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4500" windowHeight="3480" tabRatio="916" activeTab="2"/>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info'!$A$1:$Q$160</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Lists!$A$1:$L$161</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crises'!$A$1:$U$148</definedName>
    <definedName name="_xlnm.Print_Area" localSheetId="3">'INFORM Severity - country'!$A$1:$U$88</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5" l="1" a="1"/>
  <c r="A88" i="5" s="1"/>
  <c r="A87" i="5" a="1"/>
  <c r="A87" i="5" s="1"/>
  <c r="A86" i="5" a="1"/>
  <c r="A86" i="5" s="1"/>
  <c r="A85" i="5" a="1"/>
  <c r="A85" i="5"/>
  <c r="E85" i="5" s="1"/>
  <c r="A84" i="5" a="1"/>
  <c r="A84" i="5"/>
  <c r="E84" i="5" s="1"/>
  <c r="B83" i="5"/>
  <c r="U83" i="5" s="1"/>
  <c r="A83" i="5" a="1"/>
  <c r="A83" i="5"/>
  <c r="E83" i="5" s="1"/>
  <c r="B82" i="5"/>
  <c r="U82" i="5" s="1"/>
  <c r="A82" i="5" a="1"/>
  <c r="A82" i="5"/>
  <c r="E82" i="5" s="1"/>
  <c r="E81" i="5"/>
  <c r="B81" i="5"/>
  <c r="U81" i="5" s="1"/>
  <c r="A81" i="5" a="1"/>
  <c r="A81" i="5"/>
  <c r="D81" i="5" s="1"/>
  <c r="A80" i="5" a="1"/>
  <c r="A80" i="5" s="1"/>
  <c r="A79" i="5" a="1"/>
  <c r="A79" i="5" s="1"/>
  <c r="A78" i="5" a="1"/>
  <c r="A78" i="5" s="1"/>
  <c r="A77" i="5" a="1"/>
  <c r="A77" i="5"/>
  <c r="E77" i="5" s="1"/>
  <c r="D76" i="5"/>
  <c r="A76" i="5" a="1"/>
  <c r="A76" i="5"/>
  <c r="E76" i="5" s="1"/>
  <c r="B75" i="5"/>
  <c r="U75" i="5" s="1"/>
  <c r="A75" i="5" a="1"/>
  <c r="A75" i="5"/>
  <c r="E75" i="5" s="1"/>
  <c r="B74" i="5"/>
  <c r="U74" i="5" s="1"/>
  <c r="A74" i="5" a="1"/>
  <c r="A74" i="5"/>
  <c r="E74" i="5" s="1"/>
  <c r="A73" i="5" a="1"/>
  <c r="A73" i="5" s="1"/>
  <c r="A72" i="5" a="1"/>
  <c r="A72" i="5" s="1"/>
  <c r="A71" i="5" a="1"/>
  <c r="A71" i="5" s="1"/>
  <c r="A70" i="5" a="1"/>
  <c r="A70" i="5" s="1"/>
  <c r="A69" i="5" a="1"/>
  <c r="A69" i="5"/>
  <c r="E69" i="5" s="1"/>
  <c r="A68" i="5" a="1"/>
  <c r="A68" i="5"/>
  <c r="E68" i="5" s="1"/>
  <c r="B67" i="5"/>
  <c r="U67" i="5" s="1"/>
  <c r="A67" i="5" a="1"/>
  <c r="A67" i="5"/>
  <c r="E67" i="5" s="1"/>
  <c r="D66" i="5"/>
  <c r="B66" i="5"/>
  <c r="U66" i="5" s="1"/>
  <c r="A66" i="5" a="1"/>
  <c r="A66" i="5"/>
  <c r="E66" i="5" s="1"/>
  <c r="E65" i="5"/>
  <c r="B65" i="5"/>
  <c r="U65" i="5" s="1"/>
  <c r="A65" i="5" a="1"/>
  <c r="A65" i="5"/>
  <c r="D65" i="5" s="1"/>
  <c r="A64" i="5" a="1"/>
  <c r="A64" i="5" s="1"/>
  <c r="A63" i="5" a="1"/>
  <c r="A63" i="5" s="1"/>
  <c r="A62" i="5" a="1"/>
  <c r="A62" i="5" s="1"/>
  <c r="A61" i="5" a="1"/>
  <c r="A61" i="5"/>
  <c r="E61" i="5" s="1"/>
  <c r="A60" i="5" a="1"/>
  <c r="A60" i="5"/>
  <c r="E60" i="5" s="1"/>
  <c r="B59" i="5"/>
  <c r="U59" i="5" s="1"/>
  <c r="A59" i="5" a="1"/>
  <c r="A59" i="5"/>
  <c r="E59" i="5" s="1"/>
  <c r="D58" i="5"/>
  <c r="B58" i="5"/>
  <c r="U58" i="5" s="1"/>
  <c r="A58" i="5" a="1"/>
  <c r="A58" i="5"/>
  <c r="E58" i="5" s="1"/>
  <c r="E57" i="5"/>
  <c r="B57" i="5"/>
  <c r="U57" i="5" s="1"/>
  <c r="A57" i="5" a="1"/>
  <c r="A57" i="5"/>
  <c r="D57" i="5" s="1"/>
  <c r="A56" i="5" a="1"/>
  <c r="A56" i="5" s="1"/>
  <c r="A55" i="5" a="1"/>
  <c r="A55" i="5" s="1"/>
  <c r="A54" i="5" a="1"/>
  <c r="A54" i="5" s="1"/>
  <c r="A53" i="5" a="1"/>
  <c r="A53" i="5"/>
  <c r="E53" i="5" s="1"/>
  <c r="A52" i="5" a="1"/>
  <c r="A52" i="5"/>
  <c r="E52" i="5" s="1"/>
  <c r="B51" i="5"/>
  <c r="U51" i="5" s="1"/>
  <c r="A51" i="5" a="1"/>
  <c r="A51" i="5"/>
  <c r="E51" i="5" s="1"/>
  <c r="D50" i="5"/>
  <c r="B50" i="5"/>
  <c r="U50" i="5" s="1"/>
  <c r="A50" i="5" a="1"/>
  <c r="A50" i="5"/>
  <c r="E50" i="5" s="1"/>
  <c r="E49" i="5"/>
  <c r="B49" i="5"/>
  <c r="U49" i="5" s="1"/>
  <c r="A49" i="5" a="1"/>
  <c r="A49" i="5"/>
  <c r="D49" i="5" s="1"/>
  <c r="A48" i="5" a="1"/>
  <c r="A48" i="5" s="1"/>
  <c r="A47" i="5" a="1"/>
  <c r="A47" i="5" s="1"/>
  <c r="A46" i="5" a="1"/>
  <c r="A46" i="5" s="1"/>
  <c r="A45" i="5" a="1"/>
  <c r="A45" i="5"/>
  <c r="E45" i="5" s="1"/>
  <c r="A44" i="5" a="1"/>
  <c r="A44" i="5"/>
  <c r="E44" i="5" s="1"/>
  <c r="B43" i="5"/>
  <c r="U43" i="5" s="1"/>
  <c r="A43" i="5" a="1"/>
  <c r="A43" i="5"/>
  <c r="E43" i="5" s="1"/>
  <c r="A42" i="5" a="1"/>
  <c r="A42" i="5" s="1"/>
  <c r="E41" i="5"/>
  <c r="B41" i="5"/>
  <c r="U41" i="5" s="1"/>
  <c r="A41" i="5" a="1"/>
  <c r="A41" i="5"/>
  <c r="D41" i="5" s="1"/>
  <c r="A40" i="5" a="1"/>
  <c r="A40" i="5" s="1"/>
  <c r="A39" i="5" a="1"/>
  <c r="A39" i="5" s="1"/>
  <c r="A38" i="5" a="1"/>
  <c r="A38" i="5" s="1"/>
  <c r="A37" i="5" a="1"/>
  <c r="A37" i="5"/>
  <c r="E37" i="5" s="1"/>
  <c r="D36" i="5"/>
  <c r="A36" i="5" a="1"/>
  <c r="A36" i="5"/>
  <c r="E36" i="5" s="1"/>
  <c r="B35" i="5"/>
  <c r="U35" i="5" s="1"/>
  <c r="A35" i="5" a="1"/>
  <c r="A35" i="5"/>
  <c r="E35" i="5" s="1"/>
  <c r="D34" i="5"/>
  <c r="B34" i="5"/>
  <c r="U34" i="5" s="1"/>
  <c r="A34" i="5" a="1"/>
  <c r="A34" i="5"/>
  <c r="E34" i="5" s="1"/>
  <c r="E33" i="5"/>
  <c r="B33" i="5"/>
  <c r="U33" i="5" s="1"/>
  <c r="A33" i="5" a="1"/>
  <c r="A33" i="5"/>
  <c r="D33" i="5" s="1"/>
  <c r="A32" i="5" a="1"/>
  <c r="A32" i="5" s="1"/>
  <c r="A31" i="5" a="1"/>
  <c r="A31" i="5" s="1"/>
  <c r="A30" i="5" a="1"/>
  <c r="A30" i="5" s="1"/>
  <c r="A29" i="5" a="1"/>
  <c r="A29" i="5"/>
  <c r="E29" i="5" s="1"/>
  <c r="A28" i="5" a="1"/>
  <c r="A28" i="5"/>
  <c r="E28" i="5" s="1"/>
  <c r="B27" i="5"/>
  <c r="U27" i="5" s="1"/>
  <c r="A27" i="5" a="1"/>
  <c r="A27" i="5"/>
  <c r="E27" i="5" s="1"/>
  <c r="D26" i="5"/>
  <c r="B26" i="5"/>
  <c r="U26" i="5" s="1"/>
  <c r="A26" i="5" a="1"/>
  <c r="A26" i="5"/>
  <c r="E26" i="5" s="1"/>
  <c r="E25" i="5"/>
  <c r="B25" i="5"/>
  <c r="U25" i="5" s="1"/>
  <c r="A25" i="5" a="1"/>
  <c r="A25" i="5"/>
  <c r="D25" i="5" s="1"/>
  <c r="A24" i="5" a="1"/>
  <c r="A24" i="5" s="1"/>
  <c r="A23" i="5" a="1"/>
  <c r="A23" i="5" s="1"/>
  <c r="A22" i="5" a="1"/>
  <c r="A22" i="5" s="1"/>
  <c r="A21" i="5" a="1"/>
  <c r="A21" i="5"/>
  <c r="E21" i="5" s="1"/>
  <c r="D20" i="5"/>
  <c r="A20" i="5" a="1"/>
  <c r="A20" i="5"/>
  <c r="E20" i="5" s="1"/>
  <c r="B19" i="5"/>
  <c r="U19" i="5" s="1"/>
  <c r="A19" i="5" a="1"/>
  <c r="A19" i="5"/>
  <c r="E19" i="5" s="1"/>
  <c r="D18" i="5"/>
  <c r="B18" i="5"/>
  <c r="U18" i="5" s="1"/>
  <c r="A18" i="5" a="1"/>
  <c r="A18" i="5"/>
  <c r="E18" i="5" s="1"/>
  <c r="E17" i="5"/>
  <c r="B17" i="5"/>
  <c r="U17" i="5" s="1"/>
  <c r="A17" i="5" a="1"/>
  <c r="A17" i="5"/>
  <c r="D17" i="5" s="1"/>
  <c r="A16" i="5" a="1"/>
  <c r="A16" i="5" s="1"/>
  <c r="A15" i="5" a="1"/>
  <c r="A15" i="5" s="1"/>
  <c r="A14" i="5" a="1"/>
  <c r="A14" i="5" s="1"/>
  <c r="A13" i="5" a="1"/>
  <c r="A13" i="5"/>
  <c r="E13" i="5" s="1"/>
  <c r="D12" i="5"/>
  <c r="A12" i="5" a="1"/>
  <c r="A12" i="5"/>
  <c r="E12" i="5" s="1"/>
  <c r="B11" i="5"/>
  <c r="U11" i="5" s="1"/>
  <c r="A11" i="5" a="1"/>
  <c r="A11" i="5"/>
  <c r="E11" i="5" s="1"/>
  <c r="A10" i="5" a="1"/>
  <c r="A10" i="5" s="1"/>
  <c r="E9" i="5"/>
  <c r="B9" i="5"/>
  <c r="U9" i="5" s="1"/>
  <c r="A9" i="5" a="1"/>
  <c r="A9" i="5"/>
  <c r="D9" i="5" s="1"/>
  <c r="A8" i="5" a="1"/>
  <c r="A8" i="5" s="1"/>
  <c r="A7" i="5" a="1"/>
  <c r="A7" i="5" s="1"/>
  <c r="A6" i="5" a="1"/>
  <c r="A6" i="5" s="1"/>
  <c r="A5" i="5" a="1"/>
  <c r="A5" i="5"/>
  <c r="E5" i="5" s="1"/>
  <c r="C82" i="5"/>
  <c r="C81" i="5"/>
  <c r="C74" i="5"/>
  <c r="C66" i="5"/>
  <c r="C65" i="5"/>
  <c r="C58" i="5"/>
  <c r="C57" i="5"/>
  <c r="C50" i="5"/>
  <c r="C49" i="5"/>
  <c r="C41" i="5"/>
  <c r="C34" i="5"/>
  <c r="C33" i="5"/>
  <c r="C26" i="5"/>
  <c r="C25" i="5"/>
  <c r="C18" i="5"/>
  <c r="C17" i="5"/>
  <c r="C9" i="5"/>
  <c r="A148" i="4" a="1"/>
  <c r="A148" i="4" s="1"/>
  <c r="B147" i="4"/>
  <c r="A147" i="4" a="1"/>
  <c r="A147" i="4" s="1"/>
  <c r="A146" i="4" a="1"/>
  <c r="A146" i="4"/>
  <c r="E146" i="4" s="1"/>
  <c r="E145" i="4"/>
  <c r="D145" i="4"/>
  <c r="A145" i="4" a="1"/>
  <c r="A145" i="4"/>
  <c r="B145" i="4" s="1"/>
  <c r="A144" i="4" a="1"/>
  <c r="A144" i="4" s="1"/>
  <c r="A143" i="4" a="1"/>
  <c r="A143" i="4"/>
  <c r="E142" i="4"/>
  <c r="D142" i="4"/>
  <c r="B142" i="4"/>
  <c r="U142" i="4" s="1"/>
  <c r="A142" i="4" a="1"/>
  <c r="A142" i="4"/>
  <c r="A141" i="4" a="1"/>
  <c r="A141" i="4"/>
  <c r="A140" i="4" a="1"/>
  <c r="A140" i="4" s="1"/>
  <c r="E139" i="4"/>
  <c r="B139" i="4"/>
  <c r="A139" i="4" a="1"/>
  <c r="A139" i="4" s="1"/>
  <c r="D139" i="4" s="1"/>
  <c r="A138" i="4" a="1"/>
  <c r="A138" i="4" s="1"/>
  <c r="E137" i="4"/>
  <c r="D137" i="4"/>
  <c r="A137" i="4" a="1"/>
  <c r="A137" i="4"/>
  <c r="B137" i="4" s="1"/>
  <c r="A136" i="4" a="1"/>
  <c r="A136" i="4" s="1"/>
  <c r="A135" i="4" a="1"/>
  <c r="A135" i="4"/>
  <c r="D134" i="4"/>
  <c r="A134" i="4" a="1"/>
  <c r="A134" i="4" s="1"/>
  <c r="B133" i="4"/>
  <c r="C133" i="4" s="1"/>
  <c r="A133" i="4" a="1"/>
  <c r="A133" i="4"/>
  <c r="A132" i="4" a="1"/>
  <c r="A132" i="4" s="1"/>
  <c r="A131" i="4" a="1"/>
  <c r="A131" i="4" s="1"/>
  <c r="D131" i="4" s="1"/>
  <c r="A130" i="4" a="1"/>
  <c r="A130" i="4" s="1"/>
  <c r="E129" i="4"/>
  <c r="D129" i="4"/>
  <c r="B129" i="4"/>
  <c r="U129" i="4" s="1"/>
  <c r="A129" i="4" a="1"/>
  <c r="A129" i="4"/>
  <c r="A128" i="4" a="1"/>
  <c r="A128" i="4" s="1"/>
  <c r="A127" i="4" a="1"/>
  <c r="A127" i="4"/>
  <c r="A126" i="4" a="1"/>
  <c r="A126" i="4" s="1"/>
  <c r="B125" i="4"/>
  <c r="C125" i="4" s="1"/>
  <c r="A125" i="4" a="1"/>
  <c r="A125" i="4"/>
  <c r="A124" i="4" a="1"/>
  <c r="A124" i="4" s="1"/>
  <c r="E123" i="4"/>
  <c r="B123" i="4"/>
  <c r="A123" i="4" a="1"/>
  <c r="A123" i="4" s="1"/>
  <c r="D123" i="4" s="1"/>
  <c r="A122" i="4" a="1"/>
  <c r="A122" i="4" s="1"/>
  <c r="E121" i="4"/>
  <c r="D121" i="4"/>
  <c r="B121" i="4"/>
  <c r="U121" i="4" s="1"/>
  <c r="A121" i="4" a="1"/>
  <c r="A121" i="4"/>
  <c r="D120" i="4"/>
  <c r="A120" i="4" a="1"/>
  <c r="A120" i="4" s="1"/>
  <c r="A119" i="4" a="1"/>
  <c r="A119" i="4"/>
  <c r="A118" i="4" a="1"/>
  <c r="A118" i="4" s="1"/>
  <c r="A117" i="4" a="1"/>
  <c r="A117" i="4"/>
  <c r="A116" i="4" a="1"/>
  <c r="A116" i="4" s="1"/>
  <c r="E115" i="4"/>
  <c r="B115" i="4"/>
  <c r="A115" i="4" a="1"/>
  <c r="A115" i="4" s="1"/>
  <c r="D115" i="4" s="1"/>
  <c r="A114" i="4" a="1"/>
  <c r="A114" i="4" s="1"/>
  <c r="E113" i="4"/>
  <c r="D113" i="4"/>
  <c r="B113" i="4"/>
  <c r="U113" i="4" s="1"/>
  <c r="A113" i="4" a="1"/>
  <c r="A113" i="4"/>
  <c r="D112" i="4"/>
  <c r="A112" i="4" a="1"/>
  <c r="A112" i="4"/>
  <c r="A111" i="4" a="1"/>
  <c r="A111" i="4"/>
  <c r="D110" i="4"/>
  <c r="A110" i="4" a="1"/>
  <c r="A110" i="4" s="1"/>
  <c r="E110" i="4" s="1"/>
  <c r="B109" i="4"/>
  <c r="U109" i="4" s="1"/>
  <c r="A109" i="4" a="1"/>
  <c r="A109" i="4"/>
  <c r="A108" i="4" a="1"/>
  <c r="A108" i="4" s="1"/>
  <c r="B108" i="4" s="1"/>
  <c r="A107" i="4" a="1"/>
  <c r="A107" i="4" s="1"/>
  <c r="A106" i="4" a="1"/>
  <c r="A106" i="4" s="1"/>
  <c r="E105" i="4"/>
  <c r="D105" i="4"/>
  <c r="B105" i="4"/>
  <c r="A105" i="4" a="1"/>
  <c r="A105" i="4"/>
  <c r="D104" i="4"/>
  <c r="A104" i="4" a="1"/>
  <c r="A104" i="4"/>
  <c r="A103" i="4" a="1"/>
  <c r="A103" i="4"/>
  <c r="A102" i="4" a="1"/>
  <c r="A102" i="4" s="1"/>
  <c r="E102" i="4" s="1"/>
  <c r="A101" i="4" a="1"/>
  <c r="A101" i="4"/>
  <c r="D100" i="4"/>
  <c r="A100" i="4" a="1"/>
  <c r="A100" i="4" s="1"/>
  <c r="B100" i="4" s="1"/>
  <c r="B99" i="4"/>
  <c r="A99" i="4" a="1"/>
  <c r="A99" i="4"/>
  <c r="D99" i="4" s="1"/>
  <c r="A98" i="4" a="1"/>
  <c r="A98" i="4" s="1"/>
  <c r="E97" i="4"/>
  <c r="D97" i="4"/>
  <c r="B97" i="4"/>
  <c r="A97" i="4" a="1"/>
  <c r="A97" i="4"/>
  <c r="A96" i="4" a="1"/>
  <c r="A96" i="4" s="1"/>
  <c r="A95" i="4" a="1"/>
  <c r="A95" i="4"/>
  <c r="E95" i="4" s="1"/>
  <c r="B94" i="4"/>
  <c r="A94" i="4" a="1"/>
  <c r="A94" i="4" s="1"/>
  <c r="E94" i="4" s="1"/>
  <c r="B93" i="4"/>
  <c r="C93" i="4" s="1"/>
  <c r="A93" i="4" a="1"/>
  <c r="A93" i="4"/>
  <c r="E92" i="4"/>
  <c r="D92" i="4"/>
  <c r="A92" i="4" a="1"/>
  <c r="A92" i="4"/>
  <c r="B92" i="4" s="1"/>
  <c r="A91" i="4" a="1"/>
  <c r="A91" i="4"/>
  <c r="E91" i="4" s="1"/>
  <c r="A90" i="4" a="1"/>
  <c r="A90" i="4" s="1"/>
  <c r="E89" i="4"/>
  <c r="D89" i="4"/>
  <c r="B89" i="4"/>
  <c r="A89" i="4" a="1"/>
  <c r="A89" i="4"/>
  <c r="D88" i="4"/>
  <c r="A88" i="4" a="1"/>
  <c r="A88" i="4"/>
  <c r="E88" i="4" s="1"/>
  <c r="E87" i="4"/>
  <c r="A87" i="4" a="1"/>
  <c r="A87" i="4"/>
  <c r="D86" i="4"/>
  <c r="A86" i="4" a="1"/>
  <c r="A86" i="4" s="1"/>
  <c r="B86" i="4" s="1"/>
  <c r="A85" i="4" a="1"/>
  <c r="A85" i="4" s="1"/>
  <c r="E84" i="4"/>
  <c r="D84" i="4"/>
  <c r="A84" i="4" a="1"/>
  <c r="A84" i="4"/>
  <c r="B84" i="4" s="1"/>
  <c r="A83" i="4" a="1"/>
  <c r="A83" i="4" s="1"/>
  <c r="A82" i="4" a="1"/>
  <c r="A82" i="4"/>
  <c r="E81" i="4"/>
  <c r="D81" i="4"/>
  <c r="B81" i="4"/>
  <c r="A81" i="4" a="1"/>
  <c r="A81" i="4"/>
  <c r="A80" i="4" a="1"/>
  <c r="A80" i="4" s="1"/>
  <c r="A79" i="4" a="1"/>
  <c r="A79" i="4"/>
  <c r="A78" i="4" a="1"/>
  <c r="A78" i="4" s="1"/>
  <c r="E78" i="4" s="1"/>
  <c r="A77" i="4" a="1"/>
  <c r="A77" i="4"/>
  <c r="E76" i="4"/>
  <c r="D76" i="4"/>
  <c r="A76" i="4" a="1"/>
  <c r="A76" i="4"/>
  <c r="B76" i="4" s="1"/>
  <c r="A75" i="4" a="1"/>
  <c r="A75" i="4" s="1"/>
  <c r="A74" i="4" a="1"/>
  <c r="A74" i="4" s="1"/>
  <c r="D73" i="4"/>
  <c r="A73" i="4" a="1"/>
  <c r="A73" i="4" s="1"/>
  <c r="B73" i="4" s="1"/>
  <c r="A72" i="4" a="1"/>
  <c r="A72" i="4" s="1"/>
  <c r="E71" i="4"/>
  <c r="A71" i="4" a="1"/>
  <c r="A71" i="4"/>
  <c r="A70" i="4" a="1"/>
  <c r="A70" i="4" s="1"/>
  <c r="E70" i="4" s="1"/>
  <c r="A69" i="4" a="1"/>
  <c r="A69" i="4"/>
  <c r="B69" i="4" s="1"/>
  <c r="E68" i="4"/>
  <c r="D68" i="4"/>
  <c r="A68" i="4" a="1"/>
  <c r="A68" i="4"/>
  <c r="B68" i="4" s="1"/>
  <c r="A67" i="4" a="1"/>
  <c r="A67" i="4" s="1"/>
  <c r="A66" i="4" a="1"/>
  <c r="A66" i="4"/>
  <c r="E65" i="4"/>
  <c r="D65" i="4"/>
  <c r="A65" i="4" a="1"/>
  <c r="A65" i="4" s="1"/>
  <c r="B65" i="4" s="1"/>
  <c r="D64" i="4"/>
  <c r="A64" i="4" a="1"/>
  <c r="A64" i="4"/>
  <c r="E64" i="4" s="1"/>
  <c r="E63" i="4"/>
  <c r="A63" i="4" a="1"/>
  <c r="A63" i="4"/>
  <c r="D62" i="4"/>
  <c r="A62" i="4" a="1"/>
  <c r="A62" i="4" s="1"/>
  <c r="B62" i="4" s="1"/>
  <c r="A61" i="4" a="1"/>
  <c r="A61" i="4"/>
  <c r="E60" i="4"/>
  <c r="D60" i="4"/>
  <c r="A60" i="4" a="1"/>
  <c r="A60" i="4"/>
  <c r="B60" i="4" s="1"/>
  <c r="A59" i="4" a="1"/>
  <c r="A59" i="4" s="1"/>
  <c r="A58" i="4" a="1"/>
  <c r="A58" i="4"/>
  <c r="D57" i="4"/>
  <c r="B57" i="4"/>
  <c r="A57" i="4" a="1"/>
  <c r="A57" i="4" s="1"/>
  <c r="E57" i="4" s="1"/>
  <c r="A56" i="4" a="1"/>
  <c r="A56" i="4"/>
  <c r="E56" i="4" s="1"/>
  <c r="A55" i="4" a="1"/>
  <c r="A55" i="4"/>
  <c r="D54" i="4"/>
  <c r="A54" i="4" a="1"/>
  <c r="A54" i="4" s="1"/>
  <c r="E54" i="4" s="1"/>
  <c r="A53" i="4" a="1"/>
  <c r="A53" i="4" s="1"/>
  <c r="D52" i="4"/>
  <c r="A52" i="4" a="1"/>
  <c r="A52" i="4"/>
  <c r="B52" i="4" s="1"/>
  <c r="A51" i="4" a="1"/>
  <c r="A51" i="4" s="1"/>
  <c r="A50" i="4" a="1"/>
  <c r="A50" i="4"/>
  <c r="E50" i="4" s="1"/>
  <c r="A49" i="4" a="1"/>
  <c r="A49" i="4"/>
  <c r="E49" i="4" s="1"/>
  <c r="B48" i="4"/>
  <c r="A48" i="4" a="1"/>
  <c r="A48" i="4"/>
  <c r="E48" i="4" s="1"/>
  <c r="E47" i="4"/>
  <c r="B47" i="4"/>
  <c r="A47" i="4" a="1"/>
  <c r="A47" i="4"/>
  <c r="D47" i="4" s="1"/>
  <c r="A46" i="4" a="1"/>
  <c r="A46" i="4" s="1"/>
  <c r="A45" i="4" a="1"/>
  <c r="A45" i="4" s="1"/>
  <c r="A44" i="4" a="1"/>
  <c r="A44" i="4" s="1"/>
  <c r="A43" i="4" a="1"/>
  <c r="A43" i="4" s="1"/>
  <c r="A42" i="4" a="1"/>
  <c r="A42" i="4"/>
  <c r="E42" i="4" s="1"/>
  <c r="A41" i="4" a="1"/>
  <c r="A41" i="4"/>
  <c r="E41" i="4" s="1"/>
  <c r="B40" i="4"/>
  <c r="A40" i="4" a="1"/>
  <c r="A40" i="4"/>
  <c r="E40" i="4" s="1"/>
  <c r="E39" i="4"/>
  <c r="B39" i="4"/>
  <c r="A39" i="4" a="1"/>
  <c r="A39" i="4"/>
  <c r="D39" i="4" s="1"/>
  <c r="A38" i="4" a="1"/>
  <c r="A38" i="4" s="1"/>
  <c r="A37" i="4" a="1"/>
  <c r="A37" i="4" s="1"/>
  <c r="A36" i="4" a="1"/>
  <c r="A36" i="4" s="1"/>
  <c r="D35" i="4"/>
  <c r="A35" i="4" a="1"/>
  <c r="A35" i="4"/>
  <c r="B35" i="4" s="1"/>
  <c r="A34" i="4" a="1"/>
  <c r="A34" i="4"/>
  <c r="E34" i="4" s="1"/>
  <c r="A33" i="4" a="1"/>
  <c r="A33" i="4"/>
  <c r="E33" i="4" s="1"/>
  <c r="B32" i="4"/>
  <c r="A32" i="4" a="1"/>
  <c r="A32" i="4"/>
  <c r="E32" i="4" s="1"/>
  <c r="E31" i="4"/>
  <c r="B31" i="4"/>
  <c r="A31" i="4" a="1"/>
  <c r="A31" i="4"/>
  <c r="D31" i="4" s="1"/>
  <c r="A30" i="4" a="1"/>
  <c r="A30" i="4" s="1"/>
  <c r="A29" i="4" a="1"/>
  <c r="A29" i="4" s="1"/>
  <c r="A28" i="4" a="1"/>
  <c r="A28" i="4" s="1"/>
  <c r="D27" i="4"/>
  <c r="A27" i="4" a="1"/>
  <c r="A27" i="4"/>
  <c r="B27" i="4" s="1"/>
  <c r="A26" i="4" a="1"/>
  <c r="A26" i="4"/>
  <c r="E26" i="4" s="1"/>
  <c r="A25" i="4" a="1"/>
  <c r="A25" i="4"/>
  <c r="E25" i="4" s="1"/>
  <c r="B24" i="4"/>
  <c r="A24" i="4" a="1"/>
  <c r="A24" i="4"/>
  <c r="E24" i="4" s="1"/>
  <c r="E23" i="4"/>
  <c r="B23" i="4"/>
  <c r="A23" i="4" a="1"/>
  <c r="A23" i="4"/>
  <c r="D23" i="4" s="1"/>
  <c r="A22" i="4" a="1"/>
  <c r="A22" i="4" s="1"/>
  <c r="A21" i="4" a="1"/>
  <c r="A21" i="4" s="1"/>
  <c r="A20" i="4" a="1"/>
  <c r="A20" i="4" s="1"/>
  <c r="D19" i="4"/>
  <c r="A19" i="4" a="1"/>
  <c r="A19" i="4"/>
  <c r="B19" i="4" s="1"/>
  <c r="A18" i="4" a="1"/>
  <c r="A18" i="4"/>
  <c r="E18" i="4" s="1"/>
  <c r="A17" i="4" a="1"/>
  <c r="A17" i="4"/>
  <c r="E17" i="4" s="1"/>
  <c r="B16" i="4"/>
  <c r="A16" i="4" a="1"/>
  <c r="A16" i="4"/>
  <c r="E16" i="4" s="1"/>
  <c r="E15" i="4"/>
  <c r="B15" i="4"/>
  <c r="A15" i="4" a="1"/>
  <c r="A15" i="4"/>
  <c r="D15" i="4" s="1"/>
  <c r="A14" i="4" a="1"/>
  <c r="A14" i="4" s="1"/>
  <c r="A13" i="4" a="1"/>
  <c r="A13" i="4" s="1"/>
  <c r="A12" i="4" a="1"/>
  <c r="A12" i="4" s="1"/>
  <c r="D11" i="4"/>
  <c r="A11" i="4" a="1"/>
  <c r="A11" i="4"/>
  <c r="B11" i="4" s="1"/>
  <c r="A10" i="4" a="1"/>
  <c r="A10" i="4"/>
  <c r="E10" i="4" s="1"/>
  <c r="A9" i="4" a="1"/>
  <c r="A9" i="4"/>
  <c r="E9" i="4" s="1"/>
  <c r="B8" i="4"/>
  <c r="A8" i="4" a="1"/>
  <c r="A8" i="4"/>
  <c r="E8" i="4" s="1"/>
  <c r="E7" i="4"/>
  <c r="B7" i="4"/>
  <c r="A7" i="4" a="1"/>
  <c r="A7" i="4"/>
  <c r="D7" i="4" s="1"/>
  <c r="A6" i="4" a="1"/>
  <c r="A6" i="4" s="1"/>
  <c r="A5" i="4" a="1"/>
  <c r="A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B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B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B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B148" i="22"/>
  <c r="BA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B143"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B132" i="22"/>
  <c r="BA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B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B124" i="22"/>
  <c r="BA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B119" i="22"/>
  <c r="BA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B114" i="22"/>
  <c r="BA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B111" i="22"/>
  <c r="BA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B106" i="22"/>
  <c r="BA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B103" i="22"/>
  <c r="BA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B98" i="22"/>
  <c r="BA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B90" i="22"/>
  <c r="BA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B87" i="22"/>
  <c r="BA87"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B79" i="22"/>
  <c r="BA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B76" i="22"/>
  <c r="BA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B71" i="22"/>
  <c r="BA71"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B63" i="22"/>
  <c r="BA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B58" i="22"/>
  <c r="BA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B55" i="22"/>
  <c r="BA55"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B47" i="22"/>
  <c r="BA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B44" i="22"/>
  <c r="BA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B42" i="22"/>
  <c r="BA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B31" i="22"/>
  <c r="BA31"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B28" i="22"/>
  <c r="BA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B23" i="22"/>
  <c r="BA23"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B15" i="22"/>
  <c r="BA15"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B7" i="22"/>
  <c r="BA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BC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BD193" i="21" s="1"/>
  <c r="G193" i="21"/>
  <c r="F193" i="21"/>
  <c r="E193" i="21"/>
  <c r="D193" i="21"/>
  <c r="C193" i="21"/>
  <c r="B193"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E192" i="21" s="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BE190" i="21" s="1"/>
  <c r="H190" i="21"/>
  <c r="G190" i="21"/>
  <c r="F190" i="21"/>
  <c r="E190" i="21"/>
  <c r="D190" i="21"/>
  <c r="C190" i="21"/>
  <c r="B190" i="21"/>
  <c r="BE189"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D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D187" i="21" s="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E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C185" i="21" s="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BE184" i="21" s="1"/>
  <c r="H184" i="21"/>
  <c r="G184" i="21"/>
  <c r="F184" i="21"/>
  <c r="E184" i="21"/>
  <c r="D184" i="21"/>
  <c r="C184" i="21"/>
  <c r="B184" i="21"/>
  <c r="BE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C183" i="21" s="1"/>
  <c r="F183" i="21"/>
  <c r="E183" i="21"/>
  <c r="D183" i="21"/>
  <c r="C183" i="21"/>
  <c r="B183" i="21"/>
  <c r="BE182"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D182" i="21" s="1"/>
  <c r="F182" i="21"/>
  <c r="E182" i="21"/>
  <c r="D182" i="21"/>
  <c r="C182" i="21"/>
  <c r="B182" i="21"/>
  <c r="BE181"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D180" i="21" s="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D179" i="21" s="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E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C177" i="21" s="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E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s="1"/>
  <c r="F175" i="21"/>
  <c r="E175" i="2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D174" i="21" s="1"/>
  <c r="F174" i="21"/>
  <c r="E174" i="21"/>
  <c r="D174" i="21"/>
  <c r="C174" i="21"/>
  <c r="B174" i="21"/>
  <c r="BC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E173" i="21" s="1"/>
  <c r="H173" i="21"/>
  <c r="G173" i="21"/>
  <c r="F173" i="21"/>
  <c r="E173" i="21"/>
  <c r="D173" i="21"/>
  <c r="C173" i="21"/>
  <c r="B173"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D172" i="21" s="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D171" i="21" s="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BE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C169" i="21" s="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E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D167" i="21"/>
  <c r="C167" i="2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D166" i="21" s="1"/>
  <c r="F166" i="21"/>
  <c r="E166" i="21"/>
  <c r="D166" i="21"/>
  <c r="C166" i="2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BE165" i="21" s="1"/>
  <c r="H165" i="21"/>
  <c r="G165" i="21"/>
  <c r="F165" i="21"/>
  <c r="E165" i="21"/>
  <c r="D165" i="21"/>
  <c r="C165" i="21"/>
  <c r="B165"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E163" i="21" s="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E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E160" i="21"/>
  <c r="BC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E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C159" i="21" s="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BC158" i="21" s="1"/>
  <c r="F158" i="21"/>
  <c r="E158" i="21"/>
  <c r="D158" i="21"/>
  <c r="C158" i="21"/>
  <c r="B158" i="21"/>
  <c r="BC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BD157" i="21" s="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BC156" i="21" s="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E155" i="21" s="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E153"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BE152" i="21" s="1"/>
  <c r="H152" i="21"/>
  <c r="G152" i="21"/>
  <c r="F152" i="21"/>
  <c r="E152" i="21"/>
  <c r="D152" i="21"/>
  <c r="C152" i="21"/>
  <c r="B152" i="21"/>
  <c r="BE151" i="21"/>
  <c r="BC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E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BE147" i="21" s="1"/>
  <c r="H147" i="21"/>
  <c r="G147" i="21"/>
  <c r="F147" i="21"/>
  <c r="E147" i="21"/>
  <c r="BA147" i="21" s="1"/>
  <c r="BB147" i="21" s="1"/>
  <c r="D147" i="21"/>
  <c r="C147" i="21"/>
  <c r="B147" i="21"/>
  <c r="BD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E146" i="21" s="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E145" i="21" s="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BE143" i="21" s="1"/>
  <c r="D143" i="21"/>
  <c r="C143" i="21"/>
  <c r="B143" i="21"/>
  <c r="BE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E141" i="21" s="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BE139" i="21" s="1"/>
  <c r="F139" i="21"/>
  <c r="E139" i="21"/>
  <c r="BA139" i="21" s="1"/>
  <c r="BB139" i="21" s="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BA138" i="21" s="1"/>
  <c r="BB138" i="21" s="1"/>
  <c r="D138" i="21"/>
  <c r="C138" i="21"/>
  <c r="B138" i="21"/>
  <c r="BC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BE136"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E135" i="21" s="1"/>
  <c r="D135" i="21"/>
  <c r="C135" i="21"/>
  <c r="BC135" i="21" s="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BE134" i="21" s="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BE132" i="21" s="1"/>
  <c r="H132" i="21"/>
  <c r="G132" i="21"/>
  <c r="F132" i="21"/>
  <c r="E132" i="21"/>
  <c r="D132" i="21"/>
  <c r="C132" i="21"/>
  <c r="B132" i="21"/>
  <c r="BE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BA131" i="21" s="1"/>
  <c r="BB131" i="21" s="1"/>
  <c r="D131" i="21"/>
  <c r="C131" i="21"/>
  <c r="B131" i="21"/>
  <c r="BD131" i="21" s="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C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BE127" i="21" s="1"/>
  <c r="D127" i="21"/>
  <c r="C127" i="21"/>
  <c r="B127" i="21"/>
  <c r="BE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A126" i="21" s="1"/>
  <c r="BB126" i="21" s="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E124" i="21" s="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E123" i="21" s="1"/>
  <c r="D123" i="21"/>
  <c r="C123" i="21"/>
  <c r="BC123" i="21" s="1"/>
  <c r="B123" i="21"/>
  <c r="BD123" i="21" s="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BA122" i="21" s="1"/>
  <c r="BB122" i="21" s="1"/>
  <c r="D122" i="21"/>
  <c r="C122" i="21"/>
  <c r="B122" i="21"/>
  <c r="BC121"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BA121" i="21" s="1"/>
  <c r="BB121" i="21" s="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A120" i="21" s="1"/>
  <c r="BB120" i="21" s="1"/>
  <c r="B120" i="21"/>
  <c r="BE119"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A119" i="21" s="1"/>
  <c r="BB119" i="21" s="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A118" i="21" s="1"/>
  <c r="BB118" i="21" s="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BC117" i="21" s="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BC116" i="21" s="1"/>
  <c r="F116" i="21"/>
  <c r="E116" i="21"/>
  <c r="D116" i="21"/>
  <c r="C116" i="21"/>
  <c r="BE116" i="21" s="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E115" i="21" s="1"/>
  <c r="D115" i="21"/>
  <c r="C115" i="21"/>
  <c r="B115" i="21"/>
  <c r="BD115" i="21" s="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C113"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A113" i="21" s="1"/>
  <c r="BB113" i="21" s="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A112" i="21" s="1"/>
  <c r="BB112" i="21" s="1"/>
  <c r="B112" i="21"/>
  <c r="BE111"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BA110" i="21" s="1"/>
  <c r="BB110" i="21" s="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E109" i="21" s="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BC108" i="21" s="1"/>
  <c r="F108" i="21"/>
  <c r="E108" i="21"/>
  <c r="D108" i="21"/>
  <c r="C108" i="21"/>
  <c r="BE108" i="21" s="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BE107" i="21" s="1"/>
  <c r="D107" i="21"/>
  <c r="C107" i="21"/>
  <c r="B107" i="21"/>
  <c r="BD107" i="21" s="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C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E105" i="21" s="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A104" i="21" s="1"/>
  <c r="BB104" i="21" s="1"/>
  <c r="B104" i="21"/>
  <c r="BE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BA103" i="21" s="1"/>
  <c r="BB103" i="21" s="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BA102" i="21" s="1"/>
  <c r="BB102" i="21" s="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E101" i="21" s="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BC100" i="21" s="1"/>
  <c r="F100" i="21"/>
  <c r="E100" i="21"/>
  <c r="D100" i="21"/>
  <c r="C100" i="21"/>
  <c r="BE100" i="21" s="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BE99" i="21" s="1"/>
  <c r="D99" i="21"/>
  <c r="C99" i="21"/>
  <c r="B99" i="21"/>
  <c r="BD99" i="21" s="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BC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A97" i="21" s="1"/>
  <c r="BB97" i="21" s="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A96" i="21" s="1"/>
  <c r="BB96" i="21" s="1"/>
  <c r="B96" i="21"/>
  <c r="BE95"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BA95" i="21" s="1"/>
  <c r="BB95" i="21" s="1"/>
  <c r="D95" i="21"/>
  <c r="C95" i="21"/>
  <c r="BC95" i="21" s="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BC92" i="21" s="1"/>
  <c r="F92" i="21"/>
  <c r="E92" i="21"/>
  <c r="D92" i="21"/>
  <c r="C92" i="21"/>
  <c r="BE92" i="21" s="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BE91" i="21" s="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BC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A89" i="21" s="1"/>
  <c r="BB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BC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BE87" i="21" s="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BD86" i="21" s="1"/>
  <c r="BC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BD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BA83" i="21" s="1"/>
  <c r="BB83" i="21" s="1"/>
  <c r="D83" i="21"/>
  <c r="BD83" i="21" s="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BE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BC81" i="21" s="1"/>
  <c r="C81" i="21"/>
  <c r="B81" i="21"/>
  <c r="BD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BD80" i="21" s="1"/>
  <c r="G80" i="21"/>
  <c r="F80" i="21"/>
  <c r="E80" i="21"/>
  <c r="D80" i="21"/>
  <c r="C80" i="21"/>
  <c r="B80" i="21"/>
  <c r="BC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BC79" i="21" s="1"/>
  <c r="F79" i="21"/>
  <c r="E79" i="21"/>
  <c r="D79" i="21"/>
  <c r="C79" i="21"/>
  <c r="B79" i="21"/>
  <c r="BD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D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BA77" i="21" s="1"/>
  <c r="BB77" i="21" s="1"/>
  <c r="D77" i="21"/>
  <c r="C77" i="21"/>
  <c r="B77" i="21"/>
  <c r="BD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BD75" i="21" s="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BE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BD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BD72" i="21" s="1"/>
  <c r="G72" i="21"/>
  <c r="F72" i="21"/>
  <c r="E72" i="21"/>
  <c r="D72" i="21"/>
  <c r="C72" i="21"/>
  <c r="B72" i="21"/>
  <c r="BC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C71" i="21" s="1"/>
  <c r="F71" i="21"/>
  <c r="E71" i="21"/>
  <c r="D71" i="21"/>
  <c r="C71" i="21"/>
  <c r="B71" i="21"/>
  <c r="BD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BC70" i="21" s="1"/>
  <c r="C70" i="21"/>
  <c r="B70" i="21"/>
  <c r="BD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BA69" i="21" s="1"/>
  <c r="BB69" i="21" s="1"/>
  <c r="D69" i="21"/>
  <c r="C69" i="21"/>
  <c r="B69" i="21"/>
  <c r="BD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BD67" i="21" s="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BE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BD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BD64" i="21" s="1"/>
  <c r="G64" i="21"/>
  <c r="F64" i="21"/>
  <c r="E64" i="21"/>
  <c r="BA64" i="21" s="1"/>
  <c r="BB64" i="21" s="1"/>
  <c r="D64" i="21"/>
  <c r="C64" i="21"/>
  <c r="B64" i="21"/>
  <c r="BC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C63" i="21" s="1"/>
  <c r="F63" i="21"/>
  <c r="E63" i="21"/>
  <c r="D63" i="21"/>
  <c r="C63" i="21"/>
  <c r="B63" i="21"/>
  <c r="BD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BD62" i="21" s="1"/>
  <c r="C62" i="21"/>
  <c r="B62" i="21"/>
  <c r="BA62" i="21" s="1"/>
  <c r="BB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BA61" i="21" s="1"/>
  <c r="BB61" i="21" s="1"/>
  <c r="D61" i="21"/>
  <c r="C61" i="21"/>
  <c r="B61" i="21"/>
  <c r="BD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BD59" i="21" s="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BE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BD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BD56" i="21" s="1"/>
  <c r="G56" i="21"/>
  <c r="F56" i="21"/>
  <c r="E56" i="21"/>
  <c r="BA56" i="21" s="1"/>
  <c r="BB56" i="21" s="1"/>
  <c r="D56" i="21"/>
  <c r="C56" i="21"/>
  <c r="B56" i="21"/>
  <c r="BC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BC55" i="21" s="1"/>
  <c r="F55" i="21"/>
  <c r="E55" i="21"/>
  <c r="D55" i="21"/>
  <c r="C55" i="21"/>
  <c r="B55" i="21"/>
  <c r="BD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BD54" i="21" s="1"/>
  <c r="C54" i="21"/>
  <c r="B54" i="21"/>
  <c r="BA54" i="21" s="1"/>
  <c r="BB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BA53" i="21" s="1"/>
  <c r="BB53" i="21" s="1"/>
  <c r="D53" i="21"/>
  <c r="C53" i="2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BD51" i="21" s="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E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BA49" i="21" s="1"/>
  <c r="BB49" i="21" s="1"/>
  <c r="D49" i="21"/>
  <c r="C49" i="21"/>
  <c r="B49" i="21"/>
  <c r="BD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BD48" i="21" s="1"/>
  <c r="G48" i="21"/>
  <c r="F48" i="21"/>
  <c r="E48" i="21"/>
  <c r="D48" i="21"/>
  <c r="BA48" i="21" s="1"/>
  <c r="BB48" i="21" s="1"/>
  <c r="C48" i="21"/>
  <c r="B48" i="21"/>
  <c r="BC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C47" i="21" s="1"/>
  <c r="F47" i="21"/>
  <c r="E47" i="21"/>
  <c r="D47" i="21"/>
  <c r="C47" i="21"/>
  <c r="B47" i="21"/>
  <c r="BD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D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BE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E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E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E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BE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E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E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BE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BE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BE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BE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BE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BE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BE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C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D7" i="21" s="1"/>
  <c r="D7" i="21"/>
  <c r="C7" i="21"/>
  <c r="B7" i="21"/>
  <c r="BC7" i="21" s="1"/>
  <c r="BE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BE4" i="21" s="1"/>
  <c r="H4" i="21"/>
  <c r="G4" i="21"/>
  <c r="F4" i="21"/>
  <c r="E4" i="21"/>
  <c r="D4" i="21"/>
  <c r="C4" i="21"/>
  <c r="B4" i="21"/>
  <c r="BE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O161" i="15"/>
  <c r="J161" i="15"/>
  <c r="F161" i="15"/>
  <c r="E161" i="10"/>
  <c r="D161" i="10"/>
  <c r="B161" i="10"/>
  <c r="A161" i="10"/>
  <c r="P160" i="15"/>
  <c r="K160" i="15"/>
  <c r="E160" i="10"/>
  <c r="D160" i="10"/>
  <c r="C160" i="10"/>
  <c r="B160" i="10"/>
  <c r="A160" i="10"/>
  <c r="Q159" i="15"/>
  <c r="B159" i="15"/>
  <c r="E159" i="10"/>
  <c r="D159" i="10"/>
  <c r="C159" i="10"/>
  <c r="B159" i="10"/>
  <c r="A159" i="10"/>
  <c r="R158" i="15"/>
  <c r="Q158" i="15"/>
  <c r="L158" i="15"/>
  <c r="C158" i="15"/>
  <c r="B158" i="15"/>
  <c r="E158" i="10"/>
  <c r="D158" i="10"/>
  <c r="C158" i="10"/>
  <c r="B158" i="10"/>
  <c r="A158" i="10"/>
  <c r="E157" i="10"/>
  <c r="D157" i="10"/>
  <c r="C157" i="10"/>
  <c r="B157" i="10"/>
  <c r="A157" i="10"/>
  <c r="G156" i="15"/>
  <c r="E156" i="15"/>
  <c r="E156" i="10"/>
  <c r="D156" i="10"/>
  <c r="C156" i="10"/>
  <c r="B156" i="10"/>
  <c r="A156" i="10"/>
  <c r="U155" i="15"/>
  <c r="T155" i="15"/>
  <c r="R155" i="15"/>
  <c r="AB155" i="10"/>
  <c r="AF155" i="14"/>
  <c r="O155" i="15"/>
  <c r="AA155" i="10"/>
  <c r="AE155" i="14"/>
  <c r="Z155" i="10"/>
  <c r="AD155" i="14"/>
  <c r="AC155" i="14"/>
  <c r="L155" i="15"/>
  <c r="K155" i="15"/>
  <c r="U155" i="10"/>
  <c r="R155" i="14"/>
  <c r="J155" i="15"/>
  <c r="T155" i="10"/>
  <c r="Q155" i="14"/>
  <c r="O155" i="14"/>
  <c r="G155" i="15"/>
  <c r="M155" i="10"/>
  <c r="F155" i="15"/>
  <c r="L155" i="10"/>
  <c r="J155" i="14"/>
  <c r="K155" i="10"/>
  <c r="E155" i="15"/>
  <c r="I155" i="14"/>
  <c r="C155" i="15"/>
  <c r="E155" i="10"/>
  <c r="D155" i="10"/>
  <c r="C155" i="10"/>
  <c r="B155" i="10"/>
  <c r="A155" i="10"/>
  <c r="E154" i="10"/>
  <c r="E157" i="8" s="1"/>
  <c r="D154" i="10"/>
  <c r="B154" i="10"/>
  <c r="A154" i="10"/>
  <c r="T153" i="15"/>
  <c r="AE153" i="14"/>
  <c r="N153" i="15"/>
  <c r="R153" i="14"/>
  <c r="U153" i="10"/>
  <c r="J156" i="7" s="1"/>
  <c r="G153" i="15"/>
  <c r="M153" i="10"/>
  <c r="E153" i="15"/>
  <c r="E153" i="10"/>
  <c r="D153" i="10"/>
  <c r="C153" i="10"/>
  <c r="B153" i="10"/>
  <c r="A153" i="10"/>
  <c r="U152" i="15"/>
  <c r="AM152" i="14"/>
  <c r="R152" i="15"/>
  <c r="AD152" i="10"/>
  <c r="AI152" i="14"/>
  <c r="AC152" i="10"/>
  <c r="AF152" i="14"/>
  <c r="AE152" i="14"/>
  <c r="AA152" i="10"/>
  <c r="M152" i="15"/>
  <c r="AC152" i="14"/>
  <c r="L152" i="15"/>
  <c r="V152" i="10"/>
  <c r="AA152" i="14"/>
  <c r="R152" i="14"/>
  <c r="J152" i="15"/>
  <c r="H152" i="15"/>
  <c r="O152" i="14"/>
  <c r="N152" i="14"/>
  <c r="O152" i="10"/>
  <c r="N152" i="10"/>
  <c r="F152" i="15"/>
  <c r="L152" i="10"/>
  <c r="C152" i="15"/>
  <c r="F152" i="14"/>
  <c r="G152" i="10"/>
  <c r="E152" i="14"/>
  <c r="F152" i="10"/>
  <c r="E152" i="10"/>
  <c r="D152" i="10"/>
  <c r="C152" i="10"/>
  <c r="B152" i="10"/>
  <c r="B155" i="8" s="1"/>
  <c r="A152" i="10"/>
  <c r="E151" i="14"/>
  <c r="E151" i="10"/>
  <c r="D151" i="10"/>
  <c r="B151" i="10"/>
  <c r="A151" i="10"/>
  <c r="T150" i="15"/>
  <c r="AK150" i="14"/>
  <c r="P150" i="15"/>
  <c r="AF150" i="14"/>
  <c r="W150" i="10"/>
  <c r="AA150" i="14"/>
  <c r="K150" i="15"/>
  <c r="O150" i="10"/>
  <c r="B150" i="15"/>
  <c r="E150" i="10"/>
  <c r="E153" i="8" s="1"/>
  <c r="M153" i="8" s="1"/>
  <c r="D150" i="10"/>
  <c r="B150" i="10"/>
  <c r="A150" i="10"/>
  <c r="U149" i="15"/>
  <c r="AF149" i="10"/>
  <c r="AK149" i="14"/>
  <c r="R149" i="15"/>
  <c r="AD149" i="10"/>
  <c r="AG152" i="8" s="1"/>
  <c r="AH152" i="8" s="1"/>
  <c r="AC149" i="10"/>
  <c r="P149" i="15"/>
  <c r="AF149" i="14"/>
  <c r="AA149" i="10"/>
  <c r="N149" i="15"/>
  <c r="Z149" i="10"/>
  <c r="AD149" i="14"/>
  <c r="AC149" i="14"/>
  <c r="X149" i="10"/>
  <c r="L149" i="15"/>
  <c r="AA149" i="14"/>
  <c r="V149" i="10"/>
  <c r="W149" i="14"/>
  <c r="X149" i="14" s="1"/>
  <c r="T149" i="14" s="1"/>
  <c r="R149" i="14"/>
  <c r="J149" i="15"/>
  <c r="T149" i="10"/>
  <c r="I152" i="7" s="1"/>
  <c r="O152" i="7" s="1"/>
  <c r="Q149" i="14"/>
  <c r="I149" i="15"/>
  <c r="H149" i="15"/>
  <c r="O149" i="14"/>
  <c r="N149" i="14"/>
  <c r="O149" i="10"/>
  <c r="N149" i="10"/>
  <c r="K149" i="10"/>
  <c r="C149" i="15"/>
  <c r="F149" i="14"/>
  <c r="G149" i="10"/>
  <c r="F149" i="10"/>
  <c r="E149" i="10"/>
  <c r="D149" i="10"/>
  <c r="C149" i="10"/>
  <c r="B149" i="10"/>
  <c r="B152" i="8" s="1"/>
  <c r="A149" i="10"/>
  <c r="R148" i="10"/>
  <c r="J148" i="10"/>
  <c r="D148" i="15"/>
  <c r="F148" i="14"/>
  <c r="G148" i="10"/>
  <c r="E148" i="10"/>
  <c r="D148" i="10"/>
  <c r="B148" i="10"/>
  <c r="A148" i="10"/>
  <c r="L147" i="15"/>
  <c r="E147" i="10"/>
  <c r="D147" i="10"/>
  <c r="B147" i="10"/>
  <c r="A147" i="10"/>
  <c r="K146" i="15"/>
  <c r="H146" i="15"/>
  <c r="B146" i="15"/>
  <c r="E146" i="10"/>
  <c r="D146" i="10"/>
  <c r="B146" i="10"/>
  <c r="A146" i="10"/>
  <c r="AM145" i="14"/>
  <c r="T145" i="15"/>
  <c r="AF145" i="10"/>
  <c r="AK145" i="14"/>
  <c r="AE145" i="10"/>
  <c r="R145" i="15"/>
  <c r="AI145" i="14"/>
  <c r="AD145" i="10"/>
  <c r="Q145" i="15"/>
  <c r="AH145" i="14"/>
  <c r="P145" i="15"/>
  <c r="AD145" i="14"/>
  <c r="Z145" i="10"/>
  <c r="AC145" i="14"/>
  <c r="AA145" i="14"/>
  <c r="P145" i="10"/>
  <c r="M145" i="10"/>
  <c r="J145" i="10"/>
  <c r="D145" i="15"/>
  <c r="H145" i="14"/>
  <c r="H145" i="10"/>
  <c r="C145" i="15"/>
  <c r="E145" i="10"/>
  <c r="D145" i="10"/>
  <c r="B145" i="10"/>
  <c r="A145" i="10"/>
  <c r="A148" i="8" s="1"/>
  <c r="D144" i="15"/>
  <c r="E144" i="10"/>
  <c r="D144" i="10"/>
  <c r="B144" i="10"/>
  <c r="A144" i="10"/>
  <c r="E143" i="10"/>
  <c r="D143" i="10"/>
  <c r="B143" i="10"/>
  <c r="A143" i="10"/>
  <c r="AM142" i="14"/>
  <c r="AK142" i="14"/>
  <c r="AE142" i="10"/>
  <c r="AF142" i="14"/>
  <c r="N142" i="15"/>
  <c r="AD142" i="14"/>
  <c r="Z142" i="10"/>
  <c r="AC142" i="14"/>
  <c r="M142" i="15"/>
  <c r="W142" i="10"/>
  <c r="W142" i="14"/>
  <c r="X142" i="14" s="1"/>
  <c r="T142" i="14" s="1"/>
  <c r="Q142" i="14"/>
  <c r="O142" i="14"/>
  <c r="R142" i="10"/>
  <c r="N142" i="10"/>
  <c r="F142" i="15"/>
  <c r="K142" i="10"/>
  <c r="E142" i="10"/>
  <c r="D142" i="10"/>
  <c r="B142" i="10"/>
  <c r="A142" i="10"/>
  <c r="E141" i="10"/>
  <c r="D141" i="10"/>
  <c r="D144" i="8" s="1"/>
  <c r="B141" i="10"/>
  <c r="A141" i="10"/>
  <c r="AF140" i="14"/>
  <c r="AB140" i="10"/>
  <c r="AC140" i="14"/>
  <c r="P140" i="14"/>
  <c r="S140" i="10"/>
  <c r="K140" i="10"/>
  <c r="H140" i="14"/>
  <c r="E140" i="10"/>
  <c r="D140" i="10"/>
  <c r="B140" i="10"/>
  <c r="A140" i="10"/>
  <c r="U139" i="15"/>
  <c r="AM139" i="14"/>
  <c r="AL139" i="14"/>
  <c r="R139" i="15"/>
  <c r="AD139" i="10"/>
  <c r="AI139" i="14"/>
  <c r="AE139" i="14"/>
  <c r="N139" i="15"/>
  <c r="AD139" i="14"/>
  <c r="Z139" i="10"/>
  <c r="AC139" i="14"/>
  <c r="L139" i="15"/>
  <c r="W139" i="14"/>
  <c r="X139" i="14" s="1"/>
  <c r="T139" i="14" s="1"/>
  <c r="R139" i="14"/>
  <c r="U139" i="10"/>
  <c r="Q139" i="14"/>
  <c r="G139" i="15"/>
  <c r="N139" i="14"/>
  <c r="Q139" i="10"/>
  <c r="M139" i="10"/>
  <c r="J139" i="14"/>
  <c r="E139" i="15"/>
  <c r="I139" i="14"/>
  <c r="I139" i="10"/>
  <c r="C139" i="15"/>
  <c r="E139" i="14"/>
  <c r="F139" i="10"/>
  <c r="E139" i="10"/>
  <c r="D139" i="10"/>
  <c r="C139" i="10"/>
  <c r="B139" i="10"/>
  <c r="A139" i="10"/>
  <c r="AF138" i="14"/>
  <c r="O138" i="15"/>
  <c r="W138" i="10"/>
  <c r="K138" i="15"/>
  <c r="P138" i="10"/>
  <c r="E138" i="10"/>
  <c r="D138" i="10"/>
  <c r="B138" i="10"/>
  <c r="A138" i="10"/>
  <c r="E137" i="10"/>
  <c r="D137" i="10"/>
  <c r="B137" i="10"/>
  <c r="A137" i="10"/>
  <c r="U136" i="15"/>
  <c r="R136" i="15"/>
  <c r="AD136" i="10"/>
  <c r="AI136" i="14"/>
  <c r="AC136" i="10"/>
  <c r="AE136" i="14"/>
  <c r="O136" i="15"/>
  <c r="M136" i="15"/>
  <c r="L136" i="15"/>
  <c r="V136" i="10"/>
  <c r="AA136" i="14"/>
  <c r="W136" i="14"/>
  <c r="X136" i="14" s="1"/>
  <c r="T136" i="14" s="1"/>
  <c r="R136" i="14"/>
  <c r="J136" i="15"/>
  <c r="Q136" i="14"/>
  <c r="H136" i="15"/>
  <c r="N136" i="14"/>
  <c r="O136" i="10"/>
  <c r="N136" i="10"/>
  <c r="J136" i="14"/>
  <c r="F136" i="15"/>
  <c r="I136" i="14"/>
  <c r="C136" i="15"/>
  <c r="G136" i="10"/>
  <c r="F136" i="14"/>
  <c r="E136" i="14"/>
  <c r="E136" i="10"/>
  <c r="D136" i="10"/>
  <c r="C136" i="10"/>
  <c r="B136" i="10"/>
  <c r="A136" i="10"/>
  <c r="P135" i="15"/>
  <c r="N135" i="15"/>
  <c r="AA135" i="14"/>
  <c r="W135" i="14"/>
  <c r="X135" i="14" s="1"/>
  <c r="T135" i="14" s="1"/>
  <c r="K135" i="15"/>
  <c r="R135" i="14"/>
  <c r="I135" i="15"/>
  <c r="F135" i="14"/>
  <c r="E135" i="10"/>
  <c r="D135" i="10"/>
  <c r="C135" i="10"/>
  <c r="B135" i="10"/>
  <c r="A135" i="10"/>
  <c r="E134" i="10"/>
  <c r="D134" i="10"/>
  <c r="B134" i="10"/>
  <c r="A134" i="10"/>
  <c r="U133" i="15"/>
  <c r="AM133" i="14"/>
  <c r="AG133" i="10"/>
  <c r="AL133" i="14"/>
  <c r="AI133" i="14"/>
  <c r="AD133" i="10"/>
  <c r="AG136" i="8" s="1"/>
  <c r="P133" i="15"/>
  <c r="AF133" i="14"/>
  <c r="AE133" i="14"/>
  <c r="AA133" i="10"/>
  <c r="AA133" i="14"/>
  <c r="V133" i="10"/>
  <c r="O133" i="14"/>
  <c r="R133" i="10"/>
  <c r="O133" i="10"/>
  <c r="J133" i="10"/>
  <c r="E133" i="10"/>
  <c r="D133" i="10"/>
  <c r="B133" i="10"/>
  <c r="A133" i="10"/>
  <c r="AM132" i="14"/>
  <c r="AG132" i="10"/>
  <c r="AK135" i="8" s="1"/>
  <c r="Q132" i="15"/>
  <c r="AH132" i="14"/>
  <c r="AF132" i="14"/>
  <c r="AD132" i="14"/>
  <c r="W132" i="14"/>
  <c r="X132" i="14" s="1"/>
  <c r="T132" i="14" s="1"/>
  <c r="U132" i="10"/>
  <c r="O132" i="14"/>
  <c r="R132" i="10"/>
  <c r="G132" i="15"/>
  <c r="N132" i="14"/>
  <c r="N132" i="10"/>
  <c r="F132" i="15"/>
  <c r="E132" i="15"/>
  <c r="I132" i="10"/>
  <c r="I132" i="14"/>
  <c r="F132" i="14"/>
  <c r="G132" i="14" s="1"/>
  <c r="E132" i="14"/>
  <c r="E132" i="10"/>
  <c r="D132" i="10"/>
  <c r="B132" i="10"/>
  <c r="A132" i="10"/>
  <c r="F131" i="14"/>
  <c r="E131" i="10"/>
  <c r="D131" i="10"/>
  <c r="D134" i="8" s="1"/>
  <c r="B131" i="10"/>
  <c r="A131" i="10"/>
  <c r="P130" i="15"/>
  <c r="E130" i="10"/>
  <c r="D130" i="10"/>
  <c r="B130" i="10"/>
  <c r="A130" i="10"/>
  <c r="E129" i="10"/>
  <c r="E132" i="8" s="1"/>
  <c r="D129" i="10"/>
  <c r="B129" i="10"/>
  <c r="A129" i="10"/>
  <c r="AM128" i="14"/>
  <c r="AL128" i="14"/>
  <c r="AF128" i="10"/>
  <c r="R128" i="15"/>
  <c r="AD128" i="14"/>
  <c r="Z128" i="10"/>
  <c r="AC128" i="14"/>
  <c r="L128" i="15"/>
  <c r="AA128" i="14"/>
  <c r="O128" i="14"/>
  <c r="N128" i="14"/>
  <c r="Q128" i="10"/>
  <c r="K128" i="10"/>
  <c r="I128" i="14"/>
  <c r="I128" i="10"/>
  <c r="C128" i="15"/>
  <c r="E128" i="10"/>
  <c r="D128" i="10"/>
  <c r="C128" i="10"/>
  <c r="B128" i="10"/>
  <c r="A128" i="10"/>
  <c r="A131" i="8" s="1"/>
  <c r="U127" i="15"/>
  <c r="AG127" i="10"/>
  <c r="S127" i="15"/>
  <c r="AE127" i="14"/>
  <c r="L127" i="10"/>
  <c r="E127" i="10"/>
  <c r="D127" i="10"/>
  <c r="B127" i="10"/>
  <c r="A127" i="10"/>
  <c r="AM126" i="14"/>
  <c r="AL126" i="14"/>
  <c r="AF126" i="14"/>
  <c r="AB126" i="10"/>
  <c r="AA126" i="10"/>
  <c r="AD126" i="14"/>
  <c r="Z126" i="10"/>
  <c r="AB129" i="8" s="1"/>
  <c r="AC126" i="14"/>
  <c r="Q126" i="14"/>
  <c r="J126" i="14"/>
  <c r="K126" i="10"/>
  <c r="C126" i="15"/>
  <c r="G126" i="10"/>
  <c r="F126" i="14"/>
  <c r="E126" i="10"/>
  <c r="E129" i="8" s="1"/>
  <c r="F129" i="8" s="1"/>
  <c r="D126" i="10"/>
  <c r="C126" i="10"/>
  <c r="B126" i="10"/>
  <c r="A126" i="10"/>
  <c r="AM125" i="14"/>
  <c r="AH125" i="14"/>
  <c r="AC125" i="10"/>
  <c r="AF125" i="14"/>
  <c r="AB125" i="10"/>
  <c r="AC125" i="14"/>
  <c r="R125" i="14"/>
  <c r="U125" i="10"/>
  <c r="T125" i="10"/>
  <c r="P125" i="14"/>
  <c r="H125" i="15"/>
  <c r="G125" i="15"/>
  <c r="N125" i="10"/>
  <c r="M125" i="10"/>
  <c r="F125" i="15"/>
  <c r="E125" i="15"/>
  <c r="E125" i="14"/>
  <c r="F125" i="10"/>
  <c r="E125" i="10"/>
  <c r="D125" i="10"/>
  <c r="D128" i="8" s="1"/>
  <c r="C125" i="10"/>
  <c r="B125" i="10"/>
  <c r="A125" i="10"/>
  <c r="U124" i="15"/>
  <c r="T124" i="15"/>
  <c r="AF124" i="10"/>
  <c r="AL124" i="14"/>
  <c r="AI124" i="14"/>
  <c r="AH124" i="14"/>
  <c r="AC124" i="10"/>
  <c r="P124" i="15"/>
  <c r="AD124" i="14"/>
  <c r="M124" i="15"/>
  <c r="X124" i="10"/>
  <c r="AA124" i="14"/>
  <c r="V124" i="10"/>
  <c r="W124" i="14"/>
  <c r="X124" i="14" s="1"/>
  <c r="T124" i="14" s="1"/>
  <c r="H124" i="15"/>
  <c r="O124" i="14"/>
  <c r="G124" i="15"/>
  <c r="Q124" i="10"/>
  <c r="N124" i="14"/>
  <c r="N124" i="10"/>
  <c r="M124" i="10"/>
  <c r="F124" i="15"/>
  <c r="J124" i="14"/>
  <c r="K124" i="14" s="1"/>
  <c r="L124" i="10"/>
  <c r="E124" i="15"/>
  <c r="I124" i="10"/>
  <c r="I124" i="14"/>
  <c r="G124" i="10"/>
  <c r="F124" i="14"/>
  <c r="E124" i="14"/>
  <c r="F124" i="10"/>
  <c r="E124" i="10"/>
  <c r="D124" i="10"/>
  <c r="C124" i="10"/>
  <c r="B124" i="10"/>
  <c r="A124" i="10"/>
  <c r="AH123" i="14"/>
  <c r="AC123" i="14"/>
  <c r="AA123" i="14"/>
  <c r="I123" i="15"/>
  <c r="D123" i="15"/>
  <c r="E123" i="10"/>
  <c r="D123" i="10"/>
  <c r="B123" i="10"/>
  <c r="A123" i="10"/>
  <c r="A126" i="8" s="1"/>
  <c r="AF122" i="14"/>
  <c r="W122" i="10"/>
  <c r="P122" i="10"/>
  <c r="E122" i="10"/>
  <c r="D122" i="10"/>
  <c r="B122" i="10"/>
  <c r="A122" i="10"/>
  <c r="U121" i="15"/>
  <c r="AF121" i="10"/>
  <c r="R121" i="15"/>
  <c r="AI121" i="14"/>
  <c r="AD121" i="10"/>
  <c r="Q121" i="15"/>
  <c r="N121" i="10"/>
  <c r="J121" i="10"/>
  <c r="D121" i="15"/>
  <c r="H121" i="14"/>
  <c r="E121" i="10"/>
  <c r="D121" i="10"/>
  <c r="B121" i="10"/>
  <c r="A121" i="10"/>
  <c r="R120" i="15"/>
  <c r="E120" i="14"/>
  <c r="E120" i="10"/>
  <c r="D120" i="10"/>
  <c r="B120" i="10"/>
  <c r="A120" i="10"/>
  <c r="E119" i="10"/>
  <c r="D119" i="10"/>
  <c r="B119" i="10"/>
  <c r="A119" i="10"/>
  <c r="E118" i="10"/>
  <c r="D118" i="10"/>
  <c r="B118" i="10"/>
  <c r="A118" i="10"/>
  <c r="T117" i="15"/>
  <c r="Z117" i="10"/>
  <c r="AD117" i="14"/>
  <c r="O117" i="14"/>
  <c r="B117" i="15"/>
  <c r="E117" i="10"/>
  <c r="D117" i="10"/>
  <c r="B117" i="10"/>
  <c r="A117" i="10"/>
  <c r="AM116" i="14"/>
  <c r="AF116" i="10"/>
  <c r="AL116" i="14"/>
  <c r="R116" i="15"/>
  <c r="AI116" i="14"/>
  <c r="AC116" i="10"/>
  <c r="AH116" i="14"/>
  <c r="AJ116" i="14" s="1"/>
  <c r="P116" i="15"/>
  <c r="AB116" i="10"/>
  <c r="AF116" i="14"/>
  <c r="AD116" i="14"/>
  <c r="AC116" i="14"/>
  <c r="L116" i="15"/>
  <c r="W116" i="14"/>
  <c r="X116" i="14" s="1"/>
  <c r="T116" i="14" s="1"/>
  <c r="K116" i="15"/>
  <c r="U116" i="10"/>
  <c r="R116" i="14"/>
  <c r="Q116" i="14"/>
  <c r="O116" i="14"/>
  <c r="N116" i="10"/>
  <c r="M116" i="10"/>
  <c r="J116" i="14"/>
  <c r="L116" i="10"/>
  <c r="I116" i="14"/>
  <c r="C116" i="15"/>
  <c r="F116" i="14"/>
  <c r="F116" i="10"/>
  <c r="E116" i="14"/>
  <c r="E116" i="10"/>
  <c r="D116" i="10"/>
  <c r="C116" i="10"/>
  <c r="B116" i="10"/>
  <c r="A116" i="10"/>
  <c r="E115" i="10"/>
  <c r="D115" i="10"/>
  <c r="B115" i="10"/>
  <c r="A115" i="10"/>
  <c r="AF114" i="10"/>
  <c r="AH114" i="14"/>
  <c r="AC114" i="10"/>
  <c r="P114" i="15"/>
  <c r="AF114" i="14"/>
  <c r="AB114" i="10"/>
  <c r="AE114" i="14"/>
  <c r="X114" i="10"/>
  <c r="AA114" i="14"/>
  <c r="V114" i="10"/>
  <c r="W114" i="14"/>
  <c r="X114" i="14" s="1"/>
  <c r="T114" i="14" s="1"/>
  <c r="J114" i="15"/>
  <c r="Q114" i="14"/>
  <c r="Q114" i="10"/>
  <c r="G114" i="15"/>
  <c r="O114" i="10"/>
  <c r="F114" i="15"/>
  <c r="J114" i="14"/>
  <c r="K114" i="10"/>
  <c r="I114" i="10"/>
  <c r="E114" i="15"/>
  <c r="E114" i="14"/>
  <c r="F114" i="10"/>
  <c r="E114" i="10"/>
  <c r="D114" i="10"/>
  <c r="C114" i="10"/>
  <c r="B114" i="10"/>
  <c r="A114" i="10"/>
  <c r="AI113" i="14"/>
  <c r="Y113" i="10"/>
  <c r="M113" i="15"/>
  <c r="AA113" i="14"/>
  <c r="V113" i="10"/>
  <c r="R113" i="14"/>
  <c r="H113" i="15"/>
  <c r="O113" i="14"/>
  <c r="O113" i="10"/>
  <c r="F113" i="14"/>
  <c r="E113" i="10"/>
  <c r="D113" i="10"/>
  <c r="B113" i="10"/>
  <c r="A113" i="10"/>
  <c r="P112" i="15"/>
  <c r="AF112" i="14"/>
  <c r="U112" i="10"/>
  <c r="G112" i="15"/>
  <c r="N112" i="14"/>
  <c r="Q112" i="10"/>
  <c r="M112" i="10"/>
  <c r="E112" i="15"/>
  <c r="I112" i="14"/>
  <c r="I112" i="10"/>
  <c r="H112" i="14"/>
  <c r="H112" i="10"/>
  <c r="E112" i="10"/>
  <c r="D112" i="10"/>
  <c r="B112" i="10"/>
  <c r="A112" i="10"/>
  <c r="H111" i="15"/>
  <c r="E111" i="10"/>
  <c r="D111" i="10"/>
  <c r="B111" i="10"/>
  <c r="A111" i="10"/>
  <c r="A114" i="8" s="1"/>
  <c r="AM110" i="14"/>
  <c r="AG110" i="10"/>
  <c r="AK110" i="14"/>
  <c r="P110" i="15"/>
  <c r="AF110" i="14"/>
  <c r="M110" i="15"/>
  <c r="AA110" i="14"/>
  <c r="K110" i="15"/>
  <c r="U110" i="10"/>
  <c r="R110" i="14"/>
  <c r="Q110" i="14"/>
  <c r="T110" i="10"/>
  <c r="O110" i="14"/>
  <c r="M110" i="10"/>
  <c r="J110" i="14"/>
  <c r="L110" i="10"/>
  <c r="C110" i="15"/>
  <c r="F110" i="14"/>
  <c r="E110" i="10"/>
  <c r="D110" i="10"/>
  <c r="B110" i="10"/>
  <c r="A110" i="10"/>
  <c r="U109" i="15"/>
  <c r="AL109" i="14"/>
  <c r="AK109" i="14"/>
  <c r="Q109" i="15"/>
  <c r="AC109" i="10"/>
  <c r="AH109" i="14"/>
  <c r="AF109" i="14"/>
  <c r="O109" i="15"/>
  <c r="AA109" i="10"/>
  <c r="N109" i="15"/>
  <c r="Z109" i="10"/>
  <c r="AD109" i="14"/>
  <c r="AC109" i="14"/>
  <c r="L109" i="15"/>
  <c r="V109" i="10"/>
  <c r="AA109" i="14"/>
  <c r="R109" i="14"/>
  <c r="J109" i="15"/>
  <c r="T109" i="10"/>
  <c r="I109" i="15"/>
  <c r="P109" i="14"/>
  <c r="O109" i="14"/>
  <c r="N109" i="14"/>
  <c r="O109" i="10"/>
  <c r="F109" i="15"/>
  <c r="L109" i="10"/>
  <c r="K109" i="10"/>
  <c r="C109" i="15"/>
  <c r="G109" i="10"/>
  <c r="F109" i="14"/>
  <c r="E109" i="10"/>
  <c r="D109" i="10"/>
  <c r="B109" i="10"/>
  <c r="A109" i="10"/>
  <c r="AM108" i="14"/>
  <c r="AH108" i="14"/>
  <c r="P108" i="15"/>
  <c r="AB108" i="10"/>
  <c r="AD108" i="14"/>
  <c r="W108" i="14"/>
  <c r="X108" i="14" s="1"/>
  <c r="T108" i="14" s="1"/>
  <c r="K108" i="15"/>
  <c r="U108" i="10"/>
  <c r="M108" i="10"/>
  <c r="E108" i="14"/>
  <c r="E108" i="10"/>
  <c r="D108" i="10"/>
  <c r="C108" i="10"/>
  <c r="B108" i="10"/>
  <c r="A108" i="10"/>
  <c r="E107" i="10"/>
  <c r="E110" i="8" s="1"/>
  <c r="T110" i="8" s="1"/>
  <c r="D107" i="10"/>
  <c r="B107" i="10"/>
  <c r="A107" i="10"/>
  <c r="E106" i="10"/>
  <c r="D106" i="10"/>
  <c r="B106" i="10"/>
  <c r="A106" i="10"/>
  <c r="AM105" i="14"/>
  <c r="AH105" i="14"/>
  <c r="AF105" i="14"/>
  <c r="O105" i="14"/>
  <c r="E105" i="14"/>
  <c r="E105" i="10"/>
  <c r="D105" i="10"/>
  <c r="C105" i="10"/>
  <c r="B105" i="10"/>
  <c r="B108" i="8" s="1"/>
  <c r="A105" i="10"/>
  <c r="T104" i="15"/>
  <c r="AF104" i="10"/>
  <c r="AH104" i="14"/>
  <c r="O104" i="15"/>
  <c r="AA104" i="10"/>
  <c r="AE104" i="14"/>
  <c r="Z104" i="10"/>
  <c r="AB107" i="8" s="1"/>
  <c r="AC104" i="14"/>
  <c r="L104" i="15"/>
  <c r="W104" i="14"/>
  <c r="X104" i="14" s="1"/>
  <c r="T104" i="14" s="1"/>
  <c r="J104" i="15"/>
  <c r="T104" i="10"/>
  <c r="Q104" i="14"/>
  <c r="O104" i="14"/>
  <c r="N104" i="14"/>
  <c r="Q104" i="10"/>
  <c r="F104" i="15"/>
  <c r="L104" i="10"/>
  <c r="J104" i="14"/>
  <c r="I104" i="14"/>
  <c r="I104" i="10"/>
  <c r="C104" i="15"/>
  <c r="F104" i="14"/>
  <c r="E104" i="14"/>
  <c r="E104" i="10"/>
  <c r="D104" i="10"/>
  <c r="C104" i="10"/>
  <c r="B104" i="10"/>
  <c r="A104" i="10"/>
  <c r="S103" i="15"/>
  <c r="Y103" i="10"/>
  <c r="AA106" i="8" s="1"/>
  <c r="AA103" i="14"/>
  <c r="E103" i="10"/>
  <c r="D103" i="10"/>
  <c r="B103" i="10"/>
  <c r="A103" i="10"/>
  <c r="T102" i="15"/>
  <c r="AL102" i="14"/>
  <c r="AE102" i="14"/>
  <c r="AD102" i="14"/>
  <c r="Z102" i="10"/>
  <c r="U102" i="10"/>
  <c r="R102" i="14"/>
  <c r="M102" i="10"/>
  <c r="H102" i="10"/>
  <c r="E102" i="10"/>
  <c r="D102" i="10"/>
  <c r="D105" i="8" s="1"/>
  <c r="B102" i="10"/>
  <c r="A102" i="10"/>
  <c r="R101" i="15"/>
  <c r="AI101" i="14"/>
  <c r="AD101" i="10"/>
  <c r="AC101" i="10"/>
  <c r="AH101" i="14"/>
  <c r="N101" i="15"/>
  <c r="AD101" i="14"/>
  <c r="Z101" i="10"/>
  <c r="X101" i="10"/>
  <c r="V101" i="10"/>
  <c r="AA101" i="14"/>
  <c r="J101" i="15"/>
  <c r="Q101" i="14"/>
  <c r="T101" i="10"/>
  <c r="I101" i="15"/>
  <c r="P101" i="14"/>
  <c r="H101" i="15"/>
  <c r="O101" i="14"/>
  <c r="N101" i="14"/>
  <c r="Q101" i="10"/>
  <c r="O101" i="10"/>
  <c r="F101" i="15"/>
  <c r="J101" i="14"/>
  <c r="L101" i="10"/>
  <c r="K101" i="10"/>
  <c r="I101" i="14"/>
  <c r="I101" i="10"/>
  <c r="F101" i="14"/>
  <c r="E101" i="10"/>
  <c r="D101" i="10"/>
  <c r="D104" i="8" s="1"/>
  <c r="C101" i="10"/>
  <c r="B101" i="10"/>
  <c r="A101" i="10"/>
  <c r="AI100" i="14"/>
  <c r="AC100" i="14"/>
  <c r="Y100" i="10"/>
  <c r="R100" i="14"/>
  <c r="U100" i="10"/>
  <c r="M100" i="10"/>
  <c r="F100" i="14"/>
  <c r="G100" i="10"/>
  <c r="E100" i="10"/>
  <c r="D100" i="10"/>
  <c r="B100" i="10"/>
  <c r="A100" i="10"/>
  <c r="E99" i="10"/>
  <c r="D99" i="10"/>
  <c r="B99" i="10"/>
  <c r="A99" i="10"/>
  <c r="N98" i="14"/>
  <c r="E98" i="10"/>
  <c r="D98" i="10"/>
  <c r="B98" i="10"/>
  <c r="A98" i="10"/>
  <c r="A101" i="8" s="1"/>
  <c r="E97" i="15"/>
  <c r="B97" i="15"/>
  <c r="E97" i="10"/>
  <c r="D97" i="10"/>
  <c r="B97" i="10"/>
  <c r="A97" i="10"/>
  <c r="E96" i="10"/>
  <c r="D96" i="10"/>
  <c r="D99" i="8" s="1"/>
  <c r="B96" i="10"/>
  <c r="A96" i="10"/>
  <c r="E95" i="10"/>
  <c r="D95" i="10"/>
  <c r="B95" i="10"/>
  <c r="A95" i="10"/>
  <c r="O94" i="14"/>
  <c r="E94" i="10"/>
  <c r="E97" i="8" s="1"/>
  <c r="D94" i="10"/>
  <c r="B94" i="10"/>
  <c r="A94" i="10"/>
  <c r="AD93" i="14"/>
  <c r="J93" i="15"/>
  <c r="Q93" i="14"/>
  <c r="J93" i="14"/>
  <c r="E93" i="10"/>
  <c r="D93" i="10"/>
  <c r="B93" i="10"/>
  <c r="A93" i="10"/>
  <c r="E92" i="10"/>
  <c r="D92" i="10"/>
  <c r="C92" i="10"/>
  <c r="B92" i="10"/>
  <c r="A92" i="10"/>
  <c r="R91" i="15"/>
  <c r="AD91" i="10"/>
  <c r="AI91" i="14"/>
  <c r="AH91" i="14"/>
  <c r="AJ91" i="14" s="1"/>
  <c r="AB91" i="10"/>
  <c r="AF91" i="14"/>
  <c r="O91" i="15"/>
  <c r="AA91" i="10"/>
  <c r="Z91" i="10"/>
  <c r="N91" i="15"/>
  <c r="L91" i="15"/>
  <c r="V91" i="10"/>
  <c r="AA91" i="14"/>
  <c r="W91" i="14"/>
  <c r="X91" i="14" s="1"/>
  <c r="T91" i="14" s="1"/>
  <c r="U91" i="10"/>
  <c r="R91" i="14"/>
  <c r="J91" i="15"/>
  <c r="T91" i="10"/>
  <c r="O91" i="10"/>
  <c r="M91" i="10"/>
  <c r="F91" i="15"/>
  <c r="L91" i="10"/>
  <c r="K91" i="10"/>
  <c r="I91" i="14"/>
  <c r="C91" i="15"/>
  <c r="G91" i="10"/>
  <c r="F91" i="14"/>
  <c r="E91" i="14"/>
  <c r="E91" i="10"/>
  <c r="D91" i="10"/>
  <c r="C91" i="10"/>
  <c r="B91" i="10"/>
  <c r="B94" i="7" s="1"/>
  <c r="A91" i="10"/>
  <c r="AM90" i="14"/>
  <c r="AC90" i="10"/>
  <c r="AH90" i="14"/>
  <c r="AA90" i="10"/>
  <c r="O90" i="15"/>
  <c r="AC90" i="14"/>
  <c r="AA90" i="14"/>
  <c r="W90" i="14"/>
  <c r="X90" i="14" s="1"/>
  <c r="T90" i="14" s="1"/>
  <c r="J90" i="15"/>
  <c r="T90" i="10"/>
  <c r="O90" i="14"/>
  <c r="N90" i="10"/>
  <c r="J90" i="14"/>
  <c r="L90" i="10"/>
  <c r="F90" i="14"/>
  <c r="F90" i="10"/>
  <c r="E90" i="14"/>
  <c r="E90" i="10"/>
  <c r="D90" i="10"/>
  <c r="C90" i="10"/>
  <c r="B90" i="10"/>
  <c r="A90" i="10"/>
  <c r="E89" i="10"/>
  <c r="D89" i="10"/>
  <c r="B89" i="10"/>
  <c r="A89" i="10"/>
  <c r="AL88" i="14"/>
  <c r="O88" i="15"/>
  <c r="AE88" i="14"/>
  <c r="W88" i="14"/>
  <c r="X88" i="14" s="1"/>
  <c r="T88" i="14" s="1"/>
  <c r="J88" i="15"/>
  <c r="N88" i="10"/>
  <c r="I88" i="14"/>
  <c r="E88" i="14"/>
  <c r="F88" i="10"/>
  <c r="E88" i="10"/>
  <c r="D88" i="10"/>
  <c r="C88" i="10"/>
  <c r="B88" i="10"/>
  <c r="A88" i="10"/>
  <c r="AM87" i="14"/>
  <c r="AL87" i="14"/>
  <c r="AF87" i="10"/>
  <c r="P87" i="15"/>
  <c r="AF87" i="14"/>
  <c r="N87" i="15"/>
  <c r="Z87" i="10"/>
  <c r="AB90" i="8" s="1"/>
  <c r="AD87" i="14"/>
  <c r="AC87" i="14"/>
  <c r="X87" i="10"/>
  <c r="V87" i="10"/>
  <c r="R87" i="14"/>
  <c r="K87" i="15"/>
  <c r="I87" i="15"/>
  <c r="P87" i="14"/>
  <c r="Q87" i="10"/>
  <c r="N87" i="14"/>
  <c r="K87" i="10"/>
  <c r="I87" i="10"/>
  <c r="I87" i="14"/>
  <c r="G87" i="10"/>
  <c r="E87" i="10"/>
  <c r="D87" i="10"/>
  <c r="D90" i="8" s="1"/>
  <c r="C87" i="10"/>
  <c r="B87" i="10"/>
  <c r="A87" i="10"/>
  <c r="E86" i="10"/>
  <c r="D86" i="10"/>
  <c r="B86" i="10"/>
  <c r="A86" i="10"/>
  <c r="AF85" i="10"/>
  <c r="AJ88" i="8" s="1"/>
  <c r="AL85" i="14"/>
  <c r="R85" i="15"/>
  <c r="AE85" i="14"/>
  <c r="J85" i="14"/>
  <c r="K85" i="10"/>
  <c r="E85" i="10"/>
  <c r="D85" i="10"/>
  <c r="B85" i="10"/>
  <c r="B88" i="8" s="1"/>
  <c r="A85" i="10"/>
  <c r="E84" i="10"/>
  <c r="D84" i="10"/>
  <c r="B84" i="10"/>
  <c r="A84" i="10"/>
  <c r="AL83" i="14"/>
  <c r="R83" i="15"/>
  <c r="AD83" i="10"/>
  <c r="AG86" i="8" s="1"/>
  <c r="AI83" i="14"/>
  <c r="AH83" i="14"/>
  <c r="AJ83" i="14" s="1"/>
  <c r="O83" i="15"/>
  <c r="AA83" i="10"/>
  <c r="N83" i="15"/>
  <c r="AD83" i="14"/>
  <c r="Z83" i="10"/>
  <c r="AC83" i="14"/>
  <c r="L83" i="15"/>
  <c r="V83" i="10"/>
  <c r="AA83" i="14"/>
  <c r="W83" i="14"/>
  <c r="X83" i="14" s="1"/>
  <c r="T83" i="14" s="1"/>
  <c r="R83" i="14"/>
  <c r="J83" i="15"/>
  <c r="T83" i="10"/>
  <c r="P83" i="14"/>
  <c r="O83" i="14"/>
  <c r="O83" i="10"/>
  <c r="F83" i="15"/>
  <c r="L83" i="10"/>
  <c r="I83" i="14"/>
  <c r="C83" i="15"/>
  <c r="G83" i="10"/>
  <c r="F83" i="14"/>
  <c r="E83" i="14"/>
  <c r="E83" i="10"/>
  <c r="D83" i="10"/>
  <c r="C83" i="10"/>
  <c r="B83" i="10"/>
  <c r="A83" i="10"/>
  <c r="AM82" i="14"/>
  <c r="AI82" i="14"/>
  <c r="AH82" i="14"/>
  <c r="AD82" i="14"/>
  <c r="AC82" i="14"/>
  <c r="AA82" i="14"/>
  <c r="J82" i="15"/>
  <c r="Q82" i="14"/>
  <c r="H82" i="15"/>
  <c r="F82" i="15"/>
  <c r="J82" i="14"/>
  <c r="F82" i="14"/>
  <c r="F82" i="10"/>
  <c r="E82" i="14"/>
  <c r="E82" i="10"/>
  <c r="D82" i="10"/>
  <c r="C82" i="10"/>
  <c r="B82" i="10"/>
  <c r="B85" i="6" s="1"/>
  <c r="A82" i="10"/>
  <c r="AF81" i="14"/>
  <c r="AB81" i="10"/>
  <c r="AD81" i="14"/>
  <c r="AA81" i="14"/>
  <c r="R81" i="14"/>
  <c r="F81" i="14"/>
  <c r="E81" i="10"/>
  <c r="E84" i="8" s="1"/>
  <c r="D81" i="10"/>
  <c r="B81" i="10"/>
  <c r="A81" i="10"/>
  <c r="AL80" i="14"/>
  <c r="AK80" i="14"/>
  <c r="AH80" i="14"/>
  <c r="AF80" i="14"/>
  <c r="R80" i="14"/>
  <c r="Q80" i="14"/>
  <c r="P80" i="10"/>
  <c r="J80" i="14"/>
  <c r="B80" i="15"/>
  <c r="E80" i="14"/>
  <c r="E80" i="10"/>
  <c r="D80" i="10"/>
  <c r="B80" i="10"/>
  <c r="A80" i="10"/>
  <c r="AM79" i="14"/>
  <c r="R79" i="15"/>
  <c r="AI79" i="14"/>
  <c r="AD79" i="10"/>
  <c r="AF79" i="14"/>
  <c r="AC79" i="14"/>
  <c r="X79" i="10"/>
  <c r="AA79" i="14"/>
  <c r="V79" i="10"/>
  <c r="W79" i="14"/>
  <c r="X79" i="14" s="1"/>
  <c r="T79" i="14" s="1"/>
  <c r="K79" i="15"/>
  <c r="O79" i="14"/>
  <c r="O79" i="10"/>
  <c r="K79" i="10"/>
  <c r="I79" i="10"/>
  <c r="I79" i="14"/>
  <c r="C79" i="15"/>
  <c r="F79" i="14"/>
  <c r="G79" i="10"/>
  <c r="E79" i="14"/>
  <c r="E79" i="10"/>
  <c r="D79" i="10"/>
  <c r="C79" i="10"/>
  <c r="B79" i="10"/>
  <c r="A79" i="10"/>
  <c r="Q78" i="14"/>
  <c r="T78" i="10"/>
  <c r="O78" i="14"/>
  <c r="J78" i="14"/>
  <c r="L78" i="10"/>
  <c r="F78" i="14"/>
  <c r="F78" i="10"/>
  <c r="E78" i="10"/>
  <c r="D78" i="10"/>
  <c r="B78" i="10"/>
  <c r="A78" i="10"/>
  <c r="R77" i="15"/>
  <c r="AI77" i="14"/>
  <c r="K77" i="15"/>
  <c r="T77" i="10"/>
  <c r="H77" i="15"/>
  <c r="O77" i="14"/>
  <c r="R77" i="10"/>
  <c r="L77" i="10"/>
  <c r="J77" i="10"/>
  <c r="F77" i="14"/>
  <c r="G77" i="10"/>
  <c r="J80" i="6" s="1"/>
  <c r="E77" i="10"/>
  <c r="D77" i="10"/>
  <c r="M77" i="15"/>
  <c r="B77" i="10"/>
  <c r="A77" i="10"/>
  <c r="U76" i="15"/>
  <c r="Q76" i="15"/>
  <c r="AB76" i="10"/>
  <c r="AD79" i="8" s="1"/>
  <c r="N76" i="15"/>
  <c r="M76" i="15"/>
  <c r="AC76" i="14"/>
  <c r="W76" i="10"/>
  <c r="W76" i="14"/>
  <c r="X76" i="14" s="1"/>
  <c r="T76" i="14" s="1"/>
  <c r="R76" i="14"/>
  <c r="J76" i="15"/>
  <c r="P76" i="10"/>
  <c r="N76" i="10"/>
  <c r="M76" i="10"/>
  <c r="F76" i="15"/>
  <c r="J76" i="10"/>
  <c r="D76" i="15"/>
  <c r="E76" i="10"/>
  <c r="D76" i="10"/>
  <c r="B76" i="10"/>
  <c r="A76" i="10"/>
  <c r="U75" i="15"/>
  <c r="AM75" i="14"/>
  <c r="AL75" i="14"/>
  <c r="AF75" i="10"/>
  <c r="R75" i="15"/>
  <c r="AD75" i="10"/>
  <c r="AI75" i="14"/>
  <c r="AH75" i="14"/>
  <c r="AC75" i="10"/>
  <c r="AF75" i="14"/>
  <c r="P75" i="15"/>
  <c r="M75" i="15"/>
  <c r="AC75" i="14"/>
  <c r="L75" i="15"/>
  <c r="AA75" i="14"/>
  <c r="V75" i="10"/>
  <c r="K75" i="15"/>
  <c r="J75" i="15"/>
  <c r="T75" i="10"/>
  <c r="Q75" i="14"/>
  <c r="H75" i="15"/>
  <c r="O75" i="14"/>
  <c r="O75" i="10"/>
  <c r="N75" i="10"/>
  <c r="F75" i="15"/>
  <c r="J75" i="14"/>
  <c r="K75" i="14" s="1"/>
  <c r="L75" i="10"/>
  <c r="E75" i="15"/>
  <c r="I75" i="10"/>
  <c r="I75" i="14"/>
  <c r="C75" i="15"/>
  <c r="F75" i="14"/>
  <c r="F75" i="10"/>
  <c r="E75" i="10"/>
  <c r="D75" i="10"/>
  <c r="C75" i="10"/>
  <c r="B75" i="10"/>
  <c r="A75" i="10"/>
  <c r="E74" i="10"/>
  <c r="D74" i="10"/>
  <c r="B74" i="10"/>
  <c r="A74" i="10"/>
  <c r="T73" i="15"/>
  <c r="AL73" i="14"/>
  <c r="P73" i="15"/>
  <c r="AF73" i="14"/>
  <c r="AB73" i="10"/>
  <c r="AD76" i="8" s="1"/>
  <c r="AE73" i="14"/>
  <c r="K73" i="15"/>
  <c r="U73" i="10"/>
  <c r="R73" i="14"/>
  <c r="Q73" i="14"/>
  <c r="G73" i="15"/>
  <c r="O73" i="10"/>
  <c r="E73" i="15"/>
  <c r="I73" i="14"/>
  <c r="I73" i="10"/>
  <c r="E73" i="10"/>
  <c r="D73" i="10"/>
  <c r="B73" i="10"/>
  <c r="A73" i="10"/>
  <c r="U72" i="15"/>
  <c r="AM72" i="14"/>
  <c r="AF72" i="10"/>
  <c r="AL72" i="14"/>
  <c r="AE72" i="10"/>
  <c r="AH72" i="14"/>
  <c r="AF72" i="14"/>
  <c r="M72" i="15"/>
  <c r="AC72" i="14"/>
  <c r="Y72" i="10"/>
  <c r="AA75" i="8" s="1"/>
  <c r="W72" i="10"/>
  <c r="W72" i="14"/>
  <c r="X72" i="14" s="1"/>
  <c r="T72" i="14" s="1"/>
  <c r="R72" i="14"/>
  <c r="O72" i="14"/>
  <c r="R72" i="10"/>
  <c r="N72" i="10"/>
  <c r="J72" i="14"/>
  <c r="J72" i="10"/>
  <c r="H72" i="14"/>
  <c r="F72" i="14"/>
  <c r="G72" i="10"/>
  <c r="E72" i="10"/>
  <c r="D72" i="10"/>
  <c r="B72" i="10"/>
  <c r="A72" i="10"/>
  <c r="AF71" i="10"/>
  <c r="AJ74" i="8" s="1"/>
  <c r="AI71" i="14"/>
  <c r="W71" i="14"/>
  <c r="X71" i="14" s="1"/>
  <c r="T71" i="14" s="1"/>
  <c r="G71" i="15"/>
  <c r="Q71" i="10"/>
  <c r="N71" i="14"/>
  <c r="K71" i="10"/>
  <c r="I71" i="14"/>
  <c r="E71" i="10"/>
  <c r="E74" i="7" s="1"/>
  <c r="D71" i="10"/>
  <c r="B71" i="10"/>
  <c r="A71" i="10"/>
  <c r="E70" i="10"/>
  <c r="D70" i="10"/>
  <c r="B70" i="10"/>
  <c r="A70" i="10"/>
  <c r="AL69" i="14"/>
  <c r="AK69" i="14"/>
  <c r="AC69" i="10"/>
  <c r="AF69" i="14"/>
  <c r="O69" i="15"/>
  <c r="AA69" i="10"/>
  <c r="AE69" i="14"/>
  <c r="N69" i="15"/>
  <c r="AD69" i="14"/>
  <c r="Z69" i="10"/>
  <c r="AC69" i="14"/>
  <c r="L69" i="15"/>
  <c r="V69" i="10"/>
  <c r="AA69" i="14"/>
  <c r="W69" i="14"/>
  <c r="X69" i="14" s="1"/>
  <c r="T69" i="14" s="1"/>
  <c r="U69" i="10"/>
  <c r="R69" i="14"/>
  <c r="J69" i="15"/>
  <c r="Q69" i="14"/>
  <c r="T69" i="10"/>
  <c r="O69" i="14"/>
  <c r="N69" i="14"/>
  <c r="G69" i="15"/>
  <c r="O69" i="10"/>
  <c r="J69" i="14"/>
  <c r="F69" i="15"/>
  <c r="K69" i="10"/>
  <c r="I69" i="14"/>
  <c r="C69" i="15"/>
  <c r="G69" i="10"/>
  <c r="F69" i="14"/>
  <c r="E69" i="14"/>
  <c r="E69" i="10"/>
  <c r="E72" i="8" s="1"/>
  <c r="D69" i="10"/>
  <c r="C69" i="10"/>
  <c r="B69" i="10"/>
  <c r="A69" i="10"/>
  <c r="AM68" i="14"/>
  <c r="U68" i="15"/>
  <c r="AI68" i="14"/>
  <c r="AD68" i="10"/>
  <c r="AG71" i="8" s="1"/>
  <c r="AH68" i="14"/>
  <c r="AJ68" i="14" s="1"/>
  <c r="AC68" i="10"/>
  <c r="AF68" i="14"/>
  <c r="O68" i="15"/>
  <c r="AA68" i="10"/>
  <c r="AE68" i="14"/>
  <c r="N68" i="15"/>
  <c r="AD68" i="14"/>
  <c r="AA68" i="14"/>
  <c r="W68" i="14"/>
  <c r="X68" i="14" s="1"/>
  <c r="T68" i="14" s="1"/>
  <c r="K68" i="15"/>
  <c r="R68" i="14"/>
  <c r="U68" i="10"/>
  <c r="J68" i="15"/>
  <c r="Q68" i="14"/>
  <c r="T68" i="10"/>
  <c r="I71" i="7" s="1"/>
  <c r="M68" i="10"/>
  <c r="F68" i="15"/>
  <c r="J68" i="14"/>
  <c r="L68" i="10"/>
  <c r="F68" i="14"/>
  <c r="G68" i="10"/>
  <c r="E68" i="10"/>
  <c r="D68" i="10"/>
  <c r="D71" i="8" s="1"/>
  <c r="C68" i="10"/>
  <c r="B68" i="10"/>
  <c r="A68" i="10"/>
  <c r="N67" i="15"/>
  <c r="AA67" i="14"/>
  <c r="E67" i="10"/>
  <c r="D67" i="10"/>
  <c r="B67" i="10"/>
  <c r="B70" i="7" s="1"/>
  <c r="A67" i="10"/>
  <c r="P66" i="15"/>
  <c r="AF66" i="14"/>
  <c r="M66" i="15"/>
  <c r="AC66" i="14"/>
  <c r="L66" i="15"/>
  <c r="AA66" i="14"/>
  <c r="H66" i="10"/>
  <c r="C66" i="15"/>
  <c r="F66" i="14"/>
  <c r="G66" i="10"/>
  <c r="E66" i="10"/>
  <c r="D66" i="10"/>
  <c r="B66" i="10"/>
  <c r="A66" i="10"/>
  <c r="AK65" i="14"/>
  <c r="AE65" i="10"/>
  <c r="AI65" i="14"/>
  <c r="AD65" i="10"/>
  <c r="Q65" i="15"/>
  <c r="AH65" i="14"/>
  <c r="P65" i="15"/>
  <c r="AB65" i="10"/>
  <c r="N65" i="15"/>
  <c r="AD65" i="14"/>
  <c r="Y65" i="10"/>
  <c r="AC65" i="14"/>
  <c r="R65" i="14"/>
  <c r="U65" i="10"/>
  <c r="K65" i="15"/>
  <c r="O65" i="14"/>
  <c r="R65" i="10"/>
  <c r="G68" i="7" s="1"/>
  <c r="M65" i="10"/>
  <c r="J65" i="10"/>
  <c r="I65" i="10"/>
  <c r="D65" i="15"/>
  <c r="H65" i="14"/>
  <c r="H65" i="10"/>
  <c r="C65" i="15"/>
  <c r="G65" i="10"/>
  <c r="J68" i="6" s="1"/>
  <c r="E65" i="10"/>
  <c r="D65" i="10"/>
  <c r="B65" i="10"/>
  <c r="A65" i="10"/>
  <c r="AK64" i="14"/>
  <c r="AE64" i="10"/>
  <c r="R64" i="15"/>
  <c r="J64" i="15"/>
  <c r="R64" i="10"/>
  <c r="J64" i="10"/>
  <c r="E64" i="10"/>
  <c r="D64" i="10"/>
  <c r="B64" i="10"/>
  <c r="A64" i="10"/>
  <c r="AL63" i="14"/>
  <c r="AF63" i="10"/>
  <c r="S63" i="15"/>
  <c r="AK63" i="14"/>
  <c r="P63" i="15"/>
  <c r="AF63" i="14"/>
  <c r="M63" i="15"/>
  <c r="AC63" i="14"/>
  <c r="K63" i="15"/>
  <c r="P63" i="14"/>
  <c r="S63" i="10"/>
  <c r="H63" i="15"/>
  <c r="O63" i="14"/>
  <c r="R63" i="10"/>
  <c r="J63" i="10"/>
  <c r="C63" i="15"/>
  <c r="E63" i="10"/>
  <c r="D63" i="10"/>
  <c r="D66" i="8" s="1"/>
  <c r="B63" i="10"/>
  <c r="A63" i="10"/>
  <c r="E62" i="10"/>
  <c r="D62" i="10"/>
  <c r="B62" i="10"/>
  <c r="A62" i="10"/>
  <c r="U61" i="15"/>
  <c r="AM61" i="14"/>
  <c r="T61" i="15"/>
  <c r="R61" i="15"/>
  <c r="AI61" i="14"/>
  <c r="AD61" i="10"/>
  <c r="AH61" i="14"/>
  <c r="AD61" i="14"/>
  <c r="Z61" i="10"/>
  <c r="N61" i="15"/>
  <c r="X61" i="10"/>
  <c r="AA61" i="14"/>
  <c r="V61" i="10"/>
  <c r="W61" i="14"/>
  <c r="X61" i="14" s="1"/>
  <c r="T61" i="14" s="1"/>
  <c r="K61" i="15"/>
  <c r="U61" i="10"/>
  <c r="J61" i="15"/>
  <c r="Q61" i="14"/>
  <c r="T61" i="10"/>
  <c r="O61" i="10"/>
  <c r="M61" i="10"/>
  <c r="F61" i="15"/>
  <c r="J61" i="14"/>
  <c r="L61" i="10"/>
  <c r="E61" i="10"/>
  <c r="D61" i="10"/>
  <c r="D64" i="8" s="1"/>
  <c r="C61" i="10"/>
  <c r="B61" i="10"/>
  <c r="A61" i="10"/>
  <c r="R60" i="14"/>
  <c r="U60" i="10"/>
  <c r="O60" i="10"/>
  <c r="B60" i="15"/>
  <c r="E60" i="10"/>
  <c r="D60" i="10"/>
  <c r="B60" i="10"/>
  <c r="A60" i="10"/>
  <c r="T59" i="15"/>
  <c r="AE59" i="10"/>
  <c r="AC59" i="10"/>
  <c r="AA59" i="14"/>
  <c r="J59" i="15"/>
  <c r="H59" i="15"/>
  <c r="N59" i="10"/>
  <c r="L59" i="10"/>
  <c r="E59" i="14"/>
  <c r="F59" i="10"/>
  <c r="E59" i="10"/>
  <c r="D59" i="10"/>
  <c r="B59" i="10"/>
  <c r="A59" i="10"/>
  <c r="AK58" i="14"/>
  <c r="AD58" i="10"/>
  <c r="P58" i="15"/>
  <c r="AA58" i="14"/>
  <c r="H58" i="14"/>
  <c r="G58" i="10"/>
  <c r="E58" i="10"/>
  <c r="E61" i="7" s="1"/>
  <c r="D58" i="10"/>
  <c r="B58" i="10"/>
  <c r="A58" i="10"/>
  <c r="O57" i="15"/>
  <c r="E57" i="10"/>
  <c r="D57" i="10"/>
  <c r="B57" i="10"/>
  <c r="A57" i="10"/>
  <c r="A60" i="8" s="1"/>
  <c r="AM56" i="14"/>
  <c r="AL56" i="14"/>
  <c r="AF56" i="10"/>
  <c r="AI56" i="14"/>
  <c r="R56" i="15"/>
  <c r="AH56" i="14"/>
  <c r="AF56" i="14"/>
  <c r="P56" i="15"/>
  <c r="O56" i="15"/>
  <c r="AA56" i="10"/>
  <c r="N56" i="15"/>
  <c r="Z56" i="10"/>
  <c r="AD56" i="14"/>
  <c r="X56" i="10"/>
  <c r="AA56" i="14"/>
  <c r="V56" i="10"/>
  <c r="L56" i="15"/>
  <c r="W56" i="14"/>
  <c r="X56" i="14" s="1"/>
  <c r="T56" i="14" s="1"/>
  <c r="R56" i="14"/>
  <c r="K56" i="15"/>
  <c r="J56" i="15"/>
  <c r="T56" i="10"/>
  <c r="I56" i="15"/>
  <c r="P56" i="14"/>
  <c r="O56" i="10"/>
  <c r="F56" i="15"/>
  <c r="L56" i="10"/>
  <c r="K56" i="10"/>
  <c r="I56" i="14"/>
  <c r="C56" i="15"/>
  <c r="F56" i="14"/>
  <c r="G56" i="10"/>
  <c r="E56" i="14"/>
  <c r="E56" i="10"/>
  <c r="D56" i="10"/>
  <c r="C56" i="10"/>
  <c r="B56" i="10"/>
  <c r="A56" i="10"/>
  <c r="E55" i="10"/>
  <c r="D55" i="10"/>
  <c r="D58" i="7" s="1"/>
  <c r="B55" i="10"/>
  <c r="A55" i="10"/>
  <c r="T54" i="15"/>
  <c r="AF54" i="10"/>
  <c r="R54" i="15"/>
  <c r="AE54" i="14"/>
  <c r="AD54" i="14"/>
  <c r="Z54" i="10"/>
  <c r="AB57" i="8" s="1"/>
  <c r="L54" i="15"/>
  <c r="AA54" i="14"/>
  <c r="Q54" i="14"/>
  <c r="G54" i="15"/>
  <c r="Q54" i="10"/>
  <c r="J54" i="14"/>
  <c r="E54" i="15"/>
  <c r="I54" i="10"/>
  <c r="S57" i="6" s="1"/>
  <c r="C54" i="15"/>
  <c r="E54" i="10"/>
  <c r="D54" i="10"/>
  <c r="C54" i="10"/>
  <c r="B54" i="10"/>
  <c r="A54" i="10"/>
  <c r="AF53" i="14"/>
  <c r="AA53" i="10"/>
  <c r="AC56" i="8" s="1"/>
  <c r="M53" i="15"/>
  <c r="E53" i="10"/>
  <c r="D53" i="10"/>
  <c r="B53" i="10"/>
  <c r="A53" i="10"/>
  <c r="AM52" i="14"/>
  <c r="T52" i="15"/>
  <c r="AL52" i="14"/>
  <c r="R52" i="15"/>
  <c r="AD52" i="10"/>
  <c r="AI52" i="14"/>
  <c r="AH52" i="14"/>
  <c r="AJ52" i="14" s="1"/>
  <c r="AF52" i="14"/>
  <c r="AB52" i="10"/>
  <c r="AD52" i="14"/>
  <c r="N52" i="15"/>
  <c r="AC52" i="14"/>
  <c r="L52" i="15"/>
  <c r="V52" i="10"/>
  <c r="AA52" i="14"/>
  <c r="W52" i="14"/>
  <c r="X52" i="14" s="1"/>
  <c r="T52" i="14" s="1"/>
  <c r="R52" i="14"/>
  <c r="U52" i="10"/>
  <c r="P52" i="14"/>
  <c r="O52" i="14"/>
  <c r="N52" i="14"/>
  <c r="O52" i="10"/>
  <c r="M52" i="10"/>
  <c r="K52" i="10"/>
  <c r="C52" i="15"/>
  <c r="G52" i="10"/>
  <c r="F52" i="14"/>
  <c r="E52" i="14"/>
  <c r="E52" i="10"/>
  <c r="D52" i="10"/>
  <c r="C52" i="10"/>
  <c r="B52" i="10"/>
  <c r="A52" i="10"/>
  <c r="AM51" i="14"/>
  <c r="AC51" i="10"/>
  <c r="AF54" i="8" s="1"/>
  <c r="AH51" i="14"/>
  <c r="O51" i="15"/>
  <c r="AE51" i="14"/>
  <c r="AA51" i="10"/>
  <c r="AD51" i="14"/>
  <c r="AA51" i="14"/>
  <c r="W51" i="14"/>
  <c r="X51" i="14" s="1"/>
  <c r="T51" i="14" s="1"/>
  <c r="J51" i="15"/>
  <c r="N51" i="10"/>
  <c r="F51" i="15"/>
  <c r="F51" i="10"/>
  <c r="E51" i="10"/>
  <c r="D51" i="10"/>
  <c r="C51" i="10"/>
  <c r="B51" i="10"/>
  <c r="A51" i="10"/>
  <c r="A54" i="7" s="1"/>
  <c r="E50" i="10"/>
  <c r="D50" i="10"/>
  <c r="B50" i="10"/>
  <c r="A50" i="10"/>
  <c r="E49" i="10"/>
  <c r="D49" i="10"/>
  <c r="B49" i="10"/>
  <c r="A49" i="10"/>
  <c r="AM48" i="14"/>
  <c r="T48" i="15"/>
  <c r="AI48" i="14"/>
  <c r="AH48" i="14"/>
  <c r="AJ48" i="14" s="1"/>
  <c r="P48" i="15"/>
  <c r="AF48" i="14"/>
  <c r="AB48" i="10"/>
  <c r="O48" i="15"/>
  <c r="AA48" i="10"/>
  <c r="N48" i="15"/>
  <c r="AD48" i="14"/>
  <c r="Z48" i="10"/>
  <c r="L48" i="15"/>
  <c r="V48" i="10"/>
  <c r="W48" i="14"/>
  <c r="X48" i="14" s="1"/>
  <c r="T48" i="14" s="1"/>
  <c r="K48" i="15"/>
  <c r="J48" i="15"/>
  <c r="T48" i="10"/>
  <c r="O48" i="14"/>
  <c r="N48" i="14"/>
  <c r="O48" i="10"/>
  <c r="M48" i="10"/>
  <c r="F48" i="15"/>
  <c r="L48" i="10"/>
  <c r="W51" i="6" s="1"/>
  <c r="K48" i="10"/>
  <c r="I48" i="10"/>
  <c r="F48" i="14"/>
  <c r="E48" i="14"/>
  <c r="E48" i="10"/>
  <c r="D48" i="10"/>
  <c r="C48" i="10"/>
  <c r="B48" i="10"/>
  <c r="B51" i="8" s="1"/>
  <c r="A48" i="10"/>
  <c r="AI47" i="14"/>
  <c r="AC47" i="14"/>
  <c r="H47" i="15"/>
  <c r="R47" i="10"/>
  <c r="J47" i="10"/>
  <c r="E47" i="10"/>
  <c r="D47" i="10"/>
  <c r="D50" i="8" s="1"/>
  <c r="B47" i="10"/>
  <c r="A47" i="10"/>
  <c r="Z46" i="10"/>
  <c r="E46" i="10"/>
  <c r="D46" i="10"/>
  <c r="B46" i="10"/>
  <c r="A46" i="10"/>
  <c r="AM45" i="14"/>
  <c r="AL45" i="14"/>
  <c r="S45" i="15"/>
  <c r="AK45" i="14"/>
  <c r="AE45" i="10"/>
  <c r="Q45" i="15"/>
  <c r="AC45" i="10"/>
  <c r="AF45" i="14"/>
  <c r="O45" i="15"/>
  <c r="AE45" i="14"/>
  <c r="AA45" i="10"/>
  <c r="J45" i="15"/>
  <c r="H45" i="15"/>
  <c r="R45" i="10"/>
  <c r="F45" i="15"/>
  <c r="J45" i="10"/>
  <c r="H45" i="10"/>
  <c r="D45" i="15"/>
  <c r="E45" i="10"/>
  <c r="D45" i="10"/>
  <c r="B45" i="10"/>
  <c r="A45" i="10"/>
  <c r="AM44" i="14"/>
  <c r="T44" i="15"/>
  <c r="AL44" i="14"/>
  <c r="AF44" i="10"/>
  <c r="R44" i="15"/>
  <c r="AI44" i="14"/>
  <c r="AD44" i="10"/>
  <c r="P44" i="15"/>
  <c r="AB44" i="10"/>
  <c r="AF44" i="14"/>
  <c r="N44" i="15"/>
  <c r="Z44" i="10"/>
  <c r="AC44" i="14"/>
  <c r="W44" i="14"/>
  <c r="X44" i="14" s="1"/>
  <c r="T44" i="14" s="1"/>
  <c r="K44" i="15"/>
  <c r="R44" i="14"/>
  <c r="U44" i="10"/>
  <c r="G44" i="15"/>
  <c r="M44" i="10"/>
  <c r="K44" i="10"/>
  <c r="I44" i="10"/>
  <c r="E44" i="10"/>
  <c r="D44" i="10"/>
  <c r="C44" i="10"/>
  <c r="B44" i="10"/>
  <c r="A44" i="10"/>
  <c r="O43" i="15"/>
  <c r="AA43" i="10"/>
  <c r="M43" i="15"/>
  <c r="Y43" i="10"/>
  <c r="AA43" i="14"/>
  <c r="J43" i="15"/>
  <c r="Q43" i="14"/>
  <c r="T43" i="10"/>
  <c r="H43" i="15"/>
  <c r="R43" i="10"/>
  <c r="O43" i="14"/>
  <c r="F43" i="15"/>
  <c r="J43" i="14"/>
  <c r="L43" i="10"/>
  <c r="J43" i="10"/>
  <c r="H43" i="10"/>
  <c r="F43" i="14"/>
  <c r="E43" i="14"/>
  <c r="E43" i="10"/>
  <c r="D43" i="10"/>
  <c r="B43" i="10"/>
  <c r="A43" i="10"/>
  <c r="AD42" i="10"/>
  <c r="P42" i="15"/>
  <c r="AB42" i="10"/>
  <c r="AD45" i="8" s="1"/>
  <c r="AE42" i="14"/>
  <c r="N42" i="15"/>
  <c r="X42" i="10"/>
  <c r="AA42" i="14"/>
  <c r="C42" i="15"/>
  <c r="E42" i="10"/>
  <c r="D42" i="10"/>
  <c r="B42" i="10"/>
  <c r="B45" i="7" s="1"/>
  <c r="A42" i="10"/>
  <c r="E41" i="14"/>
  <c r="E41" i="10"/>
  <c r="D41" i="10"/>
  <c r="B41" i="10"/>
  <c r="A41" i="10"/>
  <c r="AM40" i="14"/>
  <c r="AF40" i="10"/>
  <c r="AI40" i="14"/>
  <c r="R40" i="15"/>
  <c r="P40" i="15"/>
  <c r="AF40" i="14"/>
  <c r="AB40" i="10"/>
  <c r="O40" i="15"/>
  <c r="AA40" i="10"/>
  <c r="N40" i="15"/>
  <c r="AD40" i="14"/>
  <c r="Z40" i="10"/>
  <c r="X40" i="10"/>
  <c r="W40" i="14"/>
  <c r="X40" i="14" s="1"/>
  <c r="T40" i="14" s="1"/>
  <c r="U40" i="10"/>
  <c r="J40" i="15"/>
  <c r="T40" i="10"/>
  <c r="O40" i="14"/>
  <c r="G40" i="15"/>
  <c r="N40" i="14"/>
  <c r="Q40" i="10"/>
  <c r="O40" i="10"/>
  <c r="M40" i="10"/>
  <c r="F40" i="15"/>
  <c r="L40" i="10"/>
  <c r="I40" i="14"/>
  <c r="C40" i="15"/>
  <c r="F40" i="14"/>
  <c r="G40" i="10"/>
  <c r="E40" i="10"/>
  <c r="D40" i="10"/>
  <c r="C40" i="10"/>
  <c r="B40" i="10"/>
  <c r="A40" i="10"/>
  <c r="A43" i="7" s="1"/>
  <c r="Q39" i="15"/>
  <c r="AC39" i="10"/>
  <c r="Q39" i="14"/>
  <c r="T39" i="10"/>
  <c r="O39" i="14"/>
  <c r="L39" i="10"/>
  <c r="J39" i="10"/>
  <c r="E39" i="10"/>
  <c r="E42" i="8" s="1"/>
  <c r="U42" i="8" s="1"/>
  <c r="D39" i="10"/>
  <c r="B39" i="10"/>
  <c r="A39" i="10"/>
  <c r="T38" i="15"/>
  <c r="AF38" i="10"/>
  <c r="AI38" i="14"/>
  <c r="AD38" i="10"/>
  <c r="R38" i="15"/>
  <c r="AB38" i="10"/>
  <c r="N38" i="14"/>
  <c r="K38" i="10"/>
  <c r="E38" i="10"/>
  <c r="D38" i="10"/>
  <c r="B38" i="10"/>
  <c r="A38" i="10"/>
  <c r="U37" i="15"/>
  <c r="AM37" i="14"/>
  <c r="AG37" i="10"/>
  <c r="S37" i="15"/>
  <c r="AE37" i="14"/>
  <c r="O37" i="15"/>
  <c r="R37" i="14"/>
  <c r="J37" i="15"/>
  <c r="H37" i="15"/>
  <c r="O37" i="14"/>
  <c r="F37" i="15"/>
  <c r="H37" i="14"/>
  <c r="H37" i="10"/>
  <c r="B37" i="15"/>
  <c r="E37" i="10"/>
  <c r="D37" i="10"/>
  <c r="B37" i="10"/>
  <c r="B40" i="8" s="1"/>
  <c r="A37" i="10"/>
  <c r="P36" i="15"/>
  <c r="AD36" i="14"/>
  <c r="N36" i="14"/>
  <c r="E36" i="10"/>
  <c r="D36" i="10"/>
  <c r="B36" i="10"/>
  <c r="A36" i="10"/>
  <c r="A39" i="6" s="1"/>
  <c r="AM35" i="14"/>
  <c r="R35" i="15"/>
  <c r="AI35" i="14"/>
  <c r="AA35" i="10"/>
  <c r="Q35" i="14"/>
  <c r="P35" i="10"/>
  <c r="F35" i="15"/>
  <c r="J35" i="10"/>
  <c r="E35" i="15"/>
  <c r="H35" i="14"/>
  <c r="E35" i="10"/>
  <c r="D35" i="10"/>
  <c r="S35" i="15"/>
  <c r="B35" i="10"/>
  <c r="A35" i="10"/>
  <c r="AB34" i="10"/>
  <c r="AD37" i="8" s="1"/>
  <c r="R34" i="14"/>
  <c r="O34" i="14"/>
  <c r="H34" i="15"/>
  <c r="M34" i="10"/>
  <c r="E34" i="10"/>
  <c r="D34" i="10"/>
  <c r="B34" i="10"/>
  <c r="A34" i="10"/>
  <c r="A37" i="8" s="1"/>
  <c r="U33" i="15"/>
  <c r="T33" i="15"/>
  <c r="AA33" i="10"/>
  <c r="M33" i="15"/>
  <c r="W33" i="10"/>
  <c r="W33" i="14"/>
  <c r="X33" i="14" s="1"/>
  <c r="T33" i="14" s="1"/>
  <c r="U33" i="10"/>
  <c r="Q33" i="14"/>
  <c r="N33" i="14"/>
  <c r="G33" i="15"/>
  <c r="J33" i="14"/>
  <c r="L33" i="10"/>
  <c r="F33" i="15"/>
  <c r="E33" i="10"/>
  <c r="D33" i="10"/>
  <c r="B33" i="10"/>
  <c r="B36" i="8" s="1"/>
  <c r="A33" i="10"/>
  <c r="T32" i="15"/>
  <c r="AL32" i="14"/>
  <c r="AF32" i="10"/>
  <c r="R32" i="15"/>
  <c r="AI32" i="14"/>
  <c r="AD32" i="10"/>
  <c r="N32" i="15"/>
  <c r="AD32" i="14"/>
  <c r="Z32" i="10"/>
  <c r="M32" i="15"/>
  <c r="V32" i="10"/>
  <c r="W32" i="14"/>
  <c r="X32" i="14" s="1"/>
  <c r="T32" i="14" s="1"/>
  <c r="R32" i="14"/>
  <c r="U32" i="10"/>
  <c r="H32" i="15"/>
  <c r="G32" i="15"/>
  <c r="N32" i="14"/>
  <c r="Q32" i="10"/>
  <c r="J32" i="14"/>
  <c r="L32" i="10"/>
  <c r="K32" i="10"/>
  <c r="I32" i="10"/>
  <c r="C32" i="15"/>
  <c r="E32" i="10"/>
  <c r="D32" i="10"/>
  <c r="C32" i="10"/>
  <c r="B32" i="10"/>
  <c r="A32" i="10"/>
  <c r="AI31" i="14"/>
  <c r="AF31" i="14"/>
  <c r="AB31" i="10"/>
  <c r="AD34" i="8" s="1"/>
  <c r="O31" i="15"/>
  <c r="AD31" i="14"/>
  <c r="Y31" i="10"/>
  <c r="K31" i="15"/>
  <c r="R31" i="14"/>
  <c r="U31" i="10"/>
  <c r="Q31" i="14"/>
  <c r="P31" i="10"/>
  <c r="F31" i="15"/>
  <c r="J31" i="14"/>
  <c r="J31" i="10"/>
  <c r="H31" i="10"/>
  <c r="E31" i="14"/>
  <c r="E31" i="10"/>
  <c r="D31" i="10"/>
  <c r="B31" i="10"/>
  <c r="B34" i="8" s="1"/>
  <c r="A31" i="10"/>
  <c r="E30" i="10"/>
  <c r="D30" i="10"/>
  <c r="B30" i="10"/>
  <c r="A30" i="10"/>
  <c r="AG29" i="10"/>
  <c r="AK29" i="14"/>
  <c r="R29" i="15"/>
  <c r="O29" i="15"/>
  <c r="AE29" i="14"/>
  <c r="AA29" i="10"/>
  <c r="L29" i="15"/>
  <c r="W29" i="14"/>
  <c r="X29" i="14" s="1"/>
  <c r="T29" i="14" s="1"/>
  <c r="K29" i="15"/>
  <c r="R29" i="14"/>
  <c r="T29" i="10"/>
  <c r="I32" i="7" s="1"/>
  <c r="R29" i="10"/>
  <c r="O29" i="14"/>
  <c r="P29" i="10"/>
  <c r="O29" i="10"/>
  <c r="N29" i="10"/>
  <c r="J29" i="10"/>
  <c r="H29" i="14"/>
  <c r="H29" i="10"/>
  <c r="E29" i="14"/>
  <c r="E29" i="10"/>
  <c r="D29" i="10"/>
  <c r="B29" i="10"/>
  <c r="A29" i="10"/>
  <c r="AG28" i="10"/>
  <c r="O28" i="14"/>
  <c r="F28" i="15"/>
  <c r="E28" i="14"/>
  <c r="E28" i="10"/>
  <c r="D28" i="10"/>
  <c r="B28" i="10"/>
  <c r="A28" i="10"/>
  <c r="E27" i="10"/>
  <c r="D27" i="10"/>
  <c r="B27" i="10"/>
  <c r="B30" i="8" s="1"/>
  <c r="A27" i="10"/>
  <c r="AM26" i="14"/>
  <c r="R26" i="15"/>
  <c r="AH26" i="14"/>
  <c r="N26" i="15"/>
  <c r="AD26" i="14"/>
  <c r="L26" i="15"/>
  <c r="E26" i="15"/>
  <c r="H26" i="14"/>
  <c r="E26" i="10"/>
  <c r="D26" i="10"/>
  <c r="B26" i="10"/>
  <c r="A26" i="10"/>
  <c r="S25" i="15"/>
  <c r="H25" i="15"/>
  <c r="E25" i="10"/>
  <c r="E28" i="8" s="1"/>
  <c r="D25" i="10"/>
  <c r="B25" i="10"/>
  <c r="A25" i="10"/>
  <c r="T24" i="15"/>
  <c r="P24" i="15"/>
  <c r="AD24" i="14"/>
  <c r="Z24" i="10"/>
  <c r="K24" i="15"/>
  <c r="R24" i="14"/>
  <c r="U24" i="10"/>
  <c r="M24" i="10"/>
  <c r="H24" i="14"/>
  <c r="E24" i="10"/>
  <c r="D24" i="10"/>
  <c r="B24" i="10"/>
  <c r="A24" i="10"/>
  <c r="A27" i="8" s="1"/>
  <c r="H23" i="10"/>
  <c r="E23" i="10"/>
  <c r="D23" i="10"/>
  <c r="B23" i="10"/>
  <c r="A23" i="10"/>
  <c r="AM22" i="14"/>
  <c r="AI22" i="14"/>
  <c r="AD22" i="10"/>
  <c r="AG25" i="8" s="1"/>
  <c r="P22" i="15"/>
  <c r="AE22" i="14"/>
  <c r="AA22" i="10"/>
  <c r="O22" i="15"/>
  <c r="N22" i="15"/>
  <c r="AD22" i="14"/>
  <c r="Z22" i="10"/>
  <c r="K22" i="15"/>
  <c r="R22" i="14"/>
  <c r="U22" i="10"/>
  <c r="Q22" i="14"/>
  <c r="T22" i="10"/>
  <c r="I25" i="7" s="1"/>
  <c r="H22" i="15"/>
  <c r="N22" i="14"/>
  <c r="Q22" i="10"/>
  <c r="M22" i="10"/>
  <c r="J22" i="14"/>
  <c r="L22" i="10"/>
  <c r="I22" i="14"/>
  <c r="I22" i="10"/>
  <c r="C22" i="15"/>
  <c r="E22" i="14"/>
  <c r="F22" i="10"/>
  <c r="E22" i="10"/>
  <c r="D22" i="10"/>
  <c r="C22" i="10"/>
  <c r="B22" i="10"/>
  <c r="A22" i="10"/>
  <c r="E21" i="10"/>
  <c r="D21" i="10"/>
  <c r="B21" i="10"/>
  <c r="A21" i="10"/>
  <c r="T20" i="15"/>
  <c r="AK20" i="14"/>
  <c r="AE20" i="10"/>
  <c r="AI20" i="14"/>
  <c r="AH20" i="14"/>
  <c r="P20" i="15"/>
  <c r="AD20" i="14"/>
  <c r="W20" i="10"/>
  <c r="L20" i="15"/>
  <c r="AA20" i="14"/>
  <c r="R20" i="14"/>
  <c r="U20" i="10"/>
  <c r="K20" i="15"/>
  <c r="N20" i="10"/>
  <c r="M20" i="10"/>
  <c r="E20" i="10"/>
  <c r="D20" i="10"/>
  <c r="AD20" i="10"/>
  <c r="AG23" i="8" s="1"/>
  <c r="B20" i="10"/>
  <c r="A20" i="10"/>
  <c r="T19" i="10"/>
  <c r="O19" i="14"/>
  <c r="B19" i="15"/>
  <c r="E19" i="10"/>
  <c r="E22" i="8" s="1"/>
  <c r="D19" i="10"/>
  <c r="B19" i="10"/>
  <c r="A19" i="10"/>
  <c r="T18" i="15"/>
  <c r="AC18" i="14"/>
  <c r="AA18" i="14"/>
  <c r="W18" i="14"/>
  <c r="X18" i="14" s="1"/>
  <c r="T18" i="14" s="1"/>
  <c r="K18" i="15"/>
  <c r="J18" i="10"/>
  <c r="F18" i="14"/>
  <c r="B18" i="15"/>
  <c r="E18" i="10"/>
  <c r="D18" i="10"/>
  <c r="B18" i="10"/>
  <c r="A18" i="10"/>
  <c r="U17" i="15"/>
  <c r="AM17" i="14"/>
  <c r="T17" i="15"/>
  <c r="AK17" i="14"/>
  <c r="AE17" i="10"/>
  <c r="S17" i="15"/>
  <c r="AI17" i="14"/>
  <c r="AH17" i="14"/>
  <c r="AC17" i="10"/>
  <c r="AF20" i="8" s="1"/>
  <c r="AD17" i="14"/>
  <c r="M17" i="15"/>
  <c r="L17" i="15"/>
  <c r="AA17" i="14"/>
  <c r="J17" i="15"/>
  <c r="O17" i="14"/>
  <c r="R17" i="10"/>
  <c r="H17" i="15"/>
  <c r="P17" i="10"/>
  <c r="J17" i="14"/>
  <c r="J17" i="10"/>
  <c r="E17" i="10"/>
  <c r="D17" i="10"/>
  <c r="R17" i="15"/>
  <c r="B17" i="10"/>
  <c r="A17" i="10"/>
  <c r="N16" i="15"/>
  <c r="L16" i="15"/>
  <c r="R16" i="14"/>
  <c r="K16" i="15"/>
  <c r="D16" i="15"/>
  <c r="E16" i="10"/>
  <c r="D16" i="10"/>
  <c r="B16" i="10"/>
  <c r="A16" i="10"/>
  <c r="N15" i="15"/>
  <c r="AD15" i="14"/>
  <c r="W15" i="10"/>
  <c r="F15" i="15"/>
  <c r="H15" i="14"/>
  <c r="H15" i="10"/>
  <c r="E15" i="10"/>
  <c r="E18" i="8" s="1"/>
  <c r="D15" i="10"/>
  <c r="B15" i="10"/>
  <c r="A15" i="10"/>
  <c r="AA14" i="14"/>
  <c r="Q14" i="10"/>
  <c r="C14" i="15"/>
  <c r="E14" i="10"/>
  <c r="D14" i="10"/>
  <c r="D17" i="8" s="1"/>
  <c r="B14" i="10"/>
  <c r="A14" i="10"/>
  <c r="L13" i="15"/>
  <c r="E13" i="10"/>
  <c r="D13" i="10"/>
  <c r="B13" i="10"/>
  <c r="A13" i="10"/>
  <c r="A16" i="8" s="1"/>
  <c r="E12" i="10"/>
  <c r="E15" i="7" s="1"/>
  <c r="D12" i="10"/>
  <c r="B12" i="10"/>
  <c r="A12" i="10"/>
  <c r="A15" i="8" s="1"/>
  <c r="AL11" i="14"/>
  <c r="AF11" i="10"/>
  <c r="T11" i="15"/>
  <c r="P11" i="15"/>
  <c r="AD11" i="14"/>
  <c r="M11" i="15"/>
  <c r="AC11" i="14"/>
  <c r="L11" i="15"/>
  <c r="AA11" i="14"/>
  <c r="K11" i="15"/>
  <c r="R11" i="14"/>
  <c r="U11" i="10"/>
  <c r="J14" i="7" s="1"/>
  <c r="Q11" i="14"/>
  <c r="T11" i="10"/>
  <c r="H11" i="15"/>
  <c r="M11" i="10"/>
  <c r="J11" i="14"/>
  <c r="K11" i="10"/>
  <c r="J11" i="10"/>
  <c r="H11" i="14"/>
  <c r="C11" i="15"/>
  <c r="F11" i="14"/>
  <c r="G11" i="10"/>
  <c r="E11" i="10"/>
  <c r="D11" i="10"/>
  <c r="B11" i="10"/>
  <c r="A11" i="10"/>
  <c r="A14" i="8" s="1"/>
  <c r="E10" i="10"/>
  <c r="E13" i="7" s="1"/>
  <c r="D10" i="10"/>
  <c r="D13" i="8" s="1"/>
  <c r="B10" i="10"/>
  <c r="A10" i="10"/>
  <c r="AM9" i="14"/>
  <c r="T9" i="15"/>
  <c r="AL9" i="14"/>
  <c r="AF9" i="10"/>
  <c r="R9" i="15"/>
  <c r="AI9" i="14"/>
  <c r="AD9" i="10"/>
  <c r="AG12" i="8" s="1"/>
  <c r="AH9" i="14"/>
  <c r="AB9" i="10"/>
  <c r="AD12" i="8" s="1"/>
  <c r="AF9" i="14"/>
  <c r="AE9" i="14"/>
  <c r="M9" i="15"/>
  <c r="AC9" i="14"/>
  <c r="W9" i="14"/>
  <c r="X9" i="14" s="1"/>
  <c r="T9" i="14" s="1"/>
  <c r="K9" i="15"/>
  <c r="R9" i="14"/>
  <c r="U9" i="10"/>
  <c r="T9" i="10"/>
  <c r="I12" i="7" s="1"/>
  <c r="Q9" i="14"/>
  <c r="G9" i="15"/>
  <c r="N9" i="14"/>
  <c r="O9" i="10"/>
  <c r="M9" i="10"/>
  <c r="F9" i="15"/>
  <c r="J9" i="14"/>
  <c r="E9" i="15"/>
  <c r="F9" i="14"/>
  <c r="F9" i="10"/>
  <c r="E9" i="14"/>
  <c r="E9" i="10"/>
  <c r="E12" i="6" s="1"/>
  <c r="D9" i="10"/>
  <c r="D12" i="7" s="1"/>
  <c r="C9" i="10"/>
  <c r="B9" i="10"/>
  <c r="A9" i="10"/>
  <c r="A12" i="8" s="1"/>
  <c r="AI8" i="14"/>
  <c r="O8" i="15"/>
  <c r="AE8" i="14"/>
  <c r="M8" i="15"/>
  <c r="Y8" i="10"/>
  <c r="AA11" i="8" s="1"/>
  <c r="W8" i="10"/>
  <c r="N8" i="10"/>
  <c r="G8" i="10"/>
  <c r="F8" i="14"/>
  <c r="E8" i="10"/>
  <c r="E11" i="7" s="1"/>
  <c r="D8" i="10"/>
  <c r="B8" i="10"/>
  <c r="B11" i="8" s="1"/>
  <c r="A8" i="10"/>
  <c r="A11" i="8" s="1"/>
  <c r="T7" i="15"/>
  <c r="AF7" i="10"/>
  <c r="AJ10" i="8" s="1"/>
  <c r="AL7" i="14"/>
  <c r="AE7" i="10"/>
  <c r="AK7" i="14"/>
  <c r="R7" i="15"/>
  <c r="P7" i="15"/>
  <c r="AF7" i="14"/>
  <c r="AB7" i="10"/>
  <c r="AD10" i="8" s="1"/>
  <c r="N7" i="15"/>
  <c r="K7" i="15"/>
  <c r="J7" i="15"/>
  <c r="Q7" i="14"/>
  <c r="P7" i="14"/>
  <c r="G7" i="15"/>
  <c r="N7" i="14"/>
  <c r="Q7" i="10"/>
  <c r="O7" i="10"/>
  <c r="N7" i="10"/>
  <c r="M7" i="10"/>
  <c r="F7" i="15"/>
  <c r="J7" i="14"/>
  <c r="H7" i="14"/>
  <c r="H7" i="10"/>
  <c r="C7" i="15"/>
  <c r="F7" i="14"/>
  <c r="G7" i="10"/>
  <c r="E7" i="10"/>
  <c r="E10" i="6" s="1"/>
  <c r="D7" i="10"/>
  <c r="D10" i="6" s="1"/>
  <c r="B7" i="10"/>
  <c r="B10" i="6" s="1"/>
  <c r="A7" i="10"/>
  <c r="A10" i="8" s="1"/>
  <c r="AF6" i="10"/>
  <c r="AL6" i="14"/>
  <c r="AD6" i="10"/>
  <c r="AG9" i="8" s="1"/>
  <c r="M6" i="15"/>
  <c r="W6" i="10"/>
  <c r="Q6" i="14"/>
  <c r="Q6" i="10"/>
  <c r="F9" i="7" s="1"/>
  <c r="N6" i="10"/>
  <c r="L6" i="10"/>
  <c r="J6" i="14"/>
  <c r="C6" i="15"/>
  <c r="F6" i="14"/>
  <c r="E6" i="10"/>
  <c r="E9" i="8" s="1"/>
  <c r="D6" i="10"/>
  <c r="B6" i="10"/>
  <c r="A6" i="10"/>
  <c r="A9" i="6" s="1"/>
  <c r="E5" i="10"/>
  <c r="E8" i="6" s="1"/>
  <c r="D5" i="10"/>
  <c r="B5" i="10"/>
  <c r="A5" i="10"/>
  <c r="A8" i="8" s="1"/>
  <c r="U4" i="15"/>
  <c r="AG4" i="10"/>
  <c r="S4" i="15"/>
  <c r="AK4" i="14"/>
  <c r="AE4" i="10"/>
  <c r="AI7" i="8" s="1"/>
  <c r="R4" i="15"/>
  <c r="AI4" i="14"/>
  <c r="Q4" i="15"/>
  <c r="AA4" i="10"/>
  <c r="AC7" i="8" s="1"/>
  <c r="AD4" i="14"/>
  <c r="L4" i="15"/>
  <c r="AA4" i="14"/>
  <c r="W4" i="14"/>
  <c r="X4" i="14" s="1"/>
  <c r="T4" i="14" s="1"/>
  <c r="J4" i="15"/>
  <c r="Q4" i="14"/>
  <c r="T4" i="10"/>
  <c r="R4" i="10"/>
  <c r="G7" i="7" s="1"/>
  <c r="O4" i="14"/>
  <c r="P4" i="10"/>
  <c r="N4" i="10"/>
  <c r="K4" i="10"/>
  <c r="J4" i="10"/>
  <c r="E4" i="15"/>
  <c r="I4" i="10"/>
  <c r="S7" i="6" s="1"/>
  <c r="I4" i="14"/>
  <c r="D4" i="15"/>
  <c r="H4" i="14"/>
  <c r="H4" i="10"/>
  <c r="E4" i="10"/>
  <c r="D4" i="10"/>
  <c r="D7" i="8" s="1"/>
  <c r="B4" i="10"/>
  <c r="A4" i="10"/>
  <c r="A7" i="8" s="1"/>
  <c r="AK3" i="14"/>
  <c r="R3" i="15"/>
  <c r="AB3" i="10"/>
  <c r="AD3" i="14"/>
  <c r="T3" i="10"/>
  <c r="I6" i="7" s="1"/>
  <c r="S3" i="10"/>
  <c r="H6" i="7" s="1"/>
  <c r="L3" i="10"/>
  <c r="W6" i="6" s="1"/>
  <c r="F3" i="15"/>
  <c r="E3" i="15"/>
  <c r="I3" i="14"/>
  <c r="D3" i="10"/>
  <c r="B3" i="10"/>
  <c r="B6" i="6" s="1"/>
  <c r="A3" i="10"/>
  <c r="A6" i="8" s="1"/>
  <c r="A2" i="10"/>
  <c r="A1" i="10"/>
  <c r="E164" i="8"/>
  <c r="P164" i="8" s="1"/>
  <c r="D164" i="8"/>
  <c r="B164" i="8"/>
  <c r="A164" i="8"/>
  <c r="V163" i="8"/>
  <c r="P163" i="8"/>
  <c r="G163" i="8"/>
  <c r="E163" i="8"/>
  <c r="T163" i="8" s="1"/>
  <c r="D163" i="8"/>
  <c r="C163" i="8"/>
  <c r="B163" i="8"/>
  <c r="A163" i="8"/>
  <c r="G162" i="8"/>
  <c r="E162" i="8"/>
  <c r="M162" i="8" s="1"/>
  <c r="D162" i="8"/>
  <c r="C162" i="8"/>
  <c r="B162" i="8"/>
  <c r="A162" i="8"/>
  <c r="U161" i="8"/>
  <c r="G161" i="8"/>
  <c r="E161" i="8"/>
  <c r="S161" i="8" s="1"/>
  <c r="D161" i="8"/>
  <c r="C161" i="8"/>
  <c r="B161" i="8"/>
  <c r="A161" i="8"/>
  <c r="E160" i="8"/>
  <c r="T160" i="8" s="1"/>
  <c r="D160" i="8"/>
  <c r="C160" i="8"/>
  <c r="B160" i="8"/>
  <c r="A160" i="8"/>
  <c r="U159" i="8"/>
  <c r="S159" i="8"/>
  <c r="M159" i="8"/>
  <c r="L159" i="8"/>
  <c r="J159" i="8"/>
  <c r="F159" i="8"/>
  <c r="E159" i="8"/>
  <c r="V159" i="8" s="1"/>
  <c r="D159" i="8"/>
  <c r="C159" i="8"/>
  <c r="B159" i="8"/>
  <c r="A159" i="8"/>
  <c r="AD158" i="8"/>
  <c r="AC158" i="8"/>
  <c r="AB158" i="8"/>
  <c r="U158" i="8"/>
  <c r="L158" i="8"/>
  <c r="N158" i="8" s="1"/>
  <c r="E158" i="8"/>
  <c r="M158" i="8" s="1"/>
  <c r="D158" i="8"/>
  <c r="C158" i="8"/>
  <c r="B158" i="8"/>
  <c r="A158" i="8"/>
  <c r="S157" i="8"/>
  <c r="D157" i="8"/>
  <c r="B157" i="8"/>
  <c r="A157" i="8"/>
  <c r="V156" i="8"/>
  <c r="T156" i="8"/>
  <c r="P156" i="8"/>
  <c r="M156" i="8"/>
  <c r="F156" i="8"/>
  <c r="E156" i="8"/>
  <c r="L156" i="8" s="1"/>
  <c r="D156" i="8"/>
  <c r="C156" i="8"/>
  <c r="B156" i="8"/>
  <c r="AH155" i="8"/>
  <c r="AG155" i="8"/>
  <c r="AF155" i="8"/>
  <c r="AC155" i="8"/>
  <c r="Z155" i="8"/>
  <c r="Y155" i="8"/>
  <c r="S155" i="8"/>
  <c r="E155" i="8"/>
  <c r="D155" i="8"/>
  <c r="C155" i="8"/>
  <c r="A155" i="8"/>
  <c r="E154" i="8"/>
  <c r="D154" i="8"/>
  <c r="B154" i="8"/>
  <c r="A154" i="8"/>
  <c r="D153" i="8"/>
  <c r="B153" i="8"/>
  <c r="A153" i="8"/>
  <c r="AJ152" i="8"/>
  <c r="AF152" i="8"/>
  <c r="AC152" i="8"/>
  <c r="AB152" i="8"/>
  <c r="Z152" i="8"/>
  <c r="Y152" i="8"/>
  <c r="V152" i="8"/>
  <c r="U152" i="8"/>
  <c r="T152" i="8"/>
  <c r="P152" i="8"/>
  <c r="L152" i="8"/>
  <c r="J152" i="8"/>
  <c r="G152" i="8"/>
  <c r="F152" i="8"/>
  <c r="H152" i="8" s="1"/>
  <c r="E152" i="8"/>
  <c r="S152" i="8" s="1"/>
  <c r="W152" i="8" s="1"/>
  <c r="D152" i="8"/>
  <c r="C152" i="8"/>
  <c r="A152" i="8"/>
  <c r="E151" i="8"/>
  <c r="T151" i="8" s="1"/>
  <c r="B151" i="8"/>
  <c r="A151" i="8"/>
  <c r="V150" i="8"/>
  <c r="S150" i="8"/>
  <c r="P150" i="8"/>
  <c r="L150" i="8"/>
  <c r="G150" i="8"/>
  <c r="E150" i="8"/>
  <c r="T150" i="8" s="1"/>
  <c r="D150" i="8"/>
  <c r="B150" i="8"/>
  <c r="A150" i="8"/>
  <c r="V149" i="8"/>
  <c r="T149" i="8"/>
  <c r="N149" i="8"/>
  <c r="M149" i="8"/>
  <c r="L149" i="8"/>
  <c r="G149" i="8"/>
  <c r="F149" i="8"/>
  <c r="H149" i="8" s="1"/>
  <c r="E149" i="8"/>
  <c r="U149" i="8" s="1"/>
  <c r="D149" i="8"/>
  <c r="B149" i="8"/>
  <c r="A149" i="8"/>
  <c r="AJ148" i="8"/>
  <c r="AI148" i="8"/>
  <c r="AG148" i="8"/>
  <c r="AB148" i="8"/>
  <c r="M148" i="8"/>
  <c r="L148" i="8"/>
  <c r="J148" i="8"/>
  <c r="G148" i="8"/>
  <c r="E148" i="8"/>
  <c r="U148" i="8" s="1"/>
  <c r="D148" i="8"/>
  <c r="B148" i="8"/>
  <c r="U147" i="8"/>
  <c r="S147" i="8"/>
  <c r="P147" i="8"/>
  <c r="M147" i="8"/>
  <c r="E147" i="8"/>
  <c r="V147" i="8" s="1"/>
  <c r="D147" i="8"/>
  <c r="B147" i="8"/>
  <c r="A147" i="8"/>
  <c r="T146" i="8"/>
  <c r="E146" i="8"/>
  <c r="V146" i="8" s="1"/>
  <c r="D146" i="8"/>
  <c r="A146" i="8"/>
  <c r="AI145" i="8"/>
  <c r="AB145" i="8"/>
  <c r="V145" i="8"/>
  <c r="P145" i="8"/>
  <c r="F145" i="8"/>
  <c r="E145" i="8"/>
  <c r="D145" i="8"/>
  <c r="B145" i="8"/>
  <c r="A145" i="8"/>
  <c r="J144" i="8"/>
  <c r="E144" i="8"/>
  <c r="B144" i="8"/>
  <c r="A144" i="8"/>
  <c r="AD143" i="8"/>
  <c r="V143" i="8"/>
  <c r="S143" i="8"/>
  <c r="P143" i="8"/>
  <c r="L143" i="8"/>
  <c r="F143" i="8"/>
  <c r="E143" i="8"/>
  <c r="U143" i="8" s="1"/>
  <c r="D143" i="8"/>
  <c r="B143" i="8"/>
  <c r="A143" i="8"/>
  <c r="AG142" i="8"/>
  <c r="AB142" i="8"/>
  <c r="U142" i="8"/>
  <c r="S142" i="8"/>
  <c r="M142" i="8"/>
  <c r="L142" i="8"/>
  <c r="N142" i="8" s="1"/>
  <c r="E142" i="8"/>
  <c r="D142" i="8"/>
  <c r="C142" i="8"/>
  <c r="B142" i="8"/>
  <c r="A142" i="8"/>
  <c r="M141" i="8"/>
  <c r="F141" i="8"/>
  <c r="E141" i="8"/>
  <c r="D141" i="8"/>
  <c r="B141" i="8"/>
  <c r="A141" i="8"/>
  <c r="V140" i="8"/>
  <c r="T140" i="8"/>
  <c r="M140" i="8"/>
  <c r="L140" i="8"/>
  <c r="N140" i="8" s="1"/>
  <c r="J140" i="8"/>
  <c r="F140" i="8"/>
  <c r="E140" i="8"/>
  <c r="U140" i="8" s="1"/>
  <c r="B140" i="8"/>
  <c r="A140" i="8"/>
  <c r="AG139" i="8"/>
  <c r="AF139" i="8"/>
  <c r="Z139" i="8"/>
  <c r="Y139" i="8"/>
  <c r="T139" i="8"/>
  <c r="S139" i="8"/>
  <c r="P139" i="8"/>
  <c r="M139" i="8"/>
  <c r="L139" i="8"/>
  <c r="F139" i="8"/>
  <c r="E139" i="8"/>
  <c r="D139" i="8"/>
  <c r="C139" i="8"/>
  <c r="A139" i="8"/>
  <c r="E138" i="8"/>
  <c r="D138" i="8"/>
  <c r="C138" i="8"/>
  <c r="B138" i="8"/>
  <c r="A138" i="8"/>
  <c r="V137" i="8"/>
  <c r="U137" i="8"/>
  <c r="S137" i="8"/>
  <c r="M137" i="8"/>
  <c r="L137" i="8"/>
  <c r="N137" i="8" s="1"/>
  <c r="J137" i="8"/>
  <c r="G137" i="8"/>
  <c r="F137" i="8"/>
  <c r="H137" i="8" s="1"/>
  <c r="E137" i="8"/>
  <c r="T137" i="8" s="1"/>
  <c r="B137" i="8"/>
  <c r="A137" i="8"/>
  <c r="AK136" i="8"/>
  <c r="AC136" i="8"/>
  <c r="Z136" i="8"/>
  <c r="Y136" i="8"/>
  <c r="S136" i="8"/>
  <c r="G136" i="8"/>
  <c r="E136" i="8"/>
  <c r="V136" i="8" s="1"/>
  <c r="D136" i="8"/>
  <c r="B136" i="8"/>
  <c r="A136" i="8"/>
  <c r="S135" i="8"/>
  <c r="E135" i="8"/>
  <c r="D135" i="8"/>
  <c r="B135" i="8"/>
  <c r="A135" i="8"/>
  <c r="T134" i="8"/>
  <c r="P134" i="8"/>
  <c r="M134" i="8"/>
  <c r="J134" i="8"/>
  <c r="G134" i="8"/>
  <c r="F134" i="8"/>
  <c r="E134" i="8"/>
  <c r="V134" i="8" s="1"/>
  <c r="B134" i="8"/>
  <c r="A134" i="8"/>
  <c r="E133" i="8"/>
  <c r="T133" i="8" s="1"/>
  <c r="D133" i="8"/>
  <c r="B133" i="8"/>
  <c r="A133" i="8"/>
  <c r="D132" i="8"/>
  <c r="B132" i="8"/>
  <c r="A132" i="8"/>
  <c r="AJ131" i="8"/>
  <c r="AB131" i="8"/>
  <c r="S131" i="8"/>
  <c r="E131" i="8"/>
  <c r="D131" i="8"/>
  <c r="C131" i="8"/>
  <c r="B131" i="8"/>
  <c r="AK130" i="8"/>
  <c r="P130" i="8"/>
  <c r="G130" i="8"/>
  <c r="F130" i="8"/>
  <c r="H130" i="8" s="1"/>
  <c r="E130" i="8"/>
  <c r="M130" i="8" s="1"/>
  <c r="D130" i="8"/>
  <c r="A130" i="8"/>
  <c r="AD129" i="8"/>
  <c r="AC129" i="8"/>
  <c r="D129" i="8"/>
  <c r="C129" i="8"/>
  <c r="B129" i="8"/>
  <c r="A129" i="8"/>
  <c r="AF128" i="8"/>
  <c r="AD128" i="8"/>
  <c r="P128" i="8"/>
  <c r="F128" i="8"/>
  <c r="E128" i="8"/>
  <c r="C128" i="8"/>
  <c r="B128" i="8"/>
  <c r="A128" i="8"/>
  <c r="AJ127" i="8"/>
  <c r="AF127" i="8"/>
  <c r="Z127" i="8"/>
  <c r="Y127" i="8"/>
  <c r="V127" i="8"/>
  <c r="U127" i="8"/>
  <c r="T127" i="8"/>
  <c r="P127" i="8"/>
  <c r="M127" i="8"/>
  <c r="L127" i="8"/>
  <c r="N127" i="8" s="1"/>
  <c r="J127" i="8"/>
  <c r="G127" i="8"/>
  <c r="F127" i="8"/>
  <c r="H127" i="8" s="1"/>
  <c r="E127" i="8"/>
  <c r="S127" i="8" s="1"/>
  <c r="D127" i="8"/>
  <c r="C127" i="8"/>
  <c r="B127" i="8"/>
  <c r="A127" i="8"/>
  <c r="U126" i="8"/>
  <c r="S126" i="8"/>
  <c r="L126" i="8"/>
  <c r="G126" i="8"/>
  <c r="E126" i="8"/>
  <c r="T126" i="8" s="1"/>
  <c r="D126" i="8"/>
  <c r="B126" i="8"/>
  <c r="E125" i="8"/>
  <c r="D125" i="8"/>
  <c r="B125" i="8"/>
  <c r="A125" i="8"/>
  <c r="AJ124" i="8"/>
  <c r="AG124" i="8"/>
  <c r="E124" i="8"/>
  <c r="D124" i="8"/>
  <c r="B124" i="8"/>
  <c r="A124" i="8"/>
  <c r="D123" i="8"/>
  <c r="B123" i="8"/>
  <c r="A123" i="8"/>
  <c r="E122" i="8"/>
  <c r="D122" i="8"/>
  <c r="B122" i="8"/>
  <c r="A122" i="8"/>
  <c r="D121" i="8"/>
  <c r="B121" i="8"/>
  <c r="A121" i="8"/>
  <c r="AB120" i="8"/>
  <c r="E120" i="8"/>
  <c r="D120" i="8"/>
  <c r="B120" i="8"/>
  <c r="A120" i="8"/>
  <c r="AJ119" i="8"/>
  <c r="AF119" i="8"/>
  <c r="AD119" i="8"/>
  <c r="E119" i="8"/>
  <c r="D119" i="8"/>
  <c r="C119" i="8"/>
  <c r="B119" i="8"/>
  <c r="A119" i="8"/>
  <c r="E118" i="8"/>
  <c r="D118" i="8"/>
  <c r="A118" i="8"/>
  <c r="AJ117" i="8"/>
  <c r="AF117" i="8"/>
  <c r="AD117" i="8"/>
  <c r="Y117" i="8"/>
  <c r="Z117" i="8" s="1"/>
  <c r="E117" i="8"/>
  <c r="P117" i="8" s="1"/>
  <c r="D117" i="8"/>
  <c r="C117" i="8"/>
  <c r="B117" i="8"/>
  <c r="A117" i="8"/>
  <c r="AA116" i="8"/>
  <c r="Y116" i="8"/>
  <c r="Z116" i="8" s="1"/>
  <c r="D116" i="8"/>
  <c r="B116" i="8"/>
  <c r="A116" i="8"/>
  <c r="D115" i="8"/>
  <c r="B115" i="8"/>
  <c r="A115" i="8"/>
  <c r="E114" i="8"/>
  <c r="D114" i="8"/>
  <c r="B114" i="8"/>
  <c r="AK113" i="8"/>
  <c r="P113" i="8"/>
  <c r="G113" i="8"/>
  <c r="F113" i="8"/>
  <c r="E113" i="8"/>
  <c r="M113" i="8" s="1"/>
  <c r="D113" i="8"/>
  <c r="B113" i="8"/>
  <c r="A113" i="8"/>
  <c r="AF112" i="8"/>
  <c r="AC112" i="8"/>
  <c r="AB112" i="8"/>
  <c r="Y112" i="8"/>
  <c r="Z112" i="8" s="1"/>
  <c r="E112" i="8"/>
  <c r="T112" i="8" s="1"/>
  <c r="D112" i="8"/>
  <c r="B112" i="8"/>
  <c r="AD111" i="8"/>
  <c r="E111" i="8"/>
  <c r="S111" i="8" s="1"/>
  <c r="D111" i="8"/>
  <c r="C111" i="8"/>
  <c r="B111" i="8"/>
  <c r="A111" i="8"/>
  <c r="D110" i="8"/>
  <c r="B110" i="8"/>
  <c r="A110" i="8"/>
  <c r="E109" i="8"/>
  <c r="G109" i="8" s="1"/>
  <c r="D109" i="8"/>
  <c r="B109" i="8"/>
  <c r="A109" i="8"/>
  <c r="T108" i="8"/>
  <c r="S108" i="8"/>
  <c r="J108" i="8"/>
  <c r="E108" i="8"/>
  <c r="D108" i="8"/>
  <c r="C108" i="8"/>
  <c r="A108" i="8"/>
  <c r="AJ107" i="8"/>
  <c r="AC107" i="8"/>
  <c r="S107" i="8"/>
  <c r="E107" i="8"/>
  <c r="D107" i="8"/>
  <c r="C107" i="8"/>
  <c r="B107" i="8"/>
  <c r="A107" i="8"/>
  <c r="V106" i="8"/>
  <c r="U106" i="8"/>
  <c r="S106" i="8"/>
  <c r="N106" i="8"/>
  <c r="M106" i="8"/>
  <c r="L106" i="8"/>
  <c r="J106" i="8"/>
  <c r="G106" i="8"/>
  <c r="F106" i="8"/>
  <c r="E106" i="8"/>
  <c r="P106" i="8" s="1"/>
  <c r="D106" i="8"/>
  <c r="B106" i="8"/>
  <c r="A106" i="8"/>
  <c r="AB105" i="8"/>
  <c r="E105" i="8"/>
  <c r="B105" i="8"/>
  <c r="A105" i="8"/>
  <c r="AG104" i="8"/>
  <c r="AF104" i="8"/>
  <c r="AH104" i="8" s="1"/>
  <c r="AB104" i="8"/>
  <c r="Y104" i="8"/>
  <c r="Z104" i="8" s="1"/>
  <c r="V104" i="8"/>
  <c r="U104" i="8"/>
  <c r="G104" i="8"/>
  <c r="E104" i="8"/>
  <c r="C104" i="8"/>
  <c r="B104" i="8"/>
  <c r="A104" i="8"/>
  <c r="AA103" i="8"/>
  <c r="S103" i="8"/>
  <c r="L103" i="8"/>
  <c r="E103" i="8"/>
  <c r="D103" i="8"/>
  <c r="B103" i="8"/>
  <c r="A103" i="8"/>
  <c r="D102" i="8"/>
  <c r="B102" i="8"/>
  <c r="A102" i="8"/>
  <c r="E101" i="8"/>
  <c r="D101" i="8"/>
  <c r="B101" i="8"/>
  <c r="V100" i="8"/>
  <c r="U100" i="8"/>
  <c r="P100" i="8"/>
  <c r="L100" i="8"/>
  <c r="J100" i="8"/>
  <c r="G100" i="8"/>
  <c r="F100" i="8"/>
  <c r="E100" i="8"/>
  <c r="M100" i="8" s="1"/>
  <c r="D100" i="8"/>
  <c r="B100" i="8"/>
  <c r="A100" i="8"/>
  <c r="V99" i="8"/>
  <c r="U99" i="8"/>
  <c r="S99" i="8"/>
  <c r="N99" i="8"/>
  <c r="M99" i="8"/>
  <c r="L99" i="8"/>
  <c r="G99" i="8"/>
  <c r="E99" i="8"/>
  <c r="B99" i="8"/>
  <c r="A99" i="8"/>
  <c r="V98" i="8"/>
  <c r="M98" i="8"/>
  <c r="G98" i="8"/>
  <c r="F98" i="8"/>
  <c r="H98" i="8" s="1"/>
  <c r="E98" i="8"/>
  <c r="D98" i="8"/>
  <c r="B98" i="8"/>
  <c r="A98" i="8"/>
  <c r="D97" i="8"/>
  <c r="B97" i="8"/>
  <c r="A97" i="8"/>
  <c r="D96" i="8"/>
  <c r="B96" i="8"/>
  <c r="A96" i="8"/>
  <c r="V95" i="8"/>
  <c r="U95" i="8"/>
  <c r="M95" i="8"/>
  <c r="L95" i="8"/>
  <c r="G95" i="8"/>
  <c r="E95" i="8"/>
  <c r="S95" i="8" s="1"/>
  <c r="D95" i="8"/>
  <c r="C95" i="8"/>
  <c r="B95" i="8"/>
  <c r="AG94" i="8"/>
  <c r="AD94" i="8"/>
  <c r="AC94" i="8"/>
  <c r="AB94" i="8"/>
  <c r="Y94" i="8"/>
  <c r="Z94" i="8" s="1"/>
  <c r="F94" i="8"/>
  <c r="E94" i="8"/>
  <c r="D94" i="8"/>
  <c r="C94" i="8"/>
  <c r="B94" i="8"/>
  <c r="A94" i="8"/>
  <c r="AF93" i="8"/>
  <c r="AC93" i="8"/>
  <c r="E93" i="8"/>
  <c r="D93" i="8"/>
  <c r="C93" i="8"/>
  <c r="B93" i="8"/>
  <c r="A93" i="8"/>
  <c r="D92" i="8"/>
  <c r="B92" i="8"/>
  <c r="A92" i="8"/>
  <c r="S91" i="8"/>
  <c r="F91" i="8"/>
  <c r="E91" i="8"/>
  <c r="D91" i="8"/>
  <c r="C91" i="8"/>
  <c r="A91" i="8"/>
  <c r="AJ90" i="8"/>
  <c r="Y90" i="8"/>
  <c r="Z90" i="8" s="1"/>
  <c r="V90" i="8"/>
  <c r="S90" i="8"/>
  <c r="P90" i="8"/>
  <c r="M90" i="8"/>
  <c r="L90" i="8"/>
  <c r="N90" i="8" s="1"/>
  <c r="J90" i="8"/>
  <c r="G90" i="8"/>
  <c r="E90" i="8"/>
  <c r="C90" i="8"/>
  <c r="B90" i="8"/>
  <c r="A90" i="8"/>
  <c r="E89" i="8"/>
  <c r="T89" i="8" s="1"/>
  <c r="D89" i="8"/>
  <c r="B89" i="8"/>
  <c r="A89" i="8"/>
  <c r="U88" i="8"/>
  <c r="S88" i="8"/>
  <c r="J88" i="8"/>
  <c r="F88" i="8"/>
  <c r="E88" i="8"/>
  <c r="V88" i="8" s="1"/>
  <c r="D88" i="8"/>
  <c r="A88" i="8"/>
  <c r="V87" i="8"/>
  <c r="P87" i="8"/>
  <c r="M87" i="8"/>
  <c r="F87" i="8"/>
  <c r="E87" i="8"/>
  <c r="D87" i="8"/>
  <c r="B87" i="8"/>
  <c r="A87" i="8"/>
  <c r="AC86" i="8"/>
  <c r="AB86" i="8"/>
  <c r="Z86" i="8"/>
  <c r="Y86" i="8"/>
  <c r="E86" i="8"/>
  <c r="D86" i="8"/>
  <c r="C86" i="8"/>
  <c r="B86" i="8"/>
  <c r="A86" i="8"/>
  <c r="E85" i="8"/>
  <c r="V85" i="8" s="1"/>
  <c r="D85" i="8"/>
  <c r="C85" i="8"/>
  <c r="A85" i="8"/>
  <c r="AD84" i="8"/>
  <c r="D84" i="8"/>
  <c r="B84" i="8"/>
  <c r="A84" i="8"/>
  <c r="E83" i="8"/>
  <c r="V83" i="8" s="1"/>
  <c r="D83" i="8"/>
  <c r="A83" i="8"/>
  <c r="AG82" i="8"/>
  <c r="Y82" i="8"/>
  <c r="Z82" i="8" s="1"/>
  <c r="E82" i="8"/>
  <c r="D82" i="8"/>
  <c r="B82" i="8"/>
  <c r="A82" i="8"/>
  <c r="V81" i="8"/>
  <c r="T81" i="8"/>
  <c r="S81" i="8"/>
  <c r="M81" i="8"/>
  <c r="J81" i="8"/>
  <c r="G81" i="8"/>
  <c r="F81" i="8"/>
  <c r="E81" i="8"/>
  <c r="L81" i="8" s="1"/>
  <c r="D81" i="8"/>
  <c r="B81" i="8"/>
  <c r="A81" i="8"/>
  <c r="F80" i="8"/>
  <c r="E80" i="8"/>
  <c r="D80" i="8"/>
  <c r="B80" i="8"/>
  <c r="A80" i="8"/>
  <c r="T79" i="8"/>
  <c r="S79" i="8"/>
  <c r="P79" i="8"/>
  <c r="M79" i="8"/>
  <c r="L79" i="8"/>
  <c r="J79" i="8"/>
  <c r="F79" i="8"/>
  <c r="E79" i="8"/>
  <c r="D79" i="8"/>
  <c r="A79" i="8"/>
  <c r="AJ78" i="8"/>
  <c r="AG78" i="8"/>
  <c r="AF78" i="8"/>
  <c r="AH78" i="8" s="1"/>
  <c r="Y78" i="8"/>
  <c r="Z78" i="8" s="1"/>
  <c r="E78" i="8"/>
  <c r="D78" i="8"/>
  <c r="C78" i="8"/>
  <c r="B78" i="8"/>
  <c r="A78" i="8"/>
  <c r="D77" i="8"/>
  <c r="B77" i="8"/>
  <c r="A77" i="8"/>
  <c r="S76" i="8"/>
  <c r="M76" i="8"/>
  <c r="J76" i="8"/>
  <c r="F76" i="8"/>
  <c r="E76" i="8"/>
  <c r="D76" i="8"/>
  <c r="B76" i="8"/>
  <c r="A76" i="8"/>
  <c r="AJ75" i="8"/>
  <c r="AI75" i="8"/>
  <c r="M75" i="8"/>
  <c r="L75" i="8"/>
  <c r="E75" i="8"/>
  <c r="V75" i="8" s="1"/>
  <c r="D75" i="8"/>
  <c r="B75" i="8"/>
  <c r="A75" i="8"/>
  <c r="E74" i="8"/>
  <c r="D74" i="8"/>
  <c r="B74" i="8"/>
  <c r="A74" i="8"/>
  <c r="V73" i="8"/>
  <c r="U73" i="8"/>
  <c r="T73" i="8"/>
  <c r="S73" i="8"/>
  <c r="L73" i="8"/>
  <c r="J73" i="8"/>
  <c r="E73" i="8"/>
  <c r="M73" i="8" s="1"/>
  <c r="D73" i="8"/>
  <c r="B73" i="8"/>
  <c r="A73" i="8"/>
  <c r="AF72" i="8"/>
  <c r="AC72" i="8"/>
  <c r="AB72" i="8"/>
  <c r="Z72" i="8"/>
  <c r="Y72" i="8"/>
  <c r="D72" i="8"/>
  <c r="C72" i="8"/>
  <c r="B72" i="8"/>
  <c r="A72" i="8"/>
  <c r="AF71" i="8"/>
  <c r="AC71" i="8"/>
  <c r="V71" i="8"/>
  <c r="U71" i="8"/>
  <c r="P71" i="8"/>
  <c r="M71" i="8"/>
  <c r="N71" i="8" s="1"/>
  <c r="L71" i="8"/>
  <c r="G71" i="8"/>
  <c r="F71" i="8"/>
  <c r="H71" i="8" s="1"/>
  <c r="E71" i="8"/>
  <c r="C71" i="8"/>
  <c r="B71" i="8"/>
  <c r="A71" i="8"/>
  <c r="V70" i="8"/>
  <c r="U70" i="8"/>
  <c r="T70" i="8"/>
  <c r="P70" i="8"/>
  <c r="M70" i="8"/>
  <c r="L70" i="8"/>
  <c r="J70" i="8"/>
  <c r="G70" i="8"/>
  <c r="H70" i="8" s="1"/>
  <c r="F70" i="8"/>
  <c r="E70" i="8"/>
  <c r="S70" i="8" s="1"/>
  <c r="D70" i="8"/>
  <c r="A70" i="8"/>
  <c r="E69" i="8"/>
  <c r="V69" i="8" s="1"/>
  <c r="D69" i="8"/>
  <c r="B69" i="8"/>
  <c r="A69" i="8"/>
  <c r="AI68" i="8"/>
  <c r="AG68" i="8"/>
  <c r="AD68" i="8"/>
  <c r="AA68" i="8"/>
  <c r="E68" i="8"/>
  <c r="D68" i="8"/>
  <c r="B68" i="8"/>
  <c r="A68" i="8"/>
  <c r="AI67" i="8"/>
  <c r="F67" i="8"/>
  <c r="E67" i="8"/>
  <c r="D67" i="8"/>
  <c r="B67" i="8"/>
  <c r="A67" i="8"/>
  <c r="AJ66" i="8"/>
  <c r="E66" i="8"/>
  <c r="B66" i="8"/>
  <c r="A66" i="8"/>
  <c r="G65" i="8"/>
  <c r="F65" i="8"/>
  <c r="E65" i="8"/>
  <c r="M65" i="8" s="1"/>
  <c r="D65" i="8"/>
  <c r="B65" i="8"/>
  <c r="A65" i="8"/>
  <c r="AG64" i="8"/>
  <c r="AB64" i="8"/>
  <c r="Z64" i="8"/>
  <c r="Y64" i="8"/>
  <c r="U64" i="8"/>
  <c r="T64" i="8"/>
  <c r="E64" i="8"/>
  <c r="C64" i="8"/>
  <c r="B64" i="8"/>
  <c r="A64" i="8"/>
  <c r="D63" i="8"/>
  <c r="B63" i="8"/>
  <c r="A63" i="8"/>
  <c r="AI62" i="8"/>
  <c r="AF62" i="8"/>
  <c r="V62" i="8"/>
  <c r="U62" i="8"/>
  <c r="T62" i="8"/>
  <c r="S62" i="8"/>
  <c r="L62" i="8"/>
  <c r="G62" i="8"/>
  <c r="E62" i="8"/>
  <c r="D62" i="8"/>
  <c r="A62" i="8"/>
  <c r="AG61" i="8"/>
  <c r="E61" i="8"/>
  <c r="D61" i="8"/>
  <c r="B61" i="8"/>
  <c r="A61" i="8"/>
  <c r="V60" i="8"/>
  <c r="U60" i="8"/>
  <c r="P60" i="8"/>
  <c r="M60" i="8"/>
  <c r="L60" i="8"/>
  <c r="F60" i="8"/>
  <c r="E60" i="8"/>
  <c r="T60" i="8" s="1"/>
  <c r="D60" i="8"/>
  <c r="B60" i="8"/>
  <c r="AJ59" i="8"/>
  <c r="AC59" i="8"/>
  <c r="AB59" i="8"/>
  <c r="Z59" i="8"/>
  <c r="Y59" i="8"/>
  <c r="U59" i="8"/>
  <c r="L59" i="8"/>
  <c r="G59" i="8"/>
  <c r="E59" i="8"/>
  <c r="S59" i="8" s="1"/>
  <c r="D59" i="8"/>
  <c r="C59" i="8"/>
  <c r="B59" i="8"/>
  <c r="A59" i="8"/>
  <c r="U58" i="8"/>
  <c r="P58" i="8"/>
  <c r="M58" i="8"/>
  <c r="L58" i="8"/>
  <c r="F58" i="8"/>
  <c r="H58" i="8" s="1"/>
  <c r="E58" i="8"/>
  <c r="G58" i="8" s="1"/>
  <c r="D58" i="8"/>
  <c r="B58" i="8"/>
  <c r="A58" i="8"/>
  <c r="AJ57" i="8"/>
  <c r="S57" i="8"/>
  <c r="L57" i="8"/>
  <c r="G57" i="8"/>
  <c r="E57" i="8"/>
  <c r="V57" i="8" s="1"/>
  <c r="D57" i="8"/>
  <c r="C57" i="8"/>
  <c r="B57" i="8"/>
  <c r="A57" i="8"/>
  <c r="E56" i="8"/>
  <c r="V56" i="8" s="1"/>
  <c r="D56" i="8"/>
  <c r="B56" i="8"/>
  <c r="A56" i="8"/>
  <c r="AG55" i="8"/>
  <c r="AD55" i="8"/>
  <c r="Y55" i="8"/>
  <c r="Z55" i="8" s="1"/>
  <c r="E55" i="8"/>
  <c r="D55" i="8"/>
  <c r="C55" i="8"/>
  <c r="B55" i="8"/>
  <c r="A55" i="8"/>
  <c r="AC54" i="8"/>
  <c r="E54" i="8"/>
  <c r="S54" i="8" s="1"/>
  <c r="D54" i="8"/>
  <c r="C54" i="8"/>
  <c r="B54" i="8"/>
  <c r="E53" i="8"/>
  <c r="T53" i="8" s="1"/>
  <c r="D53" i="8"/>
  <c r="B53" i="8"/>
  <c r="A53" i="8"/>
  <c r="G52" i="8"/>
  <c r="E52" i="8"/>
  <c r="S52" i="8" s="1"/>
  <c r="D52" i="8"/>
  <c r="B52" i="8"/>
  <c r="AD51" i="8"/>
  <c r="AC51" i="8"/>
  <c r="AB51" i="8"/>
  <c r="Z51" i="8"/>
  <c r="Y51" i="8"/>
  <c r="U51" i="8"/>
  <c r="T51" i="8"/>
  <c r="P51" i="8"/>
  <c r="M51" i="8"/>
  <c r="L51" i="8"/>
  <c r="N51" i="8" s="1"/>
  <c r="F51" i="8"/>
  <c r="H51" i="8" s="1"/>
  <c r="E51" i="8"/>
  <c r="G51" i="8" s="1"/>
  <c r="D51" i="8"/>
  <c r="C51" i="8"/>
  <c r="A51" i="8"/>
  <c r="T50" i="8"/>
  <c r="S50" i="8"/>
  <c r="M50" i="8"/>
  <c r="J50" i="8"/>
  <c r="G50" i="8"/>
  <c r="E50" i="8"/>
  <c r="B50" i="8"/>
  <c r="A50" i="8"/>
  <c r="AB49" i="8"/>
  <c r="V49" i="8"/>
  <c r="U49" i="8"/>
  <c r="P49" i="8"/>
  <c r="M49" i="8"/>
  <c r="L49" i="8"/>
  <c r="N49" i="8" s="1"/>
  <c r="F49" i="8"/>
  <c r="E49" i="8"/>
  <c r="T49" i="8" s="1"/>
  <c r="D49" i="8"/>
  <c r="B49" i="8"/>
  <c r="A49" i="8"/>
  <c r="AI48" i="8"/>
  <c r="AF48" i="8"/>
  <c r="AC48" i="8"/>
  <c r="E48" i="8"/>
  <c r="D48" i="8"/>
  <c r="B48" i="8"/>
  <c r="A48" i="8"/>
  <c r="AJ47" i="8"/>
  <c r="AG47" i="8"/>
  <c r="AD47" i="8"/>
  <c r="AB47" i="8"/>
  <c r="E47" i="8"/>
  <c r="D47" i="8"/>
  <c r="C47" i="8"/>
  <c r="B47" i="8"/>
  <c r="A47" i="8"/>
  <c r="AC46" i="8"/>
  <c r="AA46" i="8"/>
  <c r="E46" i="8"/>
  <c r="P46" i="8" s="1"/>
  <c r="D46" i="8"/>
  <c r="B46" i="8"/>
  <c r="A46" i="8"/>
  <c r="AG45" i="8"/>
  <c r="E45" i="8"/>
  <c r="G45" i="8" s="1"/>
  <c r="D45" i="8"/>
  <c r="B45" i="8"/>
  <c r="A45" i="8"/>
  <c r="E44" i="8"/>
  <c r="D44" i="8"/>
  <c r="B44" i="8"/>
  <c r="A44" i="8"/>
  <c r="AJ43" i="8"/>
  <c r="AD43" i="8"/>
  <c r="AC43" i="8"/>
  <c r="AB43" i="8"/>
  <c r="T43" i="8"/>
  <c r="E43" i="8"/>
  <c r="D43" i="8"/>
  <c r="C43" i="8"/>
  <c r="B43" i="8"/>
  <c r="AF42" i="8"/>
  <c r="D42" i="8"/>
  <c r="B42" i="8"/>
  <c r="A42" i="8"/>
  <c r="AJ41" i="8"/>
  <c r="AG41" i="8"/>
  <c r="AD41" i="8"/>
  <c r="E41" i="8"/>
  <c r="D41" i="8"/>
  <c r="B41" i="8"/>
  <c r="A41" i="8"/>
  <c r="AK40" i="8"/>
  <c r="V40" i="8"/>
  <c r="P40" i="8"/>
  <c r="M40" i="8"/>
  <c r="G40" i="8"/>
  <c r="E40" i="8"/>
  <c r="D40" i="8"/>
  <c r="A40" i="8"/>
  <c r="S39" i="8"/>
  <c r="E39" i="8"/>
  <c r="D39" i="8"/>
  <c r="B39" i="8"/>
  <c r="A39" i="8"/>
  <c r="AC38" i="8"/>
  <c r="P38" i="8"/>
  <c r="M38" i="8"/>
  <c r="F38" i="8"/>
  <c r="E38" i="8"/>
  <c r="D38" i="8"/>
  <c r="B38" i="8"/>
  <c r="A38" i="8"/>
  <c r="U37" i="8"/>
  <c r="T37" i="8"/>
  <c r="S37" i="8"/>
  <c r="W37" i="8" s="1"/>
  <c r="L37" i="8"/>
  <c r="J37" i="8"/>
  <c r="F37" i="8"/>
  <c r="E37" i="8"/>
  <c r="V37" i="8" s="1"/>
  <c r="D37" i="8"/>
  <c r="B37" i="8"/>
  <c r="AC36" i="8"/>
  <c r="E36" i="8"/>
  <c r="D36" i="8"/>
  <c r="A36" i="8"/>
  <c r="AJ35" i="8"/>
  <c r="AG35" i="8"/>
  <c r="AB35" i="8"/>
  <c r="Y35" i="8"/>
  <c r="Z35" i="8" s="1"/>
  <c r="E35" i="8"/>
  <c r="V35" i="8" s="1"/>
  <c r="D35" i="8"/>
  <c r="C35" i="8"/>
  <c r="B35" i="8"/>
  <c r="A35" i="8"/>
  <c r="AA34" i="8"/>
  <c r="E34" i="8"/>
  <c r="D34" i="8"/>
  <c r="A34" i="8"/>
  <c r="E33" i="8"/>
  <c r="V33" i="8" s="1"/>
  <c r="D33" i="8"/>
  <c r="B33" i="8"/>
  <c r="A33" i="8"/>
  <c r="AK32" i="8"/>
  <c r="AC32" i="8"/>
  <c r="E32" i="8"/>
  <c r="D32" i="8"/>
  <c r="B32" i="8"/>
  <c r="A32" i="8"/>
  <c r="AK31" i="8"/>
  <c r="E31" i="8"/>
  <c r="V31" i="8" s="1"/>
  <c r="D31" i="8"/>
  <c r="B31" i="8"/>
  <c r="A31" i="8"/>
  <c r="U30" i="8"/>
  <c r="T30" i="8"/>
  <c r="G30" i="8"/>
  <c r="E30" i="8"/>
  <c r="D30" i="8"/>
  <c r="A30" i="8"/>
  <c r="E29" i="8"/>
  <c r="D29" i="8"/>
  <c r="B29" i="8"/>
  <c r="A29" i="8"/>
  <c r="D28" i="8"/>
  <c r="B28" i="8"/>
  <c r="A28" i="8"/>
  <c r="AB27" i="8"/>
  <c r="E27" i="8"/>
  <c r="V27" i="8" s="1"/>
  <c r="D27" i="8"/>
  <c r="B27" i="8"/>
  <c r="P26" i="8"/>
  <c r="E26" i="8"/>
  <c r="D26" i="8"/>
  <c r="B26" i="8"/>
  <c r="A26" i="8"/>
  <c r="AC25" i="8"/>
  <c r="AB25" i="8"/>
  <c r="D25" i="8"/>
  <c r="C25" i="8"/>
  <c r="B25" i="8"/>
  <c r="E24" i="8"/>
  <c r="D24" i="8"/>
  <c r="B24" i="8"/>
  <c r="A24" i="8"/>
  <c r="AI23" i="8"/>
  <c r="D23" i="8"/>
  <c r="B23" i="8"/>
  <c r="A23" i="8"/>
  <c r="P22" i="8"/>
  <c r="G22" i="8"/>
  <c r="F22" i="8"/>
  <c r="H22" i="8" s="1"/>
  <c r="D22" i="8"/>
  <c r="B22" i="8"/>
  <c r="A22" i="8"/>
  <c r="E21" i="8"/>
  <c r="D21" i="8"/>
  <c r="B21" i="8"/>
  <c r="AI20" i="8"/>
  <c r="E20" i="8"/>
  <c r="U20" i="8" s="1"/>
  <c r="D20" i="8"/>
  <c r="B20" i="8"/>
  <c r="V19" i="8"/>
  <c r="L19" i="8"/>
  <c r="E19" i="8"/>
  <c r="D19" i="8"/>
  <c r="B19" i="8"/>
  <c r="A19" i="8"/>
  <c r="D18" i="8"/>
  <c r="B18" i="8"/>
  <c r="A18" i="8"/>
  <c r="U17" i="8"/>
  <c r="S17" i="8"/>
  <c r="P17" i="8"/>
  <c r="E17" i="8"/>
  <c r="B17" i="8"/>
  <c r="A17" i="8"/>
  <c r="E16" i="8"/>
  <c r="D16" i="8"/>
  <c r="B16" i="8"/>
  <c r="D15" i="8"/>
  <c r="B15" i="8"/>
  <c r="AJ14" i="8"/>
  <c r="U14" i="8"/>
  <c r="S14" i="8"/>
  <c r="J14" i="8"/>
  <c r="E14" i="8"/>
  <c r="D14" i="8"/>
  <c r="B14" i="8"/>
  <c r="E13" i="8"/>
  <c r="L13" i="8" s="1"/>
  <c r="B13" i="8"/>
  <c r="AJ12" i="8"/>
  <c r="D12" i="8"/>
  <c r="C12" i="8"/>
  <c r="B12" i="8"/>
  <c r="T11" i="8"/>
  <c r="S11" i="8"/>
  <c r="P11" i="8"/>
  <c r="M11" i="8"/>
  <c r="L11" i="8"/>
  <c r="F11" i="8"/>
  <c r="E11" i="8"/>
  <c r="D11" i="8"/>
  <c r="AI10" i="8"/>
  <c r="E10" i="8"/>
  <c r="D10" i="8"/>
  <c r="B10" i="8"/>
  <c r="AJ9" i="8"/>
  <c r="U9" i="8"/>
  <c r="T9" i="8"/>
  <c r="L9" i="8"/>
  <c r="D9" i="8"/>
  <c r="B9" i="8"/>
  <c r="E8" i="8"/>
  <c r="D8" i="8"/>
  <c r="AK7" i="8"/>
  <c r="B7" i="8"/>
  <c r="AD6" i="8"/>
  <c r="D6" i="8"/>
  <c r="B6" i="8"/>
  <c r="E164" i="7"/>
  <c r="D164" i="7"/>
  <c r="B164" i="7"/>
  <c r="A164" i="7"/>
  <c r="E163" i="7"/>
  <c r="D163" i="7"/>
  <c r="C163" i="7"/>
  <c r="B163" i="7"/>
  <c r="A163" i="7"/>
  <c r="E162" i="7"/>
  <c r="D162" i="7"/>
  <c r="C162" i="7"/>
  <c r="B162" i="7"/>
  <c r="A162" i="7"/>
  <c r="E161" i="7"/>
  <c r="D161" i="7"/>
  <c r="C161" i="7"/>
  <c r="B161" i="7"/>
  <c r="A161" i="7"/>
  <c r="E160" i="7"/>
  <c r="D160" i="7"/>
  <c r="C160" i="7"/>
  <c r="B160" i="7"/>
  <c r="A160" i="7"/>
  <c r="E159" i="7"/>
  <c r="D159" i="7"/>
  <c r="C159" i="7"/>
  <c r="B159" i="7"/>
  <c r="A159" i="7"/>
  <c r="J158" i="7"/>
  <c r="I158" i="7"/>
  <c r="E158" i="7"/>
  <c r="D158" i="7"/>
  <c r="C158" i="7"/>
  <c r="B158" i="7"/>
  <c r="A158" i="7"/>
  <c r="E157" i="7"/>
  <c r="D157" i="7"/>
  <c r="B157" i="7"/>
  <c r="A157" i="7"/>
  <c r="E156" i="7"/>
  <c r="D156" i="7"/>
  <c r="C156" i="7"/>
  <c r="B156" i="7"/>
  <c r="E155" i="7"/>
  <c r="D155" i="7"/>
  <c r="C155" i="7"/>
  <c r="B155" i="7"/>
  <c r="A155" i="7"/>
  <c r="E154" i="7"/>
  <c r="D154" i="7"/>
  <c r="B154" i="7"/>
  <c r="A154" i="7"/>
  <c r="E153" i="7"/>
  <c r="D153" i="7"/>
  <c r="B153" i="7"/>
  <c r="A153" i="7"/>
  <c r="E152" i="7"/>
  <c r="D152" i="7"/>
  <c r="C152" i="7"/>
  <c r="B152" i="7"/>
  <c r="A152" i="7"/>
  <c r="G151" i="7"/>
  <c r="E151" i="7"/>
  <c r="B151" i="7"/>
  <c r="A151" i="7"/>
  <c r="E150" i="7"/>
  <c r="D150" i="7"/>
  <c r="B150" i="7"/>
  <c r="A150" i="7"/>
  <c r="E149" i="7"/>
  <c r="D149" i="7"/>
  <c r="B149" i="7"/>
  <c r="A149" i="7"/>
  <c r="E148" i="7"/>
  <c r="D148" i="7"/>
  <c r="B148" i="7"/>
  <c r="A148" i="7"/>
  <c r="E147" i="7"/>
  <c r="D147" i="7"/>
  <c r="B147" i="7"/>
  <c r="A147" i="7"/>
  <c r="E146" i="7"/>
  <c r="D146" i="7"/>
  <c r="A146" i="7"/>
  <c r="M145" i="7"/>
  <c r="G145" i="7"/>
  <c r="E145" i="7"/>
  <c r="D145" i="7"/>
  <c r="B145" i="7"/>
  <c r="A145" i="7"/>
  <c r="E144" i="7"/>
  <c r="D144" i="7"/>
  <c r="B144" i="7"/>
  <c r="A144" i="7"/>
  <c r="H143" i="7"/>
  <c r="E143" i="7"/>
  <c r="D143" i="7"/>
  <c r="B143" i="7"/>
  <c r="A143" i="7"/>
  <c r="J142" i="7"/>
  <c r="F142" i="7"/>
  <c r="E142" i="7"/>
  <c r="D142" i="7"/>
  <c r="C142" i="7"/>
  <c r="B142" i="7"/>
  <c r="A142" i="7"/>
  <c r="E141" i="7"/>
  <c r="D141" i="7"/>
  <c r="B141" i="7"/>
  <c r="A141" i="7"/>
  <c r="E140" i="7"/>
  <c r="B140" i="7"/>
  <c r="A140" i="7"/>
  <c r="E139" i="7"/>
  <c r="D139" i="7"/>
  <c r="C139" i="7"/>
  <c r="A139" i="7"/>
  <c r="E138" i="7"/>
  <c r="D138" i="7"/>
  <c r="C138" i="7"/>
  <c r="B138" i="7"/>
  <c r="A138" i="7"/>
  <c r="E137" i="7"/>
  <c r="B137" i="7"/>
  <c r="A137" i="7"/>
  <c r="G136" i="7"/>
  <c r="E136" i="7"/>
  <c r="D136" i="7"/>
  <c r="B136" i="7"/>
  <c r="A136" i="7"/>
  <c r="J135" i="7"/>
  <c r="G135" i="7"/>
  <c r="E135" i="7"/>
  <c r="D135" i="7"/>
  <c r="B135" i="7"/>
  <c r="A135" i="7"/>
  <c r="E134" i="7"/>
  <c r="D134" i="7"/>
  <c r="B134" i="7"/>
  <c r="A134" i="7"/>
  <c r="E133" i="7"/>
  <c r="D133" i="7"/>
  <c r="B133" i="7"/>
  <c r="A133" i="7"/>
  <c r="E132" i="7"/>
  <c r="D132" i="7"/>
  <c r="B132" i="7"/>
  <c r="A132" i="7"/>
  <c r="F131" i="7"/>
  <c r="E131" i="7"/>
  <c r="D131" i="7"/>
  <c r="C131" i="7"/>
  <c r="B131" i="7"/>
  <c r="A131" i="7"/>
  <c r="E130" i="7"/>
  <c r="D130" i="7"/>
  <c r="A130" i="7"/>
  <c r="E129" i="7"/>
  <c r="D129" i="7"/>
  <c r="C129" i="7"/>
  <c r="B129" i="7"/>
  <c r="A129" i="7"/>
  <c r="J128" i="7"/>
  <c r="I128" i="7"/>
  <c r="E128" i="7"/>
  <c r="D128" i="7"/>
  <c r="C128" i="7"/>
  <c r="B128" i="7"/>
  <c r="A128" i="7"/>
  <c r="F127" i="7"/>
  <c r="E127" i="7"/>
  <c r="D127" i="7"/>
  <c r="C127" i="7"/>
  <c r="B127" i="7"/>
  <c r="A127" i="7"/>
  <c r="E126" i="7"/>
  <c r="D126" i="7"/>
  <c r="B126" i="7"/>
  <c r="A126" i="7"/>
  <c r="E125" i="7"/>
  <c r="D125" i="7"/>
  <c r="B125" i="7"/>
  <c r="A125" i="7"/>
  <c r="E124" i="7"/>
  <c r="D124" i="7"/>
  <c r="B124" i="7"/>
  <c r="A124" i="7"/>
  <c r="D123" i="7"/>
  <c r="B123" i="7"/>
  <c r="A123" i="7"/>
  <c r="E122" i="7"/>
  <c r="D122" i="7"/>
  <c r="B122" i="7"/>
  <c r="A122" i="7"/>
  <c r="D121" i="7"/>
  <c r="B121" i="7"/>
  <c r="A121" i="7"/>
  <c r="E120" i="7"/>
  <c r="D120" i="7"/>
  <c r="B120" i="7"/>
  <c r="A120" i="7"/>
  <c r="J119" i="7"/>
  <c r="E119" i="7"/>
  <c r="D119" i="7"/>
  <c r="C119" i="7"/>
  <c r="B119" i="7"/>
  <c r="A119" i="7"/>
  <c r="E118" i="7"/>
  <c r="D118" i="7"/>
  <c r="A118" i="7"/>
  <c r="F117" i="7"/>
  <c r="E117" i="7"/>
  <c r="D117" i="7"/>
  <c r="C117" i="7"/>
  <c r="B117" i="7"/>
  <c r="A117" i="7"/>
  <c r="D116" i="7"/>
  <c r="B116" i="7"/>
  <c r="A116" i="7"/>
  <c r="J115" i="7"/>
  <c r="F115" i="7"/>
  <c r="D115" i="7"/>
  <c r="B115" i="7"/>
  <c r="A115" i="7"/>
  <c r="E114" i="7"/>
  <c r="D114" i="7"/>
  <c r="B114" i="7"/>
  <c r="A114" i="7"/>
  <c r="J113" i="7"/>
  <c r="I113" i="7"/>
  <c r="E113" i="7"/>
  <c r="D113" i="7"/>
  <c r="B113" i="7"/>
  <c r="A113" i="7"/>
  <c r="I112" i="7"/>
  <c r="E112" i="7"/>
  <c r="D112" i="7"/>
  <c r="B112" i="7"/>
  <c r="J111" i="7"/>
  <c r="E111" i="7"/>
  <c r="D111" i="7"/>
  <c r="C111" i="7"/>
  <c r="B111" i="7"/>
  <c r="A111" i="7"/>
  <c r="E110" i="7"/>
  <c r="D110" i="7"/>
  <c r="B110" i="7"/>
  <c r="A110" i="7"/>
  <c r="E109" i="7"/>
  <c r="D109" i="7"/>
  <c r="B109" i="7"/>
  <c r="A109" i="7"/>
  <c r="E108" i="7"/>
  <c r="D108" i="7"/>
  <c r="C108" i="7"/>
  <c r="B108" i="7"/>
  <c r="A108" i="7"/>
  <c r="I107" i="7"/>
  <c r="F107" i="7"/>
  <c r="E107" i="7"/>
  <c r="D107" i="7"/>
  <c r="C107" i="7"/>
  <c r="B107" i="7"/>
  <c r="A107" i="7"/>
  <c r="E106" i="7"/>
  <c r="D106" i="7"/>
  <c r="B106" i="7"/>
  <c r="A106" i="7"/>
  <c r="J105" i="7"/>
  <c r="E105" i="7"/>
  <c r="D105" i="7"/>
  <c r="B105" i="7"/>
  <c r="A105" i="7"/>
  <c r="I104" i="7"/>
  <c r="F104" i="7"/>
  <c r="E104" i="7"/>
  <c r="D104" i="7"/>
  <c r="C104" i="7"/>
  <c r="B104" i="7"/>
  <c r="A104" i="7"/>
  <c r="J103" i="7"/>
  <c r="E103" i="7"/>
  <c r="D103" i="7"/>
  <c r="B103" i="7"/>
  <c r="A103" i="7"/>
  <c r="D102" i="7"/>
  <c r="B102" i="7"/>
  <c r="A102" i="7"/>
  <c r="E101" i="7"/>
  <c r="D101" i="7"/>
  <c r="B101" i="7"/>
  <c r="A101" i="7"/>
  <c r="E100" i="7"/>
  <c r="D100" i="7"/>
  <c r="B100" i="7"/>
  <c r="A100" i="7"/>
  <c r="E99" i="7"/>
  <c r="D99" i="7"/>
  <c r="B99" i="7"/>
  <c r="A99" i="7"/>
  <c r="E98" i="7"/>
  <c r="D98" i="7"/>
  <c r="B98" i="7"/>
  <c r="A98" i="7"/>
  <c r="E97" i="7"/>
  <c r="D97" i="7"/>
  <c r="B97" i="7"/>
  <c r="A97" i="7"/>
  <c r="D96" i="7"/>
  <c r="B96" i="7"/>
  <c r="A96" i="7"/>
  <c r="E95" i="7"/>
  <c r="D95" i="7"/>
  <c r="C95" i="7"/>
  <c r="B95" i="7"/>
  <c r="J94" i="7"/>
  <c r="I94" i="7"/>
  <c r="E94" i="7"/>
  <c r="D94" i="7"/>
  <c r="C94" i="7"/>
  <c r="A94" i="7"/>
  <c r="I93" i="7"/>
  <c r="E93" i="7"/>
  <c r="D93" i="7"/>
  <c r="C93" i="7"/>
  <c r="B93" i="7"/>
  <c r="A93" i="7"/>
  <c r="D92" i="7"/>
  <c r="B92" i="7"/>
  <c r="A92" i="7"/>
  <c r="E91" i="7"/>
  <c r="D91" i="7"/>
  <c r="C91" i="7"/>
  <c r="B91" i="7"/>
  <c r="A91" i="7"/>
  <c r="F90" i="7"/>
  <c r="E90" i="7"/>
  <c r="C90" i="7"/>
  <c r="B90" i="7"/>
  <c r="A90" i="7"/>
  <c r="E89" i="7"/>
  <c r="D89" i="7"/>
  <c r="B89" i="7"/>
  <c r="A89" i="7"/>
  <c r="E88" i="7"/>
  <c r="D88" i="7"/>
  <c r="B88" i="7"/>
  <c r="A88" i="7"/>
  <c r="E87" i="7"/>
  <c r="D87" i="7"/>
  <c r="B87" i="7"/>
  <c r="A87" i="7"/>
  <c r="I86" i="7"/>
  <c r="E86" i="7"/>
  <c r="D86" i="7"/>
  <c r="C86" i="7"/>
  <c r="B86" i="7"/>
  <c r="A86" i="7"/>
  <c r="E85" i="7"/>
  <c r="D85" i="7"/>
  <c r="C85" i="7"/>
  <c r="A85" i="7"/>
  <c r="E84" i="7"/>
  <c r="D84" i="7"/>
  <c r="B84" i="7"/>
  <c r="A84" i="7"/>
  <c r="E83" i="7"/>
  <c r="D83" i="7"/>
  <c r="A83" i="7"/>
  <c r="E82" i="7"/>
  <c r="D82" i="7"/>
  <c r="B82" i="7"/>
  <c r="A82" i="7"/>
  <c r="I81" i="7"/>
  <c r="E81" i="7"/>
  <c r="D81" i="7"/>
  <c r="B81" i="7"/>
  <c r="A81" i="7"/>
  <c r="I80" i="7"/>
  <c r="G80" i="7"/>
  <c r="E80" i="7"/>
  <c r="D80" i="7"/>
  <c r="B80" i="7"/>
  <c r="A80" i="7"/>
  <c r="E79" i="7"/>
  <c r="D79" i="7"/>
  <c r="A79" i="7"/>
  <c r="I78" i="7"/>
  <c r="E78" i="7"/>
  <c r="D78" i="7"/>
  <c r="C78" i="7"/>
  <c r="B78" i="7"/>
  <c r="A78" i="7"/>
  <c r="D77" i="7"/>
  <c r="B77" i="7"/>
  <c r="A77" i="7"/>
  <c r="J76" i="7"/>
  <c r="E76" i="7"/>
  <c r="D76" i="7"/>
  <c r="B76" i="7"/>
  <c r="A76" i="7"/>
  <c r="G75" i="7"/>
  <c r="E75" i="7"/>
  <c r="D75" i="7"/>
  <c r="B75" i="7"/>
  <c r="A75" i="7"/>
  <c r="F74" i="7"/>
  <c r="D74" i="7"/>
  <c r="B74" i="7"/>
  <c r="A74" i="7"/>
  <c r="E73" i="7"/>
  <c r="D73" i="7"/>
  <c r="B73" i="7"/>
  <c r="A73" i="7"/>
  <c r="J72" i="7"/>
  <c r="I72" i="7"/>
  <c r="D72" i="7"/>
  <c r="C72" i="7"/>
  <c r="B72" i="7"/>
  <c r="A72" i="7"/>
  <c r="J71" i="7"/>
  <c r="E71" i="7"/>
  <c r="C71" i="7"/>
  <c r="B71" i="7"/>
  <c r="A71" i="7"/>
  <c r="E70" i="7"/>
  <c r="D70" i="7"/>
  <c r="A70" i="7"/>
  <c r="E69" i="7"/>
  <c r="D69" i="7"/>
  <c r="B69" i="7"/>
  <c r="A69" i="7"/>
  <c r="J68" i="7"/>
  <c r="E68" i="7"/>
  <c r="D68" i="7"/>
  <c r="B68" i="7"/>
  <c r="A68" i="7"/>
  <c r="G67" i="7"/>
  <c r="E67" i="7"/>
  <c r="D67" i="7"/>
  <c r="B67" i="7"/>
  <c r="A67" i="7"/>
  <c r="H66" i="7"/>
  <c r="G66" i="7"/>
  <c r="E66" i="7"/>
  <c r="D66" i="7"/>
  <c r="B66" i="7"/>
  <c r="A66" i="7"/>
  <c r="E65" i="7"/>
  <c r="D65" i="7"/>
  <c r="B65" i="7"/>
  <c r="A65" i="7"/>
  <c r="J64" i="7"/>
  <c r="I64" i="7"/>
  <c r="E64" i="7"/>
  <c r="D64" i="7"/>
  <c r="C64" i="7"/>
  <c r="B64" i="7"/>
  <c r="A64" i="7"/>
  <c r="J63" i="7"/>
  <c r="D63" i="7"/>
  <c r="B63" i="7"/>
  <c r="A63" i="7"/>
  <c r="E62" i="7"/>
  <c r="D62" i="7"/>
  <c r="A62" i="7"/>
  <c r="D61" i="7"/>
  <c r="B61" i="7"/>
  <c r="A61" i="7"/>
  <c r="E60" i="7"/>
  <c r="D60" i="7"/>
  <c r="B60" i="7"/>
  <c r="I59" i="7"/>
  <c r="E59" i="7"/>
  <c r="D59" i="7"/>
  <c r="C59" i="7"/>
  <c r="B59" i="7"/>
  <c r="A59" i="7"/>
  <c r="E58" i="7"/>
  <c r="B58" i="7"/>
  <c r="A58" i="7"/>
  <c r="F57" i="7"/>
  <c r="E57" i="7"/>
  <c r="D57" i="7"/>
  <c r="C57" i="7"/>
  <c r="B57" i="7"/>
  <c r="A57" i="7"/>
  <c r="E56" i="7"/>
  <c r="D56" i="7"/>
  <c r="B56" i="7"/>
  <c r="A56" i="7"/>
  <c r="J55" i="7"/>
  <c r="E55" i="7"/>
  <c r="D55" i="7"/>
  <c r="C55" i="7"/>
  <c r="B55" i="7"/>
  <c r="A55" i="7"/>
  <c r="E54" i="7"/>
  <c r="D54" i="7"/>
  <c r="C54" i="7"/>
  <c r="B54" i="7"/>
  <c r="E53" i="7"/>
  <c r="D53" i="7"/>
  <c r="B53" i="7"/>
  <c r="A53" i="7"/>
  <c r="E52" i="7"/>
  <c r="D52" i="7"/>
  <c r="B52" i="7"/>
  <c r="I51" i="7"/>
  <c r="O51" i="7" s="1"/>
  <c r="E51" i="7"/>
  <c r="D51" i="7"/>
  <c r="C51" i="7"/>
  <c r="B51" i="7"/>
  <c r="A51" i="7"/>
  <c r="G50" i="7"/>
  <c r="E50" i="7"/>
  <c r="D50" i="7"/>
  <c r="B50" i="7"/>
  <c r="A50" i="7"/>
  <c r="E49" i="7"/>
  <c r="D49" i="7"/>
  <c r="B49" i="7"/>
  <c r="A49" i="7"/>
  <c r="G48" i="7"/>
  <c r="E48" i="7"/>
  <c r="D48" i="7"/>
  <c r="B48" i="7"/>
  <c r="A48" i="7"/>
  <c r="J47" i="7"/>
  <c r="E47" i="7"/>
  <c r="D47" i="7"/>
  <c r="C47" i="7"/>
  <c r="B47" i="7"/>
  <c r="A47" i="7"/>
  <c r="I46" i="7"/>
  <c r="G46" i="7"/>
  <c r="E46" i="7"/>
  <c r="D46" i="7"/>
  <c r="B46" i="7"/>
  <c r="A46" i="7"/>
  <c r="E45" i="7"/>
  <c r="D45" i="7"/>
  <c r="A45" i="7"/>
  <c r="E44" i="7"/>
  <c r="D44" i="7"/>
  <c r="B44" i="7"/>
  <c r="A44" i="7"/>
  <c r="J43" i="7"/>
  <c r="I43" i="7"/>
  <c r="F43" i="7"/>
  <c r="E43" i="7"/>
  <c r="D43" i="7"/>
  <c r="C43" i="7"/>
  <c r="B43" i="7"/>
  <c r="I42" i="7"/>
  <c r="E42" i="7"/>
  <c r="D42" i="7"/>
  <c r="B42" i="7"/>
  <c r="A42" i="7"/>
  <c r="E41" i="7"/>
  <c r="D41" i="7"/>
  <c r="B41" i="7"/>
  <c r="A41" i="7"/>
  <c r="E40" i="7"/>
  <c r="D40" i="7"/>
  <c r="A40" i="7"/>
  <c r="E39" i="7"/>
  <c r="D39" i="7"/>
  <c r="B39" i="7"/>
  <c r="A39" i="7"/>
  <c r="E38" i="7"/>
  <c r="D38" i="7"/>
  <c r="B38" i="7"/>
  <c r="A38" i="7"/>
  <c r="E37" i="7"/>
  <c r="D37" i="7"/>
  <c r="B37" i="7"/>
  <c r="A37" i="7"/>
  <c r="J36" i="7"/>
  <c r="E36" i="7"/>
  <c r="D36" i="7"/>
  <c r="A36" i="7"/>
  <c r="J35" i="7"/>
  <c r="F35" i="7"/>
  <c r="E35" i="7"/>
  <c r="D35" i="7"/>
  <c r="C35" i="7"/>
  <c r="B35" i="7"/>
  <c r="A35" i="7"/>
  <c r="J34" i="7"/>
  <c r="E34" i="7"/>
  <c r="D34" i="7"/>
  <c r="B34" i="7"/>
  <c r="A34" i="7"/>
  <c r="E33" i="7"/>
  <c r="D33" i="7"/>
  <c r="B33" i="7"/>
  <c r="A33" i="7"/>
  <c r="G32" i="7"/>
  <c r="E32" i="7"/>
  <c r="D32" i="7"/>
  <c r="B32" i="7"/>
  <c r="A32" i="7"/>
  <c r="E31" i="7"/>
  <c r="D31" i="7"/>
  <c r="B31" i="7"/>
  <c r="A31" i="7"/>
  <c r="E30" i="7"/>
  <c r="D30" i="7"/>
  <c r="B30" i="7"/>
  <c r="A30" i="7"/>
  <c r="E29" i="7"/>
  <c r="D29" i="7"/>
  <c r="B29" i="7"/>
  <c r="A29" i="7"/>
  <c r="E28" i="7"/>
  <c r="D28" i="7"/>
  <c r="B28" i="7"/>
  <c r="A28" i="7"/>
  <c r="J27" i="7"/>
  <c r="E27" i="7"/>
  <c r="D27" i="7"/>
  <c r="B27" i="7"/>
  <c r="A27" i="7"/>
  <c r="E26" i="7"/>
  <c r="D26" i="7"/>
  <c r="B26" i="7"/>
  <c r="A26" i="7"/>
  <c r="J25" i="7"/>
  <c r="F25" i="7"/>
  <c r="D25" i="7"/>
  <c r="C25" i="7"/>
  <c r="B25" i="7"/>
  <c r="E24" i="7"/>
  <c r="D24" i="7"/>
  <c r="B24" i="7"/>
  <c r="A24" i="7"/>
  <c r="J23" i="7"/>
  <c r="D23" i="7"/>
  <c r="B23" i="7"/>
  <c r="A23" i="7"/>
  <c r="I22" i="7"/>
  <c r="D22" i="7"/>
  <c r="B22" i="7"/>
  <c r="A22" i="7"/>
  <c r="E21" i="7"/>
  <c r="D21" i="7"/>
  <c r="B21" i="7"/>
  <c r="G20" i="7"/>
  <c r="E20" i="7"/>
  <c r="D20" i="7"/>
  <c r="B20" i="7"/>
  <c r="E19" i="7"/>
  <c r="D19" i="7"/>
  <c r="B19" i="7"/>
  <c r="A19" i="7"/>
  <c r="E18" i="7"/>
  <c r="D18" i="7"/>
  <c r="B18" i="7"/>
  <c r="A18" i="7"/>
  <c r="F17" i="7"/>
  <c r="E17" i="7"/>
  <c r="D17" i="7"/>
  <c r="B17" i="7"/>
  <c r="A17" i="7"/>
  <c r="E16" i="7"/>
  <c r="D16" i="7"/>
  <c r="B16" i="7"/>
  <c r="A16" i="7"/>
  <c r="D15" i="7"/>
  <c r="B15" i="7"/>
  <c r="A15" i="7"/>
  <c r="I14" i="7"/>
  <c r="E14" i="7"/>
  <c r="D14" i="7"/>
  <c r="B14" i="7"/>
  <c r="A14" i="7"/>
  <c r="B13" i="7"/>
  <c r="J12" i="7"/>
  <c r="E12" i="7"/>
  <c r="C12" i="7"/>
  <c r="B12" i="7"/>
  <c r="A12" i="7"/>
  <c r="D11" i="7"/>
  <c r="A11" i="7"/>
  <c r="F10" i="7"/>
  <c r="E10" i="7"/>
  <c r="B10" i="7"/>
  <c r="D9" i="7"/>
  <c r="B9" i="7"/>
  <c r="E8" i="7"/>
  <c r="D8" i="7"/>
  <c r="B8" i="7"/>
  <c r="A8" i="7"/>
  <c r="I7" i="7"/>
  <c r="B7" i="7"/>
  <c r="A7" i="7"/>
  <c r="D6" i="7"/>
  <c r="A6" i="7"/>
  <c r="E164" i="6"/>
  <c r="D164" i="6"/>
  <c r="B164" i="6"/>
  <c r="A164" i="6"/>
  <c r="E163" i="6"/>
  <c r="D163" i="6"/>
  <c r="C163" i="6"/>
  <c r="B163" i="6"/>
  <c r="A163" i="6"/>
  <c r="E162" i="6"/>
  <c r="D162" i="6"/>
  <c r="C162" i="6"/>
  <c r="B162" i="6"/>
  <c r="A162" i="6"/>
  <c r="E161" i="6"/>
  <c r="D161" i="6"/>
  <c r="C161" i="6"/>
  <c r="B161" i="6"/>
  <c r="A161" i="6"/>
  <c r="E160" i="6"/>
  <c r="D160" i="6"/>
  <c r="C160" i="6"/>
  <c r="B160" i="6"/>
  <c r="A160" i="6"/>
  <c r="E159" i="6"/>
  <c r="D159" i="6"/>
  <c r="C159" i="6"/>
  <c r="B159" i="6"/>
  <c r="A159" i="6"/>
  <c r="W158" i="6"/>
  <c r="E158" i="6"/>
  <c r="D158" i="6"/>
  <c r="C158" i="6"/>
  <c r="B158" i="6"/>
  <c r="A158" i="6"/>
  <c r="E157" i="6"/>
  <c r="D157" i="6"/>
  <c r="B157" i="6"/>
  <c r="A157" i="6"/>
  <c r="E156" i="6"/>
  <c r="D156" i="6"/>
  <c r="C156" i="6"/>
  <c r="B156" i="6"/>
  <c r="A156" i="6"/>
  <c r="W155" i="6"/>
  <c r="J155" i="6"/>
  <c r="F155" i="6"/>
  <c r="E155" i="6"/>
  <c r="G155" i="6" s="1"/>
  <c r="H155" i="6" s="1"/>
  <c r="I155" i="6" s="1"/>
  <c r="D155" i="6"/>
  <c r="C155" i="6"/>
  <c r="B155" i="6"/>
  <c r="A155" i="6"/>
  <c r="E154" i="6"/>
  <c r="D154" i="6"/>
  <c r="B154" i="6"/>
  <c r="A154" i="6"/>
  <c r="E153" i="6"/>
  <c r="D153" i="6"/>
  <c r="B153" i="6"/>
  <c r="A153" i="6"/>
  <c r="J152" i="6"/>
  <c r="F152" i="6"/>
  <c r="E152" i="6"/>
  <c r="D152" i="6"/>
  <c r="C152" i="6"/>
  <c r="B152" i="6"/>
  <c r="A152" i="6"/>
  <c r="J151" i="6"/>
  <c r="E151" i="6"/>
  <c r="D151" i="6"/>
  <c r="B151" i="6"/>
  <c r="A151" i="6"/>
  <c r="E150" i="6"/>
  <c r="D150" i="6"/>
  <c r="B150" i="6"/>
  <c r="A150" i="6"/>
  <c r="E149" i="6"/>
  <c r="D149" i="6"/>
  <c r="B149" i="6"/>
  <c r="A149" i="6"/>
  <c r="O148" i="6"/>
  <c r="E148" i="6"/>
  <c r="D148" i="6"/>
  <c r="B148" i="6"/>
  <c r="A148" i="6"/>
  <c r="E147" i="6"/>
  <c r="D147" i="6"/>
  <c r="B147" i="6"/>
  <c r="A147" i="6"/>
  <c r="E146" i="6"/>
  <c r="D146" i="6"/>
  <c r="A146" i="6"/>
  <c r="E145" i="6"/>
  <c r="D145" i="6"/>
  <c r="B145" i="6"/>
  <c r="A145" i="6"/>
  <c r="E144" i="6"/>
  <c r="D144" i="6"/>
  <c r="B144" i="6"/>
  <c r="A144" i="6"/>
  <c r="E143" i="6"/>
  <c r="D143" i="6"/>
  <c r="B143" i="6"/>
  <c r="A143" i="6"/>
  <c r="S142" i="6"/>
  <c r="F142" i="6"/>
  <c r="E142" i="6"/>
  <c r="D142" i="6"/>
  <c r="C142" i="6"/>
  <c r="B142" i="6"/>
  <c r="A142" i="6"/>
  <c r="E141" i="6"/>
  <c r="D141" i="6"/>
  <c r="B141" i="6"/>
  <c r="A141" i="6"/>
  <c r="E140" i="6"/>
  <c r="D140" i="6"/>
  <c r="B140" i="6"/>
  <c r="A140" i="6"/>
  <c r="J139" i="6"/>
  <c r="E139" i="6"/>
  <c r="D139" i="6"/>
  <c r="C139" i="6"/>
  <c r="B139" i="6"/>
  <c r="A139" i="6"/>
  <c r="E138" i="6"/>
  <c r="D138" i="6"/>
  <c r="C138" i="6"/>
  <c r="B138" i="6"/>
  <c r="A138" i="6"/>
  <c r="E137" i="6"/>
  <c r="D137" i="6"/>
  <c r="B137" i="6"/>
  <c r="A137" i="6"/>
  <c r="E136" i="6"/>
  <c r="D136" i="6"/>
  <c r="B136" i="6"/>
  <c r="A136" i="6"/>
  <c r="S135" i="6"/>
  <c r="E135" i="6"/>
  <c r="D135" i="6"/>
  <c r="B135" i="6"/>
  <c r="A135" i="6"/>
  <c r="E134" i="6"/>
  <c r="D134" i="6"/>
  <c r="B134" i="6"/>
  <c r="A134" i="6"/>
  <c r="E133" i="6"/>
  <c r="D133" i="6"/>
  <c r="B133" i="6"/>
  <c r="A133" i="6"/>
  <c r="E132" i="6"/>
  <c r="D132" i="6"/>
  <c r="B132" i="6"/>
  <c r="A132" i="6"/>
  <c r="S131" i="6"/>
  <c r="E131" i="6"/>
  <c r="D131" i="6"/>
  <c r="C131" i="6"/>
  <c r="B131" i="6"/>
  <c r="A131" i="6"/>
  <c r="W130" i="6"/>
  <c r="E130" i="6"/>
  <c r="D130" i="6"/>
  <c r="B130" i="6"/>
  <c r="A130" i="6"/>
  <c r="J129" i="6"/>
  <c r="E129" i="6"/>
  <c r="D129" i="6"/>
  <c r="C129" i="6"/>
  <c r="B129" i="6"/>
  <c r="A129" i="6"/>
  <c r="F128" i="6"/>
  <c r="E128" i="6"/>
  <c r="G128" i="6" s="1"/>
  <c r="H128" i="6" s="1"/>
  <c r="D128" i="6"/>
  <c r="C128" i="6"/>
  <c r="B128" i="6"/>
  <c r="A128" i="6"/>
  <c r="W127" i="6"/>
  <c r="S127" i="6"/>
  <c r="J127" i="6"/>
  <c r="F127" i="6"/>
  <c r="E127" i="6"/>
  <c r="D127" i="6"/>
  <c r="C127" i="6"/>
  <c r="B127" i="6"/>
  <c r="A127" i="6"/>
  <c r="E126" i="6"/>
  <c r="D126" i="6"/>
  <c r="B126" i="6"/>
  <c r="A126" i="6"/>
  <c r="E125" i="6"/>
  <c r="D125" i="6"/>
  <c r="B125" i="6"/>
  <c r="A125" i="6"/>
  <c r="E124" i="6"/>
  <c r="D124" i="6"/>
  <c r="B124" i="6"/>
  <c r="A124" i="6"/>
  <c r="E123" i="6"/>
  <c r="D123" i="6"/>
  <c r="B123" i="6"/>
  <c r="A123" i="6"/>
  <c r="E122" i="6"/>
  <c r="D122" i="6"/>
  <c r="B122" i="6"/>
  <c r="A122" i="6"/>
  <c r="E121" i="6"/>
  <c r="D121" i="6"/>
  <c r="B121" i="6"/>
  <c r="A121" i="6"/>
  <c r="E120" i="6"/>
  <c r="D120" i="6"/>
  <c r="B120" i="6"/>
  <c r="A120" i="6"/>
  <c r="W119" i="6"/>
  <c r="F119" i="6"/>
  <c r="E119" i="6"/>
  <c r="D119" i="6"/>
  <c r="C119" i="6"/>
  <c r="B119" i="6"/>
  <c r="A119" i="6"/>
  <c r="E118" i="6"/>
  <c r="D118" i="6"/>
  <c r="B118" i="6"/>
  <c r="A118" i="6"/>
  <c r="S117" i="6"/>
  <c r="F117" i="6"/>
  <c r="E117" i="6"/>
  <c r="D117" i="6"/>
  <c r="C117" i="6"/>
  <c r="B117" i="6"/>
  <c r="A117" i="6"/>
  <c r="E116" i="6"/>
  <c r="D116" i="6"/>
  <c r="B116" i="6"/>
  <c r="A116" i="6"/>
  <c r="T115" i="6"/>
  <c r="U115" i="6" s="1"/>
  <c r="V115" i="6" s="1"/>
  <c r="S115" i="6"/>
  <c r="O115" i="6"/>
  <c r="E115" i="6"/>
  <c r="D115" i="6"/>
  <c r="B115" i="6"/>
  <c r="A115" i="6"/>
  <c r="E114" i="6"/>
  <c r="D114" i="6"/>
  <c r="B114" i="6"/>
  <c r="A114" i="6"/>
  <c r="W113" i="6"/>
  <c r="E113" i="6"/>
  <c r="D113" i="6"/>
  <c r="B113" i="6"/>
  <c r="A113" i="6"/>
  <c r="W112" i="6"/>
  <c r="J112" i="6"/>
  <c r="E112" i="6"/>
  <c r="D112" i="6"/>
  <c r="B112" i="6"/>
  <c r="A112" i="6"/>
  <c r="E111" i="6"/>
  <c r="D111" i="6"/>
  <c r="C111" i="6"/>
  <c r="B111" i="6"/>
  <c r="A111" i="6"/>
  <c r="E110" i="6"/>
  <c r="D110" i="6"/>
  <c r="B110" i="6"/>
  <c r="A110" i="6"/>
  <c r="E109" i="6"/>
  <c r="D109" i="6"/>
  <c r="B109" i="6"/>
  <c r="A109" i="6"/>
  <c r="E108" i="6"/>
  <c r="D108" i="6"/>
  <c r="C108" i="6"/>
  <c r="B108" i="6"/>
  <c r="A108" i="6"/>
  <c r="W107" i="6"/>
  <c r="S107" i="6"/>
  <c r="E107" i="6"/>
  <c r="D107" i="6"/>
  <c r="C107" i="6"/>
  <c r="B107" i="6"/>
  <c r="A107" i="6"/>
  <c r="E106" i="6"/>
  <c r="D106" i="6"/>
  <c r="B106" i="6"/>
  <c r="A106" i="6"/>
  <c r="O105" i="6"/>
  <c r="E105" i="6"/>
  <c r="D105" i="6"/>
  <c r="B105" i="6"/>
  <c r="A105" i="6"/>
  <c r="W104" i="6"/>
  <c r="S104" i="6"/>
  <c r="E104" i="6"/>
  <c r="D104" i="6"/>
  <c r="C104" i="6"/>
  <c r="B104" i="6"/>
  <c r="A104" i="6"/>
  <c r="J103" i="6"/>
  <c r="E103" i="6"/>
  <c r="D103" i="6"/>
  <c r="B103" i="6"/>
  <c r="A103" i="6"/>
  <c r="D102" i="6"/>
  <c r="B102" i="6"/>
  <c r="A102" i="6"/>
  <c r="E101" i="6"/>
  <c r="D101" i="6"/>
  <c r="B101" i="6"/>
  <c r="A101" i="6"/>
  <c r="E100" i="6"/>
  <c r="D100" i="6"/>
  <c r="B100" i="6"/>
  <c r="A100" i="6"/>
  <c r="E99" i="6"/>
  <c r="D99" i="6"/>
  <c r="B99" i="6"/>
  <c r="A99" i="6"/>
  <c r="E98" i="6"/>
  <c r="D98" i="6"/>
  <c r="B98" i="6"/>
  <c r="A98" i="6"/>
  <c r="E97" i="6"/>
  <c r="D97" i="6"/>
  <c r="B97" i="6"/>
  <c r="A97" i="6"/>
  <c r="D96" i="6"/>
  <c r="B96" i="6"/>
  <c r="A96" i="6"/>
  <c r="E95" i="6"/>
  <c r="D95" i="6"/>
  <c r="C95" i="6"/>
  <c r="B95" i="6"/>
  <c r="W94" i="6"/>
  <c r="J94" i="6"/>
  <c r="E94" i="6"/>
  <c r="D94" i="6"/>
  <c r="C94" i="6"/>
  <c r="B94" i="6"/>
  <c r="A94" i="6"/>
  <c r="W93" i="6"/>
  <c r="F93" i="6"/>
  <c r="E93" i="6"/>
  <c r="G93" i="6" s="1"/>
  <c r="H93" i="6" s="1"/>
  <c r="D93" i="6"/>
  <c r="C93" i="6"/>
  <c r="B93" i="6"/>
  <c r="A93" i="6"/>
  <c r="E92" i="6"/>
  <c r="D92" i="6"/>
  <c r="B92" i="6"/>
  <c r="A92" i="6"/>
  <c r="F91" i="6"/>
  <c r="E91" i="6"/>
  <c r="G91" i="6" s="1"/>
  <c r="H91" i="6" s="1"/>
  <c r="I91" i="6" s="1"/>
  <c r="D91" i="6"/>
  <c r="C91" i="6"/>
  <c r="A91" i="6"/>
  <c r="S90" i="6"/>
  <c r="J90" i="6"/>
  <c r="E90" i="6"/>
  <c r="D90" i="6"/>
  <c r="C90" i="6"/>
  <c r="B90" i="6"/>
  <c r="A90" i="6"/>
  <c r="E89" i="6"/>
  <c r="D89" i="6"/>
  <c r="B89" i="6"/>
  <c r="A89" i="6"/>
  <c r="E88" i="6"/>
  <c r="D88" i="6"/>
  <c r="B88" i="6"/>
  <c r="A88" i="6"/>
  <c r="E87" i="6"/>
  <c r="D87" i="6"/>
  <c r="B87" i="6"/>
  <c r="A87" i="6"/>
  <c r="W86" i="6"/>
  <c r="J86" i="6"/>
  <c r="E86" i="6"/>
  <c r="D86" i="6"/>
  <c r="C86" i="6"/>
  <c r="B86" i="6"/>
  <c r="A86" i="6"/>
  <c r="F85" i="6"/>
  <c r="E85" i="6"/>
  <c r="G85" i="6" s="1"/>
  <c r="H85" i="6" s="1"/>
  <c r="I85" i="6" s="1"/>
  <c r="D85" i="6"/>
  <c r="C85" i="6"/>
  <c r="A85" i="6"/>
  <c r="E84" i="6"/>
  <c r="D84" i="6"/>
  <c r="B84" i="6"/>
  <c r="A84" i="6"/>
  <c r="E83" i="6"/>
  <c r="D83" i="6"/>
  <c r="A83" i="6"/>
  <c r="S82" i="6"/>
  <c r="J82" i="6"/>
  <c r="E82" i="6"/>
  <c r="D82" i="6"/>
  <c r="C82" i="6"/>
  <c r="B82" i="6"/>
  <c r="A82" i="6"/>
  <c r="W81" i="6"/>
  <c r="F81" i="6"/>
  <c r="E81" i="6"/>
  <c r="G81" i="6" s="1"/>
  <c r="H81" i="6" s="1"/>
  <c r="I81" i="6" s="1"/>
  <c r="D81" i="6"/>
  <c r="B81" i="6"/>
  <c r="A81" i="6"/>
  <c r="W80" i="6"/>
  <c r="E80" i="6"/>
  <c r="D80" i="6"/>
  <c r="B80" i="6"/>
  <c r="A80" i="6"/>
  <c r="E79" i="6"/>
  <c r="D79" i="6"/>
  <c r="B79" i="6"/>
  <c r="A79" i="6"/>
  <c r="W78" i="6"/>
  <c r="S78" i="6"/>
  <c r="G78" i="6"/>
  <c r="H78" i="6" s="1"/>
  <c r="I78" i="6" s="1"/>
  <c r="F78" i="6"/>
  <c r="E78" i="6"/>
  <c r="D78" i="6"/>
  <c r="C78" i="6"/>
  <c r="B78" i="6"/>
  <c r="A78" i="6"/>
  <c r="E77" i="6"/>
  <c r="D77" i="6"/>
  <c r="B77" i="6"/>
  <c r="A77" i="6"/>
  <c r="S76" i="6"/>
  <c r="E76" i="6"/>
  <c r="D76" i="6"/>
  <c r="B76" i="6"/>
  <c r="A76" i="6"/>
  <c r="J75" i="6"/>
  <c r="E75" i="6"/>
  <c r="D75" i="6"/>
  <c r="B75" i="6"/>
  <c r="A75" i="6"/>
  <c r="E74" i="6"/>
  <c r="D74" i="6"/>
  <c r="B74" i="6"/>
  <c r="A74" i="6"/>
  <c r="E73" i="6"/>
  <c r="D73" i="6"/>
  <c r="B73" i="6"/>
  <c r="A73" i="6"/>
  <c r="J72" i="6"/>
  <c r="E72" i="6"/>
  <c r="D72" i="6"/>
  <c r="C72" i="6"/>
  <c r="B72" i="6"/>
  <c r="A72" i="6"/>
  <c r="W71" i="6"/>
  <c r="J71" i="6"/>
  <c r="E71" i="6"/>
  <c r="D71" i="6"/>
  <c r="C71" i="6"/>
  <c r="B71" i="6"/>
  <c r="A71" i="6"/>
  <c r="E70" i="6"/>
  <c r="D70" i="6"/>
  <c r="B70" i="6"/>
  <c r="A70" i="6"/>
  <c r="P69" i="6"/>
  <c r="Q69" i="6" s="1"/>
  <c r="R69" i="6" s="1"/>
  <c r="O69" i="6"/>
  <c r="J69" i="6"/>
  <c r="E69" i="6"/>
  <c r="D69" i="6"/>
  <c r="B69" i="6"/>
  <c r="A69" i="6"/>
  <c r="T68" i="6"/>
  <c r="U68" i="6" s="1"/>
  <c r="S68" i="6"/>
  <c r="Q68" i="6"/>
  <c r="R68" i="6" s="1"/>
  <c r="P68" i="6"/>
  <c r="O68" i="6"/>
  <c r="E68" i="6"/>
  <c r="D68" i="6"/>
  <c r="B68" i="6"/>
  <c r="A68" i="6"/>
  <c r="E67" i="6"/>
  <c r="D67" i="6"/>
  <c r="B67" i="6"/>
  <c r="A67" i="6"/>
  <c r="E66" i="6"/>
  <c r="D66" i="6"/>
  <c r="B66" i="6"/>
  <c r="A66" i="6"/>
  <c r="E65" i="6"/>
  <c r="D65" i="6"/>
  <c r="B65" i="6"/>
  <c r="A65" i="6"/>
  <c r="W64" i="6"/>
  <c r="E64" i="6"/>
  <c r="D64" i="6"/>
  <c r="C64" i="6"/>
  <c r="B64" i="6"/>
  <c r="A64" i="6"/>
  <c r="E63" i="6"/>
  <c r="D63" i="6"/>
  <c r="B63" i="6"/>
  <c r="A63" i="6"/>
  <c r="W62" i="6"/>
  <c r="G62" i="6"/>
  <c r="H62" i="6" s="1"/>
  <c r="I62" i="6" s="1"/>
  <c r="F62" i="6"/>
  <c r="E62" i="6"/>
  <c r="D62" i="6"/>
  <c r="B62" i="6"/>
  <c r="A62" i="6"/>
  <c r="J61" i="6"/>
  <c r="E61" i="6"/>
  <c r="D61" i="6"/>
  <c r="B61" i="6"/>
  <c r="A61" i="6"/>
  <c r="E60" i="6"/>
  <c r="D60" i="6"/>
  <c r="B60" i="6"/>
  <c r="A60" i="6"/>
  <c r="W59" i="6"/>
  <c r="J59" i="6"/>
  <c r="E59" i="6"/>
  <c r="D59" i="6"/>
  <c r="C59" i="6"/>
  <c r="B59" i="6"/>
  <c r="A59" i="6"/>
  <c r="E58" i="6"/>
  <c r="D58" i="6"/>
  <c r="B58" i="6"/>
  <c r="A58" i="6"/>
  <c r="E57" i="6"/>
  <c r="D57" i="6"/>
  <c r="C57" i="6"/>
  <c r="B57" i="6"/>
  <c r="A57" i="6"/>
  <c r="E56" i="6"/>
  <c r="D56" i="6"/>
  <c r="B56" i="6"/>
  <c r="A56" i="6"/>
  <c r="J55" i="6"/>
  <c r="E55" i="6"/>
  <c r="D55" i="6"/>
  <c r="C55" i="6"/>
  <c r="B55" i="6"/>
  <c r="A55" i="6"/>
  <c r="F54" i="6"/>
  <c r="E54" i="6"/>
  <c r="G54" i="6" s="1"/>
  <c r="H54" i="6" s="1"/>
  <c r="I54" i="6" s="1"/>
  <c r="D54" i="6"/>
  <c r="C54" i="6"/>
  <c r="B54" i="6"/>
  <c r="A54" i="6"/>
  <c r="E53" i="6"/>
  <c r="D53" i="6"/>
  <c r="B53" i="6"/>
  <c r="A53" i="6"/>
  <c r="E52" i="6"/>
  <c r="D52" i="6"/>
  <c r="B52" i="6"/>
  <c r="A52" i="6"/>
  <c r="S51" i="6"/>
  <c r="E51" i="6"/>
  <c r="D51" i="6"/>
  <c r="C51" i="6"/>
  <c r="B51" i="6"/>
  <c r="A51" i="6"/>
  <c r="E50" i="6"/>
  <c r="D50" i="6"/>
  <c r="B50" i="6"/>
  <c r="A50" i="6"/>
  <c r="E49" i="6"/>
  <c r="D49" i="6"/>
  <c r="B49" i="6"/>
  <c r="A49" i="6"/>
  <c r="O48" i="6"/>
  <c r="E48" i="6"/>
  <c r="D48" i="6"/>
  <c r="B48" i="6"/>
  <c r="A48" i="6"/>
  <c r="S47" i="6"/>
  <c r="E47" i="6"/>
  <c r="D47" i="6"/>
  <c r="C47" i="6"/>
  <c r="B47" i="6"/>
  <c r="A47" i="6"/>
  <c r="Y46" i="6"/>
  <c r="X46" i="6"/>
  <c r="W46" i="6"/>
  <c r="O46" i="6"/>
  <c r="E46" i="6"/>
  <c r="D46" i="6"/>
  <c r="B46" i="6"/>
  <c r="A46" i="6"/>
  <c r="E45" i="6"/>
  <c r="D45" i="6"/>
  <c r="B45" i="6"/>
  <c r="A45" i="6"/>
  <c r="E44" i="6"/>
  <c r="D44" i="6"/>
  <c r="B44" i="6"/>
  <c r="A44" i="6"/>
  <c r="W43" i="6"/>
  <c r="J43" i="6"/>
  <c r="E43" i="6"/>
  <c r="D43" i="6"/>
  <c r="C43" i="6"/>
  <c r="B43" i="6"/>
  <c r="A43" i="6"/>
  <c r="W42" i="6"/>
  <c r="D42" i="6"/>
  <c r="B42" i="6"/>
  <c r="A42" i="6"/>
  <c r="E41" i="6"/>
  <c r="D41" i="6"/>
  <c r="B41" i="6"/>
  <c r="A41" i="6"/>
  <c r="O40" i="6"/>
  <c r="E40" i="6"/>
  <c r="D40" i="6"/>
  <c r="B40" i="6"/>
  <c r="A40" i="6"/>
  <c r="E39" i="6"/>
  <c r="D39" i="6"/>
  <c r="B39" i="6"/>
  <c r="E38" i="6"/>
  <c r="D38" i="6"/>
  <c r="B38" i="6"/>
  <c r="A38" i="6"/>
  <c r="E37" i="6"/>
  <c r="D37" i="6"/>
  <c r="B37" i="6"/>
  <c r="W36" i="6"/>
  <c r="E36" i="6"/>
  <c r="D36" i="6"/>
  <c r="B36" i="6"/>
  <c r="A36" i="6"/>
  <c r="W35" i="6"/>
  <c r="S35" i="6"/>
  <c r="E35" i="6"/>
  <c r="D35" i="6"/>
  <c r="C35" i="6"/>
  <c r="B35" i="6"/>
  <c r="A35" i="6"/>
  <c r="O34" i="6"/>
  <c r="E34" i="6"/>
  <c r="D34" i="6"/>
  <c r="A34" i="6"/>
  <c r="E33" i="6"/>
  <c r="D33" i="6"/>
  <c r="B33" i="6"/>
  <c r="A33" i="6"/>
  <c r="O32" i="6"/>
  <c r="E32" i="6"/>
  <c r="D32" i="6"/>
  <c r="B32" i="6"/>
  <c r="A32" i="6"/>
  <c r="E31" i="6"/>
  <c r="D31" i="6"/>
  <c r="B31" i="6"/>
  <c r="A31" i="6"/>
  <c r="E30" i="6"/>
  <c r="D30" i="6"/>
  <c r="A30" i="6"/>
  <c r="E29" i="6"/>
  <c r="D29" i="6"/>
  <c r="B29" i="6"/>
  <c r="A29" i="6"/>
  <c r="E28" i="6"/>
  <c r="D28" i="6"/>
  <c r="B28" i="6"/>
  <c r="A28" i="6"/>
  <c r="E27" i="6"/>
  <c r="D27" i="6"/>
  <c r="B27" i="6"/>
  <c r="A27" i="6"/>
  <c r="O26" i="6"/>
  <c r="E26" i="6"/>
  <c r="D26" i="6"/>
  <c r="B26" i="6"/>
  <c r="A26" i="6"/>
  <c r="W25" i="6"/>
  <c r="S25" i="6"/>
  <c r="F25" i="6"/>
  <c r="E25" i="6"/>
  <c r="G25" i="6" s="1"/>
  <c r="H25" i="6" s="1"/>
  <c r="I25" i="6" s="1"/>
  <c r="D25" i="6"/>
  <c r="C25" i="6"/>
  <c r="B25" i="6"/>
  <c r="A25" i="6"/>
  <c r="E24" i="6"/>
  <c r="D24" i="6"/>
  <c r="B24" i="6"/>
  <c r="A24" i="6"/>
  <c r="D23" i="6"/>
  <c r="B23" i="6"/>
  <c r="A23" i="6"/>
  <c r="D22" i="6"/>
  <c r="B22" i="6"/>
  <c r="A22" i="6"/>
  <c r="E21" i="6"/>
  <c r="D21" i="6"/>
  <c r="B21" i="6"/>
  <c r="A21" i="6"/>
  <c r="E20" i="6"/>
  <c r="D20" i="6"/>
  <c r="B20" i="6"/>
  <c r="A20" i="6"/>
  <c r="E19" i="6"/>
  <c r="D19" i="6"/>
  <c r="B19" i="6"/>
  <c r="A19" i="6"/>
  <c r="O18" i="6"/>
  <c r="E18" i="6"/>
  <c r="D18" i="6"/>
  <c r="B18" i="6"/>
  <c r="A18" i="6"/>
  <c r="E17" i="6"/>
  <c r="D17" i="6"/>
  <c r="B17" i="6"/>
  <c r="A17" i="6"/>
  <c r="E16" i="6"/>
  <c r="D16" i="6"/>
  <c r="B16" i="6"/>
  <c r="A16" i="6"/>
  <c r="D15" i="6"/>
  <c r="B15" i="6"/>
  <c r="A15" i="6"/>
  <c r="E14" i="6"/>
  <c r="D14" i="6"/>
  <c r="B14" i="6"/>
  <c r="A14" i="6"/>
  <c r="E13" i="6"/>
  <c r="D13" i="6"/>
  <c r="B13" i="6"/>
  <c r="A13" i="6"/>
  <c r="F12" i="6"/>
  <c r="D12" i="6"/>
  <c r="C12" i="6"/>
  <c r="B12" i="6"/>
  <c r="A12" i="6"/>
  <c r="J11" i="6"/>
  <c r="E11" i="6"/>
  <c r="D11" i="6"/>
  <c r="A11" i="6"/>
  <c r="Q10" i="6"/>
  <c r="R10" i="6" s="1"/>
  <c r="P10" i="6"/>
  <c r="O10" i="6"/>
  <c r="A10" i="6"/>
  <c r="E9" i="6"/>
  <c r="D9" i="6"/>
  <c r="B9" i="6"/>
  <c r="D8" i="6"/>
  <c r="A8" i="6"/>
  <c r="E7" i="6"/>
  <c r="D7" i="6"/>
  <c r="B7" i="6"/>
  <c r="D6" i="6"/>
  <c r="A6" i="6"/>
  <c r="R82" i="5"/>
  <c r="A1" i="5"/>
  <c r="S142" i="4"/>
  <c r="T7" i="4"/>
  <c r="A1" i="4"/>
  <c r="F163" i="3"/>
  <c r="E163" i="3"/>
  <c r="D163" i="3"/>
  <c r="B163" i="3"/>
  <c r="A163" i="3"/>
  <c r="F162" i="3"/>
  <c r="E162" i="3"/>
  <c r="D162" i="3"/>
  <c r="C162" i="3"/>
  <c r="U162" i="3" s="1"/>
  <c r="B162" i="3"/>
  <c r="A162" i="3"/>
  <c r="F161" i="3"/>
  <c r="E161" i="3"/>
  <c r="D161" i="3"/>
  <c r="C161" i="3"/>
  <c r="U161" i="3" s="1"/>
  <c r="B161" i="3"/>
  <c r="A161" i="3"/>
  <c r="F160" i="3"/>
  <c r="E160" i="3"/>
  <c r="D160" i="3"/>
  <c r="C160" i="3"/>
  <c r="U160" i="3" s="1"/>
  <c r="B160" i="3"/>
  <c r="A160" i="3"/>
  <c r="F159" i="3"/>
  <c r="E159" i="3"/>
  <c r="D159" i="3"/>
  <c r="C159" i="3"/>
  <c r="U159" i="3" s="1"/>
  <c r="B159" i="3"/>
  <c r="A159" i="3"/>
  <c r="F158" i="3"/>
  <c r="E158" i="3"/>
  <c r="D158" i="3"/>
  <c r="C158" i="3"/>
  <c r="U158" i="3" s="1"/>
  <c r="B158" i="3"/>
  <c r="A158" i="3"/>
  <c r="F157" i="3"/>
  <c r="E157" i="3"/>
  <c r="D157" i="3"/>
  <c r="C157" i="3"/>
  <c r="U157" i="3" s="1"/>
  <c r="B157" i="3"/>
  <c r="A157" i="3"/>
  <c r="F156" i="3"/>
  <c r="E156" i="3"/>
  <c r="D156" i="3"/>
  <c r="B156" i="3"/>
  <c r="A156" i="3"/>
  <c r="F155" i="3"/>
  <c r="E155" i="3"/>
  <c r="D155" i="3"/>
  <c r="C155" i="3"/>
  <c r="U155" i="3" s="1"/>
  <c r="B155" i="3"/>
  <c r="A155" i="3"/>
  <c r="F154" i="3"/>
  <c r="E154" i="3"/>
  <c r="D154" i="3"/>
  <c r="C154" i="3"/>
  <c r="U154" i="3" s="1"/>
  <c r="B154" i="3"/>
  <c r="A154" i="3"/>
  <c r="F153" i="3"/>
  <c r="E153" i="3"/>
  <c r="D153" i="3"/>
  <c r="B153" i="3"/>
  <c r="A153" i="3"/>
  <c r="F152" i="3"/>
  <c r="E152" i="3"/>
  <c r="D152" i="3"/>
  <c r="B152" i="3"/>
  <c r="A152" i="3"/>
  <c r="F151" i="3"/>
  <c r="E151" i="3"/>
  <c r="D151" i="3"/>
  <c r="C151" i="3"/>
  <c r="U151" i="3" s="1"/>
  <c r="B151" i="3"/>
  <c r="A151" i="3"/>
  <c r="F150" i="3"/>
  <c r="E150" i="3"/>
  <c r="D150" i="3"/>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F141" i="3"/>
  <c r="E141" i="3"/>
  <c r="D141" i="3"/>
  <c r="C141" i="3"/>
  <c r="U141" i="3" s="1"/>
  <c r="B141" i="3"/>
  <c r="A141" i="3"/>
  <c r="F140" i="3"/>
  <c r="E140" i="3"/>
  <c r="D140" i="3"/>
  <c r="B140" i="3"/>
  <c r="A140" i="3"/>
  <c r="F139" i="3"/>
  <c r="E139" i="3"/>
  <c r="D139" i="3"/>
  <c r="B139" i="3"/>
  <c r="A139" i="3"/>
  <c r="F138" i="3"/>
  <c r="E138" i="3"/>
  <c r="D138" i="3"/>
  <c r="C138" i="3"/>
  <c r="U138" i="3" s="1"/>
  <c r="B138" i="3"/>
  <c r="A138" i="3"/>
  <c r="F137" i="3"/>
  <c r="E137" i="3"/>
  <c r="D137" i="3"/>
  <c r="C137" i="3"/>
  <c r="U137" i="3" s="1"/>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C130" i="3"/>
  <c r="U130" i="3" s="1"/>
  <c r="B130" i="3"/>
  <c r="A130" i="3"/>
  <c r="F129" i="3"/>
  <c r="E129" i="3"/>
  <c r="D129" i="3"/>
  <c r="B129" i="3"/>
  <c r="A129" i="3"/>
  <c r="F128" i="3"/>
  <c r="E128" i="3"/>
  <c r="D128" i="3"/>
  <c r="C128" i="3"/>
  <c r="U128" i="3" s="1"/>
  <c r="B128" i="3"/>
  <c r="A128" i="3"/>
  <c r="F127" i="3"/>
  <c r="E127" i="3"/>
  <c r="D127" i="3"/>
  <c r="C127" i="3"/>
  <c r="U127" i="3" s="1"/>
  <c r="B127" i="3"/>
  <c r="A127" i="3"/>
  <c r="F126" i="3"/>
  <c r="E126" i="3"/>
  <c r="D126" i="3"/>
  <c r="C126" i="3"/>
  <c r="U126" i="3" s="1"/>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C118" i="3"/>
  <c r="U118" i="3" s="1"/>
  <c r="B118" i="3"/>
  <c r="A118" i="3"/>
  <c r="F117" i="3"/>
  <c r="E117" i="3"/>
  <c r="D117" i="3"/>
  <c r="B117" i="3"/>
  <c r="A117" i="3"/>
  <c r="F116" i="3"/>
  <c r="E116" i="3"/>
  <c r="D116" i="3"/>
  <c r="C116" i="3"/>
  <c r="U116" i="3" s="1"/>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C110" i="3"/>
  <c r="U110" i="3" s="1"/>
  <c r="B110" i="3"/>
  <c r="A110" i="3"/>
  <c r="F109" i="3"/>
  <c r="E109" i="3"/>
  <c r="D109" i="3"/>
  <c r="B109" i="3"/>
  <c r="A109" i="3"/>
  <c r="F108" i="3"/>
  <c r="E108" i="3"/>
  <c r="D108" i="3"/>
  <c r="B108" i="3"/>
  <c r="A108" i="3"/>
  <c r="F107" i="3"/>
  <c r="E107" i="3"/>
  <c r="D107" i="3"/>
  <c r="C107" i="3"/>
  <c r="U107" i="3" s="1"/>
  <c r="B107" i="3"/>
  <c r="A107" i="3"/>
  <c r="F106" i="3"/>
  <c r="E106" i="3"/>
  <c r="D106" i="3"/>
  <c r="C106" i="3"/>
  <c r="U106" i="3" s="1"/>
  <c r="B106" i="3"/>
  <c r="A106" i="3"/>
  <c r="F105" i="3"/>
  <c r="E105" i="3"/>
  <c r="D105" i="3"/>
  <c r="B105" i="3"/>
  <c r="A105" i="3"/>
  <c r="F104" i="3"/>
  <c r="E104" i="3"/>
  <c r="D104" i="3"/>
  <c r="B104" i="3"/>
  <c r="A104" i="3"/>
  <c r="F103" i="3"/>
  <c r="E103" i="3"/>
  <c r="D103" i="3"/>
  <c r="C103" i="3"/>
  <c r="U103" i="3" s="1"/>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C94" i="3"/>
  <c r="U94" i="3" s="1"/>
  <c r="B94" i="3"/>
  <c r="A94" i="3"/>
  <c r="F93" i="3"/>
  <c r="E93" i="3"/>
  <c r="D93" i="3"/>
  <c r="C93" i="3"/>
  <c r="U93" i="3" s="1"/>
  <c r="B93" i="3"/>
  <c r="A93" i="3"/>
  <c r="F92" i="3"/>
  <c r="E92" i="3"/>
  <c r="D92" i="3"/>
  <c r="C92" i="3"/>
  <c r="U92" i="3" s="1"/>
  <c r="B92" i="3"/>
  <c r="A92" i="3"/>
  <c r="F91" i="3"/>
  <c r="E91" i="3"/>
  <c r="D91" i="3"/>
  <c r="B91" i="3"/>
  <c r="A91" i="3"/>
  <c r="F90" i="3"/>
  <c r="E90" i="3"/>
  <c r="D90" i="3"/>
  <c r="C90" i="3"/>
  <c r="U90" i="3" s="1"/>
  <c r="B90" i="3"/>
  <c r="A90" i="3"/>
  <c r="F89" i="3"/>
  <c r="E89" i="3"/>
  <c r="D89" i="3"/>
  <c r="C89" i="3"/>
  <c r="U89" i="3" s="1"/>
  <c r="B89" i="3"/>
  <c r="A89" i="3"/>
  <c r="F88" i="3"/>
  <c r="E88" i="3"/>
  <c r="D88" i="3"/>
  <c r="B88" i="3"/>
  <c r="A88" i="3"/>
  <c r="F87" i="3"/>
  <c r="E87" i="3"/>
  <c r="D87" i="3"/>
  <c r="B87" i="3"/>
  <c r="A87" i="3"/>
  <c r="F86" i="3"/>
  <c r="E86" i="3"/>
  <c r="D86" i="3"/>
  <c r="B86" i="3"/>
  <c r="A86" i="3"/>
  <c r="F85" i="3"/>
  <c r="E85" i="3"/>
  <c r="D85" i="3"/>
  <c r="C85" i="3"/>
  <c r="U85" i="3" s="1"/>
  <c r="B85" i="3"/>
  <c r="A85" i="3"/>
  <c r="F84" i="3"/>
  <c r="E84" i="3"/>
  <c r="D84" i="3"/>
  <c r="C84" i="3"/>
  <c r="U84" i="3" s="1"/>
  <c r="B84" i="3"/>
  <c r="A84" i="3"/>
  <c r="F83" i="3"/>
  <c r="E83" i="3"/>
  <c r="D83" i="3"/>
  <c r="B83" i="3"/>
  <c r="A83" i="3"/>
  <c r="F82" i="3"/>
  <c r="E82" i="3"/>
  <c r="D82" i="3"/>
  <c r="B82" i="3"/>
  <c r="A82" i="3"/>
  <c r="F81" i="3"/>
  <c r="E81" i="3"/>
  <c r="D81" i="3"/>
  <c r="C81" i="3"/>
  <c r="U81" i="3" s="1"/>
  <c r="B81" i="3"/>
  <c r="A81" i="3"/>
  <c r="F80" i="3"/>
  <c r="E80" i="3"/>
  <c r="D80" i="3"/>
  <c r="B80" i="3"/>
  <c r="A80" i="3"/>
  <c r="F79" i="3"/>
  <c r="E79" i="3"/>
  <c r="D79" i="3"/>
  <c r="B79" i="3"/>
  <c r="A79" i="3"/>
  <c r="F78" i="3"/>
  <c r="E78" i="3"/>
  <c r="D78" i="3"/>
  <c r="B78" i="3"/>
  <c r="A78" i="3"/>
  <c r="F77" i="3"/>
  <c r="E77" i="3"/>
  <c r="D77" i="3"/>
  <c r="C77" i="3"/>
  <c r="U77" i="3" s="1"/>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C71" i="3"/>
  <c r="U71" i="3" s="1"/>
  <c r="B71" i="3"/>
  <c r="A71" i="3"/>
  <c r="F70" i="3"/>
  <c r="E70" i="3"/>
  <c r="D70" i="3"/>
  <c r="C70" i="3"/>
  <c r="U70" i="3" s="1"/>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C63" i="3"/>
  <c r="U63" i="3" s="1"/>
  <c r="B63" i="3"/>
  <c r="A63" i="3"/>
  <c r="F62" i="3"/>
  <c r="E62" i="3"/>
  <c r="D62" i="3"/>
  <c r="B62" i="3"/>
  <c r="A62" i="3"/>
  <c r="F61" i="3"/>
  <c r="E61" i="3"/>
  <c r="D61" i="3"/>
  <c r="B61" i="3"/>
  <c r="A61" i="3"/>
  <c r="F60" i="3"/>
  <c r="E60" i="3"/>
  <c r="D60" i="3"/>
  <c r="B60" i="3"/>
  <c r="A60" i="3"/>
  <c r="F59" i="3"/>
  <c r="E59" i="3"/>
  <c r="D59" i="3"/>
  <c r="B59" i="3"/>
  <c r="A59" i="3"/>
  <c r="F58" i="3"/>
  <c r="E58" i="3"/>
  <c r="D58" i="3"/>
  <c r="C58" i="3"/>
  <c r="U58" i="3" s="1"/>
  <c r="B58" i="3"/>
  <c r="A58" i="3"/>
  <c r="F57" i="3"/>
  <c r="E57" i="3"/>
  <c r="D57" i="3"/>
  <c r="B57" i="3"/>
  <c r="A57" i="3"/>
  <c r="F56" i="3"/>
  <c r="E56" i="3"/>
  <c r="D56" i="3"/>
  <c r="C56" i="3"/>
  <c r="U56" i="3" s="1"/>
  <c r="B56" i="3"/>
  <c r="A56" i="3"/>
  <c r="F55" i="3"/>
  <c r="E55" i="3"/>
  <c r="D55" i="3"/>
  <c r="B55" i="3"/>
  <c r="A55" i="3"/>
  <c r="F54" i="3"/>
  <c r="E54" i="3"/>
  <c r="D54" i="3"/>
  <c r="C54" i="3"/>
  <c r="U54" i="3" s="1"/>
  <c r="B54" i="3"/>
  <c r="A54" i="3"/>
  <c r="F53" i="3"/>
  <c r="E53" i="3"/>
  <c r="D53" i="3"/>
  <c r="C53" i="3"/>
  <c r="U53" i="3" s="1"/>
  <c r="B53" i="3"/>
  <c r="A53" i="3"/>
  <c r="F52" i="3"/>
  <c r="E52" i="3"/>
  <c r="D52" i="3"/>
  <c r="B52" i="3"/>
  <c r="A52" i="3"/>
  <c r="F51" i="3"/>
  <c r="E51" i="3"/>
  <c r="D51" i="3"/>
  <c r="B51" i="3"/>
  <c r="A51" i="3"/>
  <c r="F50" i="3"/>
  <c r="E50" i="3"/>
  <c r="D50" i="3"/>
  <c r="C50" i="3"/>
  <c r="U50" i="3" s="1"/>
  <c r="B50" i="3"/>
  <c r="A50" i="3"/>
  <c r="F49" i="3"/>
  <c r="E49" i="3"/>
  <c r="D49" i="3"/>
  <c r="B49" i="3"/>
  <c r="A49" i="3"/>
  <c r="F48" i="3"/>
  <c r="E48" i="3"/>
  <c r="D48" i="3"/>
  <c r="B48" i="3"/>
  <c r="A48" i="3"/>
  <c r="F47" i="3"/>
  <c r="E47" i="3"/>
  <c r="D47" i="3"/>
  <c r="B47" i="3"/>
  <c r="A47" i="3"/>
  <c r="F46" i="3"/>
  <c r="E46" i="3"/>
  <c r="D46" i="3"/>
  <c r="C46" i="3"/>
  <c r="U46" i="3" s="1"/>
  <c r="B46" i="3"/>
  <c r="A46" i="3"/>
  <c r="F45" i="3"/>
  <c r="E45" i="3"/>
  <c r="D45" i="3"/>
  <c r="B45" i="3"/>
  <c r="A45" i="3"/>
  <c r="F44" i="3"/>
  <c r="E44" i="3"/>
  <c r="D44" i="3"/>
  <c r="B44" i="3"/>
  <c r="A44" i="3"/>
  <c r="F43" i="3"/>
  <c r="E43" i="3"/>
  <c r="D43" i="3"/>
  <c r="B43" i="3"/>
  <c r="A43" i="3"/>
  <c r="F42" i="3"/>
  <c r="E42" i="3"/>
  <c r="D42" i="3"/>
  <c r="C42" i="3"/>
  <c r="U42" i="3" s="1"/>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C34" i="3"/>
  <c r="U34" i="3" s="1"/>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C24" i="3"/>
  <c r="U24" i="3" s="1"/>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C11" i="3"/>
  <c r="U11" i="3" s="1"/>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6" i="5" l="1"/>
  <c r="E6" i="5"/>
  <c r="D6" i="5"/>
  <c r="B14" i="5"/>
  <c r="E14" i="5"/>
  <c r="D14" i="5"/>
  <c r="B38" i="5"/>
  <c r="E38" i="5"/>
  <c r="D38" i="5"/>
  <c r="E47" i="5"/>
  <c r="D47" i="5"/>
  <c r="B47" i="5"/>
  <c r="D73" i="5"/>
  <c r="B73" i="5"/>
  <c r="E73" i="5"/>
  <c r="E7" i="5"/>
  <c r="D7" i="5"/>
  <c r="B7" i="5"/>
  <c r="E15" i="5"/>
  <c r="D15" i="5"/>
  <c r="B15" i="5"/>
  <c r="E39" i="5"/>
  <c r="D39" i="5"/>
  <c r="B39" i="5"/>
  <c r="E48" i="5"/>
  <c r="D48" i="5"/>
  <c r="B48" i="5"/>
  <c r="B54" i="5"/>
  <c r="T54" i="5" s="1"/>
  <c r="E54" i="5"/>
  <c r="D54" i="5"/>
  <c r="E8" i="5"/>
  <c r="D8" i="5"/>
  <c r="B8" i="5"/>
  <c r="E16" i="5"/>
  <c r="D16" i="5"/>
  <c r="B16" i="5"/>
  <c r="E40" i="5"/>
  <c r="D40" i="5"/>
  <c r="B40" i="5"/>
  <c r="E55" i="5"/>
  <c r="D55" i="5"/>
  <c r="B55" i="5"/>
  <c r="B22" i="5"/>
  <c r="E22" i="5"/>
  <c r="D22" i="5"/>
  <c r="E56" i="5"/>
  <c r="D56" i="5"/>
  <c r="B56" i="5"/>
  <c r="B62" i="5"/>
  <c r="E62" i="5"/>
  <c r="D62" i="5"/>
  <c r="E23" i="5"/>
  <c r="D23" i="5"/>
  <c r="B23" i="5"/>
  <c r="E63" i="5"/>
  <c r="D63" i="5"/>
  <c r="B63" i="5"/>
  <c r="B78" i="5"/>
  <c r="E78" i="5"/>
  <c r="D78" i="5"/>
  <c r="E24" i="5"/>
  <c r="D24" i="5"/>
  <c r="B24" i="5"/>
  <c r="B30" i="5"/>
  <c r="E30" i="5"/>
  <c r="D30" i="5"/>
  <c r="E64" i="5"/>
  <c r="D64" i="5"/>
  <c r="B64" i="5"/>
  <c r="B70" i="5"/>
  <c r="E70" i="5"/>
  <c r="D70" i="5"/>
  <c r="E79" i="5"/>
  <c r="D79" i="5"/>
  <c r="B79" i="5"/>
  <c r="B86" i="5"/>
  <c r="L86" i="5" s="1"/>
  <c r="E86" i="5"/>
  <c r="D86" i="5"/>
  <c r="E31" i="5"/>
  <c r="D31" i="5"/>
  <c r="B31" i="5"/>
  <c r="E71" i="5"/>
  <c r="D71" i="5"/>
  <c r="B71" i="5"/>
  <c r="E80" i="5"/>
  <c r="D80" i="5"/>
  <c r="B80" i="5"/>
  <c r="E87" i="5"/>
  <c r="D87" i="5"/>
  <c r="B87" i="5"/>
  <c r="E10" i="5"/>
  <c r="D10" i="5"/>
  <c r="B10" i="5"/>
  <c r="E32" i="5"/>
  <c r="D32" i="5"/>
  <c r="B32" i="5"/>
  <c r="E42" i="5"/>
  <c r="D42" i="5"/>
  <c r="B42" i="5"/>
  <c r="B46" i="5"/>
  <c r="E46" i="5"/>
  <c r="D46" i="5"/>
  <c r="E72" i="5"/>
  <c r="D72" i="5"/>
  <c r="B72" i="5"/>
  <c r="E88" i="5"/>
  <c r="D88" i="5"/>
  <c r="B88" i="5"/>
  <c r="D11" i="5"/>
  <c r="D19" i="5"/>
  <c r="D27" i="5"/>
  <c r="D35" i="5"/>
  <c r="D43" i="5"/>
  <c r="D51" i="5"/>
  <c r="D59" i="5"/>
  <c r="D67" i="5"/>
  <c r="D75" i="5"/>
  <c r="D83" i="5"/>
  <c r="C11" i="5"/>
  <c r="C19" i="5"/>
  <c r="C27" i="5"/>
  <c r="C35" i="5"/>
  <c r="C43" i="5"/>
  <c r="C51" i="5"/>
  <c r="C59" i="5"/>
  <c r="C67" i="5"/>
  <c r="C75" i="5"/>
  <c r="C83" i="5"/>
  <c r="B5" i="5"/>
  <c r="B13" i="5"/>
  <c r="B21" i="5"/>
  <c r="B29" i="5"/>
  <c r="B37" i="5"/>
  <c r="B45" i="5"/>
  <c r="B53" i="5"/>
  <c r="B61" i="5"/>
  <c r="B69" i="5"/>
  <c r="B77" i="5"/>
  <c r="B85" i="5"/>
  <c r="D5" i="5"/>
  <c r="D13" i="5"/>
  <c r="D21" i="5"/>
  <c r="D29" i="5"/>
  <c r="D37" i="5"/>
  <c r="D45" i="5"/>
  <c r="D53" i="5"/>
  <c r="D61" i="5"/>
  <c r="D69" i="5"/>
  <c r="D77" i="5"/>
  <c r="D85" i="5"/>
  <c r="D74" i="5"/>
  <c r="D82" i="5"/>
  <c r="B12" i="5"/>
  <c r="B20" i="5"/>
  <c r="B28" i="5"/>
  <c r="B36" i="5"/>
  <c r="B44" i="5"/>
  <c r="B52" i="5"/>
  <c r="B60" i="5"/>
  <c r="B68" i="5"/>
  <c r="B76" i="5"/>
  <c r="B84" i="5"/>
  <c r="D28" i="5"/>
  <c r="D44" i="5"/>
  <c r="D52" i="5"/>
  <c r="D60" i="5"/>
  <c r="D68" i="5"/>
  <c r="D84" i="5"/>
  <c r="D14" i="4"/>
  <c r="B14" i="4"/>
  <c r="E14" i="4"/>
  <c r="E21" i="4"/>
  <c r="D21" i="4"/>
  <c r="B21" i="4"/>
  <c r="E28" i="4"/>
  <c r="D28" i="4"/>
  <c r="B28" i="4"/>
  <c r="E44" i="4"/>
  <c r="D44" i="4"/>
  <c r="B44" i="4"/>
  <c r="E74" i="4"/>
  <c r="D74" i="4"/>
  <c r="B74" i="4"/>
  <c r="E85" i="4"/>
  <c r="D85" i="4"/>
  <c r="B85" i="4"/>
  <c r="D22" i="4"/>
  <c r="B22" i="4"/>
  <c r="E22" i="4"/>
  <c r="E29" i="4"/>
  <c r="D29" i="4"/>
  <c r="B29" i="4"/>
  <c r="E36" i="4"/>
  <c r="D36" i="4"/>
  <c r="B36" i="4"/>
  <c r="E45" i="4"/>
  <c r="D45" i="4"/>
  <c r="B45" i="4"/>
  <c r="D75" i="4"/>
  <c r="B75" i="4"/>
  <c r="T75" i="4" s="1"/>
  <c r="E75" i="4"/>
  <c r="U86" i="4"/>
  <c r="C86" i="4"/>
  <c r="D30" i="4"/>
  <c r="B30" i="4"/>
  <c r="E30" i="4"/>
  <c r="E37" i="4"/>
  <c r="D37" i="4"/>
  <c r="B37" i="4"/>
  <c r="D46" i="4"/>
  <c r="B46" i="4"/>
  <c r="E46" i="4"/>
  <c r="E53" i="4"/>
  <c r="B53" i="4"/>
  <c r="D53" i="4"/>
  <c r="E67" i="4"/>
  <c r="D67" i="4"/>
  <c r="B67" i="4"/>
  <c r="C11" i="4"/>
  <c r="U11" i="4"/>
  <c r="D38" i="4"/>
  <c r="B38" i="4"/>
  <c r="E38" i="4"/>
  <c r="E80" i="4"/>
  <c r="D80" i="4"/>
  <c r="B80" i="4"/>
  <c r="E83" i="4"/>
  <c r="D83" i="4"/>
  <c r="B83" i="4"/>
  <c r="C19" i="4"/>
  <c r="U19" i="4"/>
  <c r="E96" i="4"/>
  <c r="B96" i="4"/>
  <c r="D96" i="4"/>
  <c r="C27" i="4"/>
  <c r="U27" i="4"/>
  <c r="U62" i="4"/>
  <c r="C62" i="4"/>
  <c r="U65" i="4"/>
  <c r="C65" i="4"/>
  <c r="E72" i="4"/>
  <c r="D72" i="4"/>
  <c r="B72" i="4"/>
  <c r="E5" i="4"/>
  <c r="D5" i="4"/>
  <c r="B5" i="4"/>
  <c r="E12" i="4"/>
  <c r="D12" i="4"/>
  <c r="B12" i="4"/>
  <c r="C35" i="4"/>
  <c r="U35" i="4"/>
  <c r="D51" i="4"/>
  <c r="B51" i="4"/>
  <c r="E51" i="4"/>
  <c r="E59" i="4"/>
  <c r="D59" i="4"/>
  <c r="B59" i="4"/>
  <c r="U73" i="4"/>
  <c r="C73" i="4"/>
  <c r="E90" i="4"/>
  <c r="D90" i="4"/>
  <c r="B90" i="4"/>
  <c r="D107" i="4"/>
  <c r="E107" i="4"/>
  <c r="B107" i="4"/>
  <c r="D6" i="4"/>
  <c r="B6" i="4"/>
  <c r="E6" i="4"/>
  <c r="E13" i="4"/>
  <c r="D13" i="4"/>
  <c r="B13" i="4"/>
  <c r="E20" i="4"/>
  <c r="D20" i="4"/>
  <c r="B20" i="4"/>
  <c r="B43" i="4"/>
  <c r="E43" i="4"/>
  <c r="D43" i="4"/>
  <c r="C69" i="4"/>
  <c r="U69" i="4"/>
  <c r="U8" i="4"/>
  <c r="C8" i="4"/>
  <c r="U16" i="4"/>
  <c r="C16" i="4"/>
  <c r="U24" i="4"/>
  <c r="C24" i="4"/>
  <c r="U32" i="4"/>
  <c r="C32" i="4"/>
  <c r="U40" i="4"/>
  <c r="C40" i="4"/>
  <c r="U48" i="4"/>
  <c r="C48" i="4"/>
  <c r="E58" i="4"/>
  <c r="D58" i="4"/>
  <c r="B58" i="4"/>
  <c r="E82" i="4"/>
  <c r="D82" i="4"/>
  <c r="B82" i="4"/>
  <c r="D103" i="4"/>
  <c r="B103" i="4"/>
  <c r="U105" i="4"/>
  <c r="C105" i="4"/>
  <c r="C108" i="4"/>
  <c r="U108" i="4"/>
  <c r="E117" i="4"/>
  <c r="D117" i="4"/>
  <c r="C123" i="4"/>
  <c r="U123" i="4"/>
  <c r="E127" i="4"/>
  <c r="D127" i="4"/>
  <c r="B127" i="4"/>
  <c r="E141" i="4"/>
  <c r="D141" i="4"/>
  <c r="E143" i="4"/>
  <c r="D143" i="4"/>
  <c r="B143" i="4"/>
  <c r="U133" i="4"/>
  <c r="D8" i="4"/>
  <c r="E11" i="4"/>
  <c r="D16" i="4"/>
  <c r="E19" i="4"/>
  <c r="D24" i="4"/>
  <c r="E27" i="4"/>
  <c r="D32" i="4"/>
  <c r="E35" i="4"/>
  <c r="D40" i="4"/>
  <c r="D48" i="4"/>
  <c r="C52" i="4"/>
  <c r="U52" i="4"/>
  <c r="E62" i="4"/>
  <c r="E73" i="4"/>
  <c r="C76" i="4"/>
  <c r="U76" i="4"/>
  <c r="B78" i="4"/>
  <c r="E86" i="4"/>
  <c r="E93" i="4"/>
  <c r="D93" i="4"/>
  <c r="E100" i="4"/>
  <c r="D108" i="4"/>
  <c r="E111" i="4"/>
  <c r="D111" i="4"/>
  <c r="B111" i="4"/>
  <c r="E130" i="4"/>
  <c r="D130" i="4"/>
  <c r="B130" i="4"/>
  <c r="B134" i="4"/>
  <c r="E134" i="4"/>
  <c r="E147" i="4"/>
  <c r="D147" i="4"/>
  <c r="C109" i="4"/>
  <c r="U125" i="4"/>
  <c r="B10" i="4"/>
  <c r="B18" i="4"/>
  <c r="T18" i="4" s="1"/>
  <c r="B26" i="4"/>
  <c r="B34" i="4"/>
  <c r="B42" i="4"/>
  <c r="B50" i="4"/>
  <c r="B54" i="4"/>
  <c r="B56" i="4"/>
  <c r="D63" i="4"/>
  <c r="B63" i="4"/>
  <c r="D78" i="4"/>
  <c r="D87" i="4"/>
  <c r="B87" i="4"/>
  <c r="B91" i="4"/>
  <c r="E98" i="4"/>
  <c r="D98" i="4"/>
  <c r="B98" i="4"/>
  <c r="E101" i="4"/>
  <c r="D101" i="4"/>
  <c r="E103" i="4"/>
  <c r="E108" i="4"/>
  <c r="B117" i="4"/>
  <c r="E124" i="4"/>
  <c r="D124" i="4"/>
  <c r="B124" i="4"/>
  <c r="E128" i="4"/>
  <c r="B128" i="4"/>
  <c r="B141" i="4"/>
  <c r="E144" i="4"/>
  <c r="D144" i="4"/>
  <c r="B144" i="4"/>
  <c r="C147" i="4"/>
  <c r="U147" i="4"/>
  <c r="U7" i="4"/>
  <c r="C7" i="4"/>
  <c r="D10" i="4"/>
  <c r="U15" i="4"/>
  <c r="C15" i="4"/>
  <c r="D18" i="4"/>
  <c r="U23" i="4"/>
  <c r="C23" i="4"/>
  <c r="D26" i="4"/>
  <c r="U31" i="4"/>
  <c r="C31" i="4"/>
  <c r="D34" i="4"/>
  <c r="U39" i="4"/>
  <c r="C39" i="4"/>
  <c r="D42" i="4"/>
  <c r="U47" i="4"/>
  <c r="C47" i="4"/>
  <c r="D50" i="4"/>
  <c r="D56" i="4"/>
  <c r="E61" i="4"/>
  <c r="D61" i="4"/>
  <c r="U89" i="4"/>
  <c r="C89" i="4"/>
  <c r="D91" i="4"/>
  <c r="E104" i="4"/>
  <c r="B104" i="4"/>
  <c r="E106" i="4"/>
  <c r="D106" i="4"/>
  <c r="B106" i="4"/>
  <c r="E109" i="4"/>
  <c r="D109" i="4"/>
  <c r="E112" i="4"/>
  <c r="B112" i="4"/>
  <c r="E114" i="4"/>
  <c r="D114" i="4"/>
  <c r="B114" i="4"/>
  <c r="B118" i="4"/>
  <c r="E118" i="4"/>
  <c r="E125" i="4"/>
  <c r="D125" i="4"/>
  <c r="D128" i="4"/>
  <c r="B131" i="4"/>
  <c r="E135" i="4"/>
  <c r="D135" i="4"/>
  <c r="B135" i="4"/>
  <c r="E138" i="4"/>
  <c r="D138" i="4"/>
  <c r="B138" i="4"/>
  <c r="U145" i="4"/>
  <c r="C145" i="4"/>
  <c r="E148" i="4"/>
  <c r="D148" i="4"/>
  <c r="B148" i="4"/>
  <c r="E69" i="4"/>
  <c r="D69" i="4"/>
  <c r="E52" i="4"/>
  <c r="C68" i="4"/>
  <c r="U68" i="4"/>
  <c r="B70" i="4"/>
  <c r="D79" i="4"/>
  <c r="B79" i="4"/>
  <c r="B101" i="4"/>
  <c r="D118" i="4"/>
  <c r="E131" i="4"/>
  <c r="B9" i="4"/>
  <c r="B17" i="4"/>
  <c r="B25" i="4"/>
  <c r="B33" i="4"/>
  <c r="B41" i="4"/>
  <c r="B49" i="4"/>
  <c r="D55" i="4"/>
  <c r="B55" i="4"/>
  <c r="U57" i="4"/>
  <c r="C57" i="4"/>
  <c r="B61" i="4"/>
  <c r="E66" i="4"/>
  <c r="D66" i="4"/>
  <c r="B66" i="4"/>
  <c r="D70" i="4"/>
  <c r="E77" i="4"/>
  <c r="D77" i="4"/>
  <c r="U81" i="4"/>
  <c r="C81" i="4"/>
  <c r="C92" i="4"/>
  <c r="U92" i="4"/>
  <c r="U94" i="4"/>
  <c r="C94" i="4"/>
  <c r="C99" i="4"/>
  <c r="U99" i="4"/>
  <c r="C115" i="4"/>
  <c r="U115" i="4"/>
  <c r="E119" i="4"/>
  <c r="D119" i="4"/>
  <c r="B119" i="4"/>
  <c r="E132" i="4"/>
  <c r="D132" i="4"/>
  <c r="B132" i="4"/>
  <c r="E136" i="4"/>
  <c r="B136" i="4"/>
  <c r="C139" i="4"/>
  <c r="U139" i="4"/>
  <c r="U93" i="4"/>
  <c r="D9" i="4"/>
  <c r="D17" i="4"/>
  <c r="D25" i="4"/>
  <c r="D33" i="4"/>
  <c r="D41" i="4"/>
  <c r="D49" i="4"/>
  <c r="E79" i="4"/>
  <c r="D94" i="4"/>
  <c r="E99" i="4"/>
  <c r="B102" i="4"/>
  <c r="E122" i="4"/>
  <c r="D122" i="4"/>
  <c r="B122" i="4"/>
  <c r="B126" i="4"/>
  <c r="E126" i="4"/>
  <c r="E133" i="4"/>
  <c r="D133" i="4"/>
  <c r="D136" i="4"/>
  <c r="E55" i="4"/>
  <c r="C60" i="4"/>
  <c r="U60" i="4"/>
  <c r="B64" i="4"/>
  <c r="D71" i="4"/>
  <c r="B71" i="4"/>
  <c r="B77" i="4"/>
  <c r="C84" i="4"/>
  <c r="U84" i="4"/>
  <c r="B88" i="4"/>
  <c r="D95" i="4"/>
  <c r="B95" i="4"/>
  <c r="U97" i="4"/>
  <c r="C97" i="4"/>
  <c r="C100" i="4"/>
  <c r="U100" i="4"/>
  <c r="D102" i="4"/>
  <c r="B110" i="4"/>
  <c r="E116" i="4"/>
  <c r="D116" i="4"/>
  <c r="B116" i="4"/>
  <c r="E120" i="4"/>
  <c r="B120" i="4"/>
  <c r="D126" i="4"/>
  <c r="U137" i="4"/>
  <c r="C137" i="4"/>
  <c r="E140" i="4"/>
  <c r="D140" i="4"/>
  <c r="B140" i="4"/>
  <c r="C142" i="4"/>
  <c r="B146" i="4"/>
  <c r="D146" i="4"/>
  <c r="C113" i="4"/>
  <c r="C121" i="4"/>
  <c r="C129" i="4"/>
  <c r="T18" i="8"/>
  <c r="V18" i="8"/>
  <c r="S28" i="8"/>
  <c r="W28" i="8" s="1"/>
  <c r="L28" i="8"/>
  <c r="G28" i="8"/>
  <c r="T28" i="8"/>
  <c r="V28" i="8"/>
  <c r="U28" i="8"/>
  <c r="P28" i="8"/>
  <c r="M28" i="8"/>
  <c r="J28" i="8"/>
  <c r="F28" i="8"/>
  <c r="H28" i="8" s="1"/>
  <c r="T27" i="4"/>
  <c r="L8" i="8"/>
  <c r="U8" i="8"/>
  <c r="V21" i="8"/>
  <c r="T21" i="8"/>
  <c r="J21" i="8"/>
  <c r="L34" i="8"/>
  <c r="S34" i="8"/>
  <c r="M34" i="8"/>
  <c r="V34" i="8"/>
  <c r="F34" i="8"/>
  <c r="P48" i="8"/>
  <c r="U48" i="8"/>
  <c r="F48" i="8"/>
  <c r="S48" i="8"/>
  <c r="J48" i="8"/>
  <c r="U61" i="8"/>
  <c r="G61" i="8"/>
  <c r="P61" i="8"/>
  <c r="M61" i="8"/>
  <c r="L61" i="8"/>
  <c r="N61" i="8" s="1"/>
  <c r="V61" i="8"/>
  <c r="F61" i="8"/>
  <c r="H61" i="8" s="1"/>
  <c r="A20" i="8"/>
  <c r="A20" i="7"/>
  <c r="U22" i="8"/>
  <c r="V22" i="8"/>
  <c r="M22" i="8"/>
  <c r="E23" i="7"/>
  <c r="E23" i="8"/>
  <c r="E25" i="8"/>
  <c r="E25" i="7"/>
  <c r="A52" i="7"/>
  <c r="A52" i="8"/>
  <c r="B62" i="7"/>
  <c r="B62" i="8"/>
  <c r="E63" i="7"/>
  <c r="E63" i="8"/>
  <c r="L72" i="8"/>
  <c r="S72" i="8"/>
  <c r="P72" i="8"/>
  <c r="J72" i="8"/>
  <c r="E77" i="8"/>
  <c r="E77" i="7"/>
  <c r="B79" i="7"/>
  <c r="B79" i="8"/>
  <c r="C82" i="7"/>
  <c r="C82" i="8"/>
  <c r="B83" i="8"/>
  <c r="B83" i="6"/>
  <c r="L84" i="8"/>
  <c r="V84" i="8"/>
  <c r="B91" i="8"/>
  <c r="B91" i="6"/>
  <c r="E92" i="7"/>
  <c r="E92" i="8"/>
  <c r="A95" i="8"/>
  <c r="A95" i="6"/>
  <c r="A95" i="7"/>
  <c r="E96" i="8"/>
  <c r="E96" i="6"/>
  <c r="E96" i="7"/>
  <c r="V97" i="8"/>
  <c r="S97" i="8"/>
  <c r="U97" i="8"/>
  <c r="M97" i="8"/>
  <c r="E102" i="8"/>
  <c r="E102" i="6"/>
  <c r="E102" i="7"/>
  <c r="A112" i="7"/>
  <c r="A112" i="8"/>
  <c r="E115" i="7"/>
  <c r="E115" i="8"/>
  <c r="E116" i="8"/>
  <c r="E116" i="7"/>
  <c r="B118" i="8"/>
  <c r="B118" i="7"/>
  <c r="E121" i="7"/>
  <c r="E121" i="8"/>
  <c r="E123" i="7"/>
  <c r="E123" i="8"/>
  <c r="B130" i="7"/>
  <c r="B130" i="8"/>
  <c r="S132" i="8"/>
  <c r="G132" i="8"/>
  <c r="D137" i="8"/>
  <c r="D137" i="7"/>
  <c r="B139" i="8"/>
  <c r="B139" i="7"/>
  <c r="D140" i="8"/>
  <c r="D140" i="7"/>
  <c r="B146" i="8"/>
  <c r="B146" i="6"/>
  <c r="B146" i="7"/>
  <c r="D151" i="8"/>
  <c r="D151" i="7"/>
  <c r="A156" i="8"/>
  <c r="A156" i="7"/>
  <c r="T157" i="8"/>
  <c r="F157" i="8"/>
  <c r="H157" i="8" s="1"/>
  <c r="P157" i="8"/>
  <c r="M157" i="8"/>
  <c r="L157" i="8"/>
  <c r="N157" i="8" s="1"/>
  <c r="V157" i="8"/>
  <c r="J157" i="8"/>
  <c r="G157" i="8"/>
  <c r="U157" i="8"/>
  <c r="F21" i="8"/>
  <c r="T29" i="8"/>
  <c r="V29" i="8"/>
  <c r="G34" i="8"/>
  <c r="G48" i="8"/>
  <c r="J61" i="8"/>
  <c r="F74" i="8"/>
  <c r="T74" i="8"/>
  <c r="P74" i="8"/>
  <c r="M74" i="8"/>
  <c r="J74" i="8"/>
  <c r="V68" i="6"/>
  <c r="U10" i="8"/>
  <c r="M10" i="8"/>
  <c r="F10" i="8"/>
  <c r="M16" i="8"/>
  <c r="V16" i="8"/>
  <c r="T16" i="8"/>
  <c r="L21" i="8"/>
  <c r="T32" i="8"/>
  <c r="F32" i="8"/>
  <c r="V32" i="8"/>
  <c r="G32" i="8"/>
  <c r="S32" i="8"/>
  <c r="L32" i="8"/>
  <c r="J34" i="8"/>
  <c r="U36" i="8"/>
  <c r="G36" i="8"/>
  <c r="V36" i="8"/>
  <c r="F36" i="8"/>
  <c r="H36" i="8" s="1"/>
  <c r="V41" i="8"/>
  <c r="T41" i="8"/>
  <c r="J41" i="8"/>
  <c r="T55" i="8"/>
  <c r="G55" i="8"/>
  <c r="S61" i="8"/>
  <c r="M68" i="8"/>
  <c r="S68" i="8"/>
  <c r="S74" i="8"/>
  <c r="T15" i="4"/>
  <c r="T31" i="4"/>
  <c r="E22" i="6"/>
  <c r="B6" i="7"/>
  <c r="B11" i="7"/>
  <c r="D13" i="7"/>
  <c r="G10" i="8"/>
  <c r="E12" i="8"/>
  <c r="U19" i="8"/>
  <c r="F19" i="8"/>
  <c r="T19" i="8"/>
  <c r="P19" i="8"/>
  <c r="J19" i="8"/>
  <c r="S21" i="8"/>
  <c r="P34" i="8"/>
  <c r="M36" i="8"/>
  <c r="V39" i="8"/>
  <c r="L39" i="8"/>
  <c r="F39" i="8"/>
  <c r="T39" i="8"/>
  <c r="F41" i="8"/>
  <c r="V43" i="8"/>
  <c r="J43" i="8"/>
  <c r="S43" i="8"/>
  <c r="G43" i="8"/>
  <c r="S45" i="8"/>
  <c r="L48" i="8"/>
  <c r="J55" i="8"/>
  <c r="L56" i="8"/>
  <c r="N58" i="8"/>
  <c r="T61" i="8"/>
  <c r="G68" i="8"/>
  <c r="V74" i="8"/>
  <c r="B85" i="8"/>
  <c r="V86" i="8"/>
  <c r="L86" i="8"/>
  <c r="D71" i="7"/>
  <c r="E72" i="7"/>
  <c r="P10" i="8"/>
  <c r="U13" i="8"/>
  <c r="G19" i="8"/>
  <c r="U21" i="8"/>
  <c r="L30" i="8"/>
  <c r="J30" i="8"/>
  <c r="V30" i="8"/>
  <c r="F30" i="8"/>
  <c r="H30" i="8" s="1"/>
  <c r="S30" i="8"/>
  <c r="W30" i="8" s="1"/>
  <c r="J32" i="8"/>
  <c r="T34" i="8"/>
  <c r="P36" i="8"/>
  <c r="J39" i="8"/>
  <c r="L41" i="8"/>
  <c r="P43" i="8"/>
  <c r="M48" i="8"/>
  <c r="M67" i="8"/>
  <c r="P67" i="8"/>
  <c r="G67" i="8"/>
  <c r="F72" i="8"/>
  <c r="G97" i="8"/>
  <c r="V10" i="8"/>
  <c r="L17" i="8"/>
  <c r="V17" i="8"/>
  <c r="W17" i="8" s="1"/>
  <c r="F17" i="8"/>
  <c r="T17" i="8"/>
  <c r="M17" i="8"/>
  <c r="N19" i="8"/>
  <c r="U24" i="8"/>
  <c r="F24" i="8"/>
  <c r="P24" i="8"/>
  <c r="G24" i="8"/>
  <c r="M32" i="8"/>
  <c r="U34" i="8"/>
  <c r="S41" i="8"/>
  <c r="L42" i="8"/>
  <c r="M44" i="8"/>
  <c r="S44" i="8"/>
  <c r="T48" i="8"/>
  <c r="B70" i="8"/>
  <c r="T72" i="8"/>
  <c r="M93" i="8"/>
  <c r="G93" i="8"/>
  <c r="S93" i="8"/>
  <c r="P93" i="8"/>
  <c r="F93" i="8"/>
  <c r="L97" i="8"/>
  <c r="E15" i="6"/>
  <c r="B30" i="6"/>
  <c r="A10" i="7"/>
  <c r="B36" i="7"/>
  <c r="B83" i="7"/>
  <c r="B85" i="7"/>
  <c r="E15" i="8"/>
  <c r="G17" i="8"/>
  <c r="M19" i="8"/>
  <c r="M24" i="8"/>
  <c r="M30" i="8"/>
  <c r="P32" i="8"/>
  <c r="U39" i="8"/>
  <c r="U41" i="8"/>
  <c r="F44" i="8"/>
  <c r="V48" i="8"/>
  <c r="U72" i="8"/>
  <c r="M78" i="8"/>
  <c r="G78" i="8"/>
  <c r="J78" i="8"/>
  <c r="V78" i="8"/>
  <c r="T78" i="8"/>
  <c r="S78" i="8"/>
  <c r="L105" i="8"/>
  <c r="P105" i="8"/>
  <c r="J105" i="8"/>
  <c r="F105" i="8"/>
  <c r="H105" i="8" s="1"/>
  <c r="U105" i="8"/>
  <c r="T105" i="8"/>
  <c r="S105" i="8"/>
  <c r="G105" i="8"/>
  <c r="T43" i="4"/>
  <c r="T103" i="4"/>
  <c r="T131" i="4"/>
  <c r="B11" i="6"/>
  <c r="E23" i="6"/>
  <c r="B34" i="6"/>
  <c r="A37" i="6"/>
  <c r="E42" i="6"/>
  <c r="Z46" i="6"/>
  <c r="I93" i="6"/>
  <c r="G119" i="6"/>
  <c r="H119" i="6" s="1"/>
  <c r="I119" i="6" s="1"/>
  <c r="E22" i="7"/>
  <c r="B40" i="7"/>
  <c r="A60" i="7"/>
  <c r="D90" i="7"/>
  <c r="V14" i="8"/>
  <c r="W14" i="8" s="1"/>
  <c r="F14" i="8"/>
  <c r="T14" i="8"/>
  <c r="L14" i="8"/>
  <c r="J17" i="8"/>
  <c r="S19" i="8"/>
  <c r="W19" i="8" s="1"/>
  <c r="V24" i="8"/>
  <c r="P30" i="8"/>
  <c r="U32" i="8"/>
  <c r="A43" i="8"/>
  <c r="A54" i="8"/>
  <c r="M64" i="8"/>
  <c r="L64" i="8"/>
  <c r="N64" i="8" s="1"/>
  <c r="S64" i="8"/>
  <c r="W64" i="8" s="1"/>
  <c r="J64" i="8"/>
  <c r="G64" i="8"/>
  <c r="V64" i="8"/>
  <c r="M66" i="8"/>
  <c r="S66" i="8"/>
  <c r="G66" i="8"/>
  <c r="U50" i="8"/>
  <c r="F50" i="8"/>
  <c r="H50" i="8" s="1"/>
  <c r="V50" i="8"/>
  <c r="U75" i="8"/>
  <c r="V76" i="8"/>
  <c r="P76" i="8"/>
  <c r="H81" i="8"/>
  <c r="L87" i="8"/>
  <c r="N87" i="8" s="1"/>
  <c r="G87" i="8"/>
  <c r="H87" i="8" s="1"/>
  <c r="U87" i="8"/>
  <c r="H65" i="8"/>
  <c r="M80" i="8"/>
  <c r="P80" i="8"/>
  <c r="P88" i="8"/>
  <c r="T88" i="8"/>
  <c r="L88" i="8"/>
  <c r="M91" i="8"/>
  <c r="G91" i="8"/>
  <c r="H91" i="8" s="1"/>
  <c r="L94" i="8"/>
  <c r="G94" i="8"/>
  <c r="H100" i="8"/>
  <c r="G103" i="8"/>
  <c r="U103" i="8"/>
  <c r="H106" i="8"/>
  <c r="H94" i="8"/>
  <c r="G101" i="8"/>
  <c r="U101" i="8"/>
  <c r="S101" i="8"/>
  <c r="M101" i="8"/>
  <c r="V11" i="8"/>
  <c r="G11" i="8"/>
  <c r="H11" i="8" s="1"/>
  <c r="U11" i="8"/>
  <c r="U38" i="8"/>
  <c r="V38" i="8"/>
  <c r="L50" i="8"/>
  <c r="M57" i="8"/>
  <c r="N57" i="8" s="1"/>
  <c r="V58" i="8"/>
  <c r="M59" i="8"/>
  <c r="N59" i="8" s="1"/>
  <c r="P65" i="8"/>
  <c r="G80" i="8"/>
  <c r="H80" i="8" s="1"/>
  <c r="G88" i="8"/>
  <c r="H88" i="8" s="1"/>
  <c r="P91" i="8"/>
  <c r="P94" i="8"/>
  <c r="L101" i="8"/>
  <c r="N101" i="8" s="1"/>
  <c r="M103" i="8"/>
  <c r="N103" i="8" s="1"/>
  <c r="M104" i="8"/>
  <c r="N104" i="8" s="1"/>
  <c r="L104" i="8"/>
  <c r="J104" i="8"/>
  <c r="F104" i="8"/>
  <c r="H104" i="8" s="1"/>
  <c r="M135" i="8"/>
  <c r="J135" i="8"/>
  <c r="L135" i="8"/>
  <c r="F135" i="8"/>
  <c r="V135" i="8"/>
  <c r="T135" i="8"/>
  <c r="AH71" i="8"/>
  <c r="T75" i="8"/>
  <c r="J75" i="8"/>
  <c r="U119" i="8"/>
  <c r="M119" i="8"/>
  <c r="G142" i="6"/>
  <c r="H142" i="6" s="1"/>
  <c r="I142" i="6" s="1"/>
  <c r="J11" i="8"/>
  <c r="G38" i="8"/>
  <c r="U40" i="8"/>
  <c r="F40" i="8"/>
  <c r="P50" i="8"/>
  <c r="V51" i="8"/>
  <c r="U57" i="8"/>
  <c r="J58" i="8"/>
  <c r="V59" i="8"/>
  <c r="M62" i="8"/>
  <c r="N62" i="8" s="1"/>
  <c r="J62" i="8"/>
  <c r="F75" i="8"/>
  <c r="T76" i="8"/>
  <c r="T87" i="8"/>
  <c r="M88" i="8"/>
  <c r="L98" i="8"/>
  <c r="N98" i="8" s="1"/>
  <c r="U98" i="8"/>
  <c r="P98" i="8"/>
  <c r="J98" i="8"/>
  <c r="V101" i="8"/>
  <c r="V103" i="8"/>
  <c r="P104" i="8"/>
  <c r="U135" i="8"/>
  <c r="AH139" i="8"/>
  <c r="V144" i="8"/>
  <c r="T144" i="8"/>
  <c r="U144" i="8"/>
  <c r="M144" i="8"/>
  <c r="L144" i="8"/>
  <c r="G144" i="8"/>
  <c r="W127" i="8"/>
  <c r="J136" i="8"/>
  <c r="P141" i="8"/>
  <c r="J141" i="8"/>
  <c r="M145" i="8"/>
  <c r="J145" i="8"/>
  <c r="M155" i="8"/>
  <c r="F155" i="8"/>
  <c r="V79" i="8"/>
  <c r="W79" i="8" s="1"/>
  <c r="G79" i="8"/>
  <c r="H79" i="8" s="1"/>
  <c r="U79" i="8"/>
  <c r="P81" i="8"/>
  <c r="T90" i="8"/>
  <c r="W90" i="8" s="1"/>
  <c r="F90" i="8"/>
  <c r="H90" i="8" s="1"/>
  <c r="U90" i="8"/>
  <c r="M128" i="8"/>
  <c r="G128" i="8"/>
  <c r="M131" i="8"/>
  <c r="F131" i="8"/>
  <c r="H134" i="8"/>
  <c r="G141" i="8"/>
  <c r="H141" i="8" s="1"/>
  <c r="F142" i="8"/>
  <c r="V142" i="8"/>
  <c r="L145" i="8"/>
  <c r="U146" i="8"/>
  <c r="M146" i="8"/>
  <c r="M154" i="8"/>
  <c r="F154" i="8"/>
  <c r="P154" i="8"/>
  <c r="P126" i="8"/>
  <c r="J126" i="8"/>
  <c r="T141" i="8"/>
  <c r="S145" i="8"/>
  <c r="G146" i="8"/>
  <c r="L147" i="8"/>
  <c r="N147" i="8" s="1"/>
  <c r="F147" i="8"/>
  <c r="G154" i="8"/>
  <c r="W73" i="8"/>
  <c r="N79" i="8"/>
  <c r="U81" i="8"/>
  <c r="N95" i="8"/>
  <c r="N100" i="8"/>
  <c r="T106" i="8"/>
  <c r="S109" i="8"/>
  <c r="F126" i="8"/>
  <c r="H126" i="8" s="1"/>
  <c r="J139" i="8"/>
  <c r="U139" i="8"/>
  <c r="G139" i="8"/>
  <c r="H139" i="8" s="1"/>
  <c r="V139" i="8"/>
  <c r="V141" i="8"/>
  <c r="M143" i="8"/>
  <c r="J143" i="8"/>
  <c r="U145" i="8"/>
  <c r="J146" i="8"/>
  <c r="J147" i="8"/>
  <c r="V148" i="8"/>
  <c r="T148" i="8"/>
  <c r="M150" i="8"/>
  <c r="J150" i="8"/>
  <c r="U150" i="8"/>
  <c r="W150" i="8" s="1"/>
  <c r="F150" i="8"/>
  <c r="H150" i="8" s="1"/>
  <c r="M136" i="8"/>
  <c r="T136" i="8"/>
  <c r="L146" i="8"/>
  <c r="S134" i="8"/>
  <c r="P137" i="8"/>
  <c r="P149" i="8"/>
  <c r="M152" i="8"/>
  <c r="N152" i="8" s="1"/>
  <c r="U156" i="8"/>
  <c r="T158" i="8"/>
  <c r="P159" i="8"/>
  <c r="F161" i="8"/>
  <c r="H161" i="8" s="1"/>
  <c r="T161" i="8"/>
  <c r="F162" i="8"/>
  <c r="F163" i="8"/>
  <c r="U163" i="8"/>
  <c r="AJ75" i="14"/>
  <c r="AJ124" i="14"/>
  <c r="V158" i="8"/>
  <c r="T159" i="8"/>
  <c r="V161" i="8"/>
  <c r="W161" i="8" s="1"/>
  <c r="P162" i="8"/>
  <c r="J163" i="8"/>
  <c r="AJ101" i="14"/>
  <c r="H159" i="8"/>
  <c r="J161" i="8"/>
  <c r="L163" i="8"/>
  <c r="G12" i="6"/>
  <c r="H12" i="6" s="1"/>
  <c r="I12" i="6" s="1"/>
  <c r="AJ56" i="14"/>
  <c r="G159" i="8"/>
  <c r="L161" i="8"/>
  <c r="M163" i="8"/>
  <c r="AJ65" i="14"/>
  <c r="M161" i="8"/>
  <c r="G158" i="8"/>
  <c r="P161" i="8"/>
  <c r="S163" i="8"/>
  <c r="AN45" i="14"/>
  <c r="AJ9" i="14"/>
  <c r="AG69" i="14"/>
  <c r="K139" i="14"/>
  <c r="T11" i="4"/>
  <c r="T19" i="4"/>
  <c r="T47" i="4"/>
  <c r="T127" i="4"/>
  <c r="S146" i="4"/>
  <c r="J146" i="4"/>
  <c r="T35" i="4"/>
  <c r="T87" i="4"/>
  <c r="T99" i="4"/>
  <c r="T139" i="4"/>
  <c r="J147" i="4"/>
  <c r="T71" i="4"/>
  <c r="T55" i="4"/>
  <c r="T115" i="4"/>
  <c r="T123" i="4"/>
  <c r="T111" i="4"/>
  <c r="T135" i="4"/>
  <c r="T51" i="4"/>
  <c r="T59" i="4"/>
  <c r="T119" i="4"/>
  <c r="T39" i="4"/>
  <c r="T83" i="4"/>
  <c r="T95" i="4"/>
  <c r="T107" i="4"/>
  <c r="O82" i="5"/>
  <c r="T23" i="4"/>
  <c r="T67" i="4"/>
  <c r="T79" i="4"/>
  <c r="T91" i="4"/>
  <c r="T10" i="4"/>
  <c r="T54" i="4"/>
  <c r="T58" i="5"/>
  <c r="T106" i="4"/>
  <c r="T74" i="4"/>
  <c r="T118" i="4"/>
  <c r="T26" i="5"/>
  <c r="P3" i="14"/>
  <c r="T22" i="4"/>
  <c r="T138" i="4"/>
  <c r="T42" i="4"/>
  <c r="T86" i="4"/>
  <c r="S4" i="10"/>
  <c r="H7" i="7" s="1"/>
  <c r="S143" i="4"/>
  <c r="I143" i="4"/>
  <c r="P143" i="4"/>
  <c r="O143" i="4"/>
  <c r="N143" i="4"/>
  <c r="P146" i="4"/>
  <c r="G117" i="6"/>
  <c r="H117" i="6" s="1"/>
  <c r="I117" i="6" s="1"/>
  <c r="F8" i="8"/>
  <c r="I13" i="8"/>
  <c r="K13" i="8" s="1"/>
  <c r="V13" i="8"/>
  <c r="M13" i="8"/>
  <c r="N13" i="8" s="1"/>
  <c r="T13" i="8"/>
  <c r="S13" i="8"/>
  <c r="J13" i="8"/>
  <c r="P13" i="8"/>
  <c r="G13" i="8"/>
  <c r="I26" i="8"/>
  <c r="F26" i="8"/>
  <c r="V26" i="8"/>
  <c r="M26" i="8"/>
  <c r="U26" i="8"/>
  <c r="L26" i="8"/>
  <c r="T26" i="8"/>
  <c r="S26" i="8"/>
  <c r="J26" i="8"/>
  <c r="M27" i="8"/>
  <c r="I42" i="8"/>
  <c r="V42" i="8"/>
  <c r="M42" i="8"/>
  <c r="N42" i="8" s="1"/>
  <c r="T42" i="8"/>
  <c r="S42" i="8"/>
  <c r="J42" i="8"/>
  <c r="P42" i="8"/>
  <c r="G42" i="8"/>
  <c r="S55" i="8"/>
  <c r="I89" i="8"/>
  <c r="S89" i="8"/>
  <c r="J89" i="8"/>
  <c r="P89" i="8"/>
  <c r="F89" i="8"/>
  <c r="M89" i="8"/>
  <c r="V89" i="8"/>
  <c r="L89" i="8"/>
  <c r="U89" i="8"/>
  <c r="I107" i="8"/>
  <c r="V107" i="8"/>
  <c r="M107" i="8"/>
  <c r="P107" i="8"/>
  <c r="F107" i="8"/>
  <c r="L107" i="8"/>
  <c r="U107" i="8"/>
  <c r="T107" i="8"/>
  <c r="J107" i="8"/>
  <c r="I108" i="8"/>
  <c r="K108" i="8" s="1"/>
  <c r="P108" i="8"/>
  <c r="F108" i="8"/>
  <c r="M108" i="8"/>
  <c r="V108" i="8"/>
  <c r="L108" i="8"/>
  <c r="N108" i="8" s="1"/>
  <c r="U108" i="8"/>
  <c r="J110" i="8"/>
  <c r="J112" i="8"/>
  <c r="M117" i="8"/>
  <c r="F153" i="8"/>
  <c r="I160" i="8"/>
  <c r="S160" i="8"/>
  <c r="J160" i="8"/>
  <c r="P160" i="8"/>
  <c r="F160" i="8"/>
  <c r="M160" i="8"/>
  <c r="V160" i="8"/>
  <c r="L160" i="8"/>
  <c r="U160" i="8"/>
  <c r="M164" i="8"/>
  <c r="AE3" i="10"/>
  <c r="AI6" i="8" s="1"/>
  <c r="S3" i="15"/>
  <c r="B3" i="15"/>
  <c r="E3" i="14"/>
  <c r="F3" i="10"/>
  <c r="AM3" i="14"/>
  <c r="U3" i="15"/>
  <c r="AG3" i="10"/>
  <c r="AK6" i="8" s="1"/>
  <c r="K5" i="10"/>
  <c r="I9" i="8"/>
  <c r="S9" i="8"/>
  <c r="J9" i="8"/>
  <c r="P9" i="8"/>
  <c r="G9" i="8"/>
  <c r="F9" i="8"/>
  <c r="V9" i="8"/>
  <c r="M9" i="8"/>
  <c r="N9" i="8" s="1"/>
  <c r="W9" i="6"/>
  <c r="U8" i="15"/>
  <c r="AG8" i="10"/>
  <c r="AK11" i="8" s="1"/>
  <c r="AM8" i="14"/>
  <c r="AB14" i="10"/>
  <c r="AD17" i="8" s="1"/>
  <c r="AF14" i="14"/>
  <c r="P14" i="15"/>
  <c r="J142" i="4"/>
  <c r="R146" i="4"/>
  <c r="Q146" i="4" s="1"/>
  <c r="L147" i="4"/>
  <c r="T7" i="6"/>
  <c r="U7" i="6" s="1"/>
  <c r="V7" i="6" s="1"/>
  <c r="G127" i="6"/>
  <c r="H127" i="6" s="1"/>
  <c r="I127" i="6" s="1"/>
  <c r="I128" i="6"/>
  <c r="N11" i="8"/>
  <c r="F13" i="8"/>
  <c r="H13" i="8" s="1"/>
  <c r="O13" i="8" s="1"/>
  <c r="I15" i="8"/>
  <c r="F15" i="8"/>
  <c r="V15" i="8"/>
  <c r="M15" i="8"/>
  <c r="U15" i="8"/>
  <c r="L15" i="8"/>
  <c r="T15" i="8"/>
  <c r="S15" i="8"/>
  <c r="J15" i="8"/>
  <c r="G26" i="8"/>
  <c r="H40" i="8"/>
  <c r="W41" i="8"/>
  <c r="F42" i="8"/>
  <c r="H42" i="8" s="1"/>
  <c r="I45" i="8"/>
  <c r="U45" i="8"/>
  <c r="L45" i="8"/>
  <c r="P45" i="8"/>
  <c r="F45" i="8"/>
  <c r="H45" i="8" s="1"/>
  <c r="M45" i="8"/>
  <c r="V45" i="8"/>
  <c r="T45" i="8"/>
  <c r="J45" i="8"/>
  <c r="N73" i="8"/>
  <c r="G89" i="8"/>
  <c r="G107" i="8"/>
  <c r="G108" i="8"/>
  <c r="H113" i="8"/>
  <c r="V119" i="8"/>
  <c r="L119" i="8"/>
  <c r="N119" i="8" s="1"/>
  <c r="G119" i="8"/>
  <c r="P119" i="8"/>
  <c r="F119" i="8"/>
  <c r="H119" i="8" s="1"/>
  <c r="N145" i="8"/>
  <c r="N148" i="8"/>
  <c r="G160" i="8"/>
  <c r="H162" i="8"/>
  <c r="H163" i="8"/>
  <c r="H3" i="14"/>
  <c r="D3" i="15"/>
  <c r="H3" i="10"/>
  <c r="O3" i="14"/>
  <c r="H3" i="15"/>
  <c r="R3" i="10"/>
  <c r="G6" i="7" s="1"/>
  <c r="X3" i="10"/>
  <c r="N3" i="15"/>
  <c r="Z3" i="10"/>
  <c r="AB6" i="8" s="1"/>
  <c r="E7" i="7"/>
  <c r="E7" i="8"/>
  <c r="L4" i="10"/>
  <c r="J4" i="14"/>
  <c r="K4" i="14" s="1"/>
  <c r="L4" i="14" s="1"/>
  <c r="F4" i="15"/>
  <c r="N4" i="14"/>
  <c r="G4" i="15"/>
  <c r="Q4" i="10"/>
  <c r="F7" i="7" s="1"/>
  <c r="AC4" i="14"/>
  <c r="M4" i="15"/>
  <c r="Y4" i="10"/>
  <c r="AA7" i="8" s="1"/>
  <c r="J10" i="6"/>
  <c r="K7" i="10"/>
  <c r="T30" i="4"/>
  <c r="T62" i="4"/>
  <c r="T94" i="4"/>
  <c r="T126" i="4"/>
  <c r="T18" i="5"/>
  <c r="T50" i="5"/>
  <c r="P82" i="5"/>
  <c r="N82" i="5"/>
  <c r="M82" i="5"/>
  <c r="T82" i="5"/>
  <c r="L82" i="5"/>
  <c r="S82" i="5"/>
  <c r="Q82" i="5" s="1"/>
  <c r="W21" i="8"/>
  <c r="T27" i="8"/>
  <c r="I83" i="8"/>
  <c r="U83" i="8"/>
  <c r="L83" i="8"/>
  <c r="M83" i="8"/>
  <c r="T83" i="8"/>
  <c r="J83" i="8"/>
  <c r="S83" i="8"/>
  <c r="G83" i="8"/>
  <c r="P83" i="8"/>
  <c r="F83" i="8"/>
  <c r="H83" i="8" s="1"/>
  <c r="W88" i="8"/>
  <c r="H93" i="8"/>
  <c r="W106" i="8"/>
  <c r="S110" i="8"/>
  <c r="S112" i="8"/>
  <c r="W159" i="8"/>
  <c r="G4" i="10"/>
  <c r="C4" i="15"/>
  <c r="AA5" i="14"/>
  <c r="L5" i="15"/>
  <c r="T50" i="4"/>
  <c r="T82" i="4"/>
  <c r="T114" i="4"/>
  <c r="P142" i="4"/>
  <c r="I146" i="4"/>
  <c r="O146" i="4"/>
  <c r="N146" i="4"/>
  <c r="M146" i="4"/>
  <c r="T146" i="4"/>
  <c r="L146" i="4"/>
  <c r="T30" i="5"/>
  <c r="T62" i="5"/>
  <c r="I20" i="8"/>
  <c r="K20" i="8" s="1"/>
  <c r="V20" i="8"/>
  <c r="M20" i="8"/>
  <c r="T20" i="8"/>
  <c r="S20" i="8"/>
  <c r="J20" i="8"/>
  <c r="P20" i="8"/>
  <c r="G20" i="8"/>
  <c r="I31" i="8"/>
  <c r="U31" i="8"/>
  <c r="L31" i="8"/>
  <c r="S31" i="8"/>
  <c r="J31" i="8"/>
  <c r="P31" i="8"/>
  <c r="G31" i="8"/>
  <c r="F31" i="8"/>
  <c r="I33" i="8"/>
  <c r="K33" i="8" s="1"/>
  <c r="U33" i="8"/>
  <c r="L33" i="8"/>
  <c r="S33" i="8"/>
  <c r="J33" i="8"/>
  <c r="P33" i="8"/>
  <c r="G33" i="8"/>
  <c r="F33" i="8"/>
  <c r="I35" i="8"/>
  <c r="U35" i="8"/>
  <c r="L35" i="8"/>
  <c r="S35" i="8"/>
  <c r="J35" i="8"/>
  <c r="P35" i="8"/>
  <c r="G35" i="8"/>
  <c r="F35" i="8"/>
  <c r="H35" i="8" s="1"/>
  <c r="I46" i="8"/>
  <c r="K46" i="8" s="1"/>
  <c r="F46" i="8"/>
  <c r="V46" i="8"/>
  <c r="L46" i="8"/>
  <c r="U46" i="8"/>
  <c r="T46" i="8"/>
  <c r="J46" i="8"/>
  <c r="S46" i="8"/>
  <c r="W46" i="8" s="1"/>
  <c r="I47" i="8"/>
  <c r="K47" i="8" s="1"/>
  <c r="T47" i="8"/>
  <c r="V47" i="8"/>
  <c r="L47" i="8"/>
  <c r="U47" i="8"/>
  <c r="J47" i="8"/>
  <c r="S47" i="8"/>
  <c r="G47" i="8"/>
  <c r="I53" i="8"/>
  <c r="P53" i="8"/>
  <c r="F53" i="8"/>
  <c r="H53" i="8" s="1"/>
  <c r="M53" i="8"/>
  <c r="V53" i="8"/>
  <c r="L53" i="8"/>
  <c r="U53" i="8"/>
  <c r="I54" i="8"/>
  <c r="V54" i="8"/>
  <c r="W54" i="8" s="1"/>
  <c r="M54" i="8"/>
  <c r="P54" i="8"/>
  <c r="F54" i="8"/>
  <c r="L54" i="8"/>
  <c r="U54" i="8"/>
  <c r="T54" i="8"/>
  <c r="J54" i="8"/>
  <c r="I82" i="8"/>
  <c r="K82" i="8" s="1"/>
  <c r="S82" i="8"/>
  <c r="J82" i="8"/>
  <c r="V82" i="8"/>
  <c r="L82" i="8"/>
  <c r="U82" i="8"/>
  <c r="T82" i="8"/>
  <c r="G82" i="8"/>
  <c r="I133" i="8"/>
  <c r="P133" i="8"/>
  <c r="G133" i="8"/>
  <c r="F133" i="8"/>
  <c r="M133" i="8"/>
  <c r="V133" i="8"/>
  <c r="L133" i="8"/>
  <c r="U133" i="8"/>
  <c r="I138" i="8"/>
  <c r="S138" i="8"/>
  <c r="J138" i="8"/>
  <c r="M138" i="8"/>
  <c r="U138" i="8"/>
  <c r="T138" i="8"/>
  <c r="G138" i="8"/>
  <c r="P138" i="8"/>
  <c r="F138" i="8"/>
  <c r="I151" i="8"/>
  <c r="S151" i="8"/>
  <c r="J151" i="8"/>
  <c r="P151" i="8"/>
  <c r="F151" i="8"/>
  <c r="M151" i="8"/>
  <c r="V151" i="8"/>
  <c r="L151" i="8"/>
  <c r="N151" i="8" s="1"/>
  <c r="U151" i="8"/>
  <c r="AD3" i="10"/>
  <c r="AG6" i="8" s="1"/>
  <c r="AI3" i="14"/>
  <c r="I7" i="15"/>
  <c r="AA7" i="14"/>
  <c r="L7" i="15"/>
  <c r="V13" i="10"/>
  <c r="Y16" i="8"/>
  <c r="Z16" i="8" s="1"/>
  <c r="R142" i="4"/>
  <c r="Q142" i="4" s="1"/>
  <c r="I82" i="5"/>
  <c r="G152" i="6"/>
  <c r="H152" i="6" s="1"/>
  <c r="I152" i="6" s="1"/>
  <c r="W11" i="8"/>
  <c r="F20" i="8"/>
  <c r="H20" i="8" s="1"/>
  <c r="H24" i="8"/>
  <c r="H38" i="8"/>
  <c r="W39" i="8"/>
  <c r="G46" i="8"/>
  <c r="F47" i="8"/>
  <c r="H47" i="8" s="1"/>
  <c r="I52" i="8"/>
  <c r="V52" i="8"/>
  <c r="M52" i="8"/>
  <c r="P52" i="8"/>
  <c r="F52" i="8"/>
  <c r="H52" i="8" s="1"/>
  <c r="L52" i="8"/>
  <c r="N52" i="8" s="1"/>
  <c r="U52" i="8"/>
  <c r="T52" i="8"/>
  <c r="J52" i="8"/>
  <c r="G53" i="8"/>
  <c r="G54" i="8"/>
  <c r="I55" i="8"/>
  <c r="K55" i="8" s="1"/>
  <c r="P55" i="8"/>
  <c r="F55" i="8"/>
  <c r="H55" i="8" s="1"/>
  <c r="M55" i="8"/>
  <c r="V55" i="8"/>
  <c r="L55" i="8"/>
  <c r="U55" i="8"/>
  <c r="N60" i="8"/>
  <c r="W61" i="8"/>
  <c r="W62" i="8"/>
  <c r="N75" i="8"/>
  <c r="F82" i="8"/>
  <c r="I86" i="8"/>
  <c r="K86" i="8" s="1"/>
  <c r="P86" i="8"/>
  <c r="G86" i="8"/>
  <c r="M86" i="8"/>
  <c r="N86" i="8" s="1"/>
  <c r="U86" i="8"/>
  <c r="T86" i="8"/>
  <c r="J86" i="8"/>
  <c r="S86" i="8"/>
  <c r="F86" i="8"/>
  <c r="H86" i="8" s="1"/>
  <c r="W108" i="8"/>
  <c r="H128" i="8"/>
  <c r="I132" i="8"/>
  <c r="U132" i="8"/>
  <c r="L132" i="8"/>
  <c r="P132" i="8"/>
  <c r="F132" i="8"/>
  <c r="H132" i="8" s="1"/>
  <c r="M132" i="8"/>
  <c r="V132" i="8"/>
  <c r="T132" i="8"/>
  <c r="J132" i="8"/>
  <c r="W135" i="8"/>
  <c r="L138" i="8"/>
  <c r="G151" i="8"/>
  <c r="N156" i="8"/>
  <c r="W157" i="8"/>
  <c r="J3" i="14"/>
  <c r="K3" i="14" s="1"/>
  <c r="Q3" i="10"/>
  <c r="F6" i="7" s="1"/>
  <c r="N3" i="14"/>
  <c r="W3" i="10"/>
  <c r="F4" i="14"/>
  <c r="W4" i="10"/>
  <c r="AL4" i="14"/>
  <c r="T4" i="15"/>
  <c r="AF4" i="10"/>
  <c r="AJ7" i="8" s="1"/>
  <c r="B8" i="8"/>
  <c r="B8" i="6"/>
  <c r="J6" i="10"/>
  <c r="AH7" i="14"/>
  <c r="Q7" i="15"/>
  <c r="AC7" i="10"/>
  <c r="AF10" i="8" s="1"/>
  <c r="S147" i="4"/>
  <c r="I147" i="4"/>
  <c r="P147" i="4"/>
  <c r="O147" i="4"/>
  <c r="N147" i="4"/>
  <c r="T22" i="5"/>
  <c r="J82" i="5"/>
  <c r="T86" i="5"/>
  <c r="S86" i="5"/>
  <c r="I18" i="8"/>
  <c r="U18" i="8"/>
  <c r="L18" i="8"/>
  <c r="S18" i="8"/>
  <c r="J18" i="8"/>
  <c r="P18" i="8"/>
  <c r="G18" i="8"/>
  <c r="F18" i="8"/>
  <c r="H18" i="8" s="1"/>
  <c r="L20" i="8"/>
  <c r="N20" i="8" s="1"/>
  <c r="I29" i="8"/>
  <c r="K29" i="8" s="1"/>
  <c r="U29" i="8"/>
  <c r="L29" i="8"/>
  <c r="S29" i="8"/>
  <c r="J29" i="8"/>
  <c r="P29" i="8"/>
  <c r="G29" i="8"/>
  <c r="F29" i="8"/>
  <c r="M31" i="8"/>
  <c r="M33" i="8"/>
  <c r="M35" i="8"/>
  <c r="M46" i="8"/>
  <c r="M47" i="8"/>
  <c r="J53" i="8"/>
  <c r="I56" i="8"/>
  <c r="T56" i="8"/>
  <c r="M56" i="8"/>
  <c r="N56" i="8" s="1"/>
  <c r="U56" i="8"/>
  <c r="J56" i="8"/>
  <c r="S56" i="8"/>
  <c r="G56" i="8"/>
  <c r="P56" i="8"/>
  <c r="F56" i="8"/>
  <c r="H67" i="8"/>
  <c r="M82" i="8"/>
  <c r="W107" i="8"/>
  <c r="I129" i="8"/>
  <c r="P129" i="8"/>
  <c r="G129" i="8"/>
  <c r="H129" i="8" s="1"/>
  <c r="V129" i="8"/>
  <c r="L129" i="8"/>
  <c r="U129" i="8"/>
  <c r="T129" i="8"/>
  <c r="J129" i="8"/>
  <c r="S129" i="8"/>
  <c r="J133" i="8"/>
  <c r="N143" i="8"/>
  <c r="N146" i="8"/>
  <c r="AL7" i="8"/>
  <c r="W6" i="14"/>
  <c r="X6" i="14" s="1"/>
  <c r="T6" i="14" s="1"/>
  <c r="Q10" i="10"/>
  <c r="F13" i="7" s="1"/>
  <c r="G10" i="15"/>
  <c r="N10" i="14"/>
  <c r="T14" i="4"/>
  <c r="T46" i="4"/>
  <c r="T78" i="4"/>
  <c r="T110" i="4"/>
  <c r="I142" i="4"/>
  <c r="O142" i="4"/>
  <c r="N142" i="4"/>
  <c r="M142" i="4"/>
  <c r="T142" i="4"/>
  <c r="L142" i="4"/>
  <c r="T34" i="5"/>
  <c r="T66" i="5"/>
  <c r="I27" i="8"/>
  <c r="U27" i="8"/>
  <c r="L27" i="8"/>
  <c r="N27" i="8" s="1"/>
  <c r="S27" i="8"/>
  <c r="J27" i="8"/>
  <c r="P27" i="8"/>
  <c r="G27" i="8"/>
  <c r="F27" i="8"/>
  <c r="W45" i="8"/>
  <c r="I69" i="8"/>
  <c r="S69" i="8"/>
  <c r="J69" i="8"/>
  <c r="M69" i="8"/>
  <c r="U69" i="8"/>
  <c r="T69" i="8"/>
  <c r="G69" i="8"/>
  <c r="P69" i="8"/>
  <c r="F69" i="8"/>
  <c r="I85" i="8"/>
  <c r="U85" i="8"/>
  <c r="L85" i="8"/>
  <c r="N85" i="8" s="1"/>
  <c r="M85" i="8"/>
  <c r="T85" i="8"/>
  <c r="J85" i="8"/>
  <c r="S85" i="8"/>
  <c r="G85" i="8"/>
  <c r="P85" i="8"/>
  <c r="F85" i="8"/>
  <c r="H85" i="8" s="1"/>
  <c r="I110" i="8"/>
  <c r="K110" i="8" s="1"/>
  <c r="P110" i="8"/>
  <c r="F110" i="8"/>
  <c r="M110" i="8"/>
  <c r="V110" i="8"/>
  <c r="L110" i="8"/>
  <c r="U110" i="8"/>
  <c r="I111" i="8"/>
  <c r="V111" i="8"/>
  <c r="W111" i="8" s="1"/>
  <c r="M111" i="8"/>
  <c r="P111" i="8"/>
  <c r="F111" i="8"/>
  <c r="L111" i="8"/>
  <c r="U111" i="8"/>
  <c r="T111" i="8"/>
  <c r="J111" i="8"/>
  <c r="I112" i="8"/>
  <c r="K112" i="8" s="1"/>
  <c r="P112" i="8"/>
  <c r="F112" i="8"/>
  <c r="M112" i="8"/>
  <c r="V112" i="8"/>
  <c r="L112" i="8"/>
  <c r="U112" i="8"/>
  <c r="I117" i="8"/>
  <c r="K117" i="8" s="1"/>
  <c r="T117" i="8"/>
  <c r="V117" i="8"/>
  <c r="L117" i="8"/>
  <c r="N117" i="8" s="1"/>
  <c r="U117" i="8"/>
  <c r="J117" i="8"/>
  <c r="S117" i="8"/>
  <c r="G117" i="8"/>
  <c r="I164" i="8"/>
  <c r="K164" i="8" s="1"/>
  <c r="S164" i="8"/>
  <c r="J164" i="8"/>
  <c r="V164" i="8"/>
  <c r="L164" i="8"/>
  <c r="N164" i="8" s="1"/>
  <c r="U164" i="8"/>
  <c r="T164" i="8"/>
  <c r="G164" i="8"/>
  <c r="AE6" i="10"/>
  <c r="AI9" i="8" s="1"/>
  <c r="S6" i="15"/>
  <c r="AK6" i="14"/>
  <c r="P12" i="10"/>
  <c r="I86" i="5"/>
  <c r="I8" i="8"/>
  <c r="V8" i="8"/>
  <c r="M8" i="8"/>
  <c r="N8" i="8" s="1"/>
  <c r="T8" i="8"/>
  <c r="S8" i="8"/>
  <c r="J8" i="8"/>
  <c r="P8" i="8"/>
  <c r="G8" i="8"/>
  <c r="I16" i="8"/>
  <c r="U16" i="8"/>
  <c r="L16" i="8"/>
  <c r="N16" i="8" s="1"/>
  <c r="S16" i="8"/>
  <c r="J16" i="8"/>
  <c r="P16" i="8"/>
  <c r="G16" i="8"/>
  <c r="F16" i="8"/>
  <c r="H16" i="8" s="1"/>
  <c r="M18" i="8"/>
  <c r="M29" i="8"/>
  <c r="T31" i="8"/>
  <c r="T33" i="8"/>
  <c r="T35" i="8"/>
  <c r="P47" i="8"/>
  <c r="S53" i="8"/>
  <c r="W53" i="8" s="1"/>
  <c r="L69" i="8"/>
  <c r="N69" i="8" s="1"/>
  <c r="P82" i="8"/>
  <c r="I84" i="8"/>
  <c r="P84" i="8"/>
  <c r="G84" i="8"/>
  <c r="M84" i="8"/>
  <c r="N84" i="8" s="1"/>
  <c r="U84" i="8"/>
  <c r="T84" i="8"/>
  <c r="J84" i="8"/>
  <c r="S84" i="8"/>
  <c r="F84" i="8"/>
  <c r="I109" i="8"/>
  <c r="V109" i="8"/>
  <c r="M109" i="8"/>
  <c r="P109" i="8"/>
  <c r="F109" i="8"/>
  <c r="H109" i="8" s="1"/>
  <c r="L109" i="8"/>
  <c r="U109" i="8"/>
  <c r="T109" i="8"/>
  <c r="J109" i="8"/>
  <c r="G110" i="8"/>
  <c r="G111" i="8"/>
  <c r="G112" i="8"/>
  <c r="F117" i="8"/>
  <c r="H117" i="8" s="1"/>
  <c r="O117" i="8" s="1"/>
  <c r="M129" i="8"/>
  <c r="S133" i="8"/>
  <c r="W133" i="8" s="1"/>
  <c r="V138" i="8"/>
  <c r="I153" i="8"/>
  <c r="P153" i="8"/>
  <c r="G153" i="8"/>
  <c r="V153" i="8"/>
  <c r="L153" i="8"/>
  <c r="N153" i="8" s="1"/>
  <c r="U153" i="8"/>
  <c r="T153" i="8"/>
  <c r="J153" i="8"/>
  <c r="S153" i="8"/>
  <c r="F164" i="8"/>
  <c r="H164" i="8" s="1"/>
  <c r="O164" i="8" s="1"/>
  <c r="P7" i="6"/>
  <c r="Q7" i="6" s="1"/>
  <c r="O7" i="6"/>
  <c r="C5" i="10"/>
  <c r="D6" i="15"/>
  <c r="AB6" i="10"/>
  <c r="AD9" i="8" s="1"/>
  <c r="G9" i="14"/>
  <c r="J9" i="15"/>
  <c r="Z9" i="10"/>
  <c r="AB12" i="8" s="1"/>
  <c r="P9" i="15"/>
  <c r="H11" i="10"/>
  <c r="L11" i="10"/>
  <c r="AD11" i="10"/>
  <c r="AG14" i="8" s="1"/>
  <c r="R11" i="15"/>
  <c r="C13" i="10"/>
  <c r="F14" i="14"/>
  <c r="X14" i="10"/>
  <c r="S14" i="15"/>
  <c r="AE14" i="10"/>
  <c r="AI17" i="8" s="1"/>
  <c r="AK14" i="14"/>
  <c r="H17" i="10"/>
  <c r="K17" i="10"/>
  <c r="I24" i="15"/>
  <c r="J14" i="6"/>
  <c r="D10" i="7"/>
  <c r="I11" i="8"/>
  <c r="K11" i="8" s="1"/>
  <c r="M14" i="8"/>
  <c r="N14" i="8" s="1"/>
  <c r="M21" i="8"/>
  <c r="N21" i="8" s="1"/>
  <c r="M23" i="8"/>
  <c r="I25" i="8"/>
  <c r="M37" i="8"/>
  <c r="N37" i="8" s="1"/>
  <c r="M39" i="8"/>
  <c r="N39" i="8" s="1"/>
  <c r="M41" i="8"/>
  <c r="N41" i="8" s="1"/>
  <c r="L43" i="8"/>
  <c r="U43" i="8"/>
  <c r="W43" i="8" s="1"/>
  <c r="J44" i="8"/>
  <c r="T44" i="8"/>
  <c r="N50" i="8"/>
  <c r="I57" i="8"/>
  <c r="F57" i="8"/>
  <c r="H57" i="8" s="1"/>
  <c r="P57" i="8"/>
  <c r="I58" i="8"/>
  <c r="K58" i="8" s="1"/>
  <c r="O58" i="8" s="1"/>
  <c r="T58" i="8"/>
  <c r="I59" i="8"/>
  <c r="F59" i="8"/>
  <c r="H59" i="8" s="1"/>
  <c r="P59" i="8"/>
  <c r="S65" i="8"/>
  <c r="J66" i="8"/>
  <c r="T66" i="8"/>
  <c r="S67" i="8"/>
  <c r="J68" i="8"/>
  <c r="T68" i="8"/>
  <c r="I71" i="8"/>
  <c r="S71" i="8"/>
  <c r="J71" i="8"/>
  <c r="T80" i="8"/>
  <c r="W81" i="8"/>
  <c r="J91" i="8"/>
  <c r="T91" i="8"/>
  <c r="S92" i="8"/>
  <c r="J93" i="8"/>
  <c r="T93" i="8"/>
  <c r="S94" i="8"/>
  <c r="I95" i="8"/>
  <c r="F95" i="8"/>
  <c r="H95" i="8" s="1"/>
  <c r="P95" i="8"/>
  <c r="I96" i="8"/>
  <c r="T96" i="8"/>
  <c r="I97" i="8"/>
  <c r="F97" i="8"/>
  <c r="H97" i="8" s="1"/>
  <c r="P97" i="8"/>
  <c r="I98" i="8"/>
  <c r="K98" i="8" s="1"/>
  <c r="T98" i="8"/>
  <c r="I99" i="8"/>
  <c r="F99" i="8"/>
  <c r="H99" i="8" s="1"/>
  <c r="P99" i="8"/>
  <c r="I100" i="8"/>
  <c r="K100" i="8" s="1"/>
  <c r="O100" i="8" s="1"/>
  <c r="T100" i="8"/>
  <c r="I101" i="8"/>
  <c r="F101" i="8"/>
  <c r="H101" i="8" s="1"/>
  <c r="P101" i="8"/>
  <c r="I102" i="8"/>
  <c r="T102" i="8"/>
  <c r="I103" i="8"/>
  <c r="F103" i="8"/>
  <c r="H103" i="8" s="1"/>
  <c r="P103" i="8"/>
  <c r="I104" i="8"/>
  <c r="K104" i="8" s="1"/>
  <c r="O104" i="8" s="1"/>
  <c r="T104" i="8"/>
  <c r="S113" i="8"/>
  <c r="I119" i="8"/>
  <c r="K119" i="8" s="1"/>
  <c r="S119" i="8"/>
  <c r="J119" i="8"/>
  <c r="S128" i="8"/>
  <c r="S130" i="8"/>
  <c r="J131" i="8"/>
  <c r="T131" i="8"/>
  <c r="I141" i="8"/>
  <c r="K141" i="8" s="1"/>
  <c r="U141" i="8"/>
  <c r="L141" i="8"/>
  <c r="N141" i="8" s="1"/>
  <c r="I142" i="8"/>
  <c r="P142" i="8"/>
  <c r="G142" i="8"/>
  <c r="H142" i="8" s="1"/>
  <c r="S154" i="8"/>
  <c r="J155" i="8"/>
  <c r="T155" i="8"/>
  <c r="T162" i="8"/>
  <c r="W163" i="8"/>
  <c r="P3" i="15"/>
  <c r="O4" i="15"/>
  <c r="AD4" i="10"/>
  <c r="AG7" i="8" s="1"/>
  <c r="AM4" i="14"/>
  <c r="AN4" i="14" s="1"/>
  <c r="F6" i="15"/>
  <c r="T6" i="10"/>
  <c r="I9" i="7" s="1"/>
  <c r="R6" i="15"/>
  <c r="I7" i="10"/>
  <c r="S10" i="6" s="1"/>
  <c r="AI7" i="14"/>
  <c r="J8" i="10"/>
  <c r="L8" i="10"/>
  <c r="F8" i="15"/>
  <c r="AD8" i="10"/>
  <c r="AG11" i="8" s="1"/>
  <c r="I9" i="10"/>
  <c r="S12" i="6" s="1"/>
  <c r="H9" i="15"/>
  <c r="X9" i="10"/>
  <c r="N9" i="15"/>
  <c r="Q9" i="15"/>
  <c r="AC9" i="10"/>
  <c r="AF12" i="8" s="1"/>
  <c r="AH12" i="8" s="1"/>
  <c r="D11" i="15"/>
  <c r="O11" i="14"/>
  <c r="R11" i="10"/>
  <c r="G14" i="7" s="1"/>
  <c r="Y11" i="10"/>
  <c r="AA14" i="8" s="1"/>
  <c r="N11" i="15"/>
  <c r="AF11" i="14"/>
  <c r="AB11" i="10"/>
  <c r="AD14" i="8" s="1"/>
  <c r="L14" i="15"/>
  <c r="B15" i="15"/>
  <c r="F15" i="10"/>
  <c r="AK18" i="14"/>
  <c r="AE18" i="10"/>
  <c r="AI21" i="8" s="1"/>
  <c r="S18" i="15"/>
  <c r="F20" i="14"/>
  <c r="G20" i="10"/>
  <c r="C20" i="15"/>
  <c r="D7" i="7"/>
  <c r="E9" i="7"/>
  <c r="J10" i="8"/>
  <c r="S10" i="8"/>
  <c r="I14" i="8"/>
  <c r="K14" i="8" s="1"/>
  <c r="I21" i="8"/>
  <c r="K21" i="8" s="1"/>
  <c r="J22" i="8"/>
  <c r="S22" i="8"/>
  <c r="I23" i="8"/>
  <c r="J24" i="8"/>
  <c r="S24" i="8"/>
  <c r="J36" i="8"/>
  <c r="S36" i="8"/>
  <c r="I37" i="8"/>
  <c r="K37" i="8" s="1"/>
  <c r="J38" i="8"/>
  <c r="S38" i="8"/>
  <c r="I39" i="8"/>
  <c r="K39" i="8" s="1"/>
  <c r="J40" i="8"/>
  <c r="S40" i="8"/>
  <c r="I41" i="8"/>
  <c r="K41" i="8" s="1"/>
  <c r="M43" i="8"/>
  <c r="U44" i="8"/>
  <c r="I49" i="8"/>
  <c r="S49" i="8"/>
  <c r="W49" i="8" s="1"/>
  <c r="J49" i="8"/>
  <c r="I60" i="8"/>
  <c r="S60" i="8"/>
  <c r="W60" i="8" s="1"/>
  <c r="J60" i="8"/>
  <c r="J65" i="8"/>
  <c r="U65" i="8"/>
  <c r="U66" i="8"/>
  <c r="J67" i="8"/>
  <c r="U67" i="8"/>
  <c r="U68" i="8"/>
  <c r="I72" i="8"/>
  <c r="K72" i="8" s="1"/>
  <c r="V72" i="8"/>
  <c r="W72" i="8" s="1"/>
  <c r="M72" i="8"/>
  <c r="N72" i="8" s="1"/>
  <c r="I74" i="8"/>
  <c r="K74" i="8" s="1"/>
  <c r="U74" i="8"/>
  <c r="W74" i="8" s="1"/>
  <c r="L74" i="8"/>
  <c r="N74" i="8" s="1"/>
  <c r="I75" i="8"/>
  <c r="K75" i="8" s="1"/>
  <c r="P75" i="8"/>
  <c r="G75" i="8"/>
  <c r="H75" i="8" s="1"/>
  <c r="O75" i="8" s="1"/>
  <c r="I76" i="8"/>
  <c r="K76" i="8" s="1"/>
  <c r="U76" i="8"/>
  <c r="W76" i="8" s="1"/>
  <c r="L76" i="8"/>
  <c r="N76" i="8" s="1"/>
  <c r="U80" i="8"/>
  <c r="N88" i="8"/>
  <c r="U91" i="8"/>
  <c r="J92" i="8"/>
  <c r="T92" i="8"/>
  <c r="U93" i="8"/>
  <c r="J94" i="8"/>
  <c r="T94" i="8"/>
  <c r="J113" i="8"/>
  <c r="T113" i="8"/>
  <c r="J128" i="8"/>
  <c r="T128" i="8"/>
  <c r="J130" i="8"/>
  <c r="T130" i="8"/>
  <c r="U131" i="8"/>
  <c r="W137" i="8"/>
  <c r="I140" i="8"/>
  <c r="K140" i="8" s="1"/>
  <c r="P140" i="8"/>
  <c r="G140" i="8"/>
  <c r="H140" i="8" s="1"/>
  <c r="I143" i="8"/>
  <c r="K143" i="8" s="1"/>
  <c r="T143" i="8"/>
  <c r="W143" i="8" s="1"/>
  <c r="I144" i="8"/>
  <c r="K144" i="8" s="1"/>
  <c r="F144" i="8"/>
  <c r="H144" i="8" s="1"/>
  <c r="P144" i="8"/>
  <c r="I145" i="8"/>
  <c r="K145" i="8" s="1"/>
  <c r="T145" i="8"/>
  <c r="W145" i="8" s="1"/>
  <c r="I146" i="8"/>
  <c r="K146" i="8" s="1"/>
  <c r="F146" i="8"/>
  <c r="H146" i="8" s="1"/>
  <c r="O146" i="8" s="1"/>
  <c r="P146" i="8"/>
  <c r="I147" i="8"/>
  <c r="K147" i="8" s="1"/>
  <c r="T147" i="8"/>
  <c r="W147" i="8" s="1"/>
  <c r="I148" i="8"/>
  <c r="K148" i="8" s="1"/>
  <c r="F148" i="8"/>
  <c r="H148" i="8" s="1"/>
  <c r="P148" i="8"/>
  <c r="N150" i="8"/>
  <c r="J154" i="8"/>
  <c r="T154" i="8"/>
  <c r="U155" i="8"/>
  <c r="I156" i="8"/>
  <c r="S156" i="8"/>
  <c r="W156" i="8" s="1"/>
  <c r="J156" i="8"/>
  <c r="N159" i="8"/>
  <c r="U162" i="8"/>
  <c r="N13" i="13"/>
  <c r="F14" i="13"/>
  <c r="N8" i="13"/>
  <c r="Q119" i="8" s="1"/>
  <c r="F6" i="13"/>
  <c r="C3" i="10"/>
  <c r="N4" i="15"/>
  <c r="H6" i="10"/>
  <c r="X9" i="6" s="1"/>
  <c r="Y9" i="6" s="1"/>
  <c r="Z9" i="6" s="1"/>
  <c r="P6" i="15"/>
  <c r="P7" i="10"/>
  <c r="U7" i="10"/>
  <c r="J10" i="7" s="1"/>
  <c r="AB8" i="10"/>
  <c r="AD11" i="8" s="1"/>
  <c r="G9" i="10"/>
  <c r="O9" i="15"/>
  <c r="U9" i="15"/>
  <c r="X11" i="10"/>
  <c r="Z11" i="10"/>
  <c r="AB14" i="8" s="1"/>
  <c r="E14" i="15"/>
  <c r="I14" i="14"/>
  <c r="J34" i="12"/>
  <c r="Q17" i="8" s="1"/>
  <c r="R17" i="8" s="1"/>
  <c r="W14" i="14"/>
  <c r="X14" i="14" s="1"/>
  <c r="T14" i="14" s="1"/>
  <c r="P15" i="10"/>
  <c r="I16" i="10"/>
  <c r="S19" i="6" s="1"/>
  <c r="I16" i="14"/>
  <c r="W16" i="10"/>
  <c r="O16" i="15"/>
  <c r="AA16" i="10"/>
  <c r="AC19" i="8" s="1"/>
  <c r="AE16" i="14"/>
  <c r="H17" i="14"/>
  <c r="E19" i="15"/>
  <c r="I19" i="14"/>
  <c r="I19" i="10"/>
  <c r="S22" i="6" s="1"/>
  <c r="D20" i="15"/>
  <c r="H20" i="10"/>
  <c r="H20" i="14"/>
  <c r="T10" i="8"/>
  <c r="T22" i="8"/>
  <c r="T24" i="8"/>
  <c r="T36" i="8"/>
  <c r="T38" i="8"/>
  <c r="T40" i="8"/>
  <c r="I43" i="8"/>
  <c r="K43" i="8" s="1"/>
  <c r="L44" i="8"/>
  <c r="N44" i="8" s="1"/>
  <c r="V44" i="8"/>
  <c r="W44" i="8" s="1"/>
  <c r="W48" i="8"/>
  <c r="I62" i="8"/>
  <c r="K62" i="8" s="1"/>
  <c r="I63" i="8"/>
  <c r="V63" i="8"/>
  <c r="M63" i="8"/>
  <c r="I64" i="8"/>
  <c r="K64" i="8" s="1"/>
  <c r="L65" i="8"/>
  <c r="N65" i="8" s="1"/>
  <c r="V65" i="8"/>
  <c r="L66" i="8"/>
  <c r="N66" i="8" s="1"/>
  <c r="V66" i="8"/>
  <c r="W66" i="8" s="1"/>
  <c r="L67" i="8"/>
  <c r="N67" i="8" s="1"/>
  <c r="V67" i="8"/>
  <c r="L68" i="8"/>
  <c r="N68" i="8" s="1"/>
  <c r="V68" i="8"/>
  <c r="W68" i="8" s="1"/>
  <c r="W70" i="8"/>
  <c r="I73" i="8"/>
  <c r="K73" i="8" s="1"/>
  <c r="P73" i="8"/>
  <c r="G73" i="8"/>
  <c r="I77" i="8"/>
  <c r="P77" i="8"/>
  <c r="G77" i="8"/>
  <c r="I78" i="8"/>
  <c r="K78" i="8" s="1"/>
  <c r="U78" i="8"/>
  <c r="W78" i="8" s="1"/>
  <c r="L78" i="8"/>
  <c r="N78" i="8" s="1"/>
  <c r="L80" i="8"/>
  <c r="N80" i="8" s="1"/>
  <c r="V80" i="8"/>
  <c r="L91" i="8"/>
  <c r="N91" i="8" s="1"/>
  <c r="V91" i="8"/>
  <c r="W91" i="8" s="1"/>
  <c r="U92" i="8"/>
  <c r="L93" i="8"/>
  <c r="N93" i="8" s="1"/>
  <c r="V93" i="8"/>
  <c r="U94" i="8"/>
  <c r="V113" i="8"/>
  <c r="V128" i="8"/>
  <c r="V130" i="8"/>
  <c r="L131" i="8"/>
  <c r="N131" i="8" s="1"/>
  <c r="V131" i="8"/>
  <c r="I136" i="8"/>
  <c r="K136" i="8" s="1"/>
  <c r="U136" i="8"/>
  <c r="W136" i="8" s="1"/>
  <c r="L136" i="8"/>
  <c r="N136" i="8" s="1"/>
  <c r="W139" i="8"/>
  <c r="V154" i="8"/>
  <c r="L155" i="8"/>
  <c r="N155" i="8" s="1"/>
  <c r="V155" i="8"/>
  <c r="W155" i="8" s="1"/>
  <c r="I158" i="8"/>
  <c r="S158" i="8"/>
  <c r="W158" i="8" s="1"/>
  <c r="J158" i="8"/>
  <c r="L162" i="8"/>
  <c r="N162" i="8" s="1"/>
  <c r="V162" i="8"/>
  <c r="I3" i="10"/>
  <c r="S6" i="6" s="1"/>
  <c r="O4" i="10"/>
  <c r="H4" i="15"/>
  <c r="AH4" i="14"/>
  <c r="AJ4" i="14" s="1"/>
  <c r="C6" i="10"/>
  <c r="J6" i="15"/>
  <c r="AC6" i="14"/>
  <c r="E7" i="15"/>
  <c r="L7" i="10"/>
  <c r="W7" i="14"/>
  <c r="X7" i="14" s="1"/>
  <c r="T7" i="14" s="1"/>
  <c r="AD7" i="14"/>
  <c r="C8" i="10"/>
  <c r="P8" i="15"/>
  <c r="J9" i="10"/>
  <c r="Y9" i="10"/>
  <c r="AA12" i="8" s="1"/>
  <c r="I13" i="14"/>
  <c r="AL14" i="14"/>
  <c r="L15" i="10"/>
  <c r="J15" i="14"/>
  <c r="Z15" i="10"/>
  <c r="AB18" i="8" s="1"/>
  <c r="P15" i="15"/>
  <c r="AF15" i="14"/>
  <c r="AB15" i="10"/>
  <c r="AD18" i="8" s="1"/>
  <c r="T17" i="10"/>
  <c r="I20" i="7" s="1"/>
  <c r="Q17" i="14"/>
  <c r="W17" i="14"/>
  <c r="X17" i="14" s="1"/>
  <c r="T17" i="14" s="1"/>
  <c r="T19" i="15"/>
  <c r="AL19" i="14"/>
  <c r="AF19" i="10"/>
  <c r="AJ22" i="8" s="1"/>
  <c r="U19" i="10"/>
  <c r="J22" i="7" s="1"/>
  <c r="R19" i="14"/>
  <c r="K19" i="15"/>
  <c r="A7" i="6"/>
  <c r="L10" i="8"/>
  <c r="N10" i="8" s="1"/>
  <c r="I12" i="8"/>
  <c r="G14" i="8"/>
  <c r="H14" i="8" s="1"/>
  <c r="P14" i="8"/>
  <c r="I17" i="8"/>
  <c r="K17" i="8" s="1"/>
  <c r="I19" i="8"/>
  <c r="K19" i="8" s="1"/>
  <c r="G21" i="8"/>
  <c r="H21" i="8" s="1"/>
  <c r="P21" i="8"/>
  <c r="L22" i="8"/>
  <c r="N22" i="8" s="1"/>
  <c r="G23" i="8"/>
  <c r="P23" i="8"/>
  <c r="L24" i="8"/>
  <c r="N24" i="8" s="1"/>
  <c r="I28" i="8"/>
  <c r="K28" i="8" s="1"/>
  <c r="I30" i="8"/>
  <c r="K30" i="8" s="1"/>
  <c r="I32" i="8"/>
  <c r="K32" i="8" s="1"/>
  <c r="I34" i="8"/>
  <c r="K34" i="8" s="1"/>
  <c r="L36" i="8"/>
  <c r="N36" i="8" s="1"/>
  <c r="G37" i="8"/>
  <c r="H37" i="8" s="1"/>
  <c r="P37" i="8"/>
  <c r="L38" i="8"/>
  <c r="N38" i="8" s="1"/>
  <c r="G39" i="8"/>
  <c r="H39" i="8" s="1"/>
  <c r="P39" i="8"/>
  <c r="L40" i="8"/>
  <c r="N40" i="8" s="1"/>
  <c r="G41" i="8"/>
  <c r="H41" i="8" s="1"/>
  <c r="P41" i="8"/>
  <c r="F43" i="8"/>
  <c r="H43" i="8" s="1"/>
  <c r="G49" i="8"/>
  <c r="H49" i="8" s="1"/>
  <c r="I51" i="8"/>
  <c r="S51" i="8"/>
  <c r="W51" i="8" s="1"/>
  <c r="J51" i="8"/>
  <c r="J57" i="8"/>
  <c r="T57" i="8"/>
  <c r="W57" i="8" s="1"/>
  <c r="S58" i="8"/>
  <c r="W58" i="8" s="1"/>
  <c r="J59" i="8"/>
  <c r="T59" i="8"/>
  <c r="W59" i="8" s="1"/>
  <c r="G60" i="8"/>
  <c r="H60" i="8" s="1"/>
  <c r="F62" i="8"/>
  <c r="H62" i="8" s="1"/>
  <c r="P62" i="8"/>
  <c r="F63" i="8"/>
  <c r="P63" i="8"/>
  <c r="F64" i="8"/>
  <c r="H64" i="8" s="1"/>
  <c r="P64" i="8"/>
  <c r="T71" i="8"/>
  <c r="G72" i="8"/>
  <c r="H72" i="8" s="1"/>
  <c r="F73" i="8"/>
  <c r="H73" i="8" s="1"/>
  <c r="G74" i="8"/>
  <c r="H74" i="8" s="1"/>
  <c r="O74" i="8" s="1"/>
  <c r="S75" i="8"/>
  <c r="W75" i="8" s="1"/>
  <c r="G76" i="8"/>
  <c r="H76" i="8" s="1"/>
  <c r="O76" i="8" s="1"/>
  <c r="F77" i="8"/>
  <c r="H77" i="8" s="1"/>
  <c r="F78" i="8"/>
  <c r="H78" i="8" s="1"/>
  <c r="P78" i="8"/>
  <c r="N81" i="8"/>
  <c r="I87" i="8"/>
  <c r="S87" i="8"/>
  <c r="W87" i="8" s="1"/>
  <c r="J87" i="8"/>
  <c r="J95" i="8"/>
  <c r="T95" i="8"/>
  <c r="W95" i="8" s="1"/>
  <c r="S96" i="8"/>
  <c r="J97" i="8"/>
  <c r="T97" i="8"/>
  <c r="W97" i="8" s="1"/>
  <c r="S98" i="8"/>
  <c r="W98" i="8" s="1"/>
  <c r="J99" i="8"/>
  <c r="T99" i="8"/>
  <c r="W99" i="8" s="1"/>
  <c r="S100" i="8"/>
  <c r="W100" i="8" s="1"/>
  <c r="J101" i="8"/>
  <c r="T101" i="8"/>
  <c r="W101" i="8" s="1"/>
  <c r="S102" i="8"/>
  <c r="J103" i="8"/>
  <c r="T103" i="8"/>
  <c r="W103" i="8" s="1"/>
  <c r="S104" i="8"/>
  <c r="W104" i="8" s="1"/>
  <c r="I105" i="8"/>
  <c r="K105" i="8" s="1"/>
  <c r="O105" i="8" s="1"/>
  <c r="V105" i="8"/>
  <c r="W105" i="8" s="1"/>
  <c r="M105" i="8"/>
  <c r="N105" i="8" s="1"/>
  <c r="I106" i="8"/>
  <c r="K106" i="8" s="1"/>
  <c r="O106" i="8" s="1"/>
  <c r="T119" i="8"/>
  <c r="I126" i="8"/>
  <c r="K126" i="8" s="1"/>
  <c r="V126" i="8"/>
  <c r="W126" i="8" s="1"/>
  <c r="M126" i="8"/>
  <c r="N126" i="8" s="1"/>
  <c r="I127" i="8"/>
  <c r="K127" i="8" s="1"/>
  <c r="O127" i="8" s="1"/>
  <c r="I134" i="8"/>
  <c r="K134" i="8" s="1"/>
  <c r="O134" i="8" s="1"/>
  <c r="U134" i="8"/>
  <c r="W134" i="8" s="1"/>
  <c r="L134" i="8"/>
  <c r="N134" i="8" s="1"/>
  <c r="I135" i="8"/>
  <c r="K135" i="8" s="1"/>
  <c r="P135" i="8"/>
  <c r="G135" i="8"/>
  <c r="H135" i="8" s="1"/>
  <c r="F136" i="8"/>
  <c r="H136" i="8" s="1"/>
  <c r="P136" i="8"/>
  <c r="S140" i="8"/>
  <c r="W140" i="8" s="1"/>
  <c r="S141" i="8"/>
  <c r="W141" i="8" s="1"/>
  <c r="J142" i="8"/>
  <c r="T142" i="8"/>
  <c r="W142" i="8" s="1"/>
  <c r="G143" i="8"/>
  <c r="H143" i="8" s="1"/>
  <c r="O143" i="8" s="1"/>
  <c r="S144" i="8"/>
  <c r="W144" i="8" s="1"/>
  <c r="G145" i="8"/>
  <c r="H145" i="8" s="1"/>
  <c r="S146" i="8"/>
  <c r="W146" i="8" s="1"/>
  <c r="G147" i="8"/>
  <c r="H147" i="8" s="1"/>
  <c r="O147" i="8" s="1"/>
  <c r="S148" i="8"/>
  <c r="W148" i="8" s="1"/>
  <c r="I149" i="8"/>
  <c r="S149" i="8"/>
  <c r="W149" i="8" s="1"/>
  <c r="J149" i="8"/>
  <c r="G156" i="8"/>
  <c r="H156" i="8" s="1"/>
  <c r="F158" i="8"/>
  <c r="H158" i="8" s="1"/>
  <c r="P158" i="8"/>
  <c r="N163" i="8"/>
  <c r="J193" i="12"/>
  <c r="J191" i="12"/>
  <c r="J187" i="12"/>
  <c r="J175" i="12"/>
  <c r="J171" i="12"/>
  <c r="J163" i="12"/>
  <c r="J155" i="12"/>
  <c r="J151" i="12"/>
  <c r="Q127" i="8" s="1"/>
  <c r="R127" i="8" s="1"/>
  <c r="J147" i="12"/>
  <c r="J135" i="12"/>
  <c r="J131" i="12"/>
  <c r="J123" i="12"/>
  <c r="J119" i="12"/>
  <c r="J115" i="12"/>
  <c r="J107" i="12"/>
  <c r="J103" i="12"/>
  <c r="J95" i="12"/>
  <c r="J87" i="12"/>
  <c r="J67" i="12"/>
  <c r="J63" i="12"/>
  <c r="J59" i="12"/>
  <c r="J55" i="12"/>
  <c r="J47" i="12"/>
  <c r="J39" i="12"/>
  <c r="Q23" i="8" s="1"/>
  <c r="J35" i="12"/>
  <c r="J31" i="12"/>
  <c r="Q16" i="8" s="1"/>
  <c r="J27" i="12"/>
  <c r="J23" i="12"/>
  <c r="J19" i="12"/>
  <c r="J15" i="12"/>
  <c r="J11" i="12"/>
  <c r="J7" i="12"/>
  <c r="O186" i="12"/>
  <c r="O174" i="12"/>
  <c r="O166" i="12"/>
  <c r="O162" i="12"/>
  <c r="O150" i="12"/>
  <c r="O142" i="12"/>
  <c r="O138" i="12"/>
  <c r="O134" i="12"/>
  <c r="O130" i="12"/>
  <c r="O114" i="12"/>
  <c r="O106" i="12"/>
  <c r="O102" i="12"/>
  <c r="O98" i="12"/>
  <c r="O94" i="12"/>
  <c r="O90" i="12"/>
  <c r="O74" i="12"/>
  <c r="O70" i="12"/>
  <c r="O66" i="12"/>
  <c r="O62" i="12"/>
  <c r="O54" i="12"/>
  <c r="O50" i="12"/>
  <c r="O46" i="12"/>
  <c r="O42" i="12"/>
  <c r="O38" i="12"/>
  <c r="O30" i="12"/>
  <c r="O22" i="12"/>
  <c r="O18" i="12"/>
  <c r="O14" i="12"/>
  <c r="K10" i="6" s="1"/>
  <c r="L10" i="6" s="1"/>
  <c r="M10" i="6" s="1"/>
  <c r="O10" i="12"/>
  <c r="O6" i="12"/>
  <c r="J186" i="12"/>
  <c r="J174" i="12"/>
  <c r="J166" i="12"/>
  <c r="J162" i="12"/>
  <c r="J150" i="12"/>
  <c r="J134" i="12"/>
  <c r="J130" i="12"/>
  <c r="J114" i="12"/>
  <c r="J106" i="12"/>
  <c r="J102" i="12"/>
  <c r="J98" i="12"/>
  <c r="J94" i="12"/>
  <c r="J90" i="12"/>
  <c r="J74" i="12"/>
  <c r="J70" i="12"/>
  <c r="J66" i="12"/>
  <c r="J62" i="12"/>
  <c r="J50" i="12"/>
  <c r="J46" i="12"/>
  <c r="J42" i="12"/>
  <c r="J38" i="12"/>
  <c r="Q22" i="8" s="1"/>
  <c r="R22" i="8" s="1"/>
  <c r="J30" i="12"/>
  <c r="J22" i="12"/>
  <c r="J18" i="12"/>
  <c r="Q12" i="8" s="1"/>
  <c r="J14" i="12"/>
  <c r="J10" i="12"/>
  <c r="J6" i="12"/>
  <c r="O189" i="12"/>
  <c r="O185" i="12"/>
  <c r="O173" i="12"/>
  <c r="O169" i="12"/>
  <c r="K139" i="6" s="1"/>
  <c r="L139" i="6" s="1"/>
  <c r="M139" i="6" s="1"/>
  <c r="O165" i="12"/>
  <c r="O161" i="12"/>
  <c r="O157" i="12"/>
  <c r="O145" i="12"/>
  <c r="O133" i="12"/>
  <c r="O117" i="12"/>
  <c r="O105" i="12"/>
  <c r="O97" i="12"/>
  <c r="O93" i="12"/>
  <c r="O89" i="12"/>
  <c r="O85" i="12"/>
  <c r="O81" i="12"/>
  <c r="O69" i="12"/>
  <c r="O65" i="12"/>
  <c r="O61" i="12"/>
  <c r="O57" i="12"/>
  <c r="O49" i="12"/>
  <c r="O45" i="12"/>
  <c r="O41" i="12"/>
  <c r="O37" i="12"/>
  <c r="O33" i="12"/>
  <c r="O29" i="12"/>
  <c r="O25" i="12"/>
  <c r="O21" i="12"/>
  <c r="O17" i="12"/>
  <c r="K11" i="6" s="1"/>
  <c r="L11" i="6" s="1"/>
  <c r="M11" i="6" s="1"/>
  <c r="J189" i="12"/>
  <c r="J185" i="12"/>
  <c r="J173" i="12"/>
  <c r="J165" i="12"/>
  <c r="J157" i="12"/>
  <c r="J145" i="12"/>
  <c r="J133" i="12"/>
  <c r="J117" i="12"/>
  <c r="J105" i="12"/>
  <c r="J97" i="12"/>
  <c r="J93" i="12"/>
  <c r="J89" i="12"/>
  <c r="J85" i="12"/>
  <c r="J81" i="12"/>
  <c r="J69" i="12"/>
  <c r="J65" i="12"/>
  <c r="J61" i="12"/>
  <c r="J57" i="12"/>
  <c r="J49" i="12"/>
  <c r="J45" i="12"/>
  <c r="J41" i="12"/>
  <c r="J33" i="12"/>
  <c r="J29" i="12"/>
  <c r="J25" i="12"/>
  <c r="J21" i="12"/>
  <c r="J17" i="12"/>
  <c r="Q11" i="8" s="1"/>
  <c r="R11" i="8" s="1"/>
  <c r="J13" i="12"/>
  <c r="Q9" i="8" s="1"/>
  <c r="J5" i="12"/>
  <c r="O193" i="12"/>
  <c r="O184" i="12"/>
  <c r="O180" i="12"/>
  <c r="O176" i="12"/>
  <c r="O168" i="12"/>
  <c r="O160" i="12"/>
  <c r="O156" i="12"/>
  <c r="O152" i="12"/>
  <c r="O148" i="12"/>
  <c r="O144" i="12"/>
  <c r="O140" i="12"/>
  <c r="O132" i="12"/>
  <c r="O112" i="12"/>
  <c r="O108" i="12"/>
  <c r="O100" i="12"/>
  <c r="O96" i="12"/>
  <c r="O92" i="12"/>
  <c r="O84" i="12"/>
  <c r="O80" i="12"/>
  <c r="O76" i="12"/>
  <c r="O72" i="12"/>
  <c r="O68" i="12"/>
  <c r="O64" i="12"/>
  <c r="O60" i="12"/>
  <c r="O48" i="12"/>
  <c r="O44" i="12"/>
  <c r="O36" i="12"/>
  <c r="O32" i="12"/>
  <c r="O28" i="12"/>
  <c r="O24" i="12"/>
  <c r="O20" i="12"/>
  <c r="O16" i="12"/>
  <c r="O12" i="12"/>
  <c r="O8" i="12"/>
  <c r="O4" i="12"/>
  <c r="O163" i="12"/>
  <c r="O147" i="12"/>
  <c r="O131" i="12"/>
  <c r="O115" i="12"/>
  <c r="O67" i="12"/>
  <c r="O35" i="12"/>
  <c r="O19" i="12"/>
  <c r="J176" i="12"/>
  <c r="J160" i="12"/>
  <c r="J144" i="12"/>
  <c r="J112" i="12"/>
  <c r="J96" i="12"/>
  <c r="J64" i="12"/>
  <c r="J32" i="12"/>
  <c r="J16" i="12"/>
  <c r="O191" i="12"/>
  <c r="O175" i="12"/>
  <c r="O95" i="12"/>
  <c r="O63" i="12"/>
  <c r="O47" i="12"/>
  <c r="O15" i="12"/>
  <c r="J156" i="12"/>
  <c r="J140" i="12"/>
  <c r="J108" i="12"/>
  <c r="J92" i="12"/>
  <c r="J76" i="12"/>
  <c r="J60" i="12"/>
  <c r="J44" i="12"/>
  <c r="J28" i="12"/>
  <c r="J12" i="12"/>
  <c r="O187" i="12"/>
  <c r="O171" i="12"/>
  <c r="O155" i="12"/>
  <c r="O123" i="12"/>
  <c r="O107" i="12"/>
  <c r="O59" i="12"/>
  <c r="O27" i="12"/>
  <c r="O11" i="12"/>
  <c r="J184" i="12"/>
  <c r="J168" i="12"/>
  <c r="J152" i="12"/>
  <c r="J72" i="12"/>
  <c r="J24" i="12"/>
  <c r="J8" i="12"/>
  <c r="O183" i="12"/>
  <c r="O135" i="12"/>
  <c r="O119" i="12"/>
  <c r="O103" i="12"/>
  <c r="O87" i="12"/>
  <c r="O23" i="12"/>
  <c r="O7" i="12"/>
  <c r="J84" i="12"/>
  <c r="J68" i="12"/>
  <c r="J180" i="12"/>
  <c r="E3" i="10"/>
  <c r="J36" i="12"/>
  <c r="J148" i="12"/>
  <c r="J20" i="12"/>
  <c r="J132" i="12"/>
  <c r="J116" i="12"/>
  <c r="Q75" i="8" s="1"/>
  <c r="J100" i="12"/>
  <c r="AF3" i="14"/>
  <c r="Z4" i="10"/>
  <c r="AB7" i="8" s="1"/>
  <c r="AE4" i="14"/>
  <c r="D7" i="15"/>
  <c r="W7" i="10"/>
  <c r="AD7" i="10"/>
  <c r="AG10" i="8" s="1"/>
  <c r="AC8" i="14"/>
  <c r="C9" i="15"/>
  <c r="L9" i="10"/>
  <c r="N9" i="10"/>
  <c r="Q9" i="10"/>
  <c r="F12" i="7" s="1"/>
  <c r="L9" i="15"/>
  <c r="AA9" i="10"/>
  <c r="AC12" i="8" s="1"/>
  <c r="AI11" i="14"/>
  <c r="C14" i="10"/>
  <c r="I14" i="10"/>
  <c r="S17" i="6" s="1"/>
  <c r="E15" i="14"/>
  <c r="D15" i="15"/>
  <c r="G17" i="10"/>
  <c r="F17" i="14"/>
  <c r="C17" i="15"/>
  <c r="D17" i="15"/>
  <c r="W19" i="14"/>
  <c r="X19" i="14" s="1"/>
  <c r="T19" i="14" s="1"/>
  <c r="AA23" i="10"/>
  <c r="AC26" i="8" s="1"/>
  <c r="AE23" i="14"/>
  <c r="O23" i="15"/>
  <c r="G6" i="15"/>
  <c r="N6" i="14"/>
  <c r="M6" i="14" s="1"/>
  <c r="T6" i="15"/>
  <c r="T7" i="10"/>
  <c r="I10" i="7" s="1"/>
  <c r="C8" i="15"/>
  <c r="J8" i="14"/>
  <c r="AA8" i="10"/>
  <c r="AC11" i="8" s="1"/>
  <c r="B9" i="15"/>
  <c r="AD9" i="14"/>
  <c r="AG9" i="14" s="1"/>
  <c r="C10" i="10"/>
  <c r="P11" i="14"/>
  <c r="AM11" i="14"/>
  <c r="U11" i="15"/>
  <c r="AG11" i="10"/>
  <c r="AK14" i="8" s="1"/>
  <c r="C12" i="10"/>
  <c r="AA13" i="14"/>
  <c r="AK13" i="14"/>
  <c r="S13" i="15"/>
  <c r="AE13" i="10"/>
  <c r="AI16" i="8" s="1"/>
  <c r="O14" i="10"/>
  <c r="AA14" i="10"/>
  <c r="AC17" i="8" s="1"/>
  <c r="AE14" i="14"/>
  <c r="O14" i="15"/>
  <c r="U16" i="10"/>
  <c r="J19" i="7" s="1"/>
  <c r="AA16" i="14"/>
  <c r="Q10" i="8"/>
  <c r="R10" i="8" s="1"/>
  <c r="I10" i="8"/>
  <c r="K10" i="8" s="1"/>
  <c r="I22" i="8"/>
  <c r="K22" i="8" s="1"/>
  <c r="O22" i="8" s="1"/>
  <c r="I24" i="8"/>
  <c r="K24" i="8" s="1"/>
  <c r="Q36" i="8"/>
  <c r="R36" i="8" s="1"/>
  <c r="I36" i="8"/>
  <c r="K36" i="8" s="1"/>
  <c r="I38" i="8"/>
  <c r="K38" i="8" s="1"/>
  <c r="I40" i="8"/>
  <c r="K40" i="8" s="1"/>
  <c r="I44" i="8"/>
  <c r="K44" i="8" s="1"/>
  <c r="P44" i="8"/>
  <c r="G44" i="8"/>
  <c r="H44" i="8" s="1"/>
  <c r="N48" i="8"/>
  <c r="W50" i="8"/>
  <c r="I65" i="8"/>
  <c r="K65" i="8" s="1"/>
  <c r="O65" i="8" s="1"/>
  <c r="T65" i="8"/>
  <c r="I66" i="8"/>
  <c r="K66" i="8" s="1"/>
  <c r="F66" i="8"/>
  <c r="H66" i="8" s="1"/>
  <c r="P66" i="8"/>
  <c r="I67" i="8"/>
  <c r="K67" i="8" s="1"/>
  <c r="T67" i="8"/>
  <c r="I68" i="8"/>
  <c r="K68" i="8" s="1"/>
  <c r="F68" i="8"/>
  <c r="H68" i="8" s="1"/>
  <c r="O68" i="8" s="1"/>
  <c r="P68" i="8"/>
  <c r="N70" i="8"/>
  <c r="I80" i="8"/>
  <c r="K80" i="8" s="1"/>
  <c r="S80" i="8"/>
  <c r="W80" i="8" s="1"/>
  <c r="J80" i="8"/>
  <c r="I91" i="8"/>
  <c r="K91" i="8" s="1"/>
  <c r="I92" i="8"/>
  <c r="K92" i="8" s="1"/>
  <c r="V92" i="8"/>
  <c r="M92" i="8"/>
  <c r="I93" i="8"/>
  <c r="I94" i="8"/>
  <c r="V94" i="8"/>
  <c r="M94" i="8"/>
  <c r="N94" i="8" s="1"/>
  <c r="I113" i="8"/>
  <c r="K113" i="8" s="1"/>
  <c r="U113" i="8"/>
  <c r="L113" i="8"/>
  <c r="N113" i="8" s="1"/>
  <c r="I128" i="8"/>
  <c r="K128" i="8" s="1"/>
  <c r="U128" i="8"/>
  <c r="L128" i="8"/>
  <c r="N128" i="8" s="1"/>
  <c r="I130" i="8"/>
  <c r="U130" i="8"/>
  <c r="L130" i="8"/>
  <c r="N130" i="8" s="1"/>
  <c r="I131" i="8"/>
  <c r="K131" i="8" s="1"/>
  <c r="P131" i="8"/>
  <c r="G131" i="8"/>
  <c r="H131" i="8" s="1"/>
  <c r="O131" i="8" s="1"/>
  <c r="N139" i="8"/>
  <c r="I154" i="8"/>
  <c r="K154" i="8" s="1"/>
  <c r="U154" i="8"/>
  <c r="L154" i="8"/>
  <c r="N154" i="8" s="1"/>
  <c r="I155" i="8"/>
  <c r="K155" i="8" s="1"/>
  <c r="P155" i="8"/>
  <c r="G155" i="8"/>
  <c r="H155" i="8" s="1"/>
  <c r="O155" i="8" s="1"/>
  <c r="I162" i="8"/>
  <c r="S162" i="8"/>
  <c r="W162" i="8" s="1"/>
  <c r="J162" i="8"/>
  <c r="J3" i="15"/>
  <c r="Q3" i="14"/>
  <c r="AC4" i="10"/>
  <c r="AF7" i="8" s="1"/>
  <c r="AH7" i="8" s="1"/>
  <c r="O13" i="12"/>
  <c r="G6" i="10"/>
  <c r="H6" i="14"/>
  <c r="Y6" i="10"/>
  <c r="AA9" i="8" s="1"/>
  <c r="AF6" i="14"/>
  <c r="AI6" i="14"/>
  <c r="I7" i="14"/>
  <c r="K7" i="14" s="1"/>
  <c r="L7" i="14" s="1"/>
  <c r="R7" i="14"/>
  <c r="Z7" i="10"/>
  <c r="AB10" i="8" s="1"/>
  <c r="S7" i="15"/>
  <c r="W8" i="14"/>
  <c r="X8" i="14" s="1"/>
  <c r="T8" i="14" s="1"/>
  <c r="AF8" i="14"/>
  <c r="I9" i="14"/>
  <c r="K9" i="14" s="1"/>
  <c r="R9" i="10"/>
  <c r="G12" i="7" s="1"/>
  <c r="O9" i="14"/>
  <c r="AA9" i="14"/>
  <c r="O11" i="10"/>
  <c r="G14" i="10"/>
  <c r="N14" i="10"/>
  <c r="G14" i="15"/>
  <c r="N14" i="14"/>
  <c r="K15" i="10"/>
  <c r="H16" i="10"/>
  <c r="H16" i="14"/>
  <c r="E16" i="15"/>
  <c r="F16" i="15"/>
  <c r="J16" i="14"/>
  <c r="L16" i="10"/>
  <c r="X16" i="10"/>
  <c r="AD16" i="14"/>
  <c r="Z16" i="10"/>
  <c r="AB19" i="8" s="1"/>
  <c r="W19" i="10"/>
  <c r="R8" i="15"/>
  <c r="K9" i="10"/>
  <c r="P9" i="14"/>
  <c r="AG9" i="10"/>
  <c r="AK12" i="8" s="1"/>
  <c r="M10" i="10"/>
  <c r="F11" i="15"/>
  <c r="N12" i="10"/>
  <c r="G12" i="15"/>
  <c r="Q12" i="10"/>
  <c r="F15" i="7" s="1"/>
  <c r="N12" i="14"/>
  <c r="E13" i="15"/>
  <c r="I13" i="10"/>
  <c r="S16" i="6" s="1"/>
  <c r="W13" i="14"/>
  <c r="X13" i="14" s="1"/>
  <c r="T13" i="14" s="1"/>
  <c r="O34" i="12"/>
  <c r="T14" i="15"/>
  <c r="AF14" i="10"/>
  <c r="AJ17" i="8" s="1"/>
  <c r="AL17" i="14"/>
  <c r="AN17" i="14" s="1"/>
  <c r="AF17" i="10"/>
  <c r="AJ20" i="8" s="1"/>
  <c r="R18" i="14"/>
  <c r="U18" i="10"/>
  <c r="J21" i="7" s="1"/>
  <c r="F19" i="10"/>
  <c r="E19" i="14"/>
  <c r="X19" i="10"/>
  <c r="O39" i="12"/>
  <c r="I20" i="15"/>
  <c r="I22" i="15"/>
  <c r="H18" i="15"/>
  <c r="O18" i="14"/>
  <c r="AL18" i="14"/>
  <c r="AM18" i="14"/>
  <c r="R19" i="10"/>
  <c r="G22" i="7" s="1"/>
  <c r="H19" i="15"/>
  <c r="Q19" i="14"/>
  <c r="J19" i="15"/>
  <c r="AJ20" i="14"/>
  <c r="Y22" i="10"/>
  <c r="AA25" i="8" s="1"/>
  <c r="Q22" i="15"/>
  <c r="AC22" i="10"/>
  <c r="AF25" i="8" s="1"/>
  <c r="AH25" i="8" s="1"/>
  <c r="H23" i="14"/>
  <c r="D23" i="15"/>
  <c r="P23" i="10"/>
  <c r="AD23" i="14"/>
  <c r="N23" i="15"/>
  <c r="Z23" i="10"/>
  <c r="AB26" i="8" s="1"/>
  <c r="J24" i="10"/>
  <c r="Y24" i="10"/>
  <c r="AA27" i="8" s="1"/>
  <c r="O52" i="12"/>
  <c r="C21" i="10"/>
  <c r="AF22" i="10"/>
  <c r="AJ25" i="8" s="1"/>
  <c r="O43" i="12"/>
  <c r="M23" i="10"/>
  <c r="G24" i="10"/>
  <c r="O24" i="14"/>
  <c r="H24" i="15"/>
  <c r="R24" i="10"/>
  <c r="G27" i="7" s="1"/>
  <c r="Q26" i="10"/>
  <c r="F29" i="7" s="1"/>
  <c r="N26" i="14"/>
  <c r="AD28" i="10"/>
  <c r="AG31" i="8" s="1"/>
  <c r="AI28" i="14"/>
  <c r="J11" i="15"/>
  <c r="C15" i="10"/>
  <c r="L17" i="10"/>
  <c r="F17" i="15"/>
  <c r="AC17" i="14"/>
  <c r="Y17" i="10"/>
  <c r="AA20" i="8" s="1"/>
  <c r="N17" i="15"/>
  <c r="Z17" i="10"/>
  <c r="AB20" i="8" s="1"/>
  <c r="F18" i="10"/>
  <c r="E18" i="14"/>
  <c r="G18" i="10"/>
  <c r="C18" i="15"/>
  <c r="R18" i="10"/>
  <c r="G21" i="7" s="1"/>
  <c r="L18" i="15"/>
  <c r="X18" i="10"/>
  <c r="M18" i="15"/>
  <c r="Y18" i="10"/>
  <c r="AA21" i="8" s="1"/>
  <c r="W20" i="14"/>
  <c r="X20" i="14" s="1"/>
  <c r="T20" i="14" s="1"/>
  <c r="X22" i="10"/>
  <c r="AH22" i="14"/>
  <c r="AJ22" i="14" s="1"/>
  <c r="U24" i="15"/>
  <c r="AG24" i="10"/>
  <c r="AK27" i="8" s="1"/>
  <c r="AC24" i="14"/>
  <c r="U26" i="15"/>
  <c r="W26" i="10"/>
  <c r="C27" i="10"/>
  <c r="I48" i="8"/>
  <c r="K48" i="8" s="1"/>
  <c r="I50" i="8"/>
  <c r="K50" i="8" s="1"/>
  <c r="I61" i="8"/>
  <c r="K61" i="8" s="1"/>
  <c r="O61" i="8" s="1"/>
  <c r="I70" i="8"/>
  <c r="K70" i="8" s="1"/>
  <c r="I79" i="8"/>
  <c r="K79" i="8" s="1"/>
  <c r="O79" i="8" s="1"/>
  <c r="I81" i="8"/>
  <c r="K81" i="8" s="1"/>
  <c r="O81" i="8" s="1"/>
  <c r="I88" i="8"/>
  <c r="K88" i="8" s="1"/>
  <c r="I90" i="8"/>
  <c r="K90" i="8" s="1"/>
  <c r="O90" i="8" s="1"/>
  <c r="I137" i="8"/>
  <c r="K137" i="8" s="1"/>
  <c r="O137" i="8" s="1"/>
  <c r="I139" i="8"/>
  <c r="K139" i="8" s="1"/>
  <c r="I150" i="8"/>
  <c r="K150" i="8" s="1"/>
  <c r="O150" i="8" s="1"/>
  <c r="I152" i="8"/>
  <c r="K152" i="8" s="1"/>
  <c r="I157" i="8"/>
  <c r="K157" i="8" s="1"/>
  <c r="O157" i="8" s="1"/>
  <c r="I159" i="8"/>
  <c r="K159" i="8" s="1"/>
  <c r="O159" i="8" s="1"/>
  <c r="I161" i="8"/>
  <c r="K161" i="8" s="1"/>
  <c r="I163" i="8"/>
  <c r="K163" i="8" s="1"/>
  <c r="C4" i="10"/>
  <c r="A9" i="8"/>
  <c r="A9" i="7"/>
  <c r="C7" i="10"/>
  <c r="A13" i="8"/>
  <c r="A13" i="7"/>
  <c r="C11" i="10"/>
  <c r="N17" i="10"/>
  <c r="O17" i="10"/>
  <c r="W17" i="10"/>
  <c r="Q17" i="15"/>
  <c r="K20" i="10"/>
  <c r="AC22" i="14"/>
  <c r="AL22" i="14"/>
  <c r="F24" i="14"/>
  <c r="AF24" i="10"/>
  <c r="AJ27" i="8" s="1"/>
  <c r="AL24" i="14"/>
  <c r="AM24" i="14"/>
  <c r="I26" i="10"/>
  <c r="S29" i="6" s="1"/>
  <c r="I26" i="14"/>
  <c r="AD26" i="10"/>
  <c r="AG29" i="8" s="1"/>
  <c r="AI26" i="14"/>
  <c r="AJ26" i="14" s="1"/>
  <c r="K28" i="10"/>
  <c r="R28" i="15"/>
  <c r="N18" i="10"/>
  <c r="AF18" i="10"/>
  <c r="AJ21" i="8" s="1"/>
  <c r="U18" i="15"/>
  <c r="O20" i="10"/>
  <c r="Z20" i="10"/>
  <c r="AB23" i="8" s="1"/>
  <c r="N20" i="15"/>
  <c r="AF20" i="14"/>
  <c r="AB20" i="10"/>
  <c r="AD23" i="8" s="1"/>
  <c r="AC20" i="10"/>
  <c r="AF23" i="8" s="1"/>
  <c r="AH23" i="8" s="1"/>
  <c r="Q20" i="15"/>
  <c r="R20" i="15"/>
  <c r="K22" i="10"/>
  <c r="O22" i="10"/>
  <c r="L22" i="15"/>
  <c r="M24" i="15"/>
  <c r="R25" i="10"/>
  <c r="G28" i="7" s="1"/>
  <c r="O25" i="14"/>
  <c r="P26" i="10"/>
  <c r="G26" i="15"/>
  <c r="P28" i="15"/>
  <c r="AB28" i="10"/>
  <c r="AD31" i="8" s="1"/>
  <c r="AF28" i="14"/>
  <c r="C16" i="10"/>
  <c r="AD17" i="10"/>
  <c r="AG20" i="8" s="1"/>
  <c r="AH20" i="8" s="1"/>
  <c r="AG17" i="10"/>
  <c r="AK20" i="8" s="1"/>
  <c r="A21" i="8"/>
  <c r="A21" i="7"/>
  <c r="O18" i="10"/>
  <c r="AG18" i="10"/>
  <c r="AK21" i="8" s="1"/>
  <c r="P20" i="10"/>
  <c r="AL20" i="14"/>
  <c r="J22" i="10"/>
  <c r="N22" i="10"/>
  <c r="R22" i="10"/>
  <c r="G25" i="7" s="1"/>
  <c r="O22" i="14"/>
  <c r="W22" i="14"/>
  <c r="X22" i="14" s="1"/>
  <c r="T22" i="14" s="1"/>
  <c r="T22" i="15"/>
  <c r="C24" i="15"/>
  <c r="K24" i="10"/>
  <c r="AG26" i="10"/>
  <c r="AK29" i="8" s="1"/>
  <c r="U28" i="15"/>
  <c r="AM28" i="14"/>
  <c r="S30" i="15"/>
  <c r="AK30" i="14"/>
  <c r="AE30" i="10"/>
  <c r="AI33" i="8" s="1"/>
  <c r="I36" i="15"/>
  <c r="G18" i="14"/>
  <c r="C19" i="10"/>
  <c r="K22" i="14"/>
  <c r="M22" i="15"/>
  <c r="C23" i="10"/>
  <c r="AE24" i="10"/>
  <c r="AI27" i="8" s="1"/>
  <c r="AL27" i="8" s="1"/>
  <c r="AK24" i="14"/>
  <c r="S24" i="15"/>
  <c r="AE25" i="10"/>
  <c r="AI28" i="8" s="1"/>
  <c r="AK25" i="14"/>
  <c r="N27" i="10"/>
  <c r="W27" i="14"/>
  <c r="X27" i="14" s="1"/>
  <c r="T27" i="14" s="1"/>
  <c r="J51" i="12"/>
  <c r="Q30" i="8" s="1"/>
  <c r="R30" i="8" s="1"/>
  <c r="P11" i="10"/>
  <c r="W11" i="10"/>
  <c r="O15" i="10"/>
  <c r="AJ17" i="14"/>
  <c r="C18" i="10"/>
  <c r="AF20" i="10"/>
  <c r="AJ23" i="8" s="1"/>
  <c r="A25" i="8"/>
  <c r="A25" i="7"/>
  <c r="G22" i="10"/>
  <c r="F22" i="14"/>
  <c r="G22" i="14" s="1"/>
  <c r="AA22" i="14"/>
  <c r="AF24" i="14"/>
  <c r="AB24" i="10"/>
  <c r="AD27" i="8" s="1"/>
  <c r="C25" i="10"/>
  <c r="F22" i="15"/>
  <c r="J22" i="15"/>
  <c r="U22" i="15"/>
  <c r="D24" i="15"/>
  <c r="N24" i="15"/>
  <c r="H26" i="10"/>
  <c r="Z26" i="10"/>
  <c r="AB29" i="8" s="1"/>
  <c r="R28" i="10"/>
  <c r="G31" i="7" s="1"/>
  <c r="Z28" i="10"/>
  <c r="AB31" i="8" s="1"/>
  <c r="B29" i="15"/>
  <c r="F29" i="10"/>
  <c r="AD29" i="10"/>
  <c r="AG32" i="8" s="1"/>
  <c r="S29" i="15"/>
  <c r="AE29" i="10"/>
  <c r="AI32" i="8" s="1"/>
  <c r="AM29" i="14"/>
  <c r="U29" i="15"/>
  <c r="Z30" i="10"/>
  <c r="AB33" i="8" s="1"/>
  <c r="Z31" i="10"/>
  <c r="AB34" i="8" s="1"/>
  <c r="N31" i="15"/>
  <c r="AA31" i="10"/>
  <c r="AC34" i="8" s="1"/>
  <c r="B32" i="15"/>
  <c r="E32" i="14"/>
  <c r="F32" i="10"/>
  <c r="R32" i="10"/>
  <c r="G35" i="7" s="1"/>
  <c r="O32" i="14"/>
  <c r="T32" i="10"/>
  <c r="I35" i="7" s="1"/>
  <c r="P34" i="10"/>
  <c r="W35" i="10"/>
  <c r="M35" i="15"/>
  <c r="AC35" i="14"/>
  <c r="Y35" i="10"/>
  <c r="AA38" i="8" s="1"/>
  <c r="I42" i="15"/>
  <c r="C17" i="10"/>
  <c r="C20" i="10"/>
  <c r="E22" i="15"/>
  <c r="G22" i="15"/>
  <c r="AF22" i="14"/>
  <c r="R22" i="15"/>
  <c r="C24" i="10"/>
  <c r="AA26" i="14"/>
  <c r="N28" i="15"/>
  <c r="D29" i="15"/>
  <c r="AA29" i="14"/>
  <c r="W29" i="10"/>
  <c r="AF29" i="10"/>
  <c r="AJ32" i="8" s="1"/>
  <c r="AC31" i="14"/>
  <c r="AG31" i="14" s="1"/>
  <c r="M31" i="15"/>
  <c r="AA32" i="14"/>
  <c r="Q33" i="10"/>
  <c r="F36" i="7" s="1"/>
  <c r="AE33" i="14"/>
  <c r="O33" i="15"/>
  <c r="AL33" i="14"/>
  <c r="Q35" i="10"/>
  <c r="F38" i="7" s="1"/>
  <c r="G35" i="15"/>
  <c r="N35" i="14"/>
  <c r="X36" i="10"/>
  <c r="Q37" i="14"/>
  <c r="T37" i="10"/>
  <c r="I40" i="7" s="1"/>
  <c r="O38" i="10"/>
  <c r="D26" i="15"/>
  <c r="Q26" i="15"/>
  <c r="Q29" i="14"/>
  <c r="X29" i="10"/>
  <c r="O31" i="10"/>
  <c r="W31" i="10"/>
  <c r="I32" i="14"/>
  <c r="K32" i="14" s="1"/>
  <c r="R34" i="10"/>
  <c r="G37" i="7" s="1"/>
  <c r="N34" i="15"/>
  <c r="AD34" i="14"/>
  <c r="Z34" i="10"/>
  <c r="AB37" i="8" s="1"/>
  <c r="J37" i="14"/>
  <c r="L37" i="10"/>
  <c r="AK37" i="14"/>
  <c r="AE37" i="10"/>
  <c r="AI40" i="8" s="1"/>
  <c r="AA38" i="14"/>
  <c r="L38" i="15"/>
  <c r="H39" i="15"/>
  <c r="R39" i="10"/>
  <c r="G42" i="7" s="1"/>
  <c r="S48" i="10"/>
  <c r="H51" i="7" s="1"/>
  <c r="J29" i="14"/>
  <c r="G29" i="15"/>
  <c r="N29" i="14"/>
  <c r="C30" i="10"/>
  <c r="F30" i="14"/>
  <c r="C31" i="15"/>
  <c r="F31" i="14"/>
  <c r="G31" i="14" s="1"/>
  <c r="F32" i="14"/>
  <c r="AF32" i="14"/>
  <c r="P32" i="15"/>
  <c r="Q32" i="15"/>
  <c r="AG32" i="10"/>
  <c r="AK35" i="8" s="1"/>
  <c r="U32" i="15"/>
  <c r="I33" i="10"/>
  <c r="S36" i="6" s="1"/>
  <c r="I33" i="14"/>
  <c r="E33" i="15"/>
  <c r="AC33" i="14"/>
  <c r="Y33" i="10"/>
  <c r="AA36" i="8" s="1"/>
  <c r="Z33" i="10"/>
  <c r="AB36" i="8" s="1"/>
  <c r="N33" i="15"/>
  <c r="AD33" i="14"/>
  <c r="AK35" i="14"/>
  <c r="AE35" i="10"/>
  <c r="AI38" i="8" s="1"/>
  <c r="AH37" i="14"/>
  <c r="AC37" i="10"/>
  <c r="AF40" i="8" s="1"/>
  <c r="B40" i="15"/>
  <c r="F40" i="10"/>
  <c r="E40" i="14"/>
  <c r="G40" i="14" s="1"/>
  <c r="J40" i="10"/>
  <c r="AB22" i="10"/>
  <c r="AD25" i="8" s="1"/>
  <c r="AG22" i="10"/>
  <c r="AK25" i="8" s="1"/>
  <c r="H24" i="10"/>
  <c r="X24" i="10"/>
  <c r="C26" i="10"/>
  <c r="O26" i="10"/>
  <c r="C28" i="10"/>
  <c r="F28" i="10"/>
  <c r="B28" i="15"/>
  <c r="L29" i="10"/>
  <c r="F29" i="15"/>
  <c r="O53" i="12"/>
  <c r="B31" i="15"/>
  <c r="F31" i="10"/>
  <c r="H31" i="14"/>
  <c r="D31" i="15"/>
  <c r="M31" i="10"/>
  <c r="U31" i="15"/>
  <c r="AG31" i="10"/>
  <c r="AK34" i="8" s="1"/>
  <c r="AM31" i="14"/>
  <c r="Y32" i="10"/>
  <c r="AA35" i="8" s="1"/>
  <c r="AC32" i="14"/>
  <c r="AC32" i="10"/>
  <c r="AF35" i="8" s="1"/>
  <c r="AH35" i="8" s="1"/>
  <c r="X33" i="10"/>
  <c r="K33" i="14"/>
  <c r="J34" i="10"/>
  <c r="O35" i="10"/>
  <c r="AI36" i="14"/>
  <c r="AD36" i="10"/>
  <c r="AG39" i="8" s="1"/>
  <c r="R36" i="15"/>
  <c r="S20" i="15"/>
  <c r="B22" i="15"/>
  <c r="P24" i="10"/>
  <c r="W24" i="10"/>
  <c r="M29" i="10"/>
  <c r="Q29" i="10"/>
  <c r="F32" i="7" s="1"/>
  <c r="H29" i="15"/>
  <c r="G31" i="10"/>
  <c r="L31" i="10"/>
  <c r="T31" i="10"/>
  <c r="I34" i="7" s="1"/>
  <c r="J31" i="15"/>
  <c r="S31" i="15"/>
  <c r="AE31" i="10"/>
  <c r="AI34" i="8" s="1"/>
  <c r="AK31" i="14"/>
  <c r="M32" i="10"/>
  <c r="N32" i="10"/>
  <c r="O32" i="10"/>
  <c r="X32" i="10"/>
  <c r="O32" i="15"/>
  <c r="AA32" i="10"/>
  <c r="AC35" i="8" s="1"/>
  <c r="AE32" i="14"/>
  <c r="AB32" i="10"/>
  <c r="AD35" i="8" s="1"/>
  <c r="D33" i="15"/>
  <c r="H33" i="10"/>
  <c r="H33" i="14"/>
  <c r="K33" i="15"/>
  <c r="R33" i="14"/>
  <c r="AG33" i="10"/>
  <c r="AK36" i="8" s="1"/>
  <c r="AM33" i="14"/>
  <c r="I34" i="14"/>
  <c r="E34" i="15"/>
  <c r="I34" i="10"/>
  <c r="S37" i="6" s="1"/>
  <c r="R35" i="10"/>
  <c r="G38" i="7" s="1"/>
  <c r="O35" i="14"/>
  <c r="H35" i="15"/>
  <c r="I36" i="14"/>
  <c r="E36" i="15"/>
  <c r="I36" i="10"/>
  <c r="S39" i="6" s="1"/>
  <c r="K36" i="10"/>
  <c r="G36" i="15"/>
  <c r="Q36" i="10"/>
  <c r="F39" i="7" s="1"/>
  <c r="AC26" i="10"/>
  <c r="AF29" i="8" s="1"/>
  <c r="AH29" i="8" s="1"/>
  <c r="J28" i="14"/>
  <c r="L28" i="10"/>
  <c r="H28" i="15"/>
  <c r="AD28" i="14"/>
  <c r="J29" i="15"/>
  <c r="AI29" i="14"/>
  <c r="R31" i="15"/>
  <c r="AD31" i="10"/>
  <c r="AG34" i="8" s="1"/>
  <c r="E32" i="15"/>
  <c r="J32" i="15"/>
  <c r="Q32" i="14"/>
  <c r="L32" i="15"/>
  <c r="AM32" i="14"/>
  <c r="B33" i="15"/>
  <c r="F33" i="10"/>
  <c r="E33" i="14"/>
  <c r="P33" i="10"/>
  <c r="J33" i="15"/>
  <c r="T33" i="10"/>
  <c r="I36" i="7" s="1"/>
  <c r="AF33" i="10"/>
  <c r="AJ36" i="8" s="1"/>
  <c r="H34" i="10"/>
  <c r="D34" i="15"/>
  <c r="H34" i="14"/>
  <c r="G35" i="10"/>
  <c r="C35" i="15"/>
  <c r="F35" i="14"/>
  <c r="AF36" i="14"/>
  <c r="AB36" i="10"/>
  <c r="AD39" i="8" s="1"/>
  <c r="AA37" i="10"/>
  <c r="AC40" i="8" s="1"/>
  <c r="T29" i="15"/>
  <c r="AL29" i="14"/>
  <c r="AN29" i="14" s="1"/>
  <c r="G30" i="10"/>
  <c r="C30" i="15"/>
  <c r="N30" i="15"/>
  <c r="AD30" i="14"/>
  <c r="H31" i="15"/>
  <c r="R31" i="10"/>
  <c r="G34" i="7" s="1"/>
  <c r="O31" i="14"/>
  <c r="AE31" i="14"/>
  <c r="G32" i="10"/>
  <c r="AH32" i="14"/>
  <c r="AJ32" i="14" s="1"/>
  <c r="O55" i="12"/>
  <c r="N33" i="10"/>
  <c r="I34" i="15"/>
  <c r="X34" i="10"/>
  <c r="L35" i="10"/>
  <c r="J35" i="14"/>
  <c r="U35" i="15"/>
  <c r="AG35" i="10"/>
  <c r="AK38" i="8" s="1"/>
  <c r="N36" i="15"/>
  <c r="Z36" i="10"/>
  <c r="AB39" i="8" s="1"/>
  <c r="Q37" i="15"/>
  <c r="D38" i="15"/>
  <c r="H38" i="10"/>
  <c r="H38" i="14"/>
  <c r="L39" i="15"/>
  <c r="AA39" i="14"/>
  <c r="AG39" i="10"/>
  <c r="AK42" i="8" s="1"/>
  <c r="AM39" i="14"/>
  <c r="U39" i="15"/>
  <c r="I35" i="10"/>
  <c r="S38" i="6" s="1"/>
  <c r="C36" i="10"/>
  <c r="M37" i="15"/>
  <c r="Y37" i="10"/>
  <c r="AA40" i="8" s="1"/>
  <c r="W38" i="10"/>
  <c r="W39" i="10"/>
  <c r="C39" i="15"/>
  <c r="G39" i="10"/>
  <c r="H39" i="10"/>
  <c r="O39" i="15"/>
  <c r="AA39" i="10"/>
  <c r="AC42" i="8" s="1"/>
  <c r="T40" i="15"/>
  <c r="C41" i="10"/>
  <c r="AK41" i="14"/>
  <c r="F42" i="15"/>
  <c r="L42" i="10"/>
  <c r="J42" i="14"/>
  <c r="W42" i="10"/>
  <c r="AE42" i="10"/>
  <c r="AI45" i="8" s="1"/>
  <c r="S42" i="15"/>
  <c r="AF42" i="10"/>
  <c r="AJ45" i="8" s="1"/>
  <c r="D43" i="15"/>
  <c r="AC43" i="10"/>
  <c r="AF46" i="8" s="1"/>
  <c r="AH43" i="14"/>
  <c r="AM43" i="14"/>
  <c r="O78" i="12"/>
  <c r="I44" i="14"/>
  <c r="O44" i="10"/>
  <c r="U45" i="15"/>
  <c r="AG45" i="10"/>
  <c r="AK48" i="8" s="1"/>
  <c r="I46" i="14"/>
  <c r="E46" i="15"/>
  <c r="O47" i="14"/>
  <c r="R47" i="15"/>
  <c r="AD47" i="10"/>
  <c r="AG50" i="8" s="1"/>
  <c r="O50" i="10"/>
  <c r="S38" i="15"/>
  <c r="AE38" i="10"/>
  <c r="AI41" i="8" s="1"/>
  <c r="O39" i="10"/>
  <c r="Y40" i="10"/>
  <c r="AA43" i="8" s="1"/>
  <c r="M40" i="15"/>
  <c r="B41" i="15"/>
  <c r="K42" i="10"/>
  <c r="AD42" i="14"/>
  <c r="N44" i="10"/>
  <c r="C46" i="15"/>
  <c r="G46" i="10"/>
  <c r="O47" i="10"/>
  <c r="Y48" i="10"/>
  <c r="AA51" i="8" s="1"/>
  <c r="M48" i="15"/>
  <c r="AC48" i="14"/>
  <c r="C49" i="10"/>
  <c r="P68" i="14"/>
  <c r="L40" i="15"/>
  <c r="Q40" i="15"/>
  <c r="AC40" i="10"/>
  <c r="AF43" i="8" s="1"/>
  <c r="AH43" i="8" s="1"/>
  <c r="AD40" i="10"/>
  <c r="AG43" i="8" s="1"/>
  <c r="N41" i="10"/>
  <c r="AM41" i="14"/>
  <c r="U41" i="15"/>
  <c r="L42" i="15"/>
  <c r="B43" i="15"/>
  <c r="P43" i="14"/>
  <c r="S44" i="10"/>
  <c r="H47" i="7" s="1"/>
  <c r="L44" i="15"/>
  <c r="F46" i="14"/>
  <c r="I46" i="10"/>
  <c r="S49" i="6" s="1"/>
  <c r="T46" i="10"/>
  <c r="I49" i="7" s="1"/>
  <c r="J46" i="15"/>
  <c r="AE47" i="14"/>
  <c r="O47" i="15"/>
  <c r="AF50" i="14"/>
  <c r="AB50" i="10"/>
  <c r="AD53" i="8" s="1"/>
  <c r="P50" i="15"/>
  <c r="Y51" i="10"/>
  <c r="AA54" i="8" s="1"/>
  <c r="AC51" i="14"/>
  <c r="U58" i="10"/>
  <c r="J61" i="7" s="1"/>
  <c r="K58" i="15"/>
  <c r="R58" i="14"/>
  <c r="I65" i="15"/>
  <c r="P31" i="15"/>
  <c r="C34" i="10"/>
  <c r="P34" i="15"/>
  <c r="O35" i="15"/>
  <c r="AD35" i="10"/>
  <c r="AG38" i="8" s="1"/>
  <c r="F37" i="10"/>
  <c r="T37" i="15"/>
  <c r="AF37" i="10"/>
  <c r="AJ40" i="8" s="1"/>
  <c r="E38" i="15"/>
  <c r="I38" i="10"/>
  <c r="S41" i="6" s="1"/>
  <c r="AF38" i="14"/>
  <c r="P38" i="15"/>
  <c r="H39" i="14"/>
  <c r="F39" i="15"/>
  <c r="AE39" i="14"/>
  <c r="AL40" i="14"/>
  <c r="F41" i="10"/>
  <c r="AF42" i="14"/>
  <c r="AL42" i="14"/>
  <c r="F43" i="10"/>
  <c r="AC43" i="14"/>
  <c r="AA44" i="14"/>
  <c r="X44" i="10"/>
  <c r="Q46" i="14"/>
  <c r="M47" i="15"/>
  <c r="Y47" i="10"/>
  <c r="AA50" i="8" s="1"/>
  <c r="C48" i="15"/>
  <c r="G48" i="10"/>
  <c r="I48" i="14"/>
  <c r="E48" i="15"/>
  <c r="P59" i="14"/>
  <c r="O34" i="15"/>
  <c r="AE34" i="14"/>
  <c r="N35" i="15"/>
  <c r="AD35" i="14"/>
  <c r="D37" i="15"/>
  <c r="AC37" i="14"/>
  <c r="P38" i="10"/>
  <c r="AA38" i="10"/>
  <c r="AC41" i="8" s="1"/>
  <c r="O38" i="15"/>
  <c r="AE38" i="14"/>
  <c r="AK38" i="14"/>
  <c r="F39" i="14"/>
  <c r="K40" i="15"/>
  <c r="AC40" i="14"/>
  <c r="AG41" i="10"/>
  <c r="AK44" i="8" s="1"/>
  <c r="R42" i="15"/>
  <c r="P42" i="10"/>
  <c r="J42" i="15"/>
  <c r="T42" i="10"/>
  <c r="I45" i="7" s="1"/>
  <c r="Q42" i="14"/>
  <c r="AK42" i="14"/>
  <c r="H43" i="14"/>
  <c r="H44" i="15"/>
  <c r="R44" i="10"/>
  <c r="G47" i="7" s="1"/>
  <c r="P45" i="10"/>
  <c r="W45" i="10"/>
  <c r="AC45" i="14"/>
  <c r="M45" i="15"/>
  <c r="AB45" i="10"/>
  <c r="AD48" i="8" s="1"/>
  <c r="P45" i="15"/>
  <c r="N46" i="14"/>
  <c r="G46" i="15"/>
  <c r="S46" i="15"/>
  <c r="AE46" i="10"/>
  <c r="AI49" i="8" s="1"/>
  <c r="AK46" i="14"/>
  <c r="U47" i="15"/>
  <c r="AG47" i="10"/>
  <c r="AK50" i="8" s="1"/>
  <c r="H47" i="14"/>
  <c r="D47" i="15"/>
  <c r="H47" i="10"/>
  <c r="AA47" i="10"/>
  <c r="AC50" i="8" s="1"/>
  <c r="G48" i="14"/>
  <c r="N48" i="10"/>
  <c r="AL48" i="14"/>
  <c r="AF48" i="10"/>
  <c r="AJ51" i="8" s="1"/>
  <c r="L50" i="15"/>
  <c r="AA50" i="14"/>
  <c r="G51" i="10"/>
  <c r="C51" i="15"/>
  <c r="F51" i="14"/>
  <c r="M51" i="15"/>
  <c r="AD51" i="10"/>
  <c r="AG54" i="8" s="1"/>
  <c r="AH54" i="8" s="1"/>
  <c r="R51" i="15"/>
  <c r="AI51" i="14"/>
  <c r="AJ51" i="14" s="1"/>
  <c r="I61" i="15"/>
  <c r="S41" i="15"/>
  <c r="AE41" i="10"/>
  <c r="AI44" i="8" s="1"/>
  <c r="F42" i="14"/>
  <c r="O42" i="15"/>
  <c r="AA42" i="10"/>
  <c r="AC45" i="8" s="1"/>
  <c r="G43" i="14"/>
  <c r="P43" i="10"/>
  <c r="W43" i="10"/>
  <c r="U43" i="15"/>
  <c r="AG43" i="10"/>
  <c r="AK46" i="8" s="1"/>
  <c r="F44" i="14"/>
  <c r="C44" i="15"/>
  <c r="N44" i="14"/>
  <c r="L47" i="15"/>
  <c r="AA47" i="14"/>
  <c r="R48" i="14"/>
  <c r="Z50" i="10"/>
  <c r="AB53" i="8" s="1"/>
  <c r="AD50" i="14"/>
  <c r="C29" i="10"/>
  <c r="C31" i="10"/>
  <c r="F32" i="15"/>
  <c r="K32" i="15"/>
  <c r="U34" i="10"/>
  <c r="J37" i="7" s="1"/>
  <c r="AA34" i="10"/>
  <c r="AC37" i="8" s="1"/>
  <c r="AF34" i="14"/>
  <c r="H35" i="10"/>
  <c r="I35" i="14"/>
  <c r="T35" i="10"/>
  <c r="I38" i="7" s="1"/>
  <c r="Z35" i="10"/>
  <c r="AB38" i="8" s="1"/>
  <c r="AE35" i="14"/>
  <c r="J37" i="10"/>
  <c r="M37" i="10"/>
  <c r="R37" i="10"/>
  <c r="G40" i="7" s="1"/>
  <c r="U37" i="10"/>
  <c r="J40" i="7" s="1"/>
  <c r="K37" i="15"/>
  <c r="C38" i="10"/>
  <c r="M38" i="10"/>
  <c r="D39" i="15"/>
  <c r="AH39" i="14"/>
  <c r="O73" i="12"/>
  <c r="K43" i="6" s="1"/>
  <c r="L43" i="6" s="1"/>
  <c r="M43" i="6" s="1"/>
  <c r="K40" i="10"/>
  <c r="AA40" i="14"/>
  <c r="AH40" i="14"/>
  <c r="AJ40" i="14" s="1"/>
  <c r="G42" i="10"/>
  <c r="O42" i="10"/>
  <c r="Z42" i="10"/>
  <c r="AB45" i="8" s="1"/>
  <c r="AI42" i="14"/>
  <c r="T42" i="15"/>
  <c r="Q43" i="15"/>
  <c r="F44" i="10"/>
  <c r="B44" i="15"/>
  <c r="E44" i="14"/>
  <c r="E44" i="15"/>
  <c r="Q44" i="10"/>
  <c r="F47" i="7" s="1"/>
  <c r="O44" i="14"/>
  <c r="I44" i="15"/>
  <c r="E45" i="14"/>
  <c r="B45" i="15"/>
  <c r="F45" i="10"/>
  <c r="H45" i="14"/>
  <c r="M45" i="10"/>
  <c r="U45" i="10"/>
  <c r="J48" i="7" s="1"/>
  <c r="K45" i="15"/>
  <c r="R45" i="14"/>
  <c r="Y45" i="10"/>
  <c r="AA48" i="8" s="1"/>
  <c r="C46" i="10"/>
  <c r="Q46" i="10"/>
  <c r="F49" i="7" s="1"/>
  <c r="G48" i="15"/>
  <c r="Q48" i="10"/>
  <c r="F51" i="7" s="1"/>
  <c r="U48" i="10"/>
  <c r="J51" i="7" s="1"/>
  <c r="P51" i="7" s="1"/>
  <c r="U53" i="10"/>
  <c r="J56" i="7" s="1"/>
  <c r="K53" i="15"/>
  <c r="R53" i="14"/>
  <c r="U29" i="10"/>
  <c r="J32" i="7" s="1"/>
  <c r="J32" i="10"/>
  <c r="J54" i="12"/>
  <c r="Q35" i="8" s="1"/>
  <c r="C33" i="10"/>
  <c r="K34" i="15"/>
  <c r="C35" i="10"/>
  <c r="D35" i="15"/>
  <c r="J35" i="15"/>
  <c r="E37" i="14"/>
  <c r="X37" i="10"/>
  <c r="AL37" i="14"/>
  <c r="I38" i="14"/>
  <c r="G38" i="15"/>
  <c r="Q38" i="10"/>
  <c r="F41" i="7" s="1"/>
  <c r="AL38" i="14"/>
  <c r="J39" i="14"/>
  <c r="J39" i="15"/>
  <c r="E40" i="15"/>
  <c r="I40" i="10"/>
  <c r="S43" i="6" s="1"/>
  <c r="R40" i="14"/>
  <c r="O77" i="12"/>
  <c r="K43" i="10"/>
  <c r="AD43" i="10"/>
  <c r="AG46" i="8" s="1"/>
  <c r="R43" i="15"/>
  <c r="AI43" i="14"/>
  <c r="G44" i="10"/>
  <c r="J44" i="10"/>
  <c r="AC44" i="10"/>
  <c r="AF47" i="8" s="1"/>
  <c r="AH47" i="8" s="1"/>
  <c r="Q44" i="15"/>
  <c r="AH44" i="14"/>
  <c r="AJ44" i="14" s="1"/>
  <c r="X46" i="10"/>
  <c r="AD46" i="14"/>
  <c r="N46" i="15"/>
  <c r="AM47" i="14"/>
  <c r="H50" i="10"/>
  <c r="D50" i="15"/>
  <c r="H50" i="14"/>
  <c r="N50" i="15"/>
  <c r="K51" i="10"/>
  <c r="T57" i="10"/>
  <c r="I60" i="7" s="1"/>
  <c r="Q57" i="14"/>
  <c r="J57" i="15"/>
  <c r="AF62" i="10"/>
  <c r="AJ65" i="8" s="1"/>
  <c r="AL62" i="14"/>
  <c r="T62" i="15"/>
  <c r="C50" i="10"/>
  <c r="B51" i="15"/>
  <c r="O53" i="15"/>
  <c r="K54" i="10"/>
  <c r="R56" i="10"/>
  <c r="G59" i="7" s="1"/>
  <c r="H56" i="15"/>
  <c r="X57" i="10"/>
  <c r="C58" i="15"/>
  <c r="R58" i="15"/>
  <c r="R59" i="15"/>
  <c r="J59" i="10"/>
  <c r="L60" i="15"/>
  <c r="AA60" i="14"/>
  <c r="B61" i="15"/>
  <c r="F61" i="10"/>
  <c r="E61" i="14"/>
  <c r="R61" i="10"/>
  <c r="G64" i="7" s="1"/>
  <c r="H61" i="15"/>
  <c r="O61" i="14"/>
  <c r="L64" i="10"/>
  <c r="J64" i="14"/>
  <c r="H64" i="15"/>
  <c r="E65" i="15"/>
  <c r="J111" i="12"/>
  <c r="W65" i="14"/>
  <c r="X65" i="14" s="1"/>
  <c r="T65" i="14" s="1"/>
  <c r="AF65" i="10"/>
  <c r="AJ68" i="8" s="1"/>
  <c r="AL65" i="14"/>
  <c r="T65" i="15"/>
  <c r="M66" i="10"/>
  <c r="R68" i="10"/>
  <c r="G71" i="7" s="1"/>
  <c r="O68" i="14"/>
  <c r="I52" i="10"/>
  <c r="S55" i="6" s="1"/>
  <c r="E52" i="15"/>
  <c r="G54" i="10"/>
  <c r="AD54" i="10"/>
  <c r="AG57" i="8" s="1"/>
  <c r="C55" i="10"/>
  <c r="G56" i="14"/>
  <c r="G56" i="15"/>
  <c r="S56" i="10"/>
  <c r="H59" i="7" s="1"/>
  <c r="Y56" i="10"/>
  <c r="AA59" i="8" s="1"/>
  <c r="M56" i="15"/>
  <c r="G59" i="10"/>
  <c r="C59" i="15"/>
  <c r="R59" i="10"/>
  <c r="G62" i="7" s="1"/>
  <c r="P61" i="14"/>
  <c r="AA61" i="10"/>
  <c r="AC64" i="8" s="1"/>
  <c r="AE61" i="14"/>
  <c r="O61" i="15"/>
  <c r="I62" i="10"/>
  <c r="S65" i="6" s="1"/>
  <c r="E62" i="15"/>
  <c r="J62" i="15"/>
  <c r="T62" i="10"/>
  <c r="I65" i="7" s="1"/>
  <c r="Q62" i="14"/>
  <c r="O62" i="15"/>
  <c r="AA64" i="14"/>
  <c r="L64" i="15"/>
  <c r="G65" i="15"/>
  <c r="S66" i="15"/>
  <c r="AE66" i="10"/>
  <c r="AI69" i="8" s="1"/>
  <c r="N69" i="10"/>
  <c r="P69" i="14"/>
  <c r="O70" i="14"/>
  <c r="H70" i="15"/>
  <c r="R70" i="10"/>
  <c r="G73" i="7" s="1"/>
  <c r="P75" i="14"/>
  <c r="N40" i="10"/>
  <c r="C43" i="10"/>
  <c r="C45" i="10"/>
  <c r="J45" i="14"/>
  <c r="Q45" i="14"/>
  <c r="AH45" i="14"/>
  <c r="J80" i="12"/>
  <c r="Q51" i="8" s="1"/>
  <c r="R51" i="8" s="1"/>
  <c r="AD48" i="10"/>
  <c r="AG51" i="8" s="1"/>
  <c r="AG48" i="10"/>
  <c r="AK51" i="8" s="1"/>
  <c r="U48" i="15"/>
  <c r="L51" i="10"/>
  <c r="T51" i="10"/>
  <c r="I54" i="7" s="1"/>
  <c r="N51" i="15"/>
  <c r="Z51" i="10"/>
  <c r="AB54" i="8" s="1"/>
  <c r="J52" i="10"/>
  <c r="Q52" i="10"/>
  <c r="F55" i="7" s="1"/>
  <c r="G52" i="15"/>
  <c r="AC52" i="10"/>
  <c r="AF55" i="8" s="1"/>
  <c r="AH55" i="8" s="1"/>
  <c r="Q52" i="15"/>
  <c r="AF52" i="10"/>
  <c r="AJ55" i="8" s="1"/>
  <c r="Y53" i="10"/>
  <c r="AA56" i="8" s="1"/>
  <c r="AA54" i="10"/>
  <c r="AC57" i="8" s="1"/>
  <c r="O54" i="15"/>
  <c r="Q56" i="10"/>
  <c r="F59" i="7" s="1"/>
  <c r="AG56" i="10"/>
  <c r="AK59" i="8" s="1"/>
  <c r="U56" i="15"/>
  <c r="P57" i="10"/>
  <c r="W57" i="10"/>
  <c r="O99" i="12"/>
  <c r="K61" i="6" s="1"/>
  <c r="L61" i="6" s="1"/>
  <c r="M61" i="6" s="1"/>
  <c r="AB58" i="10"/>
  <c r="AD61" i="8" s="1"/>
  <c r="B59" i="15"/>
  <c r="T59" i="10"/>
  <c r="I62" i="7" s="1"/>
  <c r="AI59" i="14"/>
  <c r="AA62" i="10"/>
  <c r="AC65" i="8" s="1"/>
  <c r="K63" i="10"/>
  <c r="P63" i="10"/>
  <c r="X63" i="10"/>
  <c r="AD64" i="10"/>
  <c r="AG67" i="8" s="1"/>
  <c r="O64" i="14"/>
  <c r="T64" i="10"/>
  <c r="I67" i="7" s="1"/>
  <c r="Q64" i="14"/>
  <c r="I65" i="14"/>
  <c r="Q65" i="10"/>
  <c r="F68" i="7" s="1"/>
  <c r="Q66" i="15"/>
  <c r="AH66" i="14"/>
  <c r="AK66" i="14"/>
  <c r="C37" i="10"/>
  <c r="J73" i="12"/>
  <c r="Q43" i="8" s="1"/>
  <c r="R43" i="8" s="1"/>
  <c r="AG40" i="10"/>
  <c r="AK43" i="8" s="1"/>
  <c r="U40" i="15"/>
  <c r="G43" i="10"/>
  <c r="C43" i="15"/>
  <c r="AE43" i="14"/>
  <c r="M44" i="15"/>
  <c r="Y44" i="10"/>
  <c r="AA47" i="8" s="1"/>
  <c r="O45" i="14"/>
  <c r="J48" i="10"/>
  <c r="AA48" i="14"/>
  <c r="R48" i="15"/>
  <c r="O51" i="14"/>
  <c r="F52" i="10"/>
  <c r="B52" i="15"/>
  <c r="H52" i="15"/>
  <c r="R52" i="10"/>
  <c r="G55" i="7" s="1"/>
  <c r="P52" i="15"/>
  <c r="N54" i="15"/>
  <c r="J56" i="10"/>
  <c r="U56" i="10"/>
  <c r="J59" i="7" s="1"/>
  <c r="T56" i="15"/>
  <c r="AE57" i="14"/>
  <c r="AH59" i="14"/>
  <c r="AJ59" i="14" s="1"/>
  <c r="AF59" i="10"/>
  <c r="AJ62" i="8" s="1"/>
  <c r="AL59" i="14"/>
  <c r="C60" i="10"/>
  <c r="J61" i="10"/>
  <c r="L61" i="15"/>
  <c r="C62" i="10"/>
  <c r="I62" i="14"/>
  <c r="AE62" i="14"/>
  <c r="M63" i="10"/>
  <c r="AG63" i="10"/>
  <c r="AK66" i="8" s="1"/>
  <c r="P64" i="10"/>
  <c r="AI64" i="14"/>
  <c r="O65" i="10"/>
  <c r="N65" i="14"/>
  <c r="R65" i="15"/>
  <c r="AC66" i="10"/>
  <c r="AF69" i="8" s="1"/>
  <c r="O67" i="10"/>
  <c r="L67" i="15"/>
  <c r="H68" i="15"/>
  <c r="AD44" i="14"/>
  <c r="X45" i="10"/>
  <c r="C47" i="10"/>
  <c r="R48" i="10"/>
  <c r="G51" i="7" s="1"/>
  <c r="M51" i="7" s="1"/>
  <c r="H48" i="15"/>
  <c r="O51" i="10"/>
  <c r="L51" i="15"/>
  <c r="AG51" i="10"/>
  <c r="AK54" i="8" s="1"/>
  <c r="U51" i="15"/>
  <c r="X52" i="10"/>
  <c r="C53" i="10"/>
  <c r="AE53" i="14"/>
  <c r="I54" i="14"/>
  <c r="K54" i="14" s="1"/>
  <c r="N54" i="14"/>
  <c r="AL54" i="14"/>
  <c r="E56" i="15"/>
  <c r="O56" i="14"/>
  <c r="AB56" i="10"/>
  <c r="AD59" i="8" s="1"/>
  <c r="C57" i="10"/>
  <c r="F58" i="14"/>
  <c r="L58" i="15"/>
  <c r="AI58" i="14"/>
  <c r="J59" i="14"/>
  <c r="W59" i="14"/>
  <c r="X59" i="14" s="1"/>
  <c r="T59" i="14" s="1"/>
  <c r="W60" i="10"/>
  <c r="S60" i="15"/>
  <c r="C61" i="15"/>
  <c r="G61" i="10"/>
  <c r="F61" i="14"/>
  <c r="G61" i="14" s="1"/>
  <c r="Q61" i="10"/>
  <c r="F64" i="7" s="1"/>
  <c r="N61" i="14"/>
  <c r="G61" i="15"/>
  <c r="Y61" i="10"/>
  <c r="AA64" i="8" s="1"/>
  <c r="M61" i="15"/>
  <c r="F64" i="15"/>
  <c r="L65" i="15"/>
  <c r="AA65" i="14"/>
  <c r="U65" i="15"/>
  <c r="AG65" i="10"/>
  <c r="AK68" i="8" s="1"/>
  <c r="AM65" i="14"/>
  <c r="AN65" i="14" s="1"/>
  <c r="T66" i="15"/>
  <c r="AL66" i="14"/>
  <c r="AF66" i="10"/>
  <c r="AJ69" i="8" s="1"/>
  <c r="R66" i="10"/>
  <c r="G69" i="7" s="1"/>
  <c r="O66" i="14"/>
  <c r="H66" i="15"/>
  <c r="AF67" i="14"/>
  <c r="C67" i="15"/>
  <c r="F67" i="14"/>
  <c r="AB67" i="10"/>
  <c r="AD70" i="8" s="1"/>
  <c r="Y68" i="10"/>
  <c r="AA71" i="8" s="1"/>
  <c r="M68" i="15"/>
  <c r="AC68" i="14"/>
  <c r="AG68" i="14" s="1"/>
  <c r="C39" i="10"/>
  <c r="R40" i="10"/>
  <c r="G43" i="7" s="1"/>
  <c r="H40" i="15"/>
  <c r="C42" i="10"/>
  <c r="O43" i="10"/>
  <c r="L43" i="15"/>
  <c r="U44" i="15"/>
  <c r="AG44" i="10"/>
  <c r="AK47" i="8" s="1"/>
  <c r="O79" i="12"/>
  <c r="L45" i="10"/>
  <c r="T45" i="10"/>
  <c r="I48" i="7" s="1"/>
  <c r="X48" i="10"/>
  <c r="Q48" i="15"/>
  <c r="AC48" i="10"/>
  <c r="AF51" i="8" s="1"/>
  <c r="E51" i="14"/>
  <c r="J51" i="14"/>
  <c r="Q51" i="14"/>
  <c r="G52" i="14"/>
  <c r="K52" i="15"/>
  <c r="Z52" i="10"/>
  <c r="AB55" i="8" s="1"/>
  <c r="AC53" i="14"/>
  <c r="F54" i="14"/>
  <c r="O54" i="10"/>
  <c r="X54" i="10"/>
  <c r="AI54" i="14"/>
  <c r="I56" i="10"/>
  <c r="S59" i="6" s="1"/>
  <c r="N56" i="14"/>
  <c r="AC56" i="14"/>
  <c r="AD56" i="10"/>
  <c r="AG59" i="8" s="1"/>
  <c r="O58" i="10"/>
  <c r="AF58" i="14"/>
  <c r="F59" i="14"/>
  <c r="G59" i="14" s="1"/>
  <c r="O59" i="14"/>
  <c r="Q59" i="14"/>
  <c r="S59" i="15"/>
  <c r="AK59" i="14"/>
  <c r="E60" i="14"/>
  <c r="F60" i="10"/>
  <c r="AE60" i="10"/>
  <c r="AI63" i="8" s="1"/>
  <c r="P61" i="15"/>
  <c r="AB61" i="10"/>
  <c r="AD64" i="8" s="1"/>
  <c r="AF61" i="14"/>
  <c r="W64" i="10"/>
  <c r="S64" i="15"/>
  <c r="K65" i="10"/>
  <c r="G67" i="10"/>
  <c r="J68" i="10"/>
  <c r="R74" i="15"/>
  <c r="AD74" i="10"/>
  <c r="AG77" i="8" s="1"/>
  <c r="AI74" i="14"/>
  <c r="J78" i="12"/>
  <c r="Q47" i="8" s="1"/>
  <c r="T45" i="15"/>
  <c r="AF45" i="10"/>
  <c r="AJ48" i="8" s="1"/>
  <c r="AL48" i="8" s="1"/>
  <c r="B48" i="15"/>
  <c r="F48" i="10"/>
  <c r="J51" i="10"/>
  <c r="R51" i="10"/>
  <c r="G54" i="7" s="1"/>
  <c r="H51" i="15"/>
  <c r="Q51" i="15"/>
  <c r="I52" i="14"/>
  <c r="L54" i="10"/>
  <c r="F54" i="15"/>
  <c r="T54" i="10"/>
  <c r="I57" i="7" s="1"/>
  <c r="J54" i="15"/>
  <c r="M56" i="10"/>
  <c r="C58" i="10"/>
  <c r="O59" i="10"/>
  <c r="Q59" i="15"/>
  <c r="O101" i="12"/>
  <c r="P60" i="10"/>
  <c r="K60" i="15"/>
  <c r="AK60" i="14"/>
  <c r="AC61" i="14"/>
  <c r="AG61" i="14" s="1"/>
  <c r="AJ61" i="14"/>
  <c r="U62" i="15"/>
  <c r="AG62" i="10"/>
  <c r="AK65" i="8" s="1"/>
  <c r="AM62" i="14"/>
  <c r="AM63" i="14"/>
  <c r="AN63" i="14" s="1"/>
  <c r="U63" i="15"/>
  <c r="W63" i="10"/>
  <c r="T63" i="15"/>
  <c r="J66" i="10"/>
  <c r="U66" i="10"/>
  <c r="J69" i="7" s="1"/>
  <c r="R66" i="14"/>
  <c r="K66" i="15"/>
  <c r="Z67" i="10"/>
  <c r="AB70" i="8" s="1"/>
  <c r="AD67" i="14"/>
  <c r="P67" i="15"/>
  <c r="B68" i="15"/>
  <c r="F68" i="10"/>
  <c r="K69" i="14"/>
  <c r="AC71" i="10"/>
  <c r="AF74" i="8" s="1"/>
  <c r="Q71" i="15"/>
  <c r="AH71" i="14"/>
  <c r="AJ71" i="14" s="1"/>
  <c r="N52" i="10"/>
  <c r="O86" i="12"/>
  <c r="AB53" i="10"/>
  <c r="AD56" i="8" s="1"/>
  <c r="P53" i="15"/>
  <c r="AA57" i="10"/>
  <c r="AC60" i="8" s="1"/>
  <c r="H58" i="10"/>
  <c r="D58" i="15"/>
  <c r="AE58" i="10"/>
  <c r="AI61" i="8" s="1"/>
  <c r="S58" i="15"/>
  <c r="F59" i="15"/>
  <c r="L59" i="15"/>
  <c r="AD59" i="10"/>
  <c r="AG62" i="8" s="1"/>
  <c r="AH62" i="8" s="1"/>
  <c r="Y60" i="10"/>
  <c r="AA63" i="8" s="1"/>
  <c r="AC60" i="14"/>
  <c r="M60" i="15"/>
  <c r="I61" i="10"/>
  <c r="S64" i="6" s="1"/>
  <c r="I61" i="14"/>
  <c r="K61" i="14" s="1"/>
  <c r="E61" i="15"/>
  <c r="F62" i="15"/>
  <c r="L62" i="10"/>
  <c r="J62" i="14"/>
  <c r="K62" i="14" s="1"/>
  <c r="U63" i="10"/>
  <c r="J66" i="7" s="1"/>
  <c r="R63" i="14"/>
  <c r="O64" i="10"/>
  <c r="AG64" i="10"/>
  <c r="AK67" i="8" s="1"/>
  <c r="AM64" i="14"/>
  <c r="U64" i="15"/>
  <c r="N65" i="10"/>
  <c r="D66" i="15"/>
  <c r="H66" i="14"/>
  <c r="E68" i="14"/>
  <c r="M69" i="14"/>
  <c r="J40" i="14"/>
  <c r="K40" i="14" s="1"/>
  <c r="Q40" i="14"/>
  <c r="AE40" i="14"/>
  <c r="J48" i="14"/>
  <c r="K48" i="14" s="1"/>
  <c r="Q48" i="14"/>
  <c r="AE48" i="14"/>
  <c r="Y52" i="10"/>
  <c r="AA55" i="8" s="1"/>
  <c r="AG52" i="10"/>
  <c r="AK55" i="8" s="1"/>
  <c r="F56" i="10"/>
  <c r="J56" i="14"/>
  <c r="K56" i="14" s="1"/>
  <c r="N56" i="10"/>
  <c r="Q56" i="14"/>
  <c r="AE56" i="14"/>
  <c r="AC56" i="10"/>
  <c r="AF59" i="8" s="1"/>
  <c r="AH59" i="8" s="1"/>
  <c r="K59" i="10"/>
  <c r="N61" i="10"/>
  <c r="R61" i="14"/>
  <c r="AF61" i="10"/>
  <c r="AJ64" i="8" s="1"/>
  <c r="G63" i="10"/>
  <c r="AB63" i="10"/>
  <c r="AD66" i="8" s="1"/>
  <c r="O111" i="12"/>
  <c r="F65" i="14"/>
  <c r="H65" i="15"/>
  <c r="Z65" i="10"/>
  <c r="AB68" i="8" s="1"/>
  <c r="AF65" i="14"/>
  <c r="Y66" i="10"/>
  <c r="AA69" i="8" s="1"/>
  <c r="C68" i="15"/>
  <c r="Z68" i="10"/>
  <c r="AB71" i="8" s="1"/>
  <c r="AB68" i="10"/>
  <c r="AD71" i="8" s="1"/>
  <c r="P68" i="15"/>
  <c r="E69" i="15"/>
  <c r="J113" i="12"/>
  <c r="AB69" i="10"/>
  <c r="AD72" i="8" s="1"/>
  <c r="L72" i="10"/>
  <c r="F72" i="15"/>
  <c r="H72" i="15"/>
  <c r="AA72" i="14"/>
  <c r="AK72" i="14"/>
  <c r="AN72" i="14" s="1"/>
  <c r="AG72" i="10"/>
  <c r="AK75" i="8" s="1"/>
  <c r="AL75" i="8" s="1"/>
  <c r="N73" i="10"/>
  <c r="T73" i="10"/>
  <c r="I76" i="7" s="1"/>
  <c r="J73" i="15"/>
  <c r="AF73" i="10"/>
  <c r="AJ76" i="8" s="1"/>
  <c r="U75" i="10"/>
  <c r="J78" i="7" s="1"/>
  <c r="Z75" i="10"/>
  <c r="AB78" i="8" s="1"/>
  <c r="R76" i="10"/>
  <c r="G79" i="7" s="1"/>
  <c r="P76" i="15"/>
  <c r="AF76" i="14"/>
  <c r="O77" i="10"/>
  <c r="AA77" i="14"/>
  <c r="L77" i="15"/>
  <c r="AD77" i="10"/>
  <c r="AG80" i="8" s="1"/>
  <c r="U78" i="15"/>
  <c r="AM78" i="14"/>
  <c r="B78" i="15"/>
  <c r="E78" i="14"/>
  <c r="P78" i="10"/>
  <c r="W78" i="10"/>
  <c r="AG78" i="10"/>
  <c r="AK81" i="8" s="1"/>
  <c r="N79" i="14"/>
  <c r="M81" i="10"/>
  <c r="J82" i="10"/>
  <c r="W82" i="14"/>
  <c r="X82" i="14" s="1"/>
  <c r="T82" i="14" s="1"/>
  <c r="J122" i="12"/>
  <c r="C59" i="10"/>
  <c r="K61" i="10"/>
  <c r="AC61" i="10"/>
  <c r="AF64" i="8" s="1"/>
  <c r="AH64" i="8" s="1"/>
  <c r="C63" i="10"/>
  <c r="Y63" i="10"/>
  <c r="AA66" i="8" s="1"/>
  <c r="P65" i="10"/>
  <c r="W65" i="10"/>
  <c r="M65" i="15"/>
  <c r="C66" i="10"/>
  <c r="O66" i="10"/>
  <c r="W66" i="14"/>
  <c r="X66" i="14" s="1"/>
  <c r="T66" i="14" s="1"/>
  <c r="N68" i="10"/>
  <c r="Q68" i="15"/>
  <c r="O113" i="12"/>
  <c r="K72" i="6" s="1"/>
  <c r="L72" i="6" s="1"/>
  <c r="M72" i="6" s="1"/>
  <c r="J69" i="10"/>
  <c r="L69" i="10"/>
  <c r="AH69" i="14"/>
  <c r="AF69" i="10"/>
  <c r="AJ72" i="8" s="1"/>
  <c r="T69" i="15"/>
  <c r="I71" i="10"/>
  <c r="S74" i="6" s="1"/>
  <c r="E71" i="15"/>
  <c r="N71" i="10"/>
  <c r="W71" i="10"/>
  <c r="T71" i="15"/>
  <c r="H72" i="10"/>
  <c r="D72" i="15"/>
  <c r="M72" i="10"/>
  <c r="P72" i="10"/>
  <c r="AC72" i="10"/>
  <c r="AF75" i="8" s="1"/>
  <c r="Q72" i="15"/>
  <c r="F73" i="10"/>
  <c r="B73" i="15"/>
  <c r="X73" i="10"/>
  <c r="AM76" i="14"/>
  <c r="AG76" i="10"/>
  <c r="AK79" i="8" s="1"/>
  <c r="S81" i="15"/>
  <c r="AE81" i="10"/>
  <c r="AI84" i="8" s="1"/>
  <c r="AK81" i="14"/>
  <c r="C67" i="10"/>
  <c r="L68" i="15"/>
  <c r="B69" i="15"/>
  <c r="R69" i="10"/>
  <c r="G72" i="7" s="1"/>
  <c r="X69" i="10"/>
  <c r="AG69" i="10"/>
  <c r="AK72" i="8" s="1"/>
  <c r="U69" i="15"/>
  <c r="F71" i="10"/>
  <c r="J71" i="10"/>
  <c r="O116" i="12"/>
  <c r="K75" i="6" s="1"/>
  <c r="L75" i="6" s="1"/>
  <c r="M75" i="6" s="1"/>
  <c r="E72" i="15"/>
  <c r="I72" i="10"/>
  <c r="S75" i="6" s="1"/>
  <c r="Q72" i="14"/>
  <c r="AD72" i="10"/>
  <c r="AG75" i="8" s="1"/>
  <c r="R72" i="15"/>
  <c r="AA73" i="14"/>
  <c r="M75" i="10"/>
  <c r="AF76" i="10"/>
  <c r="AJ79" i="8" s="1"/>
  <c r="T76" i="15"/>
  <c r="AL76" i="14"/>
  <c r="AC77" i="14"/>
  <c r="Y77" i="10"/>
  <c r="AA80" i="8" s="1"/>
  <c r="M77" i="10"/>
  <c r="U77" i="10"/>
  <c r="J80" i="7" s="1"/>
  <c r="R77" i="14"/>
  <c r="F78" i="15"/>
  <c r="J78" i="15"/>
  <c r="AD78" i="10"/>
  <c r="AG81" i="8" s="1"/>
  <c r="R78" i="15"/>
  <c r="U79" i="10"/>
  <c r="J82" i="7" s="1"/>
  <c r="R79" i="14"/>
  <c r="G82" i="14"/>
  <c r="Q82" i="15"/>
  <c r="AC82" i="10"/>
  <c r="AF85" i="8" s="1"/>
  <c r="P89" i="15"/>
  <c r="AF89" i="14"/>
  <c r="AB89" i="10"/>
  <c r="AD92" i="8" s="1"/>
  <c r="K69" i="15"/>
  <c r="L72" i="15"/>
  <c r="S72" i="15"/>
  <c r="B75" i="15"/>
  <c r="E75" i="14"/>
  <c r="G75" i="14" s="1"/>
  <c r="H76" i="10"/>
  <c r="T77" i="15"/>
  <c r="AL77" i="14"/>
  <c r="O78" i="10"/>
  <c r="L78" i="15"/>
  <c r="D80" i="15"/>
  <c r="H80" i="14"/>
  <c r="H80" i="10"/>
  <c r="N80" i="10"/>
  <c r="AC80" i="10"/>
  <c r="AF83" i="8" s="1"/>
  <c r="C81" i="15"/>
  <c r="R82" i="10"/>
  <c r="G85" i="7" s="1"/>
  <c r="AJ82" i="14"/>
  <c r="S83" i="10"/>
  <c r="H86" i="7" s="1"/>
  <c r="S86" i="15"/>
  <c r="AK86" i="14"/>
  <c r="AE86" i="10"/>
  <c r="AI89" i="8" s="1"/>
  <c r="M52" i="15"/>
  <c r="U52" i="15"/>
  <c r="B56" i="15"/>
  <c r="Q56" i="15"/>
  <c r="AG61" i="10"/>
  <c r="AK64" i="8" s="1"/>
  <c r="C65" i="10"/>
  <c r="S65" i="15"/>
  <c r="N66" i="10"/>
  <c r="O68" i="10"/>
  <c r="R68" i="15"/>
  <c r="F69" i="10"/>
  <c r="M69" i="10"/>
  <c r="H69" i="15"/>
  <c r="Q69" i="15"/>
  <c r="B71" i="15"/>
  <c r="X71" i="10"/>
  <c r="N72" i="14"/>
  <c r="C73" i="10"/>
  <c r="G73" i="10"/>
  <c r="C73" i="15"/>
  <c r="Q73" i="10"/>
  <c r="F76" i="7" s="1"/>
  <c r="J75" i="10"/>
  <c r="R75" i="14"/>
  <c r="W75" i="14"/>
  <c r="X75" i="14" s="1"/>
  <c r="T75" i="14" s="1"/>
  <c r="X75" i="10"/>
  <c r="Q76" i="14"/>
  <c r="T76" i="10"/>
  <c r="I79" i="7" s="1"/>
  <c r="Z76" i="10"/>
  <c r="AB79" i="8" s="1"/>
  <c r="AE76" i="10"/>
  <c r="AI79" i="8" s="1"/>
  <c r="AK76" i="14"/>
  <c r="S76" i="15"/>
  <c r="F77" i="15"/>
  <c r="J77" i="14"/>
  <c r="J77" i="15"/>
  <c r="Q77" i="14"/>
  <c r="AF77" i="10"/>
  <c r="AJ80" i="8" s="1"/>
  <c r="K78" i="10"/>
  <c r="AI78" i="14"/>
  <c r="J79" i="10"/>
  <c r="L79" i="15"/>
  <c r="AC79" i="10"/>
  <c r="AF82" i="8" s="1"/>
  <c r="AH82" i="8" s="1"/>
  <c r="Q79" i="15"/>
  <c r="AH79" i="14"/>
  <c r="AJ79" i="14" s="1"/>
  <c r="W80" i="14"/>
  <c r="X80" i="14" s="1"/>
  <c r="T80" i="14" s="1"/>
  <c r="W80" i="10"/>
  <c r="G81" i="10"/>
  <c r="O82" i="14"/>
  <c r="AF84" i="10"/>
  <c r="AJ87" i="8" s="1"/>
  <c r="T84" i="15"/>
  <c r="AL84" i="14"/>
  <c r="Y69" i="10"/>
  <c r="AA72" i="8" s="1"/>
  <c r="C70" i="10"/>
  <c r="P71" i="10"/>
  <c r="T72" i="10"/>
  <c r="I75" i="7" s="1"/>
  <c r="J72" i="15"/>
  <c r="L73" i="15"/>
  <c r="S73" i="15"/>
  <c r="AK73" i="14"/>
  <c r="C74" i="10"/>
  <c r="N75" i="14"/>
  <c r="G75" i="15"/>
  <c r="J76" i="14"/>
  <c r="L76" i="10"/>
  <c r="X77" i="10"/>
  <c r="T79" i="15"/>
  <c r="AF79" i="10"/>
  <c r="AJ82" i="8" s="1"/>
  <c r="AL79" i="14"/>
  <c r="N82" i="10"/>
  <c r="AE82" i="14"/>
  <c r="AA82" i="10"/>
  <c r="AC85" i="8" s="1"/>
  <c r="O82" i="15"/>
  <c r="AL61" i="14"/>
  <c r="F63" i="14"/>
  <c r="AE63" i="10"/>
  <c r="AI66" i="8" s="1"/>
  <c r="AL66" i="8" s="1"/>
  <c r="AC65" i="10"/>
  <c r="AF68" i="8" s="1"/>
  <c r="AH68" i="8" s="1"/>
  <c r="AB66" i="10"/>
  <c r="AD69" i="8" s="1"/>
  <c r="G68" i="14"/>
  <c r="K68" i="10"/>
  <c r="G69" i="14"/>
  <c r="I69" i="10"/>
  <c r="S72" i="6" s="1"/>
  <c r="P69" i="15"/>
  <c r="AE69" i="10"/>
  <c r="AI72" i="8" s="1"/>
  <c r="S69" i="15"/>
  <c r="C71" i="10"/>
  <c r="AL71" i="14"/>
  <c r="C72" i="15"/>
  <c r="O72" i="10"/>
  <c r="U72" i="10"/>
  <c r="J75" i="7" s="1"/>
  <c r="K72" i="15"/>
  <c r="AB72" i="10"/>
  <c r="AD75" i="8" s="1"/>
  <c r="P72" i="15"/>
  <c r="E73" i="14"/>
  <c r="G75" i="10"/>
  <c r="Q75" i="10"/>
  <c r="F78" i="7" s="1"/>
  <c r="R75" i="10"/>
  <c r="G78" i="7" s="1"/>
  <c r="AD75" i="14"/>
  <c r="AG75" i="14" s="1"/>
  <c r="N75" i="15"/>
  <c r="AA75" i="10"/>
  <c r="AC78" i="8" s="1"/>
  <c r="AE75" i="14"/>
  <c r="O75" i="15"/>
  <c r="H76" i="14"/>
  <c r="K76" i="10"/>
  <c r="AD76" i="14"/>
  <c r="AC76" i="10"/>
  <c r="AF79" i="8" s="1"/>
  <c r="AH76" i="14"/>
  <c r="P77" i="10"/>
  <c r="W77" i="10"/>
  <c r="G78" i="10"/>
  <c r="C78" i="15"/>
  <c r="AA78" i="14"/>
  <c r="G79" i="15"/>
  <c r="Q79" i="10"/>
  <c r="F82" i="7" s="1"/>
  <c r="L82" i="7" s="1"/>
  <c r="W85" i="10"/>
  <c r="Q61" i="15"/>
  <c r="C64" i="10"/>
  <c r="AG68" i="10"/>
  <c r="AK71" i="8" s="1"/>
  <c r="Q69" i="10"/>
  <c r="F72" i="7" s="1"/>
  <c r="M69" i="15"/>
  <c r="AM69" i="14"/>
  <c r="AN69" i="14" s="1"/>
  <c r="E71" i="14"/>
  <c r="AD71" i="10"/>
  <c r="AG74" i="8" s="1"/>
  <c r="R71" i="15"/>
  <c r="I72" i="14"/>
  <c r="K72" i="14" s="1"/>
  <c r="L72" i="14" s="1"/>
  <c r="G72" i="15"/>
  <c r="Q72" i="10"/>
  <c r="F75" i="7" s="1"/>
  <c r="AI72" i="14"/>
  <c r="AJ72" i="14" s="1"/>
  <c r="F73" i="14"/>
  <c r="G73" i="14" s="1"/>
  <c r="M73" i="10"/>
  <c r="N73" i="14"/>
  <c r="AA73" i="10"/>
  <c r="AC76" i="8" s="1"/>
  <c r="O73" i="15"/>
  <c r="AE73" i="10"/>
  <c r="AI76" i="8" s="1"/>
  <c r="K75" i="10"/>
  <c r="S75" i="10"/>
  <c r="H78" i="7" s="1"/>
  <c r="AB75" i="10"/>
  <c r="AD78" i="8" s="1"/>
  <c r="O76" i="14"/>
  <c r="H76" i="15"/>
  <c r="O77" i="15"/>
  <c r="AA77" i="10"/>
  <c r="AC80" i="8" s="1"/>
  <c r="AE77" i="14"/>
  <c r="J78" i="10"/>
  <c r="H78" i="15"/>
  <c r="R78" i="10"/>
  <c r="G81" i="7" s="1"/>
  <c r="N78" i="15"/>
  <c r="Z78" i="10"/>
  <c r="AB81" i="8" s="1"/>
  <c r="AD78" i="14"/>
  <c r="M79" i="10"/>
  <c r="X80" i="10"/>
  <c r="Q80" i="15"/>
  <c r="D81" i="15"/>
  <c r="H81" i="10"/>
  <c r="H81" i="14"/>
  <c r="U81" i="10"/>
  <c r="J84" i="7" s="1"/>
  <c r="K81" i="15"/>
  <c r="P82" i="14"/>
  <c r="I83" i="15"/>
  <c r="C72" i="10"/>
  <c r="Y75" i="10"/>
  <c r="AA78" i="8" s="1"/>
  <c r="T75" i="15"/>
  <c r="C76" i="10"/>
  <c r="Y76" i="10"/>
  <c r="AA79" i="8" s="1"/>
  <c r="C77" i="15"/>
  <c r="F79" i="10"/>
  <c r="B79" i="15"/>
  <c r="C80" i="10"/>
  <c r="O82" i="10"/>
  <c r="L82" i="15"/>
  <c r="AG82" i="10"/>
  <c r="AK85" i="8" s="1"/>
  <c r="U82" i="15"/>
  <c r="R83" i="10"/>
  <c r="G86" i="7" s="1"/>
  <c r="H83" i="15"/>
  <c r="H84" i="15"/>
  <c r="H86" i="10"/>
  <c r="AI87" i="14"/>
  <c r="B88" i="15"/>
  <c r="J127" i="12"/>
  <c r="X88" i="10"/>
  <c r="AH88" i="14"/>
  <c r="R90" i="10"/>
  <c r="G93" i="7" s="1"/>
  <c r="H90" i="15"/>
  <c r="L90" i="15"/>
  <c r="AG95" i="10"/>
  <c r="AK98" i="8" s="1"/>
  <c r="AM95" i="14"/>
  <c r="U95" i="15"/>
  <c r="X99" i="10"/>
  <c r="T72" i="15"/>
  <c r="AG75" i="10"/>
  <c r="AK78" i="8" s="1"/>
  <c r="X76" i="10"/>
  <c r="M79" i="15"/>
  <c r="Y79" i="10"/>
  <c r="AA82" i="8" s="1"/>
  <c r="AB80" i="10"/>
  <c r="AD83" i="8" s="1"/>
  <c r="P80" i="15"/>
  <c r="G83" i="14"/>
  <c r="K83" i="10"/>
  <c r="AF83" i="10"/>
  <c r="AJ86" i="8" s="1"/>
  <c r="T83" i="15"/>
  <c r="J84" i="10"/>
  <c r="R84" i="10"/>
  <c r="G87" i="7" s="1"/>
  <c r="C85" i="10"/>
  <c r="X85" i="10"/>
  <c r="M87" i="10"/>
  <c r="AB87" i="10"/>
  <c r="AD90" i="8" s="1"/>
  <c r="E88" i="15"/>
  <c r="I88" i="10"/>
  <c r="S91" i="6" s="1"/>
  <c r="AA88" i="10"/>
  <c r="AC91" i="8" s="1"/>
  <c r="F90" i="15"/>
  <c r="G91" i="14"/>
  <c r="X91" i="10"/>
  <c r="P94" i="15"/>
  <c r="AB94" i="10"/>
  <c r="AD97" i="8" s="1"/>
  <c r="AF94" i="14"/>
  <c r="P83" i="15"/>
  <c r="AG83" i="10"/>
  <c r="AK86" i="8" s="1"/>
  <c r="U83" i="15"/>
  <c r="F84" i="15"/>
  <c r="J84" i="15"/>
  <c r="O85" i="10"/>
  <c r="J85" i="15"/>
  <c r="T85" i="10"/>
  <c r="I88" i="7" s="1"/>
  <c r="H86" i="14"/>
  <c r="S87" i="10"/>
  <c r="H90" i="7" s="1"/>
  <c r="L88" i="10"/>
  <c r="G88" i="15"/>
  <c r="Q88" i="10"/>
  <c r="F91" i="7" s="1"/>
  <c r="S89" i="15"/>
  <c r="AE89" i="10"/>
  <c r="AI92" i="8" s="1"/>
  <c r="Z81" i="10"/>
  <c r="AB84" i="8" s="1"/>
  <c r="N81" i="15"/>
  <c r="K82" i="10"/>
  <c r="R82" i="15"/>
  <c r="AD82" i="10"/>
  <c r="AG85" i="8" s="1"/>
  <c r="AB83" i="10"/>
  <c r="AD86" i="8" s="1"/>
  <c r="Q83" i="15"/>
  <c r="AC83" i="10"/>
  <c r="AF86" i="8" s="1"/>
  <c r="AH86" i="8" s="1"/>
  <c r="L84" i="10"/>
  <c r="T84" i="10"/>
  <c r="I87" i="7" s="1"/>
  <c r="M84" i="15"/>
  <c r="P85" i="10"/>
  <c r="AD85" i="10"/>
  <c r="AG88" i="8" s="1"/>
  <c r="C87" i="15"/>
  <c r="H87" i="15"/>
  <c r="R87" i="10"/>
  <c r="G90" i="7" s="1"/>
  <c r="L87" i="15"/>
  <c r="T88" i="10"/>
  <c r="I91" i="7" s="1"/>
  <c r="O90" i="10"/>
  <c r="Y90" i="10"/>
  <c r="AA93" i="8" s="1"/>
  <c r="M90" i="15"/>
  <c r="R90" i="15"/>
  <c r="AD90" i="10"/>
  <c r="AG93" i="8" s="1"/>
  <c r="AH93" i="8" s="1"/>
  <c r="Q75" i="15"/>
  <c r="K76" i="15"/>
  <c r="C78" i="10"/>
  <c r="E79" i="15"/>
  <c r="N79" i="10"/>
  <c r="U79" i="15"/>
  <c r="AG79" i="10"/>
  <c r="AK82" i="8" s="1"/>
  <c r="C81" i="10"/>
  <c r="B82" i="15"/>
  <c r="M83" i="10"/>
  <c r="N83" i="10"/>
  <c r="N83" i="14"/>
  <c r="X83" i="10"/>
  <c r="O84" i="14"/>
  <c r="Y84" i="10"/>
  <c r="AA87" i="8" s="1"/>
  <c r="F85" i="14"/>
  <c r="C86" i="10"/>
  <c r="C89" i="10"/>
  <c r="C90" i="15"/>
  <c r="G90" i="10"/>
  <c r="I91" i="15"/>
  <c r="X93" i="10"/>
  <c r="L80" i="10"/>
  <c r="F80" i="15"/>
  <c r="T80" i="10"/>
  <c r="I83" i="7" s="1"/>
  <c r="J80" i="15"/>
  <c r="S80" i="15"/>
  <c r="L81" i="15"/>
  <c r="C82" i="15"/>
  <c r="G82" i="10"/>
  <c r="Y82" i="10"/>
  <c r="AA85" i="8" s="1"/>
  <c r="M82" i="15"/>
  <c r="I83" i="10"/>
  <c r="S86" i="6" s="1"/>
  <c r="E83" i="15"/>
  <c r="K83" i="15"/>
  <c r="Y83" i="10"/>
  <c r="AA86" i="8" s="1"/>
  <c r="M83" i="15"/>
  <c r="C84" i="10"/>
  <c r="F85" i="15"/>
  <c r="L85" i="10"/>
  <c r="J87" i="10"/>
  <c r="M87" i="15"/>
  <c r="Y87" i="10"/>
  <c r="AA90" i="8" s="1"/>
  <c r="R87" i="15"/>
  <c r="J88" i="14"/>
  <c r="K88" i="14" s="1"/>
  <c r="N88" i="14"/>
  <c r="Q88" i="15"/>
  <c r="P89" i="10"/>
  <c r="W89" i="10"/>
  <c r="AK89" i="14"/>
  <c r="J90" i="10"/>
  <c r="AI90" i="14"/>
  <c r="AJ90" i="14" s="1"/>
  <c r="B91" i="15"/>
  <c r="F91" i="10"/>
  <c r="I91" i="10"/>
  <c r="S94" i="6" s="1"/>
  <c r="E91" i="15"/>
  <c r="Q91" i="10"/>
  <c r="F94" i="7" s="1"/>
  <c r="G91" i="15"/>
  <c r="S91" i="10"/>
  <c r="H94" i="7" s="1"/>
  <c r="U76" i="10"/>
  <c r="J79" i="7" s="1"/>
  <c r="C77" i="10"/>
  <c r="G79" i="14"/>
  <c r="H79" i="15"/>
  <c r="R79" i="10"/>
  <c r="G82" i="7" s="1"/>
  <c r="AB79" i="10"/>
  <c r="AD82" i="8" s="1"/>
  <c r="P79" i="15"/>
  <c r="F80" i="10"/>
  <c r="M80" i="10"/>
  <c r="U80" i="10"/>
  <c r="J83" i="7" s="1"/>
  <c r="K80" i="15"/>
  <c r="AE80" i="10"/>
  <c r="AI83" i="8" s="1"/>
  <c r="T80" i="15"/>
  <c r="AF80" i="10"/>
  <c r="AJ83" i="8" s="1"/>
  <c r="O81" i="10"/>
  <c r="P81" i="15"/>
  <c r="L82" i="10"/>
  <c r="T82" i="10"/>
  <c r="I85" i="7" s="1"/>
  <c r="Z82" i="10"/>
  <c r="AB85" i="8" s="1"/>
  <c r="N82" i="15"/>
  <c r="J83" i="10"/>
  <c r="U83" i="10"/>
  <c r="J86" i="7" s="1"/>
  <c r="Q85" i="14"/>
  <c r="O85" i="15"/>
  <c r="AA85" i="10"/>
  <c r="AC88" i="8" s="1"/>
  <c r="AI85" i="14"/>
  <c r="T85" i="15"/>
  <c r="F87" i="14"/>
  <c r="O87" i="10"/>
  <c r="O87" i="14"/>
  <c r="AA87" i="14"/>
  <c r="AD87" i="10"/>
  <c r="AG90" i="8" s="1"/>
  <c r="Q88" i="14"/>
  <c r="AC88" i="10"/>
  <c r="AF91" i="8" s="1"/>
  <c r="T88" i="15"/>
  <c r="AF88" i="10"/>
  <c r="AJ91" i="8" s="1"/>
  <c r="AG90" i="10"/>
  <c r="AK93" i="8" s="1"/>
  <c r="U90" i="15"/>
  <c r="N91" i="14"/>
  <c r="B83" i="15"/>
  <c r="F83" i="10"/>
  <c r="Q83" i="10"/>
  <c r="F86" i="7" s="1"/>
  <c r="G83" i="15"/>
  <c r="AF83" i="14"/>
  <c r="AM83" i="14"/>
  <c r="J84" i="14"/>
  <c r="Q84" i="14"/>
  <c r="AC84" i="14"/>
  <c r="G85" i="10"/>
  <c r="C85" i="15"/>
  <c r="D86" i="15"/>
  <c r="O126" i="12"/>
  <c r="K90" i="6" s="1"/>
  <c r="L90" i="6" s="1"/>
  <c r="M90" i="6" s="1"/>
  <c r="U87" i="10"/>
  <c r="J90" i="7" s="1"/>
  <c r="U87" i="15"/>
  <c r="AG87" i="10"/>
  <c r="AK90" i="8" s="1"/>
  <c r="F88" i="15"/>
  <c r="G90" i="14"/>
  <c r="J83" i="14"/>
  <c r="K83" i="14" s="1"/>
  <c r="Q83" i="14"/>
  <c r="AE83" i="14"/>
  <c r="B87" i="15"/>
  <c r="Q87" i="15"/>
  <c r="K88" i="15"/>
  <c r="P88" i="15"/>
  <c r="N90" i="15"/>
  <c r="J91" i="14"/>
  <c r="K91" i="14" s="1"/>
  <c r="N91" i="10"/>
  <c r="H91" i="15"/>
  <c r="Q91" i="14"/>
  <c r="M91" i="15"/>
  <c r="AE91" i="14"/>
  <c r="AC91" i="10"/>
  <c r="AF94" i="8" s="1"/>
  <c r="AH94" i="8" s="1"/>
  <c r="U91" i="15"/>
  <c r="L93" i="10"/>
  <c r="T93" i="10"/>
  <c r="I96" i="7" s="1"/>
  <c r="Y93" i="10"/>
  <c r="AA96" i="8" s="1"/>
  <c r="L100" i="15"/>
  <c r="AA100" i="14"/>
  <c r="B101" i="15"/>
  <c r="F101" i="10"/>
  <c r="E101" i="14"/>
  <c r="G101" i="14" s="1"/>
  <c r="S101" i="10"/>
  <c r="H104" i="7" s="1"/>
  <c r="W102" i="10"/>
  <c r="G103" i="10"/>
  <c r="C103" i="15"/>
  <c r="F103" i="14"/>
  <c r="Q90" i="14"/>
  <c r="AE90" i="14"/>
  <c r="AD91" i="14"/>
  <c r="T91" i="15"/>
  <c r="C93" i="15"/>
  <c r="C98" i="10"/>
  <c r="C99" i="10"/>
  <c r="K100" i="10"/>
  <c r="AA101" i="10"/>
  <c r="AC104" i="8" s="1"/>
  <c r="AE101" i="14"/>
  <c r="O101" i="15"/>
  <c r="U105" i="10"/>
  <c r="J108" i="7" s="1"/>
  <c r="K105" i="15"/>
  <c r="R105" i="14"/>
  <c r="T107" i="10"/>
  <c r="I110" i="7" s="1"/>
  <c r="J107" i="15"/>
  <c r="Q107" i="14"/>
  <c r="S109" i="10"/>
  <c r="H112" i="7" s="1"/>
  <c r="E87" i="14"/>
  <c r="W87" i="14"/>
  <c r="X87" i="14" s="1"/>
  <c r="T87" i="14" s="1"/>
  <c r="AH87" i="14"/>
  <c r="R88" i="14"/>
  <c r="AF88" i="14"/>
  <c r="AD90" i="14"/>
  <c r="O91" i="14"/>
  <c r="AC91" i="14"/>
  <c r="AM91" i="14"/>
  <c r="C93" i="10"/>
  <c r="M93" i="15"/>
  <c r="C97" i="10"/>
  <c r="E97" i="14"/>
  <c r="F97" i="14"/>
  <c r="AC97" i="14"/>
  <c r="G98" i="15"/>
  <c r="Q98" i="10"/>
  <c r="F101" i="7" s="1"/>
  <c r="W99" i="10"/>
  <c r="H100" i="15"/>
  <c r="R100" i="10"/>
  <c r="G103" i="7" s="1"/>
  <c r="O100" i="14"/>
  <c r="K101" i="14"/>
  <c r="M105" i="10"/>
  <c r="AL91" i="14"/>
  <c r="F93" i="14"/>
  <c r="C95" i="10"/>
  <c r="C96" i="10"/>
  <c r="J98" i="15"/>
  <c r="AA98" i="14"/>
  <c r="L98" i="15"/>
  <c r="E99" i="14"/>
  <c r="B99" i="15"/>
  <c r="K99" i="10"/>
  <c r="F100" i="10"/>
  <c r="E100" i="14"/>
  <c r="G100" i="14" s="1"/>
  <c r="B100" i="15"/>
  <c r="O100" i="10"/>
  <c r="N103" i="15"/>
  <c r="Z103" i="10"/>
  <c r="AB106" i="8" s="1"/>
  <c r="AD103" i="14"/>
  <c r="U104" i="15"/>
  <c r="AG104" i="10"/>
  <c r="AK107" i="8" s="1"/>
  <c r="AM104" i="14"/>
  <c r="F87" i="10"/>
  <c r="N87" i="10"/>
  <c r="J126" i="12"/>
  <c r="Q90" i="8" s="1"/>
  <c r="R90" i="8" s="1"/>
  <c r="AC87" i="10"/>
  <c r="AF90" i="8" s="1"/>
  <c r="AH90" i="8" s="1"/>
  <c r="O127" i="12"/>
  <c r="K94" i="6" s="1"/>
  <c r="L94" i="6" s="1"/>
  <c r="M94" i="6" s="1"/>
  <c r="M88" i="10"/>
  <c r="U88" i="10"/>
  <c r="J91" i="7" s="1"/>
  <c r="AB88" i="10"/>
  <c r="AD91" i="8" s="1"/>
  <c r="K90" i="10"/>
  <c r="Z90" i="10"/>
  <c r="AB93" i="8" s="1"/>
  <c r="J91" i="10"/>
  <c r="R91" i="10"/>
  <c r="G94" i="7" s="1"/>
  <c r="Y91" i="10"/>
  <c r="AA94" i="8" s="1"/>
  <c r="Q91" i="15"/>
  <c r="AG91" i="10"/>
  <c r="AK94" i="8" s="1"/>
  <c r="F93" i="15"/>
  <c r="T98" i="10"/>
  <c r="I101" i="7" s="1"/>
  <c r="U100" i="15"/>
  <c r="AG100" i="10"/>
  <c r="AK103" i="8" s="1"/>
  <c r="AM100" i="14"/>
  <c r="W100" i="10"/>
  <c r="Y101" i="10"/>
  <c r="AA104" i="8" s="1"/>
  <c r="AC101" i="14"/>
  <c r="M101" i="15"/>
  <c r="K102" i="10"/>
  <c r="AD104" i="10"/>
  <c r="AG107" i="8" s="1"/>
  <c r="R104" i="15"/>
  <c r="AI104" i="14"/>
  <c r="AJ104" i="14" s="1"/>
  <c r="E87" i="15"/>
  <c r="G87" i="15"/>
  <c r="T87" i="15"/>
  <c r="B90" i="15"/>
  <c r="Q90" i="15"/>
  <c r="K91" i="15"/>
  <c r="P91" i="15"/>
  <c r="AF91" i="10"/>
  <c r="AJ94" i="8" s="1"/>
  <c r="G93" i="10"/>
  <c r="O93" i="10"/>
  <c r="AC93" i="14"/>
  <c r="Z93" i="10"/>
  <c r="AB96" i="8" s="1"/>
  <c r="J94" i="10"/>
  <c r="R94" i="10"/>
  <c r="G97" i="7" s="1"/>
  <c r="F99" i="10"/>
  <c r="J100" i="10"/>
  <c r="M101" i="10"/>
  <c r="C94" i="10"/>
  <c r="F97" i="10"/>
  <c r="C97" i="15"/>
  <c r="I97" i="14"/>
  <c r="I97" i="10"/>
  <c r="S100" i="6" s="1"/>
  <c r="J97" i="10"/>
  <c r="X97" i="10"/>
  <c r="M97" i="15"/>
  <c r="P98" i="10"/>
  <c r="N99" i="10"/>
  <c r="W99" i="14"/>
  <c r="X99" i="14" s="1"/>
  <c r="T99" i="14" s="1"/>
  <c r="AC100" i="10"/>
  <c r="AF103" i="8" s="1"/>
  <c r="AH103" i="8" s="1"/>
  <c r="Q100" i="15"/>
  <c r="AH100" i="14"/>
  <c r="AJ100" i="14" s="1"/>
  <c r="T101" i="15"/>
  <c r="AF101" i="10"/>
  <c r="AJ104" i="8" s="1"/>
  <c r="AL101" i="14"/>
  <c r="AE102" i="10"/>
  <c r="AI105" i="8" s="1"/>
  <c r="S102" i="15"/>
  <c r="AK102" i="14"/>
  <c r="N93" i="15"/>
  <c r="H94" i="15"/>
  <c r="G97" i="10"/>
  <c r="Y97" i="10"/>
  <c r="AA100" i="8" s="1"/>
  <c r="Q98" i="14"/>
  <c r="P100" i="10"/>
  <c r="U101" i="10"/>
  <c r="J104" i="7" s="1"/>
  <c r="P104" i="7" s="1"/>
  <c r="R101" i="14"/>
  <c r="M101" i="14" s="1"/>
  <c r="K101" i="15"/>
  <c r="F102" i="10"/>
  <c r="E102" i="14"/>
  <c r="B102" i="15"/>
  <c r="P102" i="10"/>
  <c r="M100" i="15"/>
  <c r="R100" i="15"/>
  <c r="G101" i="15"/>
  <c r="C103" i="10"/>
  <c r="G104" i="10"/>
  <c r="E105" i="15"/>
  <c r="I105" i="10"/>
  <c r="S108" i="6" s="1"/>
  <c r="G105" i="15"/>
  <c r="Q105" i="10"/>
  <c r="F108" i="7" s="1"/>
  <c r="T105" i="15"/>
  <c r="AF105" i="10"/>
  <c r="AJ108" i="8" s="1"/>
  <c r="M106" i="10"/>
  <c r="U106" i="10"/>
  <c r="J109" i="7" s="1"/>
  <c r="K106" i="15"/>
  <c r="Z107" i="10"/>
  <c r="AB110" i="8" s="1"/>
  <c r="N107" i="15"/>
  <c r="C108" i="15"/>
  <c r="G108" i="10"/>
  <c r="R108" i="10"/>
  <c r="G111" i="7" s="1"/>
  <c r="H108" i="15"/>
  <c r="AF110" i="10"/>
  <c r="AJ113" i="8" s="1"/>
  <c r="AL110" i="14"/>
  <c r="W112" i="10"/>
  <c r="G113" i="14"/>
  <c r="AB101" i="10"/>
  <c r="AD104" i="8" s="1"/>
  <c r="AG101" i="10"/>
  <c r="AK104" i="8" s="1"/>
  <c r="L102" i="10"/>
  <c r="T102" i="10"/>
  <c r="I105" i="7" s="1"/>
  <c r="X102" i="10"/>
  <c r="O103" i="10"/>
  <c r="L103" i="15"/>
  <c r="X104" i="10"/>
  <c r="M104" i="15"/>
  <c r="Y104" i="10"/>
  <c r="AA107" i="8" s="1"/>
  <c r="F105" i="10"/>
  <c r="B105" i="15"/>
  <c r="W105" i="14"/>
  <c r="X105" i="14" s="1"/>
  <c r="T105" i="14" s="1"/>
  <c r="AC105" i="10"/>
  <c r="AF108" i="8" s="1"/>
  <c r="Q105" i="15"/>
  <c r="C106" i="10"/>
  <c r="AE106" i="14"/>
  <c r="H107" i="14"/>
  <c r="AK107" i="14"/>
  <c r="B108" i="15"/>
  <c r="F108" i="10"/>
  <c r="AC108" i="14"/>
  <c r="E109" i="14"/>
  <c r="I109" i="14"/>
  <c r="R109" i="10"/>
  <c r="G112" i="7" s="1"/>
  <c r="H109" i="15"/>
  <c r="J110" i="10"/>
  <c r="E111" i="14"/>
  <c r="F111" i="10"/>
  <c r="X111" i="10"/>
  <c r="AH111" i="14"/>
  <c r="Q111" i="15"/>
  <c r="AC111" i="10"/>
  <c r="AF114" i="8" s="1"/>
  <c r="Q120" i="10"/>
  <c r="F123" i="7" s="1"/>
  <c r="N120" i="14"/>
  <c r="G120" i="15"/>
  <c r="K100" i="15"/>
  <c r="AD100" i="10"/>
  <c r="AG103" i="8" s="1"/>
  <c r="O137" i="12"/>
  <c r="G101" i="10"/>
  <c r="J101" i="10"/>
  <c r="N101" i="10"/>
  <c r="H102" i="14"/>
  <c r="N102" i="15"/>
  <c r="AF102" i="14"/>
  <c r="AC103" i="14"/>
  <c r="AK103" i="14"/>
  <c r="AA104" i="14"/>
  <c r="N104" i="15"/>
  <c r="AB105" i="10"/>
  <c r="AD108" i="8" s="1"/>
  <c r="P105" i="15"/>
  <c r="F107" i="14"/>
  <c r="AI107" i="14"/>
  <c r="AA108" i="14"/>
  <c r="AG108" i="10"/>
  <c r="AK111" i="8" s="1"/>
  <c r="U108" i="15"/>
  <c r="Q109" i="10"/>
  <c r="F112" i="7" s="1"/>
  <c r="G109" i="15"/>
  <c r="Y109" i="10"/>
  <c r="AA112" i="8" s="1"/>
  <c r="M109" i="15"/>
  <c r="R111" i="10"/>
  <c r="G114" i="7" s="1"/>
  <c r="O111" i="14"/>
  <c r="P112" i="10"/>
  <c r="W113" i="10"/>
  <c r="S116" i="10"/>
  <c r="H119" i="7" s="1"/>
  <c r="C100" i="10"/>
  <c r="C101" i="15"/>
  <c r="R101" i="10"/>
  <c r="G104" i="7" s="1"/>
  <c r="J137" i="12"/>
  <c r="Q104" i="8" s="1"/>
  <c r="R104" i="8" s="1"/>
  <c r="P101" i="15"/>
  <c r="F102" i="15"/>
  <c r="J102" i="15"/>
  <c r="O102" i="15"/>
  <c r="AA102" i="10"/>
  <c r="AC105" i="8" s="1"/>
  <c r="AF102" i="10"/>
  <c r="AJ105" i="8" s="1"/>
  <c r="E104" i="15"/>
  <c r="N104" i="10"/>
  <c r="M105" i="15"/>
  <c r="Y105" i="10"/>
  <c r="AA108" i="8" s="1"/>
  <c r="P108" i="14"/>
  <c r="R108" i="15"/>
  <c r="AD108" i="10"/>
  <c r="AG111" i="8" s="1"/>
  <c r="J143" i="12"/>
  <c r="Q112" i="8" s="1"/>
  <c r="X109" i="10"/>
  <c r="G110" i="10"/>
  <c r="T110" i="15"/>
  <c r="C111" i="10"/>
  <c r="K112" i="10"/>
  <c r="C100" i="15"/>
  <c r="Q101" i="15"/>
  <c r="U101" i="15"/>
  <c r="D102" i="15"/>
  <c r="K102" i="15"/>
  <c r="J104" i="10"/>
  <c r="O104" i="10"/>
  <c r="G104" i="15"/>
  <c r="I105" i="14"/>
  <c r="N105" i="14"/>
  <c r="X105" i="10"/>
  <c r="AL105" i="14"/>
  <c r="R106" i="14"/>
  <c r="C107" i="10"/>
  <c r="AD107" i="14"/>
  <c r="F108" i="14"/>
  <c r="G108" i="14" s="1"/>
  <c r="O108" i="14"/>
  <c r="Z108" i="10"/>
  <c r="AB111" i="8" s="1"/>
  <c r="N108" i="15"/>
  <c r="Q108" i="15"/>
  <c r="AC108" i="10"/>
  <c r="AF111" i="8" s="1"/>
  <c r="J109" i="10"/>
  <c r="K109" i="15"/>
  <c r="U109" i="10"/>
  <c r="J112" i="7" s="1"/>
  <c r="AN110" i="14"/>
  <c r="B111" i="15"/>
  <c r="U111" i="15"/>
  <c r="AG111" i="10"/>
  <c r="AK114" i="8" s="1"/>
  <c r="AM111" i="14"/>
  <c r="P114" i="14"/>
  <c r="P102" i="15"/>
  <c r="M103" i="15"/>
  <c r="AE103" i="10"/>
  <c r="AI106" i="8" s="1"/>
  <c r="G104" i="14"/>
  <c r="H104" i="15"/>
  <c r="R104" i="10"/>
  <c r="G107" i="7" s="1"/>
  <c r="N105" i="10"/>
  <c r="AA106" i="10"/>
  <c r="AC109" i="8" s="1"/>
  <c r="O106" i="15"/>
  <c r="D107" i="15"/>
  <c r="H107" i="10"/>
  <c r="S107" i="15"/>
  <c r="AE107" i="10"/>
  <c r="AI110" i="8" s="1"/>
  <c r="O108" i="10"/>
  <c r="Y108" i="10"/>
  <c r="AA111" i="8" s="1"/>
  <c r="M108" i="15"/>
  <c r="B109" i="15"/>
  <c r="F109" i="10"/>
  <c r="G109" i="14"/>
  <c r="I109" i="10"/>
  <c r="S112" i="6" s="1"/>
  <c r="E109" i="15"/>
  <c r="P109" i="15"/>
  <c r="AB109" i="10"/>
  <c r="AD112" i="8" s="1"/>
  <c r="B113" i="15"/>
  <c r="F113" i="10"/>
  <c r="E113" i="14"/>
  <c r="P113" i="10"/>
  <c r="C114" i="15"/>
  <c r="G114" i="10"/>
  <c r="F114" i="14"/>
  <c r="G114" i="14" s="1"/>
  <c r="Y118" i="10"/>
  <c r="AA121" i="8" s="1"/>
  <c r="AC118" i="14"/>
  <c r="M118" i="15"/>
  <c r="X106" i="10"/>
  <c r="C107" i="15"/>
  <c r="G107" i="10"/>
  <c r="R107" i="15"/>
  <c r="AD107" i="10"/>
  <c r="AG110" i="8" s="1"/>
  <c r="K108" i="10"/>
  <c r="N108" i="10"/>
  <c r="L108" i="15"/>
  <c r="O143" i="12"/>
  <c r="K112" i="6" s="1"/>
  <c r="L112" i="6" s="1"/>
  <c r="M112" i="6" s="1"/>
  <c r="N109" i="10"/>
  <c r="K110" i="10"/>
  <c r="I110" i="15"/>
  <c r="J111" i="10"/>
  <c r="F112" i="10"/>
  <c r="E112" i="14"/>
  <c r="B112" i="15"/>
  <c r="U113" i="15"/>
  <c r="AG113" i="10"/>
  <c r="AK116" i="8" s="1"/>
  <c r="AM113" i="14"/>
  <c r="I114" i="15"/>
  <c r="E101" i="15"/>
  <c r="W101" i="14"/>
  <c r="X101" i="14" s="1"/>
  <c r="T101" i="14" s="1"/>
  <c r="L101" i="15"/>
  <c r="AF101" i="14"/>
  <c r="AM101" i="14"/>
  <c r="C102" i="10"/>
  <c r="J102" i="14"/>
  <c r="Q102" i="14"/>
  <c r="AB102" i="10"/>
  <c r="AD105" i="8" s="1"/>
  <c r="F104" i="10"/>
  <c r="B104" i="15"/>
  <c r="K104" i="10"/>
  <c r="K104" i="14"/>
  <c r="AD104" i="14"/>
  <c r="AC104" i="10"/>
  <c r="AF107" i="8" s="1"/>
  <c r="AH107" i="8" s="1"/>
  <c r="Q104" i="15"/>
  <c r="J105" i="10"/>
  <c r="H105" i="15"/>
  <c r="R105" i="10"/>
  <c r="G108" i="7" s="1"/>
  <c r="AC105" i="14"/>
  <c r="U105" i="15"/>
  <c r="AG105" i="10"/>
  <c r="AK108" i="8" s="1"/>
  <c r="J108" i="10"/>
  <c r="J142" i="12"/>
  <c r="Q111" i="8" s="1"/>
  <c r="AI108" i="14"/>
  <c r="AJ108" i="14" s="1"/>
  <c r="M109" i="10"/>
  <c r="W109" i="14"/>
  <c r="X109" i="14" s="1"/>
  <c r="T109" i="14" s="1"/>
  <c r="AC110" i="14"/>
  <c r="Y110" i="10"/>
  <c r="AA113" i="8" s="1"/>
  <c r="AC112" i="10"/>
  <c r="AF115" i="8" s="1"/>
  <c r="Q112" i="15"/>
  <c r="AH112" i="14"/>
  <c r="P115" i="15"/>
  <c r="AF115" i="14"/>
  <c r="AB115" i="10"/>
  <c r="AD118" i="8" s="1"/>
  <c r="AL104" i="14"/>
  <c r="R108" i="14"/>
  <c r="AF108" i="14"/>
  <c r="J109" i="14"/>
  <c r="Q109" i="14"/>
  <c r="M109" i="14" s="1"/>
  <c r="AE109" i="14"/>
  <c r="AG109" i="14" s="1"/>
  <c r="F110" i="15"/>
  <c r="R110" i="10"/>
  <c r="G113" i="7" s="1"/>
  <c r="J110" i="15"/>
  <c r="AB110" i="10"/>
  <c r="AD113" i="8" s="1"/>
  <c r="F112" i="14"/>
  <c r="G112" i="14" s="1"/>
  <c r="K112" i="15"/>
  <c r="AD112" i="10"/>
  <c r="AG115" i="8" s="1"/>
  <c r="R112" i="15"/>
  <c r="F5" i="13"/>
  <c r="G113" i="10"/>
  <c r="L113" i="10"/>
  <c r="T113" i="10"/>
  <c r="I116" i="7" s="1"/>
  <c r="O116" i="7" s="1"/>
  <c r="L113" i="15"/>
  <c r="AC113" i="14"/>
  <c r="B114" i="15"/>
  <c r="I114" i="14"/>
  <c r="K114" i="14" s="1"/>
  <c r="N114" i="14"/>
  <c r="L114" i="15"/>
  <c r="O114" i="15"/>
  <c r="N116" i="14"/>
  <c r="T116" i="10"/>
  <c r="I119" i="7" s="1"/>
  <c r="AE116" i="14"/>
  <c r="AG116" i="14" s="1"/>
  <c r="D117" i="15"/>
  <c r="N117" i="10"/>
  <c r="N9" i="13"/>
  <c r="C119" i="10"/>
  <c r="F12" i="13"/>
  <c r="P120" i="10"/>
  <c r="W120" i="10"/>
  <c r="H121" i="10"/>
  <c r="O121" i="10"/>
  <c r="AA121" i="14"/>
  <c r="AG121" i="10"/>
  <c r="AK124" i="8" s="1"/>
  <c r="AM121" i="14"/>
  <c r="AA122" i="10"/>
  <c r="AC125" i="8" s="1"/>
  <c r="AE122" i="14"/>
  <c r="Q124" i="14"/>
  <c r="J124" i="15"/>
  <c r="T124" i="10"/>
  <c r="I127" i="7" s="1"/>
  <c r="S126" i="10"/>
  <c r="H129" i="7" s="1"/>
  <c r="AE109" i="10"/>
  <c r="AI112" i="8" s="1"/>
  <c r="T109" i="15"/>
  <c r="AM109" i="14"/>
  <c r="AN109" i="14" s="1"/>
  <c r="C110" i="10"/>
  <c r="O110" i="10"/>
  <c r="C112" i="10"/>
  <c r="AB112" i="10"/>
  <c r="AD115" i="8" s="1"/>
  <c r="J113" i="10"/>
  <c r="F113" i="15"/>
  <c r="R113" i="10"/>
  <c r="G116" i="7" s="1"/>
  <c r="M116" i="7" s="1"/>
  <c r="J113" i="15"/>
  <c r="AC113" i="10"/>
  <c r="AF116" i="8" s="1"/>
  <c r="Q113" i="15"/>
  <c r="M114" i="10"/>
  <c r="U114" i="10"/>
  <c r="J117" i="7" s="1"/>
  <c r="K114" i="15"/>
  <c r="AD114" i="14"/>
  <c r="AD114" i="10"/>
  <c r="AG117" i="8" s="1"/>
  <c r="AH117" i="8" s="1"/>
  <c r="T114" i="15"/>
  <c r="O115" i="14"/>
  <c r="AE115" i="14"/>
  <c r="F8" i="13"/>
  <c r="E116" i="15"/>
  <c r="K116" i="14"/>
  <c r="X116" i="10"/>
  <c r="Y116" i="10"/>
  <c r="AA119" i="8" s="1"/>
  <c r="M116" i="15"/>
  <c r="C117" i="10"/>
  <c r="H117" i="10"/>
  <c r="AI120" i="14"/>
  <c r="W121" i="14"/>
  <c r="X121" i="14" s="1"/>
  <c r="T121" i="14" s="1"/>
  <c r="AH121" i="14"/>
  <c r="AJ121" i="14" s="1"/>
  <c r="T121" i="15"/>
  <c r="AL121" i="14"/>
  <c r="AD122" i="14"/>
  <c r="N122" i="15"/>
  <c r="G123" i="10"/>
  <c r="F123" i="15"/>
  <c r="L123" i="10"/>
  <c r="J123" i="15"/>
  <c r="T123" i="10"/>
  <c r="I126" i="7" s="1"/>
  <c r="Y123" i="10"/>
  <c r="AA126" i="8" s="1"/>
  <c r="Q123" i="15"/>
  <c r="AC123" i="10"/>
  <c r="AF126" i="8" s="1"/>
  <c r="AH126" i="8" s="1"/>
  <c r="G124" i="14"/>
  <c r="K124" i="10"/>
  <c r="P126" i="14"/>
  <c r="S128" i="10"/>
  <c r="H131" i="7" s="1"/>
  <c r="H110" i="15"/>
  <c r="S110" i="15"/>
  <c r="M113" i="10"/>
  <c r="U113" i="10"/>
  <c r="J116" i="7" s="1"/>
  <c r="P116" i="7" s="1"/>
  <c r="R113" i="15"/>
  <c r="S114" i="10"/>
  <c r="H117" i="7" s="1"/>
  <c r="R114" i="15"/>
  <c r="I116" i="10"/>
  <c r="S119" i="6" s="1"/>
  <c r="J116" i="10"/>
  <c r="AA116" i="14"/>
  <c r="N116" i="15"/>
  <c r="AD116" i="10"/>
  <c r="AG119" i="8" s="1"/>
  <c r="AH119" i="8" s="1"/>
  <c r="E117" i="14"/>
  <c r="H117" i="15"/>
  <c r="R117" i="10"/>
  <c r="G120" i="7" s="1"/>
  <c r="AC117" i="14"/>
  <c r="C122" i="10"/>
  <c r="Z122" i="10"/>
  <c r="AB125" i="8" s="1"/>
  <c r="K123" i="10"/>
  <c r="M124" i="14"/>
  <c r="L125" i="10"/>
  <c r="J125" i="14"/>
  <c r="T131" i="10"/>
  <c r="I134" i="7" s="1"/>
  <c r="J131" i="15"/>
  <c r="Q131" i="14"/>
  <c r="G116" i="14"/>
  <c r="O116" i="10"/>
  <c r="G116" i="15"/>
  <c r="O116" i="15"/>
  <c r="AF117" i="10"/>
  <c r="AJ120" i="8" s="1"/>
  <c r="C118" i="10"/>
  <c r="C122" i="15"/>
  <c r="G122" i="10"/>
  <c r="O123" i="14"/>
  <c r="H123" i="15"/>
  <c r="AJ123" i="14"/>
  <c r="S123" i="15"/>
  <c r="AK123" i="14"/>
  <c r="K124" i="15"/>
  <c r="U124" i="10"/>
  <c r="J127" i="7" s="1"/>
  <c r="R124" i="14"/>
  <c r="U130" i="10"/>
  <c r="J133" i="7" s="1"/>
  <c r="K130" i="15"/>
  <c r="R130" i="14"/>
  <c r="C109" i="10"/>
  <c r="S109" i="15"/>
  <c r="AG109" i="10"/>
  <c r="AK112" i="8" s="1"/>
  <c r="L110" i="15"/>
  <c r="X110" i="10"/>
  <c r="U110" i="15"/>
  <c r="G112" i="10"/>
  <c r="C112" i="15"/>
  <c r="R112" i="14"/>
  <c r="X112" i="10"/>
  <c r="AI112" i="14"/>
  <c r="K113" i="15"/>
  <c r="AD113" i="10"/>
  <c r="AG116" i="8" s="1"/>
  <c r="L114" i="10"/>
  <c r="N114" i="10"/>
  <c r="T114" i="10"/>
  <c r="I117" i="7" s="1"/>
  <c r="N6" i="13"/>
  <c r="Q117" i="8" s="1"/>
  <c r="R117" i="8" s="1"/>
  <c r="Z114" i="10"/>
  <c r="AB117" i="8" s="1"/>
  <c r="Q114" i="15"/>
  <c r="AL114" i="14"/>
  <c r="J115" i="10"/>
  <c r="R115" i="10"/>
  <c r="G118" i="7" s="1"/>
  <c r="F116" i="15"/>
  <c r="Q116" i="10"/>
  <c r="F119" i="7" s="1"/>
  <c r="R116" i="10"/>
  <c r="G119" i="7" s="1"/>
  <c r="H116" i="15"/>
  <c r="Z116" i="10"/>
  <c r="AB119" i="8" s="1"/>
  <c r="J117" i="10"/>
  <c r="P117" i="10"/>
  <c r="W117" i="14"/>
  <c r="X117" i="14" s="1"/>
  <c r="T117" i="14" s="1"/>
  <c r="J123" i="10"/>
  <c r="J123" i="14"/>
  <c r="O123" i="10"/>
  <c r="R123" i="10"/>
  <c r="G126" i="7" s="1"/>
  <c r="Q123" i="14"/>
  <c r="L123" i="15"/>
  <c r="AF109" i="10"/>
  <c r="AJ112" i="8" s="1"/>
  <c r="P110" i="10"/>
  <c r="W110" i="10"/>
  <c r="D112" i="15"/>
  <c r="C113" i="10"/>
  <c r="J113" i="14"/>
  <c r="Q113" i="14"/>
  <c r="AH113" i="14"/>
  <c r="AJ113" i="14" s="1"/>
  <c r="R114" i="14"/>
  <c r="N114" i="15"/>
  <c r="AI114" i="14"/>
  <c r="AJ114" i="14" s="1"/>
  <c r="H115" i="15"/>
  <c r="AA115" i="10"/>
  <c r="AC118" i="8" s="1"/>
  <c r="O115" i="15"/>
  <c r="K116" i="10"/>
  <c r="AA116" i="10"/>
  <c r="AC119" i="8" s="1"/>
  <c r="T116" i="15"/>
  <c r="F117" i="10"/>
  <c r="H117" i="14"/>
  <c r="K117" i="10"/>
  <c r="N117" i="15"/>
  <c r="P119" i="10"/>
  <c r="W119" i="10"/>
  <c r="C120" i="10"/>
  <c r="F13" i="13"/>
  <c r="AE123" i="10"/>
  <c r="AI126" i="8" s="1"/>
  <c r="O151" i="12"/>
  <c r="K127" i="6" s="1"/>
  <c r="L127" i="6" s="1"/>
  <c r="M127" i="6" s="1"/>
  <c r="N127" i="6" s="1"/>
  <c r="M126" i="3" s="1"/>
  <c r="J124" i="10"/>
  <c r="AE110" i="10"/>
  <c r="AI113" i="8" s="1"/>
  <c r="AL113" i="8" s="1"/>
  <c r="C113" i="15"/>
  <c r="AA114" i="10"/>
  <c r="AC117" i="8" s="1"/>
  <c r="G116" i="10"/>
  <c r="J116" i="15"/>
  <c r="AG116" i="10"/>
  <c r="AK119" i="8" s="1"/>
  <c r="U116" i="15"/>
  <c r="M117" i="15"/>
  <c r="Y117" i="10"/>
  <c r="AA120" i="8" s="1"/>
  <c r="AD120" i="10"/>
  <c r="AG123" i="8" s="1"/>
  <c r="L121" i="15"/>
  <c r="AC121" i="10"/>
  <c r="AF124" i="8" s="1"/>
  <c r="AH124" i="8" s="1"/>
  <c r="F122" i="14"/>
  <c r="O122" i="15"/>
  <c r="H123" i="10"/>
  <c r="H123" i="14"/>
  <c r="M123" i="15"/>
  <c r="R123" i="15"/>
  <c r="AD123" i="10"/>
  <c r="AG126" i="8" s="1"/>
  <c r="AI123" i="14"/>
  <c r="O124" i="10"/>
  <c r="P124" i="14"/>
  <c r="R125" i="10"/>
  <c r="G128" i="7" s="1"/>
  <c r="O125" i="14"/>
  <c r="C115" i="10"/>
  <c r="X117" i="10"/>
  <c r="AL117" i="14"/>
  <c r="F120" i="10"/>
  <c r="B120" i="15"/>
  <c r="X120" i="10"/>
  <c r="P121" i="10"/>
  <c r="W121" i="10"/>
  <c r="P122" i="15"/>
  <c r="AB122" i="10"/>
  <c r="AD125" i="8" s="1"/>
  <c r="C123" i="15"/>
  <c r="F123" i="14"/>
  <c r="I124" i="15"/>
  <c r="AF124" i="14"/>
  <c r="AB124" i="10"/>
  <c r="AD127" i="8" s="1"/>
  <c r="AA124" i="10"/>
  <c r="AC127" i="8" s="1"/>
  <c r="O124" i="15"/>
  <c r="Z125" i="10"/>
  <c r="AB128" i="8" s="1"/>
  <c r="N125" i="15"/>
  <c r="I126" i="10"/>
  <c r="S129" i="6" s="1"/>
  <c r="E126" i="15"/>
  <c r="Q126" i="10"/>
  <c r="F129" i="7" s="1"/>
  <c r="G126" i="15"/>
  <c r="Q127" i="14"/>
  <c r="O127" i="15"/>
  <c r="C129" i="10"/>
  <c r="AF130" i="14"/>
  <c r="P131" i="10"/>
  <c r="W131" i="10"/>
  <c r="R131" i="15"/>
  <c r="AD131" i="10"/>
  <c r="AG134" i="8" s="1"/>
  <c r="F133" i="15"/>
  <c r="J133" i="14"/>
  <c r="L133" i="10"/>
  <c r="AE133" i="10"/>
  <c r="AI136" i="8" s="1"/>
  <c r="AK133" i="14"/>
  <c r="AN133" i="14" s="1"/>
  <c r="S133" i="15"/>
  <c r="B135" i="15"/>
  <c r="F135" i="10"/>
  <c r="E135" i="14"/>
  <c r="G135" i="14" s="1"/>
  <c r="O125" i="15"/>
  <c r="J126" i="10"/>
  <c r="R126" i="10"/>
  <c r="G129" i="7" s="1"/>
  <c r="H126" i="15"/>
  <c r="R126" i="14"/>
  <c r="O127" i="14"/>
  <c r="N127" i="15"/>
  <c r="Z127" i="10"/>
  <c r="AB130" i="8" s="1"/>
  <c r="G128" i="10"/>
  <c r="AD128" i="10"/>
  <c r="AG131" i="8" s="1"/>
  <c r="C130" i="10"/>
  <c r="J133" i="15"/>
  <c r="Q133" i="14"/>
  <c r="T133" i="10"/>
  <c r="I136" i="7" s="1"/>
  <c r="P135" i="14"/>
  <c r="K137" i="15"/>
  <c r="R137" i="14"/>
  <c r="U137" i="10"/>
  <c r="J140" i="7" s="1"/>
  <c r="M121" i="10"/>
  <c r="C123" i="10"/>
  <c r="B124" i="15"/>
  <c r="L124" i="15"/>
  <c r="Q124" i="15"/>
  <c r="B125" i="15"/>
  <c r="J125" i="10"/>
  <c r="J153" i="12"/>
  <c r="P125" i="15"/>
  <c r="AG125" i="10"/>
  <c r="AK128" i="8" s="1"/>
  <c r="U125" i="15"/>
  <c r="C127" i="10"/>
  <c r="AA127" i="10"/>
  <c r="AC130" i="8" s="1"/>
  <c r="AM127" i="14"/>
  <c r="N128" i="15"/>
  <c r="H129" i="10"/>
  <c r="AE129" i="10"/>
  <c r="AI132" i="8" s="1"/>
  <c r="AE131" i="14"/>
  <c r="B132" i="15"/>
  <c r="F132" i="10"/>
  <c r="M132" i="10"/>
  <c r="F133" i="14"/>
  <c r="C133" i="15"/>
  <c r="G133" i="10"/>
  <c r="X133" i="10"/>
  <c r="O135" i="10"/>
  <c r="B116" i="15"/>
  <c r="Q116" i="15"/>
  <c r="R124" i="10"/>
  <c r="G127" i="7" s="1"/>
  <c r="R124" i="15"/>
  <c r="O153" i="12"/>
  <c r="K129" i="6" s="1"/>
  <c r="L129" i="6" s="1"/>
  <c r="M129" i="6" s="1"/>
  <c r="K125" i="10"/>
  <c r="Q125" i="14"/>
  <c r="AA125" i="10"/>
  <c r="AC128" i="8" s="1"/>
  <c r="Q125" i="15"/>
  <c r="F126" i="15"/>
  <c r="J126" i="15"/>
  <c r="X126" i="10"/>
  <c r="AE126" i="14"/>
  <c r="AG126" i="14" s="1"/>
  <c r="J127" i="14"/>
  <c r="AK127" i="14"/>
  <c r="M128" i="15"/>
  <c r="Y128" i="10"/>
  <c r="AA131" i="8" s="1"/>
  <c r="C131" i="10"/>
  <c r="AI131" i="14"/>
  <c r="K132" i="15"/>
  <c r="R132" i="14"/>
  <c r="N141" i="14"/>
  <c r="G141" i="15"/>
  <c r="Q141" i="10"/>
  <c r="F144" i="7" s="1"/>
  <c r="K126" i="15"/>
  <c r="Y126" i="10"/>
  <c r="AA129" i="8" s="1"/>
  <c r="M126" i="15"/>
  <c r="H127" i="15"/>
  <c r="J127" i="15"/>
  <c r="X129" i="10"/>
  <c r="O159" i="12"/>
  <c r="AB130" i="10"/>
  <c r="AD133" i="8" s="1"/>
  <c r="C131" i="15"/>
  <c r="G131" i="10"/>
  <c r="M133" i="10"/>
  <c r="C134" i="10"/>
  <c r="K136" i="14"/>
  <c r="C124" i="15"/>
  <c r="AE124" i="14"/>
  <c r="AD124" i="10"/>
  <c r="AG127" i="8" s="1"/>
  <c r="AH127" i="8" s="1"/>
  <c r="W125" i="14"/>
  <c r="X125" i="14" s="1"/>
  <c r="T125" i="14" s="1"/>
  <c r="AD125" i="14"/>
  <c r="AG125" i="14" s="1"/>
  <c r="I126" i="14"/>
  <c r="K126" i="14" s="1"/>
  <c r="L126" i="10"/>
  <c r="N126" i="14"/>
  <c r="T126" i="10"/>
  <c r="I129" i="7" s="1"/>
  <c r="N126" i="15"/>
  <c r="AD127" i="14"/>
  <c r="F128" i="14"/>
  <c r="O128" i="10"/>
  <c r="X128" i="10"/>
  <c r="AI128" i="14"/>
  <c r="H129" i="14"/>
  <c r="AK129" i="14"/>
  <c r="P132" i="10"/>
  <c r="U133" i="10"/>
  <c r="J136" i="7" s="1"/>
  <c r="K133" i="15"/>
  <c r="R133" i="14"/>
  <c r="C121" i="10"/>
  <c r="J125" i="15"/>
  <c r="AE125" i="14"/>
  <c r="M126" i="10"/>
  <c r="O126" i="14"/>
  <c r="U126" i="10"/>
  <c r="J129" i="7" s="1"/>
  <c r="O126" i="15"/>
  <c r="AF126" i="10"/>
  <c r="AJ129" i="8" s="1"/>
  <c r="T126" i="15"/>
  <c r="J127" i="10"/>
  <c r="F127" i="15"/>
  <c r="R127" i="10"/>
  <c r="G130" i="7" s="1"/>
  <c r="T127" i="10"/>
  <c r="I130" i="7" s="1"/>
  <c r="E128" i="15"/>
  <c r="G128" i="15"/>
  <c r="T128" i="15"/>
  <c r="K132" i="10"/>
  <c r="M132" i="15"/>
  <c r="AC132" i="14"/>
  <c r="Y132" i="10"/>
  <c r="AA135" i="8" s="1"/>
  <c r="S132" i="15"/>
  <c r="AE132" i="10"/>
  <c r="AI135" i="8" s="1"/>
  <c r="AK132" i="14"/>
  <c r="H133" i="10"/>
  <c r="D133" i="15"/>
  <c r="H133" i="14"/>
  <c r="M133" i="15"/>
  <c r="Y133" i="10"/>
  <c r="AA136" i="8" s="1"/>
  <c r="AC133" i="14"/>
  <c r="Z124" i="10"/>
  <c r="AB127" i="8" s="1"/>
  <c r="N124" i="15"/>
  <c r="K125" i="15"/>
  <c r="Y125" i="10"/>
  <c r="AA128" i="8" s="1"/>
  <c r="M125" i="15"/>
  <c r="P126" i="15"/>
  <c r="AG126" i="10"/>
  <c r="AK129" i="8" s="1"/>
  <c r="U126" i="15"/>
  <c r="AE127" i="10"/>
  <c r="AI130" i="8" s="1"/>
  <c r="J128" i="10"/>
  <c r="H128" i="15"/>
  <c r="R128" i="10"/>
  <c r="G131" i="7" s="1"/>
  <c r="U128" i="15"/>
  <c r="AG128" i="10"/>
  <c r="AK131" i="8" s="1"/>
  <c r="D129" i="15"/>
  <c r="S129" i="15"/>
  <c r="AA131" i="10"/>
  <c r="AC134" i="8" s="1"/>
  <c r="O131" i="15"/>
  <c r="C132" i="15"/>
  <c r="G132" i="10"/>
  <c r="Q132" i="14"/>
  <c r="J132" i="15"/>
  <c r="T132" i="10"/>
  <c r="I135" i="7" s="1"/>
  <c r="AG135" i="10"/>
  <c r="AK138" i="8" s="1"/>
  <c r="U135" i="15"/>
  <c r="AM135" i="14"/>
  <c r="P132" i="15"/>
  <c r="U132" i="15"/>
  <c r="O164" i="12"/>
  <c r="J135" i="10"/>
  <c r="R135" i="10"/>
  <c r="G138" i="7" s="1"/>
  <c r="H135" i="15"/>
  <c r="Q135" i="15"/>
  <c r="AC135" i="10"/>
  <c r="AF138" i="8" s="1"/>
  <c r="Q136" i="15"/>
  <c r="AF136" i="10"/>
  <c r="AJ139" i="8" s="1"/>
  <c r="T136" i="15"/>
  <c r="O170" i="12"/>
  <c r="AB137" i="10"/>
  <c r="AD140" i="8" s="1"/>
  <c r="G138" i="10"/>
  <c r="C138" i="15"/>
  <c r="AA138" i="10"/>
  <c r="AC141" i="8" s="1"/>
  <c r="AE138" i="14"/>
  <c r="P139" i="15"/>
  <c r="AB139" i="10"/>
  <c r="AD142" i="8" s="1"/>
  <c r="AF139" i="14"/>
  <c r="AG139" i="14" s="1"/>
  <c r="J140" i="10"/>
  <c r="J132" i="14"/>
  <c r="K132" i="14" s="1"/>
  <c r="J161" i="12"/>
  <c r="Q135" i="8" s="1"/>
  <c r="W132" i="10"/>
  <c r="AB132" i="10"/>
  <c r="AD135" i="8" s="1"/>
  <c r="O133" i="15"/>
  <c r="T133" i="15"/>
  <c r="K135" i="10"/>
  <c r="Y135" i="10"/>
  <c r="AA138" i="8" s="1"/>
  <c r="M135" i="15"/>
  <c r="AB135" i="10"/>
  <c r="AD138" i="8" s="1"/>
  <c r="AD135" i="10"/>
  <c r="AG138" i="8" s="1"/>
  <c r="M136" i="10"/>
  <c r="P136" i="15"/>
  <c r="AB136" i="10"/>
  <c r="AD139" i="8" s="1"/>
  <c r="P137" i="10"/>
  <c r="Z138" i="10"/>
  <c r="AB141" i="8" s="1"/>
  <c r="AD138" i="14"/>
  <c r="N138" i="15"/>
  <c r="J139" i="10"/>
  <c r="I140" i="15"/>
  <c r="N140" i="15"/>
  <c r="Z140" i="10"/>
  <c r="AB143" i="8" s="1"/>
  <c r="AD140" i="14"/>
  <c r="L135" i="15"/>
  <c r="B136" i="15"/>
  <c r="G136" i="14"/>
  <c r="I136" i="10"/>
  <c r="S139" i="6" s="1"/>
  <c r="E136" i="15"/>
  <c r="L136" i="10"/>
  <c r="X136" i="10"/>
  <c r="AA136" i="10"/>
  <c r="AC139" i="8" s="1"/>
  <c r="AF137" i="14"/>
  <c r="M138" i="10"/>
  <c r="O138" i="14"/>
  <c r="U138" i="10"/>
  <c r="J141" i="7" s="1"/>
  <c r="S138" i="15"/>
  <c r="AE138" i="10"/>
  <c r="AI141" i="8" s="1"/>
  <c r="P144" i="10"/>
  <c r="AC124" i="14"/>
  <c r="AM124" i="14"/>
  <c r="I125" i="14"/>
  <c r="N125" i="14"/>
  <c r="L132" i="10"/>
  <c r="Q132" i="10"/>
  <c r="F135" i="7" s="1"/>
  <c r="X132" i="10"/>
  <c r="Z132" i="10"/>
  <c r="AB135" i="8" s="1"/>
  <c r="AC132" i="10"/>
  <c r="AF135" i="8" s="1"/>
  <c r="H133" i="15"/>
  <c r="L133" i="15"/>
  <c r="AF133" i="10"/>
  <c r="AJ136" i="8" s="1"/>
  <c r="C135" i="15"/>
  <c r="J169" i="12"/>
  <c r="AI135" i="14"/>
  <c r="K136" i="15"/>
  <c r="U136" i="10"/>
  <c r="J139" i="7" s="1"/>
  <c r="C137" i="10"/>
  <c r="AE137" i="14"/>
  <c r="AA139" i="14"/>
  <c r="Q140" i="10"/>
  <c r="F143" i="7" s="1"/>
  <c r="G140" i="15"/>
  <c r="N140" i="14"/>
  <c r="H132" i="15"/>
  <c r="N132" i="15"/>
  <c r="P133" i="10"/>
  <c r="W133" i="10"/>
  <c r="AB133" i="10"/>
  <c r="AD136" i="8" s="1"/>
  <c r="U135" i="10"/>
  <c r="J138" i="7" s="1"/>
  <c r="AH135" i="14"/>
  <c r="AJ135" i="14" s="1"/>
  <c r="F136" i="10"/>
  <c r="Q136" i="10"/>
  <c r="F139" i="7" s="1"/>
  <c r="G136" i="15"/>
  <c r="T136" i="10"/>
  <c r="I139" i="7" s="1"/>
  <c r="AH136" i="14"/>
  <c r="AJ136" i="14" s="1"/>
  <c r="AL136" i="14"/>
  <c r="F138" i="14"/>
  <c r="X139" i="10"/>
  <c r="Q139" i="15"/>
  <c r="AH139" i="14"/>
  <c r="AJ139" i="14" s="1"/>
  <c r="AC139" i="10"/>
  <c r="AF142" i="8" s="1"/>
  <c r="AH142" i="8" s="1"/>
  <c r="I140" i="10"/>
  <c r="S143" i="6" s="1"/>
  <c r="E140" i="15"/>
  <c r="I140" i="14"/>
  <c r="C141" i="10"/>
  <c r="K142" i="15"/>
  <c r="R142" i="14"/>
  <c r="U142" i="10"/>
  <c r="J145" i="7" s="1"/>
  <c r="P145" i="7" s="1"/>
  <c r="AK146" i="14"/>
  <c r="AE146" i="10"/>
  <c r="AI149" i="8" s="1"/>
  <c r="S146" i="15"/>
  <c r="Y124" i="10"/>
  <c r="AA127" i="8" s="1"/>
  <c r="AG124" i="10"/>
  <c r="AK127" i="8" s="1"/>
  <c r="I125" i="10"/>
  <c r="S128" i="6" s="1"/>
  <c r="Q125" i="10"/>
  <c r="F128" i="7" s="1"/>
  <c r="C132" i="10"/>
  <c r="J132" i="10"/>
  <c r="C133" i="10"/>
  <c r="R133" i="15"/>
  <c r="G135" i="10"/>
  <c r="M135" i="10"/>
  <c r="N135" i="10"/>
  <c r="O135" i="14"/>
  <c r="AC135" i="14"/>
  <c r="AF135" i="14"/>
  <c r="AF136" i="14"/>
  <c r="R138" i="14"/>
  <c r="AK138" i="14"/>
  <c r="F139" i="14"/>
  <c r="G139" i="14" s="1"/>
  <c r="G139" i="10"/>
  <c r="R139" i="10"/>
  <c r="G142" i="7" s="1"/>
  <c r="O139" i="14"/>
  <c r="H139" i="15"/>
  <c r="O140" i="15"/>
  <c r="AE140" i="14"/>
  <c r="AA140" i="10"/>
  <c r="AC143" i="8" s="1"/>
  <c r="AF140" i="10"/>
  <c r="AJ143" i="8" s="1"/>
  <c r="AL140" i="14"/>
  <c r="T140" i="15"/>
  <c r="L142" i="10"/>
  <c r="J142" i="14"/>
  <c r="P137" i="15"/>
  <c r="M138" i="15"/>
  <c r="Y138" i="10"/>
  <c r="AA141" i="8" s="1"/>
  <c r="K139" i="10"/>
  <c r="I139" i="15"/>
  <c r="K140" i="15"/>
  <c r="R140" i="14"/>
  <c r="U140" i="10"/>
  <c r="J143" i="7" s="1"/>
  <c r="H142" i="14"/>
  <c r="D142" i="15"/>
  <c r="H142" i="10"/>
  <c r="I147" i="15"/>
  <c r="R135" i="15"/>
  <c r="O137" i="15"/>
  <c r="AA137" i="10"/>
  <c r="AC140" i="8" s="1"/>
  <c r="J138" i="10"/>
  <c r="H138" i="15"/>
  <c r="R138" i="10"/>
  <c r="G141" i="7" s="1"/>
  <c r="AC138" i="14"/>
  <c r="P138" i="15"/>
  <c r="AB138" i="10"/>
  <c r="AD141" i="8" s="1"/>
  <c r="O139" i="10"/>
  <c r="M140" i="10"/>
  <c r="O140" i="14"/>
  <c r="H140" i="15"/>
  <c r="R140" i="10"/>
  <c r="G143" i="7" s="1"/>
  <c r="P142" i="10"/>
  <c r="H140" i="10"/>
  <c r="F144" i="10"/>
  <c r="H144" i="10"/>
  <c r="J144" i="14"/>
  <c r="J177" i="12"/>
  <c r="Q147" i="8" s="1"/>
  <c r="R147" i="8" s="1"/>
  <c r="W144" i="10"/>
  <c r="N144" i="15"/>
  <c r="Z144" i="10"/>
  <c r="AB147" i="8" s="1"/>
  <c r="O178" i="12"/>
  <c r="G145" i="10"/>
  <c r="K145" i="15"/>
  <c r="J178" i="12"/>
  <c r="Q148" i="8" s="1"/>
  <c r="W145" i="14"/>
  <c r="X145" i="14" s="1"/>
  <c r="T145" i="14" s="1"/>
  <c r="AF145" i="14"/>
  <c r="J146" i="10"/>
  <c r="R146" i="10"/>
  <c r="G149" i="7" s="1"/>
  <c r="AA146" i="14"/>
  <c r="L146" i="15"/>
  <c r="B139" i="15"/>
  <c r="K139" i="15"/>
  <c r="P140" i="15"/>
  <c r="H142" i="15"/>
  <c r="L144" i="10"/>
  <c r="F144" i="15"/>
  <c r="X144" i="10"/>
  <c r="R145" i="10"/>
  <c r="G148" i="7" s="1"/>
  <c r="U145" i="10"/>
  <c r="J148" i="7" s="1"/>
  <c r="L145" i="15"/>
  <c r="M145" i="15"/>
  <c r="Y145" i="10"/>
  <c r="AA148" i="8" s="1"/>
  <c r="AB145" i="10"/>
  <c r="AD148" i="8" s="1"/>
  <c r="O146" i="10"/>
  <c r="AL146" i="14"/>
  <c r="AA147" i="14"/>
  <c r="AA147" i="10"/>
  <c r="AC150" i="8" s="1"/>
  <c r="AE147" i="14"/>
  <c r="O147" i="15"/>
  <c r="W148" i="10"/>
  <c r="E149" i="15"/>
  <c r="I149" i="10"/>
  <c r="S152" i="6" s="1"/>
  <c r="I149" i="14"/>
  <c r="AD135" i="14"/>
  <c r="O136" i="14"/>
  <c r="AC136" i="14"/>
  <c r="AM136" i="14"/>
  <c r="C138" i="10"/>
  <c r="L139" i="10"/>
  <c r="T139" i="10"/>
  <c r="I142" i="7" s="1"/>
  <c r="Y139" i="10"/>
  <c r="AA142" i="8" s="1"/>
  <c r="AA139" i="10"/>
  <c r="AC142" i="8" s="1"/>
  <c r="O139" i="15"/>
  <c r="AF139" i="10"/>
  <c r="AJ142" i="8" s="1"/>
  <c r="C140" i="10"/>
  <c r="D140" i="15"/>
  <c r="Y140" i="10"/>
  <c r="AA143" i="8" s="1"/>
  <c r="M140" i="15"/>
  <c r="M142" i="10"/>
  <c r="Y142" i="10"/>
  <c r="AA145" i="8" s="1"/>
  <c r="K144" i="10"/>
  <c r="K145" i="10"/>
  <c r="N145" i="10"/>
  <c r="W145" i="10"/>
  <c r="S147" i="15"/>
  <c r="AE147" i="10"/>
  <c r="AI150" i="8" s="1"/>
  <c r="AK147" i="14"/>
  <c r="H148" i="10"/>
  <c r="H148" i="14"/>
  <c r="U148" i="15"/>
  <c r="AG148" i="10"/>
  <c r="AK151" i="8" s="1"/>
  <c r="AM148" i="14"/>
  <c r="P142" i="15"/>
  <c r="AH142" i="14"/>
  <c r="W144" i="14"/>
  <c r="X144" i="14" s="1"/>
  <c r="T144" i="14" s="1"/>
  <c r="O145" i="10"/>
  <c r="O145" i="14"/>
  <c r="AJ145" i="14"/>
  <c r="M146" i="10"/>
  <c r="U146" i="10"/>
  <c r="J149" i="7" s="1"/>
  <c r="R146" i="14"/>
  <c r="L148" i="15"/>
  <c r="AA148" i="14"/>
  <c r="L149" i="10"/>
  <c r="J149" i="14"/>
  <c r="F149" i="15"/>
  <c r="Z135" i="10"/>
  <c r="AB138" i="8" s="1"/>
  <c r="J136" i="10"/>
  <c r="R136" i="10"/>
  <c r="G139" i="7" s="1"/>
  <c r="Y136" i="10"/>
  <c r="AA139" i="8" s="1"/>
  <c r="AG136" i="10"/>
  <c r="AK139" i="8" s="1"/>
  <c r="F139" i="15"/>
  <c r="N139" i="10"/>
  <c r="J139" i="15"/>
  <c r="M139" i="15"/>
  <c r="T139" i="15"/>
  <c r="AC142" i="10"/>
  <c r="AF145" i="8" s="1"/>
  <c r="Q142" i="15"/>
  <c r="S142" i="15"/>
  <c r="AF142" i="10"/>
  <c r="AJ145" i="8" s="1"/>
  <c r="AL145" i="8" s="1"/>
  <c r="AL142" i="14"/>
  <c r="AN142" i="14" s="1"/>
  <c r="T142" i="15"/>
  <c r="H144" i="14"/>
  <c r="AD144" i="14"/>
  <c r="F145" i="14"/>
  <c r="R145" i="14"/>
  <c r="U145" i="15"/>
  <c r="AG145" i="10"/>
  <c r="AK148" i="8" s="1"/>
  <c r="AL148" i="8" s="1"/>
  <c r="C146" i="10"/>
  <c r="D147" i="15"/>
  <c r="H147" i="10"/>
  <c r="H147" i="14"/>
  <c r="K147" i="10"/>
  <c r="P147" i="10"/>
  <c r="AG139" i="10"/>
  <c r="AK142" i="8" s="1"/>
  <c r="X140" i="10"/>
  <c r="J142" i="10"/>
  <c r="T142" i="10"/>
  <c r="I145" i="7" s="1"/>
  <c r="O145" i="7" s="1"/>
  <c r="J142" i="15"/>
  <c r="AB142" i="10"/>
  <c r="AD145" i="8" s="1"/>
  <c r="U142" i="15"/>
  <c r="AG142" i="10"/>
  <c r="AK145" i="8" s="1"/>
  <c r="C144" i="10"/>
  <c r="AL145" i="14"/>
  <c r="AN145" i="14" s="1"/>
  <c r="F146" i="10"/>
  <c r="E146" i="14"/>
  <c r="X146" i="10"/>
  <c r="N147" i="15"/>
  <c r="Z147" i="10"/>
  <c r="AB150" i="8" s="1"/>
  <c r="AD147" i="14"/>
  <c r="AB148" i="10"/>
  <c r="AD151" i="8" s="1"/>
  <c r="AF148" i="14"/>
  <c r="P148" i="15"/>
  <c r="J149" i="10"/>
  <c r="P149" i="14"/>
  <c r="M149" i="14" s="1"/>
  <c r="C143" i="10"/>
  <c r="Q144" i="14"/>
  <c r="S147" i="10"/>
  <c r="H150" i="7" s="1"/>
  <c r="W147" i="10"/>
  <c r="AL147" i="14"/>
  <c r="T147" i="15"/>
  <c r="AF147" i="10"/>
  <c r="AJ150" i="8" s="1"/>
  <c r="H148" i="15"/>
  <c r="O148" i="14"/>
  <c r="AF151" i="14"/>
  <c r="AB151" i="10"/>
  <c r="AD154" i="8" s="1"/>
  <c r="P151" i="15"/>
  <c r="E144" i="14"/>
  <c r="B144" i="15"/>
  <c r="T144" i="10"/>
  <c r="I147" i="7" s="1"/>
  <c r="J144" i="15"/>
  <c r="AA144" i="14"/>
  <c r="L144" i="15"/>
  <c r="H145" i="15"/>
  <c r="O146" i="14"/>
  <c r="T146" i="15"/>
  <c r="AF146" i="10"/>
  <c r="AJ149" i="8" s="1"/>
  <c r="O147" i="10"/>
  <c r="O148" i="10"/>
  <c r="C147" i="10"/>
  <c r="C148" i="15"/>
  <c r="AE149" i="14"/>
  <c r="AG149" i="14" s="1"/>
  <c r="F150" i="14"/>
  <c r="M150" i="10"/>
  <c r="AE150" i="10"/>
  <c r="AI153" i="8" s="1"/>
  <c r="B149" i="15"/>
  <c r="M149" i="10"/>
  <c r="Q149" i="15"/>
  <c r="E150" i="14"/>
  <c r="F150" i="10"/>
  <c r="N150" i="10"/>
  <c r="X150" i="10"/>
  <c r="AB150" i="10"/>
  <c r="AD153" i="8" s="1"/>
  <c r="AF150" i="10"/>
  <c r="AJ153" i="8" s="1"/>
  <c r="J152" i="14"/>
  <c r="M152" i="10"/>
  <c r="C154" i="10"/>
  <c r="U149" i="10"/>
  <c r="J152" i="7" s="1"/>
  <c r="P152" i="7" s="1"/>
  <c r="Y149" i="10"/>
  <c r="AA152" i="8" s="1"/>
  <c r="N151" i="10"/>
  <c r="O151" i="10"/>
  <c r="J181" i="12"/>
  <c r="L151" i="15"/>
  <c r="E152" i="15"/>
  <c r="I152" i="14"/>
  <c r="I152" i="10"/>
  <c r="S155" i="6" s="1"/>
  <c r="J152" i="10"/>
  <c r="G150" i="10"/>
  <c r="B151" i="15"/>
  <c r="C142" i="10"/>
  <c r="N145" i="15"/>
  <c r="G149" i="15"/>
  <c r="S149" i="10"/>
  <c r="H152" i="7" s="1"/>
  <c r="K149" i="15"/>
  <c r="O149" i="15"/>
  <c r="S149" i="15"/>
  <c r="C150" i="10"/>
  <c r="C150" i="15"/>
  <c r="U150" i="10"/>
  <c r="J153" i="7" s="1"/>
  <c r="F151" i="10"/>
  <c r="P151" i="10"/>
  <c r="W151" i="10"/>
  <c r="X152" i="10"/>
  <c r="X142" i="10"/>
  <c r="C145" i="10"/>
  <c r="S145" i="15"/>
  <c r="Q149" i="10"/>
  <c r="F152" i="7" s="1"/>
  <c r="L152" i="7" s="1"/>
  <c r="M149" i="15"/>
  <c r="AB149" i="10"/>
  <c r="AD152" i="8" s="1"/>
  <c r="AH149" i="14"/>
  <c r="AE149" i="10"/>
  <c r="AI152" i="8" s="1"/>
  <c r="T149" i="15"/>
  <c r="AL149" i="14"/>
  <c r="AN149" i="14" s="1"/>
  <c r="P150" i="10"/>
  <c r="AL150" i="14"/>
  <c r="G152" i="14"/>
  <c r="Q152" i="15"/>
  <c r="AH152" i="14"/>
  <c r="AJ152" i="14" s="1"/>
  <c r="L150" i="15"/>
  <c r="S150" i="15"/>
  <c r="C151" i="10"/>
  <c r="W151" i="14"/>
  <c r="X151" i="14" s="1"/>
  <c r="T151" i="14" s="1"/>
  <c r="T152" i="10"/>
  <c r="I155" i="7" s="1"/>
  <c r="Q152" i="14"/>
  <c r="W152" i="14"/>
  <c r="X152" i="14" s="1"/>
  <c r="T152" i="14" s="1"/>
  <c r="K153" i="10"/>
  <c r="P153" i="15"/>
  <c r="AB153" i="10"/>
  <c r="AD156" i="8" s="1"/>
  <c r="AF153" i="14"/>
  <c r="AC145" i="10"/>
  <c r="AF148" i="8" s="1"/>
  <c r="AH148" i="8" s="1"/>
  <c r="C148" i="10"/>
  <c r="E149" i="14"/>
  <c r="G149" i="14" s="1"/>
  <c r="R149" i="10"/>
  <c r="G152" i="7" s="1"/>
  <c r="M152" i="7" s="1"/>
  <c r="AI149" i="14"/>
  <c r="AM149" i="14"/>
  <c r="AG149" i="10"/>
  <c r="AK152" i="8" s="1"/>
  <c r="R150" i="14"/>
  <c r="AA151" i="14"/>
  <c r="Q152" i="10"/>
  <c r="F155" i="7" s="1"/>
  <c r="G152" i="15"/>
  <c r="O152" i="15"/>
  <c r="K153" i="15"/>
  <c r="I155" i="10"/>
  <c r="S158" i="6" s="1"/>
  <c r="K155" i="14"/>
  <c r="M155" i="15"/>
  <c r="Y155" i="10"/>
  <c r="AA158" i="8" s="1"/>
  <c r="R152" i="10"/>
  <c r="G155" i="7" s="1"/>
  <c r="P152" i="15"/>
  <c r="AB152" i="10"/>
  <c r="AD155" i="8" s="1"/>
  <c r="F153" i="15"/>
  <c r="L153" i="10"/>
  <c r="J153" i="15"/>
  <c r="T153" i="10"/>
  <c r="I156" i="7" s="1"/>
  <c r="AD153" i="14"/>
  <c r="Q155" i="10"/>
  <c r="F158" i="7" s="1"/>
  <c r="AG155" i="14"/>
  <c r="I153" i="10"/>
  <c r="S156" i="6" s="1"/>
  <c r="Q153" i="10"/>
  <c r="F156" i="7" s="1"/>
  <c r="AF153" i="10"/>
  <c r="AJ156" i="8" s="1"/>
  <c r="B152" i="15"/>
  <c r="K152" i="15"/>
  <c r="U152" i="10"/>
  <c r="J155" i="7" s="1"/>
  <c r="Y152" i="10"/>
  <c r="AA155" i="8" s="1"/>
  <c r="J153" i="14"/>
  <c r="Q153" i="14"/>
  <c r="O153" i="15"/>
  <c r="AA153" i="10"/>
  <c r="AC156" i="8" s="1"/>
  <c r="J155" i="10"/>
  <c r="N155" i="14"/>
  <c r="X155" i="10"/>
  <c r="AG152" i="10"/>
  <c r="AK155" i="8" s="1"/>
  <c r="I153" i="14"/>
  <c r="N153" i="14"/>
  <c r="X153" i="10"/>
  <c r="Z153" i="10"/>
  <c r="AB156" i="8" s="1"/>
  <c r="AL153" i="14"/>
  <c r="H155" i="15"/>
  <c r="R155" i="10"/>
  <c r="G158" i="7" s="1"/>
  <c r="X161" i="10"/>
  <c r="AM155" i="14"/>
  <c r="I156" i="14"/>
  <c r="N156" i="14"/>
  <c r="F158" i="14"/>
  <c r="AA158" i="14"/>
  <c r="AI158" i="14"/>
  <c r="E159" i="14"/>
  <c r="W159" i="14"/>
  <c r="X159" i="14" s="1"/>
  <c r="T159" i="14" s="1"/>
  <c r="AH159" i="14"/>
  <c r="R160" i="14"/>
  <c r="AF160" i="14"/>
  <c r="J161" i="14"/>
  <c r="Q161" i="14"/>
  <c r="AE161" i="14"/>
  <c r="AL155" i="14"/>
  <c r="E158" i="14"/>
  <c r="W158" i="14"/>
  <c r="X158" i="14" s="1"/>
  <c r="T158" i="14" s="1"/>
  <c r="AH158" i="14"/>
  <c r="T152" i="15"/>
  <c r="B155" i="15"/>
  <c r="Q155" i="15"/>
  <c r="AG155" i="10"/>
  <c r="AK158" i="8" s="1"/>
  <c r="I156" i="10"/>
  <c r="S159" i="6" s="1"/>
  <c r="Q156" i="10"/>
  <c r="F159" i="7" s="1"/>
  <c r="X156" i="10"/>
  <c r="G158" i="10"/>
  <c r="O158" i="10"/>
  <c r="AD158" i="10"/>
  <c r="AG161" i="8" s="1"/>
  <c r="F159" i="10"/>
  <c r="N159" i="10"/>
  <c r="AC159" i="10"/>
  <c r="AF162" i="8" s="1"/>
  <c r="O194" i="12"/>
  <c r="M160" i="10"/>
  <c r="U160" i="10"/>
  <c r="J163" i="7" s="1"/>
  <c r="AB160" i="10"/>
  <c r="AD163" i="8" s="1"/>
  <c r="L161" i="10"/>
  <c r="T161" i="10"/>
  <c r="I164" i="7" s="1"/>
  <c r="AA161" i="10"/>
  <c r="AC164" i="8" s="1"/>
  <c r="F155" i="14"/>
  <c r="AA155" i="14"/>
  <c r="P155" i="15"/>
  <c r="AI155" i="14"/>
  <c r="AF155" i="10"/>
  <c r="AJ158" i="8" s="1"/>
  <c r="F158" i="10"/>
  <c r="N158" i="10"/>
  <c r="J192" i="12"/>
  <c r="AC158" i="10"/>
  <c r="AF161" i="8" s="1"/>
  <c r="AH161" i="8" s="1"/>
  <c r="E159" i="15"/>
  <c r="AL152" i="14"/>
  <c r="E155" i="14"/>
  <c r="W155" i="14"/>
  <c r="X155" i="14" s="1"/>
  <c r="T155" i="14" s="1"/>
  <c r="AH155" i="14"/>
  <c r="C161" i="10"/>
  <c r="G155" i="10"/>
  <c r="O155" i="10"/>
  <c r="N155" i="15"/>
  <c r="AD155" i="10"/>
  <c r="AG158" i="8" s="1"/>
  <c r="I159" i="14"/>
  <c r="AF152" i="10"/>
  <c r="AJ155" i="8" s="1"/>
  <c r="F155" i="10"/>
  <c r="N155" i="10"/>
  <c r="J183" i="12"/>
  <c r="Q158" i="8" s="1"/>
  <c r="AC155" i="10"/>
  <c r="AF158" i="8" s="1"/>
  <c r="J158" i="10"/>
  <c r="I159" i="10"/>
  <c r="S162" i="6" s="1"/>
  <c r="BD8" i="21"/>
  <c r="BC8" i="21"/>
  <c r="BA8" i="21"/>
  <c r="BB8" i="21" s="1"/>
  <c r="BE12" i="21"/>
  <c r="BD12" i="21"/>
  <c r="BC12" i="21"/>
  <c r="BA12" i="21"/>
  <c r="BB12" i="21" s="1"/>
  <c r="BD5" i="21"/>
  <c r="BC5" i="21"/>
  <c r="BA5" i="21"/>
  <c r="BB5" i="21" s="1"/>
  <c r="BE8" i="21"/>
  <c r="BE5" i="21"/>
  <c r="BD10" i="21"/>
  <c r="BA10" i="21"/>
  <c r="BB10" i="21" s="1"/>
  <c r="BA7" i="21"/>
  <c r="BB7" i="21" s="1"/>
  <c r="BE13" i="21"/>
  <c r="BD13" i="21"/>
  <c r="BC13" i="21"/>
  <c r="BA13" i="21"/>
  <c r="BB13" i="21" s="1"/>
  <c r="BD4" i="21"/>
  <c r="BC4" i="21"/>
  <c r="BA4" i="21"/>
  <c r="BB4" i="21" s="1"/>
  <c r="BE7" i="21"/>
  <c r="BD9" i="21"/>
  <c r="BC9" i="21"/>
  <c r="BA9" i="21"/>
  <c r="BB9" i="21" s="1"/>
  <c r="BD6" i="21"/>
  <c r="BC6" i="21"/>
  <c r="BA6" i="21"/>
  <c r="BB6" i="21" s="1"/>
  <c r="BE9" i="21"/>
  <c r="BE14" i="21"/>
  <c r="BD14" i="21"/>
  <c r="BC14" i="21"/>
  <c r="BA14" i="21"/>
  <c r="BB14" i="21" s="1"/>
  <c r="BD3" i="21"/>
  <c r="BC3" i="21"/>
  <c r="BA3" i="21"/>
  <c r="BB3" i="21" s="1"/>
  <c r="BE11" i="21"/>
  <c r="BC11" i="21"/>
  <c r="BA11" i="21"/>
  <c r="BB11" i="21" s="1"/>
  <c r="BE15" i="21"/>
  <c r="BD15" i="21"/>
  <c r="BC15" i="21"/>
  <c r="BA15" i="21"/>
  <c r="BB15" i="21" s="1"/>
  <c r="BE17" i="21"/>
  <c r="BE19" i="21"/>
  <c r="BE21" i="21"/>
  <c r="BE23" i="21"/>
  <c r="BE25" i="21"/>
  <c r="BE27" i="21"/>
  <c r="BE29" i="21"/>
  <c r="BE31" i="21"/>
  <c r="BE33" i="21"/>
  <c r="BE35" i="21"/>
  <c r="BE37" i="21"/>
  <c r="BE39" i="21"/>
  <c r="BE41" i="21"/>
  <c r="BE43" i="21"/>
  <c r="BD11" i="21"/>
  <c r="BA47" i="21"/>
  <c r="BB47" i="21" s="1"/>
  <c r="BC49" i="21"/>
  <c r="BD50" i="21"/>
  <c r="BE52" i="21"/>
  <c r="BA55" i="21"/>
  <c r="BB55" i="21" s="1"/>
  <c r="BC57" i="21"/>
  <c r="BD58" i="21"/>
  <c r="BE60" i="21"/>
  <c r="BA63" i="21"/>
  <c r="BB63" i="21" s="1"/>
  <c r="BC65" i="21"/>
  <c r="BD66" i="21"/>
  <c r="BE68" i="21"/>
  <c r="BA71" i="21"/>
  <c r="BB71" i="21" s="1"/>
  <c r="BC73" i="21"/>
  <c r="BD74" i="21"/>
  <c r="BE76" i="21"/>
  <c r="BA79" i="21"/>
  <c r="BB79" i="21" s="1"/>
  <c r="BD82" i="21"/>
  <c r="BE84" i="21"/>
  <c r="BC86" i="21"/>
  <c r="BC94" i="21"/>
  <c r="BC102" i="21"/>
  <c r="BC110" i="21"/>
  <c r="BC118" i="21"/>
  <c r="BE133" i="21"/>
  <c r="BC138" i="21"/>
  <c r="BA141" i="21"/>
  <c r="BB141" i="21" s="1"/>
  <c r="BA146" i="21"/>
  <c r="BB146" i="21" s="1"/>
  <c r="BC148" i="21"/>
  <c r="BA148" i="21"/>
  <c r="BB148" i="21" s="1"/>
  <c r="BC168" i="21"/>
  <c r="BE168" i="21"/>
  <c r="BA16" i="21"/>
  <c r="BB16" i="21" s="1"/>
  <c r="BA17" i="21"/>
  <c r="BB17" i="21" s="1"/>
  <c r="BA18" i="21"/>
  <c r="BB18" i="21" s="1"/>
  <c r="BA19" i="21"/>
  <c r="BB19" i="21" s="1"/>
  <c r="BA20" i="21"/>
  <c r="BB20" i="21" s="1"/>
  <c r="BA21" i="21"/>
  <c r="BB21" i="21" s="1"/>
  <c r="BA22" i="21"/>
  <c r="BB22" i="21" s="1"/>
  <c r="BA23" i="21"/>
  <c r="BB23" i="21" s="1"/>
  <c r="BA24" i="21"/>
  <c r="BB24" i="21" s="1"/>
  <c r="BA25" i="21"/>
  <c r="BB25" i="21" s="1"/>
  <c r="BA26" i="21"/>
  <c r="BB26" i="21" s="1"/>
  <c r="BA27" i="21"/>
  <c r="BB27" i="21" s="1"/>
  <c r="BA28" i="21"/>
  <c r="BB28" i="21" s="1"/>
  <c r="BA29" i="21"/>
  <c r="BB29" i="21" s="1"/>
  <c r="BA30" i="21"/>
  <c r="BB30" i="21" s="1"/>
  <c r="BA31" i="21"/>
  <c r="BB31" i="21" s="1"/>
  <c r="BA32" i="21"/>
  <c r="BB32" i="21" s="1"/>
  <c r="BA33" i="21"/>
  <c r="BB33" i="21" s="1"/>
  <c r="BA34" i="21"/>
  <c r="BB34" i="21" s="1"/>
  <c r="BA35" i="21"/>
  <c r="BB35" i="21" s="1"/>
  <c r="BA36" i="21"/>
  <c r="BB36" i="21" s="1"/>
  <c r="BA37" i="21"/>
  <c r="BB37" i="21" s="1"/>
  <c r="BA38" i="21"/>
  <c r="BB38" i="21" s="1"/>
  <c r="BA39" i="21"/>
  <c r="BB39" i="21" s="1"/>
  <c r="BA40" i="21"/>
  <c r="BB40" i="21" s="1"/>
  <c r="BA41" i="21"/>
  <c r="BB41" i="21" s="1"/>
  <c r="BA42" i="21"/>
  <c r="BB42" i="21" s="1"/>
  <c r="BA43" i="21"/>
  <c r="BB43" i="21" s="1"/>
  <c r="BA44" i="21"/>
  <c r="BB44" i="21" s="1"/>
  <c r="BA45" i="21"/>
  <c r="BB45" i="21" s="1"/>
  <c r="BA46" i="21"/>
  <c r="BB46" i="21" s="1"/>
  <c r="BE51" i="21"/>
  <c r="BE59" i="21"/>
  <c r="BE67" i="21"/>
  <c r="BA70" i="21"/>
  <c r="BB70" i="21" s="1"/>
  <c r="BE75" i="21"/>
  <c r="BA78" i="21"/>
  <c r="BB78" i="21" s="1"/>
  <c r="BE83" i="21"/>
  <c r="BA85" i="21"/>
  <c r="BB85" i="21" s="1"/>
  <c r="BC99" i="21"/>
  <c r="BA105" i="21"/>
  <c r="BB105" i="21" s="1"/>
  <c r="BC107" i="21"/>
  <c r="BC115" i="21"/>
  <c r="BD128" i="21"/>
  <c r="BC128" i="21"/>
  <c r="BA128" i="21"/>
  <c r="BB128" i="21" s="1"/>
  <c r="BD135" i="21"/>
  <c r="BC141" i="21"/>
  <c r="BD150" i="21"/>
  <c r="BE150" i="21"/>
  <c r="BD186" i="21"/>
  <c r="BE186" i="21"/>
  <c r="BC186" i="21"/>
  <c r="BD125" i="21"/>
  <c r="BE125" i="21"/>
  <c r="BD130" i="21"/>
  <c r="BC130" i="21"/>
  <c r="BC140" i="21"/>
  <c r="BA140" i="21"/>
  <c r="BB140" i="21" s="1"/>
  <c r="BA143" i="21"/>
  <c r="BB143" i="21" s="1"/>
  <c r="BD155" i="21"/>
  <c r="BC155" i="21"/>
  <c r="BD163" i="21"/>
  <c r="BC163" i="21"/>
  <c r="BD178" i="21"/>
  <c r="BE178" i="21"/>
  <c r="BC178"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E49" i="21"/>
  <c r="BA52" i="21"/>
  <c r="BB52" i="21" s="1"/>
  <c r="BC54" i="21"/>
  <c r="BE57" i="21"/>
  <c r="BA60" i="21"/>
  <c r="BB60" i="21" s="1"/>
  <c r="BC62" i="21"/>
  <c r="BE65" i="21"/>
  <c r="BA68" i="21"/>
  <c r="BB68" i="21" s="1"/>
  <c r="BE73" i="21"/>
  <c r="BA76" i="21"/>
  <c r="BB76" i="21" s="1"/>
  <c r="BC78" i="21"/>
  <c r="BE81" i="21"/>
  <c r="BA84" i="21"/>
  <c r="BB84" i="21" s="1"/>
  <c r="BA88" i="21"/>
  <c r="BB88" i="21" s="1"/>
  <c r="BA91" i="21"/>
  <c r="BB91" i="21" s="1"/>
  <c r="BE93" i="21"/>
  <c r="BE94" i="21"/>
  <c r="BD98" i="21"/>
  <c r="BA99" i="21"/>
  <c r="BB99" i="21" s="1"/>
  <c r="BE102" i="21"/>
  <c r="BD106" i="21"/>
  <c r="BA107" i="21"/>
  <c r="BB107" i="21" s="1"/>
  <c r="BE110" i="21"/>
  <c r="BD114" i="21"/>
  <c r="BA115" i="21"/>
  <c r="BB115" i="21" s="1"/>
  <c r="BE117" i="21"/>
  <c r="BE118" i="21"/>
  <c r="BD122" i="21"/>
  <c r="BA123" i="21"/>
  <c r="BB123" i="21" s="1"/>
  <c r="BE128" i="21"/>
  <c r="BC133" i="21"/>
  <c r="BE137" i="21"/>
  <c r="BE138" i="21"/>
  <c r="BD142" i="21"/>
  <c r="BC142" i="21"/>
  <c r="BA145" i="21"/>
  <c r="BB145" i="21" s="1"/>
  <c r="BC147" i="21"/>
  <c r="BC150" i="21"/>
  <c r="BC153" i="21"/>
  <c r="BC161"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E48" i="21"/>
  <c r="BA51" i="21"/>
  <c r="BB51" i="21" s="1"/>
  <c r="BC53" i="21"/>
  <c r="BE56" i="21"/>
  <c r="BA59" i="21"/>
  <c r="BB59" i="21" s="1"/>
  <c r="BC61" i="21"/>
  <c r="BE64" i="21"/>
  <c r="BA67" i="21"/>
  <c r="BB67" i="21" s="1"/>
  <c r="BC69" i="21"/>
  <c r="BE72" i="21"/>
  <c r="BA75" i="21"/>
  <c r="BB75" i="21" s="1"/>
  <c r="BC77" i="21"/>
  <c r="BE80" i="21"/>
  <c r="BC84" i="21"/>
  <c r="BE86" i="21"/>
  <c r="BD88" i="21"/>
  <c r="BD90" i="21"/>
  <c r="BC90" i="21"/>
  <c r="BD95" i="21"/>
  <c r="BC96" i="21"/>
  <c r="BC98" i="21"/>
  <c r="BD103" i="21"/>
  <c r="BC104" i="21"/>
  <c r="BC106" i="21"/>
  <c r="BD111" i="21"/>
  <c r="BC112" i="21"/>
  <c r="BC114" i="21"/>
  <c r="BD119" i="21"/>
  <c r="BC120" i="21"/>
  <c r="BC122" i="21"/>
  <c r="BA125" i="21"/>
  <c r="BB125" i="21" s="1"/>
  <c r="BA130" i="21"/>
  <c r="BB130" i="21" s="1"/>
  <c r="BC132" i="21"/>
  <c r="BA132" i="21"/>
  <c r="BB132" i="21" s="1"/>
  <c r="BA135" i="21"/>
  <c r="BB135" i="21" s="1"/>
  <c r="BD139" i="21"/>
  <c r="BE140" i="21"/>
  <c r="BC145" i="21"/>
  <c r="BE149" i="21"/>
  <c r="BC152" i="21"/>
  <c r="BE47" i="21"/>
  <c r="BA50" i="21"/>
  <c r="BB50" i="21" s="1"/>
  <c r="BC52" i="21"/>
  <c r="BE55" i="21"/>
  <c r="BA58" i="21"/>
  <c r="BB58" i="21" s="1"/>
  <c r="BC60" i="21"/>
  <c r="BE63" i="21"/>
  <c r="BA66" i="21"/>
  <c r="BB66" i="21" s="1"/>
  <c r="BC68" i="21"/>
  <c r="BE71" i="21"/>
  <c r="BA74" i="21"/>
  <c r="BB74" i="21" s="1"/>
  <c r="BC76" i="21"/>
  <c r="BE79" i="21"/>
  <c r="BA82" i="21"/>
  <c r="BB82" i="21" s="1"/>
  <c r="BD84" i="21"/>
  <c r="BA87" i="21"/>
  <c r="BB87" i="21" s="1"/>
  <c r="BE88" i="21"/>
  <c r="BA93" i="21"/>
  <c r="BB93" i="21" s="1"/>
  <c r="BE96" i="21"/>
  <c r="BA101" i="21"/>
  <c r="BB101" i="21" s="1"/>
  <c r="BC103" i="21"/>
  <c r="BE104" i="21"/>
  <c r="BA109" i="21"/>
  <c r="BB109" i="21" s="1"/>
  <c r="BC111" i="21"/>
  <c r="BE112" i="21"/>
  <c r="BA117" i="21"/>
  <c r="BB117" i="21" s="1"/>
  <c r="BC119" i="21"/>
  <c r="BE120" i="21"/>
  <c r="BC125" i="21"/>
  <c r="BD129" i="21"/>
  <c r="BE129" i="21"/>
  <c r="BE130" i="21"/>
  <c r="BC134" i="21"/>
  <c r="BA137" i="21"/>
  <c r="BB137" i="21" s="1"/>
  <c r="BC139" i="21"/>
  <c r="BA142" i="21"/>
  <c r="BB142" i="21" s="1"/>
  <c r="BC144" i="21"/>
  <c r="BA144" i="21"/>
  <c r="BB144" i="21" s="1"/>
  <c r="BD170" i="21"/>
  <c r="BE170" i="21"/>
  <c r="BC170" i="21"/>
  <c r="BC176" i="21"/>
  <c r="BE176" i="21"/>
  <c r="BE46" i="21"/>
  <c r="BC51" i="21"/>
  <c r="BD52" i="21"/>
  <c r="BE54" i="21"/>
  <c r="BA57" i="21"/>
  <c r="BB57" i="21" s="1"/>
  <c r="BC59" i="21"/>
  <c r="BD60" i="21"/>
  <c r="BE62" i="21"/>
  <c r="BA65" i="21"/>
  <c r="BB65" i="21" s="1"/>
  <c r="BC67" i="21"/>
  <c r="BD68" i="21"/>
  <c r="BE70" i="21"/>
  <c r="BA73" i="21"/>
  <c r="BB73" i="21" s="1"/>
  <c r="BC75" i="21"/>
  <c r="BD76" i="21"/>
  <c r="BE78" i="21"/>
  <c r="BA81" i="21"/>
  <c r="BB81" i="21" s="1"/>
  <c r="BC83" i="21"/>
  <c r="BE85" i="21"/>
  <c r="BC87" i="21"/>
  <c r="BA90" i="21"/>
  <c r="BB90" i="21" s="1"/>
  <c r="BA92" i="21"/>
  <c r="BB92" i="21" s="1"/>
  <c r="BC93" i="21"/>
  <c r="BA98" i="21"/>
  <c r="BB98" i="21" s="1"/>
  <c r="BA100" i="21"/>
  <c r="BB100" i="21" s="1"/>
  <c r="BC101" i="21"/>
  <c r="BA106" i="21"/>
  <c r="BB106" i="21" s="1"/>
  <c r="BA108" i="21"/>
  <c r="BB108" i="21" s="1"/>
  <c r="BC109" i="21"/>
  <c r="BA114" i="21"/>
  <c r="BB114" i="21" s="1"/>
  <c r="BA116" i="21"/>
  <c r="BB116" i="21" s="1"/>
  <c r="BC124" i="21"/>
  <c r="BA124" i="21"/>
  <c r="BB124" i="21" s="1"/>
  <c r="BA127" i="21"/>
  <c r="BB127" i="21" s="1"/>
  <c r="BC146" i="21"/>
  <c r="BA149" i="21"/>
  <c r="BB149" i="21" s="1"/>
  <c r="BD156" i="21"/>
  <c r="BE156" i="21"/>
  <c r="BD158" i="21"/>
  <c r="BE158" i="21"/>
  <c r="BD164" i="21"/>
  <c r="BE164" i="21"/>
  <c r="BC50" i="21"/>
  <c r="BE53" i="21"/>
  <c r="BC58" i="21"/>
  <c r="BE61" i="21"/>
  <c r="BC66" i="21"/>
  <c r="BE69" i="21"/>
  <c r="BA72" i="21"/>
  <c r="BB72" i="21" s="1"/>
  <c r="BC74" i="21"/>
  <c r="BE77" i="21"/>
  <c r="BA80" i="21"/>
  <c r="BB80" i="21" s="1"/>
  <c r="BC82" i="21"/>
  <c r="BA86" i="21"/>
  <c r="BB86" i="21" s="1"/>
  <c r="BD87" i="21"/>
  <c r="BD89" i="21"/>
  <c r="BE89" i="21"/>
  <c r="BE90" i="21"/>
  <c r="BD94" i="21"/>
  <c r="BE97" i="21"/>
  <c r="BE98" i="21"/>
  <c r="BD102" i="21"/>
  <c r="BE106" i="21"/>
  <c r="BD110" i="21"/>
  <c r="BE113" i="21"/>
  <c r="BE114" i="21"/>
  <c r="BD118" i="21"/>
  <c r="BE121" i="21"/>
  <c r="BE122" i="21"/>
  <c r="BD126" i="21"/>
  <c r="BC126" i="21"/>
  <c r="BA129" i="21"/>
  <c r="BB129" i="21" s="1"/>
  <c r="BC131" i="21"/>
  <c r="BA134" i="21"/>
  <c r="BB134" i="21" s="1"/>
  <c r="BC136" i="21"/>
  <c r="BA136" i="21"/>
  <c r="BB136" i="21" s="1"/>
  <c r="BE144" i="21"/>
  <c r="BC149" i="21"/>
  <c r="BD154" i="21"/>
  <c r="BE154" i="21"/>
  <c r="BC154" i="21"/>
  <c r="BD162" i="21"/>
  <c r="BE162" i="21"/>
  <c r="BC162" i="21"/>
  <c r="BD91" i="21"/>
  <c r="BD127" i="21"/>
  <c r="BD143" i="21"/>
  <c r="BD152" i="21"/>
  <c r="BE157" i="21"/>
  <c r="BD160" i="21"/>
  <c r="BD168" i="21"/>
  <c r="BD176" i="21"/>
  <c r="BD184" i="21"/>
  <c r="BD134" i="21"/>
  <c r="BD138" i="21"/>
  <c r="BD146" i="21"/>
  <c r="BD165" i="21"/>
  <c r="BD173" i="21"/>
  <c r="BD181" i="21"/>
  <c r="BD189" i="21"/>
  <c r="BC91" i="21"/>
  <c r="BD93" i="21"/>
  <c r="BD97" i="21"/>
  <c r="BD101" i="21"/>
  <c r="BD105" i="21"/>
  <c r="BD109" i="21"/>
  <c r="BD113" i="21"/>
  <c r="BD117" i="21"/>
  <c r="BD121" i="21"/>
  <c r="BC127" i="21"/>
  <c r="BD133" i="21"/>
  <c r="BD137" i="21"/>
  <c r="BD141" i="21"/>
  <c r="BC143" i="21"/>
  <c r="BD145" i="21"/>
  <c r="BD149" i="21"/>
  <c r="BD151" i="21"/>
  <c r="BD159" i="21"/>
  <c r="BD167" i="21"/>
  <c r="BE172" i="21"/>
  <c r="BD175" i="21"/>
  <c r="BE180" i="21"/>
  <c r="BD183" i="21"/>
  <c r="BE188" i="21"/>
  <c r="BD191" i="21"/>
  <c r="BC191" i="21"/>
  <c r="BD92" i="21"/>
  <c r="BD96" i="21"/>
  <c r="BD100" i="21"/>
  <c r="BD104" i="21"/>
  <c r="BD108" i="21"/>
  <c r="BD112" i="21"/>
  <c r="BD116" i="21"/>
  <c r="BD120" i="21"/>
  <c r="BD124" i="21"/>
  <c r="BD132" i="21"/>
  <c r="BD136" i="21"/>
  <c r="BD140" i="21"/>
  <c r="BD144" i="21"/>
  <c r="BD148" i="21"/>
  <c r="BD153" i="21"/>
  <c r="BD161" i="21"/>
  <c r="BE166" i="21"/>
  <c r="BD169" i="21"/>
  <c r="BC171" i="21"/>
  <c r="BE174" i="21"/>
  <c r="BD177" i="21"/>
  <c r="BC179" i="21"/>
  <c r="BD185" i="21"/>
  <c r="BC187" i="21"/>
  <c r="BE171" i="21"/>
  <c r="BE179" i="21"/>
  <c r="BC184" i="21"/>
  <c r="BE187" i="21"/>
  <c r="BD190" i="21"/>
  <c r="BC190" i="21"/>
  <c r="BA151" i="21"/>
  <c r="BB151" i="21" s="1"/>
  <c r="BA155" i="21"/>
  <c r="BB155" i="21" s="1"/>
  <c r="BA159" i="21"/>
  <c r="BB159" i="21" s="1"/>
  <c r="BA163" i="21"/>
  <c r="BB163" i="21" s="1"/>
  <c r="BA167" i="21"/>
  <c r="BB167" i="21" s="1"/>
  <c r="BA171" i="21"/>
  <c r="BB171" i="21" s="1"/>
  <c r="BA175" i="21"/>
  <c r="BB175" i="21" s="1"/>
  <c r="BA179" i="21"/>
  <c r="BB179" i="21" s="1"/>
  <c r="BA183" i="21"/>
  <c r="BB183" i="21" s="1"/>
  <c r="BA187" i="21"/>
  <c r="BB187" i="21" s="1"/>
  <c r="BA191" i="21"/>
  <c r="BB191" i="21" s="1"/>
  <c r="BE193" i="21"/>
  <c r="BA150" i="21"/>
  <c r="BB150" i="21" s="1"/>
  <c r="BA154" i="21"/>
  <c r="BB154" i="21" s="1"/>
  <c r="BA158" i="21"/>
  <c r="BB158" i="21" s="1"/>
  <c r="BA162" i="21"/>
  <c r="BB162" i="21" s="1"/>
  <c r="BA166" i="21"/>
  <c r="BB166" i="21" s="1"/>
  <c r="BA170" i="21"/>
  <c r="BB170" i="21" s="1"/>
  <c r="BA174" i="21"/>
  <c r="BB174" i="21" s="1"/>
  <c r="BA178" i="21"/>
  <c r="BB178" i="21" s="1"/>
  <c r="BA182" i="21"/>
  <c r="BB182" i="21" s="1"/>
  <c r="BA186" i="21"/>
  <c r="BB186" i="21" s="1"/>
  <c r="BA190" i="21"/>
  <c r="BB190" i="21" s="1"/>
  <c r="BD192" i="21"/>
  <c r="BA153" i="21"/>
  <c r="BB153" i="21" s="1"/>
  <c r="BA157" i="21"/>
  <c r="BB157" i="21" s="1"/>
  <c r="BA161" i="21"/>
  <c r="BB161" i="21" s="1"/>
  <c r="BA165" i="21"/>
  <c r="BB165" i="21" s="1"/>
  <c r="BA169" i="21"/>
  <c r="BB169" i="21" s="1"/>
  <c r="BA173" i="21"/>
  <c r="BB173" i="21" s="1"/>
  <c r="BA177" i="21"/>
  <c r="BB177" i="21" s="1"/>
  <c r="BA181" i="21"/>
  <c r="BB181" i="21" s="1"/>
  <c r="BA185" i="21"/>
  <c r="BB185" i="21" s="1"/>
  <c r="BA189" i="21"/>
  <c r="BB189" i="21" s="1"/>
  <c r="BA193" i="21"/>
  <c r="BB193" i="21" s="1"/>
  <c r="BA152" i="21"/>
  <c r="BB152" i="21" s="1"/>
  <c r="BA156" i="21"/>
  <c r="BB156" i="21" s="1"/>
  <c r="BA160" i="21"/>
  <c r="BB160" i="21" s="1"/>
  <c r="BA164" i="21"/>
  <c r="BB164" i="21" s="1"/>
  <c r="BA168" i="21"/>
  <c r="BB168" i="21" s="1"/>
  <c r="BA172" i="21"/>
  <c r="BB172" i="21" s="1"/>
  <c r="BA176" i="21"/>
  <c r="BB176" i="21" s="1"/>
  <c r="BA180" i="21"/>
  <c r="BB180" i="21" s="1"/>
  <c r="BA184" i="21"/>
  <c r="BB184" i="21" s="1"/>
  <c r="BA188" i="21"/>
  <c r="BB188" i="21" s="1"/>
  <c r="BA192" i="21"/>
  <c r="BB192" i="21" s="1"/>
  <c r="C29" i="5" l="1"/>
  <c r="U29" i="5"/>
  <c r="C68" i="5"/>
  <c r="U68" i="5"/>
  <c r="C61" i="5"/>
  <c r="U61" i="5"/>
  <c r="C32" i="5"/>
  <c r="U32" i="5"/>
  <c r="U30" i="5"/>
  <c r="C30" i="5"/>
  <c r="C56" i="5"/>
  <c r="U56" i="5"/>
  <c r="U39" i="5"/>
  <c r="C39" i="5"/>
  <c r="C60" i="5"/>
  <c r="U60" i="5"/>
  <c r="C53" i="5"/>
  <c r="U53" i="5"/>
  <c r="C80" i="5"/>
  <c r="U80" i="5"/>
  <c r="C24" i="5"/>
  <c r="U24" i="5"/>
  <c r="C40" i="5"/>
  <c r="U40" i="5"/>
  <c r="U38" i="5"/>
  <c r="C38" i="5"/>
  <c r="C52" i="5"/>
  <c r="U52" i="5"/>
  <c r="C45" i="5"/>
  <c r="U45" i="5"/>
  <c r="U70" i="5"/>
  <c r="C70" i="5"/>
  <c r="U23" i="5"/>
  <c r="C23" i="5"/>
  <c r="U73" i="5"/>
  <c r="C73" i="5"/>
  <c r="C44" i="5"/>
  <c r="U44" i="5"/>
  <c r="C37" i="5"/>
  <c r="U37" i="5"/>
  <c r="U10" i="5"/>
  <c r="C10" i="5"/>
  <c r="C64" i="5"/>
  <c r="U64" i="5"/>
  <c r="U15" i="5"/>
  <c r="C15" i="5"/>
  <c r="U54" i="5"/>
  <c r="C54" i="5"/>
  <c r="U47" i="5"/>
  <c r="C47" i="5"/>
  <c r="U14" i="5"/>
  <c r="C14" i="5"/>
  <c r="C36" i="5"/>
  <c r="U36" i="5"/>
  <c r="U86" i="5"/>
  <c r="O86" i="5"/>
  <c r="C86" i="5"/>
  <c r="C16" i="5"/>
  <c r="U16" i="5"/>
  <c r="M86" i="5"/>
  <c r="C28" i="5"/>
  <c r="U28" i="5"/>
  <c r="C85" i="5"/>
  <c r="U85" i="5"/>
  <c r="C21" i="5"/>
  <c r="U21" i="5"/>
  <c r="U42" i="5"/>
  <c r="C42" i="5"/>
  <c r="U79" i="5"/>
  <c r="C79" i="5"/>
  <c r="U22" i="5"/>
  <c r="C22" i="5"/>
  <c r="C48" i="5"/>
  <c r="U48" i="5"/>
  <c r="U71" i="5"/>
  <c r="C71" i="5"/>
  <c r="N86" i="5"/>
  <c r="C84" i="5"/>
  <c r="U84" i="5"/>
  <c r="C20" i="5"/>
  <c r="U20" i="5"/>
  <c r="C77" i="5"/>
  <c r="U77" i="5"/>
  <c r="C13" i="5"/>
  <c r="U13" i="5"/>
  <c r="U87" i="5"/>
  <c r="C87" i="5"/>
  <c r="U78" i="5"/>
  <c r="C78" i="5"/>
  <c r="U55" i="5"/>
  <c r="C55" i="5"/>
  <c r="U7" i="5"/>
  <c r="C7" i="5"/>
  <c r="C88" i="5"/>
  <c r="U88" i="5"/>
  <c r="U46" i="5"/>
  <c r="C46" i="5"/>
  <c r="P86" i="5"/>
  <c r="J86" i="5"/>
  <c r="R86" i="5"/>
  <c r="Q86" i="5" s="1"/>
  <c r="F86" i="5" s="1"/>
  <c r="G86" i="5" s="1"/>
  <c r="H86" i="5" s="1"/>
  <c r="C76" i="5"/>
  <c r="U76" i="5"/>
  <c r="C12" i="5"/>
  <c r="U12" i="5"/>
  <c r="C69" i="5"/>
  <c r="U69" i="5"/>
  <c r="U5" i="5"/>
  <c r="C5" i="5"/>
  <c r="C72" i="5"/>
  <c r="U72" i="5"/>
  <c r="U31" i="5"/>
  <c r="C31" i="5"/>
  <c r="U63" i="5"/>
  <c r="C63" i="5"/>
  <c r="U62" i="5"/>
  <c r="C62" i="5"/>
  <c r="C8" i="5"/>
  <c r="U8" i="5"/>
  <c r="U6" i="5"/>
  <c r="C6" i="5"/>
  <c r="C132" i="4"/>
  <c r="U132" i="4"/>
  <c r="U102" i="4"/>
  <c r="C102" i="4"/>
  <c r="U55" i="4"/>
  <c r="C55" i="4"/>
  <c r="C138" i="4"/>
  <c r="U138" i="4"/>
  <c r="C124" i="4"/>
  <c r="U124" i="4"/>
  <c r="C98" i="4"/>
  <c r="U98" i="4"/>
  <c r="C10" i="4"/>
  <c r="U10" i="4"/>
  <c r="U13" i="4"/>
  <c r="C13" i="4"/>
  <c r="C74" i="4"/>
  <c r="U74" i="4"/>
  <c r="C146" i="4"/>
  <c r="U146" i="4"/>
  <c r="U120" i="4"/>
  <c r="C120" i="4"/>
  <c r="U77" i="4"/>
  <c r="C77" i="4"/>
  <c r="U56" i="4"/>
  <c r="C56" i="4"/>
  <c r="U127" i="4"/>
  <c r="C127" i="4"/>
  <c r="C58" i="4"/>
  <c r="U58" i="4"/>
  <c r="C90" i="4"/>
  <c r="U90" i="4"/>
  <c r="U5" i="4"/>
  <c r="C5" i="4"/>
  <c r="U38" i="4"/>
  <c r="C38" i="4"/>
  <c r="U53" i="4"/>
  <c r="C53" i="4"/>
  <c r="U45" i="4"/>
  <c r="C45" i="4"/>
  <c r="U21" i="4"/>
  <c r="C21" i="4"/>
  <c r="C75" i="4"/>
  <c r="U75" i="4"/>
  <c r="U71" i="4"/>
  <c r="C71" i="4"/>
  <c r="U119" i="4"/>
  <c r="C119" i="4"/>
  <c r="C66" i="4"/>
  <c r="U66" i="4"/>
  <c r="U49" i="4"/>
  <c r="C49" i="4"/>
  <c r="U101" i="4"/>
  <c r="C101" i="4"/>
  <c r="U144" i="4"/>
  <c r="C144" i="4"/>
  <c r="U54" i="4"/>
  <c r="C54" i="4"/>
  <c r="U111" i="4"/>
  <c r="C111" i="4"/>
  <c r="U78" i="4"/>
  <c r="C78" i="4"/>
  <c r="C51" i="4"/>
  <c r="U51" i="4"/>
  <c r="C83" i="4"/>
  <c r="U83" i="4"/>
  <c r="U30" i="4"/>
  <c r="C30" i="4"/>
  <c r="U112" i="4"/>
  <c r="C112" i="4"/>
  <c r="C29" i="4"/>
  <c r="U29" i="4"/>
  <c r="C140" i="4"/>
  <c r="U140" i="4"/>
  <c r="C116" i="4"/>
  <c r="U116" i="4"/>
  <c r="U41" i="4"/>
  <c r="C41" i="4"/>
  <c r="U79" i="4"/>
  <c r="C79" i="4"/>
  <c r="C148" i="4"/>
  <c r="U148" i="4"/>
  <c r="U135" i="4"/>
  <c r="C135" i="4"/>
  <c r="U118" i="4"/>
  <c r="C118" i="4"/>
  <c r="C106" i="4"/>
  <c r="U106" i="4"/>
  <c r="U117" i="4"/>
  <c r="C117" i="4"/>
  <c r="C91" i="4"/>
  <c r="U91" i="4"/>
  <c r="C50" i="4"/>
  <c r="U50" i="4"/>
  <c r="U22" i="4"/>
  <c r="C22" i="4"/>
  <c r="C44" i="4"/>
  <c r="U44" i="4"/>
  <c r="U63" i="4"/>
  <c r="C63" i="4"/>
  <c r="U95" i="4"/>
  <c r="C95" i="4"/>
  <c r="U64" i="4"/>
  <c r="C64" i="4"/>
  <c r="U126" i="4"/>
  <c r="C126" i="4"/>
  <c r="U33" i="4"/>
  <c r="C33" i="4"/>
  <c r="C114" i="4"/>
  <c r="U114" i="4"/>
  <c r="U87" i="4"/>
  <c r="C87" i="4"/>
  <c r="C42" i="4"/>
  <c r="U42" i="4"/>
  <c r="U143" i="4"/>
  <c r="C143" i="4"/>
  <c r="U103" i="4"/>
  <c r="C103" i="4"/>
  <c r="C43" i="4"/>
  <c r="U43" i="4"/>
  <c r="U6" i="4"/>
  <c r="C6" i="4"/>
  <c r="U72" i="4"/>
  <c r="C72" i="4"/>
  <c r="U46" i="4"/>
  <c r="C46" i="4"/>
  <c r="C36" i="4"/>
  <c r="U36" i="4"/>
  <c r="U9" i="4"/>
  <c r="C9" i="4"/>
  <c r="C130" i="4"/>
  <c r="U130" i="4"/>
  <c r="T63" i="4"/>
  <c r="C122" i="4"/>
  <c r="U122" i="4"/>
  <c r="U136" i="4"/>
  <c r="C136" i="4"/>
  <c r="C61" i="4"/>
  <c r="U61" i="4"/>
  <c r="U25" i="4"/>
  <c r="C25" i="4"/>
  <c r="U70" i="4"/>
  <c r="C70" i="4"/>
  <c r="U141" i="4"/>
  <c r="C141" i="4"/>
  <c r="C34" i="4"/>
  <c r="U34" i="4"/>
  <c r="C20" i="4"/>
  <c r="U20" i="4"/>
  <c r="U80" i="4"/>
  <c r="C80" i="4"/>
  <c r="C67" i="4"/>
  <c r="U67" i="4"/>
  <c r="U85" i="4"/>
  <c r="C85" i="4"/>
  <c r="U14" i="4"/>
  <c r="C14" i="4"/>
  <c r="C18" i="4"/>
  <c r="U18" i="4"/>
  <c r="U110" i="4"/>
  <c r="C110" i="4"/>
  <c r="U88" i="4"/>
  <c r="C88" i="4"/>
  <c r="U17" i="4"/>
  <c r="C17" i="4"/>
  <c r="C131" i="4"/>
  <c r="U131" i="4"/>
  <c r="U104" i="4"/>
  <c r="C104" i="4"/>
  <c r="U128" i="4"/>
  <c r="C128" i="4"/>
  <c r="C26" i="4"/>
  <c r="U26" i="4"/>
  <c r="U134" i="4"/>
  <c r="C134" i="4"/>
  <c r="C82" i="4"/>
  <c r="U82" i="4"/>
  <c r="C107" i="4"/>
  <c r="U107" i="4"/>
  <c r="C59" i="4"/>
  <c r="U59" i="4"/>
  <c r="C12" i="4"/>
  <c r="U12" i="4"/>
  <c r="U96" i="4"/>
  <c r="C96" i="4"/>
  <c r="U37" i="4"/>
  <c r="C37" i="4"/>
  <c r="C28" i="4"/>
  <c r="U28" i="4"/>
  <c r="AG140" i="14"/>
  <c r="G32" i="14"/>
  <c r="O94" i="7"/>
  <c r="M9" i="14"/>
  <c r="O44" i="8"/>
  <c r="W93" i="8"/>
  <c r="T10" i="6"/>
  <c r="U10" i="6" s="1"/>
  <c r="V10" i="6" s="1"/>
  <c r="H112" i="8"/>
  <c r="N35" i="8"/>
  <c r="K83" i="8"/>
  <c r="W13" i="8"/>
  <c r="G15" i="8"/>
  <c r="H15" i="8" s="1"/>
  <c r="P15" i="8"/>
  <c r="H32" i="8"/>
  <c r="L63" i="8"/>
  <c r="U63" i="8"/>
  <c r="T63" i="8"/>
  <c r="S63" i="8"/>
  <c r="J63" i="8"/>
  <c r="K63" i="8" s="1"/>
  <c r="O63" i="8" s="1"/>
  <c r="G63" i="8"/>
  <c r="V23" i="8"/>
  <c r="S23" i="8"/>
  <c r="U23" i="8"/>
  <c r="L23" i="8"/>
  <c r="J23" i="8"/>
  <c r="F23" i="8"/>
  <c r="T23" i="8"/>
  <c r="N34" i="8"/>
  <c r="AH158" i="8"/>
  <c r="O139" i="7"/>
  <c r="M138" i="7"/>
  <c r="K109" i="14"/>
  <c r="AL72" i="8"/>
  <c r="M43" i="7"/>
  <c r="AL68" i="8"/>
  <c r="X127" i="8"/>
  <c r="S126" i="3" s="1"/>
  <c r="P25" i="7"/>
  <c r="K71" i="8"/>
  <c r="O71" i="8" s="1"/>
  <c r="N23" i="8"/>
  <c r="W18" i="8"/>
  <c r="K151" i="8"/>
  <c r="W138" i="8"/>
  <c r="W82" i="8"/>
  <c r="K82" i="5"/>
  <c r="K89" i="8"/>
  <c r="N135" i="8"/>
  <c r="N30" i="8"/>
  <c r="H48" i="8"/>
  <c r="O48" i="8" s="1"/>
  <c r="P139" i="7"/>
  <c r="AG124" i="14"/>
  <c r="P90" i="7"/>
  <c r="M82" i="7"/>
  <c r="O88" i="8"/>
  <c r="O80" i="8"/>
  <c r="H63" i="8"/>
  <c r="K103" i="8"/>
  <c r="K59" i="8"/>
  <c r="O59" i="8" s="1"/>
  <c r="N18" i="8"/>
  <c r="N144" i="8"/>
  <c r="O144" i="8" s="1"/>
  <c r="G96" i="8"/>
  <c r="J96" i="8"/>
  <c r="F96" i="8"/>
  <c r="H96" i="8" s="1"/>
  <c r="V96" i="8"/>
  <c r="U96" i="8"/>
  <c r="P96" i="8"/>
  <c r="L96" i="8"/>
  <c r="M96" i="8"/>
  <c r="N96" i="8" s="1"/>
  <c r="O135" i="8"/>
  <c r="O30" i="8"/>
  <c r="K96" i="8"/>
  <c r="H26" i="8"/>
  <c r="J102" i="8"/>
  <c r="G102" i="8"/>
  <c r="V102" i="8"/>
  <c r="U102" i="8"/>
  <c r="P102" i="8"/>
  <c r="M102" i="8"/>
  <c r="L102" i="8"/>
  <c r="F102" i="8"/>
  <c r="H102" i="8" s="1"/>
  <c r="M77" i="8"/>
  <c r="T77" i="8"/>
  <c r="S77" i="8"/>
  <c r="W77" i="8" s="1"/>
  <c r="V77" i="8"/>
  <c r="U77" i="8"/>
  <c r="L77" i="8"/>
  <c r="N77" i="8" s="1"/>
  <c r="J77" i="8"/>
  <c r="K77" i="8" s="1"/>
  <c r="O77" i="8" s="1"/>
  <c r="AJ155" i="14"/>
  <c r="AL152" i="8"/>
  <c r="AJ87" i="14"/>
  <c r="L33" i="14"/>
  <c r="AN24" i="14"/>
  <c r="AL20" i="8"/>
  <c r="K87" i="8"/>
  <c r="O87" i="8" s="1"/>
  <c r="O73" i="8"/>
  <c r="O62" i="8"/>
  <c r="O28" i="8"/>
  <c r="O141" i="8"/>
  <c r="K102" i="8"/>
  <c r="O11" i="8"/>
  <c r="X11" i="8" s="1"/>
  <c r="S10" i="3" s="1"/>
  <c r="W69" i="8"/>
  <c r="K18" i="8"/>
  <c r="W47" i="8"/>
  <c r="H107" i="8"/>
  <c r="H154" i="8"/>
  <c r="O154" i="8" s="1"/>
  <c r="H19" i="8"/>
  <c r="O19" i="8" s="1"/>
  <c r="N32" i="8"/>
  <c r="O32" i="8" s="1"/>
  <c r="N97" i="8"/>
  <c r="H34" i="8"/>
  <c r="O34" i="8" s="1"/>
  <c r="N28" i="8"/>
  <c r="AN76" i="14"/>
  <c r="O152" i="8"/>
  <c r="O70" i="8"/>
  <c r="O126" i="8"/>
  <c r="K60" i="8"/>
  <c r="W109" i="8"/>
  <c r="W8" i="8"/>
  <c r="N112" i="8"/>
  <c r="K69" i="8"/>
  <c r="N53" i="8"/>
  <c r="W26" i="8"/>
  <c r="N161" i="8"/>
  <c r="O161" i="8" s="1"/>
  <c r="X161" i="8" s="1"/>
  <c r="S160" i="3" s="1"/>
  <c r="H17" i="8"/>
  <c r="W32" i="8"/>
  <c r="AJ158" i="14"/>
  <c r="M139" i="7"/>
  <c r="AL79" i="8"/>
  <c r="AE34" i="8"/>
  <c r="W102" i="8"/>
  <c r="O14" i="8"/>
  <c r="K158" i="8"/>
  <c r="O158" i="8" s="1"/>
  <c r="X158" i="8" s="1"/>
  <c r="S157" i="3" s="1"/>
  <c r="W131" i="8"/>
  <c r="N63" i="8"/>
  <c r="K23" i="8"/>
  <c r="O98" i="8"/>
  <c r="W153" i="8"/>
  <c r="K153" i="8"/>
  <c r="W16" i="8"/>
  <c r="N111" i="8"/>
  <c r="K129" i="8"/>
  <c r="W132" i="8"/>
  <c r="W52" i="8"/>
  <c r="N54" i="8"/>
  <c r="W42" i="8"/>
  <c r="L12" i="8"/>
  <c r="S12" i="8"/>
  <c r="M12" i="8"/>
  <c r="V12" i="8"/>
  <c r="F12" i="8"/>
  <c r="T12" i="8"/>
  <c r="P12" i="8"/>
  <c r="R12" i="8" s="1"/>
  <c r="J12" i="8"/>
  <c r="K12" i="8" s="1"/>
  <c r="G12" i="8"/>
  <c r="U12" i="8"/>
  <c r="L92" i="8"/>
  <c r="N92" i="8" s="1"/>
  <c r="G92" i="8"/>
  <c r="P92" i="8"/>
  <c r="F92" i="8"/>
  <c r="AG83" i="14"/>
  <c r="K153" i="14"/>
  <c r="AG138" i="14"/>
  <c r="M125" i="14"/>
  <c r="AH111" i="8"/>
  <c r="M94" i="7"/>
  <c r="M75" i="14"/>
  <c r="O50" i="8"/>
  <c r="O91" i="8"/>
  <c r="W96" i="8"/>
  <c r="H23" i="8"/>
  <c r="W63" i="8"/>
  <c r="W22" i="8"/>
  <c r="K101" i="8"/>
  <c r="O101" i="8" s="1"/>
  <c r="H111" i="8"/>
  <c r="H27" i="8"/>
  <c r="N17" i="8"/>
  <c r="O17" i="8" s="1"/>
  <c r="X17" i="8" s="1"/>
  <c r="S16" i="3" s="1"/>
  <c r="H10" i="8"/>
  <c r="O10" i="8" s="1"/>
  <c r="T25" i="8"/>
  <c r="L25" i="8"/>
  <c r="N25" i="8" s="1"/>
  <c r="G25" i="8"/>
  <c r="S25" i="8"/>
  <c r="U25" i="8"/>
  <c r="P25" i="8"/>
  <c r="M25" i="8"/>
  <c r="J25" i="8"/>
  <c r="K25" i="8" s="1"/>
  <c r="F25" i="8"/>
  <c r="V25" i="8"/>
  <c r="W34" i="8"/>
  <c r="T147" i="4"/>
  <c r="R147" i="4"/>
  <c r="Q147" i="4" s="1"/>
  <c r="M147" i="4"/>
  <c r="K147" i="4" s="1"/>
  <c r="M143" i="4"/>
  <c r="J143" i="4"/>
  <c r="T143" i="4"/>
  <c r="R143" i="4"/>
  <c r="Q143" i="4" s="1"/>
  <c r="L143" i="4"/>
  <c r="Q128" i="8"/>
  <c r="R128" i="8" s="1"/>
  <c r="Q130" i="8"/>
  <c r="R130" i="8" s="1"/>
  <c r="Q129" i="8"/>
  <c r="Q86" i="8"/>
  <c r="Q85" i="8"/>
  <c r="Q155" i="8"/>
  <c r="Q156" i="8"/>
  <c r="R156" i="8" s="1"/>
  <c r="Q154" i="8"/>
  <c r="R154" i="8" s="1"/>
  <c r="Q139" i="8"/>
  <c r="R139" i="8" s="1"/>
  <c r="Q138" i="8"/>
  <c r="K68" i="6"/>
  <c r="L68" i="6" s="1"/>
  <c r="M68" i="6" s="1"/>
  <c r="K71" i="6"/>
  <c r="L71" i="6" s="1"/>
  <c r="M71" i="6" s="1"/>
  <c r="K69" i="6"/>
  <c r="L69" i="6" s="1"/>
  <c r="M69" i="6" s="1"/>
  <c r="X90" i="8"/>
  <c r="S89" i="3" s="1"/>
  <c r="Q162" i="8"/>
  <c r="R162" i="8" s="1"/>
  <c r="Q161" i="8"/>
  <c r="R161" i="8" s="1"/>
  <c r="Q71" i="8"/>
  <c r="R71" i="8" s="1"/>
  <c r="Q70" i="8"/>
  <c r="R70" i="8" s="1"/>
  <c r="Q69" i="8"/>
  <c r="Q68" i="8"/>
  <c r="Q93" i="8"/>
  <c r="R93" i="8" s="1"/>
  <c r="Q91" i="8"/>
  <c r="R91" i="8" s="1"/>
  <c r="X91" i="8" s="1"/>
  <c r="S90" i="3" s="1"/>
  <c r="Q94" i="8"/>
  <c r="R94" i="8" s="1"/>
  <c r="Q92" i="8"/>
  <c r="R92" i="8" s="1"/>
  <c r="Q72" i="8"/>
  <c r="R72" i="8" s="1"/>
  <c r="Q73" i="8"/>
  <c r="Q74" i="8"/>
  <c r="R74" i="8" s="1"/>
  <c r="X30" i="8"/>
  <c r="S29" i="3" s="1"/>
  <c r="O161" i="10"/>
  <c r="Q159" i="10"/>
  <c r="F162" i="7" s="1"/>
  <c r="N159" i="14"/>
  <c r="G159" i="15"/>
  <c r="Y158" i="10"/>
  <c r="AA161" i="8" s="1"/>
  <c r="AC158" i="14"/>
  <c r="M158" i="15"/>
  <c r="Z159" i="10"/>
  <c r="AB162" i="8" s="1"/>
  <c r="AD159" i="14"/>
  <c r="N159" i="15"/>
  <c r="AE155" i="10"/>
  <c r="AI158" i="8" s="1"/>
  <c r="AL158" i="8" s="1"/>
  <c r="AK155" i="14"/>
  <c r="AN155" i="14" s="1"/>
  <c r="S155" i="15"/>
  <c r="AM157" i="14"/>
  <c r="U157" i="15"/>
  <c r="AG157" i="10"/>
  <c r="AK160" i="8" s="1"/>
  <c r="K156" i="10"/>
  <c r="W153" i="14"/>
  <c r="X153" i="14" s="1"/>
  <c r="T153" i="14" s="1"/>
  <c r="W160" i="10"/>
  <c r="J159" i="10"/>
  <c r="L157" i="10"/>
  <c r="J157" i="14"/>
  <c r="F157" i="15"/>
  <c r="G161" i="6"/>
  <c r="H161" i="6" s="1"/>
  <c r="I161" i="6" s="1"/>
  <c r="F161" i="6"/>
  <c r="F156" i="10"/>
  <c r="E156" i="14"/>
  <c r="B156" i="15"/>
  <c r="K147" i="15"/>
  <c r="R147" i="14"/>
  <c r="U147" i="10"/>
  <c r="J150" i="7" s="1"/>
  <c r="B142" i="15"/>
  <c r="F142" i="10"/>
  <c r="E142" i="14"/>
  <c r="P139" i="10"/>
  <c r="K143" i="10"/>
  <c r="P143" i="15"/>
  <c r="AF143" i="14"/>
  <c r="AB143" i="10"/>
  <c r="AD146" i="8" s="1"/>
  <c r="AA160" i="14"/>
  <c r="L160" i="15"/>
  <c r="W159" i="10"/>
  <c r="X158" i="10"/>
  <c r="AC157" i="14"/>
  <c r="M157" i="15"/>
  <c r="Y157" i="10"/>
  <c r="AA160" i="8" s="1"/>
  <c r="AA156" i="10"/>
  <c r="AC159" i="8" s="1"/>
  <c r="AE156" i="14"/>
  <c r="O156" i="15"/>
  <c r="AB156" i="10"/>
  <c r="AD159" i="8" s="1"/>
  <c r="AF156" i="14"/>
  <c r="P156" i="15"/>
  <c r="O160" i="15"/>
  <c r="AA160" i="10"/>
  <c r="AC163" i="8" s="1"/>
  <c r="AE160" i="14"/>
  <c r="L158" i="7"/>
  <c r="N148" i="10"/>
  <c r="AE148" i="14"/>
  <c r="O148" i="15"/>
  <c r="AA148" i="10"/>
  <c r="AC151" i="8" s="1"/>
  <c r="O155" i="7"/>
  <c r="O195" i="12"/>
  <c r="I157" i="14"/>
  <c r="E157" i="15"/>
  <c r="I157" i="10"/>
  <c r="S160" i="6" s="1"/>
  <c r="W161" i="14"/>
  <c r="X161" i="14" s="1"/>
  <c r="T161" i="14" s="1"/>
  <c r="J195" i="12"/>
  <c r="Q164" i="8" s="1"/>
  <c r="R164" i="8" s="1"/>
  <c r="O157" i="14"/>
  <c r="H157" i="15"/>
  <c r="R157" i="10"/>
  <c r="G160" i="7" s="1"/>
  <c r="E153" i="14"/>
  <c r="B153" i="15"/>
  <c r="F153" i="10"/>
  <c r="H160" i="10"/>
  <c r="H160" i="14"/>
  <c r="D160" i="15"/>
  <c r="AG158" i="10"/>
  <c r="AK161" i="8" s="1"/>
  <c r="AM158" i="14"/>
  <c r="U158" i="15"/>
  <c r="T156" i="10"/>
  <c r="I159" i="7" s="1"/>
  <c r="Q156" i="14"/>
  <c r="J156" i="15"/>
  <c r="P152" i="10"/>
  <c r="P161" i="10"/>
  <c r="AF160" i="10"/>
  <c r="AJ163" i="8" s="1"/>
  <c r="AL160" i="14"/>
  <c r="T160" i="15"/>
  <c r="Y159" i="10"/>
  <c r="AA162" i="8" s="1"/>
  <c r="AC159" i="14"/>
  <c r="M159" i="15"/>
  <c r="O188" i="12"/>
  <c r="W153" i="10"/>
  <c r="Y160" i="10"/>
  <c r="AA163" i="8" s="1"/>
  <c r="AC160" i="14"/>
  <c r="M160" i="15"/>
  <c r="U157" i="10"/>
  <c r="J160" i="7" s="1"/>
  <c r="R157" i="14"/>
  <c r="K157" i="15"/>
  <c r="J161" i="10"/>
  <c r="G156" i="10"/>
  <c r="F156" i="14"/>
  <c r="C156" i="15"/>
  <c r="W155" i="10"/>
  <c r="J153" i="10"/>
  <c r="J160" i="15"/>
  <c r="T160" i="10"/>
  <c r="I163" i="7" s="1"/>
  <c r="Q160" i="14"/>
  <c r="W156" i="10"/>
  <c r="P155" i="7"/>
  <c r="H149" i="14"/>
  <c r="H149" i="10"/>
  <c r="D149" i="15"/>
  <c r="V149" i="15" s="1"/>
  <c r="G149" i="11" s="1"/>
  <c r="D149" i="11" s="1"/>
  <c r="I148" i="14"/>
  <c r="E148" i="15"/>
  <c r="I148" i="10"/>
  <c r="S151" i="6" s="1"/>
  <c r="C151" i="6"/>
  <c r="C151" i="8"/>
  <c r="C151" i="7"/>
  <c r="M151" i="7" s="1"/>
  <c r="C150" i="3"/>
  <c r="U150" i="3" s="1"/>
  <c r="J151" i="14"/>
  <c r="L151" i="10"/>
  <c r="F151" i="15"/>
  <c r="C154" i="6"/>
  <c r="C154" i="8"/>
  <c r="C154" i="7"/>
  <c r="C153" i="3"/>
  <c r="U153" i="3" s="1"/>
  <c r="AJ149" i="14"/>
  <c r="AB149" i="14" s="1"/>
  <c r="Z149" i="14" s="1"/>
  <c r="S149" i="14" s="1"/>
  <c r="K148" i="10"/>
  <c r="J145" i="14"/>
  <c r="L145" i="10"/>
  <c r="F145" i="15"/>
  <c r="Z151" i="10"/>
  <c r="AB154" i="8" s="1"/>
  <c r="N151" i="15"/>
  <c r="AD151" i="14"/>
  <c r="G154" i="6"/>
  <c r="H154" i="6" s="1"/>
  <c r="F154" i="6"/>
  <c r="K150" i="10"/>
  <c r="J150" i="10"/>
  <c r="O142" i="10"/>
  <c r="V151" i="10"/>
  <c r="Y154" i="8"/>
  <c r="Z154" i="8" s="1"/>
  <c r="AE152" i="8"/>
  <c r="AM152" i="8" s="1"/>
  <c r="AN152" i="8" s="1"/>
  <c r="T151" i="3" s="1"/>
  <c r="P154" i="10"/>
  <c r="O154" i="15"/>
  <c r="AE154" i="14"/>
  <c r="AA154" i="10"/>
  <c r="AC157" i="8" s="1"/>
  <c r="O154" i="10"/>
  <c r="M154" i="10"/>
  <c r="N147" i="10"/>
  <c r="K151" i="10"/>
  <c r="J147" i="10"/>
  <c r="AF143" i="10"/>
  <c r="AJ146" i="8" s="1"/>
  <c r="T143" i="15"/>
  <c r="AL143" i="14"/>
  <c r="E143" i="14"/>
  <c r="B143" i="15"/>
  <c r="F143" i="10"/>
  <c r="AK144" i="14"/>
  <c r="AE144" i="10"/>
  <c r="AI147" i="8" s="1"/>
  <c r="S144" i="15"/>
  <c r="M144" i="10"/>
  <c r="P135" i="10"/>
  <c r="G146" i="15"/>
  <c r="N146" i="14"/>
  <c r="Q146" i="10"/>
  <c r="F149" i="7" s="1"/>
  <c r="G146" i="10"/>
  <c r="F146" i="14"/>
  <c r="G146" i="14" s="1"/>
  <c r="C146" i="15"/>
  <c r="AE140" i="10"/>
  <c r="AI143" i="8" s="1"/>
  <c r="AK140" i="14"/>
  <c r="S140" i="15"/>
  <c r="E138" i="14"/>
  <c r="B138" i="15"/>
  <c r="F138" i="10"/>
  <c r="H136" i="14"/>
  <c r="D136" i="15"/>
  <c r="H136" i="10"/>
  <c r="O143" i="10"/>
  <c r="X143" i="10"/>
  <c r="P142" i="14"/>
  <c r="W140" i="10"/>
  <c r="E140" i="14"/>
  <c r="B140" i="15"/>
  <c r="F140" i="10"/>
  <c r="F143" i="14"/>
  <c r="C143" i="15"/>
  <c r="G143" i="10"/>
  <c r="Q135" i="14"/>
  <c r="T135" i="10"/>
  <c r="I138" i="7" s="1"/>
  <c r="O138" i="7" s="1"/>
  <c r="J135" i="15"/>
  <c r="S145" i="10"/>
  <c r="H148" i="7" s="1"/>
  <c r="S144" i="10"/>
  <c r="H147" i="7" s="1"/>
  <c r="O147" i="6"/>
  <c r="W145" i="6"/>
  <c r="X145" i="6"/>
  <c r="Y145" i="6" s="1"/>
  <c r="Z145" i="6" s="1"/>
  <c r="H137" i="10"/>
  <c r="D137" i="15"/>
  <c r="H137" i="14"/>
  <c r="G133" i="15"/>
  <c r="N133" i="14"/>
  <c r="Q133" i="10"/>
  <c r="F136" i="7" s="1"/>
  <c r="W133" i="14"/>
  <c r="X133" i="14" s="1"/>
  <c r="T133" i="14" s="1"/>
  <c r="J164" i="12"/>
  <c r="Q136" i="8" s="1"/>
  <c r="AE132" i="14"/>
  <c r="O132" i="15"/>
  <c r="AA132" i="10"/>
  <c r="AC135" i="8" s="1"/>
  <c r="E126" i="14"/>
  <c r="B126" i="15"/>
  <c r="F126" i="10"/>
  <c r="AK124" i="14"/>
  <c r="AN124" i="14" s="1"/>
  <c r="AB124" i="14" s="1"/>
  <c r="Z124" i="14" s="1"/>
  <c r="S124" i="14" s="1"/>
  <c r="S124" i="15"/>
  <c r="AE124" i="10"/>
  <c r="AI127" i="8" s="1"/>
  <c r="AL127" i="8" s="1"/>
  <c r="AB141" i="10"/>
  <c r="AD144" i="8" s="1"/>
  <c r="P141" i="15"/>
  <c r="AF141" i="14"/>
  <c r="K141" i="10"/>
  <c r="M141" i="10"/>
  <c r="V135" i="10"/>
  <c r="Y138" i="8"/>
  <c r="Z138" i="8" s="1"/>
  <c r="O126" i="10"/>
  <c r="J137" i="10"/>
  <c r="AF137" i="10"/>
  <c r="AJ140" i="8" s="1"/>
  <c r="AL137" i="14"/>
  <c r="T137" i="15"/>
  <c r="AH137" i="14"/>
  <c r="AC137" i="10"/>
  <c r="AF140" i="8" s="1"/>
  <c r="Q137" i="15"/>
  <c r="J154" i="12"/>
  <c r="Q131" i="8" s="1"/>
  <c r="W128" i="14"/>
  <c r="X128" i="14" s="1"/>
  <c r="T128" i="14" s="1"/>
  <c r="X125" i="10"/>
  <c r="P139" i="14"/>
  <c r="M139" i="14" s="1"/>
  <c r="W137" i="10"/>
  <c r="AH138" i="8"/>
  <c r="J129" i="10"/>
  <c r="M131" i="7"/>
  <c r="O136" i="6"/>
  <c r="P136" i="6"/>
  <c r="Q136" i="6" s="1"/>
  <c r="AE135" i="8"/>
  <c r="P129" i="7"/>
  <c r="S124" i="10"/>
  <c r="H127" i="7" s="1"/>
  <c r="K134" i="10"/>
  <c r="Z123" i="10"/>
  <c r="AB126" i="8" s="1"/>
  <c r="N123" i="15"/>
  <c r="AD123" i="14"/>
  <c r="C134" i="15"/>
  <c r="G134" i="10"/>
  <c r="F134" i="14"/>
  <c r="B134" i="15"/>
  <c r="E134" i="14"/>
  <c r="F134" i="10"/>
  <c r="J134" i="10"/>
  <c r="AL134" i="14"/>
  <c r="T134" i="15"/>
  <c r="AF134" i="10"/>
  <c r="AJ137" i="8" s="1"/>
  <c r="N131" i="10"/>
  <c r="N131" i="14"/>
  <c r="G131" i="15"/>
  <c r="Q131" i="10"/>
  <c r="F134" i="7" s="1"/>
  <c r="M127" i="7"/>
  <c r="G121" i="10"/>
  <c r="F121" i="14"/>
  <c r="C121" i="15"/>
  <c r="J114" i="10"/>
  <c r="D130" i="15"/>
  <c r="H130" i="10"/>
  <c r="H130" i="14"/>
  <c r="O127" i="10"/>
  <c r="M127" i="10"/>
  <c r="O123" i="15"/>
  <c r="AA123" i="10"/>
  <c r="AC126" i="8" s="1"/>
  <c r="AE123" i="14"/>
  <c r="C126" i="6"/>
  <c r="C126" i="8"/>
  <c r="C126" i="7"/>
  <c r="C125" i="3"/>
  <c r="U125" i="3" s="1"/>
  <c r="K130" i="10"/>
  <c r="J131" i="6"/>
  <c r="G129" i="15"/>
  <c r="Q129" i="10"/>
  <c r="F132" i="7" s="1"/>
  <c r="N129" i="14"/>
  <c r="U129" i="10"/>
  <c r="J132" i="7" s="1"/>
  <c r="R129" i="14"/>
  <c r="K129" i="15"/>
  <c r="C132" i="7"/>
  <c r="C132" i="6"/>
  <c r="C132" i="8"/>
  <c r="C131" i="3"/>
  <c r="U131" i="3" s="1"/>
  <c r="Q115" i="10"/>
  <c r="F118" i="7" s="1"/>
  <c r="N115" i="14"/>
  <c r="G115" i="15"/>
  <c r="T120" i="15"/>
  <c r="AL120" i="14"/>
  <c r="AF120" i="10"/>
  <c r="AJ123" i="8" s="1"/>
  <c r="AE120" i="10"/>
  <c r="AI123" i="8" s="1"/>
  <c r="S120" i="15"/>
  <c r="AK120" i="14"/>
  <c r="K113" i="10"/>
  <c r="C116" i="7"/>
  <c r="C116" i="6"/>
  <c r="C116" i="8"/>
  <c r="C115" i="3"/>
  <c r="U115" i="3" s="1"/>
  <c r="W108" i="10"/>
  <c r="E118" i="15"/>
  <c r="I118" i="10"/>
  <c r="S121" i="6" s="1"/>
  <c r="I118" i="14"/>
  <c r="L119" i="7"/>
  <c r="O117" i="7"/>
  <c r="C112" i="7"/>
  <c r="O112" i="7" s="1"/>
  <c r="C112" i="6"/>
  <c r="C112" i="8"/>
  <c r="C111" i="3"/>
  <c r="U111" i="3" s="1"/>
  <c r="I108" i="14"/>
  <c r="E108" i="15"/>
  <c r="I108" i="10"/>
  <c r="S111" i="6" s="1"/>
  <c r="M104" i="10"/>
  <c r="J118" i="10"/>
  <c r="AE118" i="10"/>
  <c r="AI121" i="8" s="1"/>
  <c r="AK118" i="14"/>
  <c r="S118" i="15"/>
  <c r="AI118" i="14"/>
  <c r="R118" i="15"/>
  <c r="AD118" i="10"/>
  <c r="AG121" i="8" s="1"/>
  <c r="K125" i="14"/>
  <c r="L122" i="15"/>
  <c r="AA122" i="14"/>
  <c r="T122" i="15"/>
  <c r="AL122" i="14"/>
  <c r="AF122" i="10"/>
  <c r="AJ125" i="8" s="1"/>
  <c r="AM122" i="14"/>
  <c r="U122" i="15"/>
  <c r="AG122" i="10"/>
  <c r="AK125" i="8" s="1"/>
  <c r="U117" i="15"/>
  <c r="AG117" i="10"/>
  <c r="AK120" i="8" s="1"/>
  <c r="AM117" i="14"/>
  <c r="N117" i="7"/>
  <c r="K117" i="7"/>
  <c r="P116" i="3" s="1"/>
  <c r="U120" i="15"/>
  <c r="AM120" i="14"/>
  <c r="AG120" i="10"/>
  <c r="AK123" i="8" s="1"/>
  <c r="P118" i="10"/>
  <c r="W117" i="10"/>
  <c r="R117" i="14"/>
  <c r="K117" i="15"/>
  <c r="U117" i="10"/>
  <c r="J120" i="7" s="1"/>
  <c r="N112" i="15"/>
  <c r="Z112" i="10"/>
  <c r="AB115" i="8" s="1"/>
  <c r="AD112" i="14"/>
  <c r="AC112" i="14"/>
  <c r="M112" i="15"/>
  <c r="Y112" i="10"/>
  <c r="AA115" i="8" s="1"/>
  <c r="F105" i="14"/>
  <c r="G105" i="10"/>
  <c r="C105" i="15"/>
  <c r="O119" i="10"/>
  <c r="K119" i="10"/>
  <c r="F11" i="13"/>
  <c r="AJ112" i="14"/>
  <c r="AA107" i="10"/>
  <c r="AC110" i="8" s="1"/>
  <c r="O107" i="15"/>
  <c r="AE107" i="14"/>
  <c r="Q102" i="10"/>
  <c r="F105" i="7" s="1"/>
  <c r="N102" i="14"/>
  <c r="G102" i="15"/>
  <c r="AC102" i="14"/>
  <c r="AG102" i="14" s="1"/>
  <c r="M102" i="15"/>
  <c r="Y102" i="10"/>
  <c r="AA105" i="8" s="1"/>
  <c r="K107" i="10"/>
  <c r="AF107" i="14"/>
  <c r="P107" i="15"/>
  <c r="AB107" i="10"/>
  <c r="AD110" i="8" s="1"/>
  <c r="X107" i="10"/>
  <c r="D111" i="15"/>
  <c r="H111" i="14"/>
  <c r="H111" i="10"/>
  <c r="O111" i="10"/>
  <c r="M111" i="10"/>
  <c r="S110" i="10"/>
  <c r="H113" i="7" s="1"/>
  <c r="L107" i="10"/>
  <c r="F107" i="15"/>
  <c r="J107" i="14"/>
  <c r="J100" i="14"/>
  <c r="F100" i="15"/>
  <c r="L100" i="10"/>
  <c r="C103" i="7"/>
  <c r="P103" i="7" s="1"/>
  <c r="C103" i="6"/>
  <c r="C102" i="3"/>
  <c r="U102" i="3" s="1"/>
  <c r="C103" i="8"/>
  <c r="F114" i="6"/>
  <c r="W107" i="10"/>
  <c r="AA106" i="14"/>
  <c r="L106" i="15"/>
  <c r="AD106" i="14"/>
  <c r="Z106" i="10"/>
  <c r="AB109" i="8" s="1"/>
  <c r="N106" i="15"/>
  <c r="O139" i="12"/>
  <c r="M97" i="10"/>
  <c r="O95" i="15"/>
  <c r="AE95" i="14"/>
  <c r="AA95" i="10"/>
  <c r="AC98" i="8" s="1"/>
  <c r="AE92" i="14"/>
  <c r="O92" i="15"/>
  <c r="AA92" i="10"/>
  <c r="AC95" i="8" s="1"/>
  <c r="N96" i="15"/>
  <c r="Z96" i="10"/>
  <c r="AB99" i="8" s="1"/>
  <c r="AD96" i="14"/>
  <c r="F95" i="14"/>
  <c r="G95" i="10"/>
  <c r="C95" i="15"/>
  <c r="AF94" i="10"/>
  <c r="AJ97" i="8" s="1"/>
  <c r="AL94" i="14"/>
  <c r="T94" i="15"/>
  <c r="M92" i="10"/>
  <c r="E96" i="14"/>
  <c r="F96" i="10"/>
  <c r="B96" i="15"/>
  <c r="Y88" i="10"/>
  <c r="AA91" i="8" s="1"/>
  <c r="AC88" i="14"/>
  <c r="M88" i="15"/>
  <c r="G99" i="10"/>
  <c r="C99" i="15"/>
  <c r="F99" i="14"/>
  <c r="G99" i="14" s="1"/>
  <c r="O136" i="12"/>
  <c r="K103" i="6" s="1"/>
  <c r="L103" i="6" s="1"/>
  <c r="M103" i="6" s="1"/>
  <c r="AA94" i="10"/>
  <c r="AC97" i="8" s="1"/>
  <c r="O94" i="15"/>
  <c r="AE94" i="14"/>
  <c r="G92" i="10"/>
  <c r="F92" i="14"/>
  <c r="C92" i="15"/>
  <c r="AK83" i="14"/>
  <c r="AN83" i="14" s="1"/>
  <c r="AB83" i="14" s="1"/>
  <c r="Z83" i="14" s="1"/>
  <c r="S83" i="14" s="1"/>
  <c r="S83" i="15"/>
  <c r="AE83" i="10"/>
  <c r="AI86" i="8" s="1"/>
  <c r="AL86" i="8" s="1"/>
  <c r="X82" i="10"/>
  <c r="W75" i="10"/>
  <c r="J96" i="15"/>
  <c r="T96" i="10"/>
  <c r="I99" i="7" s="1"/>
  <c r="Q96" i="14"/>
  <c r="W96" i="10"/>
  <c r="K95" i="15"/>
  <c r="U95" i="10"/>
  <c r="J98" i="7" s="1"/>
  <c r="R95" i="14"/>
  <c r="E95" i="14"/>
  <c r="B95" i="15"/>
  <c r="F95" i="10"/>
  <c r="H92" i="10"/>
  <c r="H92" i="14"/>
  <c r="D92" i="15"/>
  <c r="T97" i="15"/>
  <c r="AL97" i="14"/>
  <c r="AF97" i="10"/>
  <c r="AJ100" i="8" s="1"/>
  <c r="Q97" i="14"/>
  <c r="T97" i="10"/>
  <c r="I100" i="7" s="1"/>
  <c r="O100" i="7" s="1"/>
  <c r="J97" i="15"/>
  <c r="AI93" i="14"/>
  <c r="R93" i="15"/>
  <c r="AD93" i="10"/>
  <c r="AG96" i="8" s="1"/>
  <c r="T99" i="10"/>
  <c r="I102" i="7" s="1"/>
  <c r="O102" i="7" s="1"/>
  <c r="J99" i="15"/>
  <c r="Q99" i="14"/>
  <c r="J99" i="10"/>
  <c r="H98" i="15"/>
  <c r="O98" i="14"/>
  <c r="R98" i="10"/>
  <c r="G101" i="7" s="1"/>
  <c r="T98" i="15"/>
  <c r="AF98" i="10"/>
  <c r="AJ101" i="8" s="1"/>
  <c r="AL98" i="14"/>
  <c r="J92" i="10"/>
  <c r="K104" i="7"/>
  <c r="P103" i="3" s="1"/>
  <c r="N104" i="7"/>
  <c r="M94" i="15"/>
  <c r="AC94" i="14"/>
  <c r="Y94" i="10"/>
  <c r="AA97" i="8" s="1"/>
  <c r="AA88" i="14"/>
  <c r="L88" i="15"/>
  <c r="AF82" i="14"/>
  <c r="AG82" i="14" s="1"/>
  <c r="P82" i="15"/>
  <c r="AB82" i="10"/>
  <c r="AD85" i="8" s="1"/>
  <c r="L86" i="7"/>
  <c r="Z89" i="10"/>
  <c r="AB92" i="8" s="1"/>
  <c r="N89" i="15"/>
  <c r="AD89" i="14"/>
  <c r="I84" i="10"/>
  <c r="S87" i="6" s="1"/>
  <c r="E84" i="15"/>
  <c r="I84" i="14"/>
  <c r="O85" i="7"/>
  <c r="AM77" i="14"/>
  <c r="U77" i="15"/>
  <c r="AG77" i="10"/>
  <c r="AK80" i="8" s="1"/>
  <c r="K94" i="7"/>
  <c r="P93" i="3" s="1"/>
  <c r="N94" i="7"/>
  <c r="N86" i="15"/>
  <c r="Z86" i="10"/>
  <c r="AB89" i="8" s="1"/>
  <c r="AD86" i="14"/>
  <c r="O84" i="15"/>
  <c r="AA84" i="10"/>
  <c r="AC87" i="8" s="1"/>
  <c r="AE84" i="14"/>
  <c r="O84" i="10"/>
  <c r="K89" i="15"/>
  <c r="R89" i="14"/>
  <c r="U89" i="10"/>
  <c r="J92" i="7" s="1"/>
  <c r="AA89" i="10"/>
  <c r="AC92" i="8" s="1"/>
  <c r="AE89" i="14"/>
  <c r="O89" i="15"/>
  <c r="X89" i="10"/>
  <c r="W86" i="10"/>
  <c r="G86" i="10"/>
  <c r="F86" i="14"/>
  <c r="C86" i="15"/>
  <c r="L86" i="10"/>
  <c r="J86" i="14"/>
  <c r="F86" i="15"/>
  <c r="AH81" i="14"/>
  <c r="AC81" i="10"/>
  <c r="AF84" i="8" s="1"/>
  <c r="Q81" i="15"/>
  <c r="X81" i="10"/>
  <c r="I78" i="14"/>
  <c r="K78" i="14" s="1"/>
  <c r="E78" i="15"/>
  <c r="I78" i="10"/>
  <c r="S81" i="6" s="1"/>
  <c r="AF78" i="14"/>
  <c r="P78" i="15"/>
  <c r="AB78" i="10"/>
  <c r="AD81" i="8" s="1"/>
  <c r="W87" i="6"/>
  <c r="J85" i="10"/>
  <c r="AH85" i="14"/>
  <c r="AJ85" i="14" s="1"/>
  <c r="Q85" i="15"/>
  <c r="AC85" i="10"/>
  <c r="AF88" i="8" s="1"/>
  <c r="AH88" i="8" s="1"/>
  <c r="X84" i="10"/>
  <c r="O76" i="10"/>
  <c r="AA72" i="10"/>
  <c r="AC75" i="8" s="1"/>
  <c r="O72" i="15"/>
  <c r="AE72" i="14"/>
  <c r="AD69" i="10"/>
  <c r="AG72" i="8" s="1"/>
  <c r="AH72" i="8" s="1"/>
  <c r="R69" i="15"/>
  <c r="AI69" i="14"/>
  <c r="I68" i="14"/>
  <c r="K68" i="14" s="1"/>
  <c r="E68" i="15"/>
  <c r="I68" i="10"/>
  <c r="S71" i="6" s="1"/>
  <c r="M64" i="10"/>
  <c r="U71" i="15"/>
  <c r="AM71" i="14"/>
  <c r="AG71" i="10"/>
  <c r="AK74" i="8" s="1"/>
  <c r="I64" i="10"/>
  <c r="S67" i="6" s="1"/>
  <c r="E64" i="15"/>
  <c r="I64" i="14"/>
  <c r="P54" i="10"/>
  <c r="X79" i="6"/>
  <c r="Y79" i="6" s="1"/>
  <c r="W79" i="6"/>
  <c r="O74" i="14"/>
  <c r="H74" i="15"/>
  <c r="R74" i="10"/>
  <c r="G77" i="7" s="1"/>
  <c r="N70" i="15"/>
  <c r="Z70" i="10"/>
  <c r="AB73" i="8" s="1"/>
  <c r="AD70" i="14"/>
  <c r="C73" i="6"/>
  <c r="C72" i="3"/>
  <c r="U72" i="3" s="1"/>
  <c r="C73" i="8"/>
  <c r="C73" i="7"/>
  <c r="S78" i="10"/>
  <c r="H81" i="7" s="1"/>
  <c r="J118" i="12"/>
  <c r="W73" i="14"/>
  <c r="X73" i="14" s="1"/>
  <c r="T73" i="14" s="1"/>
  <c r="D73" i="15"/>
  <c r="H73" i="10"/>
  <c r="H73" i="14"/>
  <c r="J73" i="10"/>
  <c r="T67" i="10"/>
  <c r="I70" i="7" s="1"/>
  <c r="J67" i="15"/>
  <c r="Q67" i="14"/>
  <c r="C68" i="7"/>
  <c r="C68" i="8"/>
  <c r="C68" i="6"/>
  <c r="C67" i="3"/>
  <c r="U67" i="3" s="1"/>
  <c r="AK48" i="14"/>
  <c r="AN48" i="14" s="1"/>
  <c r="S48" i="15"/>
  <c r="AE48" i="10"/>
  <c r="AI51" i="8" s="1"/>
  <c r="AL51" i="8" s="1"/>
  <c r="Q44" i="14"/>
  <c r="J44" i="15"/>
  <c r="H40" i="14"/>
  <c r="L40" i="14" s="1"/>
  <c r="D40" i="14" s="1"/>
  <c r="D40" i="15"/>
  <c r="H40" i="10"/>
  <c r="AH85" i="8"/>
  <c r="E70" i="14"/>
  <c r="F70" i="10"/>
  <c r="B70" i="15"/>
  <c r="O67" i="14"/>
  <c r="R67" i="10"/>
  <c r="G70" i="7" s="1"/>
  <c r="H67" i="15"/>
  <c r="C70" i="8"/>
  <c r="C70" i="7"/>
  <c r="C70" i="6"/>
  <c r="C69" i="3"/>
  <c r="U69" i="3" s="1"/>
  <c r="O74" i="10"/>
  <c r="K67" i="10"/>
  <c r="H64" i="14"/>
  <c r="H64" i="10"/>
  <c r="D64" i="15"/>
  <c r="E63" i="14"/>
  <c r="B63" i="15"/>
  <c r="F63" i="10"/>
  <c r="AC59" i="14"/>
  <c r="Y59" i="10"/>
  <c r="AA62" i="8" s="1"/>
  <c r="M59" i="15"/>
  <c r="W51" i="10"/>
  <c r="N74" i="10"/>
  <c r="AE71" i="10"/>
  <c r="AI74" i="8" s="1"/>
  <c r="AL74" i="8" s="1"/>
  <c r="AK71" i="14"/>
  <c r="S71" i="15"/>
  <c r="O63" i="10"/>
  <c r="W54" i="14"/>
  <c r="X54" i="14" s="1"/>
  <c r="T54" i="14" s="1"/>
  <c r="J88" i="12"/>
  <c r="Q57" i="8" s="1"/>
  <c r="W52" i="10"/>
  <c r="P65" i="14"/>
  <c r="U58" i="15"/>
  <c r="AM58" i="14"/>
  <c r="AG58" i="10"/>
  <c r="AK61" i="8" s="1"/>
  <c r="J99" i="12"/>
  <c r="W58" i="14"/>
  <c r="X58" i="14" s="1"/>
  <c r="T58" i="14" s="1"/>
  <c r="G51" i="6"/>
  <c r="H51" i="6" s="1"/>
  <c r="F51" i="6"/>
  <c r="S57" i="15"/>
  <c r="AE57" i="10"/>
  <c r="AI60" i="8" s="1"/>
  <c r="AK57" i="14"/>
  <c r="AG53" i="10"/>
  <c r="AK56" i="8" s="1"/>
  <c r="U53" i="15"/>
  <c r="AM53" i="14"/>
  <c r="I52" i="15"/>
  <c r="Q47" i="14"/>
  <c r="J47" i="15"/>
  <c r="T47" i="10"/>
  <c r="I50" i="7" s="1"/>
  <c r="W48" i="6"/>
  <c r="X48" i="6"/>
  <c r="Y48" i="6" s="1"/>
  <c r="Z48" i="6" s="1"/>
  <c r="N42" i="10"/>
  <c r="AK39" i="14"/>
  <c r="S39" i="15"/>
  <c r="AE39" i="10"/>
  <c r="AI42" i="8" s="1"/>
  <c r="I39" i="14"/>
  <c r="I39" i="10"/>
  <c r="S42" i="6" s="1"/>
  <c r="E39" i="15"/>
  <c r="AE64" i="8"/>
  <c r="I57" i="10"/>
  <c r="S60" i="6" s="1"/>
  <c r="E57" i="15"/>
  <c r="I57" i="14"/>
  <c r="G57" i="10"/>
  <c r="F57" i="14"/>
  <c r="C57" i="15"/>
  <c r="C60" i="7"/>
  <c r="C60" i="6"/>
  <c r="C59" i="3"/>
  <c r="U59" i="3" s="1"/>
  <c r="C60" i="8"/>
  <c r="Z55" i="10"/>
  <c r="AB58" i="8" s="1"/>
  <c r="N55" i="15"/>
  <c r="AD55" i="14"/>
  <c r="L53" i="15"/>
  <c r="AA53" i="14"/>
  <c r="Z53" i="10"/>
  <c r="AB56" i="8" s="1"/>
  <c r="AD53" i="14"/>
  <c r="N53" i="15"/>
  <c r="W47" i="14"/>
  <c r="X47" i="14" s="1"/>
  <c r="T47" i="14" s="1"/>
  <c r="N47" i="14"/>
  <c r="G47" i="15"/>
  <c r="Q47" i="10"/>
  <c r="F50" i="7" s="1"/>
  <c r="P62" i="15"/>
  <c r="AF62" i="14"/>
  <c r="AB62" i="10"/>
  <c r="AD65" i="8" s="1"/>
  <c r="H62" i="10"/>
  <c r="H62" i="14"/>
  <c r="L62" i="14" s="1"/>
  <c r="D62" i="15"/>
  <c r="AA62" i="14"/>
  <c r="L62" i="15"/>
  <c r="M60" i="10"/>
  <c r="J60" i="10"/>
  <c r="I60" i="14"/>
  <c r="I60" i="10"/>
  <c r="S63" i="6" s="1"/>
  <c r="E60" i="15"/>
  <c r="P58" i="10"/>
  <c r="O83" i="12"/>
  <c r="K55" i="6" s="1"/>
  <c r="L55" i="6" s="1"/>
  <c r="M55" i="6" s="1"/>
  <c r="E37" i="15"/>
  <c r="I37" i="10"/>
  <c r="I37" i="14"/>
  <c r="C40" i="7"/>
  <c r="C40" i="8"/>
  <c r="C40" i="6"/>
  <c r="C39" i="3"/>
  <c r="U39" i="3" s="1"/>
  <c r="W53" i="10"/>
  <c r="B47" i="15"/>
  <c r="F47" i="10"/>
  <c r="E47" i="14"/>
  <c r="W43" i="14"/>
  <c r="X43" i="14" s="1"/>
  <c r="T43" i="14" s="1"/>
  <c r="M43" i="10"/>
  <c r="P37" i="10"/>
  <c r="J55" i="10"/>
  <c r="I55" i="10"/>
  <c r="S58" i="6" s="1"/>
  <c r="I55" i="14"/>
  <c r="E55" i="15"/>
  <c r="AI55" i="14"/>
  <c r="R55" i="15"/>
  <c r="AD55" i="10"/>
  <c r="AG58" i="8" s="1"/>
  <c r="M64" i="7"/>
  <c r="M59" i="7"/>
  <c r="O50" i="15"/>
  <c r="AA50" i="10"/>
  <c r="AC53" i="8" s="1"/>
  <c r="AE50" i="14"/>
  <c r="X50" i="10"/>
  <c r="I43" i="15"/>
  <c r="O58" i="12"/>
  <c r="F33" i="14"/>
  <c r="G33" i="14" s="1"/>
  <c r="G33" i="10"/>
  <c r="C33" i="15"/>
  <c r="M46" i="10"/>
  <c r="E46" i="14"/>
  <c r="F46" i="10"/>
  <c r="B46" i="15"/>
  <c r="C49" i="7"/>
  <c r="L49" i="7" s="1"/>
  <c r="C49" i="6"/>
  <c r="C48" i="3"/>
  <c r="U48" i="3" s="1"/>
  <c r="C49" i="8"/>
  <c r="J75" i="12"/>
  <c r="Q44" i="8" s="1"/>
  <c r="W41" i="14"/>
  <c r="X41" i="14" s="1"/>
  <c r="T41" i="14" s="1"/>
  <c r="T38" i="10"/>
  <c r="I41" i="7" s="1"/>
  <c r="J38" i="15"/>
  <c r="Q38" i="14"/>
  <c r="J38" i="10"/>
  <c r="K31" i="10"/>
  <c r="AL31" i="14"/>
  <c r="AF31" i="10"/>
  <c r="AJ34" i="8" s="1"/>
  <c r="T31" i="15"/>
  <c r="K29" i="10"/>
  <c r="G44" i="14"/>
  <c r="K54" i="6"/>
  <c r="L54" i="6" s="1"/>
  <c r="J54" i="6"/>
  <c r="M47" i="7"/>
  <c r="AG40" i="14"/>
  <c r="O36" i="10"/>
  <c r="AE34" i="10"/>
  <c r="AI37" i="8" s="1"/>
  <c r="AK34" i="14"/>
  <c r="S34" i="15"/>
  <c r="U34" i="15"/>
  <c r="AG34" i="10"/>
  <c r="AK37" i="8" s="1"/>
  <c r="AM34" i="14"/>
  <c r="G46" i="14"/>
  <c r="D49" i="15"/>
  <c r="H49" i="10"/>
  <c r="H49" i="14"/>
  <c r="P49" i="10"/>
  <c r="AC49" i="14"/>
  <c r="M49" i="15"/>
  <c r="Y49" i="10"/>
  <c r="AA52" i="8" s="1"/>
  <c r="AJ43" i="14"/>
  <c r="T41" i="10"/>
  <c r="I44" i="7" s="1"/>
  <c r="J41" i="15"/>
  <c r="Q41" i="14"/>
  <c r="K41" i="15"/>
  <c r="U41" i="10"/>
  <c r="J44" i="7" s="1"/>
  <c r="R41" i="14"/>
  <c r="AI41" i="14"/>
  <c r="AD41" i="10"/>
  <c r="AG44" i="8" s="1"/>
  <c r="R41" i="15"/>
  <c r="H36" i="15"/>
  <c r="R36" i="10"/>
  <c r="G39" i="7" s="1"/>
  <c r="O36" i="14"/>
  <c r="Q36" i="14"/>
  <c r="T36" i="10"/>
  <c r="I39" i="7" s="1"/>
  <c r="J36" i="15"/>
  <c r="I40" i="15"/>
  <c r="O41" i="6"/>
  <c r="T41" i="6"/>
  <c r="U41" i="6" s="1"/>
  <c r="V41" i="6" s="1"/>
  <c r="W30" i="10"/>
  <c r="I31" i="15"/>
  <c r="P36" i="14"/>
  <c r="AE35" i="8"/>
  <c r="U30" i="10"/>
  <c r="J33" i="7" s="1"/>
  <c r="K30" i="15"/>
  <c r="R30" i="14"/>
  <c r="AC28" i="10"/>
  <c r="AF31" i="8" s="1"/>
  <c r="AH31" i="8" s="1"/>
  <c r="AH28" i="14"/>
  <c r="AJ28" i="14" s="1"/>
  <c r="Q28" i="15"/>
  <c r="AF28" i="10"/>
  <c r="AJ31" i="8" s="1"/>
  <c r="AL28" i="14"/>
  <c r="T28" i="15"/>
  <c r="J26" i="14"/>
  <c r="K26" i="14" s="1"/>
  <c r="L26" i="14" s="1"/>
  <c r="L26" i="10"/>
  <c r="F26" i="15"/>
  <c r="T30" i="10"/>
  <c r="I33" i="7" s="1"/>
  <c r="Q30" i="14"/>
  <c r="J30" i="15"/>
  <c r="S34" i="10"/>
  <c r="H37" i="7" s="1"/>
  <c r="V29" i="10"/>
  <c r="Y32" i="8"/>
  <c r="Z32" i="8" s="1"/>
  <c r="AC20" i="14"/>
  <c r="Y20" i="10"/>
  <c r="AA23" i="8" s="1"/>
  <c r="M20" i="15"/>
  <c r="AA28" i="14"/>
  <c r="L28" i="15"/>
  <c r="K26" i="15"/>
  <c r="U26" i="10"/>
  <c r="J29" i="7" s="1"/>
  <c r="R26" i="14"/>
  <c r="L24" i="15"/>
  <c r="AA24" i="14"/>
  <c r="O17" i="15"/>
  <c r="AE17" i="14"/>
  <c r="AA17" i="10"/>
  <c r="AC20" i="8" s="1"/>
  <c r="H9" i="14"/>
  <c r="H9" i="10"/>
  <c r="D9" i="15"/>
  <c r="K25" i="10"/>
  <c r="P25" i="10"/>
  <c r="AM25" i="14"/>
  <c r="U25" i="15"/>
  <c r="AG25" i="10"/>
  <c r="AK28" i="8" s="1"/>
  <c r="AC18" i="10"/>
  <c r="AF21" i="8" s="1"/>
  <c r="Q18" i="15"/>
  <c r="AH18" i="14"/>
  <c r="Q18" i="14"/>
  <c r="J18" i="15"/>
  <c r="T18" i="10"/>
  <c r="I21" i="7" s="1"/>
  <c r="T15" i="10"/>
  <c r="I18" i="7" s="1"/>
  <c r="J15" i="15"/>
  <c r="Q15" i="14"/>
  <c r="P23" i="15"/>
  <c r="AB23" i="10"/>
  <c r="AD26" i="8" s="1"/>
  <c r="AF23" i="14"/>
  <c r="W23" i="14"/>
  <c r="X23" i="14" s="1"/>
  <c r="T23" i="14" s="1"/>
  <c r="J43" i="12"/>
  <c r="Q26" i="8" s="1"/>
  <c r="R26" i="8" s="1"/>
  <c r="AA23" i="14"/>
  <c r="L23" i="15"/>
  <c r="P21" i="15"/>
  <c r="AB21" i="10"/>
  <c r="AD24" i="8" s="1"/>
  <c r="AF21" i="14"/>
  <c r="AM19" i="14"/>
  <c r="AG19" i="10"/>
  <c r="AK22" i="8" s="1"/>
  <c r="U19" i="15"/>
  <c r="M25" i="7"/>
  <c r="J16" i="10"/>
  <c r="T16" i="15"/>
  <c r="AL16" i="14"/>
  <c r="AF16" i="10"/>
  <c r="AJ19" i="8" s="1"/>
  <c r="V18" i="10"/>
  <c r="Y21" i="8"/>
  <c r="Z21" i="8" s="1"/>
  <c r="V11" i="10"/>
  <c r="Y14" i="8"/>
  <c r="Z14" i="8" s="1"/>
  <c r="C14" i="6"/>
  <c r="C13" i="3"/>
  <c r="U13" i="3" s="1"/>
  <c r="C14" i="8"/>
  <c r="C14" i="7"/>
  <c r="O7" i="14"/>
  <c r="M7" i="14" s="1"/>
  <c r="H7" i="15"/>
  <c r="R7" i="10"/>
  <c r="G10" i="7" s="1"/>
  <c r="B4" i="15"/>
  <c r="F4" i="10"/>
  <c r="E4" i="14"/>
  <c r="F27" i="14"/>
  <c r="C27" i="15"/>
  <c r="G27" i="10"/>
  <c r="L27" i="15"/>
  <c r="AA27" i="14"/>
  <c r="E27" i="15"/>
  <c r="I27" i="14"/>
  <c r="I27" i="10"/>
  <c r="S30" i="6" s="1"/>
  <c r="AC27" i="14"/>
  <c r="Y27" i="10"/>
  <c r="AA30" i="8" s="1"/>
  <c r="M27" i="15"/>
  <c r="AI19" i="14"/>
  <c r="AD19" i="10"/>
  <c r="AG22" i="8" s="1"/>
  <c r="R19" i="15"/>
  <c r="AC15" i="10"/>
  <c r="AF18" i="8" s="1"/>
  <c r="Q15" i="15"/>
  <c r="AH15" i="14"/>
  <c r="N15" i="14"/>
  <c r="Q15" i="10"/>
  <c r="F18" i="7" s="1"/>
  <c r="G15" i="15"/>
  <c r="O21" i="10"/>
  <c r="C24" i="7"/>
  <c r="C24" i="8"/>
  <c r="C24" i="6"/>
  <c r="C23" i="3"/>
  <c r="U23" i="3" s="1"/>
  <c r="X19" i="6"/>
  <c r="Y19" i="6" s="1"/>
  <c r="W19" i="6"/>
  <c r="H12" i="15"/>
  <c r="R12" i="10"/>
  <c r="G15" i="7" s="1"/>
  <c r="O12" i="14"/>
  <c r="M5" i="10"/>
  <c r="AD12" i="10"/>
  <c r="AG15" i="8" s="1"/>
  <c r="AI12" i="14"/>
  <c r="R12" i="15"/>
  <c r="J12" i="14"/>
  <c r="F12" i="15"/>
  <c r="L12" i="10"/>
  <c r="M10" i="15"/>
  <c r="Y10" i="10"/>
  <c r="AA13" i="8" s="1"/>
  <c r="AC10" i="14"/>
  <c r="AI10" i="14"/>
  <c r="R10" i="15"/>
  <c r="AD10" i="10"/>
  <c r="AG13" i="8" s="1"/>
  <c r="U14" i="10"/>
  <c r="J17" i="7" s="1"/>
  <c r="R14" i="14"/>
  <c r="K14" i="15"/>
  <c r="K14" i="10"/>
  <c r="M13" i="10"/>
  <c r="K8" i="15"/>
  <c r="U8" i="10"/>
  <c r="J11" i="7" s="1"/>
  <c r="R8" i="14"/>
  <c r="R158" i="8"/>
  <c r="X147" i="8"/>
  <c r="S146" i="3" s="1"/>
  <c r="O72" i="8"/>
  <c r="X72" i="8" s="1"/>
  <c r="S71" i="3" s="1"/>
  <c r="O60" i="8"/>
  <c r="K51" i="8"/>
  <c r="O51" i="8" s="1"/>
  <c r="X51" i="8" s="1"/>
  <c r="S50" i="3" s="1"/>
  <c r="O39" i="8"/>
  <c r="E12" i="15"/>
  <c r="I12" i="10"/>
  <c r="S15" i="6" s="1"/>
  <c r="I12" i="14"/>
  <c r="AM10" i="14"/>
  <c r="AG10" i="10"/>
  <c r="AK13" i="8" s="1"/>
  <c r="U10" i="15"/>
  <c r="N8" i="14"/>
  <c r="G8" i="15"/>
  <c r="Q8" i="10"/>
  <c r="F11" i="7" s="1"/>
  <c r="Q6" i="15"/>
  <c r="AC6" i="10"/>
  <c r="AF9" i="8" s="1"/>
  <c r="AH9" i="8" s="1"/>
  <c r="AH6" i="14"/>
  <c r="AJ6" i="14" s="1"/>
  <c r="L6" i="15"/>
  <c r="AA6" i="14"/>
  <c r="AA12" i="14"/>
  <c r="L12" i="15"/>
  <c r="J10" i="10"/>
  <c r="F3" i="14"/>
  <c r="G3" i="14" s="1"/>
  <c r="G3" i="10"/>
  <c r="C3" i="15"/>
  <c r="O148" i="8"/>
  <c r="W40" i="8"/>
  <c r="W36" i="8"/>
  <c r="I11" i="15"/>
  <c r="Z8" i="10"/>
  <c r="AB11" i="8" s="1"/>
  <c r="AE11" i="8" s="1"/>
  <c r="AD8" i="14"/>
  <c r="N8" i="15"/>
  <c r="W11" i="6"/>
  <c r="R6" i="10"/>
  <c r="G9" i="7" s="1"/>
  <c r="H6" i="15"/>
  <c r="O6" i="14"/>
  <c r="K142" i="8"/>
  <c r="W130" i="8"/>
  <c r="W113" i="8"/>
  <c r="C13" i="15"/>
  <c r="F13" i="14"/>
  <c r="G13" i="10"/>
  <c r="W13" i="10"/>
  <c r="C16" i="7"/>
  <c r="C16" i="8"/>
  <c r="C16" i="6"/>
  <c r="C15" i="3"/>
  <c r="U15" i="3" s="1"/>
  <c r="AE10" i="10"/>
  <c r="AI13" i="8" s="1"/>
  <c r="AK10" i="14"/>
  <c r="S10" i="15"/>
  <c r="O9" i="12"/>
  <c r="N109" i="8"/>
  <c r="T34" i="4"/>
  <c r="T9" i="4"/>
  <c r="W117" i="8"/>
  <c r="H110" i="8"/>
  <c r="R85" i="8"/>
  <c r="K85" i="8"/>
  <c r="K27" i="8"/>
  <c r="P71" i="7"/>
  <c r="T85" i="4"/>
  <c r="T52" i="4"/>
  <c r="R129" i="8"/>
  <c r="T56" i="5"/>
  <c r="T35" i="5"/>
  <c r="T122" i="4"/>
  <c r="AH10" i="8"/>
  <c r="R86" i="8"/>
  <c r="R87" i="5"/>
  <c r="J87" i="5"/>
  <c r="P87" i="5"/>
  <c r="O87" i="5"/>
  <c r="N87" i="5"/>
  <c r="M87" i="5"/>
  <c r="I87" i="5"/>
  <c r="T87" i="5"/>
  <c r="S87" i="5"/>
  <c r="L87" i="5"/>
  <c r="H151" i="8"/>
  <c r="O151" i="8" s="1"/>
  <c r="R138" i="8"/>
  <c r="K133" i="8"/>
  <c r="K35" i="8"/>
  <c r="N31" i="8"/>
  <c r="W20" i="8"/>
  <c r="P111" i="7"/>
  <c r="T56" i="4"/>
  <c r="W110" i="8"/>
  <c r="N83" i="8"/>
  <c r="T9" i="5"/>
  <c r="O163" i="8"/>
  <c r="R83" i="5"/>
  <c r="J83" i="5"/>
  <c r="P83" i="5"/>
  <c r="O83" i="5"/>
  <c r="N83" i="5"/>
  <c r="M83" i="5"/>
  <c r="L83" i="5"/>
  <c r="I83" i="5"/>
  <c r="T83" i="5"/>
  <c r="S83" i="5"/>
  <c r="T80" i="4"/>
  <c r="K9" i="8"/>
  <c r="F6" i="6"/>
  <c r="H89" i="8"/>
  <c r="L104" i="7"/>
  <c r="T60" i="5"/>
  <c r="T7" i="5"/>
  <c r="T92" i="4"/>
  <c r="T28" i="4"/>
  <c r="T133" i="4"/>
  <c r="T45" i="4"/>
  <c r="AB155" i="14"/>
  <c r="AE161" i="10"/>
  <c r="AI164" i="8" s="1"/>
  <c r="AK161" i="14"/>
  <c r="S161" i="15"/>
  <c r="Q160" i="10"/>
  <c r="F163" i="7" s="1"/>
  <c r="N160" i="14"/>
  <c r="G160" i="15"/>
  <c r="G162" i="6"/>
  <c r="H162" i="6" s="1"/>
  <c r="F162" i="6"/>
  <c r="Y153" i="10"/>
  <c r="AA156" i="8" s="1"/>
  <c r="AC153" i="14"/>
  <c r="AG153" i="14" s="1"/>
  <c r="M153" i="15"/>
  <c r="W149" i="10"/>
  <c r="W148" i="14"/>
  <c r="X148" i="14" s="1"/>
  <c r="T148" i="14" s="1"/>
  <c r="Q148" i="14"/>
  <c r="T148" i="10"/>
  <c r="I151" i="7" s="1"/>
  <c r="O151" i="7" s="1"/>
  <c r="J148" i="15"/>
  <c r="R151" i="15"/>
  <c r="AD151" i="10"/>
  <c r="AG154" i="8" s="1"/>
  <c r="AI151" i="14"/>
  <c r="X151" i="10"/>
  <c r="V144" i="10"/>
  <c r="Y147" i="8"/>
  <c r="Z147" i="8" s="1"/>
  <c r="N153" i="10"/>
  <c r="P160" i="10"/>
  <c r="V155" i="10"/>
  <c r="Y158" i="8"/>
  <c r="Z158" i="8" s="1"/>
  <c r="W152" i="10"/>
  <c r="T158" i="10"/>
  <c r="I161" i="7" s="1"/>
  <c r="O161" i="7" s="1"/>
  <c r="Q158" i="14"/>
  <c r="J158" i="15"/>
  <c r="AB157" i="10"/>
  <c r="AD160" i="8" s="1"/>
  <c r="AF157" i="14"/>
  <c r="P157" i="15"/>
  <c r="S156" i="15"/>
  <c r="AE156" i="10"/>
  <c r="AI159" i="8" s="1"/>
  <c r="AK156" i="14"/>
  <c r="AH160" i="14"/>
  <c r="Q160" i="15"/>
  <c r="AC160" i="10"/>
  <c r="AF163" i="8" s="1"/>
  <c r="F159" i="14"/>
  <c r="G159" i="14" s="1"/>
  <c r="C159" i="15"/>
  <c r="G159" i="10"/>
  <c r="O160" i="10"/>
  <c r="P159" i="10"/>
  <c r="N158" i="14"/>
  <c r="G158" i="15"/>
  <c r="Q158" i="10"/>
  <c r="F161" i="7" s="1"/>
  <c r="L161" i="7" s="1"/>
  <c r="J157" i="10"/>
  <c r="AF159" i="10"/>
  <c r="AJ162" i="8" s="1"/>
  <c r="AL159" i="14"/>
  <c r="T159" i="15"/>
  <c r="K158" i="10"/>
  <c r="K160" i="10"/>
  <c r="T159" i="10"/>
  <c r="I162" i="7" s="1"/>
  <c r="O162" i="7" s="1"/>
  <c r="Q159" i="14"/>
  <c r="J159" i="15"/>
  <c r="AB158" i="10"/>
  <c r="AD161" i="8" s="1"/>
  <c r="AF158" i="14"/>
  <c r="P158" i="15"/>
  <c r="F160" i="15"/>
  <c r="L160" i="10"/>
  <c r="J160" i="14"/>
  <c r="P156" i="10"/>
  <c r="M155" i="7"/>
  <c r="L155" i="7"/>
  <c r="J147" i="15"/>
  <c r="Q147" i="14"/>
  <c r="H151" i="14"/>
  <c r="H151" i="10"/>
  <c r="D151" i="15"/>
  <c r="Q151" i="14"/>
  <c r="T151" i="10"/>
  <c r="I154" i="7" s="1"/>
  <c r="J151" i="15"/>
  <c r="F148" i="10"/>
  <c r="B148" i="15"/>
  <c r="E148" i="14"/>
  <c r="Q145" i="14"/>
  <c r="T145" i="10"/>
  <c r="I148" i="7" s="1"/>
  <c r="J145" i="15"/>
  <c r="O150" i="14"/>
  <c r="H150" i="15"/>
  <c r="R150" i="10"/>
  <c r="G153" i="7" s="1"/>
  <c r="G145" i="15"/>
  <c r="N145" i="14"/>
  <c r="Q145" i="10"/>
  <c r="F148" i="7" s="1"/>
  <c r="AA142" i="14"/>
  <c r="L142" i="15"/>
  <c r="W154" i="10"/>
  <c r="I154" i="10"/>
  <c r="S157" i="6" s="1"/>
  <c r="I154" i="14"/>
  <c r="E154" i="15"/>
  <c r="AA154" i="14"/>
  <c r="L154" i="15"/>
  <c r="R154" i="14"/>
  <c r="K154" i="15"/>
  <c r="U154" i="10"/>
  <c r="J157" i="7" s="1"/>
  <c r="J151" i="10"/>
  <c r="O147" i="14"/>
  <c r="H147" i="15"/>
  <c r="R147" i="10"/>
  <c r="G150" i="7" s="1"/>
  <c r="N143" i="10"/>
  <c r="G144" i="10"/>
  <c r="P147" i="6" s="1"/>
  <c r="Q147" i="6" s="1"/>
  <c r="R147" i="6" s="1"/>
  <c r="F144" i="14"/>
  <c r="G144" i="14" s="1"/>
  <c r="C144" i="15"/>
  <c r="R144" i="14"/>
  <c r="U144" i="10"/>
  <c r="J147" i="7" s="1"/>
  <c r="K144" i="15"/>
  <c r="H135" i="14"/>
  <c r="H135" i="10"/>
  <c r="D135" i="15"/>
  <c r="O150" i="6"/>
  <c r="J146" i="15"/>
  <c r="T146" i="10"/>
  <c r="I149" i="7" s="1"/>
  <c r="Q146" i="14"/>
  <c r="M146" i="15"/>
  <c r="Y146" i="10"/>
  <c r="AA149" i="8" s="1"/>
  <c r="AC146" i="14"/>
  <c r="AL135" i="14"/>
  <c r="T135" i="15"/>
  <c r="AF135" i="10"/>
  <c r="AJ138" i="8" s="1"/>
  <c r="K149" i="14"/>
  <c r="M143" i="10"/>
  <c r="P140" i="10"/>
  <c r="N140" i="10"/>
  <c r="N138" i="14"/>
  <c r="Q138" i="10"/>
  <c r="F141" i="7" s="1"/>
  <c r="G138" i="15"/>
  <c r="AM144" i="14"/>
  <c r="AG144" i="10"/>
  <c r="AK147" i="8" s="1"/>
  <c r="U144" i="15"/>
  <c r="O144" i="10"/>
  <c r="L138" i="15"/>
  <c r="AA138" i="14"/>
  <c r="J135" i="14"/>
  <c r="L135" i="10"/>
  <c r="F135" i="15"/>
  <c r="O143" i="6"/>
  <c r="T143" i="6"/>
  <c r="U143" i="6" s="1"/>
  <c r="V143" i="6" s="1"/>
  <c r="AE141" i="8"/>
  <c r="AE141" i="14"/>
  <c r="O141" i="15"/>
  <c r="AA141" i="10"/>
  <c r="AC144" i="8" s="1"/>
  <c r="AH133" i="14"/>
  <c r="AJ133" i="14" s="1"/>
  <c r="AC133" i="10"/>
  <c r="AF136" i="8" s="1"/>
  <c r="AH136" i="8" s="1"/>
  <c r="Q133" i="15"/>
  <c r="C135" i="8"/>
  <c r="C135" i="6"/>
  <c r="C134" i="3"/>
  <c r="U134" i="3" s="1"/>
  <c r="C135" i="7"/>
  <c r="AI125" i="14"/>
  <c r="AJ125" i="14" s="1"/>
  <c r="R125" i="15"/>
  <c r="AD125" i="10"/>
  <c r="AG128" i="8" s="1"/>
  <c r="AH128" i="8" s="1"/>
  <c r="AE127" i="8"/>
  <c r="AM127" i="8" s="1"/>
  <c r="AN127" i="8" s="1"/>
  <c r="T126" i="3" s="1"/>
  <c r="R126" i="3" s="1"/>
  <c r="J141" i="10"/>
  <c r="Q141" i="14"/>
  <c r="J141" i="15"/>
  <c r="T141" i="10"/>
  <c r="I144" i="7" s="1"/>
  <c r="L139" i="7"/>
  <c r="P138" i="7"/>
  <c r="AK125" i="14"/>
  <c r="AE125" i="10"/>
  <c r="AI128" i="8" s="1"/>
  <c r="S125" i="15"/>
  <c r="O137" i="14"/>
  <c r="R137" i="10"/>
  <c r="G140" i="7" s="1"/>
  <c r="H137" i="15"/>
  <c r="F137" i="14"/>
  <c r="C137" i="15"/>
  <c r="G137" i="10"/>
  <c r="C140" i="7"/>
  <c r="C140" i="6"/>
  <c r="C139" i="3"/>
  <c r="U139" i="3" s="1"/>
  <c r="C140" i="8"/>
  <c r="L135" i="7"/>
  <c r="N128" i="10"/>
  <c r="Z137" i="10"/>
  <c r="AB140" i="8" s="1"/>
  <c r="N137" i="15"/>
  <c r="AD137" i="14"/>
  <c r="K135" i="6"/>
  <c r="L135" i="6" s="1"/>
  <c r="J135" i="6"/>
  <c r="W130" i="10"/>
  <c r="X130" i="10"/>
  <c r="W123" i="10"/>
  <c r="E121" i="15"/>
  <c r="I121" i="10"/>
  <c r="S124" i="6" s="1"/>
  <c r="I121" i="14"/>
  <c r="D134" i="15"/>
  <c r="H134" i="10"/>
  <c r="H134" i="14"/>
  <c r="L134" i="10"/>
  <c r="J134" i="14"/>
  <c r="F134" i="15"/>
  <c r="O134" i="14"/>
  <c r="H134" i="15"/>
  <c r="R134" i="10"/>
  <c r="G137" i="7" s="1"/>
  <c r="C137" i="7"/>
  <c r="C136" i="3"/>
  <c r="U136" i="3" s="1"/>
  <c r="C137" i="6"/>
  <c r="C137" i="8"/>
  <c r="K134" i="6"/>
  <c r="L134" i="6" s="1"/>
  <c r="J134" i="6"/>
  <c r="W131" i="14"/>
  <c r="X131" i="14" s="1"/>
  <c r="T131" i="14" s="1"/>
  <c r="Z131" i="10"/>
  <c r="AB134" i="8" s="1"/>
  <c r="AD131" i="14"/>
  <c r="N131" i="15"/>
  <c r="X131" i="10"/>
  <c r="W127" i="10"/>
  <c r="AE116" i="10"/>
  <c r="AI119" i="8" s="1"/>
  <c r="AL119" i="8" s="1"/>
  <c r="AK116" i="14"/>
  <c r="AN116" i="14" s="1"/>
  <c r="AB116" i="14" s="1"/>
  <c r="S116" i="15"/>
  <c r="K136" i="6"/>
  <c r="L136" i="6" s="1"/>
  <c r="M136" i="6" s="1"/>
  <c r="J136" i="6"/>
  <c r="P128" i="14"/>
  <c r="AC127" i="14"/>
  <c r="Y127" i="10"/>
  <c r="AA130" i="8" s="1"/>
  <c r="M127" i="15"/>
  <c r="AA127" i="14"/>
  <c r="L127" i="15"/>
  <c r="R127" i="14"/>
  <c r="K127" i="15"/>
  <c r="U127" i="10"/>
  <c r="J130" i="7" s="1"/>
  <c r="B123" i="15"/>
  <c r="E123" i="14"/>
  <c r="F123" i="10"/>
  <c r="S121" i="15"/>
  <c r="AK121" i="14"/>
  <c r="AN121" i="14" s="1"/>
  <c r="AE121" i="10"/>
  <c r="AI124" i="8" s="1"/>
  <c r="AL124" i="8" s="1"/>
  <c r="F130" i="10"/>
  <c r="E130" i="14"/>
  <c r="B130" i="15"/>
  <c r="X136" i="6"/>
  <c r="Y136" i="6" s="1"/>
  <c r="W136" i="6"/>
  <c r="E129" i="15"/>
  <c r="I129" i="10"/>
  <c r="S132" i="6" s="1"/>
  <c r="I129" i="14"/>
  <c r="AB129" i="10"/>
  <c r="AD132" i="8" s="1"/>
  <c r="AF129" i="14"/>
  <c r="P129" i="15"/>
  <c r="G123" i="14"/>
  <c r="X115" i="10"/>
  <c r="P115" i="10"/>
  <c r="H120" i="10"/>
  <c r="H120" i="14"/>
  <c r="D120" i="15"/>
  <c r="F120" i="14"/>
  <c r="C120" i="15"/>
  <c r="G120" i="10"/>
  <c r="F115" i="10"/>
  <c r="E115" i="14"/>
  <c r="B115" i="15"/>
  <c r="AE113" i="10"/>
  <c r="AI116" i="8" s="1"/>
  <c r="S113" i="15"/>
  <c r="AK113" i="14"/>
  <c r="P108" i="10"/>
  <c r="F122" i="10"/>
  <c r="E122" i="14"/>
  <c r="B122" i="15"/>
  <c r="AC117" i="10"/>
  <c r="AF120" i="8" s="1"/>
  <c r="Q117" i="15"/>
  <c r="AH117" i="14"/>
  <c r="K115" i="15"/>
  <c r="U115" i="10"/>
  <c r="J118" i="7" s="1"/>
  <c r="R115" i="14"/>
  <c r="J115" i="6"/>
  <c r="P115" i="6"/>
  <c r="Q115" i="6" s="1"/>
  <c r="R115" i="6" s="1"/>
  <c r="AL108" i="14"/>
  <c r="AF108" i="10"/>
  <c r="AJ111" i="8" s="1"/>
  <c r="T108" i="15"/>
  <c r="F118" i="14"/>
  <c r="G118" i="10"/>
  <c r="C118" i="15"/>
  <c r="J118" i="14"/>
  <c r="K118" i="14" s="1"/>
  <c r="F118" i="15"/>
  <c r="L118" i="10"/>
  <c r="W118" i="14"/>
  <c r="X118" i="14" s="1"/>
  <c r="T118" i="14" s="1"/>
  <c r="N10" i="13"/>
  <c r="I122" i="10"/>
  <c r="S125" i="6" s="1"/>
  <c r="I122" i="14"/>
  <c r="E122" i="15"/>
  <c r="D122" i="15"/>
  <c r="H122" i="14"/>
  <c r="H122" i="10"/>
  <c r="C125" i="8"/>
  <c r="C125" i="7"/>
  <c r="C125" i="6"/>
  <c r="C124" i="3"/>
  <c r="U124" i="3" s="1"/>
  <c r="Z116" i="14"/>
  <c r="S116" i="14" s="1"/>
  <c r="AK117" i="14"/>
  <c r="AN117" i="14" s="1"/>
  <c r="AE117" i="10"/>
  <c r="AI120" i="8" s="1"/>
  <c r="AL120" i="8" s="1"/>
  <c r="S117" i="15"/>
  <c r="AF117" i="14"/>
  <c r="P117" i="15"/>
  <c r="AB117" i="10"/>
  <c r="AD120" i="8" s="1"/>
  <c r="P117" i="7"/>
  <c r="AH116" i="8"/>
  <c r="N4" i="13"/>
  <c r="W112" i="14"/>
  <c r="X112" i="14" s="1"/>
  <c r="T112" i="14" s="1"/>
  <c r="AM112" i="14"/>
  <c r="U112" i="15"/>
  <c r="AG112" i="10"/>
  <c r="AK115" i="8" s="1"/>
  <c r="AK104" i="14"/>
  <c r="AN104" i="14" s="1"/>
  <c r="AE104" i="10"/>
  <c r="AI107" i="8" s="1"/>
  <c r="AL107" i="8" s="1"/>
  <c r="S104" i="15"/>
  <c r="J119" i="15"/>
  <c r="Q119" i="14"/>
  <c r="T119" i="10"/>
  <c r="I122" i="7" s="1"/>
  <c r="N119" i="10"/>
  <c r="M119" i="10"/>
  <c r="N102" i="10"/>
  <c r="AM102" i="14"/>
  <c r="AN102" i="14" s="1"/>
  <c r="U102" i="15"/>
  <c r="AG102" i="10"/>
  <c r="AK105" i="8" s="1"/>
  <c r="D100" i="15"/>
  <c r="H100" i="14"/>
  <c r="H100" i="10"/>
  <c r="E107" i="14"/>
  <c r="G107" i="14" s="1"/>
  <c r="F107" i="10"/>
  <c r="B107" i="15"/>
  <c r="J107" i="10"/>
  <c r="AL107" i="14"/>
  <c r="AF107" i="10"/>
  <c r="AJ110" i="8" s="1"/>
  <c r="T107" i="15"/>
  <c r="AD103" i="10"/>
  <c r="AG106" i="8" s="1"/>
  <c r="R103" i="15"/>
  <c r="AI103" i="14"/>
  <c r="N111" i="15"/>
  <c r="AD111" i="14"/>
  <c r="Z111" i="10"/>
  <c r="AB114" i="8" s="1"/>
  <c r="Q111" i="14"/>
  <c r="J111" i="15"/>
  <c r="T111" i="10"/>
  <c r="I114" i="7" s="1"/>
  <c r="R111" i="14"/>
  <c r="U111" i="10"/>
  <c r="J114" i="7" s="1"/>
  <c r="K111" i="15"/>
  <c r="S106" i="15"/>
  <c r="AE106" i="10"/>
  <c r="AI109" i="8" s="1"/>
  <c r="AK106" i="14"/>
  <c r="Q100" i="14"/>
  <c r="J100" i="15"/>
  <c r="T100" i="10"/>
  <c r="I103" i="7" s="1"/>
  <c r="O103" i="7" s="1"/>
  <c r="T106" i="15"/>
  <c r="AF106" i="10"/>
  <c r="AJ109" i="8" s="1"/>
  <c r="AL106" i="14"/>
  <c r="I112" i="15"/>
  <c r="P107" i="10"/>
  <c r="AI106" i="14"/>
  <c r="AD106" i="10"/>
  <c r="AG109" i="8" s="1"/>
  <c r="R106" i="15"/>
  <c r="J106" i="10"/>
  <c r="N103" i="14"/>
  <c r="Q103" i="10"/>
  <c r="F106" i="7" s="1"/>
  <c r="G103" i="15"/>
  <c r="M103" i="10"/>
  <c r="J100" i="6"/>
  <c r="Z95" i="10"/>
  <c r="AB98" i="8" s="1"/>
  <c r="N95" i="15"/>
  <c r="AD95" i="14"/>
  <c r="Q92" i="14"/>
  <c r="J92" i="15"/>
  <c r="T92" i="10"/>
  <c r="I95" i="7" s="1"/>
  <c r="O95" i="7" s="1"/>
  <c r="AK88" i="14"/>
  <c r="S88" i="15"/>
  <c r="AE88" i="10"/>
  <c r="AI91" i="8" s="1"/>
  <c r="Y96" i="10"/>
  <c r="AA99" i="8" s="1"/>
  <c r="M96" i="15"/>
  <c r="AC96" i="14"/>
  <c r="R94" i="14"/>
  <c r="K94" i="15"/>
  <c r="U94" i="10"/>
  <c r="J97" i="7" s="1"/>
  <c r="O128" i="12"/>
  <c r="G102" i="6"/>
  <c r="H102" i="6" s="1"/>
  <c r="F102" i="6"/>
  <c r="O98" i="10"/>
  <c r="J95" i="15"/>
  <c r="T95" i="10"/>
  <c r="I98" i="7" s="1"/>
  <c r="Q95" i="14"/>
  <c r="AE93" i="10"/>
  <c r="AI96" i="8" s="1"/>
  <c r="AK93" i="14"/>
  <c r="S93" i="15"/>
  <c r="K96" i="6"/>
  <c r="L96" i="6" s="1"/>
  <c r="M96" i="6" s="1"/>
  <c r="J96" i="6"/>
  <c r="P90" i="10"/>
  <c r="R88" i="10"/>
  <c r="G91" i="7" s="1"/>
  <c r="O88" i="14"/>
  <c r="H88" i="15"/>
  <c r="X98" i="10"/>
  <c r="J94" i="15"/>
  <c r="T94" i="10"/>
  <c r="I97" i="7" s="1"/>
  <c r="Q94" i="14"/>
  <c r="N93" i="10"/>
  <c r="H91" i="14"/>
  <c r="D91" i="15"/>
  <c r="V91" i="15" s="1"/>
  <c r="G91" i="11" s="1"/>
  <c r="D91" i="11" s="1"/>
  <c r="H91" i="10"/>
  <c r="I90" i="14"/>
  <c r="K90" i="14" s="1"/>
  <c r="E90" i="15"/>
  <c r="I90" i="10"/>
  <c r="S93" i="6" s="1"/>
  <c r="N82" i="14"/>
  <c r="G82" i="15"/>
  <c r="Q82" i="10"/>
  <c r="F85" i="7" s="1"/>
  <c r="L85" i="7" s="1"/>
  <c r="P75" i="10"/>
  <c r="L96" i="15"/>
  <c r="AA96" i="14"/>
  <c r="W95" i="10"/>
  <c r="N95" i="10"/>
  <c r="D97" i="15"/>
  <c r="H97" i="14"/>
  <c r="H97" i="10"/>
  <c r="AE97" i="14"/>
  <c r="AA97" i="10"/>
  <c r="AC100" i="8" s="1"/>
  <c r="O97" i="15"/>
  <c r="C96" i="7"/>
  <c r="C96" i="6"/>
  <c r="C96" i="8"/>
  <c r="C95" i="3"/>
  <c r="U95" i="3" s="1"/>
  <c r="O99" i="10"/>
  <c r="O99" i="14"/>
  <c r="R99" i="10"/>
  <c r="G102" i="7" s="1"/>
  <c r="M102" i="7" s="1"/>
  <c r="H99" i="15"/>
  <c r="U98" i="10"/>
  <c r="J101" i="7" s="1"/>
  <c r="K98" i="15"/>
  <c r="R98" i="14"/>
  <c r="K98" i="10"/>
  <c r="AK94" i="14"/>
  <c r="AE94" i="10"/>
  <c r="AI97" i="8" s="1"/>
  <c r="S94" i="15"/>
  <c r="V100" i="10"/>
  <c r="Y103" i="8"/>
  <c r="Z103" i="8" s="1"/>
  <c r="K92" i="10"/>
  <c r="M90" i="10"/>
  <c r="AE87" i="10"/>
  <c r="AI90" i="8" s="1"/>
  <c r="AL90" i="8" s="1"/>
  <c r="AK87" i="14"/>
  <c r="AN87" i="14" s="1"/>
  <c r="S87" i="15"/>
  <c r="R82" i="14"/>
  <c r="K82" i="15"/>
  <c r="U82" i="10"/>
  <c r="J85" i="7" s="1"/>
  <c r="P85" i="7" s="1"/>
  <c r="G87" i="14"/>
  <c r="W85" i="6"/>
  <c r="E77" i="14"/>
  <c r="F77" i="10"/>
  <c r="B77" i="15"/>
  <c r="AA84" i="14"/>
  <c r="L84" i="15"/>
  <c r="M89" i="10"/>
  <c r="J89" i="10"/>
  <c r="AF89" i="10"/>
  <c r="AJ92" i="8" s="1"/>
  <c r="AL89" i="14"/>
  <c r="T89" i="15"/>
  <c r="P86" i="10"/>
  <c r="O86" i="10"/>
  <c r="T86" i="10"/>
  <c r="I89" i="7" s="1"/>
  <c r="Q86" i="14"/>
  <c r="J86" i="15"/>
  <c r="J81" i="10"/>
  <c r="AL81" i="14"/>
  <c r="T81" i="15"/>
  <c r="AF81" i="10"/>
  <c r="AJ84" i="8" s="1"/>
  <c r="AE78" i="14"/>
  <c r="AA78" i="10"/>
  <c r="AC81" i="8" s="1"/>
  <c r="O78" i="15"/>
  <c r="W91" i="6"/>
  <c r="J125" i="12"/>
  <c r="Q89" i="8" s="1"/>
  <c r="W86" i="14"/>
  <c r="X86" i="14" s="1"/>
  <c r="T86" i="14" s="1"/>
  <c r="O85" i="14"/>
  <c r="R85" i="10"/>
  <c r="G88" i="7" s="1"/>
  <c r="H85" i="15"/>
  <c r="D89" i="15"/>
  <c r="H89" i="10"/>
  <c r="H89" i="14"/>
  <c r="O124" i="12"/>
  <c r="E80" i="15"/>
  <c r="I80" i="10"/>
  <c r="S83" i="6" s="1"/>
  <c r="I80" i="14"/>
  <c r="K80" i="14" s="1"/>
  <c r="AD80" i="14"/>
  <c r="Z80" i="10"/>
  <c r="AB83" i="8" s="1"/>
  <c r="N80" i="15"/>
  <c r="H78" i="14"/>
  <c r="L78" i="14" s="1"/>
  <c r="H78" i="10"/>
  <c r="D78" i="15"/>
  <c r="AA76" i="14"/>
  <c r="L76" i="15"/>
  <c r="X72" i="10"/>
  <c r="W69" i="10"/>
  <c r="AK61" i="14"/>
  <c r="AN61" i="14" s="1"/>
  <c r="S61" i="15"/>
  <c r="AE61" i="10"/>
  <c r="AI64" i="8" s="1"/>
  <c r="AL64" i="8" s="1"/>
  <c r="AM64" i="8" s="1"/>
  <c r="AN64" i="8" s="1"/>
  <c r="T63" i="3" s="1"/>
  <c r="R67" i="15"/>
  <c r="AD67" i="10"/>
  <c r="AG70" i="8" s="1"/>
  <c r="AI67" i="14"/>
  <c r="R64" i="14"/>
  <c r="K64" i="15"/>
  <c r="U64" i="10"/>
  <c r="J67" i="7" s="1"/>
  <c r="D71" i="15"/>
  <c r="H71" i="14"/>
  <c r="H71" i="10"/>
  <c r="J71" i="14"/>
  <c r="K71" i="14" s="1"/>
  <c r="F71" i="15"/>
  <c r="L71" i="10"/>
  <c r="S68" i="10"/>
  <c r="H71" i="7" s="1"/>
  <c r="AA67" i="10"/>
  <c r="AC70" i="8" s="1"/>
  <c r="AE67" i="14"/>
  <c r="O67" i="15"/>
  <c r="H54" i="14"/>
  <c r="L54" i="14" s="1"/>
  <c r="D54" i="15"/>
  <c r="H54" i="10"/>
  <c r="L74" i="15"/>
  <c r="AA74" i="14"/>
  <c r="AF74" i="14"/>
  <c r="P74" i="15"/>
  <c r="AB74" i="10"/>
  <c r="AD77" i="8" s="1"/>
  <c r="AC70" i="10"/>
  <c r="AF73" i="8" s="1"/>
  <c r="Q70" i="15"/>
  <c r="AH70" i="14"/>
  <c r="K73" i="10"/>
  <c r="O73" i="14"/>
  <c r="H73" i="15"/>
  <c r="R73" i="10"/>
  <c r="G76" i="7" s="1"/>
  <c r="L67" i="10"/>
  <c r="F67" i="15"/>
  <c r="J67" i="14"/>
  <c r="Y64" i="10"/>
  <c r="AA67" i="8" s="1"/>
  <c r="M64" i="15"/>
  <c r="AC64" i="14"/>
  <c r="AG54" i="10"/>
  <c r="AK57" i="8" s="1"/>
  <c r="AM54" i="14"/>
  <c r="U54" i="15"/>
  <c r="J44" i="14"/>
  <c r="K44" i="14" s="1"/>
  <c r="F44" i="15"/>
  <c r="L44" i="10"/>
  <c r="AK32" i="14"/>
  <c r="AN32" i="14" s="1"/>
  <c r="S32" i="15"/>
  <c r="AE32" i="10"/>
  <c r="AI35" i="8" s="1"/>
  <c r="AL35" i="8" s="1"/>
  <c r="AM35" i="8" s="1"/>
  <c r="AN35" i="8" s="1"/>
  <c r="T34" i="3" s="1"/>
  <c r="O83" i="6"/>
  <c r="V78" i="10"/>
  <c r="Y81" i="8"/>
  <c r="Z81" i="8" s="1"/>
  <c r="AC67" i="14"/>
  <c r="AG67" i="14" s="1"/>
  <c r="M67" i="15"/>
  <c r="Y67" i="10"/>
  <c r="AA70" i="8" s="1"/>
  <c r="B74" i="15"/>
  <c r="E74" i="14"/>
  <c r="F74" i="10"/>
  <c r="P75" i="6"/>
  <c r="Q75" i="6" s="1"/>
  <c r="O75" i="6"/>
  <c r="T75" i="6"/>
  <c r="U75" i="6" s="1"/>
  <c r="V75" i="6" s="1"/>
  <c r="AA66" i="10"/>
  <c r="AC69" i="8" s="1"/>
  <c r="AE66" i="14"/>
  <c r="O66" i="15"/>
  <c r="E66" i="14"/>
  <c r="F66" i="10"/>
  <c r="B66" i="15"/>
  <c r="AI63" i="14"/>
  <c r="AD63" i="10"/>
  <c r="AG66" i="8" s="1"/>
  <c r="R63" i="15"/>
  <c r="N63" i="10"/>
  <c r="S61" i="10"/>
  <c r="H64" i="7" s="1"/>
  <c r="AM59" i="14"/>
  <c r="AN59" i="14" s="1"/>
  <c r="U59" i="15"/>
  <c r="AG59" i="10"/>
  <c r="AK62" i="8" s="1"/>
  <c r="AL62" i="8" s="1"/>
  <c r="P51" i="10"/>
  <c r="J70" i="15"/>
  <c r="Q70" i="14"/>
  <c r="T70" i="10"/>
  <c r="I73" i="7" s="1"/>
  <c r="O73" i="7" s="1"/>
  <c r="N64" i="10"/>
  <c r="F63" i="15"/>
  <c r="J63" i="14"/>
  <c r="L63" i="10"/>
  <c r="N54" i="10"/>
  <c r="P52" i="10"/>
  <c r="I58" i="14"/>
  <c r="E58" i="15"/>
  <c r="I58" i="10"/>
  <c r="S61" i="6" s="1"/>
  <c r="AC58" i="10"/>
  <c r="AF61" i="8" s="1"/>
  <c r="AH61" i="8" s="1"/>
  <c r="AH58" i="14"/>
  <c r="AJ58" i="14" s="1"/>
  <c r="Q58" i="15"/>
  <c r="F57" i="10"/>
  <c r="B57" i="15"/>
  <c r="E57" i="14"/>
  <c r="W55" i="10"/>
  <c r="I63" i="15"/>
  <c r="V54" i="10"/>
  <c r="Y57" i="8"/>
  <c r="Z57" i="8" s="1"/>
  <c r="AH51" i="8"/>
  <c r="J47" i="14"/>
  <c r="L47" i="10"/>
  <c r="F47" i="15"/>
  <c r="N42" i="14"/>
  <c r="G42" i="15"/>
  <c r="Q42" i="10"/>
  <c r="F45" i="7" s="1"/>
  <c r="W42" i="14"/>
  <c r="X42" i="14" s="1"/>
  <c r="T42" i="14" s="1"/>
  <c r="J77" i="12"/>
  <c r="Z39" i="10"/>
  <c r="AB42" i="8" s="1"/>
  <c r="N39" i="15"/>
  <c r="AD39" i="14"/>
  <c r="K64" i="6"/>
  <c r="L64" i="6" s="1"/>
  <c r="M64" i="6" s="1"/>
  <c r="J64" i="6"/>
  <c r="K57" i="10"/>
  <c r="O57" i="10"/>
  <c r="R53" i="15"/>
  <c r="AI53" i="14"/>
  <c r="AD53" i="10"/>
  <c r="AG56" i="8" s="1"/>
  <c r="I53" i="14"/>
  <c r="E53" i="15"/>
  <c r="I53" i="10"/>
  <c r="S56" i="6" s="1"/>
  <c r="N47" i="10"/>
  <c r="X47" i="10"/>
  <c r="AC62" i="10"/>
  <c r="AF65" i="8" s="1"/>
  <c r="AH62" i="14"/>
  <c r="Q62" i="15"/>
  <c r="AK62" i="14"/>
  <c r="AN62" i="14" s="1"/>
  <c r="S62" i="15"/>
  <c r="AE62" i="10"/>
  <c r="AI65" i="8" s="1"/>
  <c r="AL65" i="8" s="1"/>
  <c r="Z62" i="10"/>
  <c r="AB65" i="8" s="1"/>
  <c r="AD62" i="14"/>
  <c r="N62" i="15"/>
  <c r="AI62" i="14"/>
  <c r="R62" i="15"/>
  <c r="AD62" i="10"/>
  <c r="AG65" i="8" s="1"/>
  <c r="N60" i="10"/>
  <c r="H60" i="15"/>
  <c r="O60" i="14"/>
  <c r="R60" i="10"/>
  <c r="G63" i="7" s="1"/>
  <c r="P59" i="7"/>
  <c r="P54" i="14"/>
  <c r="M55" i="7"/>
  <c r="F37" i="14"/>
  <c r="G37" i="14" s="1"/>
  <c r="G37" i="10"/>
  <c r="C37" i="15"/>
  <c r="N57" i="10"/>
  <c r="P53" i="10"/>
  <c r="AD45" i="14"/>
  <c r="N45" i="15"/>
  <c r="Z45" i="10"/>
  <c r="AB48" i="8" s="1"/>
  <c r="N43" i="10"/>
  <c r="R43" i="14"/>
  <c r="K43" i="15"/>
  <c r="U43" i="10"/>
  <c r="J46" i="7" s="1"/>
  <c r="N59" i="7"/>
  <c r="K59" i="7"/>
  <c r="P58" i="3" s="1"/>
  <c r="O91" i="12"/>
  <c r="K59" i="6" s="1"/>
  <c r="L59" i="6" s="1"/>
  <c r="M59" i="6" s="1"/>
  <c r="C58" i="6"/>
  <c r="C58" i="7"/>
  <c r="C58" i="8"/>
  <c r="C57" i="3"/>
  <c r="U57" i="3" s="1"/>
  <c r="K64" i="14"/>
  <c r="J50" i="10"/>
  <c r="AL50" i="14"/>
  <c r="T50" i="15"/>
  <c r="AF50" i="10"/>
  <c r="AJ53" i="8" s="1"/>
  <c r="O53" i="6"/>
  <c r="W36" i="14"/>
  <c r="X36" i="14" s="1"/>
  <c r="T36" i="14" s="1"/>
  <c r="M35" i="10"/>
  <c r="Q33" i="15"/>
  <c r="AH33" i="14"/>
  <c r="AC33" i="10"/>
  <c r="AF36" i="8" s="1"/>
  <c r="O33" i="10"/>
  <c r="P48" i="14"/>
  <c r="M48" i="14" s="1"/>
  <c r="L46" i="10"/>
  <c r="F46" i="15"/>
  <c r="J46" i="14"/>
  <c r="K46" i="14" s="1"/>
  <c r="U46" i="10"/>
  <c r="J49" i="7" s="1"/>
  <c r="P49" i="7" s="1"/>
  <c r="R46" i="14"/>
  <c r="K46" i="15"/>
  <c r="N46" i="10"/>
  <c r="AE48" i="8"/>
  <c r="N38" i="15"/>
  <c r="Z38" i="10"/>
  <c r="AB41" i="8" s="1"/>
  <c r="AD38" i="14"/>
  <c r="X38" i="10"/>
  <c r="O38" i="14"/>
  <c r="R38" i="10"/>
  <c r="G41" i="7" s="1"/>
  <c r="H38" i="15"/>
  <c r="P40" i="7"/>
  <c r="Y34" i="10"/>
  <c r="AA37" i="8" s="1"/>
  <c r="AC34" i="14"/>
  <c r="AG34" i="14" s="1"/>
  <c r="M34" i="15"/>
  <c r="C34" i="8"/>
  <c r="C34" i="6"/>
  <c r="C34" i="7"/>
  <c r="P34" i="7" s="1"/>
  <c r="C33" i="3"/>
  <c r="U33" i="3" s="1"/>
  <c r="P55" i="14"/>
  <c r="S42" i="10"/>
  <c r="H45" i="7" s="1"/>
  <c r="V40" i="10"/>
  <c r="Y43" i="8"/>
  <c r="Z43" i="8" s="1"/>
  <c r="F36" i="10"/>
  <c r="B36" i="15"/>
  <c r="E36" i="14"/>
  <c r="E34" i="14"/>
  <c r="F34" i="10"/>
  <c r="B34" i="15"/>
  <c r="N49" i="10"/>
  <c r="W49" i="10"/>
  <c r="AM49" i="14"/>
  <c r="U49" i="15"/>
  <c r="AG49" i="10"/>
  <c r="AK52" i="8" s="1"/>
  <c r="AG48" i="14"/>
  <c r="X41" i="10"/>
  <c r="AC41" i="14"/>
  <c r="Y41" i="10"/>
  <c r="AA44" i="8" s="1"/>
  <c r="M41" i="15"/>
  <c r="C44" i="7"/>
  <c r="C44" i="8"/>
  <c r="C44" i="6"/>
  <c r="C43" i="3"/>
  <c r="U43" i="3" s="1"/>
  <c r="U36" i="10"/>
  <c r="J39" i="7" s="1"/>
  <c r="K36" i="15"/>
  <c r="R36" i="14"/>
  <c r="AE36" i="14"/>
  <c r="O36" i="15"/>
  <c r="AA36" i="10"/>
  <c r="AC39" i="8" s="1"/>
  <c r="K38" i="6"/>
  <c r="L38" i="6" s="1"/>
  <c r="J38" i="6"/>
  <c r="P31" i="14"/>
  <c r="X30" i="10"/>
  <c r="N26" i="10"/>
  <c r="P30" i="10"/>
  <c r="K28" i="15"/>
  <c r="U28" i="10"/>
  <c r="J31" i="7" s="1"/>
  <c r="R28" i="14"/>
  <c r="I28" i="14"/>
  <c r="K28" i="14" s="1"/>
  <c r="I28" i="10"/>
  <c r="S31" i="6" s="1"/>
  <c r="E28" i="15"/>
  <c r="X26" i="10"/>
  <c r="Q26" i="14"/>
  <c r="T26" i="10"/>
  <c r="I29" i="7" s="1"/>
  <c r="J26" i="15"/>
  <c r="G43" i="6"/>
  <c r="H43" i="6" s="1"/>
  <c r="F43" i="6"/>
  <c r="AD30" i="10"/>
  <c r="AG33" i="8" s="1"/>
  <c r="AI30" i="14"/>
  <c r="R30" i="15"/>
  <c r="O40" i="7"/>
  <c r="AH30" i="14"/>
  <c r="AJ30" i="14" s="1"/>
  <c r="AC30" i="10"/>
  <c r="AF33" i="8" s="1"/>
  <c r="Q30" i="15"/>
  <c r="C26" i="15"/>
  <c r="F26" i="14"/>
  <c r="G26" i="10"/>
  <c r="E24" i="14"/>
  <c r="F24" i="10"/>
  <c r="B24" i="15"/>
  <c r="AM20" i="14"/>
  <c r="AN20" i="14" s="1"/>
  <c r="AG20" i="10"/>
  <c r="AK23" i="8" s="1"/>
  <c r="U20" i="15"/>
  <c r="M17" i="10"/>
  <c r="I38" i="15"/>
  <c r="AL32" i="8"/>
  <c r="H26" i="15"/>
  <c r="R26" i="10"/>
  <c r="G29" i="7" s="1"/>
  <c r="O26" i="14"/>
  <c r="N25" i="10"/>
  <c r="W25" i="10"/>
  <c r="AE25" i="14"/>
  <c r="AA25" i="10"/>
  <c r="AC28" i="8" s="1"/>
  <c r="O25" i="15"/>
  <c r="P22" i="14"/>
  <c r="M22" i="14" s="1"/>
  <c r="AE18" i="14"/>
  <c r="AA18" i="10"/>
  <c r="AC21" i="8" s="1"/>
  <c r="O18" i="15"/>
  <c r="S23" i="15"/>
  <c r="AE23" i="10"/>
  <c r="AI26" i="8" s="1"/>
  <c r="AK23" i="14"/>
  <c r="X23" i="10"/>
  <c r="AI23" i="14"/>
  <c r="AD23" i="10"/>
  <c r="AG26" i="8" s="1"/>
  <c r="R23" i="15"/>
  <c r="AA21" i="10"/>
  <c r="AC24" i="8" s="1"/>
  <c r="O21" i="15"/>
  <c r="AE21" i="14"/>
  <c r="D19" i="15"/>
  <c r="H19" i="14"/>
  <c r="H19" i="10"/>
  <c r="H16" i="15"/>
  <c r="O16" i="14"/>
  <c r="R16" i="10"/>
  <c r="G19" i="7" s="1"/>
  <c r="E16" i="14"/>
  <c r="F16" i="10"/>
  <c r="B16" i="15"/>
  <c r="W21" i="10"/>
  <c r="P16" i="10"/>
  <c r="AC7" i="14"/>
  <c r="M7" i="15"/>
  <c r="Y7" i="10"/>
  <c r="AA10" i="8" s="1"/>
  <c r="O5" i="12"/>
  <c r="T27" i="15"/>
  <c r="AF27" i="10"/>
  <c r="AJ30" i="8" s="1"/>
  <c r="AL27" i="14"/>
  <c r="G27" i="15"/>
  <c r="N27" i="14"/>
  <c r="Q27" i="10"/>
  <c r="F30" i="7" s="1"/>
  <c r="AM27" i="14"/>
  <c r="U27" i="15"/>
  <c r="AG27" i="10"/>
  <c r="AK30" i="8" s="1"/>
  <c r="W23" i="10"/>
  <c r="AE19" i="14"/>
  <c r="AA19" i="10"/>
  <c r="AC22" i="8" s="1"/>
  <c r="O19" i="15"/>
  <c r="K21" i="6"/>
  <c r="L21" i="6" s="1"/>
  <c r="J21" i="6"/>
  <c r="W20" i="6"/>
  <c r="X20" i="6"/>
  <c r="Y20" i="6" s="1"/>
  <c r="Z20" i="6" s="1"/>
  <c r="W15" i="14"/>
  <c r="X15" i="14" s="1"/>
  <c r="T15" i="14" s="1"/>
  <c r="J37" i="12"/>
  <c r="X15" i="10"/>
  <c r="L21" i="15"/>
  <c r="AA21" i="14"/>
  <c r="P20" i="14"/>
  <c r="O12" i="10"/>
  <c r="M12" i="7"/>
  <c r="F5" i="10"/>
  <c r="E5" i="14"/>
  <c r="B5" i="15"/>
  <c r="K162" i="8"/>
  <c r="O162" i="8" s="1"/>
  <c r="X162" i="8" s="1"/>
  <c r="S161" i="3" s="1"/>
  <c r="P15" i="14"/>
  <c r="G12" i="10"/>
  <c r="C12" i="15"/>
  <c r="F12" i="14"/>
  <c r="Q12" i="14"/>
  <c r="J12" i="15"/>
  <c r="T12" i="10"/>
  <c r="I15" i="7" s="1"/>
  <c r="K10" i="10"/>
  <c r="C13" i="6"/>
  <c r="C13" i="8"/>
  <c r="C13" i="7"/>
  <c r="C12" i="3"/>
  <c r="U12" i="3" s="1"/>
  <c r="U5" i="15"/>
  <c r="AM5" i="14"/>
  <c r="AG5" i="10"/>
  <c r="AK8" i="8" s="1"/>
  <c r="R14" i="15"/>
  <c r="AI14" i="14"/>
  <c r="AD14" i="10"/>
  <c r="AG17" i="8" s="1"/>
  <c r="P8" i="10"/>
  <c r="AB5" i="10"/>
  <c r="AD8" i="8" s="1"/>
  <c r="AF5" i="14"/>
  <c r="P5" i="15"/>
  <c r="T3" i="15"/>
  <c r="AF3" i="10"/>
  <c r="AJ6" i="8" s="1"/>
  <c r="AL6" i="8" s="1"/>
  <c r="AL3" i="14"/>
  <c r="AN3" i="14" s="1"/>
  <c r="R136" i="8"/>
  <c r="T13" i="15"/>
  <c r="AL13" i="14"/>
  <c r="AF13" i="10"/>
  <c r="AJ16" i="8" s="1"/>
  <c r="X10" i="10"/>
  <c r="X8" i="10"/>
  <c r="U6" i="15"/>
  <c r="AG6" i="10"/>
  <c r="AK9" i="8" s="1"/>
  <c r="AM6" i="14"/>
  <c r="AN6" i="14" s="1"/>
  <c r="F10" i="10"/>
  <c r="E10" i="14"/>
  <c r="B10" i="15"/>
  <c r="AF5" i="10"/>
  <c r="AJ8" i="8" s="1"/>
  <c r="T5" i="15"/>
  <c r="AL5" i="14"/>
  <c r="O3" i="10"/>
  <c r="K156" i="8"/>
  <c r="W10" i="10"/>
  <c r="W128" i="8"/>
  <c r="O86" i="7"/>
  <c r="U13" i="15"/>
  <c r="AM13" i="14"/>
  <c r="AG13" i="10"/>
  <c r="AK16" i="8" s="1"/>
  <c r="AL12" i="14"/>
  <c r="T12" i="15"/>
  <c r="AF12" i="10"/>
  <c r="AJ15" i="8" s="1"/>
  <c r="AA10" i="10"/>
  <c r="AC13" i="8" s="1"/>
  <c r="AE10" i="14"/>
  <c r="O10" i="15"/>
  <c r="P5" i="10"/>
  <c r="T69" i="5"/>
  <c r="T16" i="5"/>
  <c r="T130" i="4"/>
  <c r="T105" i="4"/>
  <c r="T72" i="4"/>
  <c r="O27" i="8"/>
  <c r="T68" i="5"/>
  <c r="T36" i="5"/>
  <c r="M148" i="4"/>
  <c r="S148" i="4"/>
  <c r="R148" i="4"/>
  <c r="J148" i="4"/>
  <c r="I148" i="4"/>
  <c r="P148" i="4"/>
  <c r="T148" i="4"/>
  <c r="O148" i="4"/>
  <c r="N148" i="4"/>
  <c r="L148" i="4"/>
  <c r="W129" i="8"/>
  <c r="H56" i="8"/>
  <c r="K56" i="8"/>
  <c r="W29" i="8"/>
  <c r="O59" i="7"/>
  <c r="K86" i="5"/>
  <c r="T13" i="5"/>
  <c r="T64" i="4"/>
  <c r="K132" i="8"/>
  <c r="O86" i="8"/>
  <c r="O38" i="8"/>
  <c r="L127" i="7"/>
  <c r="T65" i="5"/>
  <c r="T10" i="5"/>
  <c r="N82" i="8"/>
  <c r="N47" i="8"/>
  <c r="O35" i="8"/>
  <c r="P94" i="7"/>
  <c r="T88" i="4"/>
  <c r="O83" i="8"/>
  <c r="P55" i="7"/>
  <c r="T100" i="4"/>
  <c r="O6" i="6"/>
  <c r="T6" i="6"/>
  <c r="U6" i="6" s="1"/>
  <c r="V6" i="6" s="1"/>
  <c r="P6" i="6"/>
  <c r="Q6" i="6" s="1"/>
  <c r="O119" i="8"/>
  <c r="K45" i="8"/>
  <c r="P12" i="7"/>
  <c r="T29" i="5"/>
  <c r="T6" i="5"/>
  <c r="T48" i="4"/>
  <c r="R89" i="8"/>
  <c r="T81" i="5"/>
  <c r="T125" i="4"/>
  <c r="T61" i="4"/>
  <c r="T49" i="4"/>
  <c r="L90" i="7"/>
  <c r="T65" i="4"/>
  <c r="AC156" i="10"/>
  <c r="AF159" i="8" s="1"/>
  <c r="AH159" i="8" s="1"/>
  <c r="AH156" i="14"/>
  <c r="Q156" i="15"/>
  <c r="R161" i="14"/>
  <c r="K161" i="15"/>
  <c r="U161" i="10"/>
  <c r="J164" i="7" s="1"/>
  <c r="AA159" i="14"/>
  <c r="L159" i="15"/>
  <c r="AK152" i="14"/>
  <c r="AN152" i="14" s="1"/>
  <c r="AE152" i="10"/>
  <c r="AI155" i="8" s="1"/>
  <c r="AL155" i="8" s="1"/>
  <c r="S152" i="15"/>
  <c r="F157" i="10"/>
  <c r="E157" i="14"/>
  <c r="B157" i="15"/>
  <c r="K161" i="10"/>
  <c r="D157" i="15"/>
  <c r="H157" i="10"/>
  <c r="H157" i="14"/>
  <c r="AE153" i="10"/>
  <c r="AI156" i="8" s="1"/>
  <c r="AK153" i="14"/>
  <c r="S153" i="15"/>
  <c r="AG160" i="10"/>
  <c r="AK163" i="8" s="1"/>
  <c r="AM160" i="14"/>
  <c r="U160" i="15"/>
  <c r="W164" i="6"/>
  <c r="M158" i="10"/>
  <c r="AD156" i="10"/>
  <c r="AG159" i="8" s="1"/>
  <c r="AI156" i="14"/>
  <c r="R156" i="15"/>
  <c r="T156" i="15"/>
  <c r="AF156" i="10"/>
  <c r="AJ159" i="8" s="1"/>
  <c r="AL156" i="14"/>
  <c r="AM156" i="14"/>
  <c r="U156" i="15"/>
  <c r="AG156" i="10"/>
  <c r="AK159" i="8" s="1"/>
  <c r="L156" i="10"/>
  <c r="J156" i="14"/>
  <c r="K156" i="14" s="1"/>
  <c r="F156" i="15"/>
  <c r="K158" i="6"/>
  <c r="L158" i="6" s="1"/>
  <c r="J158" i="6"/>
  <c r="H152" i="14"/>
  <c r="H152" i="10"/>
  <c r="D152" i="15"/>
  <c r="P153" i="10"/>
  <c r="R160" i="10"/>
  <c r="G163" i="7" s="1"/>
  <c r="O160" i="14"/>
  <c r="H160" i="15"/>
  <c r="M157" i="10"/>
  <c r="J161" i="6"/>
  <c r="W160" i="14"/>
  <c r="X160" i="14" s="1"/>
  <c r="T160" i="14" s="1"/>
  <c r="J194" i="12"/>
  <c r="Q163" i="8" s="1"/>
  <c r="R163" i="8" s="1"/>
  <c r="H158" i="14"/>
  <c r="D158" i="15"/>
  <c r="H158" i="10"/>
  <c r="AC156" i="14"/>
  <c r="M156" i="15"/>
  <c r="Y156" i="10"/>
  <c r="AA159" i="8" s="1"/>
  <c r="N161" i="10"/>
  <c r="AD156" i="14"/>
  <c r="N156" i="15"/>
  <c r="Z156" i="10"/>
  <c r="AB159" i="8" s="1"/>
  <c r="AA161" i="14"/>
  <c r="L161" i="15"/>
  <c r="X159" i="10"/>
  <c r="AI153" i="14"/>
  <c r="R153" i="15"/>
  <c r="AD153" i="10"/>
  <c r="AG156" i="8" s="1"/>
  <c r="AD161" i="10"/>
  <c r="AG164" i="8" s="1"/>
  <c r="R161" i="15"/>
  <c r="AI161" i="14"/>
  <c r="I160" i="10"/>
  <c r="S163" i="6" s="1"/>
  <c r="I160" i="14"/>
  <c r="E160" i="15"/>
  <c r="U156" i="10"/>
  <c r="J159" i="7" s="1"/>
  <c r="P159" i="7" s="1"/>
  <c r="R156" i="14"/>
  <c r="K156" i="15"/>
  <c r="H153" i="10"/>
  <c r="H153" i="14"/>
  <c r="L153" i="14" s="1"/>
  <c r="D153" i="15"/>
  <c r="J160" i="10"/>
  <c r="L158" i="10"/>
  <c r="J158" i="14"/>
  <c r="F158" i="15"/>
  <c r="O190" i="12"/>
  <c r="Y161" i="10"/>
  <c r="AA164" i="8" s="1"/>
  <c r="AC161" i="14"/>
  <c r="M161" i="15"/>
  <c r="O192" i="12"/>
  <c r="K161" i="6" s="1"/>
  <c r="L161" i="6" s="1"/>
  <c r="AA156" i="14"/>
  <c r="L156" i="15"/>
  <c r="H155" i="10"/>
  <c r="H155" i="14"/>
  <c r="L155" i="14" s="1"/>
  <c r="D155" i="15"/>
  <c r="P159" i="15"/>
  <c r="AB159" i="10"/>
  <c r="AD162" i="8" s="1"/>
  <c r="AF159" i="14"/>
  <c r="D156" i="15"/>
  <c r="H156" i="10"/>
  <c r="H156" i="14"/>
  <c r="L156" i="14" s="1"/>
  <c r="G158" i="14"/>
  <c r="U151" i="15"/>
  <c r="AM151" i="14"/>
  <c r="AG151" i="10"/>
  <c r="AK154" i="8" s="1"/>
  <c r="N148" i="14"/>
  <c r="G148" i="15"/>
  <c r="Q148" i="10"/>
  <c r="F151" i="7" s="1"/>
  <c r="L151" i="7" s="1"/>
  <c r="G147" i="15"/>
  <c r="Q147" i="10"/>
  <c r="F150" i="7" s="1"/>
  <c r="N147" i="14"/>
  <c r="P153" i="14"/>
  <c r="AE151" i="14"/>
  <c r="AA151" i="10"/>
  <c r="AC154" i="8" s="1"/>
  <c r="O151" i="15"/>
  <c r="Q147" i="15"/>
  <c r="AH147" i="14"/>
  <c r="AC147" i="10"/>
  <c r="AF150" i="8" s="1"/>
  <c r="AE145" i="14"/>
  <c r="AG145" i="14" s="1"/>
  <c r="O145" i="15"/>
  <c r="AA145" i="10"/>
  <c r="AC148" i="8" s="1"/>
  <c r="AE148" i="8" s="1"/>
  <c r="AM148" i="8" s="1"/>
  <c r="W150" i="14"/>
  <c r="X150" i="14" s="1"/>
  <c r="T150" i="14" s="1"/>
  <c r="Q150" i="15"/>
  <c r="AC150" i="10"/>
  <c r="AF153" i="8" s="1"/>
  <c r="AH150" i="14"/>
  <c r="AC150" i="14"/>
  <c r="Y150" i="10"/>
  <c r="AA153" i="8" s="1"/>
  <c r="M150" i="15"/>
  <c r="R148" i="15"/>
  <c r="AI148" i="14"/>
  <c r="AD148" i="10"/>
  <c r="AG151" i="8" s="1"/>
  <c r="I145" i="14"/>
  <c r="I145" i="10"/>
  <c r="E145" i="15"/>
  <c r="AI142" i="14"/>
  <c r="AD142" i="10"/>
  <c r="AG145" i="8" s="1"/>
  <c r="AH145" i="8" s="1"/>
  <c r="R142" i="15"/>
  <c r="AG154" i="10"/>
  <c r="AK157" i="8" s="1"/>
  <c r="U154" i="15"/>
  <c r="AM154" i="14"/>
  <c r="AD154" i="10"/>
  <c r="AG157" i="8" s="1"/>
  <c r="AI154" i="14"/>
  <c r="R154" i="15"/>
  <c r="AF154" i="14"/>
  <c r="P154" i="15"/>
  <c r="AB154" i="10"/>
  <c r="AD157" i="8" s="1"/>
  <c r="G150" i="14"/>
  <c r="AC147" i="14"/>
  <c r="Y147" i="10"/>
  <c r="AA150" i="8" s="1"/>
  <c r="M147" i="15"/>
  <c r="H143" i="10"/>
  <c r="H143" i="14"/>
  <c r="D143" i="15"/>
  <c r="W143" i="14"/>
  <c r="X143" i="14" s="1"/>
  <c r="T143" i="14" s="1"/>
  <c r="P147" i="14"/>
  <c r="Y144" i="10"/>
  <c r="AA147" i="8" s="1"/>
  <c r="AC144" i="14"/>
  <c r="M144" i="15"/>
  <c r="AF144" i="14"/>
  <c r="AB144" i="10"/>
  <c r="AD147" i="8" s="1"/>
  <c r="P144" i="15"/>
  <c r="AH138" i="14"/>
  <c r="Q138" i="15"/>
  <c r="AC138" i="10"/>
  <c r="AF141" i="8" s="1"/>
  <c r="R146" i="15"/>
  <c r="AI146" i="14"/>
  <c r="AD146" i="10"/>
  <c r="AG149" i="8" s="1"/>
  <c r="AB146" i="10"/>
  <c r="AD149" i="8" s="1"/>
  <c r="P146" i="15"/>
  <c r="AF146" i="14"/>
  <c r="I142" i="15"/>
  <c r="J140" i="15"/>
  <c r="Q140" i="14"/>
  <c r="AK136" i="14"/>
  <c r="AN136" i="14" s="1"/>
  <c r="S136" i="15"/>
  <c r="AE136" i="10"/>
  <c r="AI139" i="8" s="1"/>
  <c r="AL139" i="8" s="1"/>
  <c r="AJ142" i="14"/>
  <c r="F143" i="15"/>
  <c r="J143" i="14"/>
  <c r="L143" i="10"/>
  <c r="W140" i="14"/>
  <c r="X140" i="14" s="1"/>
  <c r="T140" i="14" s="1"/>
  <c r="W142" i="6"/>
  <c r="X138" i="10"/>
  <c r="T144" i="15"/>
  <c r="AL144" i="14"/>
  <c r="AF144" i="10"/>
  <c r="AJ147" i="8" s="1"/>
  <c r="N144" i="10"/>
  <c r="O138" i="10"/>
  <c r="K148" i="6"/>
  <c r="L148" i="6" s="1"/>
  <c r="P148" i="6"/>
  <c r="Q148" i="6" s="1"/>
  <c r="R148" i="6" s="1"/>
  <c r="J148" i="6"/>
  <c r="P141" i="10"/>
  <c r="K138" i="6"/>
  <c r="L138" i="6" s="1"/>
  <c r="M138" i="6" s="1"/>
  <c r="J138" i="6"/>
  <c r="K133" i="10"/>
  <c r="AE128" i="14"/>
  <c r="AG128" i="14" s="1"/>
  <c r="O128" i="15"/>
  <c r="AA128" i="10"/>
  <c r="AC131" i="8" s="1"/>
  <c r="AE131" i="8" s="1"/>
  <c r="AA125" i="14"/>
  <c r="L125" i="15"/>
  <c r="W124" i="10"/>
  <c r="H141" i="15"/>
  <c r="R141" i="10"/>
  <c r="G144" i="7" s="1"/>
  <c r="O141" i="14"/>
  <c r="N141" i="15"/>
  <c r="AD141" i="14"/>
  <c r="Z141" i="10"/>
  <c r="AB144" i="8" s="1"/>
  <c r="AI141" i="14"/>
  <c r="AD141" i="10"/>
  <c r="AG144" i="8" s="1"/>
  <c r="R141" i="15"/>
  <c r="AF128" i="14"/>
  <c r="AB128" i="10"/>
  <c r="AD131" i="8" s="1"/>
  <c r="P128" i="15"/>
  <c r="W125" i="10"/>
  <c r="AC137" i="14"/>
  <c r="AG137" i="14" s="1"/>
  <c r="M137" i="15"/>
  <c r="Y137" i="10"/>
  <c r="AA140" i="8" s="1"/>
  <c r="O137" i="10"/>
  <c r="F128" i="10"/>
  <c r="E128" i="14"/>
  <c r="B128" i="15"/>
  <c r="S139" i="10"/>
  <c r="H142" i="7" s="1"/>
  <c r="W139" i="6"/>
  <c r="X139" i="6"/>
  <c r="Y139" i="6" s="1"/>
  <c r="Z139" i="6" s="1"/>
  <c r="L130" i="15"/>
  <c r="AA130" i="14"/>
  <c r="AG132" i="14"/>
  <c r="P130" i="10"/>
  <c r="E121" i="14"/>
  <c r="B121" i="15"/>
  <c r="F121" i="10"/>
  <c r="G128" i="14"/>
  <c r="P123" i="10"/>
  <c r="AK114" i="14"/>
  <c r="S114" i="15"/>
  <c r="AE114" i="10"/>
  <c r="AI117" i="8" s="1"/>
  <c r="Z134" i="10"/>
  <c r="AB137" i="8" s="1"/>
  <c r="N134" i="15"/>
  <c r="AD134" i="14"/>
  <c r="T134" i="10"/>
  <c r="I137" i="7" s="1"/>
  <c r="O137" i="7" s="1"/>
  <c r="Q134" i="14"/>
  <c r="J134" i="15"/>
  <c r="AC134" i="14"/>
  <c r="M134" i="15"/>
  <c r="Y134" i="10"/>
  <c r="AA137" i="8" s="1"/>
  <c r="AH131" i="14"/>
  <c r="AJ131" i="14" s="1"/>
  <c r="Q131" i="15"/>
  <c r="AC131" i="10"/>
  <c r="AF134" i="8" s="1"/>
  <c r="AH134" i="8" s="1"/>
  <c r="J131" i="10"/>
  <c r="AL131" i="14"/>
  <c r="T131" i="15"/>
  <c r="AF131" i="10"/>
  <c r="AJ134" i="8" s="1"/>
  <c r="Q127" i="10"/>
  <c r="F130" i="7" s="1"/>
  <c r="G127" i="15"/>
  <c r="N127" i="14"/>
  <c r="H116" i="10"/>
  <c r="H116" i="14"/>
  <c r="D116" i="15"/>
  <c r="AC129" i="10"/>
  <c r="AF132" i="8" s="1"/>
  <c r="AH129" i="14"/>
  <c r="Q129" i="15"/>
  <c r="AD127" i="10"/>
  <c r="AG130" i="8" s="1"/>
  <c r="AI127" i="14"/>
  <c r="R127" i="15"/>
  <c r="AF127" i="14"/>
  <c r="P127" i="15"/>
  <c r="AB127" i="10"/>
  <c r="AD130" i="8" s="1"/>
  <c r="AM123" i="14"/>
  <c r="AG123" i="10"/>
  <c r="AK126" i="8" s="1"/>
  <c r="U123" i="15"/>
  <c r="U121" i="10"/>
  <c r="J124" i="7" s="1"/>
  <c r="K121" i="15"/>
  <c r="R121" i="14"/>
  <c r="N130" i="10"/>
  <c r="AD130" i="14"/>
  <c r="Z130" i="10"/>
  <c r="AB133" i="8" s="1"/>
  <c r="N130" i="15"/>
  <c r="G129" i="10"/>
  <c r="F129" i="14"/>
  <c r="C129" i="15"/>
  <c r="J129" i="14"/>
  <c r="K129" i="14" s="1"/>
  <c r="L129" i="10"/>
  <c r="F129" i="15"/>
  <c r="AF115" i="10"/>
  <c r="AJ118" i="8" s="1"/>
  <c r="AL115" i="14"/>
  <c r="T115" i="15"/>
  <c r="K115" i="10"/>
  <c r="Z120" i="10"/>
  <c r="AB123" i="8" s="1"/>
  <c r="AD120" i="14"/>
  <c r="N120" i="15"/>
  <c r="M120" i="15"/>
  <c r="AC120" i="14"/>
  <c r="Y120" i="10"/>
  <c r="AA123" i="8" s="1"/>
  <c r="H118" i="10"/>
  <c r="D118" i="15"/>
  <c r="H118" i="14"/>
  <c r="L118" i="14" s="1"/>
  <c r="V116" i="10"/>
  <c r="Y119" i="8"/>
  <c r="Z119" i="8" s="1"/>
  <c r="Z113" i="10"/>
  <c r="AB116" i="8" s="1"/>
  <c r="AD113" i="14"/>
  <c r="N113" i="15"/>
  <c r="H108" i="14"/>
  <c r="D108" i="15"/>
  <c r="H108" i="10"/>
  <c r="V123" i="10"/>
  <c r="Y126" i="8"/>
  <c r="Z126" i="8" s="1"/>
  <c r="AB113" i="10"/>
  <c r="AD116" i="8" s="1"/>
  <c r="P113" i="15"/>
  <c r="AF113" i="14"/>
  <c r="L112" i="15"/>
  <c r="AA112" i="14"/>
  <c r="F4" i="13"/>
  <c r="W109" i="10"/>
  <c r="AE105" i="14"/>
  <c r="AA105" i="10"/>
  <c r="AC108" i="8" s="1"/>
  <c r="O105" i="15"/>
  <c r="AK101" i="14"/>
  <c r="AN101" i="14" s="1"/>
  <c r="AE101" i="10"/>
  <c r="AI104" i="8" s="1"/>
  <c r="AL104" i="8" s="1"/>
  <c r="S101" i="15"/>
  <c r="I134" i="15"/>
  <c r="O118" i="10"/>
  <c r="J118" i="15"/>
  <c r="Q118" i="14"/>
  <c r="T118" i="10"/>
  <c r="I121" i="7" s="1"/>
  <c r="AH118" i="14"/>
  <c r="AJ118" i="14" s="1"/>
  <c r="Q118" i="15"/>
  <c r="AC118" i="10"/>
  <c r="AF121" i="8" s="1"/>
  <c r="AH121" i="8" s="1"/>
  <c r="W128" i="6"/>
  <c r="P123" i="14"/>
  <c r="L122" i="10"/>
  <c r="J122" i="14"/>
  <c r="K122" i="14" s="1"/>
  <c r="F122" i="15"/>
  <c r="K122" i="10"/>
  <c r="P116" i="14"/>
  <c r="M116" i="14" s="1"/>
  <c r="AA120" i="14"/>
  <c r="L120" i="15"/>
  <c r="G117" i="10"/>
  <c r="F117" i="14"/>
  <c r="G117" i="14" s="1"/>
  <c r="C117" i="15"/>
  <c r="J117" i="14"/>
  <c r="F117" i="15"/>
  <c r="L117" i="10"/>
  <c r="AE113" i="14"/>
  <c r="AA113" i="10"/>
  <c r="AC116" i="8" s="1"/>
  <c r="O113" i="15"/>
  <c r="N112" i="10"/>
  <c r="C115" i="8"/>
  <c r="C115" i="6"/>
  <c r="C114" i="3"/>
  <c r="U114" i="3" s="1"/>
  <c r="C115" i="7"/>
  <c r="V110" i="10"/>
  <c r="Y113" i="8"/>
  <c r="Z113" i="8" s="1"/>
  <c r="E110" i="15"/>
  <c r="I110" i="14"/>
  <c r="K110" i="14" s="1"/>
  <c r="I110" i="10"/>
  <c r="S113" i="6" s="1"/>
  <c r="AL112" i="8"/>
  <c r="AE108" i="14"/>
  <c r="AG108" i="14" s="1"/>
  <c r="AA108" i="10"/>
  <c r="AC111" i="8" s="1"/>
  <c r="AE111" i="8" s="1"/>
  <c r="O108" i="15"/>
  <c r="H104" i="14"/>
  <c r="H104" i="10"/>
  <c r="D104" i="15"/>
  <c r="L119" i="15"/>
  <c r="AA119" i="14"/>
  <c r="R119" i="14"/>
  <c r="K119" i="15"/>
  <c r="U119" i="10"/>
  <c r="J122" i="7" s="1"/>
  <c r="AG113" i="14"/>
  <c r="AK105" i="14"/>
  <c r="AN105" i="14" s="1"/>
  <c r="S105" i="15"/>
  <c r="AE105" i="10"/>
  <c r="AI108" i="8" s="1"/>
  <c r="AL108" i="8" s="1"/>
  <c r="AH115" i="8"/>
  <c r="F102" i="14"/>
  <c r="G102" i="14" s="1"/>
  <c r="C102" i="15"/>
  <c r="G102" i="10"/>
  <c r="G112" i="6"/>
  <c r="H112" i="6" s="1"/>
  <c r="F112" i="6"/>
  <c r="P110" i="6"/>
  <c r="Q110" i="6" s="1"/>
  <c r="R110" i="6" s="1"/>
  <c r="O110" i="6"/>
  <c r="N107" i="10"/>
  <c r="O107" i="14"/>
  <c r="R107" i="10"/>
  <c r="G110" i="7" s="1"/>
  <c r="H107" i="15"/>
  <c r="C110" i="6"/>
  <c r="C110" i="8"/>
  <c r="C110" i="7"/>
  <c r="C109" i="3"/>
  <c r="U109" i="3" s="1"/>
  <c r="J103" i="15"/>
  <c r="Q103" i="14"/>
  <c r="T103" i="10"/>
  <c r="I106" i="7" s="1"/>
  <c r="P111" i="10"/>
  <c r="AA111" i="14"/>
  <c r="L111" i="15"/>
  <c r="AB111" i="10"/>
  <c r="AD114" i="8" s="1"/>
  <c r="AF111" i="14"/>
  <c r="P111" i="15"/>
  <c r="D106" i="15"/>
  <c r="H106" i="10"/>
  <c r="H106" i="14"/>
  <c r="M104" i="7"/>
  <c r="S100" i="15"/>
  <c r="AK100" i="14"/>
  <c r="AE100" i="10"/>
  <c r="AI103" i="8" s="1"/>
  <c r="AE100" i="14"/>
  <c r="AA100" i="10"/>
  <c r="AC103" i="8" s="1"/>
  <c r="O100" i="15"/>
  <c r="W103" i="10"/>
  <c r="E106" i="14"/>
  <c r="F106" i="10"/>
  <c r="B106" i="15"/>
  <c r="O106" i="14"/>
  <c r="R106" i="10"/>
  <c r="G109" i="7" s="1"/>
  <c r="H106" i="15"/>
  <c r="V103" i="10"/>
  <c r="Y106" i="8"/>
  <c r="Z106" i="8" s="1"/>
  <c r="M111" i="7"/>
  <c r="X103" i="10"/>
  <c r="R103" i="14"/>
  <c r="K103" i="15"/>
  <c r="U103" i="10"/>
  <c r="J106" i="7" s="1"/>
  <c r="F95" i="15"/>
  <c r="L95" i="10"/>
  <c r="J95" i="14"/>
  <c r="AM93" i="14"/>
  <c r="U93" i="15"/>
  <c r="AG93" i="10"/>
  <c r="AK96" i="8" s="1"/>
  <c r="J92" i="14"/>
  <c r="F92" i="15"/>
  <c r="L92" i="10"/>
  <c r="W88" i="10"/>
  <c r="I100" i="15"/>
  <c r="K96" i="10"/>
  <c r="N94" i="14"/>
  <c r="G94" i="15"/>
  <c r="Q94" i="10"/>
  <c r="F97" i="7" s="1"/>
  <c r="AD94" i="14"/>
  <c r="N94" i="15"/>
  <c r="Z94" i="10"/>
  <c r="AB97" i="8" s="1"/>
  <c r="AM98" i="14"/>
  <c r="AG98" i="10"/>
  <c r="AK101" i="8" s="1"/>
  <c r="U98" i="15"/>
  <c r="L98" i="10"/>
  <c r="F98" i="15"/>
  <c r="J98" i="14"/>
  <c r="P93" i="15"/>
  <c r="AB93" i="10"/>
  <c r="AD96" i="8" s="1"/>
  <c r="AF93" i="14"/>
  <c r="J88" i="10"/>
  <c r="W98" i="10"/>
  <c r="H97" i="15"/>
  <c r="R97" i="10"/>
  <c r="G100" i="7" s="1"/>
  <c r="O97" i="14"/>
  <c r="AE91" i="10"/>
  <c r="AI94" i="8" s="1"/>
  <c r="AL94" i="8" s="1"/>
  <c r="AK91" i="14"/>
  <c r="AN91" i="14" s="1"/>
  <c r="S91" i="15"/>
  <c r="AL90" i="14"/>
  <c r="T90" i="15"/>
  <c r="AF90" i="10"/>
  <c r="AJ93" i="8" s="1"/>
  <c r="AE87" i="14"/>
  <c r="AG87" i="14" s="1"/>
  <c r="O87" i="15"/>
  <c r="AA87" i="10"/>
  <c r="AC90" i="8" s="1"/>
  <c r="AE90" i="8" s="1"/>
  <c r="AM90" i="8" s="1"/>
  <c r="AN90" i="8" s="1"/>
  <c r="T89" i="3" s="1"/>
  <c r="R89" i="3" s="1"/>
  <c r="W83" i="10"/>
  <c r="H75" i="14"/>
  <c r="L75" i="14" s="1"/>
  <c r="D75" i="14" s="1"/>
  <c r="D75" i="15"/>
  <c r="H75" i="10"/>
  <c r="U96" i="15"/>
  <c r="AM96" i="14"/>
  <c r="AG96" i="10"/>
  <c r="AK99" i="8" s="1"/>
  <c r="M96" i="10"/>
  <c r="J95" i="10"/>
  <c r="W95" i="14"/>
  <c r="X95" i="14" s="1"/>
  <c r="T95" i="14" s="1"/>
  <c r="S104" i="10"/>
  <c r="H107" i="7" s="1"/>
  <c r="M103" i="7"/>
  <c r="G97" i="14"/>
  <c r="AD97" i="14"/>
  <c r="Z97" i="10"/>
  <c r="AB100" i="8" s="1"/>
  <c r="N97" i="15"/>
  <c r="C100" i="7"/>
  <c r="C100" i="6"/>
  <c r="C99" i="3"/>
  <c r="U99" i="3" s="1"/>
  <c r="C100" i="8"/>
  <c r="AF92" i="10"/>
  <c r="AJ95" i="8" s="1"/>
  <c r="AL92" i="14"/>
  <c r="T92" i="15"/>
  <c r="AG91" i="14"/>
  <c r="P90" i="14"/>
  <c r="P108" i="7"/>
  <c r="L99" i="15"/>
  <c r="AA99" i="14"/>
  <c r="AD99" i="10"/>
  <c r="AG102" i="8" s="1"/>
  <c r="AI99" i="14"/>
  <c r="R99" i="15"/>
  <c r="AC99" i="14"/>
  <c r="Y99" i="10"/>
  <c r="AA102" i="8" s="1"/>
  <c r="M99" i="15"/>
  <c r="AE98" i="10"/>
  <c r="AI101" i="8" s="1"/>
  <c r="AL101" i="8" s="1"/>
  <c r="S98" i="15"/>
  <c r="AK98" i="14"/>
  <c r="AN98" i="14" s="1"/>
  <c r="H94" i="10"/>
  <c r="D94" i="15"/>
  <c r="H94" i="14"/>
  <c r="E93" i="15"/>
  <c r="I93" i="10"/>
  <c r="S96" i="6" s="1"/>
  <c r="I93" i="14"/>
  <c r="K93" i="14" s="1"/>
  <c r="O96" i="7"/>
  <c r="H87" i="10"/>
  <c r="H87" i="14"/>
  <c r="D87" i="15"/>
  <c r="M82" i="10"/>
  <c r="K84" i="14"/>
  <c r="AC86" i="10"/>
  <c r="AF89" i="8" s="1"/>
  <c r="Q86" i="15"/>
  <c r="AH86" i="14"/>
  <c r="P86" i="7"/>
  <c r="N77" i="10"/>
  <c r="AI84" i="14"/>
  <c r="R84" i="15"/>
  <c r="AD84" i="10"/>
  <c r="AG87" i="8" s="1"/>
  <c r="J85" i="6"/>
  <c r="J93" i="6"/>
  <c r="K93" i="6"/>
  <c r="L93" i="6" s="1"/>
  <c r="F89" i="10"/>
  <c r="E89" i="14"/>
  <c r="B89" i="15"/>
  <c r="O89" i="14"/>
  <c r="H89" i="15"/>
  <c r="R89" i="10"/>
  <c r="G92" i="7" s="1"/>
  <c r="F89" i="14"/>
  <c r="C89" i="15"/>
  <c r="G89" i="10"/>
  <c r="F86" i="10"/>
  <c r="E86" i="14"/>
  <c r="B86" i="15"/>
  <c r="AA86" i="14"/>
  <c r="L86" i="15"/>
  <c r="AA86" i="10"/>
  <c r="AC89" i="8" s="1"/>
  <c r="AE86" i="14"/>
  <c r="O86" i="15"/>
  <c r="O81" i="14"/>
  <c r="R81" i="10"/>
  <c r="G84" i="7" s="1"/>
  <c r="H81" i="15"/>
  <c r="C84" i="7"/>
  <c r="P84" i="7" s="1"/>
  <c r="C84" i="8"/>
  <c r="C84" i="6"/>
  <c r="C83" i="3"/>
  <c r="U83" i="3" s="1"/>
  <c r="N78" i="14"/>
  <c r="G78" i="15"/>
  <c r="Q78" i="10"/>
  <c r="F81" i="7" s="1"/>
  <c r="C81" i="6"/>
  <c r="C81" i="8"/>
  <c r="C80" i="3"/>
  <c r="U80" i="3" s="1"/>
  <c r="C81" i="7"/>
  <c r="O81" i="7" s="1"/>
  <c r="AE84" i="10"/>
  <c r="AI87" i="8" s="1"/>
  <c r="S84" i="15"/>
  <c r="AK84" i="14"/>
  <c r="I82" i="15"/>
  <c r="N86" i="10"/>
  <c r="AC85" i="14"/>
  <c r="M85" i="15"/>
  <c r="Y85" i="10"/>
  <c r="AA88" i="8" s="1"/>
  <c r="M85" i="10"/>
  <c r="H77" i="10"/>
  <c r="H77" i="14"/>
  <c r="D77" i="15"/>
  <c r="AK68" i="14"/>
  <c r="S68" i="15"/>
  <c r="AE68" i="10"/>
  <c r="AI71" i="8" s="1"/>
  <c r="K86" i="10"/>
  <c r="R81" i="15"/>
  <c r="AI81" i="14"/>
  <c r="AD81" i="10"/>
  <c r="AG84" i="8" s="1"/>
  <c r="J80" i="10"/>
  <c r="AE77" i="10"/>
  <c r="AI80" i="8" s="1"/>
  <c r="AL80" i="8" s="1"/>
  <c r="S77" i="15"/>
  <c r="AK77" i="14"/>
  <c r="AN77" i="14" s="1"/>
  <c r="AI76" i="14"/>
  <c r="R76" i="15"/>
  <c r="AD76" i="10"/>
  <c r="AG79" i="8" s="1"/>
  <c r="P69" i="10"/>
  <c r="W61" i="10"/>
  <c r="O74" i="15"/>
  <c r="AE74" i="14"/>
  <c r="AA74" i="10"/>
  <c r="AC77" i="8" s="1"/>
  <c r="V73" i="10"/>
  <c r="Y76" i="8"/>
  <c r="Z76" i="8" s="1"/>
  <c r="K67" i="15"/>
  <c r="U67" i="10"/>
  <c r="J70" i="7" s="1"/>
  <c r="P70" i="7" s="1"/>
  <c r="R67" i="14"/>
  <c r="AF64" i="14"/>
  <c r="P64" i="15"/>
  <c r="AB64" i="10"/>
  <c r="AD67" i="8" s="1"/>
  <c r="M78" i="7"/>
  <c r="N71" i="15"/>
  <c r="AD71" i="14"/>
  <c r="Z71" i="10"/>
  <c r="AB74" i="8" s="1"/>
  <c r="Q71" i="14"/>
  <c r="J71" i="15"/>
  <c r="T71" i="10"/>
  <c r="I74" i="7" s="1"/>
  <c r="D67" i="15"/>
  <c r="H67" i="14"/>
  <c r="H67" i="10"/>
  <c r="P76" i="14"/>
  <c r="H74" i="10"/>
  <c r="D74" i="15"/>
  <c r="H74" i="14"/>
  <c r="I74" i="14"/>
  <c r="E74" i="15"/>
  <c r="I74" i="10"/>
  <c r="S77" i="6" s="1"/>
  <c r="P70" i="10"/>
  <c r="AE72" i="8"/>
  <c r="AM72" i="8" s="1"/>
  <c r="AN72" i="8" s="1"/>
  <c r="T71" i="3" s="1"/>
  <c r="R71" i="3" s="1"/>
  <c r="J84" i="6"/>
  <c r="AC73" i="14"/>
  <c r="M73" i="15"/>
  <c r="Y73" i="10"/>
  <c r="AA76" i="8" s="1"/>
  <c r="W66" i="10"/>
  <c r="G64" i="10"/>
  <c r="C64" i="15"/>
  <c r="F64" i="14"/>
  <c r="N59" i="15"/>
  <c r="Z59" i="10"/>
  <c r="AB62" i="8" s="1"/>
  <c r="AD59" i="14"/>
  <c r="AE56" i="10"/>
  <c r="AI59" i="8" s="1"/>
  <c r="AL59" i="8" s="1"/>
  <c r="AK56" i="14"/>
  <c r="AN56" i="14" s="1"/>
  <c r="S56" i="15"/>
  <c r="P56" i="10"/>
  <c r="Y54" i="10"/>
  <c r="AA57" i="8" s="1"/>
  <c r="AC54" i="14"/>
  <c r="M54" i="15"/>
  <c r="T52" i="10"/>
  <c r="I55" i="7" s="1"/>
  <c r="O55" i="7" s="1"/>
  <c r="Q52" i="14"/>
  <c r="M52" i="14" s="1"/>
  <c r="J52" i="15"/>
  <c r="W48" i="10"/>
  <c r="AK40" i="14"/>
  <c r="AN40" i="14" s="1"/>
  <c r="S40" i="15"/>
  <c r="AE40" i="10"/>
  <c r="AI43" i="8" s="1"/>
  <c r="AL43" i="8" s="1"/>
  <c r="W32" i="10"/>
  <c r="L80" i="14"/>
  <c r="O79" i="6"/>
  <c r="V72" i="10"/>
  <c r="Y75" i="8"/>
  <c r="Z75" i="8" s="1"/>
  <c r="M70" i="15"/>
  <c r="Y70" i="10"/>
  <c r="AA73" i="8" s="1"/>
  <c r="AC70" i="14"/>
  <c r="AM67" i="14"/>
  <c r="U67" i="15"/>
  <c r="AG67" i="10"/>
  <c r="AK70" i="8" s="1"/>
  <c r="S71" i="10"/>
  <c r="H74" i="7" s="1"/>
  <c r="AJ69" i="14"/>
  <c r="AB69" i="14" s="1"/>
  <c r="Z69" i="14" s="1"/>
  <c r="S69" i="14" s="1"/>
  <c r="K66" i="10"/>
  <c r="W63" i="14"/>
  <c r="X63" i="14" s="1"/>
  <c r="T63" i="14" s="1"/>
  <c r="J109" i="12"/>
  <c r="Q66" i="8" s="1"/>
  <c r="R66" i="8" s="1"/>
  <c r="C62" i="7"/>
  <c r="C62" i="6"/>
  <c r="C62" i="8"/>
  <c r="C61" i="3"/>
  <c r="U61" i="3" s="1"/>
  <c r="H51" i="14"/>
  <c r="D51" i="15"/>
  <c r="H51" i="10"/>
  <c r="P78" i="7"/>
  <c r="J70" i="10"/>
  <c r="Q66" i="14"/>
  <c r="J66" i="15"/>
  <c r="T66" i="10"/>
  <c r="I69" i="7" s="1"/>
  <c r="K64" i="10"/>
  <c r="J66" i="6"/>
  <c r="B54" i="15"/>
  <c r="E54" i="14"/>
  <c r="F54" i="10"/>
  <c r="H52" i="14"/>
  <c r="D52" i="15"/>
  <c r="H52" i="10"/>
  <c r="J91" i="12"/>
  <c r="W55" i="14"/>
  <c r="X55" i="14" s="1"/>
  <c r="T55" i="14" s="1"/>
  <c r="AH74" i="8"/>
  <c r="S65" i="10"/>
  <c r="H68" i="7" s="1"/>
  <c r="K58" i="10"/>
  <c r="J58" i="14"/>
  <c r="K58" i="14" s="1"/>
  <c r="L58" i="14" s="1"/>
  <c r="F58" i="15"/>
  <c r="L58" i="10"/>
  <c r="P55" i="10"/>
  <c r="H53" i="10"/>
  <c r="D53" i="15"/>
  <c r="H53" i="14"/>
  <c r="AG53" i="14"/>
  <c r="C47" i="15"/>
  <c r="G47" i="10"/>
  <c r="F47" i="14"/>
  <c r="G47" i="14" s="1"/>
  <c r="I42" i="14"/>
  <c r="I42" i="10"/>
  <c r="S45" i="6" s="1"/>
  <c r="E42" i="15"/>
  <c r="AH42" i="14"/>
  <c r="AJ42" i="14" s="1"/>
  <c r="Q42" i="15"/>
  <c r="AC42" i="10"/>
  <c r="AF45" i="8" s="1"/>
  <c r="AH45" i="8" s="1"/>
  <c r="W39" i="14"/>
  <c r="X39" i="14" s="1"/>
  <c r="T39" i="14" s="1"/>
  <c r="J71" i="12"/>
  <c r="Q42" i="8" s="1"/>
  <c r="N39" i="14"/>
  <c r="Q39" i="10"/>
  <c r="F42" i="7" s="1"/>
  <c r="G39" i="15"/>
  <c r="AA57" i="14"/>
  <c r="L57" i="15"/>
  <c r="E53" i="14"/>
  <c r="B53" i="15"/>
  <c r="F53" i="10"/>
  <c r="AL47" i="14"/>
  <c r="T47" i="15"/>
  <c r="AF47" i="10"/>
  <c r="AJ50" i="8" s="1"/>
  <c r="AC62" i="14"/>
  <c r="AG62" i="14" s="1"/>
  <c r="M62" i="15"/>
  <c r="Y62" i="10"/>
  <c r="AA65" i="8" s="1"/>
  <c r="M62" i="10"/>
  <c r="C65" i="6"/>
  <c r="C65" i="8"/>
  <c r="C65" i="7"/>
  <c r="C64" i="3"/>
  <c r="U64" i="3" s="1"/>
  <c r="W60" i="14"/>
  <c r="X60" i="14" s="1"/>
  <c r="T60" i="14" s="1"/>
  <c r="J101" i="12"/>
  <c r="AB60" i="10"/>
  <c r="AD63" i="8" s="1"/>
  <c r="P60" i="15"/>
  <c r="AF60" i="14"/>
  <c r="N60" i="14"/>
  <c r="Q60" i="10"/>
  <c r="F63" i="7" s="1"/>
  <c r="G60" i="15"/>
  <c r="P39" i="10"/>
  <c r="O37" i="10"/>
  <c r="L68" i="7"/>
  <c r="Z58" i="10"/>
  <c r="AB61" i="8" s="1"/>
  <c r="AD58" i="14"/>
  <c r="N58" i="15"/>
  <c r="E45" i="15"/>
  <c r="I45" i="10"/>
  <c r="I45" i="14"/>
  <c r="K45" i="14" s="1"/>
  <c r="L45" i="14" s="1"/>
  <c r="C48" i="7"/>
  <c r="C48" i="8"/>
  <c r="C48" i="6"/>
  <c r="C47" i="3"/>
  <c r="U47" i="3" s="1"/>
  <c r="I43" i="14"/>
  <c r="I43" i="10"/>
  <c r="E43" i="15"/>
  <c r="AF43" i="14"/>
  <c r="P43" i="15"/>
  <c r="AB43" i="10"/>
  <c r="AD46" i="8" s="1"/>
  <c r="V64" i="10"/>
  <c r="Y67" i="8"/>
  <c r="Z67" i="8" s="1"/>
  <c r="M62" i="7"/>
  <c r="M55" i="10"/>
  <c r="Q55" i="10"/>
  <c r="F58" i="7" s="1"/>
  <c r="N55" i="14"/>
  <c r="G55" i="15"/>
  <c r="O50" i="14"/>
  <c r="H50" i="15"/>
  <c r="R50" i="10"/>
  <c r="G53" i="7" s="1"/>
  <c r="E50" i="14"/>
  <c r="F50" i="10"/>
  <c r="B50" i="15"/>
  <c r="P41" i="15"/>
  <c r="AB41" i="10"/>
  <c r="AD44" i="8" s="1"/>
  <c r="AF41" i="14"/>
  <c r="K39" i="14"/>
  <c r="L39" i="14" s="1"/>
  <c r="P36" i="10"/>
  <c r="R35" i="14"/>
  <c r="K35" i="15"/>
  <c r="U35" i="10"/>
  <c r="J38" i="7" s="1"/>
  <c r="AA33" i="14"/>
  <c r="L33" i="15"/>
  <c r="L51" i="7"/>
  <c r="AD46" i="10"/>
  <c r="AG49" i="8" s="1"/>
  <c r="AI46" i="14"/>
  <c r="R46" i="15"/>
  <c r="W46" i="14"/>
  <c r="X46" i="14" s="1"/>
  <c r="T46" i="14" s="1"/>
  <c r="AC38" i="14"/>
  <c r="AG38" i="14" s="1"/>
  <c r="Y38" i="10"/>
  <c r="AA41" i="8" s="1"/>
  <c r="M38" i="15"/>
  <c r="N31" i="10"/>
  <c r="AC29" i="10"/>
  <c r="AF32" i="8" s="1"/>
  <c r="AH32" i="8" s="1"/>
  <c r="Q29" i="15"/>
  <c r="AH29" i="14"/>
  <c r="AJ29" i="14" s="1"/>
  <c r="AD29" i="14"/>
  <c r="N29" i="15"/>
  <c r="Z29" i="10"/>
  <c r="AB32" i="8" s="1"/>
  <c r="V50" i="10"/>
  <c r="Y53" i="8"/>
  <c r="Z53" i="8" s="1"/>
  <c r="AG45" i="14"/>
  <c r="P51" i="14"/>
  <c r="N34" i="10"/>
  <c r="J82" i="12"/>
  <c r="Q52" i="8" s="1"/>
  <c r="R52" i="8" s="1"/>
  <c r="W49" i="14"/>
  <c r="X49" i="14" s="1"/>
  <c r="T49" i="14" s="1"/>
  <c r="AH49" i="14"/>
  <c r="AC49" i="10"/>
  <c r="AF52" i="8" s="1"/>
  <c r="Q49" i="15"/>
  <c r="F49" i="14"/>
  <c r="C49" i="15"/>
  <c r="G49" i="10"/>
  <c r="AE43" i="8"/>
  <c r="AH46" i="8"/>
  <c r="Q41" i="15"/>
  <c r="AC41" i="10"/>
  <c r="AF44" i="8" s="1"/>
  <c r="AH44" i="8" s="1"/>
  <c r="AH41" i="14"/>
  <c r="AJ41" i="14" s="1"/>
  <c r="K41" i="10"/>
  <c r="L36" i="15"/>
  <c r="AA36" i="14"/>
  <c r="C39" i="6"/>
  <c r="C39" i="7"/>
  <c r="C39" i="8"/>
  <c r="C38" i="3"/>
  <c r="U38" i="3" s="1"/>
  <c r="S31" i="10"/>
  <c r="H34" i="7" s="1"/>
  <c r="L30" i="15"/>
  <c r="AA30" i="14"/>
  <c r="M28" i="15"/>
  <c r="AC28" i="14"/>
  <c r="Y28" i="10"/>
  <c r="AA31" i="8" s="1"/>
  <c r="K26" i="10"/>
  <c r="O28" i="10"/>
  <c r="N28" i="10"/>
  <c r="AE26" i="14"/>
  <c r="AA26" i="10"/>
  <c r="AC29" i="8" s="1"/>
  <c r="O26" i="15"/>
  <c r="W30" i="14"/>
  <c r="X30" i="14" s="1"/>
  <c r="T30" i="14" s="1"/>
  <c r="J30" i="10"/>
  <c r="K30" i="10"/>
  <c r="W28" i="10"/>
  <c r="R24" i="15"/>
  <c r="AD24" i="10"/>
  <c r="AG27" i="8" s="1"/>
  <c r="AI24" i="14"/>
  <c r="N24" i="10"/>
  <c r="AA20" i="10"/>
  <c r="AC23" i="8" s="1"/>
  <c r="O20" i="15"/>
  <c r="AE20" i="14"/>
  <c r="C23" i="6"/>
  <c r="C23" i="8"/>
  <c r="C23" i="7"/>
  <c r="P23" i="7" s="1"/>
  <c r="C22" i="3"/>
  <c r="U22" i="3" s="1"/>
  <c r="R17" i="14"/>
  <c r="K17" i="15"/>
  <c r="U17" i="10"/>
  <c r="J20" i="7" s="1"/>
  <c r="S38" i="10"/>
  <c r="H41" i="7" s="1"/>
  <c r="O35" i="7"/>
  <c r="M35" i="7"/>
  <c r="G32" i="6"/>
  <c r="H32" i="6" s="1"/>
  <c r="F32" i="6"/>
  <c r="M28" i="10"/>
  <c r="M26" i="10"/>
  <c r="J24" i="15"/>
  <c r="T24" i="10"/>
  <c r="I27" i="7" s="1"/>
  <c r="Q24" i="14"/>
  <c r="T20" i="10"/>
  <c r="I23" i="7" s="1"/>
  <c r="Q20" i="14"/>
  <c r="J20" i="15"/>
  <c r="G17" i="15"/>
  <c r="N17" i="14"/>
  <c r="Q17" i="10"/>
  <c r="F20" i="7" s="1"/>
  <c r="G25" i="10"/>
  <c r="C25" i="15"/>
  <c r="F25" i="14"/>
  <c r="AD25" i="10"/>
  <c r="AG28" i="8" s="1"/>
  <c r="AI25" i="14"/>
  <c r="R25" i="15"/>
  <c r="P18" i="10"/>
  <c r="C21" i="6"/>
  <c r="C21" i="7"/>
  <c r="P21" i="7" s="1"/>
  <c r="C20" i="3"/>
  <c r="U20" i="3" s="1"/>
  <c r="C21" i="8"/>
  <c r="P24" i="14"/>
  <c r="M23" i="15"/>
  <c r="AC23" i="14"/>
  <c r="AG23" i="14" s="1"/>
  <c r="Y23" i="10"/>
  <c r="AA26" i="8" s="1"/>
  <c r="K23" i="10"/>
  <c r="C26" i="8"/>
  <c r="C26" i="6"/>
  <c r="C26" i="7"/>
  <c r="C25" i="3"/>
  <c r="U25" i="3" s="1"/>
  <c r="P21" i="10"/>
  <c r="Q19" i="15"/>
  <c r="AH19" i="14"/>
  <c r="AJ19" i="14" s="1"/>
  <c r="AC19" i="10"/>
  <c r="AF22" i="8" s="1"/>
  <c r="AH22" i="8" s="1"/>
  <c r="P16" i="15"/>
  <c r="AB16" i="10"/>
  <c r="AD19" i="8" s="1"/>
  <c r="AF16" i="14"/>
  <c r="N16" i="10"/>
  <c r="U21" i="10"/>
  <c r="J24" i="7" s="1"/>
  <c r="K21" i="15"/>
  <c r="R21" i="14"/>
  <c r="AE19" i="10"/>
  <c r="AI22" i="8" s="1"/>
  <c r="AL22" i="8" s="1"/>
  <c r="AK19" i="14"/>
  <c r="AN19" i="14" s="1"/>
  <c r="S19" i="15"/>
  <c r="U15" i="15"/>
  <c r="AM15" i="14"/>
  <c r="AG15" i="10"/>
  <c r="AK18" i="8" s="1"/>
  <c r="G11" i="15"/>
  <c r="N11" i="14"/>
  <c r="M11" i="14" s="1"/>
  <c r="Q11" i="10"/>
  <c r="F14" i="7" s="1"/>
  <c r="L14" i="7" s="1"/>
  <c r="AM7" i="14"/>
  <c r="AN7" i="14" s="1"/>
  <c r="AG7" i="10"/>
  <c r="AK10" i="8" s="1"/>
  <c r="AL10" i="8" s="1"/>
  <c r="U7" i="15"/>
  <c r="M4" i="10"/>
  <c r="O139" i="8"/>
  <c r="X139" i="8" s="1"/>
  <c r="S138" i="3" s="1"/>
  <c r="X27" i="10"/>
  <c r="M27" i="10"/>
  <c r="AB27" i="10"/>
  <c r="AD30" i="8" s="1"/>
  <c r="AF27" i="14"/>
  <c r="P27" i="15"/>
  <c r="C30" i="8"/>
  <c r="C30" i="6"/>
  <c r="C30" i="7"/>
  <c r="C29" i="3"/>
  <c r="U29" i="3" s="1"/>
  <c r="V17" i="10"/>
  <c r="Y20" i="8"/>
  <c r="Z20" i="8" s="1"/>
  <c r="N15" i="10"/>
  <c r="R15" i="14"/>
  <c r="U15" i="10"/>
  <c r="J18" i="7" s="1"/>
  <c r="K15" i="15"/>
  <c r="N21" i="10"/>
  <c r="M21" i="15"/>
  <c r="Y21" i="10"/>
  <c r="AA24" i="8" s="1"/>
  <c r="AC21" i="14"/>
  <c r="I17" i="15"/>
  <c r="K16" i="14"/>
  <c r="L16" i="14" s="1"/>
  <c r="O19" i="6"/>
  <c r="T19" i="6"/>
  <c r="U19" i="6" s="1"/>
  <c r="V19" i="6" s="1"/>
  <c r="F12" i="10"/>
  <c r="E12" i="14"/>
  <c r="B12" i="15"/>
  <c r="K9" i="6"/>
  <c r="L9" i="6" s="1"/>
  <c r="M9" i="6" s="1"/>
  <c r="J9" i="6"/>
  <c r="K130" i="8"/>
  <c r="O130" i="8" s="1"/>
  <c r="X130" i="8" s="1"/>
  <c r="S129" i="3" s="1"/>
  <c r="K94" i="8"/>
  <c r="O94" i="8" s="1"/>
  <c r="R68" i="8"/>
  <c r="O66" i="8"/>
  <c r="O36" i="8"/>
  <c r="X36" i="8" s="1"/>
  <c r="S35" i="3" s="1"/>
  <c r="O78" i="7"/>
  <c r="AE12" i="14"/>
  <c r="AA12" i="10"/>
  <c r="AC15" i="8" s="1"/>
  <c r="O12" i="15"/>
  <c r="Z5" i="10"/>
  <c r="AB8" i="8" s="1"/>
  <c r="AD5" i="14"/>
  <c r="N5" i="15"/>
  <c r="F14" i="10"/>
  <c r="B14" i="15"/>
  <c r="E14" i="14"/>
  <c r="AD14" i="14"/>
  <c r="Z14" i="10"/>
  <c r="AB17" i="8" s="1"/>
  <c r="N14" i="15"/>
  <c r="I9" i="15"/>
  <c r="J9" i="12"/>
  <c r="Q8" i="8" s="1"/>
  <c r="W5" i="14"/>
  <c r="X5" i="14" s="1"/>
  <c r="T5" i="14" s="1"/>
  <c r="O156" i="8"/>
  <c r="X156" i="8" s="1"/>
  <c r="S155" i="3" s="1"/>
  <c r="O145" i="8"/>
  <c r="O136" i="8"/>
  <c r="X136" i="8" s="1"/>
  <c r="S135" i="3" s="1"/>
  <c r="O78" i="8"/>
  <c r="O21" i="8"/>
  <c r="G13" i="15"/>
  <c r="Q13" i="10"/>
  <c r="F16" i="7" s="1"/>
  <c r="L16" i="7" s="1"/>
  <c r="N13" i="14"/>
  <c r="K10" i="15"/>
  <c r="U10" i="10"/>
  <c r="J13" i="7" s="1"/>
  <c r="R10" i="14"/>
  <c r="H8" i="14"/>
  <c r="D8" i="15"/>
  <c r="H8" i="10"/>
  <c r="X11" i="6" s="1"/>
  <c r="Y11" i="6" s="1"/>
  <c r="Z11" i="6" s="1"/>
  <c r="AL8" i="14"/>
  <c r="AF8" i="10"/>
  <c r="AJ11" i="8" s="1"/>
  <c r="T8" i="15"/>
  <c r="K6" i="10"/>
  <c r="R73" i="8"/>
  <c r="K12" i="6"/>
  <c r="L12" i="6" s="1"/>
  <c r="J12" i="6"/>
  <c r="H8" i="15"/>
  <c r="R8" i="10"/>
  <c r="G11" i="7" s="1"/>
  <c r="O8" i="14"/>
  <c r="G5" i="15"/>
  <c r="Q5" i="10"/>
  <c r="F8" i="7" s="1"/>
  <c r="N5" i="14"/>
  <c r="W3" i="14"/>
  <c r="X3" i="14" s="1"/>
  <c r="T3" i="14" s="1"/>
  <c r="J4" i="12"/>
  <c r="R75" i="8"/>
  <c r="X75" i="8" s="1"/>
  <c r="S74" i="3" s="1"/>
  <c r="K49" i="8"/>
  <c r="O49" i="8" s="1"/>
  <c r="W24" i="8"/>
  <c r="O13" i="10"/>
  <c r="S11" i="10"/>
  <c r="H14" i="7" s="1"/>
  <c r="Q10" i="14"/>
  <c r="T10" i="10"/>
  <c r="I13" i="7" s="1"/>
  <c r="J10" i="15"/>
  <c r="K95" i="8"/>
  <c r="O95" i="8" s="1"/>
  <c r="W67" i="8"/>
  <c r="O20" i="6"/>
  <c r="P20" i="6"/>
  <c r="Q20" i="6" s="1"/>
  <c r="X13" i="10"/>
  <c r="J13" i="14"/>
  <c r="K13" i="14" s="1"/>
  <c r="L13" i="10"/>
  <c r="F13" i="15"/>
  <c r="W12" i="10"/>
  <c r="I10" i="10"/>
  <c r="S13" i="6" s="1"/>
  <c r="I10" i="14"/>
  <c r="E10" i="15"/>
  <c r="W5" i="10"/>
  <c r="H84" i="8"/>
  <c r="K84" i="8"/>
  <c r="K16" i="8"/>
  <c r="O16" i="8" s="1"/>
  <c r="K111" i="8"/>
  <c r="W85" i="8"/>
  <c r="T21" i="4"/>
  <c r="N29" i="8"/>
  <c r="T26" i="4"/>
  <c r="W86" i="8"/>
  <c r="N55" i="8"/>
  <c r="O25" i="7"/>
  <c r="T44" i="5"/>
  <c r="T23" i="5"/>
  <c r="T134" i="4"/>
  <c r="T102" i="4"/>
  <c r="T70" i="4"/>
  <c r="T38" i="4"/>
  <c r="T6" i="4"/>
  <c r="V7" i="10"/>
  <c r="Y10" i="8"/>
  <c r="Z10" i="8" s="1"/>
  <c r="N133" i="8"/>
  <c r="N46" i="8"/>
  <c r="H33" i="8"/>
  <c r="K31" i="8"/>
  <c r="L43" i="7"/>
  <c r="T75" i="5"/>
  <c r="T43" i="5"/>
  <c r="T11" i="5"/>
  <c r="T120" i="4"/>
  <c r="T63" i="5"/>
  <c r="R119" i="8"/>
  <c r="K15" i="8"/>
  <c r="T51" i="5"/>
  <c r="T16" i="4"/>
  <c r="W160" i="8"/>
  <c r="K107" i="8"/>
  <c r="N26" i="8"/>
  <c r="T28" i="5"/>
  <c r="T33" i="4"/>
  <c r="T109" i="4"/>
  <c r="O141" i="4"/>
  <c r="M141" i="4"/>
  <c r="T141" i="4"/>
  <c r="L141" i="4"/>
  <c r="S141" i="4"/>
  <c r="R141" i="4"/>
  <c r="J141" i="4"/>
  <c r="P141" i="4"/>
  <c r="N141" i="4"/>
  <c r="I141" i="4"/>
  <c r="N160" i="10"/>
  <c r="AK158" i="14"/>
  <c r="S158" i="15"/>
  <c r="AE158" i="10"/>
  <c r="AI161" i="8" s="1"/>
  <c r="H161" i="10"/>
  <c r="H161" i="14"/>
  <c r="D161" i="15"/>
  <c r="X160" i="10"/>
  <c r="K152" i="10"/>
  <c r="K159" i="15"/>
  <c r="U159" i="10"/>
  <c r="J162" i="7" s="1"/>
  <c r="P162" i="7" s="1"/>
  <c r="R159" i="14"/>
  <c r="R157" i="15"/>
  <c r="AD157" i="10"/>
  <c r="AG160" i="8" s="1"/>
  <c r="AI157" i="14"/>
  <c r="M151" i="10"/>
  <c r="I151" i="14"/>
  <c r="E151" i="15"/>
  <c r="I151" i="10"/>
  <c r="S154" i="6" s="1"/>
  <c r="G147" i="10"/>
  <c r="F147" i="14"/>
  <c r="C147" i="15"/>
  <c r="C148" i="7"/>
  <c r="P148" i="7" s="1"/>
  <c r="C148" i="6"/>
  <c r="C147" i="3"/>
  <c r="U147" i="3" s="1"/>
  <c r="C148" i="8"/>
  <c r="J153" i="6"/>
  <c r="AM147" i="14"/>
  <c r="U147" i="15"/>
  <c r="AG147" i="10"/>
  <c r="AK150" i="8" s="1"/>
  <c r="AL150" i="8" s="1"/>
  <c r="I144" i="14"/>
  <c r="K144" i="14" s="1"/>
  <c r="L144" i="14" s="1"/>
  <c r="D144" i="14" s="1"/>
  <c r="I144" i="10"/>
  <c r="S147" i="6" s="1"/>
  <c r="E144" i="15"/>
  <c r="C147" i="6"/>
  <c r="C146" i="3"/>
  <c r="U146" i="3" s="1"/>
  <c r="C147" i="8"/>
  <c r="C147" i="7"/>
  <c r="H146" i="14"/>
  <c r="H146" i="10"/>
  <c r="D146" i="15"/>
  <c r="K146" i="10"/>
  <c r="S142" i="10"/>
  <c r="H145" i="7" s="1"/>
  <c r="F140" i="15"/>
  <c r="J140" i="14"/>
  <c r="K140" i="14" s="1"/>
  <c r="L140" i="14" s="1"/>
  <c r="L140" i="10"/>
  <c r="X135" i="10"/>
  <c r="X152" i="6"/>
  <c r="Y152" i="6" s="1"/>
  <c r="W152" i="6"/>
  <c r="I143" i="10"/>
  <c r="S146" i="6" s="1"/>
  <c r="I143" i="14"/>
  <c r="E143" i="15"/>
  <c r="AH140" i="14"/>
  <c r="Q140" i="15"/>
  <c r="AC140" i="10"/>
  <c r="AF143" i="8" s="1"/>
  <c r="AE142" i="8"/>
  <c r="AM138" i="14"/>
  <c r="U138" i="15"/>
  <c r="AG138" i="10"/>
  <c r="AK141" i="8" s="1"/>
  <c r="AL138" i="14"/>
  <c r="T138" i="15"/>
  <c r="AF138" i="10"/>
  <c r="AJ141" i="8" s="1"/>
  <c r="AE146" i="14"/>
  <c r="O146" i="15"/>
  <c r="AA146" i="10"/>
  <c r="AC149" i="8" s="1"/>
  <c r="AH144" i="14"/>
  <c r="AC144" i="10"/>
  <c r="AF147" i="8" s="1"/>
  <c r="Q144" i="15"/>
  <c r="I138" i="14"/>
  <c r="E138" i="15"/>
  <c r="I138" i="10"/>
  <c r="S141" i="6" s="1"/>
  <c r="AN138" i="14"/>
  <c r="Q128" i="14"/>
  <c r="J128" i="15"/>
  <c r="P124" i="10"/>
  <c r="F141" i="15"/>
  <c r="L141" i="10"/>
  <c r="J141" i="14"/>
  <c r="U141" i="10"/>
  <c r="J144" i="7" s="1"/>
  <c r="K141" i="15"/>
  <c r="R141" i="14"/>
  <c r="E141" i="14"/>
  <c r="B141" i="15"/>
  <c r="F141" i="10"/>
  <c r="AG141" i="10"/>
  <c r="AK144" i="8" s="1"/>
  <c r="AM141" i="14"/>
  <c r="U141" i="15"/>
  <c r="G138" i="14"/>
  <c r="R128" i="14"/>
  <c r="U128" i="10"/>
  <c r="J131" i="7" s="1"/>
  <c r="P131" i="7" s="1"/>
  <c r="K128" i="15"/>
  <c r="P125" i="10"/>
  <c r="AM137" i="14"/>
  <c r="AG137" i="10"/>
  <c r="AK140" i="8" s="1"/>
  <c r="U137" i="15"/>
  <c r="AA137" i="14"/>
  <c r="L137" i="15"/>
  <c r="AE126" i="10"/>
  <c r="AI129" i="8" s="1"/>
  <c r="AL129" i="8" s="1"/>
  <c r="AK126" i="14"/>
  <c r="AN126" i="14" s="1"/>
  <c r="S126" i="15"/>
  <c r="M137" i="10"/>
  <c r="AE128" i="10"/>
  <c r="AI131" i="8" s="1"/>
  <c r="AL131" i="8" s="1"/>
  <c r="AK128" i="14"/>
  <c r="AN128" i="14" s="1"/>
  <c r="S128" i="15"/>
  <c r="O130" i="10"/>
  <c r="I128" i="15"/>
  <c r="AF123" i="14"/>
  <c r="AB123" i="10"/>
  <c r="AD126" i="8" s="1"/>
  <c r="P123" i="15"/>
  <c r="K121" i="10"/>
  <c r="O129" i="7"/>
  <c r="O149" i="12"/>
  <c r="W114" i="10"/>
  <c r="O134" i="10"/>
  <c r="S134" i="15"/>
  <c r="AK134" i="14"/>
  <c r="AE134" i="10"/>
  <c r="AI137" i="8" s="1"/>
  <c r="AM134" i="14"/>
  <c r="U134" i="15"/>
  <c r="AG134" i="10"/>
  <c r="AK137" i="8" s="1"/>
  <c r="O131" i="14"/>
  <c r="R131" i="10"/>
  <c r="G134" i="7" s="1"/>
  <c r="H131" i="15"/>
  <c r="C134" i="6"/>
  <c r="C134" i="8"/>
  <c r="C134" i="7"/>
  <c r="C133" i="3"/>
  <c r="U133" i="3" s="1"/>
  <c r="J149" i="12"/>
  <c r="Q126" i="8" s="1"/>
  <c r="R126" i="8" s="1"/>
  <c r="X126" i="8" s="1"/>
  <c r="S125" i="3" s="1"/>
  <c r="W123" i="14"/>
  <c r="X123" i="14" s="1"/>
  <c r="T123" i="14" s="1"/>
  <c r="T132" i="6"/>
  <c r="U132" i="6" s="1"/>
  <c r="V132" i="6" s="1"/>
  <c r="P132" i="6"/>
  <c r="Q132" i="6" s="1"/>
  <c r="O132" i="6"/>
  <c r="E127" i="14"/>
  <c r="F127" i="10"/>
  <c r="B127" i="15"/>
  <c r="C130" i="6"/>
  <c r="C130" i="8"/>
  <c r="C130" i="7"/>
  <c r="C129" i="3"/>
  <c r="U129" i="3" s="1"/>
  <c r="I123" i="14"/>
  <c r="E123" i="15"/>
  <c r="I123" i="10"/>
  <c r="S126" i="6" s="1"/>
  <c r="H121" i="15"/>
  <c r="O121" i="14"/>
  <c r="R121" i="10"/>
  <c r="G124" i="7" s="1"/>
  <c r="J159" i="12"/>
  <c r="W130" i="14"/>
  <c r="X130" i="14" s="1"/>
  <c r="T130" i="14" s="1"/>
  <c r="J130" i="10"/>
  <c r="W134" i="14"/>
  <c r="X134" i="14" s="1"/>
  <c r="T134" i="14" s="1"/>
  <c r="J167" i="12"/>
  <c r="Q137" i="8" s="1"/>
  <c r="R137" i="8" s="1"/>
  <c r="O129" i="10"/>
  <c r="Q129" i="14"/>
  <c r="T129" i="10"/>
  <c r="I132" i="7" s="1"/>
  <c r="O132" i="7" s="1"/>
  <c r="J129" i="15"/>
  <c r="F123" i="6"/>
  <c r="AM115" i="14"/>
  <c r="U115" i="15"/>
  <c r="AG115" i="10"/>
  <c r="AK118" i="8" s="1"/>
  <c r="F115" i="14"/>
  <c r="G115" i="14" s="1"/>
  <c r="C115" i="15"/>
  <c r="G115" i="10"/>
  <c r="P126" i="6"/>
  <c r="Q126" i="6" s="1"/>
  <c r="T126" i="6"/>
  <c r="U126" i="6" s="1"/>
  <c r="V126" i="6" s="1"/>
  <c r="O126" i="6"/>
  <c r="F10" i="13"/>
  <c r="AC120" i="10"/>
  <c r="AF123" i="8" s="1"/>
  <c r="AH123" i="8" s="1"/>
  <c r="AH120" i="14"/>
  <c r="AJ120" i="14" s="1"/>
  <c r="Q120" i="15"/>
  <c r="AF120" i="14"/>
  <c r="P120" i="15"/>
  <c r="AB120" i="10"/>
  <c r="AD123" i="8" s="1"/>
  <c r="F120" i="6"/>
  <c r="I113" i="14"/>
  <c r="E113" i="15"/>
  <c r="I113" i="10"/>
  <c r="S116" i="6" s="1"/>
  <c r="AD105" i="14"/>
  <c r="AG105" i="14" s="1"/>
  <c r="Z105" i="10"/>
  <c r="AB108" i="8" s="1"/>
  <c r="N105" i="15"/>
  <c r="M115" i="10"/>
  <c r="X108" i="10"/>
  <c r="Q105" i="14"/>
  <c r="T105" i="10"/>
  <c r="I108" i="7" s="1"/>
  <c r="O108" i="7" s="1"/>
  <c r="J105" i="15"/>
  <c r="W101" i="10"/>
  <c r="S134" i="10"/>
  <c r="H137" i="7" s="1"/>
  <c r="K125" i="6"/>
  <c r="L125" i="6" s="1"/>
  <c r="M125" i="6" s="1"/>
  <c r="J125" i="6"/>
  <c r="K118" i="15"/>
  <c r="R118" i="14"/>
  <c r="U118" i="10"/>
  <c r="J121" i="7" s="1"/>
  <c r="L118" i="15"/>
  <c r="AA118" i="14"/>
  <c r="C120" i="3"/>
  <c r="U120" i="3" s="1"/>
  <c r="C121" i="7"/>
  <c r="C121" i="6"/>
  <c r="C121" i="8"/>
  <c r="S122" i="15"/>
  <c r="AE122" i="10"/>
  <c r="AI125" i="8" s="1"/>
  <c r="AL125" i="8" s="1"/>
  <c r="AK122" i="14"/>
  <c r="AN122" i="14" s="1"/>
  <c r="Q122" i="10"/>
  <c r="F125" i="7" s="1"/>
  <c r="L125" i="7" s="1"/>
  <c r="N122" i="14"/>
  <c r="G122" i="15"/>
  <c r="I120" i="10"/>
  <c r="S123" i="6" s="1"/>
  <c r="I120" i="14"/>
  <c r="E120" i="15"/>
  <c r="W126" i="6"/>
  <c r="X126" i="6"/>
  <c r="Y126" i="6" s="1"/>
  <c r="Z126" i="6" s="1"/>
  <c r="O120" i="10"/>
  <c r="Q117" i="10"/>
  <c r="F120" i="7" s="1"/>
  <c r="N117" i="14"/>
  <c r="G117" i="15"/>
  <c r="O117" i="10"/>
  <c r="Q117" i="14"/>
  <c r="T117" i="10"/>
  <c r="I120" i="7" s="1"/>
  <c r="J117" i="15"/>
  <c r="AH115" i="14"/>
  <c r="Q115" i="15"/>
  <c r="AC115" i="10"/>
  <c r="AF118" i="8" s="1"/>
  <c r="L112" i="10"/>
  <c r="J112" i="14"/>
  <c r="K112" i="14" s="1"/>
  <c r="L112" i="14" s="1"/>
  <c r="D112" i="14" s="1"/>
  <c r="F112" i="15"/>
  <c r="E110" i="14"/>
  <c r="F110" i="10"/>
  <c r="B110" i="15"/>
  <c r="Q108" i="14"/>
  <c r="J108" i="15"/>
  <c r="T108" i="10"/>
  <c r="I111" i="7" s="1"/>
  <c r="O111" i="7" s="1"/>
  <c r="V121" i="10"/>
  <c r="Y124" i="8"/>
  <c r="Z124" i="8" s="1"/>
  <c r="O124" i="6"/>
  <c r="P124" i="6"/>
  <c r="Q124" i="6" s="1"/>
  <c r="T124" i="6"/>
  <c r="U124" i="6" s="1"/>
  <c r="V124" i="6" s="1"/>
  <c r="U119" i="15"/>
  <c r="AG119" i="10"/>
  <c r="AK122" i="8" s="1"/>
  <c r="AM119" i="14"/>
  <c r="N11" i="13"/>
  <c r="W119" i="14"/>
  <c r="X119" i="14" s="1"/>
  <c r="T119" i="14" s="1"/>
  <c r="AF119" i="14"/>
  <c r="P119" i="15"/>
  <c r="AB119" i="10"/>
  <c r="AD122" i="8" s="1"/>
  <c r="W105" i="10"/>
  <c r="W106" i="10"/>
  <c r="G107" i="6"/>
  <c r="H107" i="6" s="1"/>
  <c r="F107" i="6"/>
  <c r="O102" i="10"/>
  <c r="G116" i="6"/>
  <c r="H116" i="6" s="1"/>
  <c r="F116" i="6"/>
  <c r="W107" i="14"/>
  <c r="X107" i="14" s="1"/>
  <c r="T107" i="14" s="1"/>
  <c r="J141" i="12"/>
  <c r="Q110" i="8" s="1"/>
  <c r="R110" i="8" s="1"/>
  <c r="AC107" i="14"/>
  <c r="AG107" i="14" s="1"/>
  <c r="M107" i="15"/>
  <c r="Y107" i="10"/>
  <c r="AA110" i="8" s="1"/>
  <c r="AB106" i="10"/>
  <c r="AD109" i="8" s="1"/>
  <c r="P106" i="15"/>
  <c r="AF106" i="14"/>
  <c r="F103" i="15"/>
  <c r="J103" i="14"/>
  <c r="L103" i="10"/>
  <c r="K111" i="10"/>
  <c r="W111" i="10"/>
  <c r="AE111" i="10"/>
  <c r="AI114" i="8" s="1"/>
  <c r="S111" i="15"/>
  <c r="AK111" i="14"/>
  <c r="C114" i="6"/>
  <c r="G114" i="6" s="1"/>
  <c r="H114" i="6" s="1"/>
  <c r="I114" i="6" s="1"/>
  <c r="C114" i="8"/>
  <c r="C113" i="3"/>
  <c r="U113" i="3" s="1"/>
  <c r="C114" i="7"/>
  <c r="J113" i="6"/>
  <c r="I100" i="14"/>
  <c r="I100" i="10"/>
  <c r="S103" i="6" s="1"/>
  <c r="E100" i="15"/>
  <c r="N119" i="7"/>
  <c r="K119" i="7"/>
  <c r="P118" i="3" s="1"/>
  <c r="AE112" i="8"/>
  <c r="O103" i="14"/>
  <c r="R103" i="10"/>
  <c r="G106" i="7" s="1"/>
  <c r="H103" i="15"/>
  <c r="P100" i="15"/>
  <c r="AB100" i="10"/>
  <c r="AD103" i="8" s="1"/>
  <c r="AF100" i="14"/>
  <c r="P112" i="14"/>
  <c r="G111" i="6"/>
  <c r="H111" i="6" s="1"/>
  <c r="F111" i="6"/>
  <c r="N106" i="10"/>
  <c r="AC106" i="14"/>
  <c r="AG106" i="14" s="1"/>
  <c r="Y106" i="10"/>
  <c r="AA109" i="8" s="1"/>
  <c r="M106" i="15"/>
  <c r="K107" i="6"/>
  <c r="L107" i="6" s="1"/>
  <c r="M107" i="6" s="1"/>
  <c r="J107" i="6"/>
  <c r="AL103" i="14"/>
  <c r="T103" i="15"/>
  <c r="AF103" i="10"/>
  <c r="AJ106" i="8" s="1"/>
  <c r="AF103" i="14"/>
  <c r="P103" i="15"/>
  <c r="AB103" i="10"/>
  <c r="AD106" i="8" s="1"/>
  <c r="AE97" i="10"/>
  <c r="AI100" i="8" s="1"/>
  <c r="S97" i="15"/>
  <c r="AK97" i="14"/>
  <c r="AF96" i="10"/>
  <c r="AJ99" i="8" s="1"/>
  <c r="T96" i="15"/>
  <c r="AL96" i="14"/>
  <c r="K95" i="10"/>
  <c r="P88" i="10"/>
  <c r="AL105" i="8"/>
  <c r="P100" i="14"/>
  <c r="J96" i="10"/>
  <c r="I94" i="14"/>
  <c r="E94" i="15"/>
  <c r="I94" i="10"/>
  <c r="S97" i="6" s="1"/>
  <c r="U94" i="15"/>
  <c r="AM94" i="14"/>
  <c r="AG94" i="10"/>
  <c r="AK97" i="8" s="1"/>
  <c r="I102" i="15"/>
  <c r="AD98" i="10"/>
  <c r="AG101" i="8" s="1"/>
  <c r="R98" i="15"/>
  <c r="AI98" i="14"/>
  <c r="W97" i="10"/>
  <c r="G95" i="15"/>
  <c r="Q95" i="10"/>
  <c r="F98" i="7" s="1"/>
  <c r="N95" i="14"/>
  <c r="AC92" i="10"/>
  <c r="AF95" i="8" s="1"/>
  <c r="AH92" i="14"/>
  <c r="Q92" i="15"/>
  <c r="AK82" i="14"/>
  <c r="S82" i="15"/>
  <c r="AE82" i="10"/>
  <c r="AI85" i="8" s="1"/>
  <c r="N97" i="14"/>
  <c r="Q97" i="10"/>
  <c r="F100" i="7" s="1"/>
  <c r="L100" i="7" s="1"/>
  <c r="G97" i="15"/>
  <c r="AD88" i="14"/>
  <c r="N88" i="15"/>
  <c r="Z88" i="10"/>
  <c r="AB91" i="8" s="1"/>
  <c r="I82" i="14"/>
  <c r="K82" i="14" s="1"/>
  <c r="E82" i="15"/>
  <c r="I82" i="10"/>
  <c r="S85" i="6" s="1"/>
  <c r="G103" i="6"/>
  <c r="H103" i="6" s="1"/>
  <c r="I103" i="6" s="1"/>
  <c r="F103" i="6"/>
  <c r="E96" i="15"/>
  <c r="I96" i="14"/>
  <c r="I96" i="10"/>
  <c r="S99" i="6" s="1"/>
  <c r="R96" i="14"/>
  <c r="U96" i="10"/>
  <c r="J99" i="7" s="1"/>
  <c r="K96" i="15"/>
  <c r="H95" i="15"/>
  <c r="O95" i="14"/>
  <c r="R95" i="10"/>
  <c r="G98" i="7" s="1"/>
  <c r="AH95" i="14"/>
  <c r="AC95" i="10"/>
  <c r="AF98" i="8" s="1"/>
  <c r="Q95" i="15"/>
  <c r="AC97" i="10"/>
  <c r="AF100" i="8" s="1"/>
  <c r="Q97" i="15"/>
  <c r="AH97" i="14"/>
  <c r="W94" i="10"/>
  <c r="P93" i="10"/>
  <c r="X92" i="10"/>
  <c r="O110" i="7"/>
  <c r="AA99" i="10"/>
  <c r="AC102" i="8" s="1"/>
  <c r="O99" i="15"/>
  <c r="AE99" i="14"/>
  <c r="AM99" i="14"/>
  <c r="AG99" i="10"/>
  <c r="AK102" i="8" s="1"/>
  <c r="U99" i="15"/>
  <c r="C98" i="15"/>
  <c r="F98" i="14"/>
  <c r="G98" i="10"/>
  <c r="AD98" i="14"/>
  <c r="Z98" i="10"/>
  <c r="AB101" i="8" s="1"/>
  <c r="N98" i="15"/>
  <c r="K94" i="10"/>
  <c r="H93" i="15"/>
  <c r="R93" i="10"/>
  <c r="G96" i="7" s="1"/>
  <c r="M96" i="7" s="1"/>
  <c r="O93" i="14"/>
  <c r="AB90" i="10"/>
  <c r="AD93" i="8" s="1"/>
  <c r="AF90" i="14"/>
  <c r="AG90" i="14" s="1"/>
  <c r="P90" i="15"/>
  <c r="O88" i="10"/>
  <c r="O122" i="12"/>
  <c r="K86" i="6" s="1"/>
  <c r="L86" i="6" s="1"/>
  <c r="M86" i="6" s="1"/>
  <c r="AE78" i="10"/>
  <c r="AI81" i="8" s="1"/>
  <c r="S78" i="15"/>
  <c r="AK78" i="14"/>
  <c r="W77" i="14"/>
  <c r="X77" i="14" s="1"/>
  <c r="T77" i="14" s="1"/>
  <c r="J120" i="12"/>
  <c r="Q80" i="8" s="1"/>
  <c r="R80" i="8" s="1"/>
  <c r="X80" i="8" s="1"/>
  <c r="S79" i="3" s="1"/>
  <c r="L94" i="7"/>
  <c r="W88" i="6"/>
  <c r="H84" i="10"/>
  <c r="D84" i="15"/>
  <c r="H84" i="14"/>
  <c r="L84" i="14" s="1"/>
  <c r="E84" i="14"/>
  <c r="B84" i="15"/>
  <c r="F84" i="10"/>
  <c r="AE86" i="8"/>
  <c r="AM86" i="8" s="1"/>
  <c r="AN86" i="8" s="1"/>
  <c r="T85" i="3" s="1"/>
  <c r="N89" i="10"/>
  <c r="AC89" i="14"/>
  <c r="AG89" i="14" s="1"/>
  <c r="M89" i="15"/>
  <c r="Y89" i="10"/>
  <c r="AA92" i="8" s="1"/>
  <c r="O89" i="10"/>
  <c r="I86" i="10"/>
  <c r="S89" i="6" s="1"/>
  <c r="I86" i="14"/>
  <c r="E86" i="15"/>
  <c r="AD86" i="10"/>
  <c r="AG89" i="8" s="1"/>
  <c r="AI86" i="14"/>
  <c r="R86" i="15"/>
  <c r="J86" i="10"/>
  <c r="AC81" i="14"/>
  <c r="Y81" i="10"/>
  <c r="AA84" i="8" s="1"/>
  <c r="M81" i="15"/>
  <c r="X78" i="10"/>
  <c r="S82" i="10"/>
  <c r="H85" i="7" s="1"/>
  <c r="AG85" i="10"/>
  <c r="AK88" i="8" s="1"/>
  <c r="AM85" i="14"/>
  <c r="U85" i="15"/>
  <c r="U85" i="10"/>
  <c r="J88" i="7" s="1"/>
  <c r="R85" i="14"/>
  <c r="K85" i="15"/>
  <c r="W68" i="10"/>
  <c r="O89" i="6"/>
  <c r="P89" i="6"/>
  <c r="Q89" i="6" s="1"/>
  <c r="F80" i="14"/>
  <c r="C80" i="15"/>
  <c r="G80" i="10"/>
  <c r="O80" i="14"/>
  <c r="H80" i="15"/>
  <c r="R80" i="10"/>
  <c r="G83" i="7" s="1"/>
  <c r="AD77" i="14"/>
  <c r="Z77" i="10"/>
  <c r="AB80" i="8" s="1"/>
  <c r="N77" i="15"/>
  <c r="Q76" i="10"/>
  <c r="F79" i="7" s="1"/>
  <c r="G76" i="15"/>
  <c r="N76" i="14"/>
  <c r="M76" i="14" s="1"/>
  <c r="C79" i="6"/>
  <c r="C79" i="8"/>
  <c r="C79" i="7"/>
  <c r="C78" i="3"/>
  <c r="U78" i="3" s="1"/>
  <c r="B72" i="15"/>
  <c r="F72" i="10"/>
  <c r="E72" i="14"/>
  <c r="H69" i="14"/>
  <c r="H69" i="10"/>
  <c r="D69" i="15"/>
  <c r="P61" i="10"/>
  <c r="N78" i="7"/>
  <c r="K78" i="7"/>
  <c r="P77" i="3" s="1"/>
  <c r="AE70" i="14"/>
  <c r="AA70" i="10"/>
  <c r="AC73" i="8" s="1"/>
  <c r="O70" i="15"/>
  <c r="M67" i="10"/>
  <c r="C67" i="6"/>
  <c r="C67" i="8"/>
  <c r="C66" i="3"/>
  <c r="U66" i="3" s="1"/>
  <c r="C67" i="7"/>
  <c r="M67" i="7" s="1"/>
  <c r="C71" i="15"/>
  <c r="G71" i="10"/>
  <c r="F71" i="14"/>
  <c r="G71" i="14" s="1"/>
  <c r="AE71" i="14"/>
  <c r="O71" i="15"/>
  <c r="AA71" i="10"/>
  <c r="AC74" i="8" s="1"/>
  <c r="S76" i="10"/>
  <c r="H79" i="7" s="1"/>
  <c r="M74" i="10"/>
  <c r="W70" i="10"/>
  <c r="I78" i="15"/>
  <c r="W74" i="14"/>
  <c r="X74" i="14" s="1"/>
  <c r="T74" i="14" s="1"/>
  <c r="Q73" i="15"/>
  <c r="AC73" i="10"/>
  <c r="AF76" i="8" s="1"/>
  <c r="AH73" i="14"/>
  <c r="AM73" i="14"/>
  <c r="AN73" i="14" s="1"/>
  <c r="U73" i="15"/>
  <c r="AG73" i="10"/>
  <c r="AK76" i="8" s="1"/>
  <c r="V68" i="10"/>
  <c r="Y71" i="8"/>
  <c r="Z71" i="8" s="1"/>
  <c r="F65" i="10"/>
  <c r="B65" i="15"/>
  <c r="E65" i="14"/>
  <c r="Z63" i="10"/>
  <c r="AB66" i="8" s="1"/>
  <c r="N63" i="15"/>
  <c r="AD63" i="14"/>
  <c r="U59" i="10"/>
  <c r="J62" i="7" s="1"/>
  <c r="P62" i="7" s="1"/>
  <c r="R59" i="14"/>
  <c r="K59" i="15"/>
  <c r="R54" i="10"/>
  <c r="G57" i="7" s="1"/>
  <c r="M57" i="7" s="1"/>
  <c r="O54" i="14"/>
  <c r="H54" i="15"/>
  <c r="J52" i="14"/>
  <c r="K52" i="14" s="1"/>
  <c r="L52" i="10"/>
  <c r="F52" i="15"/>
  <c r="P32" i="10"/>
  <c r="AC74" i="10"/>
  <c r="AF77" i="8" s="1"/>
  <c r="AH77" i="8" s="1"/>
  <c r="Q74" i="15"/>
  <c r="AH74" i="14"/>
  <c r="AJ74" i="14" s="1"/>
  <c r="G70" i="15"/>
  <c r="Q70" i="10"/>
  <c r="F73" i="7" s="1"/>
  <c r="N70" i="14"/>
  <c r="G74" i="6"/>
  <c r="H74" i="6" s="1"/>
  <c r="I74" i="6" s="1"/>
  <c r="F74" i="6"/>
  <c r="M72" i="7"/>
  <c r="I67" i="14"/>
  <c r="E67" i="15"/>
  <c r="I67" i="10"/>
  <c r="S70" i="6" s="1"/>
  <c r="G76" i="6"/>
  <c r="H76" i="6" s="1"/>
  <c r="I76" i="6" s="1"/>
  <c r="F76" i="6"/>
  <c r="X66" i="10"/>
  <c r="O63" i="15"/>
  <c r="AE63" i="14"/>
  <c r="AA63" i="10"/>
  <c r="AC66" i="8" s="1"/>
  <c r="AE66" i="8" s="1"/>
  <c r="AM66" i="8" s="1"/>
  <c r="AH63" i="14"/>
  <c r="AJ63" i="14" s="1"/>
  <c r="Q63" i="15"/>
  <c r="AC63" i="10"/>
  <c r="AF66" i="8" s="1"/>
  <c r="AH66" i="8" s="1"/>
  <c r="AF54" i="14"/>
  <c r="AB54" i="10"/>
  <c r="AD57" i="8" s="1"/>
  <c r="P54" i="15"/>
  <c r="W67" i="10"/>
  <c r="G66" i="15"/>
  <c r="N66" i="14"/>
  <c r="Q66" i="10"/>
  <c r="F69" i="7" s="1"/>
  <c r="E59" i="15"/>
  <c r="I59" i="14"/>
  <c r="K59" i="14" s="1"/>
  <c r="I59" i="10"/>
  <c r="S62" i="6" s="1"/>
  <c r="AL51" i="14"/>
  <c r="T51" i="15"/>
  <c r="AF51" i="10"/>
  <c r="AJ54" i="8" s="1"/>
  <c r="AK44" i="14"/>
  <c r="AN44" i="14" s="1"/>
  <c r="AE44" i="10"/>
  <c r="AI47" i="8" s="1"/>
  <c r="AL47" i="8" s="1"/>
  <c r="S44" i="15"/>
  <c r="N55" i="10"/>
  <c r="N58" i="14"/>
  <c r="G58" i="15"/>
  <c r="Q58" i="10"/>
  <c r="F61" i="7" s="1"/>
  <c r="Q58" i="14"/>
  <c r="J58" i="15"/>
  <c r="T58" i="10"/>
  <c r="I61" i="7" s="1"/>
  <c r="X57" i="6"/>
  <c r="Y57" i="6" s="1"/>
  <c r="W57" i="6"/>
  <c r="I62" i="15"/>
  <c r="G63" i="6"/>
  <c r="H63" i="6" s="1"/>
  <c r="F63" i="6"/>
  <c r="V58" i="10"/>
  <c r="Y61" i="8"/>
  <c r="Z61" i="8" s="1"/>
  <c r="R53" i="10"/>
  <c r="G56" i="7" s="1"/>
  <c r="H53" i="15"/>
  <c r="O53" i="14"/>
  <c r="V43" i="10"/>
  <c r="Y46" i="8"/>
  <c r="Z46" i="8" s="1"/>
  <c r="J42" i="10"/>
  <c r="C45" i="8"/>
  <c r="C45" i="6"/>
  <c r="C45" i="7"/>
  <c r="C44" i="3"/>
  <c r="U44" i="3" s="1"/>
  <c r="N39" i="10"/>
  <c r="X39" i="10"/>
  <c r="N57" i="15"/>
  <c r="AD57" i="14"/>
  <c r="Z57" i="10"/>
  <c r="AB60" i="8" s="1"/>
  <c r="AD57" i="10"/>
  <c r="AG60" i="8" s="1"/>
  <c r="AI57" i="14"/>
  <c r="R57" i="15"/>
  <c r="N53" i="10"/>
  <c r="N53" i="14"/>
  <c r="G53" i="15"/>
  <c r="Q53" i="10"/>
  <c r="F56" i="7" s="1"/>
  <c r="V51" i="10"/>
  <c r="Y54" i="8"/>
  <c r="Z54" i="8" s="1"/>
  <c r="M47" i="10"/>
  <c r="C50" i="7"/>
  <c r="C50" i="6"/>
  <c r="C50" i="8"/>
  <c r="C49" i="3"/>
  <c r="U49" i="3" s="1"/>
  <c r="Q62" i="10"/>
  <c r="F65" i="7" s="1"/>
  <c r="G62" i="15"/>
  <c r="N62" i="14"/>
  <c r="N62" i="10"/>
  <c r="P62" i="10"/>
  <c r="D60" i="15"/>
  <c r="H60" i="14"/>
  <c r="L60" i="14" s="1"/>
  <c r="H60" i="10"/>
  <c r="L60" i="10"/>
  <c r="F60" i="15"/>
  <c r="J60" i="14"/>
  <c r="K60" i="14" s="1"/>
  <c r="X60" i="10"/>
  <c r="AC55" i="10"/>
  <c r="AF58" i="8" s="1"/>
  <c r="AH58" i="8" s="1"/>
  <c r="AH55" i="14"/>
  <c r="AJ55" i="14" s="1"/>
  <c r="Q55" i="15"/>
  <c r="G55" i="6"/>
  <c r="H55" i="6" s="1"/>
  <c r="I55" i="6" s="1"/>
  <c r="F55" i="6"/>
  <c r="K39" i="10"/>
  <c r="AA37" i="14"/>
  <c r="L37" i="15"/>
  <c r="L59" i="7"/>
  <c r="O54" i="7"/>
  <c r="J79" i="12"/>
  <c r="W45" i="14"/>
  <c r="X45" i="14" s="1"/>
  <c r="T45" i="14" s="1"/>
  <c r="F45" i="14"/>
  <c r="G45" i="14" s="1"/>
  <c r="C45" i="15"/>
  <c r="G45" i="10"/>
  <c r="P44" i="14"/>
  <c r="M44" i="14" s="1"/>
  <c r="C46" i="7"/>
  <c r="C46" i="6"/>
  <c r="C45" i="3"/>
  <c r="U45" i="3" s="1"/>
  <c r="C46" i="8"/>
  <c r="K55" i="15"/>
  <c r="R55" i="14"/>
  <c r="U55" i="10"/>
  <c r="J58" i="7" s="1"/>
  <c r="X55" i="10"/>
  <c r="X67" i="6"/>
  <c r="Y67" i="6" s="1"/>
  <c r="Z67" i="6" s="1"/>
  <c r="W67" i="6"/>
  <c r="AC50" i="14"/>
  <c r="AG50" i="14" s="1"/>
  <c r="M50" i="15"/>
  <c r="Y50" i="10"/>
  <c r="AA53" i="8" s="1"/>
  <c r="N50" i="10"/>
  <c r="K35" i="10"/>
  <c r="AF35" i="14"/>
  <c r="AG35" i="14" s="1"/>
  <c r="P35" i="15"/>
  <c r="AB35" i="10"/>
  <c r="AD38" i="8" s="1"/>
  <c r="AE38" i="8" s="1"/>
  <c r="K33" i="10"/>
  <c r="AI33" i="14"/>
  <c r="R33" i="15"/>
  <c r="AD33" i="10"/>
  <c r="AG36" i="8" s="1"/>
  <c r="O46" i="10"/>
  <c r="K46" i="10"/>
  <c r="AH46" i="14"/>
  <c r="AJ46" i="14" s="1"/>
  <c r="Q46" i="15"/>
  <c r="AC46" i="10"/>
  <c r="AF49" i="8" s="1"/>
  <c r="AB40" i="14"/>
  <c r="R38" i="14"/>
  <c r="U38" i="10"/>
  <c r="J41" i="7" s="1"/>
  <c r="K38" i="15"/>
  <c r="AM38" i="14"/>
  <c r="AN38" i="14" s="1"/>
  <c r="U38" i="15"/>
  <c r="AG38" i="10"/>
  <c r="AK41" i="8" s="1"/>
  <c r="AL41" i="8" s="1"/>
  <c r="M40" i="7"/>
  <c r="O38" i="6"/>
  <c r="T38" i="6"/>
  <c r="U38" i="6" s="1"/>
  <c r="V38" i="6" s="1"/>
  <c r="P38" i="6"/>
  <c r="Q38" i="6" s="1"/>
  <c r="N34" i="14"/>
  <c r="Q34" i="10"/>
  <c r="F37" i="7" s="1"/>
  <c r="G34" i="15"/>
  <c r="J53" i="12"/>
  <c r="Q34" i="8" s="1"/>
  <c r="R34" i="8" s="1"/>
  <c r="W31" i="14"/>
  <c r="X31" i="14" s="1"/>
  <c r="T31" i="14" s="1"/>
  <c r="C32" i="7"/>
  <c r="C32" i="8"/>
  <c r="C32" i="6"/>
  <c r="C31" i="3"/>
  <c r="U31" i="3" s="1"/>
  <c r="I55" i="15"/>
  <c r="G46" i="6"/>
  <c r="H46" i="6" s="1"/>
  <c r="I46" i="6" s="1"/>
  <c r="F46" i="6"/>
  <c r="K34" i="10"/>
  <c r="W34" i="14"/>
  <c r="X34" i="14" s="1"/>
  <c r="T34" i="14" s="1"/>
  <c r="J56" i="12"/>
  <c r="Q37" i="8" s="1"/>
  <c r="R37" i="8" s="1"/>
  <c r="T49" i="10"/>
  <c r="I52" i="7" s="1"/>
  <c r="Q49" i="14"/>
  <c r="J49" i="15"/>
  <c r="I49" i="10"/>
  <c r="S52" i="6" s="1"/>
  <c r="E49" i="15"/>
  <c r="I49" i="14"/>
  <c r="K49" i="10"/>
  <c r="O49" i="10"/>
  <c r="O75" i="12"/>
  <c r="O42" i="6"/>
  <c r="T42" i="6"/>
  <c r="U42" i="6" s="1"/>
  <c r="V42" i="6" s="1"/>
  <c r="AA42" i="6" s="1"/>
  <c r="X42" i="6"/>
  <c r="Y42" i="6" s="1"/>
  <c r="Z42" i="6" s="1"/>
  <c r="P42" i="6"/>
  <c r="Q42" i="6" s="1"/>
  <c r="R42" i="6" s="1"/>
  <c r="M36" i="15"/>
  <c r="Y36" i="10"/>
  <c r="AA39" i="8" s="1"/>
  <c r="AC36" i="14"/>
  <c r="AG36" i="14" s="1"/>
  <c r="F36" i="14"/>
  <c r="G36" i="14" s="1"/>
  <c r="C36" i="15"/>
  <c r="G36" i="10"/>
  <c r="P40" i="14"/>
  <c r="M40" i="14" s="1"/>
  <c r="V39" i="10"/>
  <c r="Y42" i="8"/>
  <c r="Z42" i="8" s="1"/>
  <c r="K35" i="14"/>
  <c r="L35" i="14" s="1"/>
  <c r="M34" i="7"/>
  <c r="K33" i="6"/>
  <c r="L33" i="6" s="1"/>
  <c r="M33" i="6" s="1"/>
  <c r="J33" i="6"/>
  <c r="Q28" i="10"/>
  <c r="F31" i="7" s="1"/>
  <c r="G28" i="15"/>
  <c r="N28" i="14"/>
  <c r="G34" i="6"/>
  <c r="H34" i="6" s="1"/>
  <c r="I34" i="6" s="1"/>
  <c r="F34" i="6"/>
  <c r="V26" i="10"/>
  <c r="Y29" i="8"/>
  <c r="Z29" i="8" s="1"/>
  <c r="C29" i="8"/>
  <c r="C29" i="6"/>
  <c r="C29" i="7"/>
  <c r="C28" i="3"/>
  <c r="U28" i="3" s="1"/>
  <c r="AF30" i="10"/>
  <c r="AJ33" i="8" s="1"/>
  <c r="AL30" i="14"/>
  <c r="T30" i="15"/>
  <c r="D30" i="15"/>
  <c r="H30" i="14"/>
  <c r="H30" i="10"/>
  <c r="O30" i="14"/>
  <c r="R30" i="10"/>
  <c r="G33" i="7" s="1"/>
  <c r="H30" i="15"/>
  <c r="V38" i="10"/>
  <c r="Y41" i="8"/>
  <c r="Z41" i="8" s="1"/>
  <c r="O24" i="15"/>
  <c r="AE24" i="14"/>
  <c r="AA24" i="10"/>
  <c r="AC27" i="8" s="1"/>
  <c r="AE27" i="8" s="1"/>
  <c r="W24" i="14"/>
  <c r="X24" i="14" s="1"/>
  <c r="T24" i="14" s="1"/>
  <c r="J48" i="12"/>
  <c r="X20" i="10"/>
  <c r="X17" i="10"/>
  <c r="AF17" i="14"/>
  <c r="AG17" i="14" s="1"/>
  <c r="AB17" i="14" s="1"/>
  <c r="Z17" i="14" s="1"/>
  <c r="S17" i="14" s="1"/>
  <c r="P17" i="15"/>
  <c r="AB17" i="10"/>
  <c r="AD20" i="8" s="1"/>
  <c r="P32" i="14"/>
  <c r="M32" i="14" s="1"/>
  <c r="AA30" i="10"/>
  <c r="AC33" i="8" s="1"/>
  <c r="AE30" i="14"/>
  <c r="O30" i="15"/>
  <c r="J26" i="10"/>
  <c r="G20" i="15"/>
  <c r="N20" i="14"/>
  <c r="Q20" i="10"/>
  <c r="F23" i="7" s="1"/>
  <c r="W25" i="14"/>
  <c r="X25" i="14" s="1"/>
  <c r="T25" i="14" s="1"/>
  <c r="Y25" i="10"/>
  <c r="AA28" i="8" s="1"/>
  <c r="M25" i="15"/>
  <c r="AC25" i="14"/>
  <c r="AM21" i="14"/>
  <c r="U21" i="15"/>
  <c r="AG21" i="10"/>
  <c r="AK24" i="8" s="1"/>
  <c r="G19" i="15"/>
  <c r="N19" i="14"/>
  <c r="Q19" i="10"/>
  <c r="F22" i="7" s="1"/>
  <c r="W18" i="10"/>
  <c r="M15" i="10"/>
  <c r="L23" i="10"/>
  <c r="J23" i="14"/>
  <c r="F23" i="15"/>
  <c r="M21" i="10"/>
  <c r="F19" i="14"/>
  <c r="G19" i="14" s="1"/>
  <c r="G19" i="10"/>
  <c r="C19" i="15"/>
  <c r="K19" i="10"/>
  <c r="I23" i="10"/>
  <c r="I23" i="14"/>
  <c r="E23" i="15"/>
  <c r="AE16" i="10"/>
  <c r="AI19" i="8" s="1"/>
  <c r="AK16" i="14"/>
  <c r="S16" i="15"/>
  <c r="W16" i="14"/>
  <c r="X16" i="14" s="1"/>
  <c r="T16" i="14" s="1"/>
  <c r="Q21" i="14"/>
  <c r="T21" i="10"/>
  <c r="I24" i="7" s="1"/>
  <c r="J21" i="15"/>
  <c r="M18" i="10"/>
  <c r="AF15" i="10"/>
  <c r="AJ18" i="8" s="1"/>
  <c r="AL15" i="14"/>
  <c r="T15" i="15"/>
  <c r="E11" i="15"/>
  <c r="V11" i="15" s="1"/>
  <c r="G11" i="11" s="1"/>
  <c r="D11" i="11" s="1"/>
  <c r="I11" i="14"/>
  <c r="K11" i="14" s="1"/>
  <c r="L11" i="14" s="1"/>
  <c r="I11" i="10"/>
  <c r="S14" i="6" s="1"/>
  <c r="AA7" i="10"/>
  <c r="AC10" i="8" s="1"/>
  <c r="O7" i="15"/>
  <c r="AE7" i="14"/>
  <c r="C10" i="8"/>
  <c r="C10" i="6"/>
  <c r="C10" i="7"/>
  <c r="L10" i="7" s="1"/>
  <c r="C9" i="3"/>
  <c r="U9" i="3" s="1"/>
  <c r="R4" i="14"/>
  <c r="K4" i="15"/>
  <c r="L27" i="10"/>
  <c r="F27" i="15"/>
  <c r="J27" i="14"/>
  <c r="K27" i="14" s="1"/>
  <c r="U27" i="10"/>
  <c r="J30" i="7" s="1"/>
  <c r="P30" i="7" s="1"/>
  <c r="K27" i="15"/>
  <c r="R27" i="14"/>
  <c r="K27" i="10"/>
  <c r="J19" i="14"/>
  <c r="K19" i="14" s="1"/>
  <c r="L19" i="10"/>
  <c r="F19" i="15"/>
  <c r="AE20" i="8"/>
  <c r="AM20" i="8" s="1"/>
  <c r="AM16" i="14"/>
  <c r="U16" i="15"/>
  <c r="AG16" i="10"/>
  <c r="AK19" i="8" s="1"/>
  <c r="J15" i="10"/>
  <c r="O15" i="15"/>
  <c r="AA15" i="10"/>
  <c r="AC18" i="8" s="1"/>
  <c r="AE15" i="14"/>
  <c r="L29" i="7"/>
  <c r="K27" i="6"/>
  <c r="L27" i="6" s="1"/>
  <c r="J27" i="6"/>
  <c r="J40" i="12"/>
  <c r="W21" i="14"/>
  <c r="X21" i="14" s="1"/>
  <c r="T21" i="14" s="1"/>
  <c r="I21" i="14"/>
  <c r="I21" i="10"/>
  <c r="S24" i="6" s="1"/>
  <c r="E21" i="15"/>
  <c r="I18" i="15"/>
  <c r="AD10" i="14"/>
  <c r="N10" i="15"/>
  <c r="Z10" i="10"/>
  <c r="AB13" i="8" s="1"/>
  <c r="X68" i="8"/>
  <c r="S67" i="3" s="1"/>
  <c r="R44" i="8"/>
  <c r="X44" i="8" s="1"/>
  <c r="S43" i="3" s="1"/>
  <c r="S15" i="10"/>
  <c r="H18" i="7" s="1"/>
  <c r="AL16" i="8"/>
  <c r="N12" i="15"/>
  <c r="Z12" i="10"/>
  <c r="AB15" i="8" s="1"/>
  <c r="AD12" i="14"/>
  <c r="X12" i="10"/>
  <c r="C15" i="6"/>
  <c r="C15" i="8"/>
  <c r="C15" i="7"/>
  <c r="L15" i="7" s="1"/>
  <c r="C14" i="3"/>
  <c r="U14" i="3" s="1"/>
  <c r="Q10" i="15"/>
  <c r="AC10" i="10"/>
  <c r="AF13" i="8" s="1"/>
  <c r="AH13" i="8" s="1"/>
  <c r="AH10" i="14"/>
  <c r="AJ10" i="14" s="1"/>
  <c r="H5" i="15"/>
  <c r="O5" i="14"/>
  <c r="R5" i="10"/>
  <c r="G8" i="7" s="1"/>
  <c r="P14" i="10"/>
  <c r="J14" i="10"/>
  <c r="P3" i="10"/>
  <c r="O64" i="8"/>
  <c r="O37" i="8"/>
  <c r="W18" i="6"/>
  <c r="X18" i="6"/>
  <c r="Y18" i="6" s="1"/>
  <c r="N13" i="10"/>
  <c r="K8" i="10"/>
  <c r="C11" i="6"/>
  <c r="C10" i="3"/>
  <c r="U10" i="3" s="1"/>
  <c r="C11" i="7"/>
  <c r="C11" i="8"/>
  <c r="J12" i="10"/>
  <c r="S8" i="15"/>
  <c r="AE8" i="10"/>
  <c r="AI11" i="8" s="1"/>
  <c r="AL11" i="8" s="1"/>
  <c r="AK8" i="14"/>
  <c r="AN8" i="14" s="1"/>
  <c r="S7" i="10"/>
  <c r="H10" i="7" s="1"/>
  <c r="N5" i="10"/>
  <c r="O3" i="15"/>
  <c r="AA3" i="10"/>
  <c r="AC6" i="8" s="1"/>
  <c r="AE3" i="14"/>
  <c r="AH3" i="14"/>
  <c r="AJ3" i="14" s="1"/>
  <c r="Q3" i="15"/>
  <c r="AC3" i="10"/>
  <c r="AF6" i="8" s="1"/>
  <c r="AH6" i="8" s="1"/>
  <c r="AL21" i="8"/>
  <c r="V14" i="10"/>
  <c r="Y17" i="8"/>
  <c r="Z17" i="8" s="1"/>
  <c r="M14" i="7"/>
  <c r="N10" i="10"/>
  <c r="W119" i="8"/>
  <c r="K97" i="8"/>
  <c r="O97" i="8" s="1"/>
  <c r="G14" i="14"/>
  <c r="J13" i="10"/>
  <c r="Q13" i="14"/>
  <c r="T13" i="10"/>
  <c r="I16" i="7" s="1"/>
  <c r="O16" i="7" s="1"/>
  <c r="J13" i="15"/>
  <c r="W14" i="6"/>
  <c r="X14" i="6"/>
  <c r="Y14" i="6" s="1"/>
  <c r="O26" i="12"/>
  <c r="K14" i="6" s="1"/>
  <c r="L14" i="6" s="1"/>
  <c r="M14" i="6" s="1"/>
  <c r="J5" i="14"/>
  <c r="F5" i="15"/>
  <c r="L5" i="10"/>
  <c r="W84" i="8"/>
  <c r="R47" i="8"/>
  <c r="K8" i="8"/>
  <c r="T48" i="5"/>
  <c r="T14" i="5"/>
  <c r="T66" i="4"/>
  <c r="T41" i="4"/>
  <c r="T8" i="4"/>
  <c r="T57" i="5"/>
  <c r="T25" i="5"/>
  <c r="T117" i="4"/>
  <c r="T84" i="4"/>
  <c r="T88" i="5"/>
  <c r="L88" i="5"/>
  <c r="R88" i="5"/>
  <c r="J88" i="5"/>
  <c r="I88" i="5"/>
  <c r="P88" i="5"/>
  <c r="O88" i="5"/>
  <c r="S88" i="5"/>
  <c r="N88" i="5"/>
  <c r="M88" i="5"/>
  <c r="T67" i="5"/>
  <c r="T96" i="4"/>
  <c r="AJ7" i="14"/>
  <c r="O128" i="8"/>
  <c r="X128" i="8" s="1"/>
  <c r="S127" i="3" s="1"/>
  <c r="H82" i="8"/>
  <c r="O82" i="8" s="1"/>
  <c r="K52" i="8"/>
  <c r="O24" i="8"/>
  <c r="W151" i="8"/>
  <c r="K54" i="8"/>
  <c r="K53" i="8"/>
  <c r="O53" i="8" s="1"/>
  <c r="R35" i="8"/>
  <c r="H31" i="8"/>
  <c r="O31" i="8" s="1"/>
  <c r="T31" i="5"/>
  <c r="X7" i="6"/>
  <c r="Y7" i="6" s="1"/>
  <c r="W7" i="6"/>
  <c r="W15" i="8"/>
  <c r="T72" i="5"/>
  <c r="H9" i="8"/>
  <c r="O9" i="8" s="1"/>
  <c r="K160" i="8"/>
  <c r="W89" i="8"/>
  <c r="W55" i="8"/>
  <c r="K42" i="8"/>
  <c r="O42" i="8" s="1"/>
  <c r="T49" i="5"/>
  <c r="T129" i="4"/>
  <c r="T17" i="4"/>
  <c r="T81" i="4"/>
  <c r="T113" i="4"/>
  <c r="AA153" i="14"/>
  <c r="L153" i="15"/>
  <c r="AE158" i="8"/>
  <c r="AM158" i="8" s="1"/>
  <c r="M148" i="15"/>
  <c r="Y148" i="10"/>
  <c r="AA151" i="8" s="1"/>
  <c r="AC148" i="14"/>
  <c r="AA142" i="10"/>
  <c r="AC145" i="8" s="1"/>
  <c r="AE145" i="8" s="1"/>
  <c r="AM145" i="8" s="1"/>
  <c r="O142" i="15"/>
  <c r="AE142" i="14"/>
  <c r="AG142" i="14" s="1"/>
  <c r="C144" i="3"/>
  <c r="U144" i="3" s="1"/>
  <c r="C145" i="6"/>
  <c r="C145" i="7"/>
  <c r="C145" i="8"/>
  <c r="F154" i="15"/>
  <c r="J154" i="14"/>
  <c r="K154" i="14" s="1"/>
  <c r="L154" i="10"/>
  <c r="Q154" i="10"/>
  <c r="F157" i="7" s="1"/>
  <c r="N154" i="14"/>
  <c r="G154" i="15"/>
  <c r="E154" i="14"/>
  <c r="F154" i="10"/>
  <c r="B154" i="15"/>
  <c r="C157" i="6"/>
  <c r="C157" i="7"/>
  <c r="C156" i="3"/>
  <c r="U156" i="3" s="1"/>
  <c r="C157" i="8"/>
  <c r="G153" i="6"/>
  <c r="H153" i="6" s="1"/>
  <c r="I153" i="6" s="1"/>
  <c r="F153" i="6"/>
  <c r="O147" i="7"/>
  <c r="Z143" i="10"/>
  <c r="AB146" i="8" s="1"/>
  <c r="AD143" i="14"/>
  <c r="N143" i="15"/>
  <c r="AH143" i="14"/>
  <c r="AC143" i="10"/>
  <c r="AF146" i="8" s="1"/>
  <c r="Q143" i="15"/>
  <c r="F158" i="6"/>
  <c r="G158" i="6"/>
  <c r="H158" i="6" s="1"/>
  <c r="I158" i="6" s="1"/>
  <c r="G161" i="10"/>
  <c r="F161" i="14"/>
  <c r="C161" i="15"/>
  <c r="O153" i="10"/>
  <c r="Q161" i="10"/>
  <c r="F164" i="7" s="1"/>
  <c r="N161" i="14"/>
  <c r="G161" i="15"/>
  <c r="AA158" i="10"/>
  <c r="AC161" i="8" s="1"/>
  <c r="AE158" i="14"/>
  <c r="O158" i="15"/>
  <c r="L159" i="7"/>
  <c r="N161" i="15"/>
  <c r="Z161" i="10"/>
  <c r="AB164" i="8" s="1"/>
  <c r="AD161" i="14"/>
  <c r="M159" i="10"/>
  <c r="L157" i="15"/>
  <c r="AA157" i="14"/>
  <c r="W157" i="10"/>
  <c r="P155" i="14"/>
  <c r="S155" i="10"/>
  <c r="H158" i="7" s="1"/>
  <c r="V150" i="10"/>
  <c r="Y153" i="8"/>
  <c r="Z153" i="8" s="1"/>
  <c r="AK148" i="14"/>
  <c r="AE148" i="10"/>
  <c r="AI151" i="8" s="1"/>
  <c r="S148" i="15"/>
  <c r="AL148" i="14"/>
  <c r="T148" i="15"/>
  <c r="AF148" i="10"/>
  <c r="AJ151" i="8" s="1"/>
  <c r="E147" i="15"/>
  <c r="I147" i="10"/>
  <c r="S150" i="6" s="1"/>
  <c r="I147" i="14"/>
  <c r="AE151" i="10"/>
  <c r="AI154" i="8" s="1"/>
  <c r="S151" i="15"/>
  <c r="AK151" i="14"/>
  <c r="R151" i="14"/>
  <c r="U151" i="10"/>
  <c r="J154" i="7" s="1"/>
  <c r="K151" i="15"/>
  <c r="N150" i="15"/>
  <c r="AD150" i="14"/>
  <c r="Z150" i="10"/>
  <c r="AB153" i="8" s="1"/>
  <c r="L150" i="10"/>
  <c r="F150" i="15"/>
  <c r="J150" i="14"/>
  <c r="C153" i="6"/>
  <c r="C152" i="3"/>
  <c r="U152" i="3" s="1"/>
  <c r="C153" i="7"/>
  <c r="C153" i="8"/>
  <c r="U148" i="10"/>
  <c r="J151" i="7" s="1"/>
  <c r="P151" i="7" s="1"/>
  <c r="K148" i="15"/>
  <c r="R148" i="14"/>
  <c r="Q142" i="10"/>
  <c r="F145" i="7" s="1"/>
  <c r="N142" i="14"/>
  <c r="M142" i="14" s="1"/>
  <c r="G142" i="15"/>
  <c r="AK139" i="14"/>
  <c r="AN139" i="14" s="1"/>
  <c r="AB139" i="14" s="1"/>
  <c r="Z139" i="14" s="1"/>
  <c r="S139" i="14" s="1"/>
  <c r="S139" i="15"/>
  <c r="AE139" i="10"/>
  <c r="AI142" i="8" s="1"/>
  <c r="AL142" i="8" s="1"/>
  <c r="J154" i="15"/>
  <c r="Q154" i="14"/>
  <c r="T154" i="10"/>
  <c r="I157" i="7" s="1"/>
  <c r="X154" i="10"/>
  <c r="N154" i="10"/>
  <c r="K152" i="14"/>
  <c r="AD147" i="10"/>
  <c r="AG150" i="8" s="1"/>
  <c r="R147" i="15"/>
  <c r="AI147" i="14"/>
  <c r="AF147" i="14"/>
  <c r="P147" i="15"/>
  <c r="AB147" i="10"/>
  <c r="AD150" i="8" s="1"/>
  <c r="J143" i="10"/>
  <c r="C146" i="6"/>
  <c r="C145" i="3"/>
  <c r="U145" i="3" s="1"/>
  <c r="C146" i="8"/>
  <c r="C146" i="7"/>
  <c r="G149" i="6"/>
  <c r="H149" i="6" s="1"/>
  <c r="I149" i="6" s="1"/>
  <c r="F149" i="6"/>
  <c r="Q144" i="10"/>
  <c r="F147" i="7" s="1"/>
  <c r="L147" i="7" s="1"/>
  <c r="G144" i="15"/>
  <c r="N144" i="14"/>
  <c r="K138" i="10"/>
  <c r="AC146" i="10"/>
  <c r="AF149" i="8" s="1"/>
  <c r="AH149" i="8" s="1"/>
  <c r="Q146" i="15"/>
  <c r="AH146" i="14"/>
  <c r="AJ146" i="14" s="1"/>
  <c r="W136" i="10"/>
  <c r="N135" i="14"/>
  <c r="M135" i="14" s="1"/>
  <c r="G135" i="15"/>
  <c r="Q135" i="10"/>
  <c r="F138" i="7" s="1"/>
  <c r="L138" i="7" s="1"/>
  <c r="O151" i="6"/>
  <c r="T151" i="6"/>
  <c r="U151" i="6" s="1"/>
  <c r="V151" i="6" s="1"/>
  <c r="P151" i="6"/>
  <c r="Q151" i="6" s="1"/>
  <c r="R151" i="6" s="1"/>
  <c r="P144" i="14"/>
  <c r="F140" i="14"/>
  <c r="G140" i="14" s="1"/>
  <c r="G140" i="10"/>
  <c r="C140" i="15"/>
  <c r="C143" i="8"/>
  <c r="C143" i="6"/>
  <c r="C143" i="7"/>
  <c r="L143" i="7" s="1"/>
  <c r="C142" i="3"/>
  <c r="U142" i="3" s="1"/>
  <c r="R138" i="15"/>
  <c r="AD138" i="10"/>
  <c r="AG141" i="8" s="1"/>
  <c r="AI138" i="14"/>
  <c r="C141" i="8"/>
  <c r="C140" i="3"/>
  <c r="U140" i="3" s="1"/>
  <c r="C141" i="6"/>
  <c r="C141" i="7"/>
  <c r="M141" i="7" s="1"/>
  <c r="V146" i="10"/>
  <c r="Y149" i="8"/>
  <c r="Z149" i="8" s="1"/>
  <c r="W147" i="6"/>
  <c r="X147" i="6"/>
  <c r="Y147" i="6" s="1"/>
  <c r="K136" i="10"/>
  <c r="G147" i="6"/>
  <c r="H147" i="6" s="1"/>
  <c r="F147" i="6"/>
  <c r="M142" i="7"/>
  <c r="E133" i="15"/>
  <c r="I133" i="14"/>
  <c r="K133" i="14" s="1"/>
  <c r="L133" i="14" s="1"/>
  <c r="I133" i="10"/>
  <c r="S136" i="6" s="1"/>
  <c r="AD133" i="14"/>
  <c r="N133" i="15"/>
  <c r="Z133" i="10"/>
  <c r="AB136" i="8" s="1"/>
  <c r="H132" i="14"/>
  <c r="D132" i="15"/>
  <c r="H132" i="10"/>
  <c r="J128" i="14"/>
  <c r="K128" i="14" s="1"/>
  <c r="F128" i="15"/>
  <c r="L128" i="10"/>
  <c r="O125" i="10"/>
  <c r="H124" i="14"/>
  <c r="H124" i="10"/>
  <c r="D124" i="15"/>
  <c r="V124" i="15" s="1"/>
  <c r="G124" i="11" s="1"/>
  <c r="D124" i="11" s="1"/>
  <c r="T141" i="15"/>
  <c r="AL141" i="14"/>
  <c r="AF141" i="10"/>
  <c r="AJ144" i="8" s="1"/>
  <c r="Q141" i="15"/>
  <c r="AC141" i="10"/>
  <c r="AF144" i="8" s="1"/>
  <c r="AH144" i="8" s="1"/>
  <c r="AH141" i="14"/>
  <c r="N141" i="10"/>
  <c r="W141" i="10"/>
  <c r="M128" i="10"/>
  <c r="H125" i="14"/>
  <c r="L125" i="14" s="1"/>
  <c r="D125" i="15"/>
  <c r="H125" i="10"/>
  <c r="I137" i="10"/>
  <c r="S140" i="6" s="1"/>
  <c r="I137" i="14"/>
  <c r="E137" i="15"/>
  <c r="AI137" i="14"/>
  <c r="R137" i="15"/>
  <c r="AD137" i="10"/>
  <c r="AG140" i="8" s="1"/>
  <c r="W126" i="10"/>
  <c r="I141" i="14"/>
  <c r="E141" i="15"/>
  <c r="I141" i="10"/>
  <c r="S144" i="6" s="1"/>
  <c r="AL141" i="8"/>
  <c r="W128" i="10"/>
  <c r="AE128" i="8"/>
  <c r="J158" i="12"/>
  <c r="Q132" i="8" s="1"/>
  <c r="W129" i="14"/>
  <c r="X129" i="14" s="1"/>
  <c r="T129" i="14" s="1"/>
  <c r="R123" i="14"/>
  <c r="K123" i="15"/>
  <c r="U123" i="10"/>
  <c r="J126" i="7" s="1"/>
  <c r="P126" i="7" s="1"/>
  <c r="S131" i="15"/>
  <c r="AE131" i="10"/>
  <c r="AI134" i="8" s="1"/>
  <c r="AK131" i="14"/>
  <c r="V128" i="10"/>
  <c r="Y131" i="8"/>
  <c r="Z131" i="8" s="1"/>
  <c r="T121" i="10"/>
  <c r="I124" i="7" s="1"/>
  <c r="J121" i="15"/>
  <c r="Q121" i="14"/>
  <c r="P114" i="10"/>
  <c r="L134" i="15"/>
  <c r="AA134" i="14"/>
  <c r="O167" i="12"/>
  <c r="I134" i="14"/>
  <c r="E134" i="15"/>
  <c r="I134" i="10"/>
  <c r="S137" i="6" s="1"/>
  <c r="AE129" i="8"/>
  <c r="L131" i="15"/>
  <c r="AA131" i="14"/>
  <c r="M131" i="10"/>
  <c r="AC131" i="14"/>
  <c r="Y131" i="10"/>
  <c r="AA134" i="8" s="1"/>
  <c r="M131" i="15"/>
  <c r="AI130" i="14"/>
  <c r="AD130" i="10"/>
  <c r="AG133" i="8" s="1"/>
  <c r="R130" i="15"/>
  <c r="I127" i="10"/>
  <c r="S130" i="6" s="1"/>
  <c r="E127" i="15"/>
  <c r="I127" i="14"/>
  <c r="K127" i="14" s="1"/>
  <c r="N123" i="10"/>
  <c r="W116" i="10"/>
  <c r="F129" i="10"/>
  <c r="E129" i="14"/>
  <c r="B129" i="15"/>
  <c r="H127" i="10"/>
  <c r="H127" i="14"/>
  <c r="D127" i="15"/>
  <c r="N127" i="10"/>
  <c r="I126" i="15"/>
  <c r="T130" i="15"/>
  <c r="AL130" i="14"/>
  <c r="AF130" i="10"/>
  <c r="AJ133" i="8" s="1"/>
  <c r="AC130" i="10"/>
  <c r="AF133" i="8" s="1"/>
  <c r="AH133" i="8" s="1"/>
  <c r="AH130" i="14"/>
  <c r="Q130" i="15"/>
  <c r="O130" i="14"/>
  <c r="H130" i="15"/>
  <c r="R130" i="10"/>
  <c r="G133" i="7" s="1"/>
  <c r="M129" i="7"/>
  <c r="AA129" i="14"/>
  <c r="L129" i="15"/>
  <c r="AE129" i="14"/>
  <c r="AA129" i="10"/>
  <c r="AC132" i="8" s="1"/>
  <c r="O129" i="15"/>
  <c r="W115" i="14"/>
  <c r="X115" i="14" s="1"/>
  <c r="T115" i="14" s="1"/>
  <c r="N7" i="13"/>
  <c r="O115" i="10"/>
  <c r="J119" i="6"/>
  <c r="K119" i="6"/>
  <c r="L119" i="6" s="1"/>
  <c r="K120" i="10"/>
  <c r="J120" i="10"/>
  <c r="J120" i="14"/>
  <c r="K120" i="14" s="1"/>
  <c r="L120" i="10"/>
  <c r="F120" i="15"/>
  <c r="M115" i="15"/>
  <c r="Y115" i="10"/>
  <c r="AA118" i="8" s="1"/>
  <c r="AC115" i="14"/>
  <c r="N5" i="13"/>
  <c r="W113" i="14"/>
  <c r="X113" i="14" s="1"/>
  <c r="T113" i="14" s="1"/>
  <c r="K123" i="14"/>
  <c r="L123" i="14" s="1"/>
  <c r="D123" i="14" s="1"/>
  <c r="M119" i="7"/>
  <c r="H110" i="10"/>
  <c r="D110" i="15"/>
  <c r="H110" i="14"/>
  <c r="L110" i="14" s="1"/>
  <c r="P109" i="10"/>
  <c r="J105" i="14"/>
  <c r="K105" i="14" s="1"/>
  <c r="L105" i="10"/>
  <c r="F105" i="15"/>
  <c r="P101" i="10"/>
  <c r="W118" i="10"/>
  <c r="AG118" i="10"/>
  <c r="AK121" i="8" s="1"/>
  <c r="U118" i="15"/>
  <c r="AM118" i="14"/>
  <c r="S123" i="10"/>
  <c r="H126" i="7" s="1"/>
  <c r="T122" i="10"/>
  <c r="I125" i="7" s="1"/>
  <c r="O125" i="7" s="1"/>
  <c r="Q122" i="14"/>
  <c r="J122" i="15"/>
  <c r="AH122" i="14"/>
  <c r="Q122" i="15"/>
  <c r="AC122" i="10"/>
  <c r="AF125" i="8" s="1"/>
  <c r="X119" i="10"/>
  <c r="AE126" i="8"/>
  <c r="AA117" i="14"/>
  <c r="L117" i="15"/>
  <c r="AE117" i="14"/>
  <c r="AG117" i="14" s="1"/>
  <c r="AA117" i="10"/>
  <c r="AC120" i="8" s="1"/>
  <c r="AE120" i="8" s="1"/>
  <c r="O117" i="15"/>
  <c r="H113" i="14"/>
  <c r="D113" i="15"/>
  <c r="H113" i="10"/>
  <c r="T112" i="10"/>
  <c r="I115" i="7" s="1"/>
  <c r="O115" i="7" s="1"/>
  <c r="Q112" i="14"/>
  <c r="J112" i="15"/>
  <c r="N110" i="10"/>
  <c r="J108" i="14"/>
  <c r="K108" i="14" s="1"/>
  <c r="L108" i="10"/>
  <c r="F108" i="15"/>
  <c r="W104" i="10"/>
  <c r="AE119" i="10"/>
  <c r="AI122" i="8" s="1"/>
  <c r="S119" i="15"/>
  <c r="AK119" i="14"/>
  <c r="AN119" i="14" s="1"/>
  <c r="I119" i="10"/>
  <c r="S122" i="6" s="1"/>
  <c r="I119" i="14"/>
  <c r="E119" i="15"/>
  <c r="AF119" i="10"/>
  <c r="AJ122" i="8" s="1"/>
  <c r="T119" i="15"/>
  <c r="AL119" i="14"/>
  <c r="C122" i="6"/>
  <c r="C121" i="3"/>
  <c r="U121" i="3" s="1"/>
  <c r="C122" i="7"/>
  <c r="C122" i="8"/>
  <c r="AK115" i="14"/>
  <c r="AN115" i="14" s="1"/>
  <c r="S115" i="15"/>
  <c r="AE115" i="10"/>
  <c r="AI118" i="8" s="1"/>
  <c r="AL118" i="8" s="1"/>
  <c r="P105" i="10"/>
  <c r="P106" i="10"/>
  <c r="M108" i="7"/>
  <c r="I102" i="10"/>
  <c r="I102" i="14"/>
  <c r="E102" i="15"/>
  <c r="AA102" i="14"/>
  <c r="L102" i="15"/>
  <c r="V104" i="10"/>
  <c r="Y107" i="8"/>
  <c r="Z107" i="8" s="1"/>
  <c r="P112" i="7"/>
  <c r="AH107" i="14"/>
  <c r="AJ107" i="14" s="1"/>
  <c r="AC107" i="10"/>
  <c r="AF110" i="8" s="1"/>
  <c r="AH110" i="8" s="1"/>
  <c r="Q107" i="15"/>
  <c r="AM107" i="14"/>
  <c r="AG107" i="10"/>
  <c r="AK110" i="8" s="1"/>
  <c r="U107" i="15"/>
  <c r="N111" i="10"/>
  <c r="AD111" i="10"/>
  <c r="AG114" i="8" s="1"/>
  <c r="R111" i="15"/>
  <c r="AI111" i="14"/>
  <c r="AJ111" i="14" s="1"/>
  <c r="I111" i="14"/>
  <c r="E111" i="15"/>
  <c r="I111" i="10"/>
  <c r="S114" i="6" s="1"/>
  <c r="AE108" i="8"/>
  <c r="K103" i="10"/>
  <c r="Z100" i="10"/>
  <c r="AB103" i="8" s="1"/>
  <c r="AE103" i="8" s="1"/>
  <c r="N100" i="15"/>
  <c r="AD100" i="14"/>
  <c r="G106" i="15"/>
  <c r="Q106" i="10"/>
  <c r="F109" i="7" s="1"/>
  <c r="N106" i="14"/>
  <c r="P103" i="10"/>
  <c r="T106" i="10"/>
  <c r="I109" i="7" s="1"/>
  <c r="J106" i="15"/>
  <c r="Q106" i="14"/>
  <c r="W106" i="14"/>
  <c r="X106" i="14" s="1"/>
  <c r="T106" i="14" s="1"/>
  <c r="AM106" i="14"/>
  <c r="AG106" i="10"/>
  <c r="AK109" i="8" s="1"/>
  <c r="U106" i="15"/>
  <c r="W105" i="6"/>
  <c r="X105" i="6"/>
  <c r="Y105" i="6" s="1"/>
  <c r="E103" i="14"/>
  <c r="B103" i="15"/>
  <c r="F103" i="10"/>
  <c r="C106" i="6"/>
  <c r="C105" i="3"/>
  <c r="U105" i="3" s="1"/>
  <c r="C106" i="7"/>
  <c r="C106" i="8"/>
  <c r="G105" i="6"/>
  <c r="H105" i="6" s="1"/>
  <c r="F105" i="6"/>
  <c r="AI97" i="14"/>
  <c r="AD97" i="10"/>
  <c r="AG100" i="8" s="1"/>
  <c r="R97" i="15"/>
  <c r="AK96" i="14"/>
  <c r="AN96" i="14" s="1"/>
  <c r="AE96" i="10"/>
  <c r="AI99" i="8" s="1"/>
  <c r="AL99" i="8" s="1"/>
  <c r="S96" i="15"/>
  <c r="E95" i="15"/>
  <c r="I95" i="14"/>
  <c r="I95" i="10"/>
  <c r="S98" i="6" s="1"/>
  <c r="H88" i="14"/>
  <c r="L88" i="14" s="1"/>
  <c r="D88" i="15"/>
  <c r="H88" i="10"/>
  <c r="X91" i="6" s="1"/>
  <c r="Y91" i="6" s="1"/>
  <c r="Z91" i="6" s="1"/>
  <c r="S100" i="10"/>
  <c r="H103" i="7" s="1"/>
  <c r="P99" i="14"/>
  <c r="D96" i="15"/>
  <c r="H96" i="10"/>
  <c r="H96" i="14"/>
  <c r="E94" i="14"/>
  <c r="B94" i="15"/>
  <c r="F94" i="10"/>
  <c r="AI94" i="14"/>
  <c r="AD94" i="10"/>
  <c r="AG97" i="8" s="1"/>
  <c r="R94" i="15"/>
  <c r="AH98" i="14"/>
  <c r="AJ98" i="14" s="1"/>
  <c r="AC98" i="10"/>
  <c r="AF101" i="8" s="1"/>
  <c r="AH101" i="8" s="1"/>
  <c r="Q98" i="15"/>
  <c r="U97" i="10"/>
  <c r="J100" i="7" s="1"/>
  <c r="P100" i="7" s="1"/>
  <c r="K97" i="15"/>
  <c r="R97" i="14"/>
  <c r="X94" i="10"/>
  <c r="J128" i="12"/>
  <c r="W92" i="14"/>
  <c r="X92" i="14" s="1"/>
  <c r="T92" i="14" s="1"/>
  <c r="W90" i="10"/>
  <c r="H90" i="10"/>
  <c r="H90" i="14"/>
  <c r="D90" i="15"/>
  <c r="W82" i="10"/>
  <c r="AG101" i="14"/>
  <c r="G94" i="10"/>
  <c r="F94" i="14"/>
  <c r="C94" i="15"/>
  <c r="F93" i="10"/>
  <c r="E93" i="14"/>
  <c r="G93" i="14" s="1"/>
  <c r="B93" i="15"/>
  <c r="P91" i="10"/>
  <c r="X90" i="10"/>
  <c r="Q87" i="14"/>
  <c r="M87" i="14" s="1"/>
  <c r="J87" i="15"/>
  <c r="P83" i="10"/>
  <c r="AE79" i="14"/>
  <c r="O79" i="15"/>
  <c r="AA79" i="10"/>
  <c r="AC82" i="8" s="1"/>
  <c r="G96" i="15"/>
  <c r="N96" i="14"/>
  <c r="Q96" i="10"/>
  <c r="F99" i="7" s="1"/>
  <c r="AF96" i="14"/>
  <c r="AB96" i="10"/>
  <c r="AD99" i="8" s="1"/>
  <c r="P96" i="15"/>
  <c r="AF95" i="14"/>
  <c r="P95" i="15"/>
  <c r="AB95" i="10"/>
  <c r="AD98" i="8" s="1"/>
  <c r="C98" i="6"/>
  <c r="C97" i="3"/>
  <c r="U97" i="3" s="1"/>
  <c r="C98" i="8"/>
  <c r="C98" i="7"/>
  <c r="P104" i="14"/>
  <c r="K97" i="10"/>
  <c r="O97" i="10"/>
  <c r="P94" i="10"/>
  <c r="Q92" i="10"/>
  <c r="F95" i="7" s="1"/>
  <c r="L95" i="7" s="1"/>
  <c r="N92" i="14"/>
  <c r="G92" i="15"/>
  <c r="AF99" i="10"/>
  <c r="AJ102" i="8" s="1"/>
  <c r="AL99" i="14"/>
  <c r="T99" i="15"/>
  <c r="P99" i="10"/>
  <c r="C102" i="6"/>
  <c r="C102" i="7"/>
  <c r="C102" i="8"/>
  <c r="C101" i="3"/>
  <c r="U101" i="3" s="1"/>
  <c r="AC98" i="14"/>
  <c r="Y98" i="10"/>
  <c r="AA101" i="8" s="1"/>
  <c r="M98" i="15"/>
  <c r="C101" i="6"/>
  <c r="C101" i="7"/>
  <c r="L101" i="7" s="1"/>
  <c r="C101" i="8"/>
  <c r="C100" i="3"/>
  <c r="U100" i="3" s="1"/>
  <c r="P91" i="14"/>
  <c r="M91" i="14" s="1"/>
  <c r="W87" i="10"/>
  <c r="AK79" i="14"/>
  <c r="AN79" i="14" s="1"/>
  <c r="S79" i="15"/>
  <c r="AE79" i="10"/>
  <c r="AI82" i="8" s="1"/>
  <c r="AL82" i="8" s="1"/>
  <c r="K88" i="6"/>
  <c r="L88" i="6" s="1"/>
  <c r="J88" i="6"/>
  <c r="W81" i="10"/>
  <c r="M78" i="15"/>
  <c r="AC78" i="14"/>
  <c r="AG78" i="14" s="1"/>
  <c r="Y78" i="10"/>
  <c r="AA81" i="8" s="1"/>
  <c r="AH77" i="14"/>
  <c r="AJ77" i="14" s="1"/>
  <c r="Q77" i="15"/>
  <c r="AC77" i="10"/>
  <c r="AF80" i="8" s="1"/>
  <c r="AH80" i="8" s="1"/>
  <c r="K84" i="10"/>
  <c r="N84" i="10"/>
  <c r="AE85" i="8"/>
  <c r="W89" i="14"/>
  <c r="X89" i="14" s="1"/>
  <c r="T89" i="14" s="1"/>
  <c r="AM89" i="14"/>
  <c r="U89" i="15"/>
  <c r="AG89" i="10"/>
  <c r="AK92" i="8" s="1"/>
  <c r="AA89" i="14"/>
  <c r="L89" i="15"/>
  <c r="O125" i="12"/>
  <c r="O86" i="14"/>
  <c r="H86" i="15"/>
  <c r="R86" i="10"/>
  <c r="G89" i="7" s="1"/>
  <c r="AA81" i="10"/>
  <c r="AC84" i="8" s="1"/>
  <c r="O81" i="15"/>
  <c r="AE81" i="14"/>
  <c r="AM81" i="14"/>
  <c r="AN81" i="14" s="1"/>
  <c r="U81" i="15"/>
  <c r="AG81" i="10"/>
  <c r="AK84" i="8" s="1"/>
  <c r="AL84" i="8" s="1"/>
  <c r="AL78" i="14"/>
  <c r="AF78" i="10"/>
  <c r="AJ81" i="8" s="1"/>
  <c r="T78" i="15"/>
  <c r="AE93" i="8"/>
  <c r="K84" i="15"/>
  <c r="U84" i="10"/>
  <c r="J87" i="7" s="1"/>
  <c r="R84" i="14"/>
  <c r="K89" i="10"/>
  <c r="L85" i="15"/>
  <c r="AA85" i="14"/>
  <c r="AE85" i="10"/>
  <c r="AI88" i="8" s="1"/>
  <c r="AL88" i="8" s="1"/>
  <c r="AK85" i="14"/>
  <c r="AN85" i="14" s="1"/>
  <c r="S85" i="15"/>
  <c r="AB85" i="10"/>
  <c r="AD88" i="8" s="1"/>
  <c r="AF85" i="14"/>
  <c r="P85" i="15"/>
  <c r="O120" i="12"/>
  <c r="K80" i="6" s="1"/>
  <c r="L80" i="6" s="1"/>
  <c r="M80" i="6" s="1"/>
  <c r="P68" i="10"/>
  <c r="H85" i="10"/>
  <c r="D85" i="15"/>
  <c r="H85" i="14"/>
  <c r="K81" i="10"/>
  <c r="O80" i="10"/>
  <c r="AC80" i="14"/>
  <c r="M80" i="15"/>
  <c r="Y80" i="10"/>
  <c r="AA83" i="8" s="1"/>
  <c r="K72" i="10"/>
  <c r="AL68" i="14"/>
  <c r="T68" i="15"/>
  <c r="AF68" i="10"/>
  <c r="AJ71" i="8" s="1"/>
  <c r="H61" i="14"/>
  <c r="L61" i="14" s="1"/>
  <c r="D61" i="14" s="1"/>
  <c r="D61" i="15"/>
  <c r="V61" i="15" s="1"/>
  <c r="G61" i="11" s="1"/>
  <c r="D61" i="11" s="1"/>
  <c r="H61" i="10"/>
  <c r="AL76" i="8"/>
  <c r="I69" i="15"/>
  <c r="X64" i="10"/>
  <c r="L78" i="7"/>
  <c r="M71" i="15"/>
  <c r="Y71" i="10"/>
  <c r="AA74" i="8" s="1"/>
  <c r="AC71" i="14"/>
  <c r="C74" i="8"/>
  <c r="C74" i="6"/>
  <c r="C74" i="7"/>
  <c r="L74" i="7" s="1"/>
  <c r="C73" i="3"/>
  <c r="U73" i="3" s="1"/>
  <c r="I76" i="15"/>
  <c r="K74" i="15"/>
  <c r="U74" i="10"/>
  <c r="J77" i="7" s="1"/>
  <c r="R74" i="14"/>
  <c r="N74" i="14"/>
  <c r="G74" i="15"/>
  <c r="Q74" i="10"/>
  <c r="F77" i="7" s="1"/>
  <c r="P74" i="10"/>
  <c r="L73" i="10"/>
  <c r="F73" i="15"/>
  <c r="J73" i="14"/>
  <c r="K73" i="14" s="1"/>
  <c r="O118" i="12"/>
  <c r="C76" i="7"/>
  <c r="P76" i="7" s="1"/>
  <c r="C76" i="8"/>
  <c r="C76" i="6"/>
  <c r="C75" i="3"/>
  <c r="U75" i="3" s="1"/>
  <c r="I59" i="15"/>
  <c r="J54" i="10"/>
  <c r="AF51" i="14"/>
  <c r="AG51" i="14" s="1"/>
  <c r="AB51" i="10"/>
  <c r="AD54" i="8" s="1"/>
  <c r="P51" i="15"/>
  <c r="P48" i="10"/>
  <c r="W40" i="10"/>
  <c r="H32" i="14"/>
  <c r="L32" i="14" s="1"/>
  <c r="D32" i="14" s="1"/>
  <c r="D32" i="15"/>
  <c r="H32" i="10"/>
  <c r="M85" i="7"/>
  <c r="AC74" i="14"/>
  <c r="M74" i="15"/>
  <c r="Y74" i="10"/>
  <c r="AA77" i="8" s="1"/>
  <c r="K70" i="10"/>
  <c r="S67" i="15"/>
  <c r="AE67" i="10"/>
  <c r="AI70" i="8" s="1"/>
  <c r="AK67" i="14"/>
  <c r="V66" i="10"/>
  <c r="Y69" i="8"/>
  <c r="Z69" i="8" s="1"/>
  <c r="AD66" i="14"/>
  <c r="AG66" i="14" s="1"/>
  <c r="N66" i="15"/>
  <c r="Z66" i="10"/>
  <c r="AB69" i="8" s="1"/>
  <c r="AE69" i="8" s="1"/>
  <c r="C66" i="8"/>
  <c r="C66" i="7"/>
  <c r="P66" i="7" s="1"/>
  <c r="C66" i="6"/>
  <c r="C65" i="3"/>
  <c r="U65" i="3" s="1"/>
  <c r="AA59" i="10"/>
  <c r="AC62" i="8" s="1"/>
  <c r="AE59" i="14"/>
  <c r="O59" i="15"/>
  <c r="R54" i="14"/>
  <c r="U54" i="10"/>
  <c r="J57" i="7" s="1"/>
  <c r="P57" i="7" s="1"/>
  <c r="K54" i="15"/>
  <c r="X75" i="6"/>
  <c r="Y75" i="6" s="1"/>
  <c r="W75" i="6"/>
  <c r="I68" i="15"/>
  <c r="P67" i="10"/>
  <c r="G65" i="14"/>
  <c r="X59" i="10"/>
  <c r="X51" i="10"/>
  <c r="W44" i="10"/>
  <c r="X58" i="10"/>
  <c r="AE58" i="14"/>
  <c r="O58" i="15"/>
  <c r="AA58" i="10"/>
  <c r="AC61" i="8" s="1"/>
  <c r="AH47" i="14"/>
  <c r="AJ47" i="14" s="1"/>
  <c r="Q47" i="15"/>
  <c r="AC47" i="10"/>
  <c r="AF50" i="8" s="1"/>
  <c r="AH50" i="8" s="1"/>
  <c r="K70" i="6"/>
  <c r="L70" i="6" s="1"/>
  <c r="J70" i="6"/>
  <c r="P62" i="14"/>
  <c r="D57" i="15"/>
  <c r="H57" i="10"/>
  <c r="H57" i="14"/>
  <c r="J53" i="10"/>
  <c r="O42" i="14"/>
  <c r="H42" i="15"/>
  <c r="R42" i="10"/>
  <c r="G45" i="7" s="1"/>
  <c r="M45" i="7" s="1"/>
  <c r="O71" i="12"/>
  <c r="AL39" i="14"/>
  <c r="T39" i="15"/>
  <c r="AF39" i="10"/>
  <c r="AJ42" i="8" s="1"/>
  <c r="AE71" i="8"/>
  <c r="M61" i="14"/>
  <c r="J57" i="10"/>
  <c r="J53" i="15"/>
  <c r="T53" i="10"/>
  <c r="I56" i="7" s="1"/>
  <c r="Q53" i="14"/>
  <c r="W53" i="14"/>
  <c r="X53" i="14" s="1"/>
  <c r="T53" i="14" s="1"/>
  <c r="J86" i="12"/>
  <c r="Q56" i="8" s="1"/>
  <c r="R56" i="8" s="1"/>
  <c r="X53" i="10"/>
  <c r="R50" i="15"/>
  <c r="AD50" i="10"/>
  <c r="AG53" i="8" s="1"/>
  <c r="AI50" i="14"/>
  <c r="R47" i="14"/>
  <c r="K47" i="15"/>
  <c r="U47" i="10"/>
  <c r="J50" i="7" s="1"/>
  <c r="P50" i="7" s="1"/>
  <c r="K62" i="10"/>
  <c r="K62" i="15"/>
  <c r="R62" i="14"/>
  <c r="U62" i="10"/>
  <c r="J65" i="7" s="1"/>
  <c r="K60" i="10"/>
  <c r="T60" i="10"/>
  <c r="I63" i="7" s="1"/>
  <c r="J60" i="15"/>
  <c r="Q60" i="14"/>
  <c r="AL60" i="14"/>
  <c r="T60" i="15"/>
  <c r="AF60" i="10"/>
  <c r="AJ63" i="8" s="1"/>
  <c r="L57" i="10"/>
  <c r="J57" i="14"/>
  <c r="K57" i="14" s="1"/>
  <c r="F57" i="15"/>
  <c r="F55" i="10"/>
  <c r="E55" i="14"/>
  <c r="B55" i="15"/>
  <c r="B39" i="15"/>
  <c r="E39" i="14"/>
  <c r="F39" i="10"/>
  <c r="AI37" i="14"/>
  <c r="AJ37" i="14" s="1"/>
  <c r="R37" i="15"/>
  <c r="AD37" i="10"/>
  <c r="AG40" i="8" s="1"/>
  <c r="O62" i="7"/>
  <c r="W54" i="6"/>
  <c r="X54" i="6"/>
  <c r="Y54" i="6" s="1"/>
  <c r="W47" i="10"/>
  <c r="O45" i="10"/>
  <c r="N43" i="14"/>
  <c r="M43" i="14" s="1"/>
  <c r="Q43" i="10"/>
  <c r="F46" i="7" s="1"/>
  <c r="L46" i="7" s="1"/>
  <c r="G43" i="15"/>
  <c r="K42" i="15"/>
  <c r="R42" i="14"/>
  <c r="U42" i="10"/>
  <c r="J45" i="7" s="1"/>
  <c r="P45" i="7" s="1"/>
  <c r="R39" i="15"/>
  <c r="AD39" i="10"/>
  <c r="AG42" i="8" s="1"/>
  <c r="AH42" i="8" s="1"/>
  <c r="AI39" i="14"/>
  <c r="AJ39" i="14" s="1"/>
  <c r="AE59" i="8"/>
  <c r="P55" i="15"/>
  <c r="AF55" i="14"/>
  <c r="AB55" i="10"/>
  <c r="AD58" i="8" s="1"/>
  <c r="AF55" i="10"/>
  <c r="AJ58" i="8" s="1"/>
  <c r="AL55" i="14"/>
  <c r="T55" i="15"/>
  <c r="K55" i="10"/>
  <c r="AM50" i="14"/>
  <c r="AG50" i="10"/>
  <c r="AK53" i="8" s="1"/>
  <c r="U50" i="15"/>
  <c r="W50" i="14"/>
  <c r="X50" i="14" s="1"/>
  <c r="T50" i="14" s="1"/>
  <c r="J83" i="12"/>
  <c r="O60" i="7"/>
  <c r="I41" i="10"/>
  <c r="S44" i="6" s="1"/>
  <c r="E41" i="15"/>
  <c r="I41" i="14"/>
  <c r="AH35" i="14"/>
  <c r="AJ35" i="14" s="1"/>
  <c r="AC35" i="10"/>
  <c r="AF38" i="8" s="1"/>
  <c r="AH38" i="8" s="1"/>
  <c r="Q35" i="15"/>
  <c r="N35" i="10"/>
  <c r="C38" i="8"/>
  <c r="C38" i="7"/>
  <c r="O38" i="7" s="1"/>
  <c r="C38" i="6"/>
  <c r="C37" i="3"/>
  <c r="U37" i="3" s="1"/>
  <c r="J33" i="10"/>
  <c r="C36" i="7"/>
  <c r="P36" i="7" s="1"/>
  <c r="C36" i="8"/>
  <c r="C36" i="6"/>
  <c r="C35" i="3"/>
  <c r="U35" i="3" s="1"/>
  <c r="L46" i="15"/>
  <c r="AA46" i="14"/>
  <c r="P46" i="10"/>
  <c r="J46" i="10"/>
  <c r="G48" i="6"/>
  <c r="H48" i="6" s="1"/>
  <c r="I48" i="6" s="1"/>
  <c r="F48" i="6"/>
  <c r="G47" i="6"/>
  <c r="H47" i="6" s="1"/>
  <c r="I47" i="6" s="1"/>
  <c r="F47" i="6"/>
  <c r="Z40" i="14"/>
  <c r="S40" i="14" s="1"/>
  <c r="E38" i="14"/>
  <c r="F38" i="10"/>
  <c r="B38" i="15"/>
  <c r="C41" i="6"/>
  <c r="C40" i="3"/>
  <c r="U40" i="3" s="1"/>
  <c r="C41" i="7"/>
  <c r="C41" i="8"/>
  <c r="F35" i="10"/>
  <c r="E35" i="14"/>
  <c r="B35" i="15"/>
  <c r="G34" i="10"/>
  <c r="C34" i="15"/>
  <c r="F34" i="14"/>
  <c r="G34" i="14" s="1"/>
  <c r="I31" i="14"/>
  <c r="K31" i="14" s="1"/>
  <c r="L31" i="14" s="1"/>
  <c r="D31" i="14" s="1"/>
  <c r="I31" i="10"/>
  <c r="E31" i="15"/>
  <c r="E29" i="15"/>
  <c r="I29" i="14"/>
  <c r="I29" i="10"/>
  <c r="AK22" i="14"/>
  <c r="AN22" i="14" s="1"/>
  <c r="AB22" i="14" s="1"/>
  <c r="Z22" i="14" s="1"/>
  <c r="S22" i="14" s="1"/>
  <c r="AE22" i="10"/>
  <c r="AI25" i="8" s="1"/>
  <c r="AL25" i="8" s="1"/>
  <c r="S22" i="15"/>
  <c r="S55" i="10"/>
  <c r="H58" i="7" s="1"/>
  <c r="O50" i="6"/>
  <c r="P50" i="6"/>
  <c r="Q50" i="6" s="1"/>
  <c r="R50" i="6" s="1"/>
  <c r="W41" i="10"/>
  <c r="S51" i="10"/>
  <c r="H54" i="7" s="1"/>
  <c r="AF41" i="10"/>
  <c r="AJ44" i="8" s="1"/>
  <c r="T41" i="15"/>
  <c r="AL41" i="14"/>
  <c r="AN41" i="14" s="1"/>
  <c r="G40" i="6"/>
  <c r="H40" i="6" s="1"/>
  <c r="I40" i="6" s="1"/>
  <c r="F40" i="6"/>
  <c r="F34" i="15"/>
  <c r="J34" i="14"/>
  <c r="K34" i="14" s="1"/>
  <c r="L34" i="14" s="1"/>
  <c r="L34" i="10"/>
  <c r="AH34" i="14"/>
  <c r="Q34" i="15"/>
  <c r="AC34" i="10"/>
  <c r="AF37" i="8" s="1"/>
  <c r="AE54" i="8"/>
  <c r="N47" i="7"/>
  <c r="V42" i="10"/>
  <c r="Y45" i="8"/>
  <c r="Z45" i="8" s="1"/>
  <c r="O82" i="12"/>
  <c r="Q49" i="10"/>
  <c r="F52" i="7" s="1"/>
  <c r="G49" i="15"/>
  <c r="N49" i="14"/>
  <c r="AA49" i="14"/>
  <c r="L49" i="15"/>
  <c r="AE51" i="8"/>
  <c r="AM51" i="8" s="1"/>
  <c r="AN51" i="8" s="1"/>
  <c r="T50" i="3" s="1"/>
  <c r="R50" i="3" s="1"/>
  <c r="AA41" i="10"/>
  <c r="AC44" i="8" s="1"/>
  <c r="AE41" i="14"/>
  <c r="O41" i="15"/>
  <c r="J41" i="10"/>
  <c r="AD41" i="14"/>
  <c r="N41" i="15"/>
  <c r="Z41" i="10"/>
  <c r="AB44" i="8" s="1"/>
  <c r="K42" i="6"/>
  <c r="L42" i="6" s="1"/>
  <c r="J42" i="6"/>
  <c r="AF36" i="10"/>
  <c r="AJ39" i="8" s="1"/>
  <c r="T36" i="15"/>
  <c r="AL36" i="14"/>
  <c r="W38" i="6"/>
  <c r="X38" i="6"/>
  <c r="Y38" i="6" s="1"/>
  <c r="Z38" i="6" s="1"/>
  <c r="S33" i="10"/>
  <c r="H36" i="7" s="1"/>
  <c r="G36" i="6"/>
  <c r="H36" i="6" s="1"/>
  <c r="F36" i="6"/>
  <c r="L39" i="7"/>
  <c r="D33" i="14"/>
  <c r="E30" i="14"/>
  <c r="F30" i="10"/>
  <c r="B30" i="15"/>
  <c r="P28" i="10"/>
  <c r="G31" i="6"/>
  <c r="H31" i="6" s="1"/>
  <c r="F31" i="6"/>
  <c r="J52" i="12"/>
  <c r="W28" i="14"/>
  <c r="X28" i="14" s="1"/>
  <c r="T28" i="14" s="1"/>
  <c r="AB30" i="10"/>
  <c r="AD33" i="8" s="1"/>
  <c r="AF30" i="14"/>
  <c r="P30" i="15"/>
  <c r="AC30" i="14"/>
  <c r="Y30" i="10"/>
  <c r="AA33" i="8" s="1"/>
  <c r="M30" i="15"/>
  <c r="W40" i="6"/>
  <c r="X40" i="6"/>
  <c r="Y40" i="6" s="1"/>
  <c r="P26" i="15"/>
  <c r="AB26" i="10"/>
  <c r="AD29" i="8" s="1"/>
  <c r="AF26" i="14"/>
  <c r="AH24" i="14"/>
  <c r="AJ24" i="14" s="1"/>
  <c r="AC24" i="10"/>
  <c r="AF27" i="8" s="1"/>
  <c r="AH27" i="8" s="1"/>
  <c r="Q24" i="15"/>
  <c r="C20" i="7"/>
  <c r="M20" i="7" s="1"/>
  <c r="C20" i="6"/>
  <c r="C20" i="8"/>
  <c r="C19" i="3"/>
  <c r="U19" i="3" s="1"/>
  <c r="S32" i="10"/>
  <c r="H35" i="7" s="1"/>
  <c r="D28" i="15"/>
  <c r="H28" i="14"/>
  <c r="H28" i="10"/>
  <c r="P29" i="6"/>
  <c r="Q29" i="6" s="1"/>
  <c r="R29" i="6" s="1"/>
  <c r="O29" i="6"/>
  <c r="T29" i="6"/>
  <c r="U29" i="6" s="1"/>
  <c r="V29" i="6" s="1"/>
  <c r="O24" i="10"/>
  <c r="I17" i="14"/>
  <c r="K17" i="14" s="1"/>
  <c r="I17" i="10"/>
  <c r="S20" i="6" s="1"/>
  <c r="E17" i="15"/>
  <c r="V17" i="15" s="1"/>
  <c r="G17" i="11" s="1"/>
  <c r="D17" i="11" s="1"/>
  <c r="T25" i="15"/>
  <c r="AF25" i="10"/>
  <c r="AJ28" i="8" s="1"/>
  <c r="AL25" i="14"/>
  <c r="J25" i="14"/>
  <c r="F25" i="15"/>
  <c r="L25" i="10"/>
  <c r="M25" i="10"/>
  <c r="AL23" i="8"/>
  <c r="E18" i="15"/>
  <c r="I18" i="14"/>
  <c r="I18" i="10"/>
  <c r="S21" i="6" s="1"/>
  <c r="S24" i="10"/>
  <c r="H27" i="7" s="1"/>
  <c r="T23" i="10"/>
  <c r="I26" i="7" s="1"/>
  <c r="Q23" i="14"/>
  <c r="J23" i="15"/>
  <c r="AH23" i="14"/>
  <c r="AJ23" i="14" s="1"/>
  <c r="Q23" i="15"/>
  <c r="AC23" i="10"/>
  <c r="AF26" i="8" s="1"/>
  <c r="AH26" i="8" s="1"/>
  <c r="J21" i="14"/>
  <c r="L21" i="10"/>
  <c r="F21" i="15"/>
  <c r="M19" i="15"/>
  <c r="AC19" i="14"/>
  <c r="Y19" i="10"/>
  <c r="AA22" i="8" s="1"/>
  <c r="D27" i="15"/>
  <c r="H27" i="10"/>
  <c r="H27" i="14"/>
  <c r="L27" i="14" s="1"/>
  <c r="I25" i="14"/>
  <c r="E25" i="15"/>
  <c r="I25" i="10"/>
  <c r="S28" i="6" s="1"/>
  <c r="C16" i="15"/>
  <c r="F16" i="14"/>
  <c r="G16" i="14" s="1"/>
  <c r="G16" i="10"/>
  <c r="AH16" i="14"/>
  <c r="AC16" i="10"/>
  <c r="AF19" i="8" s="1"/>
  <c r="Q16" i="15"/>
  <c r="V22" i="10"/>
  <c r="Y25" i="8"/>
  <c r="Z25" i="8" s="1"/>
  <c r="R21" i="10"/>
  <c r="G24" i="7" s="1"/>
  <c r="H21" i="15"/>
  <c r="O21" i="14"/>
  <c r="AG22" i="14"/>
  <c r="V20" i="10"/>
  <c r="Y23" i="8"/>
  <c r="Z23" i="8" s="1"/>
  <c r="P19" i="10"/>
  <c r="K18" i="10"/>
  <c r="L15" i="15"/>
  <c r="AA15" i="14"/>
  <c r="E11" i="14"/>
  <c r="B11" i="15"/>
  <c r="F11" i="10"/>
  <c r="X7" i="10"/>
  <c r="AF4" i="14"/>
  <c r="AG4" i="14" s="1"/>
  <c r="AB4" i="14" s="1"/>
  <c r="Z4" i="14" s="1"/>
  <c r="S4" i="14" s="1"/>
  <c r="P4" i="15"/>
  <c r="AB4" i="10"/>
  <c r="AD7" i="8" s="1"/>
  <c r="X137" i="8"/>
  <c r="S136" i="3" s="1"/>
  <c r="T27" i="10"/>
  <c r="I30" i="7" s="1"/>
  <c r="O30" i="7" s="1"/>
  <c r="J27" i="15"/>
  <c r="Q27" i="14"/>
  <c r="R27" i="15"/>
  <c r="AD27" i="10"/>
  <c r="AG30" i="8" s="1"/>
  <c r="AI27" i="14"/>
  <c r="J19" i="10"/>
  <c r="AD16" i="10"/>
  <c r="AG19" i="8" s="1"/>
  <c r="R16" i="15"/>
  <c r="AI16" i="14"/>
  <c r="O15" i="14"/>
  <c r="H15" i="15"/>
  <c r="R15" i="10"/>
  <c r="G18" i="7" s="1"/>
  <c r="AI15" i="14"/>
  <c r="R15" i="15"/>
  <c r="AD15" i="10"/>
  <c r="AG18" i="8" s="1"/>
  <c r="H21" i="14"/>
  <c r="H21" i="10"/>
  <c r="D21" i="15"/>
  <c r="H10" i="15"/>
  <c r="R10" i="10"/>
  <c r="G13" i="7" s="1"/>
  <c r="O10" i="14"/>
  <c r="P4" i="14"/>
  <c r="R155" i="8"/>
  <c r="X155" i="8" s="1"/>
  <c r="S154" i="3" s="1"/>
  <c r="K93" i="8"/>
  <c r="P18" i="14"/>
  <c r="H12" i="10"/>
  <c r="D12" i="15"/>
  <c r="H12" i="14"/>
  <c r="AF10" i="10"/>
  <c r="AJ13" i="8" s="1"/>
  <c r="T10" i="15"/>
  <c r="AL10" i="14"/>
  <c r="O5" i="10"/>
  <c r="W14" i="10"/>
  <c r="O14" i="14"/>
  <c r="H14" i="15"/>
  <c r="R14" i="10"/>
  <c r="G17" i="7" s="1"/>
  <c r="AA6" i="10"/>
  <c r="AC9" i="8" s="1"/>
  <c r="AE6" i="14"/>
  <c r="O6" i="15"/>
  <c r="N3" i="10"/>
  <c r="R135" i="8"/>
  <c r="X135" i="8" s="1"/>
  <c r="S134" i="3" s="1"/>
  <c r="AE12" i="8"/>
  <c r="W10" i="6"/>
  <c r="X10" i="6"/>
  <c r="Y10" i="6" s="1"/>
  <c r="Z10" i="6" s="1"/>
  <c r="AD6" i="14"/>
  <c r="AG6" i="14" s="1"/>
  <c r="N6" i="15"/>
  <c r="Z6" i="10"/>
  <c r="AB9" i="8" s="1"/>
  <c r="I3" i="15"/>
  <c r="G3" i="15"/>
  <c r="V9" i="10"/>
  <c r="Y12" i="8"/>
  <c r="Z12" i="8" s="1"/>
  <c r="M8" i="10"/>
  <c r="K3" i="15"/>
  <c r="R3" i="14"/>
  <c r="M3" i="14" s="1"/>
  <c r="O107" i="7"/>
  <c r="O64" i="7"/>
  <c r="O43" i="7"/>
  <c r="L35" i="7"/>
  <c r="C6" i="6"/>
  <c r="C6" i="7"/>
  <c r="L117" i="7"/>
  <c r="C5" i="3"/>
  <c r="O104" i="7"/>
  <c r="P35" i="7"/>
  <c r="C6" i="8"/>
  <c r="P64" i="7"/>
  <c r="P43" i="7"/>
  <c r="W38" i="8"/>
  <c r="W10" i="8"/>
  <c r="S12" i="15"/>
  <c r="AK12" i="14"/>
  <c r="AE12" i="10"/>
  <c r="AI15" i="8" s="1"/>
  <c r="Q8" i="14"/>
  <c r="J8" i="15"/>
  <c r="T8" i="10"/>
  <c r="I11" i="7" s="1"/>
  <c r="O11" i="7" s="1"/>
  <c r="X6" i="10"/>
  <c r="B6" i="15"/>
  <c r="F6" i="10"/>
  <c r="E6" i="14"/>
  <c r="W154" i="8"/>
  <c r="K99" i="8"/>
  <c r="O99" i="8" s="1"/>
  <c r="W94" i="8"/>
  <c r="AB13" i="10"/>
  <c r="AD16" i="8" s="1"/>
  <c r="P13" i="15"/>
  <c r="AF13" i="14"/>
  <c r="H13" i="15"/>
  <c r="O13" i="14"/>
  <c r="R13" i="10"/>
  <c r="G16" i="7" s="1"/>
  <c r="M16" i="7" s="1"/>
  <c r="AE13" i="14"/>
  <c r="O13" i="15"/>
  <c r="AA13" i="10"/>
  <c r="AC16" i="8" s="1"/>
  <c r="Q5" i="14"/>
  <c r="J5" i="15"/>
  <c r="T5" i="10"/>
  <c r="I8" i="7" s="1"/>
  <c r="R7" i="6"/>
  <c r="T27" i="5"/>
  <c r="T137" i="4"/>
  <c r="T104" i="4"/>
  <c r="H69" i="8"/>
  <c r="O69" i="8" s="1"/>
  <c r="P142" i="7"/>
  <c r="W56" i="8"/>
  <c r="T45" i="5"/>
  <c r="T58" i="4"/>
  <c r="G4" i="14"/>
  <c r="D4" i="14" s="1"/>
  <c r="T42" i="5"/>
  <c r="H46" i="8"/>
  <c r="O46" i="8" s="1"/>
  <c r="T25" i="4"/>
  <c r="V5" i="10"/>
  <c r="Y8" i="8"/>
  <c r="Z8" i="8" s="1"/>
  <c r="W83" i="8"/>
  <c r="T84" i="5"/>
  <c r="L84" i="5"/>
  <c r="R84" i="5"/>
  <c r="J84" i="5"/>
  <c r="I84" i="5"/>
  <c r="P84" i="5"/>
  <c r="O84" i="5"/>
  <c r="M84" i="5"/>
  <c r="S84" i="5"/>
  <c r="Q84" i="5" s="1"/>
  <c r="N84" i="5"/>
  <c r="F82" i="5"/>
  <c r="G82" i="5" s="1"/>
  <c r="H82" i="5" s="1"/>
  <c r="T68" i="4"/>
  <c r="Q7" i="8"/>
  <c r="I7" i="8"/>
  <c r="K7" i="8" s="1"/>
  <c r="P7" i="8"/>
  <c r="G7" i="8"/>
  <c r="V7" i="8"/>
  <c r="M7" i="8"/>
  <c r="U7" i="8"/>
  <c r="L7" i="8"/>
  <c r="T7" i="8"/>
  <c r="S7" i="8"/>
  <c r="J7" i="8"/>
  <c r="F7" i="8"/>
  <c r="H7" i="8" s="1"/>
  <c r="T19" i="5"/>
  <c r="N160" i="8"/>
  <c r="T71" i="5"/>
  <c r="T124" i="4"/>
  <c r="T60" i="4"/>
  <c r="T37" i="4"/>
  <c r="P158" i="7"/>
  <c r="L142" i="7"/>
  <c r="T13" i="4"/>
  <c r="O156" i="14"/>
  <c r="H156" i="15"/>
  <c r="R156" i="10"/>
  <c r="G159" i="7" s="1"/>
  <c r="M159" i="7" s="1"/>
  <c r="R159" i="10"/>
  <c r="G162" i="7" s="1"/>
  <c r="M162" i="7" s="1"/>
  <c r="O159" i="14"/>
  <c r="H159" i="15"/>
  <c r="Z158" i="10"/>
  <c r="AB161" i="8" s="1"/>
  <c r="AD158" i="14"/>
  <c r="N158" i="15"/>
  <c r="Z160" i="10"/>
  <c r="AB163" i="8" s="1"/>
  <c r="AD160" i="14"/>
  <c r="N160" i="15"/>
  <c r="AJ159" i="14"/>
  <c r="S157" i="15"/>
  <c r="AE157" i="10"/>
  <c r="AI160" i="8" s="1"/>
  <c r="AK157" i="14"/>
  <c r="C149" i="14"/>
  <c r="H149" i="11" s="1"/>
  <c r="E149" i="11" s="1"/>
  <c r="X148" i="10"/>
  <c r="L147" i="10"/>
  <c r="F147" i="15"/>
  <c r="V147" i="15" s="1"/>
  <c r="G147" i="11" s="1"/>
  <c r="D147" i="11" s="1"/>
  <c r="J147" i="14"/>
  <c r="K147" i="14" s="1"/>
  <c r="L147" i="14" s="1"/>
  <c r="P153" i="7"/>
  <c r="I150" i="14"/>
  <c r="E150" i="15"/>
  <c r="I150" i="10"/>
  <c r="S153" i="6" s="1"/>
  <c r="AM150" i="14"/>
  <c r="AN150" i="14" s="1"/>
  <c r="U150" i="15"/>
  <c r="AG150" i="10"/>
  <c r="AK153" i="8" s="1"/>
  <c r="E160" i="14"/>
  <c r="B160" i="15"/>
  <c r="F160" i="10"/>
  <c r="AL157" i="14"/>
  <c r="T157" i="15"/>
  <c r="AF157" i="10"/>
  <c r="AJ160" i="8" s="1"/>
  <c r="J156" i="10"/>
  <c r="E161" i="14"/>
  <c r="B161" i="15"/>
  <c r="F161" i="10"/>
  <c r="I158" i="14"/>
  <c r="E158" i="15"/>
  <c r="I158" i="10"/>
  <c r="S161" i="6" s="1"/>
  <c r="Z157" i="10"/>
  <c r="AB160" i="8" s="1"/>
  <c r="AD157" i="14"/>
  <c r="N157" i="15"/>
  <c r="U161" i="15"/>
  <c r="AG161" i="10"/>
  <c r="AK164" i="8" s="1"/>
  <c r="AM161" i="14"/>
  <c r="AA157" i="10"/>
  <c r="AC160" i="8" s="1"/>
  <c r="AE157" i="14"/>
  <c r="O157" i="15"/>
  <c r="J188" i="12"/>
  <c r="Q159" i="8" s="1"/>
  <c r="R159" i="8" s="1"/>
  <c r="X159" i="8" s="1"/>
  <c r="S158" i="3" s="1"/>
  <c r="W156" i="14"/>
  <c r="X156" i="14" s="1"/>
  <c r="T156" i="14" s="1"/>
  <c r="L159" i="10"/>
  <c r="J159" i="14"/>
  <c r="K159" i="14" s="1"/>
  <c r="F159" i="15"/>
  <c r="U158" i="10"/>
  <c r="J161" i="7" s="1"/>
  <c r="P161" i="7" s="1"/>
  <c r="R158" i="14"/>
  <c r="K158" i="15"/>
  <c r="J190" i="12"/>
  <c r="Q160" i="8" s="1"/>
  <c r="R160" i="8" s="1"/>
  <c r="W157" i="14"/>
  <c r="X157" i="14" s="1"/>
  <c r="T157" i="14" s="1"/>
  <c r="AF161" i="14"/>
  <c r="P161" i="15"/>
  <c r="AB161" i="10"/>
  <c r="AD164" i="8" s="1"/>
  <c r="AI159" i="14"/>
  <c r="R159" i="15"/>
  <c r="AD159" i="10"/>
  <c r="AG162" i="8" s="1"/>
  <c r="AH162" i="8" s="1"/>
  <c r="W158" i="10"/>
  <c r="X157" i="10"/>
  <c r="AI160" i="14"/>
  <c r="R160" i="15"/>
  <c r="AD160" i="10"/>
  <c r="AG163" i="8" s="1"/>
  <c r="AK159" i="14"/>
  <c r="S159" i="15"/>
  <c r="AE159" i="10"/>
  <c r="AI162" i="8" s="1"/>
  <c r="AL158" i="14"/>
  <c r="T158" i="15"/>
  <c r="AF158" i="10"/>
  <c r="AJ161" i="8" s="1"/>
  <c r="AH153" i="14"/>
  <c r="AJ153" i="14" s="1"/>
  <c r="Q153" i="15"/>
  <c r="AC153" i="10"/>
  <c r="AF156" i="8" s="1"/>
  <c r="AH156" i="8" s="1"/>
  <c r="AE160" i="10"/>
  <c r="AI163" i="8" s="1"/>
  <c r="AL163" i="8" s="1"/>
  <c r="AK160" i="14"/>
  <c r="AN160" i="14" s="1"/>
  <c r="S160" i="15"/>
  <c r="F153" i="14"/>
  <c r="G153" i="14" s="1"/>
  <c r="C153" i="15"/>
  <c r="G153" i="10"/>
  <c r="L156" i="7" s="1"/>
  <c r="W161" i="10"/>
  <c r="T161" i="15"/>
  <c r="AF161" i="10"/>
  <c r="AJ164" i="8" s="1"/>
  <c r="AL161" i="14"/>
  <c r="AG159" i="10"/>
  <c r="AK162" i="8" s="1"/>
  <c r="AM159" i="14"/>
  <c r="U159" i="15"/>
  <c r="T157" i="10"/>
  <c r="I160" i="7" s="1"/>
  <c r="Q157" i="14"/>
  <c r="J157" i="15"/>
  <c r="M156" i="10"/>
  <c r="K159" i="10"/>
  <c r="N156" i="10"/>
  <c r="Z155" i="14"/>
  <c r="S155" i="14" s="1"/>
  <c r="R161" i="10"/>
  <c r="G164" i="7" s="1"/>
  <c r="O161" i="14"/>
  <c r="H161" i="15"/>
  <c r="N157" i="10"/>
  <c r="O156" i="10"/>
  <c r="P155" i="10"/>
  <c r="AG153" i="10"/>
  <c r="AK156" i="8" s="1"/>
  <c r="AM153" i="14"/>
  <c r="U153" i="15"/>
  <c r="AD152" i="14"/>
  <c r="AG152" i="14" s="1"/>
  <c r="N152" i="15"/>
  <c r="Z152" i="10"/>
  <c r="AB155" i="8" s="1"/>
  <c r="AE155" i="8" s="1"/>
  <c r="AM155" i="8" s="1"/>
  <c r="AN155" i="8" s="1"/>
  <c r="T154" i="3" s="1"/>
  <c r="O157" i="10"/>
  <c r="P157" i="10"/>
  <c r="M158" i="7"/>
  <c r="M155" i="14"/>
  <c r="Z148" i="10"/>
  <c r="AB151" i="8" s="1"/>
  <c r="AD148" i="14"/>
  <c r="N148" i="15"/>
  <c r="J148" i="14"/>
  <c r="K148" i="14" s="1"/>
  <c r="L148" i="14" s="1"/>
  <c r="F148" i="15"/>
  <c r="L148" i="10"/>
  <c r="M151" i="15"/>
  <c r="Y151" i="10"/>
  <c r="AA154" i="8" s="1"/>
  <c r="AC151" i="14"/>
  <c r="AG151" i="14" s="1"/>
  <c r="N151" i="14"/>
  <c r="G151" i="15"/>
  <c r="Q151" i="10"/>
  <c r="F154" i="7" s="1"/>
  <c r="X145" i="10"/>
  <c r="G150" i="15"/>
  <c r="Q150" i="10"/>
  <c r="F153" i="7" s="1"/>
  <c r="L153" i="7" s="1"/>
  <c r="N150" i="14"/>
  <c r="K152" i="7"/>
  <c r="P151" i="3" s="1"/>
  <c r="N152" i="7"/>
  <c r="Q152" i="7" s="1"/>
  <c r="M148" i="10"/>
  <c r="I142" i="10"/>
  <c r="S145" i="6" s="1"/>
  <c r="E142" i="15"/>
  <c r="I142" i="14"/>
  <c r="W139" i="10"/>
  <c r="K154" i="10"/>
  <c r="J154" i="10"/>
  <c r="AF154" i="10"/>
  <c r="AJ157" i="8" s="1"/>
  <c r="AL154" i="14"/>
  <c r="T154" i="15"/>
  <c r="W154" i="14"/>
  <c r="X154" i="14" s="1"/>
  <c r="T154" i="14" s="1"/>
  <c r="J182" i="12"/>
  <c r="Q157" i="8" s="1"/>
  <c r="R157" i="8" s="1"/>
  <c r="X157" i="8" s="1"/>
  <c r="S156" i="3" s="1"/>
  <c r="AC148" i="10"/>
  <c r="AF151" i="8" s="1"/>
  <c r="AH151" i="8" s="1"/>
  <c r="AH148" i="14"/>
  <c r="AJ148" i="14" s="1"/>
  <c r="Q148" i="15"/>
  <c r="AL153" i="8"/>
  <c r="X147" i="10"/>
  <c r="C150" i="6"/>
  <c r="C150" i="8"/>
  <c r="C150" i="7"/>
  <c r="N150" i="7" s="1"/>
  <c r="C149" i="3"/>
  <c r="U149" i="3" s="1"/>
  <c r="I144" i="15"/>
  <c r="O143" i="14"/>
  <c r="R143" i="10"/>
  <c r="G146" i="7" s="1"/>
  <c r="H143" i="15"/>
  <c r="O144" i="15"/>
  <c r="AE144" i="14"/>
  <c r="AA144" i="10"/>
  <c r="AC147" i="8" s="1"/>
  <c r="AM146" i="14"/>
  <c r="AN146" i="14" s="1"/>
  <c r="U146" i="15"/>
  <c r="AG146" i="10"/>
  <c r="AK149" i="8" s="1"/>
  <c r="AL149" i="8" s="1"/>
  <c r="O179" i="12"/>
  <c r="AD146" i="14"/>
  <c r="N146" i="15"/>
  <c r="Z146" i="10"/>
  <c r="AB149" i="8" s="1"/>
  <c r="V148" i="10"/>
  <c r="Y151" i="8"/>
  <c r="Z151" i="8" s="1"/>
  <c r="AB145" i="14"/>
  <c r="Z145" i="14" s="1"/>
  <c r="S145" i="14" s="1"/>
  <c r="U143" i="15"/>
  <c r="AM143" i="14"/>
  <c r="AG143" i="10"/>
  <c r="AK146" i="8" s="1"/>
  <c r="J179" i="12"/>
  <c r="W146" i="14"/>
  <c r="X146" i="14" s="1"/>
  <c r="T146" i="14" s="1"/>
  <c r="U140" i="15"/>
  <c r="AG140" i="10"/>
  <c r="AK143" i="8" s="1"/>
  <c r="AM140" i="14"/>
  <c r="O140" i="10"/>
  <c r="T138" i="10"/>
  <c r="I141" i="7" s="1"/>
  <c r="Q138" i="14"/>
  <c r="J138" i="15"/>
  <c r="V147" i="10"/>
  <c r="Y150" i="8"/>
  <c r="Z150" i="8" s="1"/>
  <c r="V145" i="10"/>
  <c r="Y148" i="8"/>
  <c r="Z148" i="8" s="1"/>
  <c r="AC143" i="14"/>
  <c r="M143" i="15"/>
  <c r="Y143" i="10"/>
  <c r="AA146" i="8" s="1"/>
  <c r="R143" i="14"/>
  <c r="K143" i="15"/>
  <c r="U143" i="10"/>
  <c r="J146" i="7" s="1"/>
  <c r="C136" i="7"/>
  <c r="M136" i="7" s="1"/>
  <c r="C136" i="6"/>
  <c r="C136" i="8"/>
  <c r="C135" i="3"/>
  <c r="U135" i="3" s="1"/>
  <c r="O132" i="10"/>
  <c r="AH126" i="14"/>
  <c r="Q126" i="15"/>
  <c r="AC126" i="10"/>
  <c r="AF129" i="8" s="1"/>
  <c r="G141" i="10"/>
  <c r="C141" i="15"/>
  <c r="F141" i="14"/>
  <c r="G141" i="14" s="1"/>
  <c r="O141" i="10"/>
  <c r="AA141" i="14"/>
  <c r="L141" i="15"/>
  <c r="AK141" i="14"/>
  <c r="AN141" i="14" s="1"/>
  <c r="AE141" i="10"/>
  <c r="AI144" i="8" s="1"/>
  <c r="AL144" i="8" s="1"/>
  <c r="S141" i="15"/>
  <c r="K137" i="10"/>
  <c r="O154" i="12"/>
  <c r="K131" i="6" s="1"/>
  <c r="L131" i="6" s="1"/>
  <c r="M131" i="6" s="1"/>
  <c r="J137" i="15"/>
  <c r="T137" i="10"/>
  <c r="I140" i="7" s="1"/>
  <c r="O140" i="7" s="1"/>
  <c r="Q137" i="14"/>
  <c r="E137" i="14"/>
  <c r="F137" i="10"/>
  <c r="B137" i="15"/>
  <c r="W135" i="6"/>
  <c r="X135" i="6"/>
  <c r="Y135" i="6" s="1"/>
  <c r="P126" i="10"/>
  <c r="P128" i="10"/>
  <c r="O135" i="7"/>
  <c r="U129" i="15"/>
  <c r="AM129" i="14"/>
  <c r="AG129" i="10"/>
  <c r="AK132" i="8" s="1"/>
  <c r="AA134" i="10"/>
  <c r="AC137" i="8" s="1"/>
  <c r="AE134" i="14"/>
  <c r="O134" i="15"/>
  <c r="N129" i="10"/>
  <c r="M123" i="10"/>
  <c r="AD121" i="14"/>
  <c r="N121" i="15"/>
  <c r="Z121" i="10"/>
  <c r="AB124" i="8" s="1"/>
  <c r="W129" i="10"/>
  <c r="P127" i="10"/>
  <c r="M126" i="14"/>
  <c r="G121" i="15"/>
  <c r="N121" i="14"/>
  <c r="Q121" i="10"/>
  <c r="F124" i="7" s="1"/>
  <c r="H114" i="14"/>
  <c r="L114" i="14" s="1"/>
  <c r="D114" i="14" s="1"/>
  <c r="D114" i="15"/>
  <c r="H114" i="10"/>
  <c r="P134" i="10"/>
  <c r="M134" i="10"/>
  <c r="U131" i="10"/>
  <c r="J134" i="7" s="1"/>
  <c r="P134" i="7" s="1"/>
  <c r="R131" i="14"/>
  <c r="K131" i="15"/>
  <c r="AM131" i="14"/>
  <c r="U131" i="15"/>
  <c r="AG131" i="10"/>
  <c r="AK134" i="8" s="1"/>
  <c r="F130" i="14"/>
  <c r="G130" i="14" s="1"/>
  <c r="G130" i="10"/>
  <c r="C130" i="15"/>
  <c r="AB121" i="10"/>
  <c r="AD124" i="8" s="1"/>
  <c r="AF121" i="14"/>
  <c r="P121" i="15"/>
  <c r="AG114" i="10"/>
  <c r="AK117" i="8" s="1"/>
  <c r="AM114" i="14"/>
  <c r="U114" i="15"/>
  <c r="G135" i="6"/>
  <c r="H135" i="6" s="1"/>
  <c r="I135" i="6" s="1"/>
  <c r="F135" i="6"/>
  <c r="X127" i="10"/>
  <c r="W127" i="14"/>
  <c r="X127" i="14" s="1"/>
  <c r="T127" i="14" s="1"/>
  <c r="N123" i="14"/>
  <c r="M123" i="14" s="1"/>
  <c r="G123" i="15"/>
  <c r="Q123" i="10"/>
  <c r="F126" i="7" s="1"/>
  <c r="L126" i="7" s="1"/>
  <c r="L130" i="10"/>
  <c r="J130" i="14"/>
  <c r="F130" i="15"/>
  <c r="AC130" i="14"/>
  <c r="M130" i="15"/>
  <c r="Y130" i="10"/>
  <c r="AA133" i="8" s="1"/>
  <c r="M130" i="10"/>
  <c r="AD129" i="10"/>
  <c r="AG132" i="8" s="1"/>
  <c r="AI129" i="14"/>
  <c r="R129" i="15"/>
  <c r="K129" i="10"/>
  <c r="L129" i="7"/>
  <c r="N115" i="10"/>
  <c r="AA115" i="14"/>
  <c r="L115" i="15"/>
  <c r="G122" i="14"/>
  <c r="N120" i="10"/>
  <c r="M120" i="10"/>
  <c r="Q120" i="14"/>
  <c r="T120" i="10"/>
  <c r="I123" i="7" s="1"/>
  <c r="J120" i="15"/>
  <c r="N113" i="14"/>
  <c r="M113" i="14" s="1"/>
  <c r="G113" i="15"/>
  <c r="Q113" i="10"/>
  <c r="F116" i="7" s="1"/>
  <c r="L116" i="7" s="1"/>
  <c r="K105" i="10"/>
  <c r="R119" i="10"/>
  <c r="G122" i="7" s="1"/>
  <c r="O119" i="14"/>
  <c r="H119" i="15"/>
  <c r="D115" i="15"/>
  <c r="H115" i="10"/>
  <c r="H115" i="14"/>
  <c r="W117" i="6"/>
  <c r="X117" i="6"/>
  <c r="Y117" i="6" s="1"/>
  <c r="O112" i="10"/>
  <c r="Z110" i="10"/>
  <c r="AB113" i="8" s="1"/>
  <c r="N110" i="15"/>
  <c r="AD110" i="14"/>
  <c r="O146" i="12"/>
  <c r="K113" i="6" s="1"/>
  <c r="L113" i="6" s="1"/>
  <c r="M113" i="6" s="1"/>
  <c r="N108" i="14"/>
  <c r="M108" i="14" s="1"/>
  <c r="G108" i="15"/>
  <c r="Q108" i="10"/>
  <c r="F111" i="7" s="1"/>
  <c r="L111" i="7" s="1"/>
  <c r="H101" i="14"/>
  <c r="L101" i="14" s="1"/>
  <c r="D101" i="14" s="1"/>
  <c r="D101" i="15"/>
  <c r="V101" i="15" s="1"/>
  <c r="G101" i="11" s="1"/>
  <c r="D101" i="11" s="1"/>
  <c r="H101" i="10"/>
  <c r="F118" i="10"/>
  <c r="E118" i="14"/>
  <c r="B118" i="15"/>
  <c r="K118" i="10"/>
  <c r="U122" i="10"/>
  <c r="J125" i="7" s="1"/>
  <c r="P125" i="7" s="1"/>
  <c r="R122" i="14"/>
  <c r="K122" i="15"/>
  <c r="AD122" i="10"/>
  <c r="AG125" i="8" s="1"/>
  <c r="AI122" i="14"/>
  <c r="R122" i="15"/>
  <c r="J122" i="10"/>
  <c r="F7" i="13"/>
  <c r="M119" i="15"/>
  <c r="Y119" i="10"/>
  <c r="AA122" i="8" s="1"/>
  <c r="AC119" i="14"/>
  <c r="I117" i="10"/>
  <c r="S120" i="6" s="1"/>
  <c r="I117" i="14"/>
  <c r="E117" i="15"/>
  <c r="AD117" i="10"/>
  <c r="AG120" i="8" s="1"/>
  <c r="AI117" i="14"/>
  <c r="R117" i="15"/>
  <c r="C120" i="7"/>
  <c r="M120" i="7" s="1"/>
  <c r="C120" i="6"/>
  <c r="G120" i="6" s="1"/>
  <c r="H120" i="6" s="1"/>
  <c r="I120" i="6" s="1"/>
  <c r="C119" i="3"/>
  <c r="U119" i="3" s="1"/>
  <c r="C120" i="8"/>
  <c r="Q115" i="14"/>
  <c r="J115" i="15"/>
  <c r="T115" i="10"/>
  <c r="I118" i="7" s="1"/>
  <c r="S112" i="15"/>
  <c r="AK112" i="14"/>
  <c r="AE112" i="10"/>
  <c r="AI115" i="8" s="1"/>
  <c r="AA112" i="10"/>
  <c r="AC115" i="8" s="1"/>
  <c r="AE112" i="14"/>
  <c r="O112" i="15"/>
  <c r="R110" i="15"/>
  <c r="AD110" i="10"/>
  <c r="AG113" i="8" s="1"/>
  <c r="AI110" i="14"/>
  <c r="G110" i="15"/>
  <c r="N110" i="14"/>
  <c r="Q110" i="10"/>
  <c r="F113" i="7" s="1"/>
  <c r="W110" i="14"/>
  <c r="X110" i="14" s="1"/>
  <c r="T110" i="14" s="1"/>
  <c r="J146" i="12"/>
  <c r="Q113" i="8" s="1"/>
  <c r="R113" i="8" s="1"/>
  <c r="AI105" i="14"/>
  <c r="AJ105" i="14" s="1"/>
  <c r="AD105" i="10"/>
  <c r="AG108" i="8" s="1"/>
  <c r="AH108" i="8" s="1"/>
  <c r="R105" i="15"/>
  <c r="N129" i="7"/>
  <c r="K129" i="7"/>
  <c r="P128" i="3" s="1"/>
  <c r="Q119" i="10"/>
  <c r="F122" i="7" s="1"/>
  <c r="N119" i="14"/>
  <c r="G119" i="15"/>
  <c r="H119" i="14"/>
  <c r="D119" i="15"/>
  <c r="H119" i="10"/>
  <c r="AF118" i="10"/>
  <c r="AJ121" i="8" s="1"/>
  <c r="T118" i="15"/>
  <c r="AL118" i="14"/>
  <c r="Z115" i="10"/>
  <c r="AB118" i="8" s="1"/>
  <c r="AD115" i="14"/>
  <c r="N115" i="15"/>
  <c r="H105" i="14"/>
  <c r="L105" i="14" s="1"/>
  <c r="D105" i="15"/>
  <c r="H105" i="10"/>
  <c r="W102" i="14"/>
  <c r="X102" i="14" s="1"/>
  <c r="T102" i="14" s="1"/>
  <c r="J138" i="12"/>
  <c r="Q105" i="8" s="1"/>
  <c r="R105" i="8" s="1"/>
  <c r="X105" i="8" s="1"/>
  <c r="S104" i="3" s="1"/>
  <c r="AI102" i="14"/>
  <c r="R102" i="15"/>
  <c r="AD102" i="10"/>
  <c r="AG105" i="8" s="1"/>
  <c r="O141" i="12"/>
  <c r="I107" i="14"/>
  <c r="I107" i="10"/>
  <c r="S110" i="6" s="1"/>
  <c r="E107" i="15"/>
  <c r="G111" i="10"/>
  <c r="M114" i="7" s="1"/>
  <c r="C111" i="15"/>
  <c r="F111" i="14"/>
  <c r="G111" i="14" s="1"/>
  <c r="N111" i="14"/>
  <c r="G111" i="15"/>
  <c r="Q111" i="10"/>
  <c r="F114" i="7" s="1"/>
  <c r="N100" i="14"/>
  <c r="M100" i="14" s="1"/>
  <c r="Q100" i="10"/>
  <c r="F103" i="7" s="1"/>
  <c r="L103" i="7" s="1"/>
  <c r="G100" i="15"/>
  <c r="J103" i="10"/>
  <c r="AH114" i="8"/>
  <c r="M112" i="7"/>
  <c r="L106" i="10"/>
  <c r="F106" i="15"/>
  <c r="J106" i="14"/>
  <c r="AH106" i="14"/>
  <c r="AJ106" i="14" s="1"/>
  <c r="AC106" i="10"/>
  <c r="AF109" i="8" s="1"/>
  <c r="AH109" i="8" s="1"/>
  <c r="Q106" i="15"/>
  <c r="C109" i="8"/>
  <c r="C108" i="3"/>
  <c r="U108" i="3" s="1"/>
  <c r="C109" i="7"/>
  <c r="C109" i="6"/>
  <c r="L108" i="7"/>
  <c r="AM103" i="14"/>
  <c r="AG103" i="10"/>
  <c r="AK106" i="8" s="1"/>
  <c r="U103" i="15"/>
  <c r="N103" i="10"/>
  <c r="AB97" i="10"/>
  <c r="AD100" i="8" s="1"/>
  <c r="P97" i="15"/>
  <c r="AF97" i="14"/>
  <c r="AG97" i="14" s="1"/>
  <c r="AC96" i="10"/>
  <c r="AF99" i="8" s="1"/>
  <c r="Q96" i="15"/>
  <c r="AH96" i="14"/>
  <c r="H95" i="10"/>
  <c r="D95" i="15"/>
  <c r="H95" i="14"/>
  <c r="G96" i="10"/>
  <c r="C96" i="15"/>
  <c r="F96" i="14"/>
  <c r="G96" i="14" s="1"/>
  <c r="N94" i="10"/>
  <c r="C97" i="6"/>
  <c r="C96" i="3"/>
  <c r="U96" i="3" s="1"/>
  <c r="C97" i="8"/>
  <c r="C97" i="7"/>
  <c r="P102" i="14"/>
  <c r="AA98" i="10"/>
  <c r="AC101" i="8" s="1"/>
  <c r="O98" i="15"/>
  <c r="AE98" i="14"/>
  <c r="O129" i="12"/>
  <c r="K100" i="6" s="1"/>
  <c r="L100" i="6" s="1"/>
  <c r="M100" i="6" s="1"/>
  <c r="M97" i="7"/>
  <c r="N92" i="10"/>
  <c r="P82" i="10"/>
  <c r="E98" i="15"/>
  <c r="I98" i="10"/>
  <c r="S101" i="6" s="1"/>
  <c r="I98" i="14"/>
  <c r="AD92" i="10"/>
  <c r="AG95" i="8" s="1"/>
  <c r="AI92" i="14"/>
  <c r="R92" i="15"/>
  <c r="S90" i="10"/>
  <c r="H93" i="7" s="1"/>
  <c r="Q79" i="14"/>
  <c r="T79" i="10"/>
  <c r="I82" i="7" s="1"/>
  <c r="O82" i="7" s="1"/>
  <c r="J79" i="15"/>
  <c r="I99" i="15"/>
  <c r="AE96" i="14"/>
  <c r="AA96" i="10"/>
  <c r="AC99" i="8" s="1"/>
  <c r="O96" i="15"/>
  <c r="C98" i="3"/>
  <c r="U98" i="3" s="1"/>
  <c r="C99" i="8"/>
  <c r="C99" i="7"/>
  <c r="C99" i="6"/>
  <c r="AE95" i="10"/>
  <c r="AI98" i="8" s="1"/>
  <c r="S95" i="15"/>
  <c r="AK95" i="14"/>
  <c r="AE92" i="10"/>
  <c r="AI95" i="8" s="1"/>
  <c r="AK92" i="14"/>
  <c r="S92" i="15"/>
  <c r="N97" i="10"/>
  <c r="L97" i="15"/>
  <c r="AA97" i="14"/>
  <c r="M94" i="10"/>
  <c r="K112" i="7"/>
  <c r="P111" i="3" s="1"/>
  <c r="N112" i="7"/>
  <c r="I99" i="14"/>
  <c r="I99" i="10"/>
  <c r="S102" i="6" s="1"/>
  <c r="E99" i="15"/>
  <c r="N99" i="15"/>
  <c r="AD99" i="14"/>
  <c r="Z99" i="10"/>
  <c r="AB102" i="8" s="1"/>
  <c r="AB98" i="10"/>
  <c r="AD101" i="8" s="1"/>
  <c r="P98" i="15"/>
  <c r="AF98" i="14"/>
  <c r="W93" i="14"/>
  <c r="X93" i="14" s="1"/>
  <c r="T93" i="14" s="1"/>
  <c r="U92" i="15"/>
  <c r="AG92" i="10"/>
  <c r="AK95" i="8" s="1"/>
  <c r="AM92" i="14"/>
  <c r="G104" i="6"/>
  <c r="H104" i="6" s="1"/>
  <c r="F104" i="6"/>
  <c r="AL95" i="14"/>
  <c r="AF95" i="10"/>
  <c r="AJ98" i="8" s="1"/>
  <c r="T95" i="15"/>
  <c r="AE93" i="14"/>
  <c r="AG93" i="14" s="1"/>
  <c r="O93" i="15"/>
  <c r="AA93" i="10"/>
  <c r="AC96" i="8" s="1"/>
  <c r="AE96" i="8" s="1"/>
  <c r="W96" i="6"/>
  <c r="AD88" i="10"/>
  <c r="AG91" i="8" s="1"/>
  <c r="AI88" i="14"/>
  <c r="AJ88" i="14" s="1"/>
  <c r="R88" i="15"/>
  <c r="W79" i="10"/>
  <c r="G86" i="6"/>
  <c r="H86" i="6" s="1"/>
  <c r="F86" i="6"/>
  <c r="P84" i="15"/>
  <c r="AB84" i="10"/>
  <c r="AD87" i="8" s="1"/>
  <c r="AF84" i="14"/>
  <c r="V81" i="10"/>
  <c r="Y84" i="8"/>
  <c r="Z84" i="8" s="1"/>
  <c r="AF77" i="14"/>
  <c r="P77" i="15"/>
  <c r="AB77" i="10"/>
  <c r="AD80" i="8" s="1"/>
  <c r="C80" i="7"/>
  <c r="C80" i="8"/>
  <c r="C80" i="6"/>
  <c r="C79" i="3"/>
  <c r="U79" i="3" s="1"/>
  <c r="G94" i="6"/>
  <c r="H94" i="6" s="1"/>
  <c r="I94" i="6" s="1"/>
  <c r="N94" i="6" s="1"/>
  <c r="M93" i="3" s="1"/>
  <c r="F94" i="6"/>
  <c r="W84" i="14"/>
  <c r="X84" i="14" s="1"/>
  <c r="T84" i="14" s="1"/>
  <c r="J124" i="12"/>
  <c r="AC89" i="10"/>
  <c r="AF92" i="8" s="1"/>
  <c r="AH89" i="14"/>
  <c r="Q89" i="15"/>
  <c r="I89" i="10"/>
  <c r="S92" i="6" s="1"/>
  <c r="I89" i="14"/>
  <c r="E89" i="15"/>
  <c r="AI89" i="14"/>
  <c r="R89" i="15"/>
  <c r="AD89" i="10"/>
  <c r="AG92" i="8" s="1"/>
  <c r="Q86" i="10"/>
  <c r="F89" i="7" s="1"/>
  <c r="N86" i="14"/>
  <c r="G86" i="15"/>
  <c r="M86" i="10"/>
  <c r="AC86" i="14"/>
  <c r="M86" i="15"/>
  <c r="Y86" i="10"/>
  <c r="AA89" i="8" s="1"/>
  <c r="M83" i="14"/>
  <c r="E81" i="14"/>
  <c r="B81" i="15"/>
  <c r="F81" i="10"/>
  <c r="I81" i="14"/>
  <c r="E81" i="15"/>
  <c r="I81" i="10"/>
  <c r="S84" i="6" s="1"/>
  <c r="AC78" i="10"/>
  <c r="AF81" i="8" s="1"/>
  <c r="AH81" i="8" s="1"/>
  <c r="Q78" i="15"/>
  <c r="AH78" i="14"/>
  <c r="AJ78" i="14" s="1"/>
  <c r="O121" i="12"/>
  <c r="K82" i="6" s="1"/>
  <c r="L82" i="6" s="1"/>
  <c r="M82" i="6" s="1"/>
  <c r="AL92" i="8"/>
  <c r="N85" i="14"/>
  <c r="Q85" i="10"/>
  <c r="F88" i="7" s="1"/>
  <c r="G85" i="15"/>
  <c r="E85" i="14"/>
  <c r="G85" i="14" s="1"/>
  <c r="B85" i="15"/>
  <c r="F85" i="10"/>
  <c r="T81" i="10"/>
  <c r="I84" i="7" s="1"/>
  <c r="O84" i="7" s="1"/>
  <c r="J81" i="15"/>
  <c r="Q81" i="14"/>
  <c r="H68" i="14"/>
  <c r="L68" i="14" s="1"/>
  <c r="D68" i="14" s="1"/>
  <c r="D68" i="15"/>
  <c r="H68" i="10"/>
  <c r="V90" i="10"/>
  <c r="Y93" i="8"/>
  <c r="Z93" i="8" s="1"/>
  <c r="M93" i="7"/>
  <c r="W84" i="10"/>
  <c r="M86" i="7"/>
  <c r="AA80" i="10"/>
  <c r="AC83" i="8" s="1"/>
  <c r="AE80" i="14"/>
  <c r="O80" i="15"/>
  <c r="AA80" i="14"/>
  <c r="L80" i="15"/>
  <c r="AM80" i="14"/>
  <c r="AN80" i="14" s="1"/>
  <c r="U80" i="15"/>
  <c r="AG80" i="10"/>
  <c r="AK83" i="8" s="1"/>
  <c r="AL83" i="8" s="1"/>
  <c r="K77" i="10"/>
  <c r="I76" i="10"/>
  <c r="S79" i="6" s="1"/>
  <c r="E76" i="15"/>
  <c r="V76" i="15" s="1"/>
  <c r="G76" i="11" s="1"/>
  <c r="D76" i="11" s="1"/>
  <c r="I76" i="14"/>
  <c r="K76" i="14" s="1"/>
  <c r="L76" i="14" s="1"/>
  <c r="AE78" i="8"/>
  <c r="X68" i="10"/>
  <c r="E70" i="15"/>
  <c r="I70" i="14"/>
  <c r="I70" i="10"/>
  <c r="S73" i="6" s="1"/>
  <c r="S69" i="10"/>
  <c r="H72" i="7" s="1"/>
  <c r="H71" i="15"/>
  <c r="R71" i="10"/>
  <c r="G74" i="7" s="1"/>
  <c r="M74" i="7" s="1"/>
  <c r="O71" i="14"/>
  <c r="AB71" i="10"/>
  <c r="AD74" i="8" s="1"/>
  <c r="P71" i="15"/>
  <c r="AF71" i="14"/>
  <c r="AK70" i="14"/>
  <c r="S70" i="15"/>
  <c r="AE70" i="10"/>
  <c r="AI73" i="8" s="1"/>
  <c r="AL73" i="8" s="1"/>
  <c r="AB59" i="10"/>
  <c r="AD62" i="8" s="1"/>
  <c r="P59" i="15"/>
  <c r="AF59" i="14"/>
  <c r="AE74" i="10"/>
  <c r="AI77" i="8" s="1"/>
  <c r="AK74" i="14"/>
  <c r="S74" i="15"/>
  <c r="X74" i="10"/>
  <c r="AD70" i="10"/>
  <c r="AG73" i="8" s="1"/>
  <c r="R70" i="15"/>
  <c r="AI70" i="14"/>
  <c r="M70" i="10"/>
  <c r="F74" i="15"/>
  <c r="L74" i="10"/>
  <c r="J74" i="14"/>
  <c r="K74" i="14" s="1"/>
  <c r="P73" i="10"/>
  <c r="U71" i="10"/>
  <c r="J74" i="7" s="1"/>
  <c r="P74" i="7" s="1"/>
  <c r="K71" i="15"/>
  <c r="R71" i="14"/>
  <c r="G72" i="6"/>
  <c r="H72" i="6" s="1"/>
  <c r="I72" i="6" s="1"/>
  <c r="N72" i="6" s="1"/>
  <c r="M71" i="3" s="1"/>
  <c r="F72" i="6"/>
  <c r="X65" i="10"/>
  <c r="J65" i="14"/>
  <c r="K65" i="14" s="1"/>
  <c r="L65" i="14" s="1"/>
  <c r="D65" i="14" s="1"/>
  <c r="F65" i="15"/>
  <c r="L65" i="10"/>
  <c r="H63" i="10"/>
  <c r="D63" i="15"/>
  <c r="H63" i="14"/>
  <c r="R51" i="14"/>
  <c r="U51" i="10"/>
  <c r="J54" i="7" s="1"/>
  <c r="P54" i="7" s="1"/>
  <c r="K51" i="15"/>
  <c r="K74" i="10"/>
  <c r="G70" i="10"/>
  <c r="M73" i="7" s="1"/>
  <c r="C70" i="15"/>
  <c r="F70" i="14"/>
  <c r="G70" i="14" s="1"/>
  <c r="U70" i="15"/>
  <c r="AM70" i="14"/>
  <c r="AG70" i="10"/>
  <c r="AK73" i="8" s="1"/>
  <c r="W67" i="14"/>
  <c r="X67" i="14" s="1"/>
  <c r="T67" i="14" s="1"/>
  <c r="N67" i="14"/>
  <c r="G67" i="15"/>
  <c r="Q67" i="10"/>
  <c r="F70" i="7" s="1"/>
  <c r="L70" i="7" s="1"/>
  <c r="AF70" i="10"/>
  <c r="AJ73" i="8" s="1"/>
  <c r="AL70" i="14"/>
  <c r="T70" i="15"/>
  <c r="AM66" i="14"/>
  <c r="AN66" i="14" s="1"/>
  <c r="U66" i="15"/>
  <c r="AG66" i="10"/>
  <c r="AK69" i="8" s="1"/>
  <c r="AL69" i="8" s="1"/>
  <c r="N63" i="14"/>
  <c r="G63" i="15"/>
  <c r="Q63" i="10"/>
  <c r="F66" i="7" s="1"/>
  <c r="L66" i="7" s="1"/>
  <c r="W59" i="10"/>
  <c r="M54" i="10"/>
  <c r="E67" i="14"/>
  <c r="G67" i="14" s="1"/>
  <c r="B67" i="15"/>
  <c r="F67" i="10"/>
  <c r="J66" i="14"/>
  <c r="F66" i="15"/>
  <c r="L66" i="10"/>
  <c r="S52" i="15"/>
  <c r="AK52" i="14"/>
  <c r="AN52" i="14" s="1"/>
  <c r="AE52" i="10"/>
  <c r="AI55" i="8" s="1"/>
  <c r="AL55" i="8" s="1"/>
  <c r="N51" i="14"/>
  <c r="G51" i="15"/>
  <c r="Q51" i="10"/>
  <c r="F54" i="7" s="1"/>
  <c r="L54" i="7" s="1"/>
  <c r="P44" i="10"/>
  <c r="X65" i="6"/>
  <c r="Y65" i="6" s="1"/>
  <c r="W65" i="6"/>
  <c r="AB61" i="14"/>
  <c r="Z61" i="14" s="1"/>
  <c r="S61" i="14" s="1"/>
  <c r="J58" i="10"/>
  <c r="AL58" i="14"/>
  <c r="AN58" i="14" s="1"/>
  <c r="T58" i="15"/>
  <c r="AF58" i="10"/>
  <c r="AJ61" i="8" s="1"/>
  <c r="AL61" i="8" s="1"/>
  <c r="C61" i="6"/>
  <c r="C61" i="7"/>
  <c r="C60" i="3"/>
  <c r="U60" i="3" s="1"/>
  <c r="C61" i="8"/>
  <c r="O57" i="7"/>
  <c r="S52" i="10"/>
  <c r="H55" i="7" s="1"/>
  <c r="R50" i="14"/>
  <c r="U50" i="10"/>
  <c r="J53" i="7" s="1"/>
  <c r="K50" i="15"/>
  <c r="G78" i="14"/>
  <c r="M58" i="10"/>
  <c r="M55" i="15"/>
  <c r="Y55" i="10"/>
  <c r="AA58" i="8" s="1"/>
  <c r="AC55" i="14"/>
  <c r="AE50" i="10"/>
  <c r="AI53" i="8" s="1"/>
  <c r="AL53" i="8" s="1"/>
  <c r="S50" i="15"/>
  <c r="AK50" i="14"/>
  <c r="AN50" i="14" s="1"/>
  <c r="AC42" i="14"/>
  <c r="AG42" i="14" s="1"/>
  <c r="M42" i="15"/>
  <c r="Y42" i="10"/>
  <c r="AA45" i="8" s="1"/>
  <c r="M39" i="10"/>
  <c r="C42" i="7"/>
  <c r="O42" i="7" s="1"/>
  <c r="C42" i="6"/>
  <c r="C42" i="8"/>
  <c r="C41" i="3"/>
  <c r="U41" i="3" s="1"/>
  <c r="L64" i="7"/>
  <c r="AF57" i="10"/>
  <c r="AJ60" i="8" s="1"/>
  <c r="T57" i="15"/>
  <c r="AL57" i="14"/>
  <c r="O57" i="14"/>
  <c r="R57" i="10"/>
  <c r="G60" i="7" s="1"/>
  <c r="M60" i="7" s="1"/>
  <c r="H57" i="15"/>
  <c r="M57" i="10"/>
  <c r="F53" i="15"/>
  <c r="L53" i="10"/>
  <c r="J53" i="14"/>
  <c r="K53" i="14" s="1"/>
  <c r="AH53" i="14"/>
  <c r="AJ53" i="14" s="1"/>
  <c r="Q53" i="15"/>
  <c r="AC53" i="10"/>
  <c r="AF56" i="8" s="1"/>
  <c r="AH56" i="8" s="1"/>
  <c r="AL53" i="14"/>
  <c r="T53" i="15"/>
  <c r="AF53" i="10"/>
  <c r="AJ56" i="8" s="1"/>
  <c r="AF47" i="14"/>
  <c r="P47" i="15"/>
  <c r="AB47" i="10"/>
  <c r="AD50" i="8" s="1"/>
  <c r="J104" i="12"/>
  <c r="Q65" i="8" s="1"/>
  <c r="R65" i="8" s="1"/>
  <c r="W62" i="14"/>
  <c r="X62" i="14" s="1"/>
  <c r="T62" i="14" s="1"/>
  <c r="W62" i="10"/>
  <c r="R60" i="15"/>
  <c r="AD60" i="10"/>
  <c r="AG63" i="8" s="1"/>
  <c r="AI60" i="14"/>
  <c r="C63" i="6"/>
  <c r="C63" i="7"/>
  <c r="C63" i="8"/>
  <c r="C62" i="3"/>
  <c r="U62" i="3" s="1"/>
  <c r="W37" i="14"/>
  <c r="X37" i="14" s="1"/>
  <c r="T37" i="14" s="1"/>
  <c r="K37" i="10"/>
  <c r="L55" i="7"/>
  <c r="W50" i="10"/>
  <c r="AA45" i="14"/>
  <c r="L45" i="15"/>
  <c r="S43" i="15"/>
  <c r="AE43" i="10"/>
  <c r="AI46" i="8" s="1"/>
  <c r="AK43" i="14"/>
  <c r="X43" i="10"/>
  <c r="M42" i="10"/>
  <c r="Y39" i="10"/>
  <c r="AA42" i="8" s="1"/>
  <c r="AC39" i="14"/>
  <c r="M39" i="15"/>
  <c r="J55" i="14"/>
  <c r="K55" i="14" s="1"/>
  <c r="F55" i="15"/>
  <c r="L55" i="10"/>
  <c r="F55" i="14"/>
  <c r="C55" i="15"/>
  <c r="G55" i="10"/>
  <c r="J57" i="6"/>
  <c r="V60" i="10"/>
  <c r="Y63" i="8"/>
  <c r="Z63" i="8" s="1"/>
  <c r="I50" i="14"/>
  <c r="E50" i="15"/>
  <c r="I50" i="10"/>
  <c r="S53" i="6" s="1"/>
  <c r="AH50" i="14"/>
  <c r="AJ50" i="14" s="1"/>
  <c r="AC50" i="10"/>
  <c r="AF53" i="8" s="1"/>
  <c r="AH53" i="8" s="1"/>
  <c r="Q50" i="15"/>
  <c r="K47" i="6"/>
  <c r="L47" i="6" s="1"/>
  <c r="M47" i="6" s="1"/>
  <c r="N47" i="6" s="1"/>
  <c r="M46" i="3" s="1"/>
  <c r="J47" i="6"/>
  <c r="S43" i="10"/>
  <c r="H46" i="7" s="1"/>
  <c r="L35" i="15"/>
  <c r="AA35" i="14"/>
  <c r="AI34" i="14"/>
  <c r="AD34" i="10"/>
  <c r="AG37" i="8" s="1"/>
  <c r="R34" i="15"/>
  <c r="R33" i="10"/>
  <c r="G36" i="7" s="1"/>
  <c r="H33" i="15"/>
  <c r="O33" i="14"/>
  <c r="AA46" i="10"/>
  <c r="AC49" i="8" s="1"/>
  <c r="O46" i="15"/>
  <c r="AE46" i="14"/>
  <c r="O46" i="14"/>
  <c r="H46" i="15"/>
  <c r="R46" i="10"/>
  <c r="G49" i="7" s="1"/>
  <c r="M49" i="7" s="1"/>
  <c r="L47" i="7"/>
  <c r="G38" i="10"/>
  <c r="P41" i="6" s="1"/>
  <c r="Q41" i="6" s="1"/>
  <c r="R41" i="6" s="1"/>
  <c r="F38" i="14"/>
  <c r="G38" i="14" s="1"/>
  <c r="C38" i="15"/>
  <c r="N38" i="10"/>
  <c r="AL34" i="14"/>
  <c r="AF34" i="10"/>
  <c r="AJ37" i="8" s="1"/>
  <c r="T34" i="15"/>
  <c r="O56" i="12"/>
  <c r="F29" i="14"/>
  <c r="G29" i="10"/>
  <c r="C29" i="15"/>
  <c r="W22" i="10"/>
  <c r="S49" i="15"/>
  <c r="AK49" i="14"/>
  <c r="AE49" i="10"/>
  <c r="AI52" i="8" s="1"/>
  <c r="G51" i="14"/>
  <c r="K51" i="6"/>
  <c r="L51" i="6" s="1"/>
  <c r="M51" i="6" s="1"/>
  <c r="J51" i="6"/>
  <c r="Q41" i="10"/>
  <c r="F44" i="7" s="1"/>
  <c r="G41" i="15"/>
  <c r="N41" i="14"/>
  <c r="AC36" i="10"/>
  <c r="AF39" i="8" s="1"/>
  <c r="AH39" i="8" s="1"/>
  <c r="Q36" i="15"/>
  <c r="AH36" i="14"/>
  <c r="AJ36" i="14" s="1"/>
  <c r="O34" i="10"/>
  <c r="C37" i="6"/>
  <c r="C37" i="7"/>
  <c r="P37" i="7" s="1"/>
  <c r="C37" i="8"/>
  <c r="C36" i="3"/>
  <c r="U36" i="3" s="1"/>
  <c r="P61" i="7"/>
  <c r="O49" i="7"/>
  <c r="M49" i="10"/>
  <c r="AA49" i="10"/>
  <c r="AC52" i="8" s="1"/>
  <c r="O49" i="15"/>
  <c r="AE49" i="14"/>
  <c r="AD49" i="14"/>
  <c r="N49" i="15"/>
  <c r="Z49" i="10"/>
  <c r="AB52" i="8" s="1"/>
  <c r="AI49" i="14"/>
  <c r="R49" i="15"/>
  <c r="AD49" i="10"/>
  <c r="AG52" i="8" s="1"/>
  <c r="K49" i="6"/>
  <c r="L49" i="6" s="1"/>
  <c r="J49" i="6"/>
  <c r="P41" i="10"/>
  <c r="R41" i="10"/>
  <c r="G44" i="7" s="1"/>
  <c r="M44" i="7" s="1"/>
  <c r="O41" i="14"/>
  <c r="H41" i="15"/>
  <c r="F41" i="14"/>
  <c r="G41" i="10"/>
  <c r="C41" i="15"/>
  <c r="H36" i="10"/>
  <c r="D36" i="15"/>
  <c r="H36" i="14"/>
  <c r="W36" i="10"/>
  <c r="I33" i="15"/>
  <c r="K35" i="6"/>
  <c r="L35" i="6" s="1"/>
  <c r="J35" i="6"/>
  <c r="P37" i="6"/>
  <c r="Q37" i="6" s="1"/>
  <c r="R37" i="6" s="1"/>
  <c r="O37" i="6"/>
  <c r="T37" i="6"/>
  <c r="U37" i="6" s="1"/>
  <c r="V37" i="6" s="1"/>
  <c r="O36" i="6"/>
  <c r="T36" i="6"/>
  <c r="U36" i="6" s="1"/>
  <c r="V36" i="6" s="1"/>
  <c r="AA36" i="6" s="1"/>
  <c r="X36" i="6"/>
  <c r="Y36" i="6" s="1"/>
  <c r="Z36" i="6" s="1"/>
  <c r="P36" i="6"/>
  <c r="Q36" i="6" s="1"/>
  <c r="O34" i="7"/>
  <c r="W34" i="6"/>
  <c r="X34" i="6"/>
  <c r="Y34" i="6" s="1"/>
  <c r="C28" i="15"/>
  <c r="F28" i="14"/>
  <c r="G28" i="10"/>
  <c r="AG32" i="14"/>
  <c r="AB32" i="14" s="1"/>
  <c r="Z32" i="14" s="1"/>
  <c r="S32" i="14" s="1"/>
  <c r="J28" i="10"/>
  <c r="Q28" i="14"/>
  <c r="T28" i="10"/>
  <c r="I31" i="7" s="1"/>
  <c r="J28" i="15"/>
  <c r="E30" i="15"/>
  <c r="I30" i="14"/>
  <c r="I30" i="10"/>
  <c r="S33" i="6" s="1"/>
  <c r="AM30" i="14"/>
  <c r="U30" i="15"/>
  <c r="AG30" i="10"/>
  <c r="AK33" i="8" s="1"/>
  <c r="K29" i="14"/>
  <c r="L29" i="14" s="1"/>
  <c r="AL40" i="8"/>
  <c r="K37" i="14"/>
  <c r="L37" i="14" s="1"/>
  <c r="D37" i="14" s="1"/>
  <c r="C27" i="8"/>
  <c r="C27" i="6"/>
  <c r="C26" i="3"/>
  <c r="U26" i="3" s="1"/>
  <c r="C27" i="7"/>
  <c r="P27" i="7" s="1"/>
  <c r="B20" i="15"/>
  <c r="E20" i="14"/>
  <c r="F20" i="10"/>
  <c r="P38" i="14"/>
  <c r="S26" i="15"/>
  <c r="AE26" i="10"/>
  <c r="AI29" i="8" s="1"/>
  <c r="AK26" i="14"/>
  <c r="L20" i="10"/>
  <c r="J20" i="14"/>
  <c r="F20" i="15"/>
  <c r="AK9" i="14"/>
  <c r="AN9" i="14" s="1"/>
  <c r="AB9" i="14" s="1"/>
  <c r="S9" i="15"/>
  <c r="AE9" i="10"/>
  <c r="AI12" i="8" s="1"/>
  <c r="AL12" i="8" s="1"/>
  <c r="X25" i="10"/>
  <c r="D25" i="15"/>
  <c r="H25" i="14"/>
  <c r="H25" i="10"/>
  <c r="O25" i="10"/>
  <c r="R25" i="14"/>
  <c r="U25" i="10"/>
  <c r="J28" i="7" s="1"/>
  <c r="K25" i="15"/>
  <c r="Q23" i="10"/>
  <c r="F26" i="7" s="1"/>
  <c r="N23" i="14"/>
  <c r="G23" i="15"/>
  <c r="G18" i="15"/>
  <c r="N18" i="14"/>
  <c r="M18" i="14" s="1"/>
  <c r="Q18" i="10"/>
  <c r="F21" i="7" s="1"/>
  <c r="L21" i="7" s="1"/>
  <c r="AN25" i="14"/>
  <c r="F23" i="10"/>
  <c r="E23" i="14"/>
  <c r="B23" i="15"/>
  <c r="AG23" i="10"/>
  <c r="AK26" i="8" s="1"/>
  <c r="AM23" i="14"/>
  <c r="U23" i="15"/>
  <c r="AF23" i="10"/>
  <c r="AJ26" i="8" s="1"/>
  <c r="AL23" i="14"/>
  <c r="T23" i="15"/>
  <c r="J21" i="10"/>
  <c r="AB19" i="10"/>
  <c r="AD22" i="8" s="1"/>
  <c r="AF19" i="14"/>
  <c r="P19" i="15"/>
  <c r="AD19" i="14"/>
  <c r="Z19" i="10"/>
  <c r="AB22" i="8" s="1"/>
  <c r="N19" i="15"/>
  <c r="Z21" i="10"/>
  <c r="AB24" i="8" s="1"/>
  <c r="AD21" i="14"/>
  <c r="N21" i="15"/>
  <c r="M16" i="15"/>
  <c r="AC16" i="14"/>
  <c r="AG16" i="14" s="1"/>
  <c r="Y16" i="10"/>
  <c r="AA19" i="8" s="1"/>
  <c r="C19" i="6"/>
  <c r="C19" i="8"/>
  <c r="C18" i="3"/>
  <c r="U18" i="3" s="1"/>
  <c r="C19" i="7"/>
  <c r="O40" i="12"/>
  <c r="N19" i="10"/>
  <c r="C15" i="15"/>
  <c r="G15" i="10"/>
  <c r="F15" i="14"/>
  <c r="G15" i="14" s="1"/>
  <c r="N11" i="10"/>
  <c r="C7" i="6"/>
  <c r="C7" i="8"/>
  <c r="C7" i="7"/>
  <c r="C6" i="3"/>
  <c r="Q27" i="15"/>
  <c r="AH27" i="14"/>
  <c r="AJ27" i="14" s="1"/>
  <c r="AC27" i="10"/>
  <c r="AF30" i="8" s="1"/>
  <c r="AH30" i="8" s="1"/>
  <c r="B27" i="15"/>
  <c r="E27" i="14"/>
  <c r="F27" i="10"/>
  <c r="AD27" i="14"/>
  <c r="N27" i="15"/>
  <c r="Z27" i="10"/>
  <c r="AB30" i="8" s="1"/>
  <c r="O16" i="10"/>
  <c r="AC15" i="14"/>
  <c r="AG15" i="14" s="1"/>
  <c r="Y15" i="10"/>
  <c r="AA18" i="8" s="1"/>
  <c r="M15" i="15"/>
  <c r="C18" i="8"/>
  <c r="C18" i="6"/>
  <c r="C17" i="3"/>
  <c r="U17" i="3" s="1"/>
  <c r="C18" i="7"/>
  <c r="K21" i="10"/>
  <c r="N21" i="14"/>
  <c r="Q21" i="10"/>
  <c r="F24" i="7" s="1"/>
  <c r="G21" i="15"/>
  <c r="AE25" i="8"/>
  <c r="AM25" i="8" s="1"/>
  <c r="G22" i="6"/>
  <c r="H22" i="6" s="1"/>
  <c r="I22" i="6" s="1"/>
  <c r="F22" i="6"/>
  <c r="S17" i="10"/>
  <c r="H20" i="7" s="1"/>
  <c r="K17" i="6"/>
  <c r="L17" i="6" s="1"/>
  <c r="M17" i="6" s="1"/>
  <c r="J17" i="6"/>
  <c r="H10" i="14"/>
  <c r="D10" i="15"/>
  <c r="H10" i="10"/>
  <c r="R131" i="8"/>
  <c r="X131" i="8" s="1"/>
  <c r="S130" i="3" s="1"/>
  <c r="AN13" i="14"/>
  <c r="M12" i="15"/>
  <c r="Y12" i="10"/>
  <c r="AA15" i="8" s="1"/>
  <c r="AC12" i="14"/>
  <c r="M12" i="10"/>
  <c r="J26" i="12"/>
  <c r="W10" i="14"/>
  <c r="X10" i="14" s="1"/>
  <c r="T10" i="14" s="1"/>
  <c r="F10" i="14"/>
  <c r="G10" i="14" s="1"/>
  <c r="C10" i="15"/>
  <c r="G10" i="10"/>
  <c r="H5" i="10"/>
  <c r="H5" i="14"/>
  <c r="D5" i="15"/>
  <c r="L14" i="10"/>
  <c r="F14" i="15"/>
  <c r="J14" i="14"/>
  <c r="K14" i="14" s="1"/>
  <c r="AC14" i="14"/>
  <c r="AG14" i="14" s="1"/>
  <c r="Y14" i="10"/>
  <c r="AA17" i="8" s="1"/>
  <c r="M14" i="15"/>
  <c r="L12" i="7"/>
  <c r="AG8" i="14"/>
  <c r="K149" i="8"/>
  <c r="O149" i="8" s="1"/>
  <c r="O41" i="8"/>
  <c r="O31" i="12"/>
  <c r="L8" i="15"/>
  <c r="AA8" i="14"/>
  <c r="Q8" i="15"/>
  <c r="AC8" i="10"/>
  <c r="AF11" i="8" s="1"/>
  <c r="AH11" i="8" s="1"/>
  <c r="AH8" i="14"/>
  <c r="AJ8" i="14" s="1"/>
  <c r="C9" i="6"/>
  <c r="C8" i="3"/>
  <c r="U8" i="3" s="1"/>
  <c r="C9" i="7"/>
  <c r="L9" i="7" s="1"/>
  <c r="C9" i="8"/>
  <c r="P23" i="6"/>
  <c r="Q23" i="6" s="1"/>
  <c r="R23" i="6" s="1"/>
  <c r="O23" i="6"/>
  <c r="F8" i="10"/>
  <c r="B8" i="15"/>
  <c r="E8" i="14"/>
  <c r="M6" i="10"/>
  <c r="K3" i="10"/>
  <c r="AN18" i="14"/>
  <c r="O8" i="10"/>
  <c r="M5" i="15"/>
  <c r="Y5" i="10"/>
  <c r="AA8" i="8" s="1"/>
  <c r="AC5" i="14"/>
  <c r="O103" i="8"/>
  <c r="W71" i="8"/>
  <c r="X71" i="8" s="1"/>
  <c r="S70" i="3" s="1"/>
  <c r="W65" i="8"/>
  <c r="X65" i="8" s="1"/>
  <c r="S64" i="3" s="1"/>
  <c r="R57" i="8"/>
  <c r="N43" i="8"/>
  <c r="O43" i="8" s="1"/>
  <c r="X43" i="8" s="1"/>
  <c r="S42" i="3" s="1"/>
  <c r="AC13" i="10"/>
  <c r="AF16" i="8" s="1"/>
  <c r="Q13" i="15"/>
  <c r="AH13" i="14"/>
  <c r="K13" i="10"/>
  <c r="AC5" i="10"/>
  <c r="AF8" i="8" s="1"/>
  <c r="AH5" i="14"/>
  <c r="Q5" i="15"/>
  <c r="AE5" i="14"/>
  <c r="O5" i="15"/>
  <c r="AA5" i="10"/>
  <c r="AC8" i="8" s="1"/>
  <c r="K109" i="8"/>
  <c r="O109" i="8" s="1"/>
  <c r="R16" i="8"/>
  <c r="R8" i="8"/>
  <c r="T80" i="5"/>
  <c r="T46" i="5"/>
  <c r="T5" i="5"/>
  <c r="W164" i="8"/>
  <c r="N110" i="8"/>
  <c r="R69" i="8"/>
  <c r="W27" i="8"/>
  <c r="L107" i="7"/>
  <c r="K142" i="4"/>
  <c r="T53" i="4"/>
  <c r="T20" i="4"/>
  <c r="N129" i="8"/>
  <c r="O129" i="8" s="1"/>
  <c r="X129" i="8" s="1"/>
  <c r="S128" i="3" s="1"/>
  <c r="H29" i="8"/>
  <c r="O29" i="8" s="1"/>
  <c r="T24" i="5"/>
  <c r="F147" i="4"/>
  <c r="G147" i="4" s="1"/>
  <c r="H147" i="4" s="1"/>
  <c r="T128" i="4"/>
  <c r="L6" i="7"/>
  <c r="O55" i="8"/>
  <c r="O47" i="8"/>
  <c r="X47" i="8" s="1"/>
  <c r="S46" i="3" s="1"/>
  <c r="O20" i="8"/>
  <c r="T76" i="5"/>
  <c r="T55" i="5"/>
  <c r="H133" i="8"/>
  <c r="O133" i="8" s="1"/>
  <c r="W35" i="8"/>
  <c r="T64" i="5"/>
  <c r="T32" i="5"/>
  <c r="T57" i="4"/>
  <c r="K7" i="6"/>
  <c r="L7" i="6" s="1"/>
  <c r="J7" i="6"/>
  <c r="T52" i="5"/>
  <c r="AE7" i="8"/>
  <c r="AM7" i="8" s="1"/>
  <c r="L3" i="14"/>
  <c r="D3" i="14" s="1"/>
  <c r="O40" i="8"/>
  <c r="N15" i="8"/>
  <c r="T70" i="5"/>
  <c r="T40" i="5"/>
  <c r="R9" i="8"/>
  <c r="H153" i="8"/>
  <c r="O153" i="8" s="1"/>
  <c r="N107" i="8"/>
  <c r="N89" i="8"/>
  <c r="R42" i="8"/>
  <c r="T17" i="5"/>
  <c r="T93" i="4"/>
  <c r="T29" i="4"/>
  <c r="T77" i="4"/>
  <c r="L131" i="7"/>
  <c r="F160" i="14"/>
  <c r="C160" i="15"/>
  <c r="G160" i="10"/>
  <c r="P163" i="7" s="1"/>
  <c r="H159" i="14"/>
  <c r="L159" i="14" s="1"/>
  <c r="D159" i="14" s="1"/>
  <c r="D159" i="15"/>
  <c r="H159" i="10"/>
  <c r="V158" i="10"/>
  <c r="Y161" i="8"/>
  <c r="Z161" i="8" s="1"/>
  <c r="AC157" i="10"/>
  <c r="AF160" i="8" s="1"/>
  <c r="AH160" i="8" s="1"/>
  <c r="AH157" i="14"/>
  <c r="AJ157" i="14" s="1"/>
  <c r="Q157" i="15"/>
  <c r="AA159" i="10"/>
  <c r="AC162" i="8" s="1"/>
  <c r="AE159" i="14"/>
  <c r="O159" i="15"/>
  <c r="C157" i="15"/>
  <c r="G157" i="10"/>
  <c r="F157" i="14"/>
  <c r="G157" i="14" s="1"/>
  <c r="I155" i="15"/>
  <c r="I153" i="15"/>
  <c r="T150" i="10"/>
  <c r="I153" i="7" s="1"/>
  <c r="O153" i="7" s="1"/>
  <c r="Q150" i="14"/>
  <c r="J150" i="15"/>
  <c r="P145" i="14"/>
  <c r="J144" i="10"/>
  <c r="AD144" i="10"/>
  <c r="AG147" i="8" s="1"/>
  <c r="AI144" i="14"/>
  <c r="R144" i="15"/>
  <c r="AK135" i="14"/>
  <c r="AN135" i="14" s="1"/>
  <c r="AE135" i="10"/>
  <c r="AI138" i="8" s="1"/>
  <c r="AL138" i="8" s="1"/>
  <c r="S135" i="15"/>
  <c r="E146" i="15"/>
  <c r="I146" i="14"/>
  <c r="I146" i="10"/>
  <c r="S149" i="6" s="1"/>
  <c r="P146" i="10"/>
  <c r="C149" i="6"/>
  <c r="C149" i="8"/>
  <c r="C149" i="7"/>
  <c r="C148" i="3"/>
  <c r="U148" i="3" s="1"/>
  <c r="W138" i="14"/>
  <c r="X138" i="14" s="1"/>
  <c r="T138" i="14" s="1"/>
  <c r="P136" i="10"/>
  <c r="I135" i="14"/>
  <c r="E135" i="15"/>
  <c r="I135" i="10"/>
  <c r="S138" i="6" s="1"/>
  <c r="AI143" i="14"/>
  <c r="AD143" i="10"/>
  <c r="AG146" i="8" s="1"/>
  <c r="R143" i="15"/>
  <c r="N146" i="10"/>
  <c r="AA140" i="14"/>
  <c r="L140" i="15"/>
  <c r="L138" i="10"/>
  <c r="J138" i="14"/>
  <c r="K138" i="14" s="1"/>
  <c r="F138" i="15"/>
  <c r="W143" i="10"/>
  <c r="AD136" i="14"/>
  <c r="AG136" i="14" s="1"/>
  <c r="AB136" i="14" s="1"/>
  <c r="Z136" i="14" s="1"/>
  <c r="S136" i="14" s="1"/>
  <c r="Z136" i="10"/>
  <c r="AB139" i="8" s="1"/>
  <c r="AE139" i="8" s="1"/>
  <c r="AM139" i="8" s="1"/>
  <c r="AN139" i="8" s="1"/>
  <c r="T138" i="3" s="1"/>
  <c r="R138" i="3" s="1"/>
  <c r="N136" i="15"/>
  <c r="J143" i="15"/>
  <c r="Q143" i="14"/>
  <c r="T143" i="10"/>
  <c r="I146" i="7" s="1"/>
  <c r="O146" i="7" s="1"/>
  <c r="O145" i="6"/>
  <c r="P145" i="6"/>
  <c r="Q145" i="6" s="1"/>
  <c r="T145" i="6"/>
  <c r="U145" i="6" s="1"/>
  <c r="V145" i="6" s="1"/>
  <c r="AA145" i="6" s="1"/>
  <c r="K142" i="14"/>
  <c r="L142" i="14" s="1"/>
  <c r="K142" i="6"/>
  <c r="L142" i="6" s="1"/>
  <c r="J142" i="6"/>
  <c r="AE137" i="10"/>
  <c r="AI140" i="8" s="1"/>
  <c r="AL140" i="8" s="1"/>
  <c r="S137" i="15"/>
  <c r="AK137" i="14"/>
  <c r="AN137" i="14" s="1"/>
  <c r="E133" i="14"/>
  <c r="F133" i="10"/>
  <c r="B133" i="15"/>
  <c r="AF132" i="10"/>
  <c r="AJ135" i="8" s="1"/>
  <c r="AL135" i="8" s="1"/>
  <c r="AL132" i="14"/>
  <c r="AN132" i="14" s="1"/>
  <c r="T132" i="15"/>
  <c r="AA132" i="14"/>
  <c r="L132" i="15"/>
  <c r="W126" i="14"/>
  <c r="X126" i="14" s="1"/>
  <c r="T126" i="14" s="1"/>
  <c r="F125" i="14"/>
  <c r="C125" i="15"/>
  <c r="G125" i="10"/>
  <c r="J172" i="12"/>
  <c r="W141" i="14"/>
  <c r="X141" i="14" s="1"/>
  <c r="T141" i="14" s="1"/>
  <c r="Y141" i="10"/>
  <c r="AA144" i="8" s="1"/>
  <c r="M141" i="15"/>
  <c r="AC141" i="14"/>
  <c r="AG141" i="14" s="1"/>
  <c r="C144" i="7"/>
  <c r="L144" i="7" s="1"/>
  <c r="C144" i="6"/>
  <c r="C144" i="8"/>
  <c r="C143" i="3"/>
  <c r="U143" i="3" s="1"/>
  <c r="G139" i="6"/>
  <c r="H139" i="6" s="1"/>
  <c r="I139" i="6" s="1"/>
  <c r="N139" i="6" s="1"/>
  <c r="M138" i="3" s="1"/>
  <c r="F139" i="6"/>
  <c r="AI126" i="14"/>
  <c r="R126" i="15"/>
  <c r="AD126" i="10"/>
  <c r="AG129" i="8" s="1"/>
  <c r="M140" i="14"/>
  <c r="V139" i="10"/>
  <c r="Y142" i="8"/>
  <c r="Z142" i="8" s="1"/>
  <c r="Q137" i="10"/>
  <c r="F140" i="7" s="1"/>
  <c r="L140" i="7" s="1"/>
  <c r="N137" i="14"/>
  <c r="G137" i="15"/>
  <c r="N137" i="10"/>
  <c r="H126" i="10"/>
  <c r="X129" i="6" s="1"/>
  <c r="Y129" i="6" s="1"/>
  <c r="Z129" i="6" s="1"/>
  <c r="H126" i="14"/>
  <c r="L126" i="14" s="1"/>
  <c r="D126" i="15"/>
  <c r="S135" i="10"/>
  <c r="H138" i="7" s="1"/>
  <c r="H128" i="10"/>
  <c r="H128" i="14"/>
  <c r="L128" i="14" s="1"/>
  <c r="D128" i="14" s="1"/>
  <c r="D128" i="15"/>
  <c r="V128" i="15" s="1"/>
  <c r="G128" i="11" s="1"/>
  <c r="D128" i="11" s="1"/>
  <c r="K141" i="6"/>
  <c r="L141" i="6" s="1"/>
  <c r="J141" i="6"/>
  <c r="AG133" i="14"/>
  <c r="AE121" i="14"/>
  <c r="O121" i="15"/>
  <c r="AA121" i="10"/>
  <c r="AC124" i="8" s="1"/>
  <c r="C124" i="7"/>
  <c r="C124" i="6"/>
  <c r="C124" i="8"/>
  <c r="C123" i="3"/>
  <c r="U123" i="3" s="1"/>
  <c r="P136" i="7"/>
  <c r="P129" i="10"/>
  <c r="K127" i="10"/>
  <c r="I125" i="15"/>
  <c r="W134" i="10"/>
  <c r="R134" i="14"/>
  <c r="K134" i="15"/>
  <c r="U134" i="10"/>
  <c r="J137" i="7" s="1"/>
  <c r="P137" i="7" s="1"/>
  <c r="N134" i="14"/>
  <c r="G134" i="15"/>
  <c r="Q134" i="10"/>
  <c r="F137" i="7" s="1"/>
  <c r="L137" i="7" s="1"/>
  <c r="O131" i="10"/>
  <c r="AB131" i="10"/>
  <c r="AD134" i="8" s="1"/>
  <c r="AF131" i="14"/>
  <c r="P131" i="15"/>
  <c r="I131" i="14"/>
  <c r="E131" i="15"/>
  <c r="I131" i="10"/>
  <c r="S134" i="6" s="1"/>
  <c r="Y121" i="10"/>
  <c r="AA124" i="8" s="1"/>
  <c r="AC121" i="14"/>
  <c r="AG121" i="14" s="1"/>
  <c r="AB121" i="14" s="1"/>
  <c r="Z121" i="14" s="1"/>
  <c r="S121" i="14" s="1"/>
  <c r="M121" i="15"/>
  <c r="Y114" i="10"/>
  <c r="AA117" i="8" s="1"/>
  <c r="AC114" i="14"/>
  <c r="AG114" i="14" s="1"/>
  <c r="M114" i="15"/>
  <c r="L131" i="10"/>
  <c r="F131" i="15"/>
  <c r="J131" i="14"/>
  <c r="AF127" i="10"/>
  <c r="AJ130" i="8" s="1"/>
  <c r="AL130" i="8" s="1"/>
  <c r="AL127" i="14"/>
  <c r="T127" i="15"/>
  <c r="AH127" i="14"/>
  <c r="AJ127" i="14" s="1"/>
  <c r="Q127" i="15"/>
  <c r="AC127" i="10"/>
  <c r="AF130" i="8" s="1"/>
  <c r="AH130" i="8" s="1"/>
  <c r="X123" i="10"/>
  <c r="G130" i="15"/>
  <c r="N130" i="14"/>
  <c r="Q130" i="10"/>
  <c r="F133" i="7" s="1"/>
  <c r="T130" i="10"/>
  <c r="I133" i="7" s="1"/>
  <c r="Q130" i="14"/>
  <c r="J130" i="15"/>
  <c r="AM130" i="14"/>
  <c r="U130" i="15"/>
  <c r="AG130" i="10"/>
  <c r="AK133" i="8" s="1"/>
  <c r="O158" i="12"/>
  <c r="I115" i="10"/>
  <c r="S118" i="6" s="1"/>
  <c r="I115" i="14"/>
  <c r="E115" i="15"/>
  <c r="AI115" i="14"/>
  <c r="R115" i="15"/>
  <c r="AD115" i="10"/>
  <c r="AG118" i="8" s="1"/>
  <c r="H120" i="15"/>
  <c r="O120" i="14"/>
  <c r="R120" i="10"/>
  <c r="G123" i="7" s="1"/>
  <c r="AE120" i="14"/>
  <c r="O120" i="15"/>
  <c r="AA120" i="10"/>
  <c r="AC123" i="8" s="1"/>
  <c r="I116" i="15"/>
  <c r="N113" i="10"/>
  <c r="X113" i="10"/>
  <c r="J119" i="10"/>
  <c r="T112" i="15"/>
  <c r="AF112" i="10"/>
  <c r="AJ115" i="8" s="1"/>
  <c r="AL112" i="14"/>
  <c r="H109" i="14"/>
  <c r="L109" i="14" s="1"/>
  <c r="D109" i="14" s="1"/>
  <c r="B109" i="14" s="1"/>
  <c r="F109" i="11" s="1"/>
  <c r="C109" i="11" s="1"/>
  <c r="H109" i="10"/>
  <c r="D109" i="15"/>
  <c r="V109" i="15" s="1"/>
  <c r="G109" i="11" s="1"/>
  <c r="D109" i="11" s="1"/>
  <c r="AF104" i="14"/>
  <c r="AG104" i="14" s="1"/>
  <c r="AB104" i="10"/>
  <c r="AD107" i="8" s="1"/>
  <c r="AE107" i="8" s="1"/>
  <c r="AM107" i="8" s="1"/>
  <c r="P104" i="15"/>
  <c r="P127" i="7"/>
  <c r="X118" i="10"/>
  <c r="N118" i="10"/>
  <c r="O134" i="7"/>
  <c r="M122" i="10"/>
  <c r="N122" i="10"/>
  <c r="O122" i="14"/>
  <c r="H122" i="15"/>
  <c r="R122" i="10"/>
  <c r="G125" i="7" s="1"/>
  <c r="M125" i="7" s="1"/>
  <c r="F119" i="10"/>
  <c r="E119" i="14"/>
  <c r="B119" i="15"/>
  <c r="N131" i="7"/>
  <c r="O126" i="7"/>
  <c r="G119" i="10"/>
  <c r="C119" i="15"/>
  <c r="F119" i="14"/>
  <c r="T120" i="6"/>
  <c r="U120" i="6" s="1"/>
  <c r="V120" i="6" s="1"/>
  <c r="P120" i="6"/>
  <c r="Q120" i="6" s="1"/>
  <c r="R120" i="6" s="1"/>
  <c r="O120" i="6"/>
  <c r="F9" i="13"/>
  <c r="J112" i="10"/>
  <c r="AH110" i="14"/>
  <c r="AJ110" i="14" s="1"/>
  <c r="AC110" i="10"/>
  <c r="AF113" i="8" s="1"/>
  <c r="AH113" i="8" s="1"/>
  <c r="Q110" i="15"/>
  <c r="AA105" i="14"/>
  <c r="L105" i="15"/>
  <c r="O127" i="7"/>
  <c r="AA119" i="10"/>
  <c r="AC122" i="8" s="1"/>
  <c r="AE119" i="14"/>
  <c r="O119" i="15"/>
  <c r="N119" i="15"/>
  <c r="AD119" i="14"/>
  <c r="Z119" i="10"/>
  <c r="AB122" i="8" s="1"/>
  <c r="W116" i="6"/>
  <c r="X116" i="6"/>
  <c r="Y116" i="6" s="1"/>
  <c r="I108" i="15"/>
  <c r="O103" i="15"/>
  <c r="AE103" i="14"/>
  <c r="AG103" i="14" s="1"/>
  <c r="AA103" i="10"/>
  <c r="AC106" i="8" s="1"/>
  <c r="J102" i="10"/>
  <c r="AH102" i="14"/>
  <c r="Q102" i="15"/>
  <c r="AC102" i="10"/>
  <c r="AF105" i="8" s="1"/>
  <c r="AH105" i="8" s="1"/>
  <c r="G115" i="6"/>
  <c r="H115" i="6" s="1"/>
  <c r="I115" i="6" s="1"/>
  <c r="F115" i="6"/>
  <c r="V108" i="10"/>
  <c r="Y111" i="8"/>
  <c r="Z111" i="8" s="1"/>
  <c r="K110" i="6"/>
  <c r="L110" i="6" s="1"/>
  <c r="M110" i="6" s="1"/>
  <c r="J110" i="6"/>
  <c r="AL110" i="8"/>
  <c r="M107" i="10"/>
  <c r="N3" i="13"/>
  <c r="W111" i="14"/>
  <c r="X111" i="14" s="1"/>
  <c r="T111" i="14" s="1"/>
  <c r="Y111" i="10"/>
  <c r="AA114" i="8" s="1"/>
  <c r="M111" i="15"/>
  <c r="AC111" i="14"/>
  <c r="AE111" i="14"/>
  <c r="AA111" i="10"/>
  <c r="AC114" i="8" s="1"/>
  <c r="O111" i="15"/>
  <c r="P110" i="14"/>
  <c r="W100" i="14"/>
  <c r="X100" i="14" s="1"/>
  <c r="T100" i="14" s="1"/>
  <c r="X100" i="10"/>
  <c r="L107" i="15"/>
  <c r="AA107" i="14"/>
  <c r="E106" i="15"/>
  <c r="I106" i="10"/>
  <c r="S109" i="6" s="1"/>
  <c r="I106" i="14"/>
  <c r="S112" i="10"/>
  <c r="H115" i="7" s="1"/>
  <c r="F106" i="14"/>
  <c r="G106" i="14" s="1"/>
  <c r="G106" i="10"/>
  <c r="C106" i="15"/>
  <c r="K106" i="10"/>
  <c r="G108" i="6"/>
  <c r="H108" i="6" s="1"/>
  <c r="F108" i="6"/>
  <c r="J111" i="6"/>
  <c r="K111" i="6"/>
  <c r="L111" i="6" s="1"/>
  <c r="W103" i="14"/>
  <c r="X103" i="14" s="1"/>
  <c r="T103" i="14" s="1"/>
  <c r="J139" i="12"/>
  <c r="AE100" i="8"/>
  <c r="AA94" i="14"/>
  <c r="L94" i="15"/>
  <c r="K93" i="10"/>
  <c r="G100" i="6"/>
  <c r="H100" i="6" s="1"/>
  <c r="I100" i="6" s="1"/>
  <c r="F100" i="6"/>
  <c r="AC95" i="14"/>
  <c r="M95" i="15"/>
  <c r="Y95" i="10"/>
  <c r="AA98" i="8" s="1"/>
  <c r="W94" i="14"/>
  <c r="X94" i="14" s="1"/>
  <c r="T94" i="14" s="1"/>
  <c r="AF92" i="14"/>
  <c r="P92" i="15"/>
  <c r="AB92" i="10"/>
  <c r="AD95" i="8" s="1"/>
  <c r="AH99" i="14"/>
  <c r="AJ99" i="14" s="1"/>
  <c r="Q99" i="15"/>
  <c r="AC99" i="10"/>
  <c r="AF102" i="8" s="1"/>
  <c r="AH102" i="8" s="1"/>
  <c r="V98" i="10"/>
  <c r="Y101" i="8"/>
  <c r="Z101" i="8" s="1"/>
  <c r="X96" i="10"/>
  <c r="O94" i="10"/>
  <c r="F92" i="10"/>
  <c r="E92" i="14"/>
  <c r="B92" i="15"/>
  <c r="H82" i="14"/>
  <c r="D82" i="15"/>
  <c r="V82" i="15" s="1"/>
  <c r="G82" i="11" s="1"/>
  <c r="D82" i="11" s="1"/>
  <c r="H82" i="10"/>
  <c r="X85" i="6" s="1"/>
  <c r="Y85" i="6" s="1"/>
  <c r="Z85" i="6" s="1"/>
  <c r="AE104" i="8"/>
  <c r="AM104" i="8" s="1"/>
  <c r="AN104" i="8" s="1"/>
  <c r="T103" i="3" s="1"/>
  <c r="H98" i="14"/>
  <c r="H98" i="10"/>
  <c r="D98" i="15"/>
  <c r="W93" i="10"/>
  <c r="AA92" i="14"/>
  <c r="L92" i="15"/>
  <c r="AE94" i="8"/>
  <c r="AM94" i="8"/>
  <c r="AN94" i="8" s="1"/>
  <c r="T93" i="3" s="1"/>
  <c r="N90" i="14"/>
  <c r="M90" i="14" s="1"/>
  <c r="G90" i="15"/>
  <c r="Q90" i="10"/>
  <c r="F93" i="7" s="1"/>
  <c r="L93" i="7" s="1"/>
  <c r="J87" i="14"/>
  <c r="K87" i="14" s="1"/>
  <c r="F87" i="15"/>
  <c r="L87" i="10"/>
  <c r="H83" i="14"/>
  <c r="D83" i="15"/>
  <c r="V83" i="15" s="1"/>
  <c r="G83" i="11" s="1"/>
  <c r="D83" i="11" s="1"/>
  <c r="H83" i="10"/>
  <c r="J79" i="14"/>
  <c r="K79" i="14" s="1"/>
  <c r="F79" i="15"/>
  <c r="L79" i="10"/>
  <c r="AE106" i="8"/>
  <c r="F96" i="15"/>
  <c r="L96" i="10"/>
  <c r="J96" i="14"/>
  <c r="K96" i="14" s="1"/>
  <c r="AD96" i="10"/>
  <c r="AG99" i="8" s="1"/>
  <c r="R96" i="15"/>
  <c r="AI96" i="14"/>
  <c r="M95" i="10"/>
  <c r="W92" i="10"/>
  <c r="U97" i="15"/>
  <c r="AM97" i="14"/>
  <c r="AG97" i="10"/>
  <c r="AK100" i="8" s="1"/>
  <c r="AF93" i="10"/>
  <c r="AJ96" i="8" s="1"/>
  <c r="T93" i="15"/>
  <c r="AL93" i="14"/>
  <c r="H93" i="10"/>
  <c r="H93" i="14"/>
  <c r="L93" i="14" s="1"/>
  <c r="D93" i="15"/>
  <c r="I92" i="10"/>
  <c r="S95" i="6" s="1"/>
  <c r="I92" i="14"/>
  <c r="E92" i="15"/>
  <c r="L99" i="10"/>
  <c r="F99" i="15"/>
  <c r="J99" i="14"/>
  <c r="K99" i="14" s="1"/>
  <c r="S99" i="15"/>
  <c r="AK99" i="14"/>
  <c r="AE99" i="10"/>
  <c r="AI102" i="8" s="1"/>
  <c r="AL102" i="8" s="1"/>
  <c r="J98" i="10"/>
  <c r="N98" i="10"/>
  <c r="G93" i="15"/>
  <c r="Q93" i="10"/>
  <c r="F96" i="7" s="1"/>
  <c r="L96" i="7" s="1"/>
  <c r="N93" i="14"/>
  <c r="M92" i="15"/>
  <c r="Y92" i="10"/>
  <c r="AA95" i="8" s="1"/>
  <c r="AC92" i="14"/>
  <c r="K106" i="6"/>
  <c r="L106" i="6" s="1"/>
  <c r="J106" i="6"/>
  <c r="R99" i="14"/>
  <c r="K99" i="15"/>
  <c r="U99" i="10"/>
  <c r="J102" i="7" s="1"/>
  <c r="P102" i="7" s="1"/>
  <c r="AD95" i="10"/>
  <c r="AG98" i="8" s="1"/>
  <c r="R95" i="15"/>
  <c r="AI95" i="14"/>
  <c r="J93" i="10"/>
  <c r="U90" i="10"/>
  <c r="J93" i="7" s="1"/>
  <c r="P93" i="7" s="1"/>
  <c r="R90" i="14"/>
  <c r="K90" i="15"/>
  <c r="G88" i="10"/>
  <c r="P91" i="7" s="1"/>
  <c r="F88" i="14"/>
  <c r="C88" i="15"/>
  <c r="P79" i="10"/>
  <c r="P81" i="10"/>
  <c r="G83" i="6"/>
  <c r="H83" i="6" s="1"/>
  <c r="I83" i="6" s="1"/>
  <c r="F83" i="6"/>
  <c r="Q77" i="10"/>
  <c r="F80" i="7" s="1"/>
  <c r="L80" i="7" s="1"/>
  <c r="G77" i="15"/>
  <c r="N77" i="14"/>
  <c r="AD84" i="14"/>
  <c r="AG84" i="14" s="1"/>
  <c r="Z84" i="10"/>
  <c r="AB87" i="8" s="1"/>
  <c r="N84" i="15"/>
  <c r="AH84" i="14"/>
  <c r="AJ84" i="14" s="1"/>
  <c r="Q84" i="15"/>
  <c r="AC84" i="10"/>
  <c r="AF87" i="8" s="1"/>
  <c r="AH87" i="8" s="1"/>
  <c r="X83" i="6"/>
  <c r="Y83" i="6" s="1"/>
  <c r="Z83" i="6" s="1"/>
  <c r="W83" i="6"/>
  <c r="L89" i="10"/>
  <c r="J89" i="14"/>
  <c r="K89" i="14" s="1"/>
  <c r="F89" i="15"/>
  <c r="C92" i="7"/>
  <c r="C92" i="6"/>
  <c r="C92" i="8"/>
  <c r="C91" i="3"/>
  <c r="U91" i="3" s="1"/>
  <c r="X86" i="10"/>
  <c r="R86" i="14"/>
  <c r="K86" i="15"/>
  <c r="U86" i="10"/>
  <c r="J89" i="7" s="1"/>
  <c r="AM86" i="14"/>
  <c r="U86" i="15"/>
  <c r="AG86" i="10"/>
  <c r="AK89" i="8" s="1"/>
  <c r="AE87" i="8"/>
  <c r="N81" i="10"/>
  <c r="J121" i="12"/>
  <c r="W78" i="14"/>
  <c r="X78" i="14" s="1"/>
  <c r="T78" i="14" s="1"/>
  <c r="M78" i="10"/>
  <c r="N90" i="7"/>
  <c r="I85" i="14"/>
  <c r="K85" i="14" s="1"/>
  <c r="I85" i="10"/>
  <c r="S88" i="6" s="1"/>
  <c r="E85" i="15"/>
  <c r="N85" i="10"/>
  <c r="AD85" i="14"/>
  <c r="N85" i="15"/>
  <c r="Z85" i="10"/>
  <c r="AB88" i="8" s="1"/>
  <c r="L81" i="10"/>
  <c r="F81" i="15"/>
  <c r="J81" i="14"/>
  <c r="K81" i="14" s="1"/>
  <c r="L81" i="14" s="1"/>
  <c r="AI80" i="14"/>
  <c r="AJ80" i="14" s="1"/>
  <c r="AD80" i="10"/>
  <c r="AG83" i="8" s="1"/>
  <c r="AH83" i="8" s="1"/>
  <c r="R80" i="15"/>
  <c r="C83" i="8"/>
  <c r="C83" i="6"/>
  <c r="C83" i="7"/>
  <c r="P83" i="7" s="1"/>
  <c r="C82" i="3"/>
  <c r="U82" i="3" s="1"/>
  <c r="F76" i="10"/>
  <c r="B76" i="15"/>
  <c r="E76" i="14"/>
  <c r="AD72" i="14"/>
  <c r="AG72" i="14" s="1"/>
  <c r="AB72" i="14" s="1"/>
  <c r="Z72" i="14" s="1"/>
  <c r="S72" i="14" s="1"/>
  <c r="N72" i="15"/>
  <c r="Z72" i="10"/>
  <c r="AB75" i="8" s="1"/>
  <c r="AE75" i="8" s="1"/>
  <c r="N68" i="14"/>
  <c r="M68" i="14" s="1"/>
  <c r="G68" i="15"/>
  <c r="Q68" i="10"/>
  <c r="F71" i="7" s="1"/>
  <c r="L71" i="7" s="1"/>
  <c r="O84" i="6"/>
  <c r="P84" i="6"/>
  <c r="Q84" i="6" s="1"/>
  <c r="I71" i="15"/>
  <c r="E64" i="14"/>
  <c r="F64" i="10"/>
  <c r="B64" i="15"/>
  <c r="AJ76" i="14"/>
  <c r="K78" i="6"/>
  <c r="L78" i="6" s="1"/>
  <c r="M78" i="6" s="1"/>
  <c r="N78" i="6" s="1"/>
  <c r="M77" i="3" s="1"/>
  <c r="J78" i="6"/>
  <c r="O71" i="10"/>
  <c r="L70" i="15"/>
  <c r="AA70" i="14"/>
  <c r="AA64" i="10"/>
  <c r="AC67" i="8" s="1"/>
  <c r="O64" i="15"/>
  <c r="AE64" i="14"/>
  <c r="AK54" i="14"/>
  <c r="AN54" i="14" s="1"/>
  <c r="S54" i="15"/>
  <c r="AE54" i="10"/>
  <c r="AI57" i="8" s="1"/>
  <c r="AL57" i="8" s="1"/>
  <c r="C74" i="15"/>
  <c r="F74" i="14"/>
  <c r="G74" i="14" s="1"/>
  <c r="G74" i="10"/>
  <c r="AL74" i="14"/>
  <c r="AF74" i="10"/>
  <c r="AJ77" i="8" s="1"/>
  <c r="T74" i="15"/>
  <c r="W70" i="14"/>
  <c r="X70" i="14" s="1"/>
  <c r="T70" i="14" s="1"/>
  <c r="R70" i="14"/>
  <c r="K70" i="15"/>
  <c r="U70" i="10"/>
  <c r="J73" i="7" s="1"/>
  <c r="P73" i="7" s="1"/>
  <c r="K76" i="6"/>
  <c r="L76" i="6" s="1"/>
  <c r="M76" i="6" s="1"/>
  <c r="N76" i="6" s="1"/>
  <c r="M75" i="3" s="1"/>
  <c r="J76" i="6"/>
  <c r="W73" i="10"/>
  <c r="P71" i="14"/>
  <c r="F70" i="15"/>
  <c r="L70" i="10"/>
  <c r="J70" i="14"/>
  <c r="K70" i="14" s="1"/>
  <c r="P66" i="10"/>
  <c r="Q65" i="14"/>
  <c r="M65" i="14" s="1"/>
  <c r="J65" i="15"/>
  <c r="T65" i="10"/>
  <c r="I68" i="7" s="1"/>
  <c r="O68" i="7" s="1"/>
  <c r="M59" i="10"/>
  <c r="W56" i="10"/>
  <c r="H56" i="10"/>
  <c r="H56" i="14"/>
  <c r="D56" i="15"/>
  <c r="V56" i="15" s="1"/>
  <c r="G56" i="11" s="1"/>
  <c r="D56" i="11" s="1"/>
  <c r="M51" i="10"/>
  <c r="H48" i="14"/>
  <c r="H48" i="10"/>
  <c r="D48" i="15"/>
  <c r="P40" i="10"/>
  <c r="P80" i="7"/>
  <c r="AE80" i="8"/>
  <c r="AM80" i="8" s="1"/>
  <c r="X70" i="10"/>
  <c r="N67" i="10"/>
  <c r="X67" i="10"/>
  <c r="N70" i="10"/>
  <c r="W72" i="6"/>
  <c r="X72" i="6"/>
  <c r="Y72" i="6" s="1"/>
  <c r="C69" i="8"/>
  <c r="C69" i="7"/>
  <c r="P69" i="7" s="1"/>
  <c r="C69" i="6"/>
  <c r="C68" i="3"/>
  <c r="U68" i="3" s="1"/>
  <c r="AH64" i="14"/>
  <c r="AJ64" i="14" s="1"/>
  <c r="AC64" i="10"/>
  <c r="AF67" i="8" s="1"/>
  <c r="AH67" i="8" s="1"/>
  <c r="Q64" i="15"/>
  <c r="I63" i="14"/>
  <c r="I63" i="10"/>
  <c r="S66" i="6" s="1"/>
  <c r="E63" i="15"/>
  <c r="P59" i="10"/>
  <c r="O88" i="12"/>
  <c r="K57" i="6" s="1"/>
  <c r="L57" i="6" s="1"/>
  <c r="M57" i="6" s="1"/>
  <c r="W74" i="10"/>
  <c r="M71" i="10"/>
  <c r="AI66" i="14"/>
  <c r="AJ66" i="14" s="1"/>
  <c r="R66" i="15"/>
  <c r="AD66" i="10"/>
  <c r="AG69" i="8" s="1"/>
  <c r="AH69" i="8" s="1"/>
  <c r="E66" i="15"/>
  <c r="I66" i="14"/>
  <c r="I66" i="10"/>
  <c r="AL64" i="14"/>
  <c r="AN64" i="14" s="1"/>
  <c r="T64" i="15"/>
  <c r="AF64" i="10"/>
  <c r="AJ67" i="8" s="1"/>
  <c r="AL67" i="8" s="1"/>
  <c r="AA63" i="14"/>
  <c r="L63" i="15"/>
  <c r="S59" i="10"/>
  <c r="H62" i="7" s="1"/>
  <c r="G59" i="6"/>
  <c r="H59" i="6" s="1"/>
  <c r="F59" i="6"/>
  <c r="H44" i="14"/>
  <c r="L44" i="14" s="1"/>
  <c r="D44" i="14" s="1"/>
  <c r="D44" i="15"/>
  <c r="V44" i="15" s="1"/>
  <c r="G44" i="11" s="1"/>
  <c r="D44" i="11" s="1"/>
  <c r="H44" i="10"/>
  <c r="V59" i="10"/>
  <c r="Y62" i="8"/>
  <c r="Z62" i="8" s="1"/>
  <c r="I54" i="15"/>
  <c r="G71" i="6"/>
  <c r="H71" i="6" s="1"/>
  <c r="F71" i="6"/>
  <c r="H58" i="15"/>
  <c r="O58" i="14"/>
  <c r="R58" i="10"/>
  <c r="G61" i="7" s="1"/>
  <c r="M61" i="7" s="1"/>
  <c r="F58" i="10"/>
  <c r="E58" i="14"/>
  <c r="B58" i="15"/>
  <c r="AC57" i="10"/>
  <c r="AF60" i="8" s="1"/>
  <c r="AH60" i="8" s="1"/>
  <c r="Q57" i="15"/>
  <c r="AH57" i="14"/>
  <c r="AJ57" i="14" s="1"/>
  <c r="M50" i="10"/>
  <c r="S62" i="10"/>
  <c r="H65" i="7" s="1"/>
  <c r="AG56" i="14"/>
  <c r="J50" i="15"/>
  <c r="T50" i="10"/>
  <c r="I53" i="7" s="1"/>
  <c r="Q50" i="14"/>
  <c r="O48" i="7"/>
  <c r="AM42" i="14"/>
  <c r="AN42" i="14" s="1"/>
  <c r="AG42" i="10"/>
  <c r="AK45" i="8" s="1"/>
  <c r="AL45" i="8" s="1"/>
  <c r="U42" i="15"/>
  <c r="R39" i="14"/>
  <c r="U39" i="10"/>
  <c r="J42" i="7" s="1"/>
  <c r="P42" i="7" s="1"/>
  <c r="K39" i="15"/>
  <c r="M69" i="7"/>
  <c r="AC57" i="14"/>
  <c r="M57" i="15"/>
  <c r="Y57" i="10"/>
  <c r="AA60" i="8" s="1"/>
  <c r="R57" i="14"/>
  <c r="K57" i="15"/>
  <c r="U57" i="10"/>
  <c r="J60" i="7" s="1"/>
  <c r="P60" i="7" s="1"/>
  <c r="M54" i="14"/>
  <c r="C53" i="15"/>
  <c r="F53" i="14"/>
  <c r="G53" i="14" s="1"/>
  <c r="G53" i="10"/>
  <c r="K53" i="10"/>
  <c r="C56" i="7"/>
  <c r="P56" i="7" s="1"/>
  <c r="C56" i="8"/>
  <c r="C56" i="6"/>
  <c r="C55" i="3"/>
  <c r="U55" i="3" s="1"/>
  <c r="K50" i="10"/>
  <c r="AE47" i="10"/>
  <c r="AI50" i="8" s="1"/>
  <c r="AL50" i="8" s="1"/>
  <c r="AK47" i="14"/>
  <c r="AN47" i="14" s="1"/>
  <c r="S47" i="15"/>
  <c r="I47" i="14"/>
  <c r="E47" i="15"/>
  <c r="I47" i="10"/>
  <c r="S50" i="6" s="1"/>
  <c r="J62" i="10"/>
  <c r="X62" i="10"/>
  <c r="F62" i="14"/>
  <c r="G62" i="10"/>
  <c r="C62" i="15"/>
  <c r="Z60" i="10"/>
  <c r="AB63" i="8" s="1"/>
  <c r="N60" i="15"/>
  <c r="AD60" i="14"/>
  <c r="AH60" i="14"/>
  <c r="Q60" i="15"/>
  <c r="AC60" i="10"/>
  <c r="AF63" i="8" s="1"/>
  <c r="AH63" i="8" s="1"/>
  <c r="AG60" i="10"/>
  <c r="AK63" i="8" s="1"/>
  <c r="U60" i="15"/>
  <c r="AM60" i="14"/>
  <c r="M53" i="10"/>
  <c r="K46" i="6"/>
  <c r="L46" i="6" s="1"/>
  <c r="J46" i="6"/>
  <c r="P46" i="6"/>
  <c r="Q46" i="6" s="1"/>
  <c r="R46" i="6" s="1"/>
  <c r="G37" i="15"/>
  <c r="Q37" i="10"/>
  <c r="F40" i="7" s="1"/>
  <c r="L40" i="7" s="1"/>
  <c r="N37" i="14"/>
  <c r="B62" i="15"/>
  <c r="E62" i="14"/>
  <c r="F62" i="10"/>
  <c r="AK55" i="14"/>
  <c r="AE55" i="10"/>
  <c r="AI58" i="8" s="1"/>
  <c r="S55" i="15"/>
  <c r="P50" i="10"/>
  <c r="P47" i="10"/>
  <c r="G45" i="15"/>
  <c r="Q45" i="10"/>
  <c r="F48" i="7" s="1"/>
  <c r="L48" i="7" s="1"/>
  <c r="N45" i="14"/>
  <c r="AI45" i="14"/>
  <c r="AJ45" i="14" s="1"/>
  <c r="AB45" i="14" s="1"/>
  <c r="R45" i="15"/>
  <c r="AD45" i="10"/>
  <c r="AG48" i="8" s="1"/>
  <c r="AH48" i="8" s="1"/>
  <c r="AM48" i="8" s="1"/>
  <c r="AL43" i="14"/>
  <c r="AF43" i="10"/>
  <c r="AJ46" i="8" s="1"/>
  <c r="T43" i="15"/>
  <c r="H42" i="10"/>
  <c r="D42" i="15"/>
  <c r="H42" i="14"/>
  <c r="AB37" i="10"/>
  <c r="AD40" i="8" s="1"/>
  <c r="P37" i="15"/>
  <c r="AF37" i="14"/>
  <c r="K62" i="6"/>
  <c r="L62" i="6" s="1"/>
  <c r="M62" i="6" s="1"/>
  <c r="N62" i="6" s="1"/>
  <c r="M61" i="3" s="1"/>
  <c r="J62" i="6"/>
  <c r="U55" i="15"/>
  <c r="AM55" i="14"/>
  <c r="AG55" i="10"/>
  <c r="AK58" i="8" s="1"/>
  <c r="Q55" i="14"/>
  <c r="J55" i="15"/>
  <c r="T55" i="10"/>
  <c r="I58" i="7" s="1"/>
  <c r="O58" i="7" s="1"/>
  <c r="O55" i="10"/>
  <c r="M71" i="7"/>
  <c r="G64" i="6"/>
  <c r="H64" i="6" s="1"/>
  <c r="F64" i="6"/>
  <c r="C53" i="6"/>
  <c r="C53" i="8"/>
  <c r="C53" i="7"/>
  <c r="C52" i="3"/>
  <c r="U52" i="3" s="1"/>
  <c r="J58" i="12"/>
  <c r="W35" i="14"/>
  <c r="X35" i="14" s="1"/>
  <c r="T35" i="14" s="1"/>
  <c r="W34" i="10"/>
  <c r="P33" i="15"/>
  <c r="AF33" i="14"/>
  <c r="AG33" i="14" s="1"/>
  <c r="AB33" i="10"/>
  <c r="AD36" i="8" s="1"/>
  <c r="T46" i="15"/>
  <c r="AF46" i="10"/>
  <c r="AJ49" i="8" s="1"/>
  <c r="AL46" i="14"/>
  <c r="W46" i="10"/>
  <c r="AC46" i="14"/>
  <c r="Y46" i="10"/>
  <c r="AA49" i="8" s="1"/>
  <c r="M46" i="15"/>
  <c r="K45" i="6"/>
  <c r="L45" i="6" s="1"/>
  <c r="J45" i="6"/>
  <c r="L38" i="10"/>
  <c r="F38" i="15"/>
  <c r="V38" i="15" s="1"/>
  <c r="G38" i="11" s="1"/>
  <c r="D38" i="11" s="1"/>
  <c r="J38" i="14"/>
  <c r="K38" i="14" s="1"/>
  <c r="W38" i="14"/>
  <c r="X38" i="14" s="1"/>
  <c r="T38" i="14" s="1"/>
  <c r="AH31" i="14"/>
  <c r="AJ31" i="14" s="1"/>
  <c r="AC31" i="10"/>
  <c r="AF34" i="8" s="1"/>
  <c r="AH34" i="8" s="1"/>
  <c r="Q31" i="15"/>
  <c r="N31" i="14"/>
  <c r="M31" i="14" s="1"/>
  <c r="Q31" i="10"/>
  <c r="F34" i="7" s="1"/>
  <c r="L34" i="7" s="1"/>
  <c r="G31" i="15"/>
  <c r="AC29" i="14"/>
  <c r="M29" i="15"/>
  <c r="Y29" i="10"/>
  <c r="AA32" i="8" s="1"/>
  <c r="P22" i="10"/>
  <c r="L49" i="10"/>
  <c r="J49" i="14"/>
  <c r="K49" i="14" s="1"/>
  <c r="F49" i="15"/>
  <c r="V47" i="10"/>
  <c r="Y50" i="8"/>
  <c r="Z50" i="8" s="1"/>
  <c r="AL44" i="8"/>
  <c r="O45" i="7"/>
  <c r="G44" i="6"/>
  <c r="H44" i="6" s="1"/>
  <c r="F44" i="6"/>
  <c r="N36" i="10"/>
  <c r="J34" i="15"/>
  <c r="Q34" i="14"/>
  <c r="T34" i="10"/>
  <c r="I37" i="7" s="1"/>
  <c r="O37" i="7" s="1"/>
  <c r="K49" i="15"/>
  <c r="U49" i="10"/>
  <c r="J52" i="7" s="1"/>
  <c r="R49" i="14"/>
  <c r="E49" i="14"/>
  <c r="B49" i="15"/>
  <c r="F49" i="10"/>
  <c r="J49" i="10"/>
  <c r="C52" i="7"/>
  <c r="C52" i="8"/>
  <c r="C52" i="6"/>
  <c r="C51" i="3"/>
  <c r="U51" i="3" s="1"/>
  <c r="V43" i="15"/>
  <c r="G43" i="11" s="1"/>
  <c r="D43" i="11" s="1"/>
  <c r="K42" i="14"/>
  <c r="L41" i="10"/>
  <c r="F41" i="15"/>
  <c r="J41" i="14"/>
  <c r="K41" i="14" s="1"/>
  <c r="H41" i="14"/>
  <c r="D41" i="15"/>
  <c r="H41" i="10"/>
  <c r="O41" i="10"/>
  <c r="J36" i="10"/>
  <c r="AK36" i="14"/>
  <c r="S36" i="15"/>
  <c r="AE36" i="10"/>
  <c r="AI39" i="8" s="1"/>
  <c r="S40" i="10"/>
  <c r="H43" i="7" s="1"/>
  <c r="P33" i="14"/>
  <c r="X31" i="6"/>
  <c r="Y31" i="6" s="1"/>
  <c r="W31" i="6"/>
  <c r="AN31" i="14"/>
  <c r="T26" i="15"/>
  <c r="AL26" i="14"/>
  <c r="AF26" i="10"/>
  <c r="AJ29" i="8" s="1"/>
  <c r="W32" i="6"/>
  <c r="X32" i="6"/>
  <c r="Y32" i="6" s="1"/>
  <c r="AE28" i="14"/>
  <c r="AA28" i="10"/>
  <c r="AC31" i="8" s="1"/>
  <c r="O28" i="15"/>
  <c r="P27" i="6"/>
  <c r="Q27" i="6" s="1"/>
  <c r="R27" i="6" s="1"/>
  <c r="O27" i="6"/>
  <c r="O30" i="10"/>
  <c r="L30" i="10"/>
  <c r="J30" i="14"/>
  <c r="F30" i="15"/>
  <c r="C33" i="8"/>
  <c r="C33" i="6"/>
  <c r="C32" i="3"/>
  <c r="U32" i="3" s="1"/>
  <c r="C33" i="7"/>
  <c r="M37" i="7"/>
  <c r="M26" i="15"/>
  <c r="AC26" i="14"/>
  <c r="AG26" i="14" s="1"/>
  <c r="Y26" i="10"/>
  <c r="AA29" i="8" s="1"/>
  <c r="G24" i="15"/>
  <c r="N24" i="14"/>
  <c r="M24" i="14" s="1"/>
  <c r="Q24" i="10"/>
  <c r="F27" i="7" s="1"/>
  <c r="L27" i="7" s="1"/>
  <c r="J20" i="10"/>
  <c r="I32" i="15"/>
  <c r="AK28" i="14"/>
  <c r="AN28" i="14" s="1"/>
  <c r="AE28" i="10"/>
  <c r="AI31" i="8" s="1"/>
  <c r="AL31" i="8" s="1"/>
  <c r="S28" i="15"/>
  <c r="F24" i="15"/>
  <c r="L24" i="10"/>
  <c r="J24" i="14"/>
  <c r="E20" i="15"/>
  <c r="I20" i="14"/>
  <c r="I20" i="10"/>
  <c r="S23" i="6" s="1"/>
  <c r="W9" i="10"/>
  <c r="AA27" i="10"/>
  <c r="AC30" i="8" s="1"/>
  <c r="O27" i="15"/>
  <c r="AE27" i="14"/>
  <c r="N25" i="14"/>
  <c r="G25" i="15"/>
  <c r="Q25" i="10"/>
  <c r="F28" i="7" s="1"/>
  <c r="N25" i="15"/>
  <c r="AD25" i="14"/>
  <c r="Z25" i="10"/>
  <c r="AB28" i="8" s="1"/>
  <c r="Q25" i="14"/>
  <c r="J25" i="15"/>
  <c r="T25" i="10"/>
  <c r="I28" i="7" s="1"/>
  <c r="AF25" i="14"/>
  <c r="AB25" i="10"/>
  <c r="AD28" i="8" s="1"/>
  <c r="P25" i="15"/>
  <c r="H18" i="14"/>
  <c r="H18" i="10"/>
  <c r="D18" i="15"/>
  <c r="R18" i="15"/>
  <c r="AD18" i="10"/>
  <c r="AG21" i="8" s="1"/>
  <c r="AI18" i="14"/>
  <c r="J16" i="15"/>
  <c r="Q16" i="14"/>
  <c r="T16" i="10"/>
  <c r="I19" i="7" s="1"/>
  <c r="O19" i="7" s="1"/>
  <c r="J23" i="10"/>
  <c r="N23" i="10"/>
  <c r="F23" i="14"/>
  <c r="G23" i="14" s="1"/>
  <c r="C23" i="15"/>
  <c r="G23" i="10"/>
  <c r="AE21" i="10"/>
  <c r="AI24" i="8" s="1"/>
  <c r="S21" i="15"/>
  <c r="AK21" i="14"/>
  <c r="O19" i="10"/>
  <c r="C22" i="8"/>
  <c r="C22" i="6"/>
  <c r="C21" i="3"/>
  <c r="U21" i="3" s="1"/>
  <c r="C22" i="7"/>
  <c r="O22" i="7" s="1"/>
  <c r="C21" i="15"/>
  <c r="G21" i="10"/>
  <c r="F21" i="14"/>
  <c r="K16" i="10"/>
  <c r="S22" i="10"/>
  <c r="H25" i="7" s="1"/>
  <c r="G24" i="14"/>
  <c r="M19" i="10"/>
  <c r="AE11" i="10"/>
  <c r="AI14" i="8" s="1"/>
  <c r="AL14" i="8" s="1"/>
  <c r="S11" i="15"/>
  <c r="AK11" i="14"/>
  <c r="AN11" i="14" s="1"/>
  <c r="W11" i="14"/>
  <c r="X11" i="14" s="1"/>
  <c r="T11" i="14" s="1"/>
  <c r="E7" i="14"/>
  <c r="B7" i="15"/>
  <c r="F7" i="10"/>
  <c r="X4" i="10"/>
  <c r="X70" i="8"/>
  <c r="S69" i="3" s="1"/>
  <c r="O51" i="12"/>
  <c r="P27" i="10"/>
  <c r="J27" i="10"/>
  <c r="J25" i="10"/>
  <c r="G21" i="6"/>
  <c r="H21" i="6" s="1"/>
  <c r="F21" i="6"/>
  <c r="M16" i="10"/>
  <c r="I15" i="14"/>
  <c r="K15" i="14" s="1"/>
  <c r="L15" i="14" s="1"/>
  <c r="D15" i="14" s="1"/>
  <c r="E15" i="15"/>
  <c r="V15" i="15" s="1"/>
  <c r="G15" i="11" s="1"/>
  <c r="D15" i="11" s="1"/>
  <c r="I15" i="10"/>
  <c r="X21" i="10"/>
  <c r="AD13" i="10"/>
  <c r="AG16" i="8" s="1"/>
  <c r="R13" i="15"/>
  <c r="AI13" i="14"/>
  <c r="AE9" i="8"/>
  <c r="AK5" i="14"/>
  <c r="AN5" i="14" s="1"/>
  <c r="S5" i="15"/>
  <c r="AE5" i="10"/>
  <c r="AI8" i="8" s="1"/>
  <c r="AL8" i="8" s="1"/>
  <c r="I4" i="15"/>
  <c r="V4" i="15" s="1"/>
  <c r="G4" i="11" s="1"/>
  <c r="D4" i="11" s="1"/>
  <c r="X22" i="8"/>
  <c r="S21" i="3" s="1"/>
  <c r="I15" i="15"/>
  <c r="K12" i="10"/>
  <c r="R12" i="14"/>
  <c r="U12" i="10"/>
  <c r="J15" i="7" s="1"/>
  <c r="P15" i="7" s="1"/>
  <c r="K12" i="15"/>
  <c r="P10" i="10"/>
  <c r="O10" i="10"/>
  <c r="K20" i="6"/>
  <c r="L20" i="6" s="1"/>
  <c r="J20" i="6"/>
  <c r="D14" i="15"/>
  <c r="H14" i="14"/>
  <c r="L14" i="14" s="1"/>
  <c r="D14" i="14" s="1"/>
  <c r="H14" i="10"/>
  <c r="T14" i="10"/>
  <c r="I17" i="7" s="1"/>
  <c r="J14" i="15"/>
  <c r="Q14" i="14"/>
  <c r="AM14" i="14"/>
  <c r="AN14" i="14" s="1"/>
  <c r="U14" i="15"/>
  <c r="AG14" i="10"/>
  <c r="AK17" i="8" s="1"/>
  <c r="AL17" i="8" s="1"/>
  <c r="U6" i="10"/>
  <c r="J9" i="7" s="1"/>
  <c r="P9" i="7" s="1"/>
  <c r="K6" i="15"/>
  <c r="R6" i="14"/>
  <c r="E6" i="6"/>
  <c r="G6" i="6" s="1"/>
  <c r="H6" i="6" s="1"/>
  <c r="I6" i="6" s="1"/>
  <c r="E6" i="7"/>
  <c r="E6" i="8"/>
  <c r="E5" i="3"/>
  <c r="X74" i="8"/>
  <c r="S73" i="3" s="1"/>
  <c r="R23" i="8"/>
  <c r="P22" i="7"/>
  <c r="AC12" i="10"/>
  <c r="AF15" i="8" s="1"/>
  <c r="AH15" i="8" s="1"/>
  <c r="Q12" i="15"/>
  <c r="AH12" i="14"/>
  <c r="AJ12" i="14" s="1"/>
  <c r="I8" i="14"/>
  <c r="K8" i="14" s="1"/>
  <c r="E8" i="15"/>
  <c r="I8" i="10"/>
  <c r="S11" i="6" s="1"/>
  <c r="E6" i="15"/>
  <c r="I6" i="14"/>
  <c r="K6" i="14" s="1"/>
  <c r="L6" i="14" s="1"/>
  <c r="I6" i="10"/>
  <c r="S9" i="6" s="1"/>
  <c r="R5" i="15"/>
  <c r="AD5" i="10"/>
  <c r="AG8" i="8" s="1"/>
  <c r="AI5" i="14"/>
  <c r="M13" i="15"/>
  <c r="Y13" i="10"/>
  <c r="AA16" i="8" s="1"/>
  <c r="AC13" i="14"/>
  <c r="P10" i="15"/>
  <c r="AF10" i="14"/>
  <c r="AB10" i="10"/>
  <c r="AD13" i="8" s="1"/>
  <c r="S9" i="10"/>
  <c r="H12" i="7" s="1"/>
  <c r="J3" i="10"/>
  <c r="O158" i="7"/>
  <c r="G18" i="6"/>
  <c r="H18" i="6" s="1"/>
  <c r="I18" i="6" s="1"/>
  <c r="F18" i="6"/>
  <c r="AA3" i="14"/>
  <c r="L3" i="15"/>
  <c r="O142" i="8"/>
  <c r="U13" i="10"/>
  <c r="J16" i="7" s="1"/>
  <c r="P16" i="7" s="1"/>
  <c r="K13" i="15"/>
  <c r="R13" i="14"/>
  <c r="F13" i="10"/>
  <c r="E13" i="14"/>
  <c r="B13" i="15"/>
  <c r="O14" i="6"/>
  <c r="T14" i="6"/>
  <c r="U14" i="6" s="1"/>
  <c r="V14" i="6" s="1"/>
  <c r="P14" i="6"/>
  <c r="Q14" i="6" s="1"/>
  <c r="R5" i="14"/>
  <c r="K5" i="15"/>
  <c r="U5" i="10"/>
  <c r="J8" i="7" s="1"/>
  <c r="C8" i="7"/>
  <c r="C8" i="6"/>
  <c r="C8" i="8"/>
  <c r="C7" i="3"/>
  <c r="X164" i="8"/>
  <c r="S163" i="3" s="1"/>
  <c r="X117" i="8"/>
  <c r="S116" i="3" s="1"/>
  <c r="P72" i="7"/>
  <c r="T59" i="5"/>
  <c r="T98" i="4"/>
  <c r="T73" i="4"/>
  <c r="T40" i="4"/>
  <c r="AA10" i="6"/>
  <c r="AB10" i="6" s="1"/>
  <c r="N9" i="3" s="1"/>
  <c r="AL9" i="8"/>
  <c r="O111" i="8"/>
  <c r="O93" i="7"/>
  <c r="T79" i="5"/>
  <c r="T47" i="5"/>
  <c r="T15" i="5"/>
  <c r="T116" i="4"/>
  <c r="T90" i="4"/>
  <c r="O140" i="8"/>
  <c r="R132" i="8"/>
  <c r="T33" i="5"/>
  <c r="W33" i="8"/>
  <c r="T89" i="4"/>
  <c r="O93" i="8"/>
  <c r="X93" i="8" s="1"/>
  <c r="S92" i="3" s="1"/>
  <c r="T73" i="5"/>
  <c r="T20" i="5"/>
  <c r="T132" i="4"/>
  <c r="M4" i="14"/>
  <c r="O113" i="8"/>
  <c r="X113" i="8" s="1"/>
  <c r="S112" i="3" s="1"/>
  <c r="M144" i="4"/>
  <c r="S144" i="4"/>
  <c r="R144" i="4"/>
  <c r="J144" i="4"/>
  <c r="I144" i="4"/>
  <c r="P144" i="4"/>
  <c r="O144" i="4"/>
  <c r="N144" i="4"/>
  <c r="L144" i="4"/>
  <c r="T144" i="4"/>
  <c r="H108" i="8"/>
  <c r="O108" i="8" s="1"/>
  <c r="O107" i="8"/>
  <c r="H8" i="8"/>
  <c r="O8" i="8" s="1"/>
  <c r="X8" i="8" s="1"/>
  <c r="S7" i="3" s="1"/>
  <c r="T39" i="5"/>
  <c r="T97" i="4"/>
  <c r="T5" i="4"/>
  <c r="T69" i="4"/>
  <c r="T101" i="4"/>
  <c r="N157" i="14"/>
  <c r="G157" i="15"/>
  <c r="Q157" i="10"/>
  <c r="F160" i="7" s="1"/>
  <c r="L160" i="7" s="1"/>
  <c r="AH161" i="14"/>
  <c r="AJ161" i="14" s="1"/>
  <c r="Q161" i="15"/>
  <c r="AC161" i="10"/>
  <c r="AF164" i="8" s="1"/>
  <c r="AH164" i="8" s="1"/>
  <c r="R158" i="10"/>
  <c r="G161" i="7" s="1"/>
  <c r="M161" i="7" s="1"/>
  <c r="O158" i="14"/>
  <c r="H158" i="15"/>
  <c r="K157" i="10"/>
  <c r="C155" i="14"/>
  <c r="H155" i="11" s="1"/>
  <c r="E155" i="11" s="1"/>
  <c r="I161" i="10"/>
  <c r="S164" i="6" s="1"/>
  <c r="I161" i="14"/>
  <c r="K161" i="14" s="1"/>
  <c r="E161" i="15"/>
  <c r="X156" i="6"/>
  <c r="Y156" i="6" s="1"/>
  <c r="Z156" i="6" s="1"/>
  <c r="W156" i="6"/>
  <c r="N154" i="15"/>
  <c r="Z154" i="10"/>
  <c r="AB157" i="8" s="1"/>
  <c r="AD154" i="14"/>
  <c r="R154" i="10"/>
  <c r="G157" i="7" s="1"/>
  <c r="H154" i="15"/>
  <c r="O154" i="14"/>
  <c r="AE154" i="10"/>
  <c r="AI157" i="8" s="1"/>
  <c r="AL157" i="8" s="1"/>
  <c r="AK154" i="14"/>
  <c r="AN154" i="14" s="1"/>
  <c r="S154" i="15"/>
  <c r="AH154" i="14"/>
  <c r="AJ154" i="14" s="1"/>
  <c r="Q154" i="15"/>
  <c r="AC154" i="10"/>
  <c r="AF157" i="8" s="1"/>
  <c r="AH157" i="8" s="1"/>
  <c r="H151" i="15"/>
  <c r="O151" i="14"/>
  <c r="R151" i="10"/>
  <c r="G154" i="7" s="1"/>
  <c r="M154" i="7" s="1"/>
  <c r="M161" i="10"/>
  <c r="O159" i="10"/>
  <c r="P158" i="10"/>
  <c r="C164" i="7"/>
  <c r="O164" i="7" s="1"/>
  <c r="C164" i="6"/>
  <c r="C163" i="3"/>
  <c r="U163" i="3" s="1"/>
  <c r="C164" i="8"/>
  <c r="G155" i="14"/>
  <c r="R153" i="10"/>
  <c r="G156" i="7" s="1"/>
  <c r="M156" i="7" s="1"/>
  <c r="O153" i="14"/>
  <c r="M153" i="14" s="1"/>
  <c r="H153" i="15"/>
  <c r="P149" i="10"/>
  <c r="AA150" i="10"/>
  <c r="AC153" i="8" s="1"/>
  <c r="AE150" i="14"/>
  <c r="O150" i="15"/>
  <c r="AC151" i="10"/>
  <c r="AF154" i="8" s="1"/>
  <c r="AH154" i="8" s="1"/>
  <c r="Q151" i="15"/>
  <c r="AH151" i="14"/>
  <c r="AJ151" i="14" s="1"/>
  <c r="AL151" i="14"/>
  <c r="AF151" i="10"/>
  <c r="AJ154" i="8" s="1"/>
  <c r="T151" i="15"/>
  <c r="AB152" i="14"/>
  <c r="Z152" i="14" s="1"/>
  <c r="S152" i="14" s="1"/>
  <c r="P148" i="10"/>
  <c r="F145" i="10"/>
  <c r="E145" i="14"/>
  <c r="B145" i="15"/>
  <c r="S153" i="10"/>
  <c r="H156" i="7" s="1"/>
  <c r="C151" i="15"/>
  <c r="F151" i="14"/>
  <c r="G151" i="10"/>
  <c r="D150" i="15"/>
  <c r="H150" i="10"/>
  <c r="H150" i="14"/>
  <c r="AD150" i="10"/>
  <c r="AG153" i="8" s="1"/>
  <c r="R150" i="15"/>
  <c r="AI150" i="14"/>
  <c r="M147" i="10"/>
  <c r="F142" i="14"/>
  <c r="G142" i="14" s="1"/>
  <c r="C142" i="15"/>
  <c r="G142" i="10"/>
  <c r="H139" i="14"/>
  <c r="L139" i="14" s="1"/>
  <c r="D139" i="14" s="1"/>
  <c r="H139" i="10"/>
  <c r="D139" i="15"/>
  <c r="V139" i="15" s="1"/>
  <c r="G139" i="11" s="1"/>
  <c r="D139" i="11" s="1"/>
  <c r="M154" i="15"/>
  <c r="AC154" i="14"/>
  <c r="Y154" i="10"/>
  <c r="AA157" i="8" s="1"/>
  <c r="H154" i="10"/>
  <c r="D154" i="15"/>
  <c r="H154" i="14"/>
  <c r="L154" i="14" s="1"/>
  <c r="G154" i="10"/>
  <c r="F154" i="14"/>
  <c r="G154" i="14" s="1"/>
  <c r="C154" i="15"/>
  <c r="O182" i="12"/>
  <c r="O181" i="12"/>
  <c r="K155" i="6" s="1"/>
  <c r="L155" i="6" s="1"/>
  <c r="M155" i="6" s="1"/>
  <c r="N155" i="6" s="1"/>
  <c r="M154" i="3" s="1"/>
  <c r="W147" i="14"/>
  <c r="X147" i="14" s="1"/>
  <c r="T147" i="14" s="1"/>
  <c r="E147" i="14"/>
  <c r="B147" i="15"/>
  <c r="F147" i="10"/>
  <c r="AE143" i="10"/>
  <c r="AI146" i="8" s="1"/>
  <c r="AL146" i="8" s="1"/>
  <c r="AK143" i="14"/>
  <c r="AN143" i="14" s="1"/>
  <c r="S143" i="15"/>
  <c r="R144" i="10"/>
  <c r="G147" i="7" s="1"/>
  <c r="M147" i="7" s="1"/>
  <c r="H144" i="15"/>
  <c r="O144" i="14"/>
  <c r="O177" i="12"/>
  <c r="W135" i="10"/>
  <c r="F146" i="15"/>
  <c r="L146" i="10"/>
  <c r="J146" i="14"/>
  <c r="K146" i="14" s="1"/>
  <c r="W146" i="10"/>
  <c r="N138" i="10"/>
  <c r="P149" i="7"/>
  <c r="P143" i="10"/>
  <c r="AN147" i="14"/>
  <c r="O143" i="15"/>
  <c r="AA143" i="10"/>
  <c r="AC146" i="8" s="1"/>
  <c r="AE143" i="14"/>
  <c r="AE143" i="8"/>
  <c r="AI140" i="14"/>
  <c r="AD140" i="10"/>
  <c r="AG143" i="8" s="1"/>
  <c r="R140" i="15"/>
  <c r="O142" i="7"/>
  <c r="H138" i="10"/>
  <c r="H138" i="14"/>
  <c r="L138" i="14" s="1"/>
  <c r="D138" i="14" s="1"/>
  <c r="D138" i="15"/>
  <c r="L143" i="15"/>
  <c r="AA143" i="14"/>
  <c r="AE135" i="14"/>
  <c r="AG135" i="14" s="1"/>
  <c r="AB135" i="14" s="1"/>
  <c r="Z135" i="14" s="1"/>
  <c r="AA135" i="10"/>
  <c r="AC138" i="8" s="1"/>
  <c r="AE138" i="8" s="1"/>
  <c r="AM138" i="8" s="1"/>
  <c r="O135" i="15"/>
  <c r="M149" i="7"/>
  <c r="I145" i="15"/>
  <c r="Q143" i="10"/>
  <c r="F146" i="7" s="1"/>
  <c r="L146" i="7" s="1"/>
  <c r="G143" i="15"/>
  <c r="N143" i="14"/>
  <c r="V142" i="15"/>
  <c r="G142" i="11" s="1"/>
  <c r="D142" i="11" s="1"/>
  <c r="N133" i="10"/>
  <c r="AI132" i="14"/>
  <c r="AJ132" i="14" s="1"/>
  <c r="R132" i="15"/>
  <c r="AD132" i="10"/>
  <c r="AG135" i="8" s="1"/>
  <c r="AH135" i="8" s="1"/>
  <c r="N126" i="10"/>
  <c r="X141" i="10"/>
  <c r="H141" i="10"/>
  <c r="H141" i="14"/>
  <c r="D141" i="15"/>
  <c r="O172" i="12"/>
  <c r="AA126" i="14"/>
  <c r="L126" i="15"/>
  <c r="F137" i="15"/>
  <c r="L137" i="10"/>
  <c r="J137" i="14"/>
  <c r="K137" i="14" s="1"/>
  <c r="X137" i="10"/>
  <c r="W137" i="14"/>
  <c r="X137" i="14" s="1"/>
  <c r="T137" i="14" s="1"/>
  <c r="J170" i="12"/>
  <c r="AC128" i="10"/>
  <c r="AF131" i="8" s="1"/>
  <c r="AH131" i="8" s="1"/>
  <c r="AH128" i="14"/>
  <c r="AJ128" i="14" s="1"/>
  <c r="AB128" i="14" s="1"/>
  <c r="Z128" i="14" s="1"/>
  <c r="S128" i="14" s="1"/>
  <c r="Q128" i="15"/>
  <c r="AF125" i="10"/>
  <c r="AJ128" i="8" s="1"/>
  <c r="AL125" i="14"/>
  <c r="T125" i="15"/>
  <c r="H129" i="15"/>
  <c r="O129" i="14"/>
  <c r="R129" i="10"/>
  <c r="G132" i="7" s="1"/>
  <c r="M132" i="7" s="1"/>
  <c r="AE136" i="8"/>
  <c r="AM136" i="8" s="1"/>
  <c r="AN136" i="8" s="1"/>
  <c r="T135" i="3" s="1"/>
  <c r="R135" i="3" s="1"/>
  <c r="X121" i="10"/>
  <c r="R134" i="15"/>
  <c r="AD134" i="10"/>
  <c r="AG137" i="8" s="1"/>
  <c r="AI134" i="14"/>
  <c r="F131" i="10"/>
  <c r="B131" i="15"/>
  <c r="E131" i="14"/>
  <c r="L129" i="14"/>
  <c r="W129" i="6"/>
  <c r="S125" i="10"/>
  <c r="H128" i="7" s="1"/>
  <c r="L121" i="10"/>
  <c r="J121" i="14"/>
  <c r="K121" i="14" s="1"/>
  <c r="L121" i="14" s="1"/>
  <c r="F121" i="15"/>
  <c r="N134" i="10"/>
  <c r="Q134" i="15"/>
  <c r="AH134" i="14"/>
  <c r="AC134" i="10"/>
  <c r="AF137" i="8" s="1"/>
  <c r="AF134" i="14"/>
  <c r="AB134" i="10"/>
  <c r="AD137" i="8" s="1"/>
  <c r="P134" i="15"/>
  <c r="X134" i="10"/>
  <c r="D131" i="15"/>
  <c r="H131" i="10"/>
  <c r="H131" i="14"/>
  <c r="K131" i="10"/>
  <c r="M129" i="15"/>
  <c r="AC129" i="14"/>
  <c r="Y129" i="10"/>
  <c r="AA132" i="8" s="1"/>
  <c r="AN127" i="14"/>
  <c r="P116" i="10"/>
  <c r="R114" i="10"/>
  <c r="G117" i="7" s="1"/>
  <c r="M117" i="7" s="1"/>
  <c r="O114" i="14"/>
  <c r="M114" i="14" s="1"/>
  <c r="H114" i="15"/>
  <c r="S130" i="15"/>
  <c r="AE130" i="10"/>
  <c r="AI133" i="8" s="1"/>
  <c r="AL133" i="8" s="1"/>
  <c r="AK130" i="14"/>
  <c r="AN130" i="14" s="1"/>
  <c r="G127" i="10"/>
  <c r="O130" i="7" s="1"/>
  <c r="F127" i="14"/>
  <c r="G127" i="14" s="1"/>
  <c r="C127" i="15"/>
  <c r="AL123" i="14"/>
  <c r="T123" i="15"/>
  <c r="AF123" i="10"/>
  <c r="AJ126" i="8" s="1"/>
  <c r="AL126" i="8" s="1"/>
  <c r="P140" i="7"/>
  <c r="O136" i="7"/>
  <c r="E130" i="15"/>
  <c r="I130" i="14"/>
  <c r="I130" i="10"/>
  <c r="S133" i="6" s="1"/>
  <c r="AA130" i="10"/>
  <c r="AC133" i="8" s="1"/>
  <c r="AE130" i="14"/>
  <c r="O130" i="15"/>
  <c r="C133" i="8"/>
  <c r="C133" i="7"/>
  <c r="P133" i="7" s="1"/>
  <c r="C132" i="3"/>
  <c r="U132" i="3" s="1"/>
  <c r="C133" i="6"/>
  <c r="F138" i="6"/>
  <c r="G138" i="6"/>
  <c r="H138" i="6" s="1"/>
  <c r="AL136" i="8"/>
  <c r="T129" i="15"/>
  <c r="AF129" i="10"/>
  <c r="AJ132" i="8" s="1"/>
  <c r="AL132" i="8" s="1"/>
  <c r="AL129" i="14"/>
  <c r="AN129" i="14" s="1"/>
  <c r="M129" i="10"/>
  <c r="AD129" i="14"/>
  <c r="N129" i="15"/>
  <c r="Z129" i="10"/>
  <c r="AB132" i="8" s="1"/>
  <c r="C118" i="6"/>
  <c r="C118" i="8"/>
  <c r="C118" i="7"/>
  <c r="M118" i="7" s="1"/>
  <c r="C117" i="3"/>
  <c r="U117" i="3" s="1"/>
  <c r="M128" i="7"/>
  <c r="W115" i="10"/>
  <c r="N12" i="13"/>
  <c r="W120" i="14"/>
  <c r="X120" i="14" s="1"/>
  <c r="T120" i="14" s="1"/>
  <c r="U120" i="10"/>
  <c r="J123" i="7" s="1"/>
  <c r="K120" i="15"/>
  <c r="R120" i="14"/>
  <c r="C122" i="3"/>
  <c r="U122" i="3" s="1"/>
  <c r="C123" i="8"/>
  <c r="C123" i="7"/>
  <c r="L123" i="7" s="1"/>
  <c r="C123" i="6"/>
  <c r="G123" i="6" s="1"/>
  <c r="H123" i="6" s="1"/>
  <c r="I123" i="6" s="1"/>
  <c r="K113" i="14"/>
  <c r="AL113" i="14"/>
  <c r="T113" i="15"/>
  <c r="AF113" i="10"/>
  <c r="AJ116" i="8" s="1"/>
  <c r="AK108" i="14"/>
  <c r="AN108" i="14" s="1"/>
  <c r="AE108" i="10"/>
  <c r="AI111" i="8" s="1"/>
  <c r="AL111" i="8" s="1"/>
  <c r="S108" i="15"/>
  <c r="M126" i="7"/>
  <c r="X122" i="10"/>
  <c r="G118" i="15"/>
  <c r="Q118" i="10"/>
  <c r="F121" i="7" s="1"/>
  <c r="L121" i="7" s="1"/>
  <c r="N118" i="14"/>
  <c r="AI109" i="14"/>
  <c r="AJ109" i="14" s="1"/>
  <c r="AB109" i="14" s="1"/>
  <c r="Z109" i="14" s="1"/>
  <c r="S109" i="14" s="1"/>
  <c r="AD109" i="10"/>
  <c r="AG112" i="8" s="1"/>
  <c r="AH112" i="8" s="1"/>
  <c r="AM112" i="8" s="1"/>
  <c r="AN112" i="8" s="1"/>
  <c r="T111" i="3" s="1"/>
  <c r="R109" i="15"/>
  <c r="R104" i="14"/>
  <c r="K104" i="15"/>
  <c r="U104" i="10"/>
  <c r="J107" i="7" s="1"/>
  <c r="P107" i="7" s="1"/>
  <c r="P134" i="14"/>
  <c r="AN123" i="14"/>
  <c r="H118" i="15"/>
  <c r="O118" i="14"/>
  <c r="R118" i="10"/>
  <c r="G121" i="7" s="1"/>
  <c r="M121" i="7" s="1"/>
  <c r="AB118" i="10"/>
  <c r="AD121" i="8" s="1"/>
  <c r="AF118" i="14"/>
  <c r="P118" i="15"/>
  <c r="O118" i="15"/>
  <c r="AE118" i="14"/>
  <c r="AA118" i="10"/>
  <c r="AC121" i="8" s="1"/>
  <c r="O122" i="10"/>
  <c r="W122" i="14"/>
  <c r="X122" i="14" s="1"/>
  <c r="T122" i="14" s="1"/>
  <c r="N14" i="13"/>
  <c r="AC122" i="14"/>
  <c r="AG122" i="14" s="1"/>
  <c r="M122" i="15"/>
  <c r="Y122" i="10"/>
  <c r="AA125" i="8" s="1"/>
  <c r="M118" i="10"/>
  <c r="K126" i="6"/>
  <c r="L126" i="6" s="1"/>
  <c r="J126" i="6"/>
  <c r="N118" i="15"/>
  <c r="Z118" i="10"/>
  <c r="AB121" i="8" s="1"/>
  <c r="AE121" i="8" s="1"/>
  <c r="AD118" i="14"/>
  <c r="M117" i="10"/>
  <c r="AE119" i="8"/>
  <c r="AM119" i="8" s="1"/>
  <c r="J115" i="14"/>
  <c r="K115" i="14" s="1"/>
  <c r="F115" i="15"/>
  <c r="L115" i="10"/>
  <c r="O112" i="14"/>
  <c r="M112" i="14" s="1"/>
  <c r="H112" i="15"/>
  <c r="V112" i="15" s="1"/>
  <c r="G112" i="11" s="1"/>
  <c r="D112" i="11" s="1"/>
  <c r="R112" i="10"/>
  <c r="G115" i="7" s="1"/>
  <c r="M115" i="7" s="1"/>
  <c r="O110" i="15"/>
  <c r="AE110" i="14"/>
  <c r="AA110" i="10"/>
  <c r="AC113" i="8" s="1"/>
  <c r="C113" i="8"/>
  <c r="C113" i="7"/>
  <c r="M113" i="7" s="1"/>
  <c r="C112" i="3"/>
  <c r="U112" i="3" s="1"/>
  <c r="C113" i="6"/>
  <c r="O105" i="10"/>
  <c r="P104" i="10"/>
  <c r="F119" i="15"/>
  <c r="J119" i="14"/>
  <c r="K119" i="14" s="1"/>
  <c r="L119" i="10"/>
  <c r="AD119" i="10"/>
  <c r="AG122" i="8" s="1"/>
  <c r="AI119" i="14"/>
  <c r="R119" i="15"/>
  <c r="AH119" i="14"/>
  <c r="Q119" i="15"/>
  <c r="AC119" i="10"/>
  <c r="AF122" i="8" s="1"/>
  <c r="AH122" i="8" s="1"/>
  <c r="O119" i="7"/>
  <c r="K116" i="6"/>
  <c r="L116" i="6" s="1"/>
  <c r="J116" i="6"/>
  <c r="S108" i="10"/>
  <c r="H111" i="7" s="1"/>
  <c r="H103" i="10"/>
  <c r="H103" i="14"/>
  <c r="D103" i="15"/>
  <c r="O102" i="14"/>
  <c r="H102" i="15"/>
  <c r="R102" i="10"/>
  <c r="G105" i="7" s="1"/>
  <c r="C104" i="3"/>
  <c r="U104" i="3" s="1"/>
  <c r="C105" i="7"/>
  <c r="P105" i="7" s="1"/>
  <c r="C105" i="8"/>
  <c r="C105" i="6"/>
  <c r="K117" i="6"/>
  <c r="L117" i="6" s="1"/>
  <c r="J117" i="6"/>
  <c r="M107" i="7"/>
  <c r="AL106" i="8"/>
  <c r="R107" i="14"/>
  <c r="U107" i="10"/>
  <c r="J110" i="7" s="1"/>
  <c r="P110" i="7" s="1"/>
  <c r="K107" i="15"/>
  <c r="N107" i="14"/>
  <c r="Q107" i="10"/>
  <c r="F110" i="7" s="1"/>
  <c r="L110" i="7" s="1"/>
  <c r="G107" i="15"/>
  <c r="T111" i="15"/>
  <c r="AL111" i="14"/>
  <c r="AF111" i="10"/>
  <c r="AJ114" i="8" s="1"/>
  <c r="J111" i="14"/>
  <c r="K111" i="14" s="1"/>
  <c r="F111" i="15"/>
  <c r="L111" i="10"/>
  <c r="F3" i="13"/>
  <c r="N100" i="10"/>
  <c r="AL100" i="14"/>
  <c r="AF100" i="10"/>
  <c r="AJ103" i="8" s="1"/>
  <c r="T100" i="15"/>
  <c r="L112" i="7"/>
  <c r="O107" i="10"/>
  <c r="K104" i="6"/>
  <c r="L104" i="6" s="1"/>
  <c r="M104" i="6" s="1"/>
  <c r="J104" i="6"/>
  <c r="AN107" i="14"/>
  <c r="O106" i="10"/>
  <c r="I103" i="14"/>
  <c r="I103" i="10"/>
  <c r="S106" i="6" s="1"/>
  <c r="E103" i="15"/>
  <c r="AH103" i="14"/>
  <c r="AJ103" i="14" s="1"/>
  <c r="Q103" i="15"/>
  <c r="AC103" i="10"/>
  <c r="AF106" i="8" s="1"/>
  <c r="AH106" i="8" s="1"/>
  <c r="P97" i="10"/>
  <c r="N96" i="10"/>
  <c r="L95" i="15"/>
  <c r="AA95" i="14"/>
  <c r="Q94" i="15"/>
  <c r="AH94" i="14"/>
  <c r="AJ94" i="14" s="1"/>
  <c r="AC94" i="10"/>
  <c r="AF97" i="8" s="1"/>
  <c r="AH97" i="8" s="1"/>
  <c r="R92" i="14"/>
  <c r="K92" i="15"/>
  <c r="U92" i="10"/>
  <c r="J95" i="7" s="1"/>
  <c r="P95" i="7" s="1"/>
  <c r="S102" i="10"/>
  <c r="H105" i="7" s="1"/>
  <c r="W96" i="14"/>
  <c r="X96" i="14" s="1"/>
  <c r="T96" i="14" s="1"/>
  <c r="F94" i="15"/>
  <c r="L94" i="10"/>
  <c r="J94" i="14"/>
  <c r="K94" i="14" s="1"/>
  <c r="M93" i="10"/>
  <c r="AE90" i="10"/>
  <c r="AI93" i="8" s="1"/>
  <c r="AL93" i="8" s="1"/>
  <c r="AK90" i="14"/>
  <c r="AN90" i="14" s="1"/>
  <c r="AB90" i="14" s="1"/>
  <c r="Z90" i="14" s="1"/>
  <c r="S90" i="14" s="1"/>
  <c r="S90" i="15"/>
  <c r="AG88" i="10"/>
  <c r="AK91" i="8" s="1"/>
  <c r="AM88" i="14"/>
  <c r="U88" i="15"/>
  <c r="AD79" i="14"/>
  <c r="AG79" i="14" s="1"/>
  <c r="N79" i="15"/>
  <c r="Z79" i="10"/>
  <c r="AB82" i="8" s="1"/>
  <c r="AE82" i="8" s="1"/>
  <c r="AM82" i="8" s="1"/>
  <c r="AN82" i="8" s="1"/>
  <c r="T81" i="3" s="1"/>
  <c r="D99" i="15"/>
  <c r="H99" i="10"/>
  <c r="H99" i="14"/>
  <c r="B98" i="15"/>
  <c r="F98" i="10"/>
  <c r="E98" i="14"/>
  <c r="O96" i="14"/>
  <c r="R96" i="10"/>
  <c r="G99" i="7" s="1"/>
  <c r="M99" i="7" s="1"/>
  <c r="H96" i="15"/>
  <c r="K93" i="15"/>
  <c r="U93" i="10"/>
  <c r="J96" i="7" s="1"/>
  <c r="P96" i="7" s="1"/>
  <c r="R93" i="14"/>
  <c r="O92" i="10"/>
  <c r="W91" i="10"/>
  <c r="K88" i="10"/>
  <c r="G90" i="6"/>
  <c r="H90" i="6" s="1"/>
  <c r="I90" i="6" s="1"/>
  <c r="N90" i="6" s="1"/>
  <c r="M89" i="3" s="1"/>
  <c r="F90" i="6"/>
  <c r="AL82" i="14"/>
  <c r="T82" i="15"/>
  <c r="AF82" i="10"/>
  <c r="AJ85" i="8" s="1"/>
  <c r="AK75" i="14"/>
  <c r="AN75" i="14" s="1"/>
  <c r="AB75" i="14" s="1"/>
  <c r="Z75" i="14" s="1"/>
  <c r="S75" i="14" s="1"/>
  <c r="B75" i="14" s="1"/>
  <c r="F75" i="11" s="1"/>
  <c r="C75" i="11" s="1"/>
  <c r="AE75" i="10"/>
  <c r="AI78" i="8" s="1"/>
  <c r="AL78" i="8" s="1"/>
  <c r="AM78" i="8" s="1"/>
  <c r="AN78" i="8" s="1"/>
  <c r="T77" i="3" s="1"/>
  <c r="S75" i="15"/>
  <c r="S99" i="10"/>
  <c r="H102" i="7" s="1"/>
  <c r="O96" i="10"/>
  <c r="P96" i="10"/>
  <c r="P95" i="10"/>
  <c r="X95" i="10"/>
  <c r="P92" i="10"/>
  <c r="I104" i="15"/>
  <c r="J129" i="12"/>
  <c r="Q100" i="8" s="1"/>
  <c r="R100" i="8" s="1"/>
  <c r="X100" i="8" s="1"/>
  <c r="S99" i="3" s="1"/>
  <c r="W97" i="14"/>
  <c r="X97" i="14" s="1"/>
  <c r="T97" i="14" s="1"/>
  <c r="J97" i="14"/>
  <c r="K97" i="14" s="1"/>
  <c r="F97" i="15"/>
  <c r="L97" i="10"/>
  <c r="Q93" i="15"/>
  <c r="AC93" i="10"/>
  <c r="AF96" i="8" s="1"/>
  <c r="AH96" i="8" s="1"/>
  <c r="AH93" i="14"/>
  <c r="AJ93" i="14" s="1"/>
  <c r="AA93" i="14"/>
  <c r="L93" i="15"/>
  <c r="N99" i="14"/>
  <c r="M99" i="14" s="1"/>
  <c r="Q99" i="10"/>
  <c r="F102" i="7" s="1"/>
  <c r="L102" i="7" s="1"/>
  <c r="G99" i="15"/>
  <c r="AF99" i="14"/>
  <c r="AB99" i="10"/>
  <c r="AD102" i="8" s="1"/>
  <c r="P99" i="15"/>
  <c r="M98" i="10"/>
  <c r="J136" i="12"/>
  <c r="W98" i="14"/>
  <c r="X98" i="14" s="1"/>
  <c r="T98" i="14" s="1"/>
  <c r="H92" i="15"/>
  <c r="R92" i="10"/>
  <c r="G95" i="7" s="1"/>
  <c r="M95" i="7" s="1"/>
  <c r="O92" i="14"/>
  <c r="M99" i="10"/>
  <c r="O95" i="10"/>
  <c r="N92" i="15"/>
  <c r="Z92" i="10"/>
  <c r="AB95" i="8" s="1"/>
  <c r="AD92" i="14"/>
  <c r="I90" i="15"/>
  <c r="P87" i="10"/>
  <c r="H79" i="14"/>
  <c r="H79" i="10"/>
  <c r="D79" i="15"/>
  <c r="AH91" i="8"/>
  <c r="Q84" i="10"/>
  <c r="F87" i="7" s="1"/>
  <c r="G84" i="15"/>
  <c r="N84" i="14"/>
  <c r="I77" i="10"/>
  <c r="S80" i="6" s="1"/>
  <c r="E77" i="15"/>
  <c r="I77" i="14"/>
  <c r="K77" i="14" s="1"/>
  <c r="AG84" i="10"/>
  <c r="AK87" i="8" s="1"/>
  <c r="U84" i="15"/>
  <c r="AM84" i="14"/>
  <c r="F84" i="14"/>
  <c r="G84" i="14" s="1"/>
  <c r="C84" i="15"/>
  <c r="G84" i="10"/>
  <c r="C87" i="7"/>
  <c r="C87" i="6"/>
  <c r="C87" i="8"/>
  <c r="C86" i="3"/>
  <c r="U86" i="3" s="1"/>
  <c r="T89" i="10"/>
  <c r="I92" i="7" s="1"/>
  <c r="O92" i="7" s="1"/>
  <c r="Q89" i="14"/>
  <c r="J89" i="15"/>
  <c r="Q89" i="10"/>
  <c r="F92" i="7" s="1"/>
  <c r="L92" i="7" s="1"/>
  <c r="N89" i="14"/>
  <c r="G89" i="15"/>
  <c r="AF86" i="10"/>
  <c r="AJ89" i="8" s="1"/>
  <c r="AL89" i="8" s="1"/>
  <c r="AL86" i="14"/>
  <c r="AN86" i="14" s="1"/>
  <c r="T86" i="15"/>
  <c r="AF86" i="14"/>
  <c r="P86" i="15"/>
  <c r="AB86" i="10"/>
  <c r="AD89" i="8" s="1"/>
  <c r="C89" i="6"/>
  <c r="C88" i="3"/>
  <c r="U88" i="3" s="1"/>
  <c r="C89" i="8"/>
  <c r="C89" i="7"/>
  <c r="W81" i="14"/>
  <c r="X81" i="14" s="1"/>
  <c r="T81" i="14" s="1"/>
  <c r="N81" i="14"/>
  <c r="G81" i="15"/>
  <c r="Q81" i="10"/>
  <c r="F84" i="7" s="1"/>
  <c r="L84" i="7" s="1"/>
  <c r="N78" i="10"/>
  <c r="R78" i="14"/>
  <c r="K78" i="15"/>
  <c r="U78" i="10"/>
  <c r="J81" i="7" s="1"/>
  <c r="P81" i="7" s="1"/>
  <c r="M90" i="7"/>
  <c r="M84" i="10"/>
  <c r="W85" i="14"/>
  <c r="X85" i="14" s="1"/>
  <c r="T85" i="14" s="1"/>
  <c r="C88" i="7"/>
  <c r="O88" i="7" s="1"/>
  <c r="C88" i="6"/>
  <c r="C88" i="8"/>
  <c r="C87" i="3"/>
  <c r="U87" i="3" s="1"/>
  <c r="P84" i="10"/>
  <c r="V82" i="10"/>
  <c r="Y85" i="8"/>
  <c r="Z85" i="8" s="1"/>
  <c r="G80" i="15"/>
  <c r="Q80" i="10"/>
  <c r="F83" i="7" s="1"/>
  <c r="L83" i="7" s="1"/>
  <c r="N80" i="14"/>
  <c r="K80" i="10"/>
  <c r="G82" i="6"/>
  <c r="H82" i="6" s="1"/>
  <c r="F82" i="6"/>
  <c r="O76" i="15"/>
  <c r="AE76" i="14"/>
  <c r="AG76" i="14" s="1"/>
  <c r="AA76" i="10"/>
  <c r="AC79" i="8" s="1"/>
  <c r="AE79" i="8" s="1"/>
  <c r="F76" i="14"/>
  <c r="G76" i="14" s="1"/>
  <c r="G76" i="10"/>
  <c r="P79" i="6" s="1"/>
  <c r="Q79" i="6" s="1"/>
  <c r="R79" i="6" s="1"/>
  <c r="C76" i="15"/>
  <c r="I75" i="15"/>
  <c r="C75" i="6"/>
  <c r="C74" i="3"/>
  <c r="U74" i="3" s="1"/>
  <c r="C75" i="8"/>
  <c r="C75" i="7"/>
  <c r="M75" i="7" s="1"/>
  <c r="L72" i="7"/>
  <c r="O110" i="12"/>
  <c r="J81" i="6"/>
  <c r="AH79" i="8"/>
  <c r="Z74" i="10"/>
  <c r="AB77" i="8" s="1"/>
  <c r="N74" i="15"/>
  <c r="AD74" i="14"/>
  <c r="AA71" i="14"/>
  <c r="L71" i="15"/>
  <c r="Q64" i="10"/>
  <c r="F67" i="7" s="1"/>
  <c r="L67" i="7" s="1"/>
  <c r="G64" i="15"/>
  <c r="N64" i="14"/>
  <c r="G63" i="14"/>
  <c r="W54" i="10"/>
  <c r="J74" i="10"/>
  <c r="C77" i="6"/>
  <c r="C77" i="8"/>
  <c r="C77" i="7"/>
  <c r="C76" i="3"/>
  <c r="U76" i="3" s="1"/>
  <c r="D70" i="15"/>
  <c r="H70" i="10"/>
  <c r="H70" i="14"/>
  <c r="L70" i="14" s="1"/>
  <c r="D70" i="14" s="1"/>
  <c r="AF70" i="14"/>
  <c r="P70" i="15"/>
  <c r="AB70" i="10"/>
  <c r="AD73" i="8" s="1"/>
  <c r="P78" i="14"/>
  <c r="R73" i="15"/>
  <c r="AD73" i="10"/>
  <c r="AG76" i="8" s="1"/>
  <c r="AI73" i="14"/>
  <c r="AD73" i="14"/>
  <c r="N73" i="15"/>
  <c r="Z73" i="10"/>
  <c r="AB76" i="8" s="1"/>
  <c r="Q67" i="15"/>
  <c r="AC67" i="10"/>
  <c r="AF70" i="8" s="1"/>
  <c r="AH70" i="8" s="1"/>
  <c r="AH67" i="14"/>
  <c r="AJ67" i="14" s="1"/>
  <c r="AE65" i="14"/>
  <c r="AG65" i="14" s="1"/>
  <c r="AB65" i="14" s="1"/>
  <c r="Z65" i="14" s="1"/>
  <c r="S65" i="14" s="1"/>
  <c r="O65" i="15"/>
  <c r="AA65" i="10"/>
  <c r="AC68" i="8" s="1"/>
  <c r="AE68" i="8" s="1"/>
  <c r="AM68" i="8" s="1"/>
  <c r="O109" i="12"/>
  <c r="K66" i="6" s="1"/>
  <c r="L66" i="6" s="1"/>
  <c r="M66" i="6" s="1"/>
  <c r="AA52" i="10"/>
  <c r="AC55" i="8" s="1"/>
  <c r="AE55" i="8" s="1"/>
  <c r="AM55" i="8" s="1"/>
  <c r="AN55" i="8" s="1"/>
  <c r="T54" i="3" s="1"/>
  <c r="AE52" i="14"/>
  <c r="AG52" i="14" s="1"/>
  <c r="O52" i="15"/>
  <c r="AE44" i="14"/>
  <c r="AG44" i="14" s="1"/>
  <c r="O44" i="15"/>
  <c r="AA44" i="10"/>
  <c r="AC47" i="8" s="1"/>
  <c r="AE47" i="8" s="1"/>
  <c r="AM47" i="8" s="1"/>
  <c r="N86" i="7"/>
  <c r="Q86" i="7" s="1"/>
  <c r="K86" i="7"/>
  <c r="P85" i="3" s="1"/>
  <c r="P82" i="7"/>
  <c r="AG77" i="14"/>
  <c r="AM74" i="14"/>
  <c r="U74" i="15"/>
  <c r="AG74" i="10"/>
  <c r="AK77" i="8" s="1"/>
  <c r="O70" i="10"/>
  <c r="J67" i="10"/>
  <c r="AL67" i="14"/>
  <c r="AF67" i="10"/>
  <c r="AJ70" i="8" s="1"/>
  <c r="T67" i="15"/>
  <c r="AH75" i="8"/>
  <c r="N64" i="15"/>
  <c r="AD64" i="14"/>
  <c r="Z64" i="10"/>
  <c r="AB67" i="8" s="1"/>
  <c r="H59" i="14"/>
  <c r="H59" i="10"/>
  <c r="D59" i="15"/>
  <c r="AK51" i="14"/>
  <c r="AN51" i="14" s="1"/>
  <c r="AB51" i="14" s="1"/>
  <c r="Z51" i="14" s="1"/>
  <c r="S51" i="14" s="1"/>
  <c r="S51" i="15"/>
  <c r="AE51" i="10"/>
  <c r="AI54" i="8" s="1"/>
  <c r="AL54" i="8" s="1"/>
  <c r="V77" i="10"/>
  <c r="Y80" i="8"/>
  <c r="Z80" i="8" s="1"/>
  <c r="Q74" i="14"/>
  <c r="J74" i="15"/>
  <c r="T74" i="10"/>
  <c r="I77" i="7" s="1"/>
  <c r="O77" i="7" s="1"/>
  <c r="W64" i="14"/>
  <c r="X64" i="14" s="1"/>
  <c r="T64" i="14" s="1"/>
  <c r="J110" i="12"/>
  <c r="Q67" i="8" s="1"/>
  <c r="R67" i="8" s="1"/>
  <c r="J63" i="15"/>
  <c r="Q63" i="14"/>
  <c r="G59" i="15"/>
  <c r="N59" i="14"/>
  <c r="M59" i="14" s="1"/>
  <c r="Q59" i="10"/>
  <c r="F62" i="7" s="1"/>
  <c r="L62" i="7" s="1"/>
  <c r="Q54" i="15"/>
  <c r="AH54" i="14"/>
  <c r="AJ54" i="14" s="1"/>
  <c r="AC54" i="10"/>
  <c r="AF57" i="8" s="1"/>
  <c r="AH57" i="8" s="1"/>
  <c r="I51" i="14"/>
  <c r="E51" i="15"/>
  <c r="I51" i="10"/>
  <c r="S54" i="6" s="1"/>
  <c r="P61" i="6"/>
  <c r="Q61" i="6" s="1"/>
  <c r="O61" i="6"/>
  <c r="T61" i="6"/>
  <c r="U61" i="6" s="1"/>
  <c r="V61" i="6" s="1"/>
  <c r="M58" i="15"/>
  <c r="AC58" i="14"/>
  <c r="AG58" i="14" s="1"/>
  <c r="Y58" i="10"/>
  <c r="AA61" i="8" s="1"/>
  <c r="N58" i="10"/>
  <c r="AE53" i="10"/>
  <c r="AI56" i="8" s="1"/>
  <c r="AL56" i="8" s="1"/>
  <c r="S53" i="15"/>
  <c r="AK53" i="14"/>
  <c r="AN53" i="14" s="1"/>
  <c r="M54" i="7"/>
  <c r="C50" i="15"/>
  <c r="F50" i="14"/>
  <c r="G50" i="14" s="1"/>
  <c r="G50" i="10"/>
  <c r="M56" i="14"/>
  <c r="G54" i="14"/>
  <c r="F50" i="15"/>
  <c r="L50" i="10"/>
  <c r="J50" i="14"/>
  <c r="E42" i="14"/>
  <c r="F42" i="10"/>
  <c r="B42" i="15"/>
  <c r="AF39" i="14"/>
  <c r="AB39" i="10"/>
  <c r="AD42" i="8" s="1"/>
  <c r="P39" i="15"/>
  <c r="V65" i="10"/>
  <c r="Y68" i="8"/>
  <c r="Z68" i="8" s="1"/>
  <c r="Q57" i="10"/>
  <c r="F60" i="7" s="1"/>
  <c r="L60" i="7" s="1"/>
  <c r="G57" i="15"/>
  <c r="N57" i="14"/>
  <c r="AM57" i="14"/>
  <c r="AG57" i="10"/>
  <c r="AK60" i="8" s="1"/>
  <c r="U57" i="15"/>
  <c r="AF57" i="14"/>
  <c r="P57" i="15"/>
  <c r="AB57" i="10"/>
  <c r="AD60" i="8" s="1"/>
  <c r="O53" i="10"/>
  <c r="Z47" i="10"/>
  <c r="AB50" i="8" s="1"/>
  <c r="AE50" i="8" s="1"/>
  <c r="AM50" i="8" s="1"/>
  <c r="N47" i="15"/>
  <c r="AD47" i="14"/>
  <c r="AG47" i="14" s="1"/>
  <c r="V67" i="10"/>
  <c r="Y70" i="8"/>
  <c r="Z70" i="8" s="1"/>
  <c r="O62" i="14"/>
  <c r="H62" i="15"/>
  <c r="R62" i="10"/>
  <c r="G65" i="7" s="1"/>
  <c r="M65" i="7" s="1"/>
  <c r="O104" i="12"/>
  <c r="O62" i="10"/>
  <c r="C60" i="15"/>
  <c r="G60" i="10"/>
  <c r="F60" i="14"/>
  <c r="G60" i="14" s="1"/>
  <c r="AE60" i="14"/>
  <c r="AA60" i="10"/>
  <c r="AC63" i="8" s="1"/>
  <c r="O60" i="15"/>
  <c r="W58" i="10"/>
  <c r="N37" i="10"/>
  <c r="AD37" i="14"/>
  <c r="AG37" i="14" s="1"/>
  <c r="N37" i="15"/>
  <c r="Z37" i="10"/>
  <c r="AB40" i="8" s="1"/>
  <c r="AE40" i="8" s="1"/>
  <c r="AM40" i="8" s="1"/>
  <c r="W57" i="14"/>
  <c r="X57" i="14" s="1"/>
  <c r="T57" i="14" s="1"/>
  <c r="H55" i="14"/>
  <c r="L55" i="14" s="1"/>
  <c r="H55" i="10"/>
  <c r="D55" i="15"/>
  <c r="AE56" i="8"/>
  <c r="AM56" i="8" s="1"/>
  <c r="K47" i="10"/>
  <c r="N45" i="10"/>
  <c r="K45" i="10"/>
  <c r="N43" i="15"/>
  <c r="Z43" i="10"/>
  <c r="AB46" i="8" s="1"/>
  <c r="AE46" i="8" s="1"/>
  <c r="AD43" i="14"/>
  <c r="AG43" i="14" s="1"/>
  <c r="W37" i="10"/>
  <c r="O65" i="7"/>
  <c r="H55" i="15"/>
  <c r="O55" i="14"/>
  <c r="R55" i="10"/>
  <c r="G58" i="7" s="1"/>
  <c r="AE55" i="14"/>
  <c r="AA55" i="10"/>
  <c r="AC58" i="8" s="1"/>
  <c r="O55" i="15"/>
  <c r="AA55" i="14"/>
  <c r="L55" i="15"/>
  <c r="S54" i="10"/>
  <c r="H57" i="7" s="1"/>
  <c r="N50" i="14"/>
  <c r="G50" i="15"/>
  <c r="Q50" i="10"/>
  <c r="F53" i="7" s="1"/>
  <c r="L53" i="7" s="1"/>
  <c r="T35" i="15"/>
  <c r="AF35" i="10"/>
  <c r="AJ38" i="8" s="1"/>
  <c r="AL38" i="8" s="1"/>
  <c r="AL35" i="14"/>
  <c r="AN35" i="14" s="1"/>
  <c r="AE33" i="10"/>
  <c r="AI36" i="8" s="1"/>
  <c r="AL36" i="8" s="1"/>
  <c r="S33" i="15"/>
  <c r="AK33" i="14"/>
  <c r="AN33" i="14" s="1"/>
  <c r="P32" i="7"/>
  <c r="I48" i="15"/>
  <c r="D46" i="15"/>
  <c r="H46" i="10"/>
  <c r="H46" i="14"/>
  <c r="L46" i="14" s="1"/>
  <c r="D46" i="14" s="1"/>
  <c r="AF46" i="14"/>
  <c r="P46" i="15"/>
  <c r="AB46" i="10"/>
  <c r="AD49" i="8" s="1"/>
  <c r="AM46" i="14"/>
  <c r="AN46" i="14" s="1"/>
  <c r="AG46" i="10"/>
  <c r="AK49" i="8" s="1"/>
  <c r="U46" i="15"/>
  <c r="P48" i="7"/>
  <c r="AH38" i="14"/>
  <c r="AJ38" i="14" s="1"/>
  <c r="Q38" i="15"/>
  <c r="AC38" i="10"/>
  <c r="AF41" i="8" s="1"/>
  <c r="AH41" i="8" s="1"/>
  <c r="X35" i="10"/>
  <c r="M33" i="10"/>
  <c r="L31" i="15"/>
  <c r="AA31" i="14"/>
  <c r="X31" i="10"/>
  <c r="AB29" i="10"/>
  <c r="AD32" i="8" s="1"/>
  <c r="P29" i="15"/>
  <c r="AF29" i="14"/>
  <c r="H22" i="14"/>
  <c r="L22" i="14" s="1"/>
  <c r="D22" i="14" s="1"/>
  <c r="D22" i="15"/>
  <c r="V22" i="15" s="1"/>
  <c r="G22" i="11" s="1"/>
  <c r="D22" i="11" s="1"/>
  <c r="H22" i="10"/>
  <c r="P42" i="14"/>
  <c r="X49" i="10"/>
  <c r="U36" i="15"/>
  <c r="AG36" i="10"/>
  <c r="AK39" i="8" s="1"/>
  <c r="AM36" i="14"/>
  <c r="I51" i="15"/>
  <c r="L34" i="15"/>
  <c r="AA34" i="14"/>
  <c r="V44" i="10"/>
  <c r="Y47" i="8"/>
  <c r="Z47" i="8" s="1"/>
  <c r="AF49" i="10"/>
  <c r="AJ52" i="8" s="1"/>
  <c r="T49" i="15"/>
  <c r="AL49" i="14"/>
  <c r="P49" i="15"/>
  <c r="AB49" i="10"/>
  <c r="AD52" i="8" s="1"/>
  <c r="AF49" i="14"/>
  <c r="O49" i="14"/>
  <c r="H49" i="15"/>
  <c r="R49" i="10"/>
  <c r="G52" i="7" s="1"/>
  <c r="M52" i="7" s="1"/>
  <c r="X45" i="6"/>
  <c r="Y45" i="6" s="1"/>
  <c r="Z45" i="6" s="1"/>
  <c r="W45" i="6"/>
  <c r="M41" i="10"/>
  <c r="AA41" i="14"/>
  <c r="L41" i="15"/>
  <c r="M36" i="10"/>
  <c r="J36" i="14"/>
  <c r="K36" i="14" s="1"/>
  <c r="L36" i="10"/>
  <c r="F36" i="15"/>
  <c r="L38" i="14"/>
  <c r="D38" i="14" s="1"/>
  <c r="G35" i="14"/>
  <c r="V33" i="15"/>
  <c r="G33" i="11" s="1"/>
  <c r="D33" i="11" s="1"/>
  <c r="AL34" i="8"/>
  <c r="K34" i="6"/>
  <c r="L34" i="6" s="1"/>
  <c r="J34" i="6"/>
  <c r="P34" i="6"/>
  <c r="Q34" i="6" s="1"/>
  <c r="R34" i="6" s="1"/>
  <c r="W26" i="14"/>
  <c r="X26" i="14" s="1"/>
  <c r="T26" i="14" s="1"/>
  <c r="S36" i="10"/>
  <c r="H39" i="7" s="1"/>
  <c r="X28" i="10"/>
  <c r="C31" i="8"/>
  <c r="C31" i="6"/>
  <c r="C30" i="3"/>
  <c r="U30" i="3" s="1"/>
  <c r="C31" i="7"/>
  <c r="M31" i="7" s="1"/>
  <c r="F26" i="10"/>
  <c r="B26" i="15"/>
  <c r="E26" i="14"/>
  <c r="AH40" i="8"/>
  <c r="AM36" i="8"/>
  <c r="AE36" i="8"/>
  <c r="N30" i="10"/>
  <c r="Q30" i="10"/>
  <c r="F33" i="7" s="1"/>
  <c r="L33" i="7" s="1"/>
  <c r="N30" i="14"/>
  <c r="G30" i="15"/>
  <c r="N51" i="7"/>
  <c r="Q51" i="7" s="1"/>
  <c r="K51" i="7"/>
  <c r="P50" i="3" s="1"/>
  <c r="AN37" i="14"/>
  <c r="M30" i="10"/>
  <c r="P34" i="14"/>
  <c r="E24" i="15"/>
  <c r="I24" i="14"/>
  <c r="I24" i="10"/>
  <c r="S27" i="6" s="1"/>
  <c r="O20" i="14"/>
  <c r="R20" i="10"/>
  <c r="G23" i="7" s="1"/>
  <c r="M23" i="7" s="1"/>
  <c r="H20" i="15"/>
  <c r="V20" i="15" s="1"/>
  <c r="G20" i="11" s="1"/>
  <c r="D20" i="11" s="1"/>
  <c r="B17" i="15"/>
  <c r="E17" i="14"/>
  <c r="F17" i="10"/>
  <c r="G35" i="6"/>
  <c r="H35" i="6" s="1"/>
  <c r="F35" i="6"/>
  <c r="V24" i="15"/>
  <c r="G24" i="11" s="1"/>
  <c r="D24" i="11" s="1"/>
  <c r="P9" i="10"/>
  <c r="F25" i="10"/>
  <c r="B25" i="15"/>
  <c r="E25" i="14"/>
  <c r="Q25" i="15"/>
  <c r="AC25" i="10"/>
  <c r="AF28" i="8" s="1"/>
  <c r="AH28" i="8" s="1"/>
  <c r="AH25" i="14"/>
  <c r="AJ25" i="14" s="1"/>
  <c r="AA25" i="14"/>
  <c r="L25" i="15"/>
  <c r="C28" i="7"/>
  <c r="M28" i="7" s="1"/>
  <c r="C28" i="8"/>
  <c r="C28" i="6"/>
  <c r="C27" i="3"/>
  <c r="U27" i="3" s="1"/>
  <c r="K25" i="6"/>
  <c r="L25" i="6" s="1"/>
  <c r="J25" i="6"/>
  <c r="N18" i="15"/>
  <c r="AD18" i="14"/>
  <c r="Z18" i="10"/>
  <c r="AB21" i="8" s="1"/>
  <c r="J18" i="14"/>
  <c r="K18" i="14" s="1"/>
  <c r="F18" i="15"/>
  <c r="L18" i="10"/>
  <c r="Q16" i="10"/>
  <c r="F19" i="7" s="1"/>
  <c r="L19" i="7" s="1"/>
  <c r="G16" i="15"/>
  <c r="N16" i="14"/>
  <c r="AL28" i="8"/>
  <c r="H23" i="15"/>
  <c r="R23" i="10"/>
  <c r="G26" i="7" s="1"/>
  <c r="M26" i="7" s="1"/>
  <c r="O23" i="14"/>
  <c r="O23" i="10"/>
  <c r="R21" i="15"/>
  <c r="AI21" i="14"/>
  <c r="AD21" i="10"/>
  <c r="AG24" i="8" s="1"/>
  <c r="L19" i="15"/>
  <c r="AA19" i="14"/>
  <c r="F21" i="10"/>
  <c r="B21" i="15"/>
  <c r="E21" i="14"/>
  <c r="K23" i="15"/>
  <c r="U23" i="10"/>
  <c r="J26" i="7" s="1"/>
  <c r="P26" i="7" s="1"/>
  <c r="R23" i="14"/>
  <c r="AF18" i="14"/>
  <c r="AB18" i="10"/>
  <c r="AD21" i="8" s="1"/>
  <c r="P18" i="15"/>
  <c r="O11" i="15"/>
  <c r="AE11" i="14"/>
  <c r="AG11" i="14" s="1"/>
  <c r="AA11" i="10"/>
  <c r="AC14" i="8" s="1"/>
  <c r="AE14" i="8" s="1"/>
  <c r="AH11" i="14"/>
  <c r="AJ11" i="14" s="1"/>
  <c r="Q11" i="15"/>
  <c r="AC11" i="10"/>
  <c r="AF14" i="8" s="1"/>
  <c r="AH14" i="8" s="1"/>
  <c r="J7" i="10"/>
  <c r="S27" i="15"/>
  <c r="AK27" i="14"/>
  <c r="AN27" i="14" s="1"/>
  <c r="AE27" i="10"/>
  <c r="AI30" i="8" s="1"/>
  <c r="AL30" i="8" s="1"/>
  <c r="O27" i="10"/>
  <c r="W27" i="10"/>
  <c r="O27" i="14"/>
  <c r="H27" i="15"/>
  <c r="R27" i="10"/>
  <c r="G30" i="7" s="1"/>
  <c r="M30" i="7" s="1"/>
  <c r="AG24" i="14"/>
  <c r="AK15" i="14"/>
  <c r="AN15" i="14" s="1"/>
  <c r="AE15" i="10"/>
  <c r="AI18" i="8" s="1"/>
  <c r="AL18" i="8" s="1"/>
  <c r="S15" i="15"/>
  <c r="Q21" i="15"/>
  <c r="AH21" i="14"/>
  <c r="AC21" i="10"/>
  <c r="AF24" i="8" s="1"/>
  <c r="AH24" i="8" s="1"/>
  <c r="AL21" i="14"/>
  <c r="T21" i="15"/>
  <c r="AF21" i="10"/>
  <c r="AJ24" i="8" s="1"/>
  <c r="M22" i="7"/>
  <c r="S20" i="10"/>
  <c r="H23" i="7" s="1"/>
  <c r="P17" i="14"/>
  <c r="V16" i="10"/>
  <c r="Y19" i="8"/>
  <c r="Z19" i="8" s="1"/>
  <c r="U12" i="15"/>
  <c r="AM12" i="14"/>
  <c r="AG12" i="10"/>
  <c r="AK15" i="8" s="1"/>
  <c r="Z9" i="14"/>
  <c r="S9" i="14" s="1"/>
  <c r="X5" i="10"/>
  <c r="S18" i="10"/>
  <c r="H21" i="7" s="1"/>
  <c r="P19" i="7"/>
  <c r="AF12" i="14"/>
  <c r="P12" i="15"/>
  <c r="AB12" i="10"/>
  <c r="AD15" i="8" s="1"/>
  <c r="J10" i="14"/>
  <c r="K10" i="14" s="1"/>
  <c r="L10" i="10"/>
  <c r="F10" i="15"/>
  <c r="AA10" i="14"/>
  <c r="L10" i="15"/>
  <c r="V4" i="10"/>
  <c r="Y7" i="8"/>
  <c r="Z7" i="8" s="1"/>
  <c r="M14" i="10"/>
  <c r="AH14" i="14"/>
  <c r="AJ14" i="14" s="1"/>
  <c r="AC14" i="10"/>
  <c r="AF17" i="8" s="1"/>
  <c r="AH17" i="8" s="1"/>
  <c r="Q14" i="15"/>
  <c r="C17" i="6"/>
  <c r="C16" i="3"/>
  <c r="U16" i="3" s="1"/>
  <c r="C17" i="8"/>
  <c r="R78" i="5" s="1"/>
  <c r="C17" i="7"/>
  <c r="L17" i="7" s="1"/>
  <c r="W12" i="6"/>
  <c r="X12" i="6"/>
  <c r="Y12" i="6" s="1"/>
  <c r="P6" i="10"/>
  <c r="X73" i="8"/>
  <c r="S72" i="3" s="1"/>
  <c r="O23" i="8"/>
  <c r="W12" i="14"/>
  <c r="X12" i="14" s="1"/>
  <c r="T12" i="14" s="1"/>
  <c r="O6" i="10"/>
  <c r="J5" i="10"/>
  <c r="L17" i="14"/>
  <c r="P9" i="6"/>
  <c r="Q9" i="6" s="1"/>
  <c r="R9" i="6" s="1"/>
  <c r="AB9" i="6" s="1"/>
  <c r="N8" i="3" s="1"/>
  <c r="O9" i="6"/>
  <c r="T9" i="6"/>
  <c r="U9" i="6" s="1"/>
  <c r="V9" i="6" s="1"/>
  <c r="AA9" i="6" s="1"/>
  <c r="M3" i="15"/>
  <c r="AC3" i="14"/>
  <c r="AG3" i="14" s="1"/>
  <c r="Y3" i="10"/>
  <c r="AA6" i="8" s="1"/>
  <c r="R148" i="8"/>
  <c r="K23" i="6"/>
  <c r="L23" i="6" s="1"/>
  <c r="J23" i="6"/>
  <c r="O9" i="7"/>
  <c r="C5" i="15"/>
  <c r="G5" i="10"/>
  <c r="F5" i="14"/>
  <c r="G5" i="14" s="1"/>
  <c r="M3" i="10"/>
  <c r="W92" i="8"/>
  <c r="K57" i="8"/>
  <c r="O57" i="8" s="1"/>
  <c r="X57" i="8" s="1"/>
  <c r="S56" i="3" s="1"/>
  <c r="D13" i="15"/>
  <c r="H13" i="10"/>
  <c r="H13" i="14"/>
  <c r="L13" i="14" s="1"/>
  <c r="P13" i="10"/>
  <c r="AD13" i="14"/>
  <c r="Z13" i="10"/>
  <c r="AB16" i="8" s="1"/>
  <c r="N13" i="15"/>
  <c r="E5" i="15"/>
  <c r="I5" i="14"/>
  <c r="I5" i="10"/>
  <c r="S8" i="6" s="1"/>
  <c r="X104" i="8"/>
  <c r="S103" i="3" s="1"/>
  <c r="L57" i="7"/>
  <c r="T78" i="5"/>
  <c r="T37" i="5"/>
  <c r="T136" i="4"/>
  <c r="R112" i="8"/>
  <c r="R111" i="8"/>
  <c r="O85" i="8"/>
  <c r="X85" i="8" s="1"/>
  <c r="S84" i="3" s="1"/>
  <c r="O72" i="7"/>
  <c r="F142" i="4"/>
  <c r="G142" i="4" s="1"/>
  <c r="H142" i="4" s="1"/>
  <c r="O67" i="8"/>
  <c r="O18" i="8"/>
  <c r="T77" i="5"/>
  <c r="T32" i="4"/>
  <c r="O12" i="7"/>
  <c r="N138" i="8"/>
  <c r="N132" i="8"/>
  <c r="O132" i="8" s="1"/>
  <c r="X132" i="8" s="1"/>
  <c r="S131" i="3" s="1"/>
  <c r="O52" i="8"/>
  <c r="T74" i="5"/>
  <c r="T12" i="5"/>
  <c r="T140" i="4"/>
  <c r="T108" i="4"/>
  <c r="T76" i="4"/>
  <c r="T44" i="4"/>
  <c r="T12" i="4"/>
  <c r="H138" i="8"/>
  <c r="K138" i="8"/>
  <c r="H54" i="8"/>
  <c r="O54" i="8" s="1"/>
  <c r="N33" i="8"/>
  <c r="W31" i="8"/>
  <c r="N85" i="5"/>
  <c r="T85" i="5"/>
  <c r="L85" i="5"/>
  <c r="S85" i="5"/>
  <c r="R85" i="5"/>
  <c r="J85" i="5"/>
  <c r="I85" i="5"/>
  <c r="P85" i="5"/>
  <c r="O85" i="5"/>
  <c r="M85" i="5"/>
  <c r="T53" i="5"/>
  <c r="T21" i="5"/>
  <c r="K146" i="4"/>
  <c r="F146" i="4" s="1"/>
  <c r="G146" i="4" s="1"/>
  <c r="T121" i="4"/>
  <c r="T24" i="4"/>
  <c r="W112" i="8"/>
  <c r="O71" i="7"/>
  <c r="T41" i="5"/>
  <c r="T36" i="4"/>
  <c r="N45" i="8"/>
  <c r="O45" i="8" s="1"/>
  <c r="P47" i="7"/>
  <c r="T61" i="5"/>
  <c r="T38" i="5"/>
  <c r="T8" i="5"/>
  <c r="T112" i="4"/>
  <c r="W9" i="8"/>
  <c r="H160" i="8"/>
  <c r="O160" i="8" s="1"/>
  <c r="K26" i="8"/>
  <c r="O26" i="8" s="1"/>
  <c r="X26" i="8" s="1"/>
  <c r="S25" i="3" s="1"/>
  <c r="P119" i="7"/>
  <c r="X6" i="6"/>
  <c r="Y6" i="6" s="1"/>
  <c r="Z6" i="6" s="1"/>
  <c r="O145" i="4"/>
  <c r="M145" i="4"/>
  <c r="T145" i="4"/>
  <c r="L145" i="4"/>
  <c r="S145" i="4"/>
  <c r="R145" i="4"/>
  <c r="J145" i="4"/>
  <c r="P145" i="4"/>
  <c r="N145" i="4"/>
  <c r="I145" i="4"/>
  <c r="L25" i="7"/>
  <c r="H146" i="4" l="1"/>
  <c r="AG18" i="14"/>
  <c r="AM14" i="8"/>
  <c r="O87" i="7"/>
  <c r="AG154" i="14"/>
  <c r="AM9" i="8"/>
  <c r="V34" i="15"/>
  <c r="G34" i="11" s="1"/>
  <c r="D34" i="11" s="1"/>
  <c r="AL49" i="8"/>
  <c r="L41" i="7"/>
  <c r="AE63" i="8"/>
  <c r="AM63" i="8" s="1"/>
  <c r="Z72" i="6"/>
  <c r="T84" i="6"/>
  <c r="U84" i="6" s="1"/>
  <c r="V84" i="6" s="1"/>
  <c r="D93" i="14"/>
  <c r="S137" i="4"/>
  <c r="P146" i="7"/>
  <c r="AH49" i="8"/>
  <c r="AL137" i="8"/>
  <c r="O15" i="8"/>
  <c r="D45" i="14"/>
  <c r="M81" i="7"/>
  <c r="H92" i="8"/>
  <c r="O92" i="8" s="1"/>
  <c r="K25" i="14"/>
  <c r="V31" i="15"/>
  <c r="G31" i="11" s="1"/>
  <c r="D31" i="11" s="1"/>
  <c r="I105" i="6"/>
  <c r="Z105" i="6"/>
  <c r="P143" i="7"/>
  <c r="X42" i="8"/>
  <c r="S41" i="3" s="1"/>
  <c r="M27" i="6"/>
  <c r="X34" i="8"/>
  <c r="S33" i="3" s="1"/>
  <c r="V140" i="15"/>
  <c r="G140" i="11" s="1"/>
  <c r="D140" i="11" s="1"/>
  <c r="M84" i="7"/>
  <c r="K115" i="6"/>
  <c r="L115" i="6" s="1"/>
  <c r="M115" i="6" s="1"/>
  <c r="N115" i="6" s="1"/>
  <c r="M114" i="3" s="1"/>
  <c r="B22" i="14"/>
  <c r="F22" i="11" s="1"/>
  <c r="C22" i="11" s="1"/>
  <c r="W25" i="8"/>
  <c r="H12" i="8"/>
  <c r="O12" i="8" s="1"/>
  <c r="X12" i="8" s="1"/>
  <c r="AG110" i="14"/>
  <c r="R21" i="5"/>
  <c r="AM79" i="8"/>
  <c r="L99" i="14"/>
  <c r="D99" i="14" s="1"/>
  <c r="I21" i="6"/>
  <c r="AG95" i="14"/>
  <c r="K131" i="14"/>
  <c r="Z65" i="6"/>
  <c r="AJ89" i="14"/>
  <c r="AN95" i="14"/>
  <c r="N100" i="6"/>
  <c r="M99" i="3" s="1"/>
  <c r="R154" i="3"/>
  <c r="AN157" i="14"/>
  <c r="AM12" i="8"/>
  <c r="AH19" i="8"/>
  <c r="K21" i="14"/>
  <c r="L36" i="7"/>
  <c r="AM54" i="8"/>
  <c r="AL63" i="8"/>
  <c r="AM27" i="8"/>
  <c r="M50" i="7"/>
  <c r="R132" i="6"/>
  <c r="Q141" i="4"/>
  <c r="M21" i="7"/>
  <c r="AM43" i="8"/>
  <c r="AJ156" i="14"/>
  <c r="G143" i="14"/>
  <c r="N102" i="8"/>
  <c r="O96" i="8"/>
  <c r="Z8" i="14"/>
  <c r="S8" i="14" s="1"/>
  <c r="V55" i="15"/>
  <c r="G55" i="11" s="1"/>
  <c r="D55" i="11" s="1"/>
  <c r="M79" i="7"/>
  <c r="M116" i="6"/>
  <c r="Z31" i="6"/>
  <c r="AM34" i="8"/>
  <c r="G62" i="14"/>
  <c r="M111" i="6"/>
  <c r="G160" i="14"/>
  <c r="L44" i="7"/>
  <c r="G55" i="14"/>
  <c r="D76" i="14"/>
  <c r="I104" i="6"/>
  <c r="N104" i="6" s="1"/>
  <c r="AE113" i="8"/>
  <c r="AM113" i="8" s="1"/>
  <c r="AL160" i="8"/>
  <c r="V3" i="15"/>
  <c r="Z40" i="6"/>
  <c r="AM93" i="8"/>
  <c r="AM126" i="8"/>
  <c r="L23" i="7"/>
  <c r="AN103" i="14"/>
  <c r="R126" i="6"/>
  <c r="O112" i="8"/>
  <c r="AE21" i="8"/>
  <c r="AG129" i="14"/>
  <c r="K30" i="14"/>
  <c r="Z32" i="6"/>
  <c r="L42" i="14"/>
  <c r="Z116" i="6"/>
  <c r="D142" i="14"/>
  <c r="AL98" i="8"/>
  <c r="O141" i="7"/>
  <c r="M146" i="7"/>
  <c r="X154" i="8"/>
  <c r="S153" i="3" s="1"/>
  <c r="L21" i="14"/>
  <c r="AN60" i="14"/>
  <c r="AM69" i="8"/>
  <c r="M119" i="6"/>
  <c r="N119" i="6" s="1"/>
  <c r="M118" i="3" s="1"/>
  <c r="AB44" i="14"/>
  <c r="Z44" i="14" s="1"/>
  <c r="S44" i="14" s="1"/>
  <c r="B44" i="14" s="1"/>
  <c r="F44" i="11" s="1"/>
  <c r="C44" i="11" s="1"/>
  <c r="O79" i="7"/>
  <c r="AG156" i="14"/>
  <c r="AB87" i="14"/>
  <c r="Z87" i="14" s="1"/>
  <c r="S87" i="14" s="1"/>
  <c r="B139" i="14"/>
  <c r="F139" i="11" s="1"/>
  <c r="C139" i="11" s="1"/>
  <c r="I154" i="6"/>
  <c r="H25" i="8"/>
  <c r="O25" i="8" s="1"/>
  <c r="W12" i="8"/>
  <c r="O102" i="8"/>
  <c r="W23" i="8"/>
  <c r="U7" i="3"/>
  <c r="AB79" i="14"/>
  <c r="Z79" i="14" s="1"/>
  <c r="S79" i="14" s="1"/>
  <c r="V102" i="15"/>
  <c r="G102" i="11" s="1"/>
  <c r="D102" i="11" s="1"/>
  <c r="AN89" i="14"/>
  <c r="N12" i="8"/>
  <c r="X112" i="8"/>
  <c r="S111" i="3" s="1"/>
  <c r="D55" i="14"/>
  <c r="V42" i="15"/>
  <c r="G42" i="11" s="1"/>
  <c r="D42" i="11" s="1"/>
  <c r="AJ60" i="14"/>
  <c r="AJ21" i="14"/>
  <c r="M58" i="7"/>
  <c r="K50" i="14"/>
  <c r="L50" i="14" s="1"/>
  <c r="D50" i="14" s="1"/>
  <c r="P123" i="7"/>
  <c r="I64" i="6"/>
  <c r="AG60" i="14"/>
  <c r="I108" i="6"/>
  <c r="AJ102" i="14"/>
  <c r="R145" i="6"/>
  <c r="AB145" i="6" s="1"/>
  <c r="N144" i="3" s="1"/>
  <c r="AB8" i="14"/>
  <c r="U6" i="3"/>
  <c r="L25" i="14"/>
  <c r="R36" i="6"/>
  <c r="M35" i="6"/>
  <c r="I86" i="6"/>
  <c r="P109" i="7"/>
  <c r="U5" i="3"/>
  <c r="I36" i="6"/>
  <c r="AG100" i="14"/>
  <c r="AM142" i="8"/>
  <c r="AL151" i="8"/>
  <c r="AN30" i="14"/>
  <c r="D16" i="14"/>
  <c r="O23" i="7"/>
  <c r="I43" i="6"/>
  <c r="N43" i="6" s="1"/>
  <c r="M42" i="3" s="1"/>
  <c r="R75" i="6"/>
  <c r="AB104" i="14"/>
  <c r="Z104" i="14" s="1"/>
  <c r="S104" i="14" s="1"/>
  <c r="G156" i="14"/>
  <c r="D156" i="14" s="1"/>
  <c r="X23" i="8"/>
  <c r="S22" i="3" s="1"/>
  <c r="K81" i="6"/>
  <c r="L81" i="6" s="1"/>
  <c r="M81" i="6" s="1"/>
  <c r="N81" i="6" s="1"/>
  <c r="M80" i="3" s="1"/>
  <c r="AG118" i="14"/>
  <c r="I138" i="6"/>
  <c r="L131" i="14"/>
  <c r="AN99" i="14"/>
  <c r="M36" i="7"/>
  <c r="N7" i="8"/>
  <c r="O7" i="8" s="1"/>
  <c r="X10" i="8"/>
  <c r="S9" i="3" s="1"/>
  <c r="AG30" i="14"/>
  <c r="O36" i="7"/>
  <c r="D34" i="14"/>
  <c r="AM59" i="8"/>
  <c r="AN59" i="8" s="1"/>
  <c r="T58" i="3" s="1"/>
  <c r="AJ141" i="14"/>
  <c r="AN148" i="14"/>
  <c r="AL33" i="8"/>
  <c r="I116" i="6"/>
  <c r="P121" i="7"/>
  <c r="O84" i="8"/>
  <c r="AM111" i="8"/>
  <c r="AM131" i="8"/>
  <c r="V7" i="15"/>
  <c r="G7" i="11" s="1"/>
  <c r="D7" i="11" s="1"/>
  <c r="AN71" i="14"/>
  <c r="K145" i="4"/>
  <c r="K141" i="4"/>
  <c r="K87" i="5"/>
  <c r="K85" i="5"/>
  <c r="Q83" i="5"/>
  <c r="K143" i="4"/>
  <c r="Q87" i="5"/>
  <c r="Q144" i="4"/>
  <c r="K88" i="5"/>
  <c r="G3" i="11"/>
  <c r="D3" i="11" s="1"/>
  <c r="B32" i="14"/>
  <c r="F32" i="11" s="1"/>
  <c r="C32" i="11" s="1"/>
  <c r="AM38" i="8"/>
  <c r="R111" i="3"/>
  <c r="AB108" i="14"/>
  <c r="Z108" i="14" s="1"/>
  <c r="S108" i="14" s="1"/>
  <c r="AM135" i="8"/>
  <c r="AB37" i="14"/>
  <c r="Z37" i="14" s="1"/>
  <c r="S37" i="14" s="1"/>
  <c r="S135" i="14"/>
  <c r="C135" i="14"/>
  <c r="H135" i="11" s="1"/>
  <c r="E135" i="11" s="1"/>
  <c r="AM108" i="8"/>
  <c r="V41" i="10"/>
  <c r="Y44" i="8"/>
  <c r="Z44" i="8" s="1"/>
  <c r="I12" i="15"/>
  <c r="S16" i="10"/>
  <c r="H19" i="7" s="1"/>
  <c r="G28" i="6"/>
  <c r="H28" i="6" s="1"/>
  <c r="F28" i="6"/>
  <c r="AB38" i="14"/>
  <c r="Z38" i="14" s="1"/>
  <c r="S38" i="14" s="1"/>
  <c r="AE61" i="8"/>
  <c r="AM61" i="8" s="1"/>
  <c r="AN61" i="8" s="1"/>
  <c r="V59" i="15"/>
  <c r="G59" i="11" s="1"/>
  <c r="D59" i="11" s="1"/>
  <c r="I67" i="15"/>
  <c r="X100" i="6"/>
  <c r="Y100" i="6" s="1"/>
  <c r="W100" i="6"/>
  <c r="P107" i="14"/>
  <c r="M107" i="14" s="1"/>
  <c r="X122" i="6"/>
  <c r="Y122" i="6" s="1"/>
  <c r="W122" i="6"/>
  <c r="P134" i="6"/>
  <c r="Q134" i="6" s="1"/>
  <c r="O134" i="6"/>
  <c r="T134" i="6"/>
  <c r="U134" i="6" s="1"/>
  <c r="V134" i="6" s="1"/>
  <c r="K128" i="7"/>
  <c r="P127" i="3" s="1"/>
  <c r="N128" i="7"/>
  <c r="AB132" i="14"/>
  <c r="I143" i="15"/>
  <c r="D154" i="14"/>
  <c r="K156" i="7"/>
  <c r="P155" i="3" s="1"/>
  <c r="N156" i="7"/>
  <c r="S73" i="5"/>
  <c r="O116" i="4"/>
  <c r="O17" i="7"/>
  <c r="S21" i="10"/>
  <c r="H24" i="7" s="1"/>
  <c r="G10" i="6"/>
  <c r="H10" i="6" s="1"/>
  <c r="F10" i="6"/>
  <c r="K24" i="6"/>
  <c r="L24" i="6" s="1"/>
  <c r="J24" i="6"/>
  <c r="L28" i="7"/>
  <c r="AE29" i="8"/>
  <c r="L41" i="14"/>
  <c r="Q41" i="8"/>
  <c r="R41" i="8" s="1"/>
  <c r="Q40" i="8"/>
  <c r="R40" i="8" s="1"/>
  <c r="Q39" i="8"/>
  <c r="R39" i="8" s="1"/>
  <c r="Q38" i="8"/>
  <c r="R38" i="8" s="1"/>
  <c r="AL58" i="8"/>
  <c r="I37" i="15"/>
  <c r="V37" i="15" s="1"/>
  <c r="G37" i="11" s="1"/>
  <c r="D37" i="11" s="1"/>
  <c r="B65" i="14"/>
  <c r="F65" i="11" s="1"/>
  <c r="C65" i="11" s="1"/>
  <c r="AE60" i="8"/>
  <c r="P47" i="6"/>
  <c r="Q47" i="6" s="1"/>
  <c r="R47" i="6" s="1"/>
  <c r="O47" i="6"/>
  <c r="T47" i="6"/>
  <c r="U47" i="6" s="1"/>
  <c r="V47" i="6" s="1"/>
  <c r="N62" i="7"/>
  <c r="Q62" i="7" s="1"/>
  <c r="K62" i="7"/>
  <c r="P61" i="3" s="1"/>
  <c r="V48" i="15"/>
  <c r="G48" i="11" s="1"/>
  <c r="D48" i="11" s="1"/>
  <c r="AE95" i="8"/>
  <c r="S97" i="10"/>
  <c r="H100" i="7" s="1"/>
  <c r="AM106" i="8"/>
  <c r="O101" i="6"/>
  <c r="P101" i="6"/>
  <c r="Q101" i="6" s="1"/>
  <c r="T101" i="6"/>
  <c r="U101" i="6" s="1"/>
  <c r="V101" i="6" s="1"/>
  <c r="AE98" i="8"/>
  <c r="P129" i="14"/>
  <c r="L133" i="7"/>
  <c r="X134" i="6"/>
  <c r="Y134" i="6" s="1"/>
  <c r="Z134" i="6" s="1"/>
  <c r="W134" i="6"/>
  <c r="O129" i="6"/>
  <c r="P129" i="6"/>
  <c r="Q129" i="6" s="1"/>
  <c r="T129" i="6"/>
  <c r="U129" i="6" s="1"/>
  <c r="V129" i="6" s="1"/>
  <c r="AA129" i="6" s="1"/>
  <c r="AN142" i="8"/>
  <c r="T141" i="3" s="1"/>
  <c r="K128" i="6"/>
  <c r="L128" i="6" s="1"/>
  <c r="J128" i="6"/>
  <c r="T162" i="6"/>
  <c r="U162" i="6" s="1"/>
  <c r="V162" i="6" s="1"/>
  <c r="P162" i="6"/>
  <c r="Q162" i="6" s="1"/>
  <c r="R162" i="6" s="1"/>
  <c r="O162" i="6"/>
  <c r="L46" i="5"/>
  <c r="AJ5" i="14"/>
  <c r="G8" i="14"/>
  <c r="K13" i="6"/>
  <c r="L13" i="6" s="1"/>
  <c r="M13" i="6" s="1"/>
  <c r="J13" i="6"/>
  <c r="G30" i="6"/>
  <c r="H30" i="6" s="1"/>
  <c r="F30" i="6"/>
  <c r="L26" i="7"/>
  <c r="O28" i="6"/>
  <c r="T28" i="6"/>
  <c r="U28" i="6" s="1"/>
  <c r="V28" i="6" s="1"/>
  <c r="P28" i="6"/>
  <c r="Q28" i="6" s="1"/>
  <c r="R28" i="6" s="1"/>
  <c r="K20" i="14"/>
  <c r="L20" i="14" s="1"/>
  <c r="Z34" i="6"/>
  <c r="AL46" i="8"/>
  <c r="I47" i="15"/>
  <c r="V47" i="15" s="1"/>
  <c r="G47" i="11" s="1"/>
  <c r="D47" i="11" s="1"/>
  <c r="W56" i="6"/>
  <c r="X56" i="6"/>
  <c r="Y56" i="6" s="1"/>
  <c r="Z56" i="6" s="1"/>
  <c r="W68" i="6"/>
  <c r="X68" i="6"/>
  <c r="Y68" i="6" s="1"/>
  <c r="P72" i="14"/>
  <c r="M72" i="14" s="1"/>
  <c r="V80" i="10"/>
  <c r="Y83" i="8"/>
  <c r="Z83" i="8" s="1"/>
  <c r="S85" i="10"/>
  <c r="H88" i="7" s="1"/>
  <c r="F88" i="6"/>
  <c r="G88" i="6"/>
  <c r="H88" i="6" s="1"/>
  <c r="I88" i="6" s="1"/>
  <c r="Q112" i="7"/>
  <c r="P122" i="6"/>
  <c r="Q122" i="6" s="1"/>
  <c r="R122" i="6" s="1"/>
  <c r="O122" i="6"/>
  <c r="T122" i="6"/>
  <c r="U122" i="6" s="1"/>
  <c r="V122" i="6" s="1"/>
  <c r="M110" i="14"/>
  <c r="AE133" i="8"/>
  <c r="AM133" i="8"/>
  <c r="AN148" i="8"/>
  <c r="T147" i="3" s="1"/>
  <c r="S151" i="10"/>
  <c r="H154" i="7" s="1"/>
  <c r="W151" i="6"/>
  <c r="X151" i="6"/>
  <c r="Y151" i="6" s="1"/>
  <c r="P161" i="14"/>
  <c r="P157" i="14"/>
  <c r="AL162" i="8"/>
  <c r="G9" i="6"/>
  <c r="H9" i="6" s="1"/>
  <c r="I9" i="6" s="1"/>
  <c r="F9" i="6"/>
  <c r="I8" i="15"/>
  <c r="V12" i="15"/>
  <c r="G12" i="11" s="1"/>
  <c r="D12" i="11" s="1"/>
  <c r="O24" i="6"/>
  <c r="T24" i="6"/>
  <c r="U24" i="6" s="1"/>
  <c r="V24" i="6" s="1"/>
  <c r="P24" i="6"/>
  <c r="Q24" i="6" s="1"/>
  <c r="I27" i="15"/>
  <c r="V15" i="10"/>
  <c r="Y18" i="8"/>
  <c r="Z18" i="8" s="1"/>
  <c r="S19" i="10"/>
  <c r="H22" i="7" s="1"/>
  <c r="AE22" i="8"/>
  <c r="AM22" i="8" s="1"/>
  <c r="L28" i="14"/>
  <c r="Q53" i="8"/>
  <c r="R53" i="8" s="1"/>
  <c r="X53" i="8" s="1"/>
  <c r="Q54" i="8"/>
  <c r="R54" i="8" s="1"/>
  <c r="Q55" i="8"/>
  <c r="R55" i="8" s="1"/>
  <c r="AN67" i="14"/>
  <c r="X35" i="6"/>
  <c r="Y35" i="6" s="1"/>
  <c r="Z35" i="6" s="1"/>
  <c r="P35" i="6"/>
  <c r="Q35" i="6" s="1"/>
  <c r="O35" i="6"/>
  <c r="T35" i="6"/>
  <c r="U35" i="6" s="1"/>
  <c r="V35" i="6" s="1"/>
  <c r="AA35" i="6" s="1"/>
  <c r="AG71" i="14"/>
  <c r="AB71" i="14" s="1"/>
  <c r="Z71" i="14" s="1"/>
  <c r="S71" i="14" s="1"/>
  <c r="I70" i="15"/>
  <c r="AG98" i="14"/>
  <c r="V117" i="10"/>
  <c r="Y120" i="8"/>
  <c r="Z120" i="8" s="1"/>
  <c r="S105" i="10"/>
  <c r="H108" i="7" s="1"/>
  <c r="S121" i="10"/>
  <c r="H124" i="7" s="1"/>
  <c r="W131" i="6"/>
  <c r="X131" i="6"/>
  <c r="Y131" i="6" s="1"/>
  <c r="Z131" i="6" s="1"/>
  <c r="O157" i="7"/>
  <c r="L145" i="7"/>
  <c r="AH146" i="8"/>
  <c r="R113" i="4"/>
  <c r="N18" i="7"/>
  <c r="K18" i="7"/>
  <c r="P17" i="3" s="1"/>
  <c r="AE28" i="8"/>
  <c r="AM28" i="8" s="1"/>
  <c r="Q29" i="8"/>
  <c r="R29" i="8" s="1"/>
  <c r="Q28" i="8"/>
  <c r="R28" i="8" s="1"/>
  <c r="X28" i="8" s="1"/>
  <c r="Q27" i="8"/>
  <c r="R27" i="8" s="1"/>
  <c r="L31" i="7"/>
  <c r="I41" i="15"/>
  <c r="AE53" i="8"/>
  <c r="AM53" i="8" s="1"/>
  <c r="AN53" i="8" s="1"/>
  <c r="T52" i="3" s="1"/>
  <c r="AN54" i="8"/>
  <c r="T53" i="3" s="1"/>
  <c r="M56" i="7"/>
  <c r="L69" i="7"/>
  <c r="L79" i="7"/>
  <c r="K83" i="6"/>
  <c r="L83" i="6" s="1"/>
  <c r="J83" i="6"/>
  <c r="P89" i="14"/>
  <c r="N85" i="7"/>
  <c r="Q85" i="7" s="1"/>
  <c r="K85" i="7"/>
  <c r="P84" i="3" s="1"/>
  <c r="O87" i="6"/>
  <c r="P87" i="6"/>
  <c r="Q87" i="6" s="1"/>
  <c r="R87" i="6" s="1"/>
  <c r="T87" i="6"/>
  <c r="U87" i="6" s="1"/>
  <c r="V87" i="6" s="1"/>
  <c r="AL81" i="8"/>
  <c r="AL85" i="8"/>
  <c r="AM85" i="8" s="1"/>
  <c r="AN85" i="8" s="1"/>
  <c r="AH95" i="8"/>
  <c r="P122" i="14"/>
  <c r="U121" i="8"/>
  <c r="P121" i="8"/>
  <c r="F121" i="8"/>
  <c r="M121" i="8"/>
  <c r="L121" i="8"/>
  <c r="N121" i="8" s="1"/>
  <c r="V121" i="8"/>
  <c r="T121" i="8"/>
  <c r="S121" i="8"/>
  <c r="J121" i="8"/>
  <c r="G121" i="8"/>
  <c r="Q121" i="8"/>
  <c r="I121" i="8"/>
  <c r="AA126" i="6"/>
  <c r="G144" i="6"/>
  <c r="H144" i="6" s="1"/>
  <c r="I144" i="6" s="1"/>
  <c r="F144" i="6"/>
  <c r="X144" i="6"/>
  <c r="Y144" i="6" s="1"/>
  <c r="W144" i="6"/>
  <c r="S133" i="10"/>
  <c r="H136" i="7" s="1"/>
  <c r="AJ144" i="14"/>
  <c r="V144" i="15"/>
  <c r="G144" i="11" s="1"/>
  <c r="D144" i="11" s="1"/>
  <c r="R28" i="5"/>
  <c r="M6" i="7"/>
  <c r="O33" i="8"/>
  <c r="L38" i="4"/>
  <c r="L102" i="4"/>
  <c r="L8" i="14"/>
  <c r="S10" i="10"/>
  <c r="H13" i="7" s="1"/>
  <c r="X66" i="8"/>
  <c r="S65" i="3" s="1"/>
  <c r="AN20" i="8"/>
  <c r="T19" i="3" s="1"/>
  <c r="L20" i="7"/>
  <c r="G49" i="14"/>
  <c r="G53" i="6"/>
  <c r="H53" i="6" s="1"/>
  <c r="I53" i="6" s="1"/>
  <c r="F53" i="6"/>
  <c r="L58" i="7"/>
  <c r="L63" i="7"/>
  <c r="L42" i="7"/>
  <c r="O56" i="6"/>
  <c r="T56" i="6"/>
  <c r="U56" i="6" s="1"/>
  <c r="V56" i="6" s="1"/>
  <c r="AA56" i="6" s="1"/>
  <c r="P56" i="6"/>
  <c r="Q56" i="6" s="1"/>
  <c r="K68" i="7"/>
  <c r="P67" i="3" s="1"/>
  <c r="N68" i="7"/>
  <c r="AE73" i="8"/>
  <c r="AB56" i="14"/>
  <c r="Z56" i="14" s="1"/>
  <c r="S56" i="14" s="1"/>
  <c r="O80" i="6"/>
  <c r="T80" i="6"/>
  <c r="U80" i="6" s="1"/>
  <c r="V80" i="6" s="1"/>
  <c r="AA80" i="6" s="1"/>
  <c r="X80" i="6"/>
  <c r="Y80" i="6" s="1"/>
  <c r="Z80" i="6" s="1"/>
  <c r="P80" i="6"/>
  <c r="Q80" i="6" s="1"/>
  <c r="M78" i="14"/>
  <c r="M93" i="6"/>
  <c r="N93" i="6" s="1"/>
  <c r="M92" i="3" s="1"/>
  <c r="C108" i="14"/>
  <c r="H108" i="11" s="1"/>
  <c r="E108" i="11" s="1"/>
  <c r="L97" i="7"/>
  <c r="S103" i="10"/>
  <c r="H106" i="7" s="1"/>
  <c r="O106" i="7"/>
  <c r="O107" i="6"/>
  <c r="T107" i="6"/>
  <c r="U107" i="6" s="1"/>
  <c r="V107" i="6" s="1"/>
  <c r="P107" i="6"/>
  <c r="Q107" i="6" s="1"/>
  <c r="R107" i="6" s="1"/>
  <c r="X107" i="6"/>
  <c r="Y107" i="6" s="1"/>
  <c r="Z107" i="6" s="1"/>
  <c r="O121" i="7"/>
  <c r="X132" i="6"/>
  <c r="Y132" i="6" s="1"/>
  <c r="W132" i="6"/>
  <c r="AH132" i="8"/>
  <c r="AN114" i="14"/>
  <c r="AB114" i="14" s="1"/>
  <c r="Z114" i="14" s="1"/>
  <c r="S114" i="14" s="1"/>
  <c r="B114" i="14" s="1"/>
  <c r="F114" i="11" s="1"/>
  <c r="C114" i="11" s="1"/>
  <c r="AE147" i="8"/>
  <c r="AE153" i="8"/>
  <c r="AJ147" i="14"/>
  <c r="M147" i="14"/>
  <c r="X158" i="6"/>
  <c r="Y158" i="6" s="1"/>
  <c r="Z158" i="6" s="1"/>
  <c r="O158" i="6"/>
  <c r="T158" i="6"/>
  <c r="U158" i="6" s="1"/>
  <c r="V158" i="6" s="1"/>
  <c r="P158" i="6"/>
  <c r="Q158" i="6" s="1"/>
  <c r="R81" i="5"/>
  <c r="S48" i="4"/>
  <c r="L29" i="5"/>
  <c r="R6" i="6"/>
  <c r="O68" i="5"/>
  <c r="I14" i="15"/>
  <c r="V14" i="15" s="1"/>
  <c r="G14" i="11" s="1"/>
  <c r="D14" i="11" s="1"/>
  <c r="AG7" i="14"/>
  <c r="L19" i="14"/>
  <c r="D19" i="14" s="1"/>
  <c r="G27" i="6"/>
  <c r="H27" i="6" s="1"/>
  <c r="F27" i="6"/>
  <c r="G26" i="14"/>
  <c r="AB30" i="14"/>
  <c r="M38" i="14"/>
  <c r="B38" i="14" s="1"/>
  <c r="F38" i="11" s="1"/>
  <c r="C38" i="11" s="1"/>
  <c r="P39" i="14"/>
  <c r="N64" i="6"/>
  <c r="M63" i="3" s="1"/>
  <c r="AE67" i="8"/>
  <c r="AM67" i="8" s="1"/>
  <c r="AN67" i="8" s="1"/>
  <c r="V71" i="15"/>
  <c r="G71" i="11" s="1"/>
  <c r="D71" i="11" s="1"/>
  <c r="P67" i="7"/>
  <c r="D78" i="14"/>
  <c r="P94" i="14"/>
  <c r="L91" i="14"/>
  <c r="D91" i="14" s="1"/>
  <c r="AE99" i="8"/>
  <c r="L106" i="7"/>
  <c r="O103" i="6"/>
  <c r="T103" i="6"/>
  <c r="U103" i="6" s="1"/>
  <c r="V103" i="6" s="1"/>
  <c r="P103" i="6"/>
  <c r="Q103" i="6" s="1"/>
  <c r="R103" i="6" s="1"/>
  <c r="W121" i="6"/>
  <c r="X121" i="6"/>
  <c r="Y121" i="6" s="1"/>
  <c r="P118" i="7"/>
  <c r="G125" i="6"/>
  <c r="H125" i="6" s="1"/>
  <c r="F125" i="6"/>
  <c r="AE130" i="8"/>
  <c r="AM130" i="8" s="1"/>
  <c r="O144" i="7"/>
  <c r="X138" i="6"/>
  <c r="Y138" i="6" s="1"/>
  <c r="W138" i="6"/>
  <c r="P136" i="14"/>
  <c r="M136" i="14" s="1"/>
  <c r="M148" i="7"/>
  <c r="V154" i="10"/>
  <c r="Y157" i="8"/>
  <c r="Z157" i="8" s="1"/>
  <c r="O148" i="7"/>
  <c r="G151" i="6"/>
  <c r="H151" i="6" s="1"/>
  <c r="I151" i="6" s="1"/>
  <c r="F151" i="6"/>
  <c r="O89" i="8"/>
  <c r="X89" i="8" s="1"/>
  <c r="S88" i="3" s="1"/>
  <c r="F87" i="5"/>
  <c r="G87" i="5" s="1"/>
  <c r="H87" i="5" s="1"/>
  <c r="M9" i="7"/>
  <c r="AM11" i="8"/>
  <c r="V6" i="10"/>
  <c r="Y9" i="8"/>
  <c r="Z9" i="8" s="1"/>
  <c r="AN9" i="8" s="1"/>
  <c r="AE13" i="8"/>
  <c r="O14" i="7"/>
  <c r="P14" i="7"/>
  <c r="O18" i="7"/>
  <c r="C32" i="14"/>
  <c r="H32" i="11" s="1"/>
  <c r="E32" i="11" s="1"/>
  <c r="AG20" i="14"/>
  <c r="AB20" i="14" s="1"/>
  <c r="Z20" i="14" s="1"/>
  <c r="S20" i="14" s="1"/>
  <c r="P33" i="7"/>
  <c r="M39" i="7"/>
  <c r="G39" i="14"/>
  <c r="AL42" i="8"/>
  <c r="O50" i="7"/>
  <c r="AN57" i="14"/>
  <c r="S64" i="10"/>
  <c r="H67" i="7" s="1"/>
  <c r="AE62" i="8"/>
  <c r="AM62" i="8" s="1"/>
  <c r="AN62" i="8" s="1"/>
  <c r="V40" i="15"/>
  <c r="G40" i="11" s="1"/>
  <c r="D40" i="11" s="1"/>
  <c r="O76" i="6"/>
  <c r="T76" i="6"/>
  <c r="U76" i="6" s="1"/>
  <c r="V76" i="6" s="1"/>
  <c r="P76" i="6"/>
  <c r="Q76" i="6" s="1"/>
  <c r="R76" i="6" s="1"/>
  <c r="Q94" i="7"/>
  <c r="P92" i="14"/>
  <c r="Q104" i="7"/>
  <c r="G92" i="14"/>
  <c r="G95" i="14"/>
  <c r="W103" i="6"/>
  <c r="X103" i="6"/>
  <c r="Y103" i="6" s="1"/>
  <c r="Z103" i="6" s="1"/>
  <c r="K107" i="14"/>
  <c r="L107" i="14" s="1"/>
  <c r="D107" i="14" s="1"/>
  <c r="M102" i="14"/>
  <c r="K137" i="6"/>
  <c r="L137" i="6" s="1"/>
  <c r="J137" i="6"/>
  <c r="T136" i="6"/>
  <c r="U136" i="6" s="1"/>
  <c r="V136" i="6" s="1"/>
  <c r="I132" i="15"/>
  <c r="G141" i="6"/>
  <c r="H141" i="6" s="1"/>
  <c r="F141" i="6"/>
  <c r="M160" i="7"/>
  <c r="N23" i="7"/>
  <c r="Q23" i="7" s="1"/>
  <c r="K23" i="7"/>
  <c r="P22" i="3" s="1"/>
  <c r="P16" i="14"/>
  <c r="AN68" i="8"/>
  <c r="T67" i="3" s="1"/>
  <c r="R67" i="3" s="1"/>
  <c r="R61" i="6"/>
  <c r="T63" i="10"/>
  <c r="I66" i="7" s="1"/>
  <c r="O62" i="6"/>
  <c r="T62" i="6"/>
  <c r="U62" i="6" s="1"/>
  <c r="V62" i="6" s="1"/>
  <c r="P62" i="6"/>
  <c r="Q62" i="6" s="1"/>
  <c r="X62" i="6"/>
  <c r="Y62" i="6" s="1"/>
  <c r="Z62" i="6" s="1"/>
  <c r="I82" i="6"/>
  <c r="Q103" i="8"/>
  <c r="R103" i="8" s="1"/>
  <c r="Q101" i="8"/>
  <c r="R101" i="8" s="1"/>
  <c r="X101" i="8" s="1"/>
  <c r="S100" i="3" s="1"/>
  <c r="Q102" i="8"/>
  <c r="R102" i="8" s="1"/>
  <c r="X102" i="8" s="1"/>
  <c r="S101" i="3" s="1"/>
  <c r="M105" i="7"/>
  <c r="X118" i="6"/>
  <c r="Y118" i="6" s="1"/>
  <c r="W118" i="6"/>
  <c r="AE132" i="8"/>
  <c r="AM132" i="8" s="1"/>
  <c r="Q140" i="8"/>
  <c r="R140" i="8" s="1"/>
  <c r="X140" i="8" s="1"/>
  <c r="Q141" i="8"/>
  <c r="R141" i="8" s="1"/>
  <c r="X141" i="8" s="1"/>
  <c r="S140" i="3" s="1"/>
  <c r="Q143" i="8"/>
  <c r="R143" i="8" s="1"/>
  <c r="X143" i="8" s="1"/>
  <c r="S142" i="3" s="1"/>
  <c r="Q142" i="8"/>
  <c r="R142" i="8" s="1"/>
  <c r="W140" i="6"/>
  <c r="X140" i="6"/>
  <c r="Y140" i="6" s="1"/>
  <c r="Z140" i="6" s="1"/>
  <c r="R47" i="5"/>
  <c r="P73" i="4"/>
  <c r="G16" i="6"/>
  <c r="H16" i="6" s="1"/>
  <c r="F16" i="6"/>
  <c r="I5" i="15"/>
  <c r="K12" i="7"/>
  <c r="P11" i="3" s="1"/>
  <c r="N12" i="7"/>
  <c r="Q12" i="7" s="1"/>
  <c r="AN21" i="14"/>
  <c r="O28" i="7"/>
  <c r="AN36" i="14"/>
  <c r="AG46" i="14"/>
  <c r="S37" i="10"/>
  <c r="H40" i="7" s="1"/>
  <c r="AB60" i="14"/>
  <c r="Z60" i="14" s="1"/>
  <c r="S60" i="14" s="1"/>
  <c r="N65" i="7"/>
  <c r="K65" i="7"/>
  <c r="P64" i="3" s="1"/>
  <c r="S69" i="6"/>
  <c r="T69" i="6"/>
  <c r="U69" i="6" s="1"/>
  <c r="L56" i="14"/>
  <c r="D56" i="14" s="1"/>
  <c r="B56" i="14" s="1"/>
  <c r="F56" i="11" s="1"/>
  <c r="C56" i="11" s="1"/>
  <c r="B56" i="11" s="1"/>
  <c r="C56" i="14"/>
  <c r="H56" i="11" s="1"/>
  <c r="E56" i="11" s="1"/>
  <c r="K77" i="6"/>
  <c r="L77" i="6" s="1"/>
  <c r="J77" i="6"/>
  <c r="V70" i="10"/>
  <c r="Y73" i="8"/>
  <c r="Z73" i="8" s="1"/>
  <c r="W82" i="6"/>
  <c r="X82" i="6"/>
  <c r="Y82" i="6" s="1"/>
  <c r="Z82" i="6" s="1"/>
  <c r="P86" i="6"/>
  <c r="Q86" i="6" s="1"/>
  <c r="T86" i="6"/>
  <c r="U86" i="6" s="1"/>
  <c r="V86" i="6" s="1"/>
  <c r="O86" i="6"/>
  <c r="X86" i="6"/>
  <c r="Y86" i="6" s="1"/>
  <c r="Z86" i="6" s="1"/>
  <c r="S96" i="10"/>
  <c r="H99" i="7" s="1"/>
  <c r="G95" i="6"/>
  <c r="H95" i="6" s="1"/>
  <c r="F95" i="6"/>
  <c r="Q109" i="8"/>
  <c r="R109" i="8" s="1"/>
  <c r="X109" i="8" s="1"/>
  <c r="Q107" i="8"/>
  <c r="R107" i="8" s="1"/>
  <c r="Q108" i="8"/>
  <c r="R108" i="8" s="1"/>
  <c r="Q106" i="8"/>
  <c r="R106" i="8" s="1"/>
  <c r="X106" i="8" s="1"/>
  <c r="S105" i="3" s="1"/>
  <c r="AG111" i="14"/>
  <c r="AN111" i="8"/>
  <c r="T110" i="3" s="1"/>
  <c r="M141" i="6"/>
  <c r="W141" i="6"/>
  <c r="X141" i="6"/>
  <c r="Y141" i="6" s="1"/>
  <c r="Z141" i="6" s="1"/>
  <c r="I160" i="15"/>
  <c r="R17" i="5"/>
  <c r="O40" i="5"/>
  <c r="R64" i="5"/>
  <c r="X55" i="8"/>
  <c r="S54" i="3" s="1"/>
  <c r="R54" i="3" s="1"/>
  <c r="AH8" i="8"/>
  <c r="AE8" i="8"/>
  <c r="Q13" i="8"/>
  <c r="R13" i="8" s="1"/>
  <c r="X13" i="8" s="1"/>
  <c r="Q15" i="8"/>
  <c r="R15" i="8" s="1"/>
  <c r="X15" i="8" s="1"/>
  <c r="Q14" i="8"/>
  <c r="R14" i="8" s="1"/>
  <c r="X14" i="8" s="1"/>
  <c r="L24" i="7"/>
  <c r="AE18" i="8"/>
  <c r="K31" i="6"/>
  <c r="L31" i="6" s="1"/>
  <c r="J31" i="6"/>
  <c r="P39" i="6"/>
  <c r="Q39" i="6" s="1"/>
  <c r="R39" i="6" s="1"/>
  <c r="O39" i="6"/>
  <c r="T39" i="6"/>
  <c r="U39" i="6" s="1"/>
  <c r="V39" i="6" s="1"/>
  <c r="G29" i="14"/>
  <c r="Z45" i="14"/>
  <c r="S45" i="14" s="1"/>
  <c r="S47" i="10"/>
  <c r="H50" i="7" s="1"/>
  <c r="S60" i="10"/>
  <c r="H63" i="7" s="1"/>
  <c r="P50" i="14"/>
  <c r="M50" i="14" s="1"/>
  <c r="G70" i="6"/>
  <c r="H70" i="6" s="1"/>
  <c r="F70" i="6"/>
  <c r="X71" i="6"/>
  <c r="Y71" i="6" s="1"/>
  <c r="Z71" i="6" s="1"/>
  <c r="P71" i="6"/>
  <c r="Q71" i="6" s="1"/>
  <c r="O71" i="6"/>
  <c r="T71" i="6"/>
  <c r="U71" i="6" s="1"/>
  <c r="V71" i="6" s="1"/>
  <c r="AB89" i="14"/>
  <c r="Z89" i="14" s="1"/>
  <c r="S89" i="14" s="1"/>
  <c r="Q87" i="8"/>
  <c r="R87" i="8" s="1"/>
  <c r="X87" i="8" s="1"/>
  <c r="S86" i="3" s="1"/>
  <c r="Q88" i="8"/>
  <c r="R88" i="8" s="1"/>
  <c r="X88" i="8" s="1"/>
  <c r="S87" i="3" s="1"/>
  <c r="P84" i="14"/>
  <c r="M84" i="14" s="1"/>
  <c r="M80" i="7"/>
  <c r="O80" i="7"/>
  <c r="AN92" i="14"/>
  <c r="K93" i="7"/>
  <c r="P92" i="3" s="1"/>
  <c r="N93" i="7"/>
  <c r="Q93" i="7" s="1"/>
  <c r="AJ96" i="14"/>
  <c r="K106" i="14"/>
  <c r="S111" i="10"/>
  <c r="H114" i="7" s="1"/>
  <c r="U120" i="8"/>
  <c r="S120" i="8"/>
  <c r="G120" i="8"/>
  <c r="P120" i="8"/>
  <c r="F120" i="8"/>
  <c r="H120" i="8" s="1"/>
  <c r="M120" i="8"/>
  <c r="L120" i="8"/>
  <c r="J120" i="8"/>
  <c r="V120" i="8"/>
  <c r="T120" i="8"/>
  <c r="Q120" i="8"/>
  <c r="I120" i="8"/>
  <c r="M130" i="7"/>
  <c r="AH129" i="8"/>
  <c r="AM129" i="8" s="1"/>
  <c r="AE146" i="8"/>
  <c r="AM146" i="8" s="1"/>
  <c r="S161" i="10"/>
  <c r="H164" i="7" s="1"/>
  <c r="S157" i="10"/>
  <c r="H160" i="7" s="1"/>
  <c r="I156" i="15"/>
  <c r="BD267" i="17"/>
  <c r="D267" i="17" s="1"/>
  <c r="BD262" i="17"/>
  <c r="D262" i="17" s="1"/>
  <c r="BD254" i="17"/>
  <c r="D254" i="17" s="1"/>
  <c r="BD182" i="17"/>
  <c r="D182" i="17" s="1"/>
  <c r="BD166" i="17"/>
  <c r="D166" i="17" s="1"/>
  <c r="BD118" i="17"/>
  <c r="D118" i="17" s="1"/>
  <c r="BD102" i="17"/>
  <c r="D102" i="17" s="1"/>
  <c r="BD86" i="17"/>
  <c r="D86" i="17" s="1"/>
  <c r="BD78" i="17"/>
  <c r="D78" i="17" s="1"/>
  <c r="BD70" i="17"/>
  <c r="D70" i="17" s="1"/>
  <c r="BD62" i="17"/>
  <c r="D62" i="17" s="1"/>
  <c r="BD46" i="17"/>
  <c r="D46" i="17" s="1"/>
  <c r="BD30" i="17"/>
  <c r="D30" i="17" s="1"/>
  <c r="BD17" i="17"/>
  <c r="D17" i="17" s="1"/>
  <c r="BD4" i="17"/>
  <c r="D4" i="17" s="1"/>
  <c r="BD261" i="17"/>
  <c r="D261" i="17" s="1"/>
  <c r="BD253" i="17"/>
  <c r="D253" i="17" s="1"/>
  <c r="BD237" i="17"/>
  <c r="D237" i="17" s="1"/>
  <c r="BD221" i="17"/>
  <c r="D221" i="17" s="1"/>
  <c r="BD181" i="17"/>
  <c r="D181" i="17" s="1"/>
  <c r="BD157" i="17"/>
  <c r="D157" i="17" s="1"/>
  <c r="BD149" i="17"/>
  <c r="D149" i="17" s="1"/>
  <c r="BD141" i="17"/>
  <c r="D141" i="17" s="1"/>
  <c r="BD101" i="17"/>
  <c r="D101" i="17" s="1"/>
  <c r="BD85" i="17"/>
  <c r="D85" i="17" s="1"/>
  <c r="BD23" i="17"/>
  <c r="D23" i="17" s="1"/>
  <c r="BD16" i="17"/>
  <c r="D16" i="17" s="1"/>
  <c r="BD236" i="17"/>
  <c r="D236" i="17" s="1"/>
  <c r="BD220" i="17"/>
  <c r="D220" i="17" s="1"/>
  <c r="BD212" i="17"/>
  <c r="D212" i="17" s="1"/>
  <c r="BD180" i="17"/>
  <c r="D180" i="17" s="1"/>
  <c r="BD148" i="17"/>
  <c r="D148" i="17" s="1"/>
  <c r="BD140" i="17"/>
  <c r="D140" i="17" s="1"/>
  <c r="BD108" i="17"/>
  <c r="D108" i="17" s="1"/>
  <c r="BD76" i="17"/>
  <c r="D76" i="17" s="1"/>
  <c r="BD52" i="17"/>
  <c r="D52" i="17" s="1"/>
  <c r="BD22" i="17"/>
  <c r="D22" i="17" s="1"/>
  <c r="BD9" i="17"/>
  <c r="D9" i="17" s="1"/>
  <c r="BD259" i="17"/>
  <c r="D259" i="17" s="1"/>
  <c r="BD251" i="17"/>
  <c r="D251" i="17" s="1"/>
  <c r="BD227" i="17"/>
  <c r="D227" i="17" s="1"/>
  <c r="BD211" i="17"/>
  <c r="D211" i="17" s="1"/>
  <c r="BD187" i="17"/>
  <c r="D187" i="17" s="1"/>
  <c r="BD179" i="17"/>
  <c r="D179" i="17" s="1"/>
  <c r="BD139" i="17"/>
  <c r="D139" i="17" s="1"/>
  <c r="BD83" i="17"/>
  <c r="D83" i="17" s="1"/>
  <c r="BD67" i="17"/>
  <c r="D67" i="17" s="1"/>
  <c r="BD43" i="17"/>
  <c r="D43" i="17" s="1"/>
  <c r="BD21" i="17"/>
  <c r="D21" i="17" s="1"/>
  <c r="BD268" i="17"/>
  <c r="D268" i="17" s="1"/>
  <c r="BD258" i="17"/>
  <c r="D258" i="17" s="1"/>
  <c r="BD250" i="17"/>
  <c r="D250" i="17" s="1"/>
  <c r="BD218" i="17"/>
  <c r="D218" i="17" s="1"/>
  <c r="BD178" i="17"/>
  <c r="D178" i="17" s="1"/>
  <c r="BD170" i="17"/>
  <c r="D170" i="17" s="1"/>
  <c r="BD162" i="17"/>
  <c r="D162" i="17" s="1"/>
  <c r="BD138" i="17"/>
  <c r="D138" i="17" s="1"/>
  <c r="BD106" i="17"/>
  <c r="D106" i="17" s="1"/>
  <c r="BD66" i="17"/>
  <c r="D66" i="17" s="1"/>
  <c r="BD42" i="17"/>
  <c r="D42" i="17" s="1"/>
  <c r="BD20" i="17"/>
  <c r="D20" i="17" s="1"/>
  <c r="BD14" i="17"/>
  <c r="D14" i="17" s="1"/>
  <c r="BD249" i="17"/>
  <c r="D249" i="17" s="1"/>
  <c r="BD209" i="17"/>
  <c r="D209" i="17" s="1"/>
  <c r="BD177" i="17"/>
  <c r="D177" i="17" s="1"/>
  <c r="BD169" i="17"/>
  <c r="D169" i="17" s="1"/>
  <c r="BD121" i="17"/>
  <c r="D121" i="17" s="1"/>
  <c r="BD113" i="17"/>
  <c r="D113" i="17" s="1"/>
  <c r="BD97" i="17"/>
  <c r="D97" i="17" s="1"/>
  <c r="BD89" i="17"/>
  <c r="D89" i="17" s="1"/>
  <c r="BD33" i="17"/>
  <c r="D33" i="17" s="1"/>
  <c r="BD13" i="17"/>
  <c r="D13" i="17" s="1"/>
  <c r="BD7" i="17"/>
  <c r="D7" i="17" s="1"/>
  <c r="BD256" i="17"/>
  <c r="D256" i="17" s="1"/>
  <c r="BD248" i="17"/>
  <c r="D248" i="17" s="1"/>
  <c r="BD232" i="17"/>
  <c r="D232" i="17" s="1"/>
  <c r="BD208" i="17"/>
  <c r="D208" i="17" s="1"/>
  <c r="BD184" i="17"/>
  <c r="D184" i="17" s="1"/>
  <c r="BD144" i="17"/>
  <c r="D144" i="17" s="1"/>
  <c r="BD136" i="17"/>
  <c r="D136" i="17" s="1"/>
  <c r="BD120" i="17"/>
  <c r="D120" i="17" s="1"/>
  <c r="BD112" i="17"/>
  <c r="D112" i="17" s="1"/>
  <c r="BD104" i="17"/>
  <c r="D104" i="17" s="1"/>
  <c r="BD88" i="17"/>
  <c r="D88" i="17" s="1"/>
  <c r="BD80" i="17"/>
  <c r="D80" i="17" s="1"/>
  <c r="BD72" i="17"/>
  <c r="D72" i="17" s="1"/>
  <c r="BD40" i="17"/>
  <c r="D40" i="17" s="1"/>
  <c r="BD32" i="17"/>
  <c r="D32" i="17" s="1"/>
  <c r="BD25" i="17"/>
  <c r="D25" i="17" s="1"/>
  <c r="BD6" i="17"/>
  <c r="D6" i="17" s="1"/>
  <c r="BD231" i="17"/>
  <c r="D231" i="17" s="1"/>
  <c r="BD207" i="17"/>
  <c r="D207" i="17" s="1"/>
  <c r="BD183" i="17"/>
  <c r="D183" i="17" s="1"/>
  <c r="BD167" i="17"/>
  <c r="D167" i="17" s="1"/>
  <c r="BD159" i="17"/>
  <c r="D159" i="17" s="1"/>
  <c r="BD127" i="17"/>
  <c r="D127" i="17" s="1"/>
  <c r="BD5" i="17"/>
  <c r="D5" i="17" s="1"/>
  <c r="BD119" i="17"/>
  <c r="D119" i="17" s="1"/>
  <c r="BD47" i="17"/>
  <c r="D47" i="17" s="1"/>
  <c r="BD103" i="17"/>
  <c r="D103" i="17" s="1"/>
  <c r="BD39" i="17"/>
  <c r="D39" i="17" s="1"/>
  <c r="BD95" i="17"/>
  <c r="D95" i="17" s="1"/>
  <c r="BD87" i="17"/>
  <c r="D87" i="17" s="1"/>
  <c r="BD24" i="17"/>
  <c r="D24" i="17" s="1"/>
  <c r="BD79" i="17"/>
  <c r="D79" i="17" s="1"/>
  <c r="BD18" i="17"/>
  <c r="D18" i="17" s="1"/>
  <c r="BD135" i="17"/>
  <c r="D135" i="17" s="1"/>
  <c r="U3" i="10"/>
  <c r="J6" i="7" s="1"/>
  <c r="AN12" i="8"/>
  <c r="T11" i="3" s="1"/>
  <c r="P15" i="6"/>
  <c r="Q15" i="6" s="1"/>
  <c r="O15" i="6"/>
  <c r="T15" i="6"/>
  <c r="U15" i="6" s="1"/>
  <c r="V15" i="6" s="1"/>
  <c r="M24" i="7"/>
  <c r="W24" i="6"/>
  <c r="X24" i="6"/>
  <c r="Y24" i="6" s="1"/>
  <c r="O26" i="7"/>
  <c r="I31" i="6"/>
  <c r="S49" i="10"/>
  <c r="H52" i="7" s="1"/>
  <c r="W60" i="6"/>
  <c r="X60" i="6"/>
  <c r="Y60" i="6" s="1"/>
  <c r="M70" i="6"/>
  <c r="Z75" i="6"/>
  <c r="AE77" i="8"/>
  <c r="P77" i="14"/>
  <c r="M77" i="14" s="1"/>
  <c r="O88" i="6"/>
  <c r="T88" i="6"/>
  <c r="U88" i="6" s="1"/>
  <c r="V88" i="6" s="1"/>
  <c r="P88" i="6"/>
  <c r="Q88" i="6" s="1"/>
  <c r="R88" i="6" s="1"/>
  <c r="I93" i="15"/>
  <c r="V93" i="15" s="1"/>
  <c r="G93" i="11" s="1"/>
  <c r="D93" i="11" s="1"/>
  <c r="F106" i="6"/>
  <c r="G106" i="6"/>
  <c r="H106" i="6" s="1"/>
  <c r="AN107" i="8"/>
  <c r="T106" i="3" s="1"/>
  <c r="V110" i="15"/>
  <c r="G110" i="11" s="1"/>
  <c r="D110" i="11" s="1"/>
  <c r="AE118" i="8"/>
  <c r="AG131" i="14"/>
  <c r="C139" i="14"/>
  <c r="H139" i="11" s="1"/>
  <c r="E139" i="11" s="1"/>
  <c r="B139" i="11" s="1"/>
  <c r="S137" i="10"/>
  <c r="H140" i="7" s="1"/>
  <c r="G157" i="6"/>
  <c r="H157" i="6" s="1"/>
  <c r="F157" i="6"/>
  <c r="L57" i="5"/>
  <c r="AB3" i="14"/>
  <c r="N10" i="7"/>
  <c r="K10" i="7"/>
  <c r="P9" i="3" s="1"/>
  <c r="U4" i="10"/>
  <c r="J7" i="7" s="1"/>
  <c r="AN16" i="14"/>
  <c r="S23" i="10"/>
  <c r="H26" i="7" s="1"/>
  <c r="M38" i="7"/>
  <c r="K39" i="6"/>
  <c r="L39" i="6" s="1"/>
  <c r="J39" i="6"/>
  <c r="S41" i="10"/>
  <c r="H44" i="7" s="1"/>
  <c r="O52" i="7"/>
  <c r="P41" i="7"/>
  <c r="M46" i="7"/>
  <c r="O46" i="7"/>
  <c r="P63" i="6"/>
  <c r="Q63" i="6" s="1"/>
  <c r="R63" i="6" s="1"/>
  <c r="O63" i="6"/>
  <c r="T63" i="6"/>
  <c r="U63" i="6" s="1"/>
  <c r="V63" i="6" s="1"/>
  <c r="K74" i="6"/>
  <c r="L74" i="6" s="1"/>
  <c r="J74" i="6"/>
  <c r="Q78" i="7"/>
  <c r="C72" i="14"/>
  <c r="H72" i="11" s="1"/>
  <c r="E72" i="11" s="1"/>
  <c r="G72" i="14"/>
  <c r="D72" i="14" s="1"/>
  <c r="M83" i="7"/>
  <c r="I89" i="15"/>
  <c r="AE84" i="8"/>
  <c r="O83" i="7"/>
  <c r="C87" i="14"/>
  <c r="H87" i="11" s="1"/>
  <c r="E87" i="11" s="1"/>
  <c r="M98" i="7"/>
  <c r="P99" i="7"/>
  <c r="AN111" i="14"/>
  <c r="AB111" i="14" s="1"/>
  <c r="Z111" i="14" s="1"/>
  <c r="S111" i="14" s="1"/>
  <c r="G113" i="6"/>
  <c r="H113" i="6" s="1"/>
  <c r="F113" i="6"/>
  <c r="AB126" i="6"/>
  <c r="N125" i="3" s="1"/>
  <c r="M134" i="7"/>
  <c r="D140" i="14"/>
  <c r="L146" i="14"/>
  <c r="D146" i="14" s="1"/>
  <c r="P138" i="14"/>
  <c r="S63" i="5"/>
  <c r="R43" i="5"/>
  <c r="S70" i="4"/>
  <c r="S134" i="4"/>
  <c r="R26" i="4"/>
  <c r="N14" i="7"/>
  <c r="Q14" i="7" s="1"/>
  <c r="K14" i="7"/>
  <c r="P25" i="14"/>
  <c r="M17" i="14"/>
  <c r="O27" i="7"/>
  <c r="K41" i="7"/>
  <c r="N41" i="7"/>
  <c r="T48" i="6"/>
  <c r="U48" i="6" s="1"/>
  <c r="V48" i="6" s="1"/>
  <c r="AA48" i="6" s="1"/>
  <c r="S48" i="6"/>
  <c r="S57" i="10"/>
  <c r="H60" i="7" s="1"/>
  <c r="P73" i="14"/>
  <c r="M73" i="14" s="1"/>
  <c r="K84" i="6"/>
  <c r="L84" i="6" s="1"/>
  <c r="M84" i="6" s="1"/>
  <c r="AE88" i="8"/>
  <c r="AM88" i="8" s="1"/>
  <c r="AN84" i="14"/>
  <c r="G89" i="14"/>
  <c r="O97" i="6"/>
  <c r="T97" i="6"/>
  <c r="U97" i="6" s="1"/>
  <c r="V97" i="6" s="1"/>
  <c r="P97" i="6"/>
  <c r="Q97" i="6" s="1"/>
  <c r="R97" i="6" s="1"/>
  <c r="P98" i="14"/>
  <c r="P95" i="14"/>
  <c r="W98" i="6"/>
  <c r="X98" i="6"/>
  <c r="Y98" i="6" s="1"/>
  <c r="P122" i="7"/>
  <c r="S119" i="10"/>
  <c r="H122" i="7" s="1"/>
  <c r="U115" i="8"/>
  <c r="L115" i="8"/>
  <c r="P115" i="8"/>
  <c r="S115" i="8"/>
  <c r="F115" i="8"/>
  <c r="M115" i="8"/>
  <c r="V115" i="8"/>
  <c r="Q115" i="8"/>
  <c r="T115" i="8"/>
  <c r="I115" i="8"/>
  <c r="J115" i="8"/>
  <c r="G115" i="8"/>
  <c r="V108" i="15"/>
  <c r="G108" i="11" s="1"/>
  <c r="D108" i="11" s="1"/>
  <c r="AE123" i="8"/>
  <c r="V130" i="10"/>
  <c r="Y133" i="8"/>
  <c r="Z133" i="8" s="1"/>
  <c r="AN133" i="8" s="1"/>
  <c r="T132" i="3" s="1"/>
  <c r="G131" i="6"/>
  <c r="H131" i="6" s="1"/>
  <c r="F131" i="6"/>
  <c r="M144" i="7"/>
  <c r="AG150" i="14"/>
  <c r="V153" i="15"/>
  <c r="G153" i="11" s="1"/>
  <c r="D153" i="11" s="1"/>
  <c r="M158" i="6"/>
  <c r="N158" i="6" s="1"/>
  <c r="M157" i="3" s="1"/>
  <c r="P164" i="7"/>
  <c r="N7" i="7"/>
  <c r="AA6" i="6"/>
  <c r="R10" i="5"/>
  <c r="X38" i="8"/>
  <c r="S37" i="3" s="1"/>
  <c r="O56" i="8"/>
  <c r="X56" i="8" s="1"/>
  <c r="S55" i="3" s="1"/>
  <c r="S14" i="10"/>
  <c r="H17" i="7" s="1"/>
  <c r="O15" i="7"/>
  <c r="M29" i="7"/>
  <c r="G37" i="6"/>
  <c r="H37" i="6" s="1"/>
  <c r="F37" i="6"/>
  <c r="AN43" i="8"/>
  <c r="T42" i="3" s="1"/>
  <c r="R42" i="3" s="1"/>
  <c r="I29" i="15"/>
  <c r="V29" i="15" s="1"/>
  <c r="G29" i="11" s="1"/>
  <c r="D29" i="11" s="1"/>
  <c r="AJ62" i="14"/>
  <c r="AB62" i="14" s="1"/>
  <c r="Q46" i="8"/>
  <c r="R46" i="8" s="1"/>
  <c r="Q45" i="8"/>
  <c r="R45" i="8" s="1"/>
  <c r="X45" i="8" s="1"/>
  <c r="W66" i="6"/>
  <c r="X66" i="6"/>
  <c r="Y66" i="6" s="1"/>
  <c r="AA75" i="6"/>
  <c r="V74" i="10"/>
  <c r="Y77" i="8"/>
  <c r="Z77" i="8" s="1"/>
  <c r="W74" i="6"/>
  <c r="X74" i="6"/>
  <c r="Y74" i="6" s="1"/>
  <c r="I94" i="15"/>
  <c r="AN93" i="14"/>
  <c r="O98" i="7"/>
  <c r="AL91" i="8"/>
  <c r="AN106" i="14"/>
  <c r="P114" i="7"/>
  <c r="S125" i="8"/>
  <c r="G125" i="8"/>
  <c r="M125" i="8"/>
  <c r="V125" i="8"/>
  <c r="L125" i="8"/>
  <c r="U125" i="8"/>
  <c r="T125" i="8"/>
  <c r="P125" i="8"/>
  <c r="J125" i="8"/>
  <c r="F125" i="8"/>
  <c r="H125" i="8" s="1"/>
  <c r="Q125" i="8"/>
  <c r="I125" i="8"/>
  <c r="J121" i="6"/>
  <c r="K121" i="6"/>
  <c r="L121" i="6" s="1"/>
  <c r="M121" i="6" s="1"/>
  <c r="AN113" i="14"/>
  <c r="AB113" i="14" s="1"/>
  <c r="Z113" i="14" s="1"/>
  <c r="S113" i="14" s="1"/>
  <c r="K123" i="6"/>
  <c r="L123" i="6" s="1"/>
  <c r="J123" i="6"/>
  <c r="L120" i="14"/>
  <c r="M134" i="6"/>
  <c r="M137" i="7"/>
  <c r="K134" i="14"/>
  <c r="M135" i="6"/>
  <c r="N135" i="6" s="1"/>
  <c r="M134" i="3" s="1"/>
  <c r="K140" i="6"/>
  <c r="L140" i="6" s="1"/>
  <c r="J140" i="6"/>
  <c r="P141" i="14"/>
  <c r="M141" i="14" s="1"/>
  <c r="K135" i="14"/>
  <c r="O149" i="7"/>
  <c r="V135" i="15"/>
  <c r="G135" i="11" s="1"/>
  <c r="D135" i="11" s="1"/>
  <c r="S150" i="10"/>
  <c r="H153" i="7" s="1"/>
  <c r="K160" i="14"/>
  <c r="AN161" i="14"/>
  <c r="P45" i="4"/>
  <c r="R9" i="4"/>
  <c r="G13" i="14"/>
  <c r="K6" i="6"/>
  <c r="L6" i="6" s="1"/>
  <c r="M6" i="6" s="1"/>
  <c r="N6" i="6" s="1"/>
  <c r="J6" i="6"/>
  <c r="X39" i="8"/>
  <c r="S38" i="3" s="1"/>
  <c r="K12" i="14"/>
  <c r="Z19" i="6"/>
  <c r="AJ15" i="14"/>
  <c r="AB15" i="14" s="1"/>
  <c r="M10" i="7"/>
  <c r="V9" i="15"/>
  <c r="G9" i="11" s="1"/>
  <c r="D9" i="11" s="1"/>
  <c r="P44" i="7"/>
  <c r="O44" i="7"/>
  <c r="S45" i="10"/>
  <c r="H48" i="7" s="1"/>
  <c r="P65" i="6"/>
  <c r="Q65" i="6" s="1"/>
  <c r="O65" i="6"/>
  <c r="T65" i="6"/>
  <c r="U65" i="6" s="1"/>
  <c r="V65" i="6" s="1"/>
  <c r="AA65" i="6" s="1"/>
  <c r="I51" i="6"/>
  <c r="M70" i="7"/>
  <c r="Q79" i="8"/>
  <c r="R79" i="8" s="1"/>
  <c r="X79" i="8" s="1"/>
  <c r="S78" i="3" s="1"/>
  <c r="Q78" i="8"/>
  <c r="R78" i="8" s="1"/>
  <c r="X78" i="8" s="1"/>
  <c r="Q76" i="8"/>
  <c r="R76" i="8" s="1"/>
  <c r="X76" i="8" s="1"/>
  <c r="S75" i="3" s="1"/>
  <c r="Q77" i="8"/>
  <c r="R77" i="8" s="1"/>
  <c r="X77" i="8" s="1"/>
  <c r="S76" i="3" s="1"/>
  <c r="X87" i="6"/>
  <c r="Y87" i="6" s="1"/>
  <c r="Z87" i="6" s="1"/>
  <c r="S92" i="10"/>
  <c r="H95" i="7" s="1"/>
  <c r="M101" i="7"/>
  <c r="K95" i="6"/>
  <c r="L95" i="6" s="1"/>
  <c r="J95" i="6"/>
  <c r="L105" i="7"/>
  <c r="AE115" i="8"/>
  <c r="P132" i="7"/>
  <c r="AJ137" i="14"/>
  <c r="AB137" i="14" s="1"/>
  <c r="Z137" i="14" s="1"/>
  <c r="S137" i="14" s="1"/>
  <c r="G129" i="6"/>
  <c r="H129" i="6" s="1"/>
  <c r="F129" i="6"/>
  <c r="P132" i="14"/>
  <c r="M132" i="14" s="1"/>
  <c r="K148" i="7"/>
  <c r="P147" i="3" s="1"/>
  <c r="N148" i="7"/>
  <c r="K149" i="6"/>
  <c r="L149" i="6" s="1"/>
  <c r="J149" i="6"/>
  <c r="K145" i="14"/>
  <c r="L145" i="14" s="1"/>
  <c r="S152" i="10"/>
  <c r="H155" i="7" s="1"/>
  <c r="K159" i="6"/>
  <c r="L159" i="6" s="1"/>
  <c r="J159" i="6"/>
  <c r="O159" i="7"/>
  <c r="AE160" i="8"/>
  <c r="AM160" i="8" s="1"/>
  <c r="P150" i="7"/>
  <c r="P148" i="14"/>
  <c r="S12" i="10"/>
  <c r="H15" i="7" s="1"/>
  <c r="R53" i="5"/>
  <c r="R74" i="5"/>
  <c r="K8" i="6"/>
  <c r="L8" i="6" s="1"/>
  <c r="J8" i="6"/>
  <c r="M25" i="6"/>
  <c r="N25" i="6" s="1"/>
  <c r="M24" i="3" s="1"/>
  <c r="Q145" i="4"/>
  <c r="R38" i="5"/>
  <c r="X92" i="8"/>
  <c r="S91" i="3" s="1"/>
  <c r="O140" i="4"/>
  <c r="X67" i="8"/>
  <c r="S66" i="3" s="1"/>
  <c r="AE6" i="8"/>
  <c r="AM6" i="8" s="1"/>
  <c r="P12" i="14"/>
  <c r="M12" i="14" s="1"/>
  <c r="AB11" i="14"/>
  <c r="Z11" i="14" s="1"/>
  <c r="S11" i="14" s="1"/>
  <c r="V34" i="10"/>
  <c r="Y37" i="8"/>
  <c r="Z37" i="8" s="1"/>
  <c r="N57" i="7"/>
  <c r="Q57" i="7" s="1"/>
  <c r="K57" i="7"/>
  <c r="AM46" i="8"/>
  <c r="AN46" i="8" s="1"/>
  <c r="P53" i="14"/>
  <c r="M53" i="14" s="1"/>
  <c r="K53" i="6"/>
  <c r="L53" i="6" s="1"/>
  <c r="M53" i="6" s="1"/>
  <c r="N53" i="6" s="1"/>
  <c r="M52" i="3" s="1"/>
  <c r="J53" i="6"/>
  <c r="P67" i="14"/>
  <c r="M67" i="14" s="1"/>
  <c r="V71" i="10"/>
  <c r="Y74" i="8"/>
  <c r="Z74" i="8" s="1"/>
  <c r="V93" i="10"/>
  <c r="Y96" i="8"/>
  <c r="Z96" i="8" s="1"/>
  <c r="AB93" i="14"/>
  <c r="Z93" i="14" s="1"/>
  <c r="P102" i="6"/>
  <c r="Q102" i="6" s="1"/>
  <c r="O102" i="6"/>
  <c r="T102" i="6"/>
  <c r="U102" i="6" s="1"/>
  <c r="V102" i="6" s="1"/>
  <c r="K105" i="7"/>
  <c r="P104" i="3" s="1"/>
  <c r="N105" i="7"/>
  <c r="P106" i="14"/>
  <c r="M117" i="6"/>
  <c r="N117" i="6" s="1"/>
  <c r="M116" i="3" s="1"/>
  <c r="AE125" i="8"/>
  <c r="AH137" i="8"/>
  <c r="P144" i="6"/>
  <c r="Q144" i="6" s="1"/>
  <c r="R144" i="6" s="1"/>
  <c r="O144" i="6"/>
  <c r="T144" i="6"/>
  <c r="U144" i="6" s="1"/>
  <c r="V144" i="6" s="1"/>
  <c r="T142" i="6"/>
  <c r="U142" i="6" s="1"/>
  <c r="V142" i="6" s="1"/>
  <c r="P142" i="6"/>
  <c r="Q142" i="6" s="1"/>
  <c r="O142" i="6"/>
  <c r="K154" i="6"/>
  <c r="L154" i="6" s="1"/>
  <c r="M154" i="6" s="1"/>
  <c r="N154" i="6" s="1"/>
  <c r="M153" i="3" s="1"/>
  <c r="J154" i="6"/>
  <c r="AB154" i="14"/>
  <c r="F144" i="4"/>
  <c r="G144" i="4" s="1"/>
  <c r="K144" i="4"/>
  <c r="H144" i="4" s="1"/>
  <c r="O15" i="5"/>
  <c r="O79" i="5"/>
  <c r="O73" i="4"/>
  <c r="S59" i="5"/>
  <c r="R59" i="5"/>
  <c r="R14" i="6"/>
  <c r="I13" i="15"/>
  <c r="V13" i="15" s="1"/>
  <c r="G13" i="11" s="1"/>
  <c r="D13" i="11" s="1"/>
  <c r="Q6" i="8"/>
  <c r="I6" i="8"/>
  <c r="T6" i="8"/>
  <c r="P6" i="8"/>
  <c r="G6" i="8"/>
  <c r="F6" i="8"/>
  <c r="S6" i="8"/>
  <c r="M6" i="8"/>
  <c r="L6" i="8"/>
  <c r="J6" i="8"/>
  <c r="V6" i="8"/>
  <c r="U6" i="8"/>
  <c r="M20" i="6"/>
  <c r="K26" i="6"/>
  <c r="L26" i="6" s="1"/>
  <c r="J26" i="6"/>
  <c r="P26" i="6"/>
  <c r="Q26" i="6" s="1"/>
  <c r="R26" i="6" s="1"/>
  <c r="V18" i="15"/>
  <c r="G18" i="11" s="1"/>
  <c r="D18" i="11" s="1"/>
  <c r="M25" i="14"/>
  <c r="K24" i="14"/>
  <c r="L24" i="14" s="1"/>
  <c r="D24" i="14" s="1"/>
  <c r="X33" i="6"/>
  <c r="Y33" i="6" s="1"/>
  <c r="W33" i="6"/>
  <c r="I44" i="6"/>
  <c r="AB31" i="14"/>
  <c r="Z31" i="14" s="1"/>
  <c r="M45" i="6"/>
  <c r="P45" i="6"/>
  <c r="Q45" i="6" s="1"/>
  <c r="R45" i="6" s="1"/>
  <c r="AB45" i="6" s="1"/>
  <c r="N44" i="3" s="1"/>
  <c r="O45" i="6"/>
  <c r="T45" i="6"/>
  <c r="U45" i="6" s="1"/>
  <c r="V45" i="6" s="1"/>
  <c r="AA45" i="6" s="1"/>
  <c r="AN55" i="14"/>
  <c r="K56" i="6"/>
  <c r="L56" i="6" s="1"/>
  <c r="J56" i="6"/>
  <c r="X51" i="6"/>
  <c r="Y51" i="6" s="1"/>
  <c r="Z51" i="6" s="1"/>
  <c r="P51" i="6"/>
  <c r="Q51" i="6" s="1"/>
  <c r="O51" i="6"/>
  <c r="T51" i="6"/>
  <c r="U51" i="6" s="1"/>
  <c r="V51" i="6" s="1"/>
  <c r="X59" i="6"/>
  <c r="Y59" i="6" s="1"/>
  <c r="Z59" i="6" s="1"/>
  <c r="P59" i="6"/>
  <c r="Q59" i="6" s="1"/>
  <c r="O59" i="6"/>
  <c r="T59" i="6"/>
  <c r="U59" i="6" s="1"/>
  <c r="V59" i="6" s="1"/>
  <c r="AM75" i="8"/>
  <c r="G79" i="6"/>
  <c r="H79" i="6" s="1"/>
  <c r="F79" i="6"/>
  <c r="Q82" i="8"/>
  <c r="R82" i="8" s="1"/>
  <c r="Q83" i="8"/>
  <c r="R83" i="8" s="1"/>
  <c r="X83" i="8" s="1"/>
  <c r="Q84" i="8"/>
  <c r="R84" i="8" s="1"/>
  <c r="Q81" i="8"/>
  <c r="R81" i="8" s="1"/>
  <c r="X81" i="8" s="1"/>
  <c r="S80" i="3" s="1"/>
  <c r="K122" i="6"/>
  <c r="L122" i="6" s="1"/>
  <c r="J122" i="6"/>
  <c r="P118" i="14"/>
  <c r="S129" i="10"/>
  <c r="H132" i="7" s="1"/>
  <c r="K138" i="7"/>
  <c r="P137" i="3" s="1"/>
  <c r="N138" i="7"/>
  <c r="Q138" i="7" s="1"/>
  <c r="P125" i="4" s="1"/>
  <c r="Z132" i="14"/>
  <c r="S132" i="14" s="1"/>
  <c r="M142" i="6"/>
  <c r="N142" i="6" s="1"/>
  <c r="M141" i="3" s="1"/>
  <c r="P160" i="14"/>
  <c r="P40" i="5"/>
  <c r="S64" i="5"/>
  <c r="Q64" i="5" s="1"/>
  <c r="R55" i="5"/>
  <c r="O8" i="6"/>
  <c r="T8" i="6"/>
  <c r="U8" i="6" s="1"/>
  <c r="V8" i="6" s="1"/>
  <c r="P8" i="6"/>
  <c r="Q8" i="6" s="1"/>
  <c r="R8" i="6" s="1"/>
  <c r="L10" i="14"/>
  <c r="D10" i="14" s="1"/>
  <c r="G26" i="6"/>
  <c r="H26" i="6" s="1"/>
  <c r="F26" i="6"/>
  <c r="X23" i="6"/>
  <c r="Y23" i="6" s="1"/>
  <c r="Z23" i="6" s="1"/>
  <c r="W23" i="6"/>
  <c r="G28" i="14"/>
  <c r="G41" i="14"/>
  <c r="M49" i="6"/>
  <c r="AL52" i="8"/>
  <c r="W58" i="6"/>
  <c r="X58" i="6"/>
  <c r="Y58" i="6" s="1"/>
  <c r="M63" i="14"/>
  <c r="V65" i="15"/>
  <c r="G65" i="11" s="1"/>
  <c r="D65" i="11" s="1"/>
  <c r="AN74" i="14"/>
  <c r="AG86" i="14"/>
  <c r="AH92" i="8"/>
  <c r="AL95" i="8"/>
  <c r="S88" i="10"/>
  <c r="H91" i="7" s="1"/>
  <c r="L114" i="7"/>
  <c r="G121" i="6"/>
  <c r="H121" i="6" s="1"/>
  <c r="F121" i="6"/>
  <c r="L115" i="14"/>
  <c r="D115" i="14" s="1"/>
  <c r="K130" i="14"/>
  <c r="Q151" i="3"/>
  <c r="R152" i="7"/>
  <c r="O151" i="3" s="1"/>
  <c r="L154" i="7"/>
  <c r="P156" i="14"/>
  <c r="M156" i="14" s="1"/>
  <c r="G164" i="6"/>
  <c r="H164" i="6" s="1"/>
  <c r="I164" i="6" s="1"/>
  <c r="F164" i="6"/>
  <c r="X150" i="6"/>
  <c r="Y150" i="6" s="1"/>
  <c r="W150" i="6"/>
  <c r="R37" i="4"/>
  <c r="L13" i="7"/>
  <c r="AL15" i="8"/>
  <c r="P128" i="7"/>
  <c r="O128" i="7"/>
  <c r="P8" i="14"/>
  <c r="M8" i="14" s="1"/>
  <c r="C11" i="14"/>
  <c r="H11" i="11" s="1"/>
  <c r="E11" i="11" s="1"/>
  <c r="G11" i="14"/>
  <c r="D11" i="14" s="1"/>
  <c r="B11" i="14" s="1"/>
  <c r="F11" i="11" s="1"/>
  <c r="C11" i="11" s="1"/>
  <c r="B11" i="11" s="1"/>
  <c r="AN25" i="8"/>
  <c r="T24" i="3" s="1"/>
  <c r="AJ16" i="14"/>
  <c r="M42" i="6"/>
  <c r="I49" i="15"/>
  <c r="V49" i="15" s="1"/>
  <c r="G49" i="11" s="1"/>
  <c r="D49" i="11" s="1"/>
  <c r="AJ34" i="14"/>
  <c r="N58" i="7"/>
  <c r="K58" i="7"/>
  <c r="P57" i="3" s="1"/>
  <c r="Z54" i="6"/>
  <c r="G58" i="6"/>
  <c r="H58" i="6" s="1"/>
  <c r="F58" i="6"/>
  <c r="O60" i="6"/>
  <c r="T60" i="6"/>
  <c r="U60" i="6" s="1"/>
  <c r="V60" i="6" s="1"/>
  <c r="P60" i="6"/>
  <c r="Q60" i="6" s="1"/>
  <c r="M66" i="7"/>
  <c r="N66" i="7"/>
  <c r="AL70" i="8"/>
  <c r="V32" i="15"/>
  <c r="G32" i="11" s="1"/>
  <c r="D32" i="11" s="1"/>
  <c r="AM74" i="8"/>
  <c r="AE74" i="8"/>
  <c r="P87" i="7"/>
  <c r="M104" i="14"/>
  <c r="AB98" i="14"/>
  <c r="Z98" i="14" s="1"/>
  <c r="S98" i="14" s="1"/>
  <c r="G97" i="6"/>
  <c r="H97" i="6" s="1"/>
  <c r="F97" i="6"/>
  <c r="L96" i="14"/>
  <c r="D96" i="14" s="1"/>
  <c r="P93" i="14"/>
  <c r="O109" i="7"/>
  <c r="N126" i="7"/>
  <c r="Q126" i="7" s="1"/>
  <c r="K126" i="7"/>
  <c r="P125" i="3" s="1"/>
  <c r="M133" i="7"/>
  <c r="V131" i="10"/>
  <c r="Y134" i="8"/>
  <c r="Z134" i="8" s="1"/>
  <c r="AL134" i="8"/>
  <c r="S146" i="10"/>
  <c r="H149" i="7" s="1"/>
  <c r="W153" i="6"/>
  <c r="X153" i="6"/>
  <c r="Y153" i="6" s="1"/>
  <c r="AN151" i="14"/>
  <c r="AB151" i="14" s="1"/>
  <c r="Z151" i="14" s="1"/>
  <c r="S151" i="14" s="1"/>
  <c r="K158" i="7"/>
  <c r="P157" i="3" s="1"/>
  <c r="N158" i="7"/>
  <c r="Q158" i="7" s="1"/>
  <c r="I159" i="15"/>
  <c r="M161" i="14"/>
  <c r="G161" i="14"/>
  <c r="P81" i="4"/>
  <c r="S17" i="4"/>
  <c r="R49" i="5"/>
  <c r="Q88" i="5"/>
  <c r="F88" i="5" s="1"/>
  <c r="G88" i="5" s="1"/>
  <c r="H88" i="5" s="1"/>
  <c r="R25" i="5"/>
  <c r="X16" i="8"/>
  <c r="S15" i="3" s="1"/>
  <c r="Z18" i="6"/>
  <c r="T26" i="6"/>
  <c r="U26" i="6" s="1"/>
  <c r="S26" i="6"/>
  <c r="AG25" i="14"/>
  <c r="L38" i="7"/>
  <c r="D39" i="14"/>
  <c r="M34" i="14"/>
  <c r="AB46" i="14"/>
  <c r="Z57" i="6"/>
  <c r="L61" i="7"/>
  <c r="P74" i="14"/>
  <c r="M74" i="14" s="1"/>
  <c r="V69" i="15"/>
  <c r="G69" i="11" s="1"/>
  <c r="D69" i="11" s="1"/>
  <c r="I81" i="15"/>
  <c r="V81" i="15" s="1"/>
  <c r="G81" i="11" s="1"/>
  <c r="D81" i="11" s="1"/>
  <c r="S89" i="10"/>
  <c r="H92" i="7" s="1"/>
  <c r="AJ97" i="14"/>
  <c r="AN82" i="14"/>
  <c r="AB82" i="14" s="1"/>
  <c r="Z82" i="14" s="1"/>
  <c r="S82" i="14" s="1"/>
  <c r="M95" i="14"/>
  <c r="AL100" i="8"/>
  <c r="AE109" i="8"/>
  <c r="AM109" i="8" s="1"/>
  <c r="V118" i="10"/>
  <c r="Y121" i="8"/>
  <c r="Z121" i="8" s="1"/>
  <c r="Q134" i="8"/>
  <c r="R134" i="8" s="1"/>
  <c r="X134" i="8" s="1"/>
  <c r="Q133" i="8"/>
  <c r="R133" i="8" s="1"/>
  <c r="V123" i="15"/>
  <c r="G123" i="11" s="1"/>
  <c r="D123" i="11" s="1"/>
  <c r="P133" i="14"/>
  <c r="AJ140" i="14"/>
  <c r="S138" i="10"/>
  <c r="H141" i="7" s="1"/>
  <c r="G147" i="14"/>
  <c r="D147" i="14" s="1"/>
  <c r="L161" i="14"/>
  <c r="D161" i="14" s="1"/>
  <c r="S51" i="5"/>
  <c r="O51" i="5"/>
  <c r="O11" i="5"/>
  <c r="O75" i="5"/>
  <c r="R20" i="6"/>
  <c r="M12" i="6"/>
  <c r="N12" i="6" s="1"/>
  <c r="M11" i="3" s="1"/>
  <c r="M13" i="14"/>
  <c r="G17" i="6"/>
  <c r="H17" i="6" s="1"/>
  <c r="F17" i="6"/>
  <c r="P10" i="14"/>
  <c r="M10" i="14" s="1"/>
  <c r="X94" i="8"/>
  <c r="S93" i="3" s="1"/>
  <c r="V36" i="10"/>
  <c r="Y39" i="8"/>
  <c r="Z39" i="8" s="1"/>
  <c r="AH52" i="8"/>
  <c r="V33" i="10"/>
  <c r="Y36" i="8"/>
  <c r="Z36" i="8" s="1"/>
  <c r="AN36" i="8" s="1"/>
  <c r="T35" i="3" s="1"/>
  <c r="R35" i="3" s="1"/>
  <c r="G56" i="6"/>
  <c r="H56" i="6" s="1"/>
  <c r="F56" i="6"/>
  <c r="P57" i="14"/>
  <c r="M57" i="14" s="1"/>
  <c r="G57" i="6"/>
  <c r="H57" i="6" s="1"/>
  <c r="F57" i="6"/>
  <c r="AG54" i="14"/>
  <c r="G64" i="14"/>
  <c r="AE76" i="8"/>
  <c r="V67" i="15"/>
  <c r="G67" i="11" s="1"/>
  <c r="D67" i="11" s="1"/>
  <c r="AN68" i="14"/>
  <c r="AB68" i="14" s="1"/>
  <c r="Z68" i="14" s="1"/>
  <c r="S68" i="14" s="1"/>
  <c r="V86" i="10"/>
  <c r="Y89" i="8"/>
  <c r="Z89" i="8" s="1"/>
  <c r="M92" i="7"/>
  <c r="V75" i="15"/>
  <c r="G75" i="11" s="1"/>
  <c r="D75" i="11" s="1"/>
  <c r="K98" i="14"/>
  <c r="L98" i="14" s="1"/>
  <c r="P105" i="6"/>
  <c r="Q105" i="6" s="1"/>
  <c r="R105" i="6" s="1"/>
  <c r="K105" i="6"/>
  <c r="L105" i="6" s="1"/>
  <c r="J105" i="6"/>
  <c r="L104" i="14"/>
  <c r="D104" i="14" s="1"/>
  <c r="C104" i="14"/>
  <c r="H104" i="11" s="1"/>
  <c r="E104" i="11" s="1"/>
  <c r="W125" i="6"/>
  <c r="X125" i="6"/>
  <c r="Y125" i="6" s="1"/>
  <c r="V112" i="10"/>
  <c r="Y115" i="8"/>
  <c r="Z115" i="8" s="1"/>
  <c r="AE116" i="8"/>
  <c r="V116" i="15"/>
  <c r="G116" i="11" s="1"/>
  <c r="D116" i="11" s="1"/>
  <c r="F124" i="6"/>
  <c r="G124" i="6"/>
  <c r="H124" i="6" s="1"/>
  <c r="AJ138" i="14"/>
  <c r="AB138" i="14" s="1"/>
  <c r="V143" i="15"/>
  <c r="G143" i="11" s="1"/>
  <c r="D143" i="11" s="1"/>
  <c r="AJ150" i="14"/>
  <c r="AB150" i="14" s="1"/>
  <c r="Z150" i="14" s="1"/>
  <c r="S150" i="14" s="1"/>
  <c r="K158" i="14"/>
  <c r="L158" i="14" s="1"/>
  <c r="D158" i="14" s="1"/>
  <c r="D153" i="14"/>
  <c r="M161" i="6"/>
  <c r="N161" i="6" s="1"/>
  <c r="M160" i="3" s="1"/>
  <c r="AN153" i="14"/>
  <c r="AB153" i="14" s="1"/>
  <c r="Z153" i="14" s="1"/>
  <c r="V159" i="10"/>
  <c r="Y162" i="8"/>
  <c r="Z162" i="8" s="1"/>
  <c r="R88" i="4"/>
  <c r="X35" i="8"/>
  <c r="S34" i="3" s="1"/>
  <c r="R34" i="3" s="1"/>
  <c r="R65" i="5"/>
  <c r="X86" i="8"/>
  <c r="S85" i="3" s="1"/>
  <c r="S29" i="10"/>
  <c r="H32" i="7" s="1"/>
  <c r="AJ33" i="14"/>
  <c r="AB33" i="14" s="1"/>
  <c r="K40" i="6"/>
  <c r="L40" i="6" s="1"/>
  <c r="J40" i="6"/>
  <c r="P40" i="6"/>
  <c r="Q40" i="6" s="1"/>
  <c r="R40" i="6" s="1"/>
  <c r="M63" i="7"/>
  <c r="K47" i="14"/>
  <c r="L47" i="14" s="1"/>
  <c r="D47" i="14" s="1"/>
  <c r="V54" i="15"/>
  <c r="G54" i="11" s="1"/>
  <c r="D54" i="11" s="1"/>
  <c r="V78" i="15"/>
  <c r="G78" i="11" s="1"/>
  <c r="D78" i="11" s="1"/>
  <c r="G77" i="14"/>
  <c r="M82" i="14"/>
  <c r="P94" i="6"/>
  <c r="Q94" i="6" s="1"/>
  <c r="R94" i="6" s="1"/>
  <c r="T94" i="6"/>
  <c r="U94" i="6" s="1"/>
  <c r="V94" i="6" s="1"/>
  <c r="O94" i="6"/>
  <c r="X94" i="6"/>
  <c r="Y94" i="6" s="1"/>
  <c r="Z94" i="6" s="1"/>
  <c r="AL109" i="8"/>
  <c r="V100" i="15"/>
  <c r="G100" i="11" s="1"/>
  <c r="D100" i="11" s="1"/>
  <c r="O125" i="6"/>
  <c r="T125" i="6"/>
  <c r="U125" i="6" s="1"/>
  <c r="V125" i="6" s="1"/>
  <c r="P125" i="6"/>
  <c r="Q125" i="6" s="1"/>
  <c r="R125" i="6" s="1"/>
  <c r="G118" i="14"/>
  <c r="D118" i="14" s="1"/>
  <c r="AH120" i="8"/>
  <c r="AM120" i="8" s="1"/>
  <c r="O123" i="6"/>
  <c r="P123" i="6"/>
  <c r="Q123" i="6" s="1"/>
  <c r="T123" i="6"/>
  <c r="U123" i="6" s="1"/>
  <c r="V123" i="6" s="1"/>
  <c r="G126" i="6"/>
  <c r="H126" i="6" s="1"/>
  <c r="F126" i="6"/>
  <c r="P130" i="7"/>
  <c r="AG127" i="14"/>
  <c r="W137" i="6"/>
  <c r="X137" i="6"/>
  <c r="Y137" i="6" s="1"/>
  <c r="V134" i="15"/>
  <c r="G134" i="11" s="1"/>
  <c r="D134" i="11" s="1"/>
  <c r="O138" i="6"/>
  <c r="T138" i="6"/>
  <c r="U138" i="6" s="1"/>
  <c r="V138" i="6" s="1"/>
  <c r="P138" i="6"/>
  <c r="Q138" i="6" s="1"/>
  <c r="M145" i="14"/>
  <c r="W163" i="6"/>
  <c r="X163" i="6"/>
  <c r="Y163" i="6" s="1"/>
  <c r="AN158" i="8"/>
  <c r="T157" i="3" s="1"/>
  <c r="R157" i="3" s="1"/>
  <c r="AE156" i="8"/>
  <c r="AL164" i="8"/>
  <c r="O45" i="4"/>
  <c r="R92" i="4"/>
  <c r="R7" i="5"/>
  <c r="M9" i="5"/>
  <c r="R122" i="4"/>
  <c r="O110" i="8"/>
  <c r="X110" i="8" s="1"/>
  <c r="S109" i="3" s="1"/>
  <c r="AL13" i="8"/>
  <c r="P17" i="7"/>
  <c r="AE30" i="8"/>
  <c r="AM30" i="8" s="1"/>
  <c r="AJ18" i="14"/>
  <c r="AB18" i="14" s="1"/>
  <c r="Z18" i="14" s="1"/>
  <c r="S18" i="14" s="1"/>
  <c r="O12" i="6"/>
  <c r="T12" i="6"/>
  <c r="U12" i="6" s="1"/>
  <c r="V12" i="6" s="1"/>
  <c r="P12" i="6"/>
  <c r="Q12" i="6" s="1"/>
  <c r="R12" i="6" s="1"/>
  <c r="X29" i="6"/>
  <c r="Y29" i="6" s="1"/>
  <c r="W29" i="6"/>
  <c r="O39" i="7"/>
  <c r="I45" i="15"/>
  <c r="G50" i="6"/>
  <c r="H50" i="6" s="1"/>
  <c r="F50" i="6"/>
  <c r="Z62" i="14"/>
  <c r="S62" i="14" s="1"/>
  <c r="P58" i="14"/>
  <c r="M58" i="14" s="1"/>
  <c r="Z79" i="6"/>
  <c r="P80" i="14"/>
  <c r="AH84" i="8"/>
  <c r="AM84" i="8" s="1"/>
  <c r="AN84" i="8" s="1"/>
  <c r="G86" i="14"/>
  <c r="AE97" i="8"/>
  <c r="O99" i="7"/>
  <c r="S79" i="10"/>
  <c r="H82" i="7" s="1"/>
  <c r="G99" i="6"/>
  <c r="H99" i="6" s="1"/>
  <c r="F99" i="6"/>
  <c r="V122" i="10"/>
  <c r="Y125" i="8"/>
  <c r="Z125" i="8" s="1"/>
  <c r="T116" i="8"/>
  <c r="Q116" i="8"/>
  <c r="U116" i="8"/>
  <c r="J116" i="8"/>
  <c r="I116" i="8"/>
  <c r="P116" i="8"/>
  <c r="G116" i="8"/>
  <c r="F116" i="8"/>
  <c r="H116" i="8" s="1"/>
  <c r="M116" i="8"/>
  <c r="V116" i="8"/>
  <c r="S116" i="8"/>
  <c r="L116" i="8"/>
  <c r="N116" i="8" s="1"/>
  <c r="I115" i="15"/>
  <c r="L134" i="7"/>
  <c r="P141" i="7"/>
  <c r="L137" i="14"/>
  <c r="K146" i="6"/>
  <c r="L146" i="6" s="1"/>
  <c r="J146" i="6"/>
  <c r="O139" i="6"/>
  <c r="T139" i="6"/>
  <c r="U139" i="6" s="1"/>
  <c r="V139" i="6" s="1"/>
  <c r="AA139" i="6" s="1"/>
  <c r="P139" i="6"/>
  <c r="Q139" i="6" s="1"/>
  <c r="AN140" i="14"/>
  <c r="T152" i="6"/>
  <c r="U152" i="6" s="1"/>
  <c r="V152" i="6" s="1"/>
  <c r="P152" i="6"/>
  <c r="Q152" i="6" s="1"/>
  <c r="R152" i="6" s="1"/>
  <c r="O152" i="6"/>
  <c r="F156" i="6"/>
  <c r="G156" i="6"/>
  <c r="H156" i="6" s="1"/>
  <c r="V25" i="10"/>
  <c r="Y28" i="8"/>
  <c r="Z28" i="8" s="1"/>
  <c r="F145" i="4"/>
  <c r="G145" i="4" s="1"/>
  <c r="H145" i="4" s="1"/>
  <c r="X13" i="6"/>
  <c r="Y13" i="6" s="1"/>
  <c r="W13" i="6"/>
  <c r="R37" i="5"/>
  <c r="AN7" i="8"/>
  <c r="T6" i="3" s="1"/>
  <c r="N21" i="7"/>
  <c r="K21" i="7"/>
  <c r="P20" i="3" s="1"/>
  <c r="X21" i="6"/>
  <c r="Y21" i="6" s="1"/>
  <c r="W21" i="6"/>
  <c r="S53" i="10"/>
  <c r="H56" i="7" s="1"/>
  <c r="S67" i="10"/>
  <c r="H70" i="7" s="1"/>
  <c r="AB67" i="14"/>
  <c r="Z67" i="14" s="1"/>
  <c r="S67" i="14" s="1"/>
  <c r="K79" i="6"/>
  <c r="L79" i="6" s="1"/>
  <c r="J79" i="6"/>
  <c r="M80" i="14"/>
  <c r="O82" i="6"/>
  <c r="T82" i="6"/>
  <c r="U82" i="6" s="1"/>
  <c r="V82" i="6" s="1"/>
  <c r="AA82" i="6" s="1"/>
  <c r="P82" i="6"/>
  <c r="Q82" i="6" s="1"/>
  <c r="R82" i="6" s="1"/>
  <c r="AB82" i="6" s="1"/>
  <c r="N81" i="3" s="1"/>
  <c r="G101" i="6"/>
  <c r="H101" i="6" s="1"/>
  <c r="I101" i="6" s="1"/>
  <c r="F101" i="6"/>
  <c r="W114" i="6"/>
  <c r="X114" i="6"/>
  <c r="Y114" i="6" s="1"/>
  <c r="O106" i="6"/>
  <c r="T106" i="6"/>
  <c r="U106" i="6" s="1"/>
  <c r="V106" i="6" s="1"/>
  <c r="P106" i="6"/>
  <c r="Q106" i="6" s="1"/>
  <c r="M118" i="14"/>
  <c r="AJ134" i="14"/>
  <c r="V143" i="10"/>
  <c r="Y146" i="8"/>
  <c r="Z146" i="8" s="1"/>
  <c r="W149" i="6"/>
  <c r="X149" i="6"/>
  <c r="Y149" i="6" s="1"/>
  <c r="G151" i="14"/>
  <c r="R73" i="4"/>
  <c r="P13" i="14"/>
  <c r="S5" i="10"/>
  <c r="H8" i="7" s="1"/>
  <c r="AG13" i="14"/>
  <c r="T18" i="6"/>
  <c r="U18" i="6" s="1"/>
  <c r="S18" i="6"/>
  <c r="G7" i="14"/>
  <c r="D7" i="14" s="1"/>
  <c r="P21" i="6"/>
  <c r="Q21" i="6" s="1"/>
  <c r="O21" i="6"/>
  <c r="T21" i="6"/>
  <c r="U21" i="6" s="1"/>
  <c r="V21" i="6" s="1"/>
  <c r="T27" i="6"/>
  <c r="U27" i="6" s="1"/>
  <c r="V27" i="6" s="1"/>
  <c r="O44" i="6"/>
  <c r="T44" i="6"/>
  <c r="U44" i="6" s="1"/>
  <c r="V44" i="6" s="1"/>
  <c r="P44" i="6"/>
  <c r="Q44" i="6" s="1"/>
  <c r="AG29" i="14"/>
  <c r="O53" i="7"/>
  <c r="O96" i="6"/>
  <c r="T96" i="6"/>
  <c r="U96" i="6" s="1"/>
  <c r="V96" i="6" s="1"/>
  <c r="P96" i="6"/>
  <c r="Q96" i="6" s="1"/>
  <c r="R96" i="6" s="1"/>
  <c r="I97" i="15"/>
  <c r="I96" i="15"/>
  <c r="V96" i="15" s="1"/>
  <c r="G96" i="11" s="1"/>
  <c r="D96" i="11" s="1"/>
  <c r="L82" i="14"/>
  <c r="D82" i="14" s="1"/>
  <c r="N115" i="7"/>
  <c r="K115" i="7"/>
  <c r="P114" i="3" s="1"/>
  <c r="AB102" i="14"/>
  <c r="Z102" i="14" s="1"/>
  <c r="AB110" i="14"/>
  <c r="Z110" i="14" s="1"/>
  <c r="S110" i="14" s="1"/>
  <c r="AB127" i="14"/>
  <c r="M134" i="14"/>
  <c r="Q145" i="8"/>
  <c r="R145" i="8" s="1"/>
  <c r="Q146" i="8"/>
  <c r="R146" i="8" s="1"/>
  <c r="X146" i="8" s="1"/>
  <c r="S145" i="3" s="1"/>
  <c r="Q144" i="8"/>
  <c r="R144" i="8" s="1"/>
  <c r="X144" i="8" s="1"/>
  <c r="S143" i="3" s="1"/>
  <c r="K160" i="6"/>
  <c r="L160" i="6" s="1"/>
  <c r="J160" i="6"/>
  <c r="S160" i="10"/>
  <c r="H163" i="7" s="1"/>
  <c r="R77" i="4"/>
  <c r="R93" i="4"/>
  <c r="R70" i="5"/>
  <c r="R52" i="5"/>
  <c r="O57" i="4"/>
  <c r="R24" i="5"/>
  <c r="AJ13" i="14"/>
  <c r="X41" i="8"/>
  <c r="S40" i="3" s="1"/>
  <c r="AE17" i="8"/>
  <c r="AM17" i="8"/>
  <c r="AN17" i="8" s="1"/>
  <c r="M27" i="7"/>
  <c r="K18" i="6"/>
  <c r="L18" i="6" s="1"/>
  <c r="J18" i="6"/>
  <c r="P18" i="6"/>
  <c r="Q18" i="6" s="1"/>
  <c r="R18" i="6" s="1"/>
  <c r="D29" i="14"/>
  <c r="AB36" i="6"/>
  <c r="N35" i="3" s="1"/>
  <c r="N51" i="6"/>
  <c r="M50" i="3" s="1"/>
  <c r="I46" i="15"/>
  <c r="V46" i="15" s="1"/>
  <c r="G46" i="11" s="1"/>
  <c r="D46" i="11" s="1"/>
  <c r="M33" i="14"/>
  <c r="P35" i="14"/>
  <c r="M35" i="14" s="1"/>
  <c r="V35" i="10"/>
  <c r="Y38" i="8"/>
  <c r="Z38" i="8" s="1"/>
  <c r="AN38" i="8" s="1"/>
  <c r="T37" i="3" s="1"/>
  <c r="R37" i="3" s="1"/>
  <c r="AG39" i="14"/>
  <c r="P63" i="7"/>
  <c r="I50" i="15"/>
  <c r="V50" i="15" s="1"/>
  <c r="G50" i="11" s="1"/>
  <c r="D50" i="11" s="1"/>
  <c r="AG55" i="14"/>
  <c r="N55" i="7"/>
  <c r="Q55" i="7" s="1"/>
  <c r="K55" i="7"/>
  <c r="P54" i="3" s="1"/>
  <c r="O66" i="6"/>
  <c r="T66" i="6"/>
  <c r="U66" i="6" s="1"/>
  <c r="V66" i="6" s="1"/>
  <c r="P66" i="6"/>
  <c r="Q66" i="6" s="1"/>
  <c r="AN70" i="14"/>
  <c r="K72" i="7"/>
  <c r="P71" i="3" s="1"/>
  <c r="N72" i="7"/>
  <c r="Q72" i="7" s="1"/>
  <c r="G84" i="6"/>
  <c r="H84" i="6" s="1"/>
  <c r="F84" i="6"/>
  <c r="P108" i="6"/>
  <c r="Q108" i="6" s="1"/>
  <c r="O108" i="6"/>
  <c r="T108" i="6"/>
  <c r="U108" i="6" s="1"/>
  <c r="V108" i="6" s="1"/>
  <c r="L122" i="7"/>
  <c r="AL115" i="8"/>
  <c r="AG119" i="14"/>
  <c r="W133" i="6"/>
  <c r="X133" i="6"/>
  <c r="Y133" i="6" s="1"/>
  <c r="V114" i="15"/>
  <c r="G114" i="11" s="1"/>
  <c r="D114" i="11" s="1"/>
  <c r="G140" i="6"/>
  <c r="H140" i="6" s="1"/>
  <c r="I140" i="6" s="1"/>
  <c r="F140" i="6"/>
  <c r="V141" i="10"/>
  <c r="Y144" i="8"/>
  <c r="Z144" i="8" s="1"/>
  <c r="I151" i="15"/>
  <c r="X162" i="6"/>
  <c r="Y162" i="6" s="1"/>
  <c r="W162" i="6"/>
  <c r="R19" i="5"/>
  <c r="K84" i="5"/>
  <c r="X46" i="8"/>
  <c r="S45" i="3" s="1"/>
  <c r="R58" i="4"/>
  <c r="R45" i="5"/>
  <c r="P137" i="4"/>
  <c r="AN12" i="14"/>
  <c r="S27" i="10"/>
  <c r="H30" i="7" s="1"/>
  <c r="K19" i="6"/>
  <c r="L19" i="6" s="1"/>
  <c r="J19" i="6"/>
  <c r="AG19" i="14"/>
  <c r="AB19" i="14" s="1"/>
  <c r="Z19" i="14" s="1"/>
  <c r="S19" i="14" s="1"/>
  <c r="T32" i="6"/>
  <c r="U32" i="6" s="1"/>
  <c r="S32" i="6"/>
  <c r="G41" i="6"/>
  <c r="H41" i="6" s="1"/>
  <c r="I41" i="6" s="1"/>
  <c r="F41" i="6"/>
  <c r="P65" i="7"/>
  <c r="W76" i="6"/>
  <c r="X76" i="6"/>
  <c r="Y76" i="6" s="1"/>
  <c r="P77" i="7"/>
  <c r="P70" i="14"/>
  <c r="M70" i="14" s="1"/>
  <c r="S77" i="10"/>
  <c r="H80" i="7" s="1"/>
  <c r="AM83" i="8"/>
  <c r="AE83" i="8"/>
  <c r="V89" i="10"/>
  <c r="Y92" i="8"/>
  <c r="Z92" i="8" s="1"/>
  <c r="G94" i="14"/>
  <c r="V90" i="15"/>
  <c r="G90" i="11" s="1"/>
  <c r="D90" i="11" s="1"/>
  <c r="Q96" i="8"/>
  <c r="R96" i="8" s="1"/>
  <c r="X96" i="8" s="1"/>
  <c r="S95" i="3" s="1"/>
  <c r="Q99" i="8"/>
  <c r="R99" i="8" s="1"/>
  <c r="X99" i="8" s="1"/>
  <c r="Q97" i="8"/>
  <c r="R97" i="8" s="1"/>
  <c r="X97" i="8" s="1"/>
  <c r="Q95" i="8"/>
  <c r="R95" i="8" s="1"/>
  <c r="X95" i="8" s="1"/>
  <c r="Q98" i="8"/>
  <c r="R98" i="8" s="1"/>
  <c r="X98" i="8" s="1"/>
  <c r="S97" i="3" s="1"/>
  <c r="N103" i="7"/>
  <c r="Q103" i="7" s="1"/>
  <c r="P91" i="4" s="1"/>
  <c r="K103" i="7"/>
  <c r="P102" i="3" s="1"/>
  <c r="W111" i="6"/>
  <c r="X111" i="6"/>
  <c r="Y111" i="6" s="1"/>
  <c r="L113" i="14"/>
  <c r="D113" i="14" s="1"/>
  <c r="X108" i="6"/>
  <c r="Y108" i="6" s="1"/>
  <c r="W108" i="6"/>
  <c r="O113" i="6"/>
  <c r="X113" i="6"/>
  <c r="Y113" i="6" s="1"/>
  <c r="Z113" i="6" s="1"/>
  <c r="P113" i="6"/>
  <c r="Q113" i="6" s="1"/>
  <c r="R113" i="6" s="1"/>
  <c r="T113" i="6"/>
  <c r="U113" i="6" s="1"/>
  <c r="V113" i="6" s="1"/>
  <c r="AJ130" i="14"/>
  <c r="V134" i="10"/>
  <c r="Y137" i="8"/>
  <c r="Z137" i="8" s="1"/>
  <c r="I127" i="15"/>
  <c r="V127" i="15" s="1"/>
  <c r="G127" i="11" s="1"/>
  <c r="D127" i="11" s="1"/>
  <c r="AB141" i="14"/>
  <c r="V132" i="15"/>
  <c r="G132" i="11" s="1"/>
  <c r="D132" i="11" s="1"/>
  <c r="I154" i="15"/>
  <c r="V154" i="15" s="1"/>
  <c r="G154" i="11" s="1"/>
  <c r="D154" i="11" s="1"/>
  <c r="P159" i="14"/>
  <c r="L164" i="7"/>
  <c r="K164" i="6"/>
  <c r="L164" i="6" s="1"/>
  <c r="J164" i="6"/>
  <c r="X82" i="8"/>
  <c r="S81" i="3" s="1"/>
  <c r="R81" i="3" s="1"/>
  <c r="L67" i="5"/>
  <c r="K5" i="14"/>
  <c r="L5" i="14" s="1"/>
  <c r="D5" i="14" s="1"/>
  <c r="Z14" i="6"/>
  <c r="AA14" i="6" s="1"/>
  <c r="O24" i="7"/>
  <c r="AL19" i="8"/>
  <c r="I23" i="15"/>
  <c r="V23" i="15" s="1"/>
  <c r="G23" i="11" s="1"/>
  <c r="D23" i="11" s="1"/>
  <c r="M20" i="14"/>
  <c r="C20" i="14" s="1"/>
  <c r="H20" i="11" s="1"/>
  <c r="E20" i="11" s="1"/>
  <c r="S28" i="10"/>
  <c r="H31" i="7" s="1"/>
  <c r="AB42" i="6"/>
  <c r="N41" i="3" s="1"/>
  <c r="P41" i="14"/>
  <c r="R38" i="6"/>
  <c r="L65" i="7"/>
  <c r="K51" i="14"/>
  <c r="L51" i="14" s="1"/>
  <c r="D51" i="14" s="1"/>
  <c r="G68" i="6"/>
  <c r="H68" i="6" s="1"/>
  <c r="F68" i="6"/>
  <c r="I74" i="15"/>
  <c r="V74" i="15" s="1"/>
  <c r="G74" i="11" s="1"/>
  <c r="D74" i="11" s="1"/>
  <c r="G75" i="6"/>
  <c r="H75" i="6" s="1"/>
  <c r="F75" i="6"/>
  <c r="P81" i="14"/>
  <c r="M81" i="14" s="1"/>
  <c r="AE92" i="8"/>
  <c r="R85" i="3"/>
  <c r="X88" i="6"/>
  <c r="Y88" i="6" s="1"/>
  <c r="Z88" i="6" s="1"/>
  <c r="O101" i="7"/>
  <c r="M106" i="7"/>
  <c r="Q119" i="7"/>
  <c r="AL114" i="8"/>
  <c r="W115" i="6"/>
  <c r="X115" i="6"/>
  <c r="Y115" i="6" s="1"/>
  <c r="Z115" i="6" s="1"/>
  <c r="AA115" i="6" s="1"/>
  <c r="AB115" i="6" s="1"/>
  <c r="AJ115" i="14"/>
  <c r="K118" i="6"/>
  <c r="L118" i="6" s="1"/>
  <c r="J118" i="6"/>
  <c r="K150" i="6"/>
  <c r="L150" i="6" s="1"/>
  <c r="M150" i="6" s="1"/>
  <c r="J150" i="6"/>
  <c r="P164" i="6"/>
  <c r="Q164" i="6" s="1"/>
  <c r="O164" i="6"/>
  <c r="T164" i="6"/>
  <c r="U164" i="6" s="1"/>
  <c r="V164" i="6" s="1"/>
  <c r="AN158" i="14"/>
  <c r="P51" i="5"/>
  <c r="S11" i="5"/>
  <c r="P11" i="5"/>
  <c r="P75" i="5"/>
  <c r="O23" i="5"/>
  <c r="T20" i="6"/>
  <c r="U20" i="6" s="1"/>
  <c r="V20" i="6" s="1"/>
  <c r="AA20" i="6" s="1"/>
  <c r="O13" i="7"/>
  <c r="P11" i="6"/>
  <c r="Q11" i="6" s="1"/>
  <c r="O11" i="6"/>
  <c r="T11" i="6"/>
  <c r="U11" i="6" s="1"/>
  <c r="V11" i="6" s="1"/>
  <c r="AA11" i="6" s="1"/>
  <c r="G15" i="6"/>
  <c r="H15" i="6" s="1"/>
  <c r="F15" i="6"/>
  <c r="G25" i="14"/>
  <c r="D25" i="14" s="1"/>
  <c r="N34" i="7"/>
  <c r="Q34" i="7" s="1"/>
  <c r="K34" i="7"/>
  <c r="P33" i="3" s="1"/>
  <c r="K52" i="6"/>
  <c r="L52" i="6" s="1"/>
  <c r="J52" i="6"/>
  <c r="AE41" i="8"/>
  <c r="AM41" i="8" s="1"/>
  <c r="AN41" i="8" s="1"/>
  <c r="Q64" i="8"/>
  <c r="R64" i="8" s="1"/>
  <c r="Q63" i="8"/>
  <c r="R63" i="8" s="1"/>
  <c r="AB42" i="14"/>
  <c r="Z42" i="14" s="1"/>
  <c r="S42" i="14" s="1"/>
  <c r="X61" i="6"/>
  <c r="Y61" i="6" s="1"/>
  <c r="W61" i="6"/>
  <c r="P55" i="6"/>
  <c r="Q55" i="6" s="1"/>
  <c r="O55" i="6"/>
  <c r="T55" i="6"/>
  <c r="U55" i="6" s="1"/>
  <c r="V55" i="6" s="1"/>
  <c r="AE57" i="8"/>
  <c r="AM57" i="8" s="1"/>
  <c r="AN57" i="8" s="1"/>
  <c r="I73" i="15"/>
  <c r="L74" i="14"/>
  <c r="D74" i="14" s="1"/>
  <c r="K92" i="6"/>
  <c r="L92" i="6" s="1"/>
  <c r="J92" i="6"/>
  <c r="K85" i="6"/>
  <c r="L85" i="6" s="1"/>
  <c r="M85" i="6" s="1"/>
  <c r="N85" i="6" s="1"/>
  <c r="M84" i="3" s="1"/>
  <c r="O105" i="7"/>
  <c r="I103" i="15"/>
  <c r="T110" i="6"/>
  <c r="U110" i="6" s="1"/>
  <c r="V110" i="6" s="1"/>
  <c r="P119" i="14"/>
  <c r="M119" i="14" s="1"/>
  <c r="O121" i="6"/>
  <c r="P121" i="6"/>
  <c r="Q121" i="6" s="1"/>
  <c r="T121" i="6"/>
  <c r="U121" i="6" s="1"/>
  <c r="V121" i="6" s="1"/>
  <c r="AG120" i="14"/>
  <c r="AG134" i="14"/>
  <c r="AL117" i="8"/>
  <c r="K142" i="7"/>
  <c r="P141" i="3" s="1"/>
  <c r="N142" i="7"/>
  <c r="Q142" i="7" s="1"/>
  <c r="AE140" i="8"/>
  <c r="N138" i="6"/>
  <c r="M137" i="3" s="1"/>
  <c r="L150" i="7"/>
  <c r="W161" i="6"/>
  <c r="X161" i="6"/>
  <c r="Y161" i="6" s="1"/>
  <c r="O156" i="6"/>
  <c r="T156" i="6"/>
  <c r="U156" i="6" s="1"/>
  <c r="V156" i="6" s="1"/>
  <c r="AA156" i="6" s="1"/>
  <c r="P156" i="6"/>
  <c r="Q156" i="6" s="1"/>
  <c r="AL156" i="8"/>
  <c r="R65" i="4"/>
  <c r="P48" i="4"/>
  <c r="R100" i="4"/>
  <c r="R64" i="4"/>
  <c r="O10" i="7"/>
  <c r="K15" i="6"/>
  <c r="L15" i="6" s="1"/>
  <c r="J15" i="6"/>
  <c r="AE10" i="8"/>
  <c r="AM10" i="8" s="1"/>
  <c r="AN10" i="8" s="1"/>
  <c r="AN23" i="14"/>
  <c r="AB23" i="14" s="1"/>
  <c r="Z23" i="14" s="1"/>
  <c r="S23" i="14" s="1"/>
  <c r="AE44" i="8"/>
  <c r="AM44" i="8" s="1"/>
  <c r="Q59" i="7"/>
  <c r="P51" i="4" s="1"/>
  <c r="I39" i="15"/>
  <c r="V39" i="15" s="1"/>
  <c r="G39" i="11" s="1"/>
  <c r="D39" i="11" s="1"/>
  <c r="AH65" i="8"/>
  <c r="AB75" i="6"/>
  <c r="N74" i="3" s="1"/>
  <c r="AE70" i="8"/>
  <c r="AM70" i="8" s="1"/>
  <c r="AN70" i="8" s="1"/>
  <c r="AG64" i="14"/>
  <c r="K67" i="14"/>
  <c r="M76" i="7"/>
  <c r="D54" i="14"/>
  <c r="X81" i="6"/>
  <c r="Y81" i="6" s="1"/>
  <c r="Z81" i="6" s="1"/>
  <c r="P81" i="6"/>
  <c r="Q81" i="6" s="1"/>
  <c r="O81" i="6"/>
  <c r="T81" i="6"/>
  <c r="U81" i="6" s="1"/>
  <c r="V81" i="6" s="1"/>
  <c r="V89" i="15"/>
  <c r="G89" i="11" s="1"/>
  <c r="D89" i="11" s="1"/>
  <c r="V96" i="10"/>
  <c r="Y99" i="8"/>
  <c r="Z99" i="8" s="1"/>
  <c r="O97" i="7"/>
  <c r="M91" i="7"/>
  <c r="AL96" i="8"/>
  <c r="AM96" i="8" s="1"/>
  <c r="G110" i="6"/>
  <c r="H110" i="6" s="1"/>
  <c r="F110" i="6"/>
  <c r="P130" i="14"/>
  <c r="M130" i="14" s="1"/>
  <c r="AL128" i="8"/>
  <c r="AM128" i="8" s="1"/>
  <c r="I141" i="15"/>
  <c r="P143" i="6"/>
  <c r="Q143" i="6" s="1"/>
  <c r="R143" i="6" s="1"/>
  <c r="V138" i="10"/>
  <c r="Y141" i="8"/>
  <c r="Z141" i="8" s="1"/>
  <c r="AG146" i="14"/>
  <c r="AB146" i="14" s="1"/>
  <c r="Z146" i="14" s="1"/>
  <c r="S146" i="14" s="1"/>
  <c r="G148" i="14"/>
  <c r="D148" i="14" s="1"/>
  <c r="O154" i="7"/>
  <c r="R45" i="4"/>
  <c r="V12" i="10"/>
  <c r="Y15" i="8"/>
  <c r="Z15" i="8" s="1"/>
  <c r="L11" i="7"/>
  <c r="P11" i="7"/>
  <c r="X15" i="6"/>
  <c r="Y15" i="6" s="1"/>
  <c r="W15" i="6"/>
  <c r="L18" i="7"/>
  <c r="C4" i="14"/>
  <c r="H4" i="11" s="1"/>
  <c r="E4" i="11" s="1"/>
  <c r="O21" i="7"/>
  <c r="L9" i="14"/>
  <c r="D9" i="14" s="1"/>
  <c r="B9" i="14" s="1"/>
  <c r="F9" i="11" s="1"/>
  <c r="C9" i="11" s="1"/>
  <c r="C9" i="14"/>
  <c r="H9" i="11" s="1"/>
  <c r="E9" i="11" s="1"/>
  <c r="O33" i="7"/>
  <c r="I26" i="15"/>
  <c r="V26" i="15" s="1"/>
  <c r="G26" i="11" s="1"/>
  <c r="D26" i="11" s="1"/>
  <c r="AG49" i="14"/>
  <c r="O41" i="7"/>
  <c r="V62" i="15"/>
  <c r="G62" i="11" s="1"/>
  <c r="D62" i="11" s="1"/>
  <c r="L50" i="7"/>
  <c r="AL60" i="8"/>
  <c r="P64" i="14"/>
  <c r="M64" i="14" s="1"/>
  <c r="AG59" i="14"/>
  <c r="AB59" i="14" s="1"/>
  <c r="AB48" i="14"/>
  <c r="Z48" i="14" s="1"/>
  <c r="S48" i="14" s="1"/>
  <c r="K86" i="14"/>
  <c r="L86" i="14" s="1"/>
  <c r="K89" i="6"/>
  <c r="L89" i="6" s="1"/>
  <c r="J89" i="6"/>
  <c r="P92" i="7"/>
  <c r="I79" i="15"/>
  <c r="V79" i="15" s="1"/>
  <c r="G79" i="11" s="1"/>
  <c r="D79" i="11" s="1"/>
  <c r="AG88" i="14"/>
  <c r="X110" i="6"/>
  <c r="Y110" i="6" s="1"/>
  <c r="W110" i="6"/>
  <c r="AN118" i="14"/>
  <c r="M129" i="14"/>
  <c r="N127" i="7"/>
  <c r="Q127" i="7" s="1"/>
  <c r="P67" i="5" s="1"/>
  <c r="K127" i="7"/>
  <c r="P126" i="3" s="1"/>
  <c r="L136" i="7"/>
  <c r="O163" i="7"/>
  <c r="G159" i="6"/>
  <c r="H159" i="6" s="1"/>
  <c r="I159" i="6" s="1"/>
  <c r="F159" i="6"/>
  <c r="I158" i="15"/>
  <c r="V158" i="15" s="1"/>
  <c r="G158" i="11" s="1"/>
  <c r="D158" i="11" s="1"/>
  <c r="M159" i="14"/>
  <c r="X54" i="8"/>
  <c r="S53" i="3" s="1"/>
  <c r="N39" i="7"/>
  <c r="K39" i="7"/>
  <c r="P38" i="3" s="1"/>
  <c r="X53" i="6"/>
  <c r="Y53" i="6" s="1"/>
  <c r="W53" i="6"/>
  <c r="P73" i="6"/>
  <c r="Q73" i="6" s="1"/>
  <c r="O73" i="6"/>
  <c r="T73" i="6"/>
  <c r="U73" i="6" s="1"/>
  <c r="V73" i="6" s="1"/>
  <c r="AB103" i="14"/>
  <c r="Z103" i="14" s="1"/>
  <c r="S103" i="14" s="1"/>
  <c r="I106" i="15"/>
  <c r="V106" i="15" s="1"/>
  <c r="G106" i="11" s="1"/>
  <c r="D106" i="11" s="1"/>
  <c r="I107" i="15"/>
  <c r="V107" i="15" s="1"/>
  <c r="G107" i="11" s="1"/>
  <c r="D107" i="11" s="1"/>
  <c r="T123" i="8"/>
  <c r="V123" i="8"/>
  <c r="U123" i="8"/>
  <c r="L123" i="8"/>
  <c r="G123" i="8"/>
  <c r="Q123" i="8"/>
  <c r="I123" i="8"/>
  <c r="F123" i="8"/>
  <c r="H123" i="8" s="1"/>
  <c r="S123" i="8"/>
  <c r="P123" i="8"/>
  <c r="R123" i="8" s="1"/>
  <c r="J123" i="8"/>
  <c r="M123" i="8"/>
  <c r="G131" i="14"/>
  <c r="S143" i="10"/>
  <c r="H146" i="7" s="1"/>
  <c r="F150" i="6"/>
  <c r="G150" i="6"/>
  <c r="H150" i="6" s="1"/>
  <c r="O157" i="6"/>
  <c r="T157" i="6"/>
  <c r="U157" i="6" s="1"/>
  <c r="V157" i="6" s="1"/>
  <c r="P157" i="6"/>
  <c r="Q157" i="6" s="1"/>
  <c r="K145" i="6"/>
  <c r="L145" i="6" s="1"/>
  <c r="J145" i="6"/>
  <c r="C145" i="14"/>
  <c r="H145" i="11" s="1"/>
  <c r="E145" i="11" s="1"/>
  <c r="R90" i="4"/>
  <c r="S79" i="5"/>
  <c r="P8" i="7"/>
  <c r="Z3" i="14"/>
  <c r="S3" i="14" s="1"/>
  <c r="B3" i="14" s="1"/>
  <c r="F3" i="11" s="1"/>
  <c r="C3" i="11" s="1"/>
  <c r="AE16" i="8"/>
  <c r="P17" i="6"/>
  <c r="Q17" i="6" s="1"/>
  <c r="O17" i="6"/>
  <c r="T17" i="6"/>
  <c r="U17" i="6" s="1"/>
  <c r="V17" i="6" s="1"/>
  <c r="L18" i="14"/>
  <c r="D18" i="14" s="1"/>
  <c r="B18" i="14" s="1"/>
  <c r="F18" i="11" s="1"/>
  <c r="C18" i="11" s="1"/>
  <c r="K43" i="7"/>
  <c r="P42" i="3" s="1"/>
  <c r="N43" i="7"/>
  <c r="Q43" i="7" s="1"/>
  <c r="P29" i="5" s="1"/>
  <c r="P37" i="14"/>
  <c r="M37" i="14" s="1"/>
  <c r="X73" i="6"/>
  <c r="Y73" i="6" s="1"/>
  <c r="W73" i="6"/>
  <c r="AB76" i="14"/>
  <c r="Z76" i="14" s="1"/>
  <c r="G88" i="14"/>
  <c r="D88" i="14" s="1"/>
  <c r="V92" i="10"/>
  <c r="Y95" i="8"/>
  <c r="Z95" i="8" s="1"/>
  <c r="R103" i="3"/>
  <c r="G122" i="6"/>
  <c r="H122" i="6" s="1"/>
  <c r="F122" i="6"/>
  <c r="P112" i="6"/>
  <c r="Q112" i="6" s="1"/>
  <c r="X112" i="6"/>
  <c r="Y112" i="6" s="1"/>
  <c r="Z112" i="6" s="1"/>
  <c r="O112" i="6"/>
  <c r="T112" i="6"/>
  <c r="U112" i="6" s="1"/>
  <c r="V112" i="6" s="1"/>
  <c r="AA112" i="6" s="1"/>
  <c r="S120" i="10"/>
  <c r="H123" i="7" s="1"/>
  <c r="S124" i="8"/>
  <c r="P124" i="8"/>
  <c r="F124" i="8"/>
  <c r="H124" i="8" s="1"/>
  <c r="M124" i="8"/>
  <c r="V124" i="8"/>
  <c r="L124" i="8"/>
  <c r="N124" i="8" s="1"/>
  <c r="U124" i="8"/>
  <c r="T124" i="8"/>
  <c r="J124" i="8"/>
  <c r="G124" i="8"/>
  <c r="Q124" i="8"/>
  <c r="I124" i="8"/>
  <c r="G125" i="14"/>
  <c r="D125" i="14" s="1"/>
  <c r="R57" i="4"/>
  <c r="S24" i="5"/>
  <c r="P20" i="4"/>
  <c r="O46" i="5"/>
  <c r="X63" i="8"/>
  <c r="S62" i="3" s="1"/>
  <c r="X17" i="6"/>
  <c r="Y17" i="6" s="1"/>
  <c r="Z17" i="6" s="1"/>
  <c r="W17" i="6"/>
  <c r="AG12" i="14"/>
  <c r="AN26" i="14"/>
  <c r="AB26" i="14" s="1"/>
  <c r="Z26" i="14" s="1"/>
  <c r="S26" i="14" s="1"/>
  <c r="S30" i="10"/>
  <c r="H33" i="7" s="1"/>
  <c r="M41" i="14"/>
  <c r="AN49" i="14"/>
  <c r="S46" i="10"/>
  <c r="H49" i="7" s="1"/>
  <c r="P47" i="14"/>
  <c r="AB53" i="14"/>
  <c r="Z53" i="14" s="1"/>
  <c r="S53" i="14" s="1"/>
  <c r="P53" i="7"/>
  <c r="AB52" i="14"/>
  <c r="Z52" i="14" s="1"/>
  <c r="S52" i="14" s="1"/>
  <c r="X69" i="6"/>
  <c r="Y69" i="6" s="1"/>
  <c r="Z69" i="6" s="1"/>
  <c r="W69" i="6"/>
  <c r="AL77" i="8"/>
  <c r="M71" i="14"/>
  <c r="C71" i="14" s="1"/>
  <c r="H71" i="11" s="1"/>
  <c r="E71" i="11" s="1"/>
  <c r="S72" i="10"/>
  <c r="H75" i="7" s="1"/>
  <c r="I85" i="15"/>
  <c r="V85" i="15" s="1"/>
  <c r="G85" i="11" s="1"/>
  <c r="D85" i="11" s="1"/>
  <c r="AE89" i="8"/>
  <c r="X96" i="6"/>
  <c r="Y96" i="6" s="1"/>
  <c r="Z96" i="6" s="1"/>
  <c r="K114" i="6"/>
  <c r="L114" i="6" s="1"/>
  <c r="M114" i="6" s="1"/>
  <c r="N114" i="6" s="1"/>
  <c r="M113" i="3" s="1"/>
  <c r="J114" i="6"/>
  <c r="I111" i="15"/>
  <c r="V111" i="15" s="1"/>
  <c r="G111" i="11" s="1"/>
  <c r="D111" i="11" s="1"/>
  <c r="AB105" i="14"/>
  <c r="Z105" i="14" s="1"/>
  <c r="S105" i="14" s="1"/>
  <c r="AN112" i="14"/>
  <c r="O118" i="7"/>
  <c r="X104" i="6"/>
  <c r="Y104" i="6" s="1"/>
  <c r="Z104" i="6" s="1"/>
  <c r="P104" i="6"/>
  <c r="Q104" i="6" s="1"/>
  <c r="O104" i="6"/>
  <c r="T104" i="6"/>
  <c r="U104" i="6" s="1"/>
  <c r="V104" i="6" s="1"/>
  <c r="T118" i="6"/>
  <c r="U118" i="6" s="1"/>
  <c r="V118" i="6" s="1"/>
  <c r="P118" i="6"/>
  <c r="Q118" i="6" s="1"/>
  <c r="O118" i="6"/>
  <c r="M122" i="7"/>
  <c r="B113" i="14"/>
  <c r="F113" i="11" s="1"/>
  <c r="C113" i="11" s="1"/>
  <c r="V115" i="10"/>
  <c r="Y118" i="8"/>
  <c r="Z118" i="8" s="1"/>
  <c r="J133" i="6"/>
  <c r="K133" i="6"/>
  <c r="L133" i="6" s="1"/>
  <c r="M133" i="6" s="1"/>
  <c r="AE154" i="8"/>
  <c r="S156" i="10"/>
  <c r="H159" i="7" s="1"/>
  <c r="O42" i="5"/>
  <c r="X69" i="8"/>
  <c r="S68" i="3" s="1"/>
  <c r="R104" i="4"/>
  <c r="O137" i="4"/>
  <c r="O67" i="4"/>
  <c r="P99" i="4"/>
  <c r="O50" i="4"/>
  <c r="O54" i="4"/>
  <c r="P54" i="4"/>
  <c r="O99" i="4"/>
  <c r="O18" i="4"/>
  <c r="N6" i="7"/>
  <c r="P82" i="4"/>
  <c r="P11" i="4"/>
  <c r="O6" i="7"/>
  <c r="O115" i="4"/>
  <c r="O11" i="4"/>
  <c r="O91" i="4"/>
  <c r="P106" i="4"/>
  <c r="P74" i="4"/>
  <c r="P34" i="5"/>
  <c r="P66" i="5"/>
  <c r="O106" i="4"/>
  <c r="O74" i="4"/>
  <c r="O34" i="5"/>
  <c r="P114" i="4"/>
  <c r="P67" i="4"/>
  <c r="O82" i="4"/>
  <c r="O51" i="4"/>
  <c r="S8" i="10"/>
  <c r="H11" i="7" s="1"/>
  <c r="Z15" i="14"/>
  <c r="S15" i="14" s="1"/>
  <c r="O30" i="6"/>
  <c r="T30" i="6"/>
  <c r="U30" i="6" s="1"/>
  <c r="V30" i="6" s="1"/>
  <c r="P30" i="6"/>
  <c r="Q30" i="6" s="1"/>
  <c r="I19" i="15"/>
  <c r="N27" i="7"/>
  <c r="Q27" i="7" s="1"/>
  <c r="K27" i="7"/>
  <c r="P26" i="3" s="1"/>
  <c r="N35" i="7"/>
  <c r="Q35" i="7" s="1"/>
  <c r="P24" i="5" s="1"/>
  <c r="K35" i="7"/>
  <c r="P34" i="3" s="1"/>
  <c r="G33" i="6"/>
  <c r="H33" i="6" s="1"/>
  <c r="I33" i="6" s="1"/>
  <c r="F33" i="6"/>
  <c r="AH37" i="8"/>
  <c r="X37" i="6"/>
  <c r="Y37" i="6" s="1"/>
  <c r="W37" i="6"/>
  <c r="N54" i="7"/>
  <c r="Q54" i="7" s="1"/>
  <c r="P47" i="4" s="1"/>
  <c r="K54" i="7"/>
  <c r="P53" i="3" s="1"/>
  <c r="Z46" i="14"/>
  <c r="S46" i="14" s="1"/>
  <c r="AG74" i="14"/>
  <c r="V85" i="10"/>
  <c r="Y88" i="8"/>
  <c r="Z88" i="8" s="1"/>
  <c r="T87" i="10"/>
  <c r="I90" i="7" s="1"/>
  <c r="L90" i="14"/>
  <c r="D90" i="14" s="1"/>
  <c r="B90" i="14" s="1"/>
  <c r="F90" i="11" s="1"/>
  <c r="C90" i="11" s="1"/>
  <c r="C90" i="14"/>
  <c r="H90" i="11" s="1"/>
  <c r="E90" i="11" s="1"/>
  <c r="O99" i="6"/>
  <c r="T99" i="6"/>
  <c r="U99" i="6" s="1"/>
  <c r="V99" i="6" s="1"/>
  <c r="P99" i="6"/>
  <c r="Q99" i="6" s="1"/>
  <c r="S93" i="10"/>
  <c r="H96" i="7" s="1"/>
  <c r="AB107" i="14"/>
  <c r="AL122" i="8"/>
  <c r="AH125" i="8"/>
  <c r="AM125" i="8" s="1"/>
  <c r="L127" i="14"/>
  <c r="D127" i="14" s="1"/>
  <c r="G132" i="6"/>
  <c r="H132" i="6" s="1"/>
  <c r="I132" i="6" s="1"/>
  <c r="F132" i="6"/>
  <c r="AE134" i="8"/>
  <c r="AM134" i="8" s="1"/>
  <c r="O124" i="7"/>
  <c r="AN131" i="8"/>
  <c r="T130" i="3" s="1"/>
  <c r="R130" i="3" s="1"/>
  <c r="P121" i="14"/>
  <c r="T128" i="6"/>
  <c r="U128" i="6" s="1"/>
  <c r="V128" i="6" s="1"/>
  <c r="P128" i="6"/>
  <c r="Q128" i="6" s="1"/>
  <c r="O128" i="6"/>
  <c r="O127" i="6"/>
  <c r="X127" i="6"/>
  <c r="Y127" i="6" s="1"/>
  <c r="Z127" i="6" s="1"/>
  <c r="P127" i="6"/>
  <c r="Q127" i="6" s="1"/>
  <c r="T127" i="6"/>
  <c r="U127" i="6" s="1"/>
  <c r="V127" i="6" s="1"/>
  <c r="L132" i="14"/>
  <c r="D132" i="14" s="1"/>
  <c r="C132" i="14"/>
  <c r="H132" i="11" s="1"/>
  <c r="E132" i="11" s="1"/>
  <c r="P146" i="14"/>
  <c r="M144" i="14"/>
  <c r="P154" i="7"/>
  <c r="S159" i="10"/>
  <c r="H162" i="7" s="1"/>
  <c r="W157" i="6"/>
  <c r="X157" i="6"/>
  <c r="Y157" i="6" s="1"/>
  <c r="AG148" i="14"/>
  <c r="AB148" i="14" s="1"/>
  <c r="Z148" i="14" s="1"/>
  <c r="S148" i="14" s="1"/>
  <c r="R81" i="4"/>
  <c r="S67" i="5"/>
  <c r="R117" i="4"/>
  <c r="S25" i="5"/>
  <c r="R14" i="5"/>
  <c r="S6" i="10"/>
  <c r="H9" i="7" s="1"/>
  <c r="X37" i="8"/>
  <c r="S36" i="3" s="1"/>
  <c r="K22" i="6"/>
  <c r="L22" i="6" s="1"/>
  <c r="J22" i="6"/>
  <c r="K23" i="14"/>
  <c r="L23" i="14" s="1"/>
  <c r="D23" i="14" s="1"/>
  <c r="P33" i="6"/>
  <c r="Q33" i="6" s="1"/>
  <c r="O33" i="6"/>
  <c r="T33" i="6"/>
  <c r="U33" i="6" s="1"/>
  <c r="V33" i="6" s="1"/>
  <c r="I28" i="15"/>
  <c r="V28" i="15" s="1"/>
  <c r="G28" i="11" s="1"/>
  <c r="D28" i="11" s="1"/>
  <c r="B40" i="14"/>
  <c r="F40" i="11" s="1"/>
  <c r="C40" i="11" s="1"/>
  <c r="M32" i="7"/>
  <c r="O32" i="7"/>
  <c r="AA38" i="6"/>
  <c r="V37" i="10"/>
  <c r="Y40" i="8"/>
  <c r="Z40" i="8" s="1"/>
  <c r="AN40" i="8" s="1"/>
  <c r="T39" i="3" s="1"/>
  <c r="L56" i="7"/>
  <c r="S66" i="10"/>
  <c r="H69" i="7" s="1"/>
  <c r="O72" i="6"/>
  <c r="T72" i="6"/>
  <c r="U72" i="6" s="1"/>
  <c r="V72" i="6" s="1"/>
  <c r="AA72" i="6" s="1"/>
  <c r="P72" i="6"/>
  <c r="Q72" i="6" s="1"/>
  <c r="G80" i="14"/>
  <c r="D80" i="14" s="1"/>
  <c r="S81" i="10"/>
  <c r="H84" i="7" s="1"/>
  <c r="D84" i="14"/>
  <c r="AH100" i="8"/>
  <c r="AM100" i="8" s="1"/>
  <c r="AH98" i="8"/>
  <c r="L98" i="7"/>
  <c r="AE110" i="8"/>
  <c r="AM110" i="8"/>
  <c r="K102" i="14"/>
  <c r="L102" i="14" s="1"/>
  <c r="D102" i="14" s="1"/>
  <c r="R124" i="6"/>
  <c r="S122" i="10"/>
  <c r="H125" i="7" s="1"/>
  <c r="P144" i="7"/>
  <c r="L128" i="7"/>
  <c r="I133" i="15"/>
  <c r="V133" i="15" s="1"/>
  <c r="G133" i="11" s="1"/>
  <c r="D133" i="11" s="1"/>
  <c r="AH143" i="8"/>
  <c r="Z152" i="6"/>
  <c r="F141" i="4"/>
  <c r="G141" i="4" s="1"/>
  <c r="H141" i="4" s="1"/>
  <c r="R38" i="4"/>
  <c r="P23" i="5"/>
  <c r="M11" i="7"/>
  <c r="I10" i="15"/>
  <c r="V10" i="15" s="1"/>
  <c r="G10" i="11" s="1"/>
  <c r="D10" i="11" s="1"/>
  <c r="P18" i="7"/>
  <c r="P24" i="7"/>
  <c r="S25" i="10"/>
  <c r="H28" i="7" s="1"/>
  <c r="I32" i="6"/>
  <c r="P20" i="7"/>
  <c r="AE31" i="8"/>
  <c r="AM31" i="8" s="1"/>
  <c r="Z30" i="14"/>
  <c r="S30" i="14" s="1"/>
  <c r="AJ49" i="14"/>
  <c r="AB29" i="14"/>
  <c r="Z29" i="14" s="1"/>
  <c r="S29" i="14" s="1"/>
  <c r="V45" i="15"/>
  <c r="G45" i="11" s="1"/>
  <c r="D45" i="11" s="1"/>
  <c r="O67" i="7"/>
  <c r="V52" i="15"/>
  <c r="G52" i="11" s="1"/>
  <c r="D52" i="11" s="1"/>
  <c r="AN75" i="8"/>
  <c r="T74" i="3" s="1"/>
  <c r="R74" i="3" s="1"/>
  <c r="O70" i="6"/>
  <c r="T70" i="6"/>
  <c r="U70" i="6" s="1"/>
  <c r="V70" i="6" s="1"/>
  <c r="P70" i="6"/>
  <c r="Q70" i="6" s="1"/>
  <c r="O74" i="7"/>
  <c r="L81" i="7"/>
  <c r="G92" i="6"/>
  <c r="H92" i="6" s="1"/>
  <c r="F92" i="6"/>
  <c r="V87" i="15"/>
  <c r="G87" i="11" s="1"/>
  <c r="D87" i="11" s="1"/>
  <c r="G103" i="14"/>
  <c r="L94" i="14"/>
  <c r="I98" i="15"/>
  <c r="V98" i="15" s="1"/>
  <c r="G98" i="11" s="1"/>
  <c r="D98" i="11" s="1"/>
  <c r="AE102" i="8"/>
  <c r="AM102" i="8" s="1"/>
  <c r="V99" i="10"/>
  <c r="Y102" i="8"/>
  <c r="Z102" i="8" s="1"/>
  <c r="M100" i="7"/>
  <c r="AN106" i="8"/>
  <c r="T105" i="3" s="1"/>
  <c r="R105" i="3" s="1"/>
  <c r="V119" i="10"/>
  <c r="Y122" i="8"/>
  <c r="Z122" i="8" s="1"/>
  <c r="AN113" i="8"/>
  <c r="T112" i="3" s="1"/>
  <c r="R112" i="3" s="1"/>
  <c r="X120" i="6"/>
  <c r="Y120" i="6" s="1"/>
  <c r="W120" i="6"/>
  <c r="K120" i="6"/>
  <c r="L120" i="6" s="1"/>
  <c r="M120" i="6" s="1"/>
  <c r="N120" i="6" s="1"/>
  <c r="M119" i="3" s="1"/>
  <c r="J120" i="6"/>
  <c r="I117" i="15"/>
  <c r="V117" i="15" s="1"/>
  <c r="G117" i="11" s="1"/>
  <c r="D117" i="11" s="1"/>
  <c r="AN126" i="8"/>
  <c r="T125" i="3" s="1"/>
  <c r="R125" i="3" s="1"/>
  <c r="L108" i="14"/>
  <c r="D108" i="14" s="1"/>
  <c r="B108" i="14" s="1"/>
  <c r="F108" i="11" s="1"/>
  <c r="C108" i="11" s="1"/>
  <c r="B108" i="11" s="1"/>
  <c r="G129" i="14"/>
  <c r="D129" i="14" s="1"/>
  <c r="P124" i="7"/>
  <c r="L130" i="7"/>
  <c r="X142" i="6"/>
  <c r="Y142" i="6" s="1"/>
  <c r="Z142" i="6" s="1"/>
  <c r="AB142" i="14"/>
  <c r="T140" i="10"/>
  <c r="I143" i="7" s="1"/>
  <c r="AH153" i="8"/>
  <c r="M148" i="14"/>
  <c r="C148" i="14" s="1"/>
  <c r="H148" i="11" s="1"/>
  <c r="E148" i="11" s="1"/>
  <c r="V156" i="15"/>
  <c r="G156" i="11" s="1"/>
  <c r="D156" i="11" s="1"/>
  <c r="AG161" i="14"/>
  <c r="O161" i="6"/>
  <c r="P161" i="6"/>
  <c r="Q161" i="6" s="1"/>
  <c r="R161" i="6" s="1"/>
  <c r="T161" i="6"/>
  <c r="U161" i="6" s="1"/>
  <c r="V161" i="6" s="1"/>
  <c r="S65" i="5"/>
  <c r="Q148" i="4"/>
  <c r="R68" i="5"/>
  <c r="R130" i="4"/>
  <c r="O20" i="7"/>
  <c r="P14" i="14"/>
  <c r="M14" i="14" s="1"/>
  <c r="V19" i="15"/>
  <c r="G19" i="11" s="1"/>
  <c r="D19" i="11" s="1"/>
  <c r="P31" i="7"/>
  <c r="N45" i="7"/>
  <c r="K45" i="7"/>
  <c r="P44" i="3" s="1"/>
  <c r="X49" i="6"/>
  <c r="Y49" i="6" s="1"/>
  <c r="W49" i="6"/>
  <c r="P46" i="7"/>
  <c r="S39" i="10"/>
  <c r="H42" i="7" s="1"/>
  <c r="M42" i="14"/>
  <c r="K63" i="14"/>
  <c r="K64" i="7"/>
  <c r="P63" i="3" s="1"/>
  <c r="N64" i="7"/>
  <c r="Q64" i="7" s="1"/>
  <c r="G69" i="6"/>
  <c r="H69" i="6" s="1"/>
  <c r="F69" i="6"/>
  <c r="T83" i="6"/>
  <c r="U83" i="6" s="1"/>
  <c r="V83" i="6" s="1"/>
  <c r="AA83" i="6" s="1"/>
  <c r="K71" i="7"/>
  <c r="P70" i="3" s="1"/>
  <c r="N71" i="7"/>
  <c r="Q71" i="7" s="1"/>
  <c r="P62" i="4" s="1"/>
  <c r="O74" i="6"/>
  <c r="T74" i="6"/>
  <c r="U74" i="6" s="1"/>
  <c r="V74" i="6" s="1"/>
  <c r="P74" i="6"/>
  <c r="Q74" i="6" s="1"/>
  <c r="V76" i="10"/>
  <c r="Y79" i="8"/>
  <c r="Z79" i="8" s="1"/>
  <c r="AN79" i="8" s="1"/>
  <c r="T78" i="3" s="1"/>
  <c r="R78" i="3" s="1"/>
  <c r="I86" i="15"/>
  <c r="V86" i="15" s="1"/>
  <c r="G86" i="11" s="1"/>
  <c r="D86" i="11" s="1"/>
  <c r="M87" i="7"/>
  <c r="S94" i="10"/>
  <c r="H97" i="7" s="1"/>
  <c r="T100" i="6"/>
  <c r="U100" i="6" s="1"/>
  <c r="V100" i="6" s="1"/>
  <c r="P100" i="6"/>
  <c r="Q100" i="6" s="1"/>
  <c r="O100" i="6"/>
  <c r="I102" i="6"/>
  <c r="P97" i="7"/>
  <c r="AG96" i="14"/>
  <c r="Z136" i="6"/>
  <c r="Z127" i="14"/>
  <c r="S127" i="14" s="1"/>
  <c r="L134" i="14"/>
  <c r="G137" i="14"/>
  <c r="AN125" i="14"/>
  <c r="AB125" i="14" s="1"/>
  <c r="Z125" i="14" s="1"/>
  <c r="Z138" i="14"/>
  <c r="S138" i="14" s="1"/>
  <c r="AE149" i="8"/>
  <c r="AM149" i="8" s="1"/>
  <c r="AN149" i="8" s="1"/>
  <c r="P147" i="7"/>
  <c r="K147" i="6"/>
  <c r="L147" i="6" s="1"/>
  <c r="J147" i="6"/>
  <c r="P157" i="7"/>
  <c r="V142" i="10"/>
  <c r="Y145" i="8"/>
  <c r="Z145" i="8" s="1"/>
  <c r="AN145" i="8" s="1"/>
  <c r="T144" i="3" s="1"/>
  <c r="V151" i="15"/>
  <c r="G151" i="11" s="1"/>
  <c r="D151" i="11" s="1"/>
  <c r="AJ160" i="14"/>
  <c r="M160" i="14"/>
  <c r="S92" i="4"/>
  <c r="Q92" i="4" s="1"/>
  <c r="R60" i="5"/>
  <c r="R34" i="4"/>
  <c r="M15" i="7"/>
  <c r="AG27" i="14"/>
  <c r="AB27" i="14" s="1"/>
  <c r="Z27" i="14" s="1"/>
  <c r="S27" i="14" s="1"/>
  <c r="K30" i="6"/>
  <c r="L30" i="6" s="1"/>
  <c r="J30" i="6"/>
  <c r="G7" i="6"/>
  <c r="H7" i="6" s="1"/>
  <c r="F7" i="6"/>
  <c r="AN14" i="8"/>
  <c r="N37" i="7"/>
  <c r="K37" i="7"/>
  <c r="P36" i="3" s="1"/>
  <c r="P26" i="14"/>
  <c r="M26" i="14" s="1"/>
  <c r="L49" i="14"/>
  <c r="D49" i="14" s="1"/>
  <c r="AN34" i="14"/>
  <c r="G49" i="6"/>
  <c r="H49" i="6" s="1"/>
  <c r="F49" i="6"/>
  <c r="V62" i="10"/>
  <c r="Y65" i="8"/>
  <c r="Z65" i="8" s="1"/>
  <c r="G57" i="14"/>
  <c r="I58" i="15"/>
  <c r="V58" i="15" s="1"/>
  <c r="G58" i="11" s="1"/>
  <c r="D58" i="11" s="1"/>
  <c r="V73" i="15"/>
  <c r="G73" i="11" s="1"/>
  <c r="D73" i="11" s="1"/>
  <c r="M77" i="7"/>
  <c r="AJ81" i="14"/>
  <c r="W89" i="6"/>
  <c r="X89" i="6"/>
  <c r="Y89" i="6" s="1"/>
  <c r="V88" i="10"/>
  <c r="Y91" i="8"/>
  <c r="Z91" i="8" s="1"/>
  <c r="AG94" i="14"/>
  <c r="M98" i="14"/>
  <c r="F98" i="6"/>
  <c r="G98" i="6"/>
  <c r="H98" i="6" s="1"/>
  <c r="AE91" i="8"/>
  <c r="AM91" i="8" s="1"/>
  <c r="C109" i="14"/>
  <c r="H109" i="11" s="1"/>
  <c r="E109" i="11" s="1"/>
  <c r="B109" i="11" s="1"/>
  <c r="K108" i="6"/>
  <c r="L108" i="6" s="1"/>
  <c r="J108" i="6"/>
  <c r="Q117" i="7"/>
  <c r="P104" i="4" s="1"/>
  <c r="AN120" i="14"/>
  <c r="AB120" i="14" s="1"/>
  <c r="Z120" i="14" s="1"/>
  <c r="S120" i="14" s="1"/>
  <c r="P115" i="14"/>
  <c r="M115" i="14" s="1"/>
  <c r="L132" i="7"/>
  <c r="L130" i="14"/>
  <c r="D130" i="14" s="1"/>
  <c r="I131" i="15"/>
  <c r="V131" i="15" s="1"/>
  <c r="G131" i="11" s="1"/>
  <c r="D131" i="11" s="1"/>
  <c r="T147" i="6"/>
  <c r="U147" i="6" s="1"/>
  <c r="V147" i="6" s="1"/>
  <c r="AL143" i="8"/>
  <c r="AL147" i="8"/>
  <c r="K151" i="14"/>
  <c r="I152" i="15"/>
  <c r="V152" i="15" s="1"/>
  <c r="G152" i="11" s="1"/>
  <c r="D152" i="11" s="1"/>
  <c r="AG159" i="14"/>
  <c r="I148" i="15"/>
  <c r="V148" i="15" s="1"/>
  <c r="G148" i="11" s="1"/>
  <c r="D148" i="11" s="1"/>
  <c r="P158" i="14"/>
  <c r="M158" i="14" s="1"/>
  <c r="AG158" i="14"/>
  <c r="L162" i="7"/>
  <c r="M16" i="14"/>
  <c r="V10" i="10"/>
  <c r="Y13" i="8"/>
  <c r="Z13" i="8" s="1"/>
  <c r="I35" i="6"/>
  <c r="N35" i="6" s="1"/>
  <c r="X25" i="6"/>
  <c r="Y25" i="6" s="1"/>
  <c r="Z25" i="6" s="1"/>
  <c r="P25" i="6"/>
  <c r="Q25" i="6" s="1"/>
  <c r="O25" i="6"/>
  <c r="T25" i="6"/>
  <c r="U25" i="6" s="1"/>
  <c r="V25" i="6" s="1"/>
  <c r="AA25" i="6" s="1"/>
  <c r="P49" i="6"/>
  <c r="Q49" i="6" s="1"/>
  <c r="O49" i="6"/>
  <c r="T49" i="6"/>
  <c r="U49" i="6" s="1"/>
  <c r="V49" i="6" s="1"/>
  <c r="R86" i="7"/>
  <c r="O85" i="3" s="1"/>
  <c r="Q85" i="3"/>
  <c r="V70" i="15"/>
  <c r="G70" i="11" s="1"/>
  <c r="D70" i="11" s="1"/>
  <c r="K87" i="6"/>
  <c r="L87" i="6" s="1"/>
  <c r="J87" i="6"/>
  <c r="L79" i="14"/>
  <c r="D79" i="14" s="1"/>
  <c r="N102" i="7"/>
  <c r="Q102" i="7" s="1"/>
  <c r="K102" i="7"/>
  <c r="P101" i="3" s="1"/>
  <c r="V95" i="10"/>
  <c r="Y98" i="8"/>
  <c r="Z98" i="8" s="1"/>
  <c r="S106" i="10"/>
  <c r="H109" i="7" s="1"/>
  <c r="S107" i="10"/>
  <c r="H110" i="7" s="1"/>
  <c r="V126" i="10"/>
  <c r="Y129" i="8"/>
  <c r="Z129" i="8" s="1"/>
  <c r="V141" i="15"/>
  <c r="G141" i="11" s="1"/>
  <c r="D141" i="11" s="1"/>
  <c r="K157" i="6"/>
  <c r="L157" i="6" s="1"/>
  <c r="J157" i="6"/>
  <c r="O153" i="6"/>
  <c r="P153" i="6"/>
  <c r="Q153" i="6" s="1"/>
  <c r="T153" i="6"/>
  <c r="U153" i="6" s="1"/>
  <c r="V153" i="6" s="1"/>
  <c r="M157" i="7"/>
  <c r="M157" i="14"/>
  <c r="L101" i="4"/>
  <c r="R116" i="4"/>
  <c r="O40" i="4"/>
  <c r="M40" i="4"/>
  <c r="S13" i="10"/>
  <c r="H16" i="7" s="1"/>
  <c r="X142" i="8"/>
  <c r="S141" i="3" s="1"/>
  <c r="P5" i="14"/>
  <c r="M5" i="14" s="1"/>
  <c r="X27" i="6"/>
  <c r="Y27" i="6" s="1"/>
  <c r="W27" i="6"/>
  <c r="AL39" i="8"/>
  <c r="W44" i="6"/>
  <c r="X44" i="6"/>
  <c r="Y44" i="6" s="1"/>
  <c r="Z44" i="6" s="1"/>
  <c r="G52" i="6"/>
  <c r="H52" i="6" s="1"/>
  <c r="F52" i="6"/>
  <c r="W52" i="6"/>
  <c r="X52" i="6"/>
  <c r="Y52" i="6" s="1"/>
  <c r="Z52" i="6" s="1"/>
  <c r="AB66" i="14"/>
  <c r="Z66" i="14" s="1"/>
  <c r="S66" i="14" s="1"/>
  <c r="K65" i="6"/>
  <c r="L65" i="6" s="1"/>
  <c r="J65" i="6"/>
  <c r="G61" i="6"/>
  <c r="H61" i="6" s="1"/>
  <c r="F61" i="6"/>
  <c r="V63" i="10"/>
  <c r="Y66" i="8"/>
  <c r="Z66" i="8" s="1"/>
  <c r="AN66" i="8" s="1"/>
  <c r="T65" i="3" s="1"/>
  <c r="R65" i="3" s="1"/>
  <c r="AB64" i="14"/>
  <c r="Z64" i="14" s="1"/>
  <c r="S64" i="14" s="1"/>
  <c r="L48" i="14"/>
  <c r="D48" i="14" s="1"/>
  <c r="C48" i="14"/>
  <c r="H48" i="11" s="1"/>
  <c r="E48" i="11" s="1"/>
  <c r="X92" i="6"/>
  <c r="Y92" i="6" s="1"/>
  <c r="W92" i="6"/>
  <c r="K91" i="6"/>
  <c r="L91" i="6" s="1"/>
  <c r="J91" i="6"/>
  <c r="W99" i="6"/>
  <c r="X99" i="6"/>
  <c r="Y99" i="6" s="1"/>
  <c r="Z99" i="6" s="1"/>
  <c r="R93" i="3"/>
  <c r="P96" i="14"/>
  <c r="M96" i="14" s="1"/>
  <c r="P85" i="6"/>
  <c r="Q85" i="6" s="1"/>
  <c r="O85" i="6"/>
  <c r="T85" i="6"/>
  <c r="U85" i="6" s="1"/>
  <c r="V85" i="6" s="1"/>
  <c r="AA85" i="6" s="1"/>
  <c r="V94" i="10"/>
  <c r="Y97" i="8"/>
  <c r="Z97" i="8" s="1"/>
  <c r="K109" i="6"/>
  <c r="L109" i="6" s="1"/>
  <c r="M109" i="6" s="1"/>
  <c r="J109" i="6"/>
  <c r="Z107" i="14"/>
  <c r="S107" i="14" s="1"/>
  <c r="I118" i="15"/>
  <c r="V118" i="15" s="1"/>
  <c r="G118" i="11" s="1"/>
  <c r="D118" i="11" s="1"/>
  <c r="M123" i="7"/>
  <c r="O133" i="7"/>
  <c r="O131" i="6"/>
  <c r="T131" i="6"/>
  <c r="U131" i="6" s="1"/>
  <c r="V131" i="6" s="1"/>
  <c r="AA131" i="6" s="1"/>
  <c r="P131" i="6"/>
  <c r="Q131" i="6" s="1"/>
  <c r="AE144" i="8"/>
  <c r="AM144" i="8" s="1"/>
  <c r="V132" i="10"/>
  <c r="Y135" i="8"/>
  <c r="Z135" i="8" s="1"/>
  <c r="AN135" i="8" s="1"/>
  <c r="T134" i="3" s="1"/>
  <c r="R134" i="3" s="1"/>
  <c r="V159" i="15"/>
  <c r="G159" i="11" s="1"/>
  <c r="D159" i="11" s="1"/>
  <c r="P29" i="4"/>
  <c r="O17" i="5"/>
  <c r="X40" i="8"/>
  <c r="S39" i="3" s="1"/>
  <c r="R32" i="5"/>
  <c r="O64" i="5"/>
  <c r="R46" i="5"/>
  <c r="P46" i="5"/>
  <c r="X149" i="8"/>
  <c r="S148" i="3" s="1"/>
  <c r="AE19" i="8"/>
  <c r="AM19" i="8"/>
  <c r="AN19" i="8" s="1"/>
  <c r="P28" i="7"/>
  <c r="G23" i="6"/>
  <c r="H23" i="6" s="1"/>
  <c r="F23" i="6"/>
  <c r="P30" i="14"/>
  <c r="M30" i="14" s="1"/>
  <c r="C30" i="14" s="1"/>
  <c r="H30" i="11" s="1"/>
  <c r="E30" i="11" s="1"/>
  <c r="L36" i="14"/>
  <c r="D36" i="14" s="1"/>
  <c r="AB36" i="14"/>
  <c r="Z36" i="14" s="1"/>
  <c r="S36" i="14" s="1"/>
  <c r="I35" i="15"/>
  <c r="V35" i="15" s="1"/>
  <c r="G35" i="11" s="1"/>
  <c r="D35" i="11" s="1"/>
  <c r="K58" i="6"/>
  <c r="L58" i="6" s="1"/>
  <c r="M58" i="6" s="1"/>
  <c r="J58" i="6"/>
  <c r="AE42" i="8"/>
  <c r="AM42" i="8" s="1"/>
  <c r="AN42" i="8" s="1"/>
  <c r="I60" i="15"/>
  <c r="S50" i="10"/>
  <c r="H53" i="7" s="1"/>
  <c r="K73" i="6"/>
  <c r="L73" i="6" s="1"/>
  <c r="J73" i="6"/>
  <c r="I72" i="15"/>
  <c r="V72" i="15" s="1"/>
  <c r="G72" i="11" s="1"/>
  <c r="D72" i="11" s="1"/>
  <c r="P85" i="14"/>
  <c r="M85" i="14" s="1"/>
  <c r="L89" i="7"/>
  <c r="I84" i="15"/>
  <c r="V97" i="10"/>
  <c r="Y100" i="8"/>
  <c r="Z100" i="8" s="1"/>
  <c r="AB106" i="14"/>
  <c r="Z106" i="14" s="1"/>
  <c r="S106" i="14" s="1"/>
  <c r="W109" i="6"/>
  <c r="X109" i="6"/>
  <c r="Y109" i="6" s="1"/>
  <c r="AG130" i="14"/>
  <c r="L124" i="7"/>
  <c r="AG143" i="14"/>
  <c r="Q152" i="8"/>
  <c r="R152" i="8" s="1"/>
  <c r="X152" i="8" s="1"/>
  <c r="S151" i="3" s="1"/>
  <c r="R151" i="3" s="1"/>
  <c r="Q149" i="8"/>
  <c r="R149" i="8" s="1"/>
  <c r="Q151" i="8"/>
  <c r="R151" i="8" s="1"/>
  <c r="X151" i="8" s="1"/>
  <c r="Q150" i="8"/>
  <c r="R150" i="8" s="1"/>
  <c r="X150" i="8" s="1"/>
  <c r="S149" i="3" s="1"/>
  <c r="Q153" i="8"/>
  <c r="R153" i="8" s="1"/>
  <c r="X153" i="8" s="1"/>
  <c r="K156" i="6"/>
  <c r="L156" i="6" s="1"/>
  <c r="J156" i="6"/>
  <c r="R124" i="4"/>
  <c r="R42" i="5"/>
  <c r="S45" i="5"/>
  <c r="L104" i="4"/>
  <c r="G6" i="14"/>
  <c r="D6" i="14" s="1"/>
  <c r="B6" i="14" s="1"/>
  <c r="F6" i="11" s="1"/>
  <c r="C6" i="11" s="1"/>
  <c r="P156" i="7"/>
  <c r="M131" i="4"/>
  <c r="L99" i="4"/>
  <c r="L67" i="4"/>
  <c r="L42" i="4"/>
  <c r="M66" i="5"/>
  <c r="L78" i="4"/>
  <c r="L34" i="5"/>
  <c r="L106" i="4"/>
  <c r="L114" i="4"/>
  <c r="L54" i="5"/>
  <c r="L82" i="4"/>
  <c r="M31" i="4"/>
  <c r="L22" i="4"/>
  <c r="L54" i="4"/>
  <c r="L50" i="5"/>
  <c r="L139" i="4"/>
  <c r="L126" i="4"/>
  <c r="M17" i="7"/>
  <c r="M18" i="7"/>
  <c r="P27" i="14"/>
  <c r="M27" i="14" s="1"/>
  <c r="W28" i="6"/>
  <c r="X28" i="6"/>
  <c r="Y28" i="6" s="1"/>
  <c r="P31" i="6"/>
  <c r="Q31" i="6" s="1"/>
  <c r="O31" i="6"/>
  <c r="T31" i="6"/>
  <c r="U31" i="6" s="1"/>
  <c r="V31" i="6" s="1"/>
  <c r="AA31" i="6" s="1"/>
  <c r="V49" i="10"/>
  <c r="Y52" i="8"/>
  <c r="Z52" i="8" s="1"/>
  <c r="P49" i="14"/>
  <c r="M49" i="14" s="1"/>
  <c r="L52" i="7"/>
  <c r="G38" i="6"/>
  <c r="H38" i="6" s="1"/>
  <c r="F38" i="6"/>
  <c r="C61" i="14"/>
  <c r="H61" i="11" s="1"/>
  <c r="E61" i="11" s="1"/>
  <c r="G42" i="6"/>
  <c r="H42" i="6" s="1"/>
  <c r="F42" i="6"/>
  <c r="O63" i="7"/>
  <c r="O56" i="7"/>
  <c r="AN69" i="8"/>
  <c r="T68" i="3" s="1"/>
  <c r="R68" i="3" s="1"/>
  <c r="L77" i="7"/>
  <c r="AG80" i="14"/>
  <c r="L85" i="14"/>
  <c r="D85" i="14" s="1"/>
  <c r="M89" i="7"/>
  <c r="K97" i="6"/>
  <c r="L97" i="6" s="1"/>
  <c r="J97" i="6"/>
  <c r="O93" i="6"/>
  <c r="X93" i="6"/>
  <c r="Y93" i="6" s="1"/>
  <c r="Z93" i="6" s="1"/>
  <c r="P93" i="6"/>
  <c r="Q93" i="6" s="1"/>
  <c r="T93" i="6"/>
  <c r="U93" i="6" s="1"/>
  <c r="V93" i="6" s="1"/>
  <c r="V102" i="10"/>
  <c r="Y105" i="8"/>
  <c r="Z105" i="8" s="1"/>
  <c r="T116" i="6"/>
  <c r="U116" i="6" s="1"/>
  <c r="V116" i="6" s="1"/>
  <c r="AA116" i="6" s="1"/>
  <c r="O116" i="6"/>
  <c r="P116" i="6"/>
  <c r="Q116" i="6" s="1"/>
  <c r="P105" i="14"/>
  <c r="M105" i="14" s="1"/>
  <c r="C105" i="14" s="1"/>
  <c r="H105" i="11" s="1"/>
  <c r="E105" i="11" s="1"/>
  <c r="V129" i="10"/>
  <c r="Y132" i="8"/>
  <c r="Z132" i="8" s="1"/>
  <c r="P130" i="6"/>
  <c r="Q130" i="6" s="1"/>
  <c r="X130" i="6"/>
  <c r="Y130" i="6" s="1"/>
  <c r="Z130" i="6" s="1"/>
  <c r="O130" i="6"/>
  <c r="T130" i="6"/>
  <c r="U130" i="6" s="1"/>
  <c r="V130" i="6" s="1"/>
  <c r="P127" i="14"/>
  <c r="M127" i="14" s="1"/>
  <c r="V125" i="15"/>
  <c r="G125" i="11" s="1"/>
  <c r="D125" i="11" s="1"/>
  <c r="J143" i="6"/>
  <c r="K143" i="6"/>
  <c r="L143" i="6" s="1"/>
  <c r="P154" i="14"/>
  <c r="M154" i="14" s="1"/>
  <c r="V157" i="10"/>
  <c r="Y160" i="8"/>
  <c r="Z160" i="8" s="1"/>
  <c r="AJ143" i="14"/>
  <c r="M113" i="4"/>
  <c r="X9" i="8"/>
  <c r="R8" i="4" s="1"/>
  <c r="M31" i="5"/>
  <c r="AB7" i="14"/>
  <c r="Z7" i="14" s="1"/>
  <c r="S7" i="14" s="1"/>
  <c r="R67" i="5"/>
  <c r="R41" i="4"/>
  <c r="P23" i="14"/>
  <c r="W26" i="6"/>
  <c r="X26" i="6"/>
  <c r="Y26" i="6" s="1"/>
  <c r="L22" i="7"/>
  <c r="N33" i="6"/>
  <c r="M32" i="3" s="1"/>
  <c r="L37" i="7"/>
  <c r="D60" i="14"/>
  <c r="O61" i="7"/>
  <c r="X55" i="6"/>
  <c r="Y55" i="6" s="1"/>
  <c r="W55" i="6"/>
  <c r="AN78" i="14"/>
  <c r="N86" i="6"/>
  <c r="M85" i="3" s="1"/>
  <c r="J101" i="6"/>
  <c r="K101" i="6"/>
  <c r="L101" i="6" s="1"/>
  <c r="C110" i="14"/>
  <c r="H110" i="11" s="1"/>
  <c r="E110" i="11" s="1"/>
  <c r="G110" i="14"/>
  <c r="O120" i="7"/>
  <c r="L120" i="7"/>
  <c r="K137" i="7"/>
  <c r="O124" i="4" s="1"/>
  <c r="N137" i="7"/>
  <c r="Q137" i="7" s="1"/>
  <c r="P124" i="4" s="1"/>
  <c r="G130" i="6"/>
  <c r="H130" i="6" s="1"/>
  <c r="F130" i="6"/>
  <c r="V137" i="10"/>
  <c r="Y140" i="8"/>
  <c r="Z140" i="8" s="1"/>
  <c r="M143" i="7"/>
  <c r="AL161" i="8"/>
  <c r="R51" i="5"/>
  <c r="S38" i="4"/>
  <c r="Q38" i="4" s="1"/>
  <c r="O102" i="4"/>
  <c r="X84" i="8"/>
  <c r="S83" i="3" s="1"/>
  <c r="L8" i="7"/>
  <c r="P13" i="7"/>
  <c r="N9" i="6"/>
  <c r="L8" i="4" s="1"/>
  <c r="AA19" i="6"/>
  <c r="AG21" i="14"/>
  <c r="AG28" i="14"/>
  <c r="AB28" i="14" s="1"/>
  <c r="Z28" i="14" s="1"/>
  <c r="S28" i="14" s="1"/>
  <c r="Z33" i="14"/>
  <c r="S33" i="14" s="1"/>
  <c r="M53" i="7"/>
  <c r="M48" i="7"/>
  <c r="AE65" i="8"/>
  <c r="AM65" i="8" s="1"/>
  <c r="M39" i="14"/>
  <c r="L53" i="14"/>
  <c r="D53" i="14" s="1"/>
  <c r="O69" i="7"/>
  <c r="O54" i="6"/>
  <c r="T54" i="6"/>
  <c r="U54" i="6" s="1"/>
  <c r="V54" i="6" s="1"/>
  <c r="AA54" i="6" s="1"/>
  <c r="P54" i="6"/>
  <c r="Q54" i="6" s="1"/>
  <c r="R54" i="6" s="1"/>
  <c r="AB54" i="6" s="1"/>
  <c r="N53" i="3" s="1"/>
  <c r="N74" i="7"/>
  <c r="Q74" i="7" s="1"/>
  <c r="P64" i="4" s="1"/>
  <c r="K74" i="7"/>
  <c r="P73" i="3" s="1"/>
  <c r="AG70" i="14"/>
  <c r="S73" i="10"/>
  <c r="H76" i="7" s="1"/>
  <c r="AL71" i="8"/>
  <c r="AM71" i="8" s="1"/>
  <c r="AN71" i="8" s="1"/>
  <c r="L77" i="14"/>
  <c r="D77" i="14" s="1"/>
  <c r="AG85" i="14"/>
  <c r="AB85" i="14" s="1"/>
  <c r="Z85" i="14" s="1"/>
  <c r="S85" i="14" s="1"/>
  <c r="AJ86" i="14"/>
  <c r="AB86" i="14" s="1"/>
  <c r="Z86" i="14" s="1"/>
  <c r="S86" i="14" s="1"/>
  <c r="L87" i="14"/>
  <c r="D87" i="14" s="1"/>
  <c r="B87" i="14" s="1"/>
  <c r="F87" i="11" s="1"/>
  <c r="C87" i="11" s="1"/>
  <c r="B87" i="11" s="1"/>
  <c r="S98" i="10"/>
  <c r="H101" i="7" s="1"/>
  <c r="AB91" i="14"/>
  <c r="Z91" i="14" s="1"/>
  <c r="S91" i="14" s="1"/>
  <c r="I95" i="15"/>
  <c r="V95" i="15" s="1"/>
  <c r="G95" i="11" s="1"/>
  <c r="D95" i="11" s="1"/>
  <c r="W101" i="6"/>
  <c r="X101" i="6"/>
  <c r="Y101" i="6" s="1"/>
  <c r="M94" i="14"/>
  <c r="K92" i="14"/>
  <c r="L92" i="14" s="1"/>
  <c r="D92" i="14" s="1"/>
  <c r="AL103" i="8"/>
  <c r="AM103" i="8" s="1"/>
  <c r="AN103" i="8" s="1"/>
  <c r="M110" i="7"/>
  <c r="I112" i="6"/>
  <c r="N112" i="6" s="1"/>
  <c r="M111" i="3" s="1"/>
  <c r="V120" i="10"/>
  <c r="Y123" i="8"/>
  <c r="Z123" i="8" s="1"/>
  <c r="AN119" i="8"/>
  <c r="T118" i="3" s="1"/>
  <c r="K132" i="6"/>
  <c r="L132" i="6" s="1"/>
  <c r="J132" i="6"/>
  <c r="G145" i="14"/>
  <c r="V145" i="15"/>
  <c r="G145" i="11" s="1"/>
  <c r="D145" i="11" s="1"/>
  <c r="AE164" i="8"/>
  <c r="AM164" i="8"/>
  <c r="V161" i="10"/>
  <c r="Y164" i="8"/>
  <c r="Z164" i="8" s="1"/>
  <c r="AE159" i="8"/>
  <c r="O155" i="6"/>
  <c r="T155" i="6"/>
  <c r="U155" i="6" s="1"/>
  <c r="V155" i="6" s="1"/>
  <c r="X155" i="6"/>
  <c r="Y155" i="6" s="1"/>
  <c r="Z155" i="6" s="1"/>
  <c r="P155" i="6"/>
  <c r="Q155" i="6" s="1"/>
  <c r="S65" i="4"/>
  <c r="Q65" i="4" s="1"/>
  <c r="L125" i="4"/>
  <c r="R29" i="5"/>
  <c r="S100" i="4"/>
  <c r="K148" i="4"/>
  <c r="F148" i="4" s="1"/>
  <c r="G148" i="4" s="1"/>
  <c r="G13" i="6"/>
  <c r="H13" i="6" s="1"/>
  <c r="F13" i="6"/>
  <c r="L30" i="7"/>
  <c r="G19" i="6"/>
  <c r="H19" i="6" s="1"/>
  <c r="F19" i="6"/>
  <c r="AL26" i="8"/>
  <c r="P39" i="7"/>
  <c r="P29" i="14"/>
  <c r="M29" i="14" s="1"/>
  <c r="B29" i="14" s="1"/>
  <c r="F29" i="11" s="1"/>
  <c r="C29" i="11" s="1"/>
  <c r="AE37" i="8"/>
  <c r="M41" i="7"/>
  <c r="T53" i="6"/>
  <c r="U53" i="6" s="1"/>
  <c r="V53" i="6" s="1"/>
  <c r="AB58" i="14"/>
  <c r="Z58" i="14" s="1"/>
  <c r="S58" i="14" s="1"/>
  <c r="O76" i="7"/>
  <c r="AH73" i="8"/>
  <c r="L89" i="14"/>
  <c r="D89" i="14" s="1"/>
  <c r="AL97" i="8"/>
  <c r="AM97" i="8" s="1"/>
  <c r="L97" i="14"/>
  <c r="D97" i="14" s="1"/>
  <c r="O114" i="7"/>
  <c r="AJ117" i="14"/>
  <c r="AB117" i="14" s="1"/>
  <c r="Z117" i="14" s="1"/>
  <c r="S117" i="14" s="1"/>
  <c r="I113" i="15"/>
  <c r="V113" i="15" s="1"/>
  <c r="G113" i="11" s="1"/>
  <c r="D113" i="11" s="1"/>
  <c r="G118" i="6"/>
  <c r="H118" i="6" s="1"/>
  <c r="F118" i="6"/>
  <c r="G120" i="14"/>
  <c r="I130" i="15"/>
  <c r="V130" i="15" s="1"/>
  <c r="G130" i="11" s="1"/>
  <c r="D130" i="11" s="1"/>
  <c r="V127" i="10"/>
  <c r="Y130" i="8"/>
  <c r="Z130" i="8" s="1"/>
  <c r="P135" i="7"/>
  <c r="M135" i="7"/>
  <c r="I136" i="15"/>
  <c r="L141" i="7"/>
  <c r="I150" i="15"/>
  <c r="P154" i="6"/>
  <c r="Q154" i="6" s="1"/>
  <c r="O154" i="6"/>
  <c r="T154" i="6"/>
  <c r="U154" i="6" s="1"/>
  <c r="V154" i="6" s="1"/>
  <c r="T147" i="10"/>
  <c r="I150" i="7" s="1"/>
  <c r="AN156" i="14"/>
  <c r="AB156" i="14" s="1"/>
  <c r="Z156" i="14" s="1"/>
  <c r="S156" i="14" s="1"/>
  <c r="L163" i="7"/>
  <c r="S45" i="4"/>
  <c r="Q45" i="4" s="1"/>
  <c r="O92" i="4"/>
  <c r="R80" i="4"/>
  <c r="R9" i="5"/>
  <c r="AB6" i="14"/>
  <c r="AG10" i="14"/>
  <c r="AH18" i="8"/>
  <c r="AM18" i="8" s="1"/>
  <c r="P29" i="7"/>
  <c r="V28" i="10"/>
  <c r="Y31" i="8"/>
  <c r="Z31" i="8" s="1"/>
  <c r="G30" i="14"/>
  <c r="D26" i="14"/>
  <c r="C44" i="14"/>
  <c r="H44" i="11" s="1"/>
  <c r="E44" i="11" s="1"/>
  <c r="K36" i="6"/>
  <c r="L36" i="6" s="1"/>
  <c r="M36" i="6" s="1"/>
  <c r="N36" i="6" s="1"/>
  <c r="M35" i="3" s="1"/>
  <c r="J36" i="6"/>
  <c r="T40" i="6"/>
  <c r="U40" i="6" s="1"/>
  <c r="S40" i="6"/>
  <c r="N55" i="6"/>
  <c r="M54" i="3" s="1"/>
  <c r="D62" i="14"/>
  <c r="K60" i="6"/>
  <c r="L60" i="6" s="1"/>
  <c r="J60" i="6"/>
  <c r="AN39" i="14"/>
  <c r="AB39" i="14" s="1"/>
  <c r="Z39" i="14" s="1"/>
  <c r="S39" i="14" s="1"/>
  <c r="S58" i="10"/>
  <c r="H61" i="7" s="1"/>
  <c r="I64" i="15"/>
  <c r="V64" i="15" s="1"/>
  <c r="G64" i="11" s="1"/>
  <c r="D64" i="11" s="1"/>
  <c r="G66" i="6"/>
  <c r="H66" i="6" s="1"/>
  <c r="I66" i="6" s="1"/>
  <c r="N66" i="6" s="1"/>
  <c r="F66" i="6"/>
  <c r="P67" i="6"/>
  <c r="Q67" i="6" s="1"/>
  <c r="O67" i="6"/>
  <c r="T67" i="6"/>
  <c r="U67" i="6" s="1"/>
  <c r="V67" i="6" s="1"/>
  <c r="AA67" i="6" s="1"/>
  <c r="C75" i="14"/>
  <c r="H75" i="11" s="1"/>
  <c r="E75" i="11" s="1"/>
  <c r="O70" i="7"/>
  <c r="K81" i="7"/>
  <c r="P80" i="3" s="1"/>
  <c r="N81" i="7"/>
  <c r="Q81" i="7" s="1"/>
  <c r="P98" i="7"/>
  <c r="K100" i="14"/>
  <c r="L100" i="14" s="1"/>
  <c r="D100" i="14" s="1"/>
  <c r="P114" i="6"/>
  <c r="Q114" i="6" s="1"/>
  <c r="R114" i="6" s="1"/>
  <c r="T114" i="6"/>
  <c r="U114" i="6" s="1"/>
  <c r="V114" i="6" s="1"/>
  <c r="O114" i="6"/>
  <c r="AE105" i="8"/>
  <c r="AM105" i="8" s="1"/>
  <c r="S115" i="10"/>
  <c r="H118" i="7" s="1"/>
  <c r="O133" i="6"/>
  <c r="P133" i="6"/>
  <c r="Q133" i="6" s="1"/>
  <c r="T133" i="6"/>
  <c r="U133" i="6" s="1"/>
  <c r="V133" i="6" s="1"/>
  <c r="G121" i="14"/>
  <c r="D121" i="14" s="1"/>
  <c r="P131" i="14"/>
  <c r="M131" i="14" s="1"/>
  <c r="AG123" i="14"/>
  <c r="AB123" i="14" s="1"/>
  <c r="Z123" i="14" s="1"/>
  <c r="G126" i="14"/>
  <c r="S132" i="10"/>
  <c r="H135" i="7" s="1"/>
  <c r="G143" i="6"/>
  <c r="H143" i="6" s="1"/>
  <c r="F143" i="6"/>
  <c r="L149" i="7"/>
  <c r="F146" i="6"/>
  <c r="G146" i="6"/>
  <c r="H146" i="6" s="1"/>
  <c r="P152" i="14"/>
  <c r="M152" i="14" s="1"/>
  <c r="AG160" i="14"/>
  <c r="AE162" i="8"/>
  <c r="AM162" i="8"/>
  <c r="V160" i="15"/>
  <c r="G160" i="11" s="1"/>
  <c r="D160" i="11" s="1"/>
  <c r="S148" i="10"/>
  <c r="H151" i="7" s="1"/>
  <c r="K157" i="14"/>
  <c r="L157" i="14" s="1"/>
  <c r="D157" i="14" s="1"/>
  <c r="S158" i="10"/>
  <c r="H161" i="7" s="1"/>
  <c r="AE161" i="8"/>
  <c r="AM161" i="8"/>
  <c r="G24" i="6"/>
  <c r="H24" i="6" s="1"/>
  <c r="F24" i="6"/>
  <c r="G45" i="6"/>
  <c r="H45" i="6" s="1"/>
  <c r="F45" i="6"/>
  <c r="AB21" i="14"/>
  <c r="Z21" i="14" s="1"/>
  <c r="S21" i="14" s="1"/>
  <c r="I16" i="15"/>
  <c r="V16" i="15" s="1"/>
  <c r="G16" i="11" s="1"/>
  <c r="D16" i="11" s="1"/>
  <c r="V19" i="10"/>
  <c r="Y22" i="8"/>
  <c r="Z22" i="8" s="1"/>
  <c r="G20" i="6"/>
  <c r="H20" i="6" s="1"/>
  <c r="F20" i="6"/>
  <c r="G29" i="6"/>
  <c r="H29" i="6" s="1"/>
  <c r="I29" i="6" s="1"/>
  <c r="F29" i="6"/>
  <c r="M34" i="6"/>
  <c r="N34" i="6" s="1"/>
  <c r="M33" i="3" s="1"/>
  <c r="X39" i="6"/>
  <c r="Y39" i="6" s="1"/>
  <c r="W39" i="6"/>
  <c r="AN47" i="8"/>
  <c r="T46" i="3" s="1"/>
  <c r="R46" i="3" s="1"/>
  <c r="O58" i="6"/>
  <c r="T58" i="6"/>
  <c r="U58" i="6" s="1"/>
  <c r="V58" i="6" s="1"/>
  <c r="P58" i="6"/>
  <c r="Q58" i="6" s="1"/>
  <c r="R58" i="6" s="1"/>
  <c r="I53" i="15"/>
  <c r="L59" i="14"/>
  <c r="D59" i="14" s="1"/>
  <c r="M89" i="14"/>
  <c r="L87" i="7"/>
  <c r="V99" i="15"/>
  <c r="G99" i="11" s="1"/>
  <c r="D99" i="11" s="1"/>
  <c r="N111" i="7"/>
  <c r="Q111" i="7" s="1"/>
  <c r="K111" i="7"/>
  <c r="P110" i="3" s="1"/>
  <c r="V118" i="8"/>
  <c r="L118" i="8"/>
  <c r="N118" i="8" s="1"/>
  <c r="T118" i="8"/>
  <c r="J118" i="8"/>
  <c r="S118" i="8"/>
  <c r="G118" i="8"/>
  <c r="P118" i="8"/>
  <c r="R118" i="8" s="1"/>
  <c r="F118" i="8"/>
  <c r="M118" i="8"/>
  <c r="U118" i="8"/>
  <c r="Q118" i="8"/>
  <c r="I118" i="8"/>
  <c r="K118" i="8" s="1"/>
  <c r="X124" i="6"/>
  <c r="Y124" i="6" s="1"/>
  <c r="W124" i="6"/>
  <c r="AE157" i="8"/>
  <c r="AM157" i="8" s="1"/>
  <c r="G148" i="6"/>
  <c r="H148" i="6" s="1"/>
  <c r="F148" i="6"/>
  <c r="AB161" i="14"/>
  <c r="Z161" i="14" s="1"/>
  <c r="S161" i="14" s="1"/>
  <c r="R69" i="4"/>
  <c r="R97" i="4"/>
  <c r="X107" i="8"/>
  <c r="S106" i="3" s="1"/>
  <c r="R73" i="5"/>
  <c r="L73" i="4"/>
  <c r="P21" i="14"/>
  <c r="M21" i="14" s="1"/>
  <c r="K25" i="7"/>
  <c r="P24" i="3" s="1"/>
  <c r="N25" i="7"/>
  <c r="Q25" i="7" s="1"/>
  <c r="P22" i="4" s="1"/>
  <c r="G21" i="14"/>
  <c r="D21" i="14" s="1"/>
  <c r="AL24" i="8"/>
  <c r="AN50" i="8"/>
  <c r="AE49" i="8"/>
  <c r="AM49" i="8" s="1"/>
  <c r="G65" i="6"/>
  <c r="H65" i="6" s="1"/>
  <c r="I65" i="6" s="1"/>
  <c r="F65" i="6"/>
  <c r="M46" i="6"/>
  <c r="N46" i="6" s="1"/>
  <c r="M45" i="3" s="1"/>
  <c r="AG57" i="14"/>
  <c r="AB57" i="14" s="1"/>
  <c r="Z57" i="14" s="1"/>
  <c r="S57" i="14" s="1"/>
  <c r="I59" i="6"/>
  <c r="N59" i="6" s="1"/>
  <c r="R84" i="6"/>
  <c r="AB80" i="14"/>
  <c r="Z80" i="14" s="1"/>
  <c r="S80" i="14" s="1"/>
  <c r="W84" i="6"/>
  <c r="X84" i="6"/>
  <c r="Y84" i="6" s="1"/>
  <c r="Z84" i="6" s="1"/>
  <c r="P89" i="7"/>
  <c r="M106" i="6"/>
  <c r="M93" i="14"/>
  <c r="P97" i="14"/>
  <c r="M97" i="14" s="1"/>
  <c r="L83" i="14"/>
  <c r="D83" i="14" s="1"/>
  <c r="B83" i="14" s="1"/>
  <c r="F83" i="11" s="1"/>
  <c r="C83" i="11" s="1"/>
  <c r="C83" i="14"/>
  <c r="H83" i="11" s="1"/>
  <c r="E83" i="11" s="1"/>
  <c r="V107" i="10"/>
  <c r="Y110" i="8"/>
  <c r="Z110" i="8" s="1"/>
  <c r="AN110" i="8" s="1"/>
  <c r="T109" i="3" s="1"/>
  <c r="R109" i="3" s="1"/>
  <c r="V105" i="10"/>
  <c r="Y108" i="8"/>
  <c r="Z108" i="8" s="1"/>
  <c r="AN108" i="8" s="1"/>
  <c r="T107" i="3" s="1"/>
  <c r="G119" i="14"/>
  <c r="S118" i="10"/>
  <c r="H121" i="7" s="1"/>
  <c r="P120" i="14"/>
  <c r="M120" i="14" s="1"/>
  <c r="AM124" i="8"/>
  <c r="AN124" i="8" s="1"/>
  <c r="T123" i="3" s="1"/>
  <c r="AE124" i="8"/>
  <c r="V126" i="15"/>
  <c r="G126" i="11" s="1"/>
  <c r="D126" i="11" s="1"/>
  <c r="V140" i="10"/>
  <c r="Y143" i="8"/>
  <c r="Z143" i="8" s="1"/>
  <c r="AN161" i="8"/>
  <c r="T160" i="3" s="1"/>
  <c r="R160" i="3" s="1"/>
  <c r="O29" i="4"/>
  <c r="P17" i="5"/>
  <c r="L40" i="5"/>
  <c r="S32" i="5"/>
  <c r="Q32" i="5" s="1"/>
  <c r="L32" i="5"/>
  <c r="P64" i="5"/>
  <c r="X133" i="8"/>
  <c r="S132" i="3" s="1"/>
  <c r="X29" i="8"/>
  <c r="S28" i="3" s="1"/>
  <c r="X103" i="8"/>
  <c r="S102" i="3" s="1"/>
  <c r="G11" i="6"/>
  <c r="H11" i="6" s="1"/>
  <c r="F11" i="6"/>
  <c r="G17" i="14"/>
  <c r="D17" i="14" s="1"/>
  <c r="AE15" i="8"/>
  <c r="AM15" i="8" s="1"/>
  <c r="M23" i="14"/>
  <c r="AL29" i="8"/>
  <c r="O31" i="7"/>
  <c r="V36" i="15"/>
  <c r="G36" i="11" s="1"/>
  <c r="D36" i="11" s="1"/>
  <c r="G42" i="14"/>
  <c r="D42" i="14" s="1"/>
  <c r="K46" i="7"/>
  <c r="P45" i="3" s="1"/>
  <c r="N46" i="7"/>
  <c r="V45" i="10"/>
  <c r="Y48" i="8"/>
  <c r="Z48" i="8" s="1"/>
  <c r="AN48" i="8" s="1"/>
  <c r="T47" i="3" s="1"/>
  <c r="P60" i="14"/>
  <c r="M60" i="14" s="1"/>
  <c r="B60" i="14" s="1"/>
  <c r="F60" i="11" s="1"/>
  <c r="C60" i="11" s="1"/>
  <c r="AE45" i="8"/>
  <c r="AM45" i="8" s="1"/>
  <c r="AN45" i="8" s="1"/>
  <c r="AE58" i="8"/>
  <c r="AM58" i="8" s="1"/>
  <c r="L63" i="14"/>
  <c r="D63" i="14" s="1"/>
  <c r="X77" i="6"/>
  <c r="Y77" i="6" s="1"/>
  <c r="Z77" i="6" s="1"/>
  <c r="W77" i="6"/>
  <c r="V68" i="15"/>
  <c r="G68" i="11" s="1"/>
  <c r="D68" i="11" s="1"/>
  <c r="S84" i="10"/>
  <c r="H87" i="7" s="1"/>
  <c r="I88" i="15"/>
  <c r="V88" i="15" s="1"/>
  <c r="G88" i="11" s="1"/>
  <c r="D88" i="11" s="1"/>
  <c r="T98" i="6"/>
  <c r="U98" i="6" s="1"/>
  <c r="V98" i="6" s="1"/>
  <c r="P98" i="6"/>
  <c r="Q98" i="6" s="1"/>
  <c r="O98" i="6"/>
  <c r="AH99" i="8"/>
  <c r="L119" i="14"/>
  <c r="L113" i="7"/>
  <c r="AM122" i="8"/>
  <c r="AE122" i="8"/>
  <c r="O117" i="6"/>
  <c r="T117" i="6"/>
  <c r="U117" i="6" s="1"/>
  <c r="V117" i="6" s="1"/>
  <c r="P117" i="6"/>
  <c r="Q117" i="6" s="1"/>
  <c r="Z135" i="6"/>
  <c r="K144" i="6"/>
  <c r="L144" i="6" s="1"/>
  <c r="J144" i="6"/>
  <c r="AJ126" i="14"/>
  <c r="AB126" i="14" s="1"/>
  <c r="Z126" i="14" s="1"/>
  <c r="S126" i="14" s="1"/>
  <c r="K152" i="6"/>
  <c r="L152" i="6" s="1"/>
  <c r="M152" i="6" s="1"/>
  <c r="N152" i="6" s="1"/>
  <c r="M151" i="3" s="1"/>
  <c r="K151" i="6"/>
  <c r="L151" i="6" s="1"/>
  <c r="M151" i="6" s="1"/>
  <c r="N151" i="6" s="1"/>
  <c r="M150" i="3" s="1"/>
  <c r="P151" i="14"/>
  <c r="M151" i="14" s="1"/>
  <c r="I161" i="15"/>
  <c r="V161" i="15" s="1"/>
  <c r="G161" i="11" s="1"/>
  <c r="D161" i="11" s="1"/>
  <c r="O160" i="7"/>
  <c r="AN159" i="14"/>
  <c r="AB159" i="14" s="1"/>
  <c r="Z159" i="14" s="1"/>
  <c r="S159" i="14" s="1"/>
  <c r="S71" i="5"/>
  <c r="R7" i="8"/>
  <c r="O45" i="5"/>
  <c r="O8" i="7"/>
  <c r="R99" i="4"/>
  <c r="R35" i="4"/>
  <c r="R79" i="4"/>
  <c r="R47" i="4"/>
  <c r="R15" i="4"/>
  <c r="R123" i="4"/>
  <c r="R59" i="4"/>
  <c r="R54" i="5"/>
  <c r="R115" i="4"/>
  <c r="R19" i="4"/>
  <c r="R63" i="4"/>
  <c r="R31" i="4"/>
  <c r="S106" i="4"/>
  <c r="S74" i="4"/>
  <c r="S47" i="4"/>
  <c r="S11" i="4"/>
  <c r="R62" i="5"/>
  <c r="S114" i="4"/>
  <c r="R34" i="5"/>
  <c r="S82" i="4"/>
  <c r="R30" i="5"/>
  <c r="R42" i="4"/>
  <c r="R55" i="4"/>
  <c r="R62" i="4"/>
  <c r="R119" i="4"/>
  <c r="R126" i="4"/>
  <c r="R50" i="4"/>
  <c r="S126" i="4"/>
  <c r="S94" i="4"/>
  <c r="R50" i="5"/>
  <c r="R82" i="4"/>
  <c r="R86" i="4"/>
  <c r="S35" i="4"/>
  <c r="R114" i="4"/>
  <c r="R78" i="4"/>
  <c r="S51" i="4"/>
  <c r="S34" i="5"/>
  <c r="Q34" i="5" s="1"/>
  <c r="S66" i="5"/>
  <c r="S30" i="4"/>
  <c r="R74" i="4"/>
  <c r="S67" i="4"/>
  <c r="R75" i="4"/>
  <c r="S139" i="4"/>
  <c r="S54" i="5"/>
  <c r="R66" i="5"/>
  <c r="R58" i="5"/>
  <c r="S118" i="4"/>
  <c r="Q118" i="4" s="1"/>
  <c r="R26" i="5"/>
  <c r="R23" i="4"/>
  <c r="R30" i="4"/>
  <c r="S99" i="4"/>
  <c r="S123" i="4"/>
  <c r="S78" i="4"/>
  <c r="R118" i="4"/>
  <c r="S22" i="4"/>
  <c r="S131" i="4"/>
  <c r="R139" i="4"/>
  <c r="R7" i="4"/>
  <c r="S31" i="4"/>
  <c r="R39" i="4"/>
  <c r="S95" i="4"/>
  <c r="R10" i="4"/>
  <c r="S62" i="5"/>
  <c r="Q62" i="5" s="1"/>
  <c r="P19" i="14"/>
  <c r="M19" i="14" s="1"/>
  <c r="Q31" i="8"/>
  <c r="R31" i="8" s="1"/>
  <c r="X31" i="8" s="1"/>
  <c r="Q33" i="8"/>
  <c r="R33" i="8" s="1"/>
  <c r="Q32" i="8"/>
  <c r="R32" i="8" s="1"/>
  <c r="X32" i="8" s="1"/>
  <c r="S31" i="3" s="1"/>
  <c r="T50" i="6"/>
  <c r="U50" i="6" s="1"/>
  <c r="V50" i="6" s="1"/>
  <c r="T34" i="6"/>
  <c r="U34" i="6" s="1"/>
  <c r="S34" i="6"/>
  <c r="K37" i="6"/>
  <c r="L37" i="6" s="1"/>
  <c r="J37" i="6"/>
  <c r="C38" i="14"/>
  <c r="H38" i="11" s="1"/>
  <c r="E38" i="11" s="1"/>
  <c r="S70" i="10"/>
  <c r="H73" i="7" s="1"/>
  <c r="I77" i="15"/>
  <c r="V77" i="15" s="1"/>
  <c r="G77" i="11" s="1"/>
  <c r="D77" i="11" s="1"/>
  <c r="AB77" i="14"/>
  <c r="Z77" i="14" s="1"/>
  <c r="S77" i="14" s="1"/>
  <c r="M88" i="6"/>
  <c r="N88" i="6" s="1"/>
  <c r="M87" i="3" s="1"/>
  <c r="O91" i="6"/>
  <c r="T91" i="6"/>
  <c r="U91" i="6" s="1"/>
  <c r="V91" i="6" s="1"/>
  <c r="AA91" i="6" s="1"/>
  <c r="P91" i="6"/>
  <c r="Q91" i="6" s="1"/>
  <c r="M106" i="14"/>
  <c r="AG115" i="14"/>
  <c r="W123" i="6"/>
  <c r="X123" i="6"/>
  <c r="Y123" i="6" s="1"/>
  <c r="G133" i="14"/>
  <c r="D133" i="14" s="1"/>
  <c r="S127" i="10"/>
  <c r="H130" i="7" s="1"/>
  <c r="P137" i="14"/>
  <c r="M137" i="14" s="1"/>
  <c r="I147" i="6"/>
  <c r="Z147" i="6"/>
  <c r="N143" i="7"/>
  <c r="S154" i="10"/>
  <c r="H157" i="7" s="1"/>
  <c r="K150" i="14"/>
  <c r="L150" i="14" s="1"/>
  <c r="D150" i="14" s="1"/>
  <c r="AL154" i="8"/>
  <c r="AM154" i="8" s="1"/>
  <c r="AN154" i="8" s="1"/>
  <c r="L157" i="7"/>
  <c r="AE151" i="8"/>
  <c r="AM151" i="8"/>
  <c r="AN151" i="8" s="1"/>
  <c r="V153" i="10"/>
  <c r="Y156" i="8"/>
  <c r="Z156" i="8" s="1"/>
  <c r="P113" i="4"/>
  <c r="S129" i="4"/>
  <c r="S72" i="5"/>
  <c r="Z7" i="6"/>
  <c r="AA7" i="6" s="1"/>
  <c r="AB7" i="6" s="1"/>
  <c r="R57" i="5"/>
  <c r="S8" i="4"/>
  <c r="R48" i="5"/>
  <c r="I6" i="15"/>
  <c r="V6" i="15" s="1"/>
  <c r="G6" i="11" s="1"/>
  <c r="D6" i="11" s="1"/>
  <c r="X64" i="8"/>
  <c r="S63" i="3" s="1"/>
  <c r="R63" i="3" s="1"/>
  <c r="M8" i="7"/>
  <c r="M33" i="7"/>
  <c r="L30" i="14"/>
  <c r="D30" i="14" s="1"/>
  <c r="K48" i="6"/>
  <c r="L48" i="6" s="1"/>
  <c r="M48" i="6" s="1"/>
  <c r="N48" i="6" s="1"/>
  <c r="M47" i="3" s="1"/>
  <c r="J48" i="6"/>
  <c r="P48" i="6"/>
  <c r="Q48" i="6" s="1"/>
  <c r="R48" i="6" s="1"/>
  <c r="AB48" i="6" s="1"/>
  <c r="N47" i="3" s="1"/>
  <c r="X63" i="6"/>
  <c r="Y63" i="6" s="1"/>
  <c r="W63" i="6"/>
  <c r="M62" i="14"/>
  <c r="B62" i="14" s="1"/>
  <c r="F62" i="11" s="1"/>
  <c r="C62" i="11" s="1"/>
  <c r="G58" i="14"/>
  <c r="I63" i="6"/>
  <c r="I66" i="15"/>
  <c r="V66" i="15" s="1"/>
  <c r="G66" i="11" s="1"/>
  <c r="D66" i="11" s="1"/>
  <c r="L73" i="7"/>
  <c r="C65" i="14"/>
  <c r="H65" i="11" s="1"/>
  <c r="E65" i="11" s="1"/>
  <c r="AJ73" i="14"/>
  <c r="AB73" i="14" s="1"/>
  <c r="Z73" i="14" s="1"/>
  <c r="S73" i="14" s="1"/>
  <c r="N79" i="7"/>
  <c r="K79" i="7"/>
  <c r="P78" i="3" s="1"/>
  <c r="S74" i="10"/>
  <c r="H77" i="7" s="1"/>
  <c r="R89" i="6"/>
  <c r="P88" i="7"/>
  <c r="L91" i="7"/>
  <c r="AG81" i="14"/>
  <c r="G87" i="6"/>
  <c r="H87" i="6" s="1"/>
  <c r="F87" i="6"/>
  <c r="V84" i="15"/>
  <c r="G84" i="11" s="1"/>
  <c r="D84" i="11" s="1"/>
  <c r="AJ95" i="14"/>
  <c r="AB95" i="14" s="1"/>
  <c r="Z95" i="14" s="1"/>
  <c r="S95" i="14" s="1"/>
  <c r="AN97" i="14"/>
  <c r="I111" i="6"/>
  <c r="N111" i="6" s="1"/>
  <c r="X106" i="6"/>
  <c r="Y106" i="6" s="1"/>
  <c r="W106" i="6"/>
  <c r="I107" i="6"/>
  <c r="N107" i="6" s="1"/>
  <c r="AH118" i="8"/>
  <c r="AM118" i="8" s="1"/>
  <c r="I122" i="15"/>
  <c r="V122" i="15" s="1"/>
  <c r="G122" i="11" s="1"/>
  <c r="D122" i="11" s="1"/>
  <c r="M122" i="14"/>
  <c r="M124" i="7"/>
  <c r="AN134" i="14"/>
  <c r="K141" i="14"/>
  <c r="L141" i="14" s="1"/>
  <c r="D141" i="14" s="1"/>
  <c r="T128" i="10"/>
  <c r="I131" i="7" s="1"/>
  <c r="W143" i="6"/>
  <c r="X143" i="6"/>
  <c r="Y143" i="6" s="1"/>
  <c r="Z143" i="6" s="1"/>
  <c r="AA143" i="6" s="1"/>
  <c r="N145" i="7"/>
  <c r="Q145" i="7" s="1"/>
  <c r="P131" i="4" s="1"/>
  <c r="K145" i="7"/>
  <c r="P144" i="3" s="1"/>
  <c r="L51" i="5"/>
  <c r="M70" i="4"/>
  <c r="R23" i="5"/>
  <c r="V8" i="15"/>
  <c r="G8" i="11" s="1"/>
  <c r="D8" i="11" s="1"/>
  <c r="X145" i="8"/>
  <c r="S144" i="3" s="1"/>
  <c r="P38" i="7"/>
  <c r="T46" i="6"/>
  <c r="U46" i="6" s="1"/>
  <c r="S46" i="6"/>
  <c r="V57" i="10"/>
  <c r="Y60" i="8"/>
  <c r="Z60" i="8" s="1"/>
  <c r="I57" i="15"/>
  <c r="V57" i="15" s="1"/>
  <c r="G57" i="11" s="1"/>
  <c r="D57" i="11" s="1"/>
  <c r="K50" i="6"/>
  <c r="L50" i="6" s="1"/>
  <c r="J50" i="6"/>
  <c r="V51" i="15"/>
  <c r="G51" i="11" s="1"/>
  <c r="D51" i="11" s="1"/>
  <c r="T79" i="6"/>
  <c r="U79" i="6" s="1"/>
  <c r="V79" i="6" s="1"/>
  <c r="AA79" i="6" s="1"/>
  <c r="AB79" i="6" s="1"/>
  <c r="AG73" i="14"/>
  <c r="L76" i="7"/>
  <c r="AL87" i="8"/>
  <c r="AM87" i="8" s="1"/>
  <c r="P90" i="6"/>
  <c r="Q90" i="6" s="1"/>
  <c r="T90" i="6"/>
  <c r="U90" i="6" s="1"/>
  <c r="V90" i="6" s="1"/>
  <c r="O90" i="6"/>
  <c r="O78" i="6"/>
  <c r="T78" i="6"/>
  <c r="U78" i="6" s="1"/>
  <c r="V78" i="6" s="1"/>
  <c r="P78" i="6"/>
  <c r="Q78" i="6" s="1"/>
  <c r="R78" i="6" s="1"/>
  <c r="X78" i="6"/>
  <c r="Y78" i="6" s="1"/>
  <c r="Z78" i="6" s="1"/>
  <c r="K95" i="14"/>
  <c r="L95" i="14" s="1"/>
  <c r="D95" i="14" s="1"/>
  <c r="P106" i="7"/>
  <c r="AN100" i="14"/>
  <c r="AB100" i="14" s="1"/>
  <c r="Z100" i="14" s="1"/>
  <c r="S100" i="14" s="1"/>
  <c r="P103" i="14"/>
  <c r="M103" i="14" s="1"/>
  <c r="L106" i="14"/>
  <c r="D106" i="14" s="1"/>
  <c r="I119" i="15"/>
  <c r="V119" i="15" s="1"/>
  <c r="G119" i="11" s="1"/>
  <c r="D119" i="11" s="1"/>
  <c r="L115" i="7"/>
  <c r="P115" i="7"/>
  <c r="K117" i="14"/>
  <c r="L117" i="14" s="1"/>
  <c r="D117" i="14" s="1"/>
  <c r="S117" i="10"/>
  <c r="H120" i="7" s="1"/>
  <c r="X128" i="6"/>
  <c r="Y128" i="6" s="1"/>
  <c r="Z128" i="6" s="1"/>
  <c r="AB118" i="14"/>
  <c r="Z118" i="14" s="1"/>
  <c r="S118" i="14" s="1"/>
  <c r="O111" i="6"/>
  <c r="P111" i="6"/>
  <c r="Q111" i="6" s="1"/>
  <c r="T111" i="6"/>
  <c r="U111" i="6" s="1"/>
  <c r="V111" i="6" s="1"/>
  <c r="AJ129" i="14"/>
  <c r="AB129" i="14" s="1"/>
  <c r="Z129" i="14" s="1"/>
  <c r="S129" i="14" s="1"/>
  <c r="L116" i="14"/>
  <c r="D116" i="14" s="1"/>
  <c r="B116" i="14" s="1"/>
  <c r="F116" i="11" s="1"/>
  <c r="C116" i="11" s="1"/>
  <c r="C116" i="14"/>
  <c r="H116" i="11" s="1"/>
  <c r="E116" i="11" s="1"/>
  <c r="AE137" i="8"/>
  <c r="AM137" i="8"/>
  <c r="M148" i="6"/>
  <c r="X146" i="6"/>
  <c r="Y146" i="6" s="1"/>
  <c r="W146" i="6"/>
  <c r="AH141" i="8"/>
  <c r="AM141" i="8" s="1"/>
  <c r="AE150" i="8"/>
  <c r="S148" i="6"/>
  <c r="T148" i="6"/>
  <c r="U148" i="6" s="1"/>
  <c r="V148" i="6" s="1"/>
  <c r="V155" i="15"/>
  <c r="G155" i="11" s="1"/>
  <c r="D155" i="11" s="1"/>
  <c r="M163" i="7"/>
  <c r="X164" i="6"/>
  <c r="Y164" i="6" s="1"/>
  <c r="Z164" i="6" s="1"/>
  <c r="T160" i="6"/>
  <c r="U160" i="6" s="1"/>
  <c r="V160" i="6" s="1"/>
  <c r="P160" i="6"/>
  <c r="Q160" i="6" s="1"/>
  <c r="O160" i="6"/>
  <c r="R61" i="4"/>
  <c r="R48" i="4"/>
  <c r="X119" i="8"/>
  <c r="S118" i="3" s="1"/>
  <c r="L88" i="4"/>
  <c r="O64" i="4"/>
  <c r="R16" i="5"/>
  <c r="G20" i="14"/>
  <c r="P10" i="7"/>
  <c r="G12" i="14"/>
  <c r="G8" i="6"/>
  <c r="H8" i="6" s="1"/>
  <c r="F8" i="6"/>
  <c r="O22" i="6"/>
  <c r="T22" i="6"/>
  <c r="U22" i="6" s="1"/>
  <c r="V22" i="6" s="1"/>
  <c r="P22" i="6"/>
  <c r="Q22" i="6" s="1"/>
  <c r="K29" i="6"/>
  <c r="L29" i="6" s="1"/>
  <c r="J29" i="6"/>
  <c r="O29" i="7"/>
  <c r="G39" i="6"/>
  <c r="H39" i="6" s="1"/>
  <c r="F39" i="6"/>
  <c r="G60" i="6"/>
  <c r="H60" i="6" s="1"/>
  <c r="F60" i="6"/>
  <c r="G77" i="6"/>
  <c r="H77" i="6" s="1"/>
  <c r="I77" i="6" s="1"/>
  <c r="F77" i="6"/>
  <c r="P83" i="6"/>
  <c r="Q83" i="6" s="1"/>
  <c r="R83" i="6" s="1"/>
  <c r="X47" i="6"/>
  <c r="Y47" i="6" s="1"/>
  <c r="W47" i="6"/>
  <c r="O75" i="7"/>
  <c r="L71" i="14"/>
  <c r="D71" i="14" s="1"/>
  <c r="P86" i="14"/>
  <c r="M86" i="14" s="1"/>
  <c r="T92" i="6"/>
  <c r="U92" i="6" s="1"/>
  <c r="V92" i="6" s="1"/>
  <c r="P92" i="6"/>
  <c r="Q92" i="6" s="1"/>
  <c r="O92" i="6"/>
  <c r="M88" i="7"/>
  <c r="V84" i="10"/>
  <c r="Y87" i="8"/>
  <c r="Z87" i="8" s="1"/>
  <c r="V97" i="15"/>
  <c r="G97" i="11" s="1"/>
  <c r="D97" i="11" s="1"/>
  <c r="O122" i="7"/>
  <c r="L122" i="14"/>
  <c r="D122" i="14" s="1"/>
  <c r="P113" i="14"/>
  <c r="AL116" i="8"/>
  <c r="S130" i="10"/>
  <c r="H133" i="7" s="1"/>
  <c r="S141" i="10"/>
  <c r="H144" i="7" s="1"/>
  <c r="S136" i="10"/>
  <c r="H139" i="7" s="1"/>
  <c r="P150" i="6"/>
  <c r="Q150" i="6" s="1"/>
  <c r="R150" i="6" s="1"/>
  <c r="M150" i="7"/>
  <c r="Z142" i="14"/>
  <c r="S142" i="14" s="1"/>
  <c r="B142" i="14" s="1"/>
  <c r="F142" i="11" s="1"/>
  <c r="C142" i="11" s="1"/>
  <c r="L151" i="14"/>
  <c r="D151" i="14" s="1"/>
  <c r="AH163" i="8"/>
  <c r="AM163" i="8" s="1"/>
  <c r="AL159" i="8"/>
  <c r="AM159" i="8" s="1"/>
  <c r="L45" i="4"/>
  <c r="X163" i="8"/>
  <c r="S162" i="3" s="1"/>
  <c r="O56" i="4"/>
  <c r="S56" i="4"/>
  <c r="M9" i="4"/>
  <c r="Z6" i="14"/>
  <c r="S6" i="14" s="1"/>
  <c r="M15" i="14"/>
  <c r="B15" i="14" s="1"/>
  <c r="F15" i="11" s="1"/>
  <c r="C15" i="11" s="1"/>
  <c r="V27" i="10"/>
  <c r="Y30" i="8"/>
  <c r="Z30" i="8" s="1"/>
  <c r="AH21" i="8"/>
  <c r="AM21" i="8" s="1"/>
  <c r="AN21" i="8" s="1"/>
  <c r="V24" i="10"/>
  <c r="Y27" i="8"/>
  <c r="Z27" i="8" s="1"/>
  <c r="AN27" i="8" s="1"/>
  <c r="T26" i="3" s="1"/>
  <c r="AE23" i="8"/>
  <c r="AM23" i="8" s="1"/>
  <c r="AN23" i="8" s="1"/>
  <c r="C40" i="14"/>
  <c r="H40" i="11" s="1"/>
  <c r="E40" i="11" s="1"/>
  <c r="L32" i="7"/>
  <c r="O52" i="6"/>
  <c r="T52" i="6"/>
  <c r="U52" i="6" s="1"/>
  <c r="V52" i="6" s="1"/>
  <c r="AA52" i="6" s="1"/>
  <c r="P52" i="6"/>
  <c r="Q52" i="6" s="1"/>
  <c r="P45" i="14"/>
  <c r="M45" i="14" s="1"/>
  <c r="V53" i="10"/>
  <c r="Y56" i="8"/>
  <c r="Z56" i="8" s="1"/>
  <c r="AN56" i="8" s="1"/>
  <c r="S49" i="4" s="1"/>
  <c r="G73" i="6"/>
  <c r="H73" i="6" s="1"/>
  <c r="F73" i="6"/>
  <c r="T44" i="10"/>
  <c r="I47" i="7" s="1"/>
  <c r="L73" i="14"/>
  <c r="D73" i="14" s="1"/>
  <c r="S80" i="10"/>
  <c r="H83" i="7" s="1"/>
  <c r="I92" i="15"/>
  <c r="V92" i="15" s="1"/>
  <c r="G92" i="11" s="1"/>
  <c r="D92" i="11" s="1"/>
  <c r="O95" i="6"/>
  <c r="P95" i="6"/>
  <c r="Q95" i="6" s="1"/>
  <c r="T95" i="6"/>
  <c r="U95" i="6" s="1"/>
  <c r="V95" i="6" s="1"/>
  <c r="P79" i="14"/>
  <c r="M79" i="14" s="1"/>
  <c r="C79" i="14" s="1"/>
  <c r="H79" i="11" s="1"/>
  <c r="E79" i="11" s="1"/>
  <c r="V106" i="10"/>
  <c r="Y109" i="8"/>
  <c r="Z109" i="8" s="1"/>
  <c r="K113" i="7"/>
  <c r="P112" i="3" s="1"/>
  <c r="N113" i="7"/>
  <c r="G105" i="14"/>
  <c r="AL121" i="8"/>
  <c r="AM121" i="8" s="1"/>
  <c r="AL123" i="8"/>
  <c r="L118" i="7"/>
  <c r="K124" i="6"/>
  <c r="L124" i="6" s="1"/>
  <c r="J124" i="6"/>
  <c r="S131" i="10"/>
  <c r="H134" i="7" s="1"/>
  <c r="AH140" i="8"/>
  <c r="AM140" i="8" s="1"/>
  <c r="M133" i="14"/>
  <c r="V137" i="15"/>
  <c r="G137" i="11" s="1"/>
  <c r="D137" i="11" s="1"/>
  <c r="V136" i="15"/>
  <c r="G136" i="11" s="1"/>
  <c r="D136" i="11" s="1"/>
  <c r="M146" i="14"/>
  <c r="AN144" i="14"/>
  <c r="L149" i="14"/>
  <c r="D149" i="14" s="1"/>
  <c r="B149" i="14" s="1"/>
  <c r="F149" i="11" s="1"/>
  <c r="C149" i="11" s="1"/>
  <c r="B149" i="11" s="1"/>
  <c r="AE163" i="8"/>
  <c r="L160" i="14"/>
  <c r="D160" i="14" s="1"/>
  <c r="V160" i="10"/>
  <c r="Y163" i="8"/>
  <c r="Z163" i="8" s="1"/>
  <c r="G145" i="6"/>
  <c r="H145" i="6" s="1"/>
  <c r="I145" i="6" s="1"/>
  <c r="F145" i="6"/>
  <c r="X160" i="6"/>
  <c r="Y160" i="6" s="1"/>
  <c r="W160" i="6"/>
  <c r="X52" i="8"/>
  <c r="S51" i="3" s="1"/>
  <c r="X160" i="8"/>
  <c r="S159" i="3" s="1"/>
  <c r="V55" i="10"/>
  <c r="Y58" i="8"/>
  <c r="Z58" i="8" s="1"/>
  <c r="K63" i="6"/>
  <c r="L63" i="6" s="1"/>
  <c r="J63" i="6"/>
  <c r="AB54" i="14"/>
  <c r="Z54" i="14" s="1"/>
  <c r="S54" i="14" s="1"/>
  <c r="M8" i="5"/>
  <c r="Q85" i="5"/>
  <c r="F85" i="5" s="1"/>
  <c r="G85" i="5" s="1"/>
  <c r="H85" i="5" s="1"/>
  <c r="D13" i="14"/>
  <c r="O138" i="8"/>
  <c r="X138" i="8" s="1"/>
  <c r="S137" i="3" s="1"/>
  <c r="R76" i="4"/>
  <c r="R140" i="4"/>
  <c r="O16" i="6"/>
  <c r="T16" i="6"/>
  <c r="U16" i="6" s="1"/>
  <c r="V16" i="6" s="1"/>
  <c r="P16" i="6"/>
  <c r="Q16" i="6" s="1"/>
  <c r="M23" i="6"/>
  <c r="Z12" i="6"/>
  <c r="AB14" i="14"/>
  <c r="Z14" i="14" s="1"/>
  <c r="S14" i="14" s="1"/>
  <c r="AB25" i="14"/>
  <c r="Z25" i="14" s="1"/>
  <c r="S25" i="14" s="1"/>
  <c r="R51" i="7"/>
  <c r="O50" i="3" s="1"/>
  <c r="Q50" i="3"/>
  <c r="V31" i="10"/>
  <c r="Y34" i="8"/>
  <c r="Z34" i="8" s="1"/>
  <c r="AN34" i="8" s="1"/>
  <c r="T33" i="3" s="1"/>
  <c r="R33" i="3" s="1"/>
  <c r="AN80" i="8"/>
  <c r="T79" i="3" s="1"/>
  <c r="R79" i="3" s="1"/>
  <c r="B99" i="14"/>
  <c r="F99" i="11" s="1"/>
  <c r="C99" i="11" s="1"/>
  <c r="W97" i="6"/>
  <c r="X97" i="6"/>
  <c r="Y97" i="6" s="1"/>
  <c r="Z97" i="6" s="1"/>
  <c r="V103" i="15"/>
  <c r="G103" i="11" s="1"/>
  <c r="D103" i="11" s="1"/>
  <c r="AJ119" i="14"/>
  <c r="AB119" i="14" s="1"/>
  <c r="Z119" i="14" s="1"/>
  <c r="S119" i="14" s="1"/>
  <c r="O113" i="7"/>
  <c r="P113" i="7"/>
  <c r="M126" i="6"/>
  <c r="K130" i="6"/>
  <c r="L130" i="6" s="1"/>
  <c r="J130" i="6"/>
  <c r="D131" i="14"/>
  <c r="G134" i="6"/>
  <c r="H134" i="6" s="1"/>
  <c r="F134" i="6"/>
  <c r="O141" i="6"/>
  <c r="T141" i="6"/>
  <c r="U141" i="6" s="1"/>
  <c r="V141" i="6" s="1"/>
  <c r="AA141" i="6" s="1"/>
  <c r="P141" i="6"/>
  <c r="Q141" i="6" s="1"/>
  <c r="P143" i="14"/>
  <c r="M143" i="14" s="1"/>
  <c r="V150" i="15"/>
  <c r="G150" i="11" s="1"/>
  <c r="D150" i="11" s="1"/>
  <c r="X108" i="8"/>
  <c r="S107" i="3" s="1"/>
  <c r="B4" i="14"/>
  <c r="F4" i="11" s="1"/>
  <c r="C4" i="11" s="1"/>
  <c r="B4" i="11" s="1"/>
  <c r="R132" i="4"/>
  <c r="X111" i="8"/>
  <c r="S110" i="3" s="1"/>
  <c r="O59" i="5"/>
  <c r="V3" i="10"/>
  <c r="Y6" i="8"/>
  <c r="Z6" i="8" s="1"/>
  <c r="I21" i="15"/>
  <c r="V41" i="15"/>
  <c r="G41" i="11" s="1"/>
  <c r="D41" i="11" s="1"/>
  <c r="P52" i="7"/>
  <c r="AE32" i="8"/>
  <c r="AM32" i="8" s="1"/>
  <c r="AN32" i="8" s="1"/>
  <c r="X41" i="6"/>
  <c r="Y41" i="6" s="1"/>
  <c r="Z41" i="6" s="1"/>
  <c r="AA41" i="6" s="1"/>
  <c r="AB41" i="6" s="1"/>
  <c r="W41" i="6"/>
  <c r="C62" i="14"/>
  <c r="H62" i="11" s="1"/>
  <c r="E62" i="11" s="1"/>
  <c r="I71" i="6"/>
  <c r="N71" i="6" s="1"/>
  <c r="G67" i="6"/>
  <c r="H67" i="6" s="1"/>
  <c r="F67" i="6"/>
  <c r="AA84" i="6"/>
  <c r="B68" i="14"/>
  <c r="F68" i="11" s="1"/>
  <c r="C68" i="11" s="1"/>
  <c r="O91" i="7"/>
  <c r="AB84" i="14"/>
  <c r="Z84" i="14" s="1"/>
  <c r="S84" i="14" s="1"/>
  <c r="P79" i="7"/>
  <c r="AG92" i="14"/>
  <c r="X102" i="6"/>
  <c r="Y102" i="6" s="1"/>
  <c r="W102" i="6"/>
  <c r="X90" i="6"/>
  <c r="Y90" i="6" s="1"/>
  <c r="Z90" i="6" s="1"/>
  <c r="W90" i="6"/>
  <c r="AE114" i="8"/>
  <c r="AM114" i="8" s="1"/>
  <c r="I120" i="15"/>
  <c r="I129" i="15"/>
  <c r="V129" i="15" s="1"/>
  <c r="G129" i="11" s="1"/>
  <c r="D129" i="11" s="1"/>
  <c r="AE117" i="8"/>
  <c r="AM117" i="8"/>
  <c r="AN117" i="8" s="1"/>
  <c r="T116" i="3" s="1"/>
  <c r="R116" i="3" s="1"/>
  <c r="D126" i="14"/>
  <c r="F136" i="6"/>
  <c r="G136" i="6"/>
  <c r="H136" i="6" s="1"/>
  <c r="J163" i="6"/>
  <c r="K163" i="6"/>
  <c r="L163" i="6" s="1"/>
  <c r="R29" i="4"/>
  <c r="M7" i="6"/>
  <c r="O24" i="5"/>
  <c r="R20" i="4"/>
  <c r="S46" i="5"/>
  <c r="R80" i="5"/>
  <c r="AH16" i="8"/>
  <c r="AM16" i="8" s="1"/>
  <c r="AN16" i="8" s="1"/>
  <c r="AG5" i="14"/>
  <c r="T23" i="6"/>
  <c r="U23" i="6" s="1"/>
  <c r="V23" i="6" s="1"/>
  <c r="AA23" i="6" s="1"/>
  <c r="AB23" i="6" s="1"/>
  <c r="V8" i="10"/>
  <c r="Y11" i="8"/>
  <c r="Z11" i="8" s="1"/>
  <c r="AN11" i="8" s="1"/>
  <c r="T10" i="3" s="1"/>
  <c r="R10" i="3" s="1"/>
  <c r="V5" i="15"/>
  <c r="G5" i="11" s="1"/>
  <c r="D5" i="11" s="1"/>
  <c r="P13" i="6"/>
  <c r="Q13" i="6" s="1"/>
  <c r="O13" i="6"/>
  <c r="T13" i="6"/>
  <c r="U13" i="6" s="1"/>
  <c r="V13" i="6" s="1"/>
  <c r="K20" i="7"/>
  <c r="P19" i="3" s="1"/>
  <c r="N20" i="7"/>
  <c r="C18" i="14"/>
  <c r="H18" i="11" s="1"/>
  <c r="E18" i="11" s="1"/>
  <c r="O7" i="7"/>
  <c r="M7" i="7"/>
  <c r="C22" i="14"/>
  <c r="H22" i="11" s="1"/>
  <c r="E22" i="11" s="1"/>
  <c r="B22" i="11" s="1"/>
  <c r="I30" i="15"/>
  <c r="V30" i="15" s="1"/>
  <c r="G30" i="11" s="1"/>
  <c r="D30" i="11" s="1"/>
  <c r="K44" i="6"/>
  <c r="L44" i="6" s="1"/>
  <c r="J44" i="6"/>
  <c r="K32" i="6"/>
  <c r="L32" i="6" s="1"/>
  <c r="M32" i="6" s="1"/>
  <c r="N32" i="6" s="1"/>
  <c r="M31" i="3" s="1"/>
  <c r="J32" i="6"/>
  <c r="P32" i="6"/>
  <c r="Q32" i="6" s="1"/>
  <c r="R32" i="6" s="1"/>
  <c r="K41" i="6"/>
  <c r="L41" i="6" s="1"/>
  <c r="J41" i="6"/>
  <c r="P46" i="14"/>
  <c r="M46" i="14" s="1"/>
  <c r="B46" i="14" s="1"/>
  <c r="F46" i="11" s="1"/>
  <c r="C46" i="11" s="1"/>
  <c r="S35" i="10"/>
  <c r="H38" i="7" s="1"/>
  <c r="AB50" i="14"/>
  <c r="Z50" i="14" s="1"/>
  <c r="S50" i="14" s="1"/>
  <c r="AN63" i="8"/>
  <c r="S55" i="4" s="1"/>
  <c r="Q55" i="4" s="1"/>
  <c r="AN43" i="14"/>
  <c r="AB43" i="14" s="1"/>
  <c r="Z43" i="14" s="1"/>
  <c r="M51" i="14"/>
  <c r="K66" i="14"/>
  <c r="L66" i="14" s="1"/>
  <c r="V63" i="15"/>
  <c r="G63" i="11" s="1"/>
  <c r="D63" i="11" s="1"/>
  <c r="AN93" i="8"/>
  <c r="T92" i="3" s="1"/>
  <c r="R92" i="3" s="1"/>
  <c r="L88" i="7"/>
  <c r="N82" i="6"/>
  <c r="M81" i="3" s="1"/>
  <c r="AB78" i="14"/>
  <c r="Z78" i="14" s="1"/>
  <c r="S78" i="14" s="1"/>
  <c r="G81" i="14"/>
  <c r="D81" i="14" s="1"/>
  <c r="P88" i="14"/>
  <c r="M88" i="14" s="1"/>
  <c r="K99" i="6"/>
  <c r="L99" i="6" s="1"/>
  <c r="J99" i="6"/>
  <c r="P111" i="14"/>
  <c r="M111" i="14" s="1"/>
  <c r="D105" i="14"/>
  <c r="Q129" i="7"/>
  <c r="Z117" i="6"/>
  <c r="V115" i="15"/>
  <c r="G115" i="11" s="1"/>
  <c r="D115" i="11" s="1"/>
  <c r="O123" i="7"/>
  <c r="M121" i="14"/>
  <c r="Z141" i="14"/>
  <c r="S141" i="14" s="1"/>
  <c r="M164" i="7"/>
  <c r="I157" i="15"/>
  <c r="V157" i="15" s="1"/>
  <c r="G157" i="11" s="1"/>
  <c r="D157" i="11" s="1"/>
  <c r="G163" i="6"/>
  <c r="H163" i="6" s="1"/>
  <c r="F163" i="6"/>
  <c r="M37" i="4"/>
  <c r="W7" i="8"/>
  <c r="F84" i="5"/>
  <c r="G84" i="5" s="1"/>
  <c r="H84" i="5" s="1"/>
  <c r="O104" i="4"/>
  <c r="L12" i="14"/>
  <c r="D12" i="14" s="1"/>
  <c r="M13" i="7"/>
  <c r="V21" i="15"/>
  <c r="G21" i="11" s="1"/>
  <c r="D21" i="11" s="1"/>
  <c r="G14" i="6"/>
  <c r="H14" i="6" s="1"/>
  <c r="F14" i="6"/>
  <c r="V27" i="15"/>
  <c r="G27" i="11" s="1"/>
  <c r="D27" i="11" s="1"/>
  <c r="AB24" i="14"/>
  <c r="Z24" i="14" s="1"/>
  <c r="AE33" i="8"/>
  <c r="K36" i="7"/>
  <c r="P35" i="3" s="1"/>
  <c r="N36" i="7"/>
  <c r="Q36" i="7" s="1"/>
  <c r="V46" i="10"/>
  <c r="Y49" i="8"/>
  <c r="Z49" i="8" s="1"/>
  <c r="AB35" i="14"/>
  <c r="Z35" i="14" s="1"/>
  <c r="S35" i="14" s="1"/>
  <c r="B61" i="14"/>
  <c r="F61" i="11" s="1"/>
  <c r="C61" i="11" s="1"/>
  <c r="B61" i="11" s="1"/>
  <c r="L57" i="14"/>
  <c r="D57" i="14" s="1"/>
  <c r="AB47" i="14"/>
  <c r="Z47" i="14" s="1"/>
  <c r="S47" i="14" s="1"/>
  <c r="P75" i="7"/>
  <c r="O64" i="6"/>
  <c r="T64" i="6"/>
  <c r="U64" i="6" s="1"/>
  <c r="V64" i="6" s="1"/>
  <c r="AA64" i="6" s="1"/>
  <c r="X64" i="6"/>
  <c r="Y64" i="6" s="1"/>
  <c r="Z64" i="6" s="1"/>
  <c r="P64" i="6"/>
  <c r="Q64" i="6" s="1"/>
  <c r="AE81" i="8"/>
  <c r="AM81" i="8" s="1"/>
  <c r="AN81" i="8" s="1"/>
  <c r="AE101" i="8"/>
  <c r="AM101" i="8" s="1"/>
  <c r="AN101" i="8" s="1"/>
  <c r="M92" i="14"/>
  <c r="L99" i="7"/>
  <c r="F96" i="6"/>
  <c r="G96" i="6"/>
  <c r="H96" i="6" s="1"/>
  <c r="L109" i="7"/>
  <c r="T105" i="6"/>
  <c r="U105" i="6" s="1"/>
  <c r="S105" i="6"/>
  <c r="T122" i="8"/>
  <c r="J122" i="8"/>
  <c r="G122" i="8"/>
  <c r="P122" i="8"/>
  <c r="F122" i="8"/>
  <c r="M122" i="8"/>
  <c r="S122" i="8"/>
  <c r="L122" i="8"/>
  <c r="V122" i="8"/>
  <c r="U122" i="8"/>
  <c r="Q122" i="8"/>
  <c r="I122" i="8"/>
  <c r="K122" i="8" s="1"/>
  <c r="AJ122" i="14"/>
  <c r="AB122" i="14" s="1"/>
  <c r="Z122" i="14" s="1"/>
  <c r="S122" i="14" s="1"/>
  <c r="D110" i="14"/>
  <c r="I105" i="15"/>
  <c r="V105" i="15" s="1"/>
  <c r="G105" i="11" s="1"/>
  <c r="D105" i="11" s="1"/>
  <c r="AN131" i="14"/>
  <c r="AB131" i="14" s="1"/>
  <c r="Z131" i="14" s="1"/>
  <c r="S131" i="14" s="1"/>
  <c r="I121" i="15"/>
  <c r="V121" i="15" s="1"/>
  <c r="G121" i="11" s="1"/>
  <c r="D121" i="11" s="1"/>
  <c r="I137" i="15"/>
  <c r="L124" i="14"/>
  <c r="D124" i="14" s="1"/>
  <c r="B124" i="14" s="1"/>
  <c r="F124" i="11" s="1"/>
  <c r="C124" i="11" s="1"/>
  <c r="B124" i="11" s="1"/>
  <c r="C124" i="14"/>
  <c r="H124" i="11" s="1"/>
  <c r="E124" i="11" s="1"/>
  <c r="O135" i="6"/>
  <c r="P135" i="6"/>
  <c r="Q135" i="6" s="1"/>
  <c r="T135" i="6"/>
  <c r="U135" i="6" s="1"/>
  <c r="V135" i="6" s="1"/>
  <c r="AA135" i="6" s="1"/>
  <c r="I146" i="15"/>
  <c r="V146" i="15" s="1"/>
  <c r="G146" i="11" s="1"/>
  <c r="D146" i="11" s="1"/>
  <c r="O113" i="4"/>
  <c r="L81" i="4"/>
  <c r="O17" i="4"/>
  <c r="L129" i="4"/>
  <c r="R72" i="5"/>
  <c r="L7" i="7"/>
  <c r="M8" i="4"/>
  <c r="L48" i="5"/>
  <c r="W8" i="6"/>
  <c r="X8" i="6"/>
  <c r="Y8" i="6" s="1"/>
  <c r="P6" i="14"/>
  <c r="Q24" i="8"/>
  <c r="R24" i="8" s="1"/>
  <c r="X24" i="8" s="1"/>
  <c r="Q25" i="8"/>
  <c r="R25" i="8" s="1"/>
  <c r="W22" i="6"/>
  <c r="X22" i="6"/>
  <c r="Y22" i="6" s="1"/>
  <c r="Z22" i="6" s="1"/>
  <c r="W30" i="6"/>
  <c r="X30" i="6"/>
  <c r="Y30" i="6" s="1"/>
  <c r="P28" i="14"/>
  <c r="M28" i="14" s="1"/>
  <c r="D35" i="14"/>
  <c r="AE39" i="8"/>
  <c r="AM39" i="8"/>
  <c r="P58" i="7"/>
  <c r="Q48" i="8"/>
  <c r="R48" i="8" s="1"/>
  <c r="X48" i="8" s="1"/>
  <c r="S47" i="3" s="1"/>
  <c r="Q49" i="8"/>
  <c r="R49" i="8" s="1"/>
  <c r="X49" i="8" s="1"/>
  <c r="Q50" i="8"/>
  <c r="R50" i="8" s="1"/>
  <c r="X50" i="8" s="1"/>
  <c r="S49" i="3" s="1"/>
  <c r="V60" i="15"/>
  <c r="G60" i="11" s="1"/>
  <c r="D60" i="11" s="1"/>
  <c r="P66" i="14"/>
  <c r="M66" i="14" s="1"/>
  <c r="AG63" i="14"/>
  <c r="AB63" i="14" s="1"/>
  <c r="Z63" i="14" s="1"/>
  <c r="AH76" i="8"/>
  <c r="L75" i="7"/>
  <c r="L69" i="14"/>
  <c r="D69" i="14" s="1"/>
  <c r="B69" i="14" s="1"/>
  <c r="F69" i="11" s="1"/>
  <c r="C69" i="11" s="1"/>
  <c r="C69" i="14"/>
  <c r="H69" i="11" s="1"/>
  <c r="E69" i="11" s="1"/>
  <c r="T89" i="6"/>
  <c r="U89" i="6" s="1"/>
  <c r="V89" i="6" s="1"/>
  <c r="G98" i="14"/>
  <c r="AJ92" i="14"/>
  <c r="AB92" i="14" s="1"/>
  <c r="Z92" i="14" s="1"/>
  <c r="S92" i="14" s="1"/>
  <c r="S114" i="8"/>
  <c r="F114" i="8"/>
  <c r="J114" i="8"/>
  <c r="L114" i="8"/>
  <c r="T114" i="8"/>
  <c r="V114" i="8"/>
  <c r="Q114" i="8"/>
  <c r="U114" i="8"/>
  <c r="I114" i="8"/>
  <c r="M114" i="8"/>
  <c r="P114" i="8"/>
  <c r="G114" i="8"/>
  <c r="K103" i="14"/>
  <c r="L103" i="14" s="1"/>
  <c r="D103" i="14" s="1"/>
  <c r="AH147" i="8"/>
  <c r="AM147" i="8" s="1"/>
  <c r="AN147" i="8" s="1"/>
  <c r="O149" i="6"/>
  <c r="P149" i="6"/>
  <c r="Q149" i="6" s="1"/>
  <c r="R149" i="6" s="1"/>
  <c r="T149" i="6"/>
  <c r="U149" i="6" s="1"/>
  <c r="V149" i="6" s="1"/>
  <c r="I138" i="15"/>
  <c r="V138" i="15" s="1"/>
  <c r="G138" i="11" s="1"/>
  <c r="D138" i="11" s="1"/>
  <c r="K153" i="6"/>
  <c r="L153" i="6" s="1"/>
  <c r="M153" i="6" s="1"/>
  <c r="N153" i="6" s="1"/>
  <c r="M152" i="3" s="1"/>
  <c r="R33" i="4"/>
  <c r="S120" i="4"/>
  <c r="S43" i="5"/>
  <c r="Q43" i="5" s="1"/>
  <c r="W16" i="6"/>
  <c r="X16" i="6"/>
  <c r="Y16" i="6" s="1"/>
  <c r="P19" i="6"/>
  <c r="Q19" i="6" s="1"/>
  <c r="R19" i="6" s="1"/>
  <c r="AB19" i="6" s="1"/>
  <c r="N18" i="3" s="1"/>
  <c r="AE24" i="8"/>
  <c r="AM24" i="8" s="1"/>
  <c r="AE26" i="8"/>
  <c r="K28" i="6"/>
  <c r="L28" i="6" s="1"/>
  <c r="M28" i="6" s="1"/>
  <c r="J28" i="6"/>
  <c r="I25" i="15"/>
  <c r="V25" i="15" s="1"/>
  <c r="G25" i="11" s="1"/>
  <c r="D25" i="11" s="1"/>
  <c r="V30" i="10"/>
  <c r="Y33" i="8"/>
  <c r="Z33" i="8" s="1"/>
  <c r="M55" i="14"/>
  <c r="K43" i="14"/>
  <c r="L43" i="14" s="1"/>
  <c r="D43" i="14" s="1"/>
  <c r="V53" i="15"/>
  <c r="G53" i="11" s="1"/>
  <c r="D53" i="11" s="1"/>
  <c r="D58" i="14"/>
  <c r="Q60" i="8"/>
  <c r="R60" i="8" s="1"/>
  <c r="X60" i="8" s="1"/>
  <c r="Q58" i="8"/>
  <c r="R58" i="8" s="1"/>
  <c r="X58" i="8" s="1"/>
  <c r="S57" i="3" s="1"/>
  <c r="Q59" i="8"/>
  <c r="R59" i="8" s="1"/>
  <c r="X59" i="8" s="1"/>
  <c r="S58" i="3" s="1"/>
  <c r="R58" i="3" s="1"/>
  <c r="L52" i="14"/>
  <c r="D52" i="14" s="1"/>
  <c r="B52" i="14" s="1"/>
  <c r="F52" i="11" s="1"/>
  <c r="C52" i="11" s="1"/>
  <c r="B52" i="11" s="1"/>
  <c r="C52" i="14"/>
  <c r="H52" i="11" s="1"/>
  <c r="E52" i="11" s="1"/>
  <c r="K67" i="6"/>
  <c r="L67" i="6" s="1"/>
  <c r="J67" i="6"/>
  <c r="P77" i="6"/>
  <c r="Q77" i="6" s="1"/>
  <c r="O77" i="6"/>
  <c r="T77" i="6"/>
  <c r="U77" i="6" s="1"/>
  <c r="V77" i="6" s="1"/>
  <c r="AA77" i="6" s="1"/>
  <c r="L67" i="14"/>
  <c r="D67" i="14" s="1"/>
  <c r="G89" i="6"/>
  <c r="H89" i="6" s="1"/>
  <c r="F89" i="6"/>
  <c r="AH89" i="8"/>
  <c r="AM89" i="8" s="1"/>
  <c r="V94" i="15"/>
  <c r="G94" i="11" s="1"/>
  <c r="D94" i="11" s="1"/>
  <c r="AG99" i="14"/>
  <c r="AB99" i="14" s="1"/>
  <c r="Z99" i="14" s="1"/>
  <c r="K107" i="7"/>
  <c r="P106" i="3" s="1"/>
  <c r="N107" i="7"/>
  <c r="Q107" i="7" s="1"/>
  <c r="P94" i="4" s="1"/>
  <c r="S95" i="10"/>
  <c r="H98" i="7" s="1"/>
  <c r="W95" i="6"/>
  <c r="X95" i="6"/>
  <c r="Y95" i="6" s="1"/>
  <c r="M109" i="7"/>
  <c r="G109" i="6"/>
  <c r="H109" i="6" s="1"/>
  <c r="F109" i="6"/>
  <c r="O109" i="6"/>
  <c r="T109" i="6"/>
  <c r="U109" i="6" s="1"/>
  <c r="V109" i="6" s="1"/>
  <c r="P109" i="6"/>
  <c r="Q109" i="6" s="1"/>
  <c r="R109" i="6" s="1"/>
  <c r="V111" i="10"/>
  <c r="Y114" i="8"/>
  <c r="Z114" i="8" s="1"/>
  <c r="V104" i="15"/>
  <c r="G104" i="11" s="1"/>
  <c r="D104" i="11" s="1"/>
  <c r="P117" i="14"/>
  <c r="M117" i="14" s="1"/>
  <c r="AB101" i="14"/>
  <c r="Z101" i="14" s="1"/>
  <c r="S101" i="14" s="1"/>
  <c r="B101" i="14" s="1"/>
  <c r="F101" i="11" s="1"/>
  <c r="C101" i="11" s="1"/>
  <c r="O119" i="6"/>
  <c r="X119" i="6"/>
  <c r="Y119" i="6" s="1"/>
  <c r="Z119" i="6" s="1"/>
  <c r="P119" i="6"/>
  <c r="Q119" i="6" s="1"/>
  <c r="T119" i="6"/>
  <c r="U119" i="6" s="1"/>
  <c r="V119" i="6" s="1"/>
  <c r="C121" i="14"/>
  <c r="H121" i="11" s="1"/>
  <c r="E121" i="11" s="1"/>
  <c r="V125" i="10"/>
  <c r="Y128" i="8"/>
  <c r="Z128" i="8" s="1"/>
  <c r="AN128" i="8" s="1"/>
  <c r="T127" i="3" s="1"/>
  <c r="R127" i="3" s="1"/>
  <c r="K143" i="14"/>
  <c r="L143" i="14" s="1"/>
  <c r="D143" i="14" s="1"/>
  <c r="AG144" i="14"/>
  <c r="O146" i="6"/>
  <c r="T146" i="6"/>
  <c r="U146" i="6" s="1"/>
  <c r="V146" i="6" s="1"/>
  <c r="P146" i="6"/>
  <c r="Q146" i="6" s="1"/>
  <c r="AG147" i="14"/>
  <c r="AH150" i="8"/>
  <c r="O159" i="6"/>
  <c r="T159" i="6"/>
  <c r="U159" i="6" s="1"/>
  <c r="V159" i="6" s="1"/>
  <c r="P159" i="6"/>
  <c r="Q159" i="6" s="1"/>
  <c r="D155" i="14"/>
  <c r="B155" i="14" s="1"/>
  <c r="F155" i="11" s="1"/>
  <c r="C155" i="11" s="1"/>
  <c r="B155" i="11" s="1"/>
  <c r="V156" i="10"/>
  <c r="Y159" i="8"/>
  <c r="Z159" i="8" s="1"/>
  <c r="L152" i="14"/>
  <c r="D152" i="14" s="1"/>
  <c r="C152" i="14"/>
  <c r="H152" i="11" s="1"/>
  <c r="E152" i="11" s="1"/>
  <c r="W159" i="6"/>
  <c r="X159" i="6"/>
  <c r="Y159" i="6" s="1"/>
  <c r="G160" i="6"/>
  <c r="H160" i="6" s="1"/>
  <c r="F160" i="6"/>
  <c r="S29" i="5"/>
  <c r="Q29" i="5" s="1"/>
  <c r="X27" i="8"/>
  <c r="S26" i="3" s="1"/>
  <c r="R69" i="5"/>
  <c r="V21" i="10"/>
  <c r="Y24" i="8"/>
  <c r="Z24" i="8" s="1"/>
  <c r="Q18" i="8"/>
  <c r="R18" i="8" s="1"/>
  <c r="X18" i="8" s="1"/>
  <c r="Q20" i="8"/>
  <c r="R20" i="8" s="1"/>
  <c r="X20" i="8" s="1"/>
  <c r="Q19" i="8"/>
  <c r="R19" i="8" s="1"/>
  <c r="X19" i="8" s="1"/>
  <c r="S18" i="3" s="1"/>
  <c r="Q21" i="8"/>
  <c r="R21" i="8" s="1"/>
  <c r="X21" i="8" s="1"/>
  <c r="M21" i="6"/>
  <c r="N21" i="6" s="1"/>
  <c r="M20" i="3" s="1"/>
  <c r="M19" i="7"/>
  <c r="AH33" i="8"/>
  <c r="AM33" i="8" s="1"/>
  <c r="M42" i="7"/>
  <c r="M38" i="6"/>
  <c r="AG41" i="14"/>
  <c r="AB41" i="14" s="1"/>
  <c r="Z41" i="14" s="1"/>
  <c r="S41" i="14" s="1"/>
  <c r="B48" i="14"/>
  <c r="F48" i="11" s="1"/>
  <c r="C48" i="11" s="1"/>
  <c r="B48" i="11" s="1"/>
  <c r="AH36" i="8"/>
  <c r="P53" i="6"/>
  <c r="Q53" i="6" s="1"/>
  <c r="R53" i="6" s="1"/>
  <c r="L45" i="7"/>
  <c r="W50" i="6"/>
  <c r="X50" i="6"/>
  <c r="Y50" i="6" s="1"/>
  <c r="G66" i="14"/>
  <c r="W70" i="6"/>
  <c r="X70" i="6"/>
  <c r="Y70" i="6" s="1"/>
  <c r="Z70" i="6" s="1"/>
  <c r="AJ70" i="14"/>
  <c r="P57" i="6"/>
  <c r="Q57" i="6" s="1"/>
  <c r="O57" i="6"/>
  <c r="T57" i="6"/>
  <c r="U57" i="6" s="1"/>
  <c r="V57" i="6" s="1"/>
  <c r="AA57" i="6" s="1"/>
  <c r="S86" i="10"/>
  <c r="H89" i="7" s="1"/>
  <c r="O89" i="7"/>
  <c r="G80" i="6"/>
  <c r="H80" i="6" s="1"/>
  <c r="F80" i="6"/>
  <c r="AN94" i="14"/>
  <c r="AB94" i="14" s="1"/>
  <c r="Z94" i="14" s="1"/>
  <c r="S94" i="14" s="1"/>
  <c r="P101" i="7"/>
  <c r="AN88" i="14"/>
  <c r="AB88" i="14" s="1"/>
  <c r="Z88" i="14" s="1"/>
  <c r="S88" i="14" s="1"/>
  <c r="C113" i="14"/>
  <c r="H113" i="11" s="1"/>
  <c r="E113" i="11" s="1"/>
  <c r="S113" i="10"/>
  <c r="H116" i="7" s="1"/>
  <c r="V120" i="15"/>
  <c r="G120" i="11" s="1"/>
  <c r="D120" i="11" s="1"/>
  <c r="G133" i="6"/>
  <c r="H133" i="6" s="1"/>
  <c r="F133" i="6"/>
  <c r="M128" i="14"/>
  <c r="B128" i="14" s="1"/>
  <c r="F128" i="11" s="1"/>
  <c r="C128" i="11" s="1"/>
  <c r="O137" i="6"/>
  <c r="T137" i="6"/>
  <c r="U137" i="6" s="1"/>
  <c r="V137" i="6" s="1"/>
  <c r="P137" i="6"/>
  <c r="Q137" i="6" s="1"/>
  <c r="R137" i="6" s="1"/>
  <c r="M140" i="7"/>
  <c r="AB133" i="14"/>
  <c r="Z133" i="14" s="1"/>
  <c r="S133" i="14" s="1"/>
  <c r="M138" i="14"/>
  <c r="C138" i="14" s="1"/>
  <c r="H138" i="11" s="1"/>
  <c r="E138" i="11" s="1"/>
  <c r="T150" i="6"/>
  <c r="U150" i="6" s="1"/>
  <c r="V150" i="6" s="1"/>
  <c r="L135" i="14"/>
  <c r="D135" i="14" s="1"/>
  <c r="B135" i="14" s="1"/>
  <c r="F135" i="11" s="1"/>
  <c r="C135" i="11" s="1"/>
  <c r="B135" i="11" s="1"/>
  <c r="Z154" i="14"/>
  <c r="S154" i="14" s="1"/>
  <c r="L148" i="7"/>
  <c r="M153" i="7"/>
  <c r="P150" i="14"/>
  <c r="M150" i="14" s="1"/>
  <c r="K162" i="6"/>
  <c r="L162" i="6" s="1"/>
  <c r="J162" i="6"/>
  <c r="I162" i="6"/>
  <c r="R133" i="4"/>
  <c r="P92" i="4"/>
  <c r="K83" i="5"/>
  <c r="F83" i="5" s="1"/>
  <c r="G83" i="5" s="1"/>
  <c r="O9" i="5"/>
  <c r="AN10" i="14"/>
  <c r="AB10" i="14" s="1"/>
  <c r="Z10" i="14" s="1"/>
  <c r="S10" i="14" s="1"/>
  <c r="K16" i="6"/>
  <c r="L16" i="6" s="1"/>
  <c r="J16" i="6"/>
  <c r="X148" i="8"/>
  <c r="S147" i="3" s="1"/>
  <c r="G27" i="14"/>
  <c r="D27" i="14" s="1"/>
  <c r="B7" i="14"/>
  <c r="F7" i="11" s="1"/>
  <c r="C7" i="11" s="1"/>
  <c r="V23" i="10"/>
  <c r="Y26" i="8"/>
  <c r="Z26" i="8" s="1"/>
  <c r="S26" i="10"/>
  <c r="H29" i="7" s="1"/>
  <c r="M36" i="14"/>
  <c r="AE52" i="8"/>
  <c r="AM52" i="8"/>
  <c r="AL37" i="8"/>
  <c r="M54" i="6"/>
  <c r="N54" i="6" s="1"/>
  <c r="M53" i="3" s="1"/>
  <c r="C46" i="14"/>
  <c r="H46" i="11" s="1"/>
  <c r="E46" i="11" s="1"/>
  <c r="M47" i="14"/>
  <c r="B47" i="14" s="1"/>
  <c r="F47" i="11" s="1"/>
  <c r="C47" i="11" s="1"/>
  <c r="Q62" i="8"/>
  <c r="R62" i="8" s="1"/>
  <c r="X62" i="8" s="1"/>
  <c r="S61" i="3" s="1"/>
  <c r="Q61" i="8"/>
  <c r="R61" i="8" s="1"/>
  <c r="X61" i="8" s="1"/>
  <c r="S60" i="3" s="1"/>
  <c r="L64" i="14"/>
  <c r="D64" i="14" s="1"/>
  <c r="X43" i="6"/>
  <c r="Y43" i="6" s="1"/>
  <c r="Z43" i="6" s="1"/>
  <c r="P43" i="6"/>
  <c r="Q43" i="6" s="1"/>
  <c r="R43" i="6" s="1"/>
  <c r="O43" i="6"/>
  <c r="T43" i="6"/>
  <c r="U43" i="6" s="1"/>
  <c r="V43" i="6" s="1"/>
  <c r="AA43" i="6" s="1"/>
  <c r="M68" i="7"/>
  <c r="P68" i="7"/>
  <c r="I80" i="15"/>
  <c r="V80" i="15" s="1"/>
  <c r="G80" i="11" s="1"/>
  <c r="D80" i="11" s="1"/>
  <c r="N103" i="6"/>
  <c r="M102" i="3" s="1"/>
  <c r="K102" i="6"/>
  <c r="L102" i="6" s="1"/>
  <c r="J102" i="6"/>
  <c r="K98" i="6"/>
  <c r="L98" i="6" s="1"/>
  <c r="J98" i="6"/>
  <c r="L111" i="14"/>
  <c r="D111" i="14" s="1"/>
  <c r="AG112" i="14"/>
  <c r="P120" i="7"/>
  <c r="G137" i="6"/>
  <c r="H137" i="6" s="1"/>
  <c r="F137" i="6"/>
  <c r="G134" i="14"/>
  <c r="R136" i="6"/>
  <c r="AN138" i="8"/>
  <c r="T137" i="3" s="1"/>
  <c r="R137" i="3" s="1"/>
  <c r="T140" i="6"/>
  <c r="U140" i="6" s="1"/>
  <c r="V140" i="6" s="1"/>
  <c r="AA140" i="6" s="1"/>
  <c r="P140" i="6"/>
  <c r="Q140" i="6" s="1"/>
  <c r="O140" i="6"/>
  <c r="N147" i="7"/>
  <c r="Q147" i="7" s="1"/>
  <c r="K147" i="7"/>
  <c r="L136" i="14"/>
  <c r="D136" i="14" s="1"/>
  <c r="C136" i="14"/>
  <c r="H136" i="11" s="1"/>
  <c r="E136" i="11" s="1"/>
  <c r="W148" i="6"/>
  <c r="X148" i="6"/>
  <c r="Y148" i="6" s="1"/>
  <c r="X154" i="6"/>
  <c r="Y154" i="6" s="1"/>
  <c r="W154" i="6"/>
  <c r="O156" i="7"/>
  <c r="P160" i="7"/>
  <c r="O163" i="6"/>
  <c r="P163" i="6"/>
  <c r="Q163" i="6" s="1"/>
  <c r="T163" i="6"/>
  <c r="U163" i="6" s="1"/>
  <c r="V163" i="6" s="1"/>
  <c r="AG157" i="14"/>
  <c r="AB157" i="14" s="1"/>
  <c r="Z157" i="14" s="1"/>
  <c r="H83" i="5" l="1"/>
  <c r="F143" i="4"/>
  <c r="G143" i="4" s="1"/>
  <c r="H143" i="4" s="1"/>
  <c r="H148" i="4"/>
  <c r="T60" i="3"/>
  <c r="S53" i="4"/>
  <c r="S11" i="3"/>
  <c r="R11" i="5"/>
  <c r="R11" i="4"/>
  <c r="M103" i="3"/>
  <c r="L59" i="5"/>
  <c r="L92" i="4"/>
  <c r="B126" i="14"/>
  <c r="F126" i="11" s="1"/>
  <c r="C126" i="11" s="1"/>
  <c r="M50" i="6"/>
  <c r="Q79" i="7"/>
  <c r="I45" i="6"/>
  <c r="I118" i="6"/>
  <c r="M91" i="6"/>
  <c r="N91" i="6" s="1"/>
  <c r="M90" i="3" s="1"/>
  <c r="I52" i="6"/>
  <c r="B90" i="11"/>
  <c r="I90" i="11" s="1"/>
  <c r="J81" i="4" s="1"/>
  <c r="R118" i="6"/>
  <c r="Z73" i="6"/>
  <c r="AA73" i="6" s="1"/>
  <c r="AB73" i="6" s="1"/>
  <c r="R55" i="6"/>
  <c r="AA152" i="6"/>
  <c r="M105" i="6"/>
  <c r="N105" i="6" s="1"/>
  <c r="V26" i="6"/>
  <c r="I97" i="6"/>
  <c r="AB55" i="14"/>
  <c r="Z55" i="14" s="1"/>
  <c r="S55" i="14" s="1"/>
  <c r="M149" i="6"/>
  <c r="N149" i="6" s="1"/>
  <c r="M148" i="3" s="1"/>
  <c r="K115" i="8"/>
  <c r="S6" i="4"/>
  <c r="AM13" i="8"/>
  <c r="I125" i="6"/>
  <c r="N125" i="6" s="1"/>
  <c r="M124" i="3" s="1"/>
  <c r="AM99" i="8"/>
  <c r="AM29" i="8"/>
  <c r="AN29" i="8" s="1"/>
  <c r="S25" i="4" s="1"/>
  <c r="M102" i="6"/>
  <c r="N102" i="6" s="1"/>
  <c r="M67" i="6"/>
  <c r="W122" i="8"/>
  <c r="V105" i="6"/>
  <c r="AA105" i="6" s="1"/>
  <c r="R26" i="3"/>
  <c r="R90" i="6"/>
  <c r="Z106" i="6"/>
  <c r="Q31" i="4"/>
  <c r="Q99" i="4"/>
  <c r="M144" i="6"/>
  <c r="N144" i="6" s="1"/>
  <c r="M143" i="3" s="1"/>
  <c r="D119" i="14"/>
  <c r="I20" i="6"/>
  <c r="B100" i="14"/>
  <c r="F100" i="11" s="1"/>
  <c r="C100" i="11" s="1"/>
  <c r="M43" i="4"/>
  <c r="M73" i="6"/>
  <c r="N73" i="6" s="1"/>
  <c r="I61" i="6"/>
  <c r="N61" i="6" s="1"/>
  <c r="M60" i="3" s="1"/>
  <c r="M22" i="6"/>
  <c r="N22" i="6" s="1"/>
  <c r="O47" i="4"/>
  <c r="O22" i="4"/>
  <c r="M89" i="6"/>
  <c r="M52" i="6"/>
  <c r="R164" i="6"/>
  <c r="V32" i="6"/>
  <c r="AA32" i="6" s="1"/>
  <c r="B82" i="14"/>
  <c r="F82" i="11" s="1"/>
  <c r="C82" i="11" s="1"/>
  <c r="Z33" i="6"/>
  <c r="R142" i="6"/>
  <c r="M8" i="6"/>
  <c r="AM115" i="8"/>
  <c r="M123" i="6"/>
  <c r="N123" i="6" s="1"/>
  <c r="R125" i="8"/>
  <c r="R15" i="6"/>
  <c r="B91" i="14"/>
  <c r="F91" i="11" s="1"/>
  <c r="C91" i="11" s="1"/>
  <c r="R158" i="6"/>
  <c r="AA107" i="6"/>
  <c r="R56" i="6"/>
  <c r="AB56" i="6" s="1"/>
  <c r="M16" i="6"/>
  <c r="R119" i="6"/>
  <c r="R135" i="6"/>
  <c r="AA22" i="6"/>
  <c r="AM150" i="8"/>
  <c r="AN150" i="8" s="1"/>
  <c r="B116" i="11"/>
  <c r="I143" i="6"/>
  <c r="AB143" i="14"/>
  <c r="Z143" i="14" s="1"/>
  <c r="S143" i="14" s="1"/>
  <c r="R116" i="6"/>
  <c r="AB116" i="6" s="1"/>
  <c r="N115" i="3" s="1"/>
  <c r="R85" i="6"/>
  <c r="AB85" i="6" s="1"/>
  <c r="N84" i="3" s="1"/>
  <c r="L84" i="3" s="1"/>
  <c r="I98" i="6"/>
  <c r="R127" i="6"/>
  <c r="Z37" i="6"/>
  <c r="AA37" i="6" s="1"/>
  <c r="AB37" i="6" s="1"/>
  <c r="P30" i="4"/>
  <c r="R157" i="6"/>
  <c r="R73" i="6"/>
  <c r="M92" i="6"/>
  <c r="N92" i="6" s="1"/>
  <c r="Z61" i="6"/>
  <c r="AA61" i="6" s="1"/>
  <c r="O129" i="4"/>
  <c r="AN28" i="8"/>
  <c r="Z29" i="6"/>
  <c r="AA29" i="6" s="1"/>
  <c r="AB29" i="6" s="1"/>
  <c r="AM76" i="8"/>
  <c r="AN76" i="8" s="1"/>
  <c r="AM92" i="8"/>
  <c r="AA51" i="6"/>
  <c r="R6" i="8"/>
  <c r="M140" i="6"/>
  <c r="R11" i="3"/>
  <c r="K121" i="8"/>
  <c r="AM98" i="8"/>
  <c r="N114" i="8"/>
  <c r="X7" i="8"/>
  <c r="C122" i="14"/>
  <c r="H122" i="11" s="1"/>
  <c r="E122" i="11" s="1"/>
  <c r="R46" i="4"/>
  <c r="R117" i="6"/>
  <c r="AA130" i="6"/>
  <c r="B54" i="14"/>
  <c r="F54" i="11" s="1"/>
  <c r="C54" i="11" s="1"/>
  <c r="R41" i="5"/>
  <c r="D98" i="14"/>
  <c r="AM77" i="8"/>
  <c r="Z148" i="6"/>
  <c r="AA148" i="6" s="1"/>
  <c r="AB148" i="6" s="1"/>
  <c r="I14" i="6"/>
  <c r="N14" i="6" s="1"/>
  <c r="D66" i="14"/>
  <c r="M163" i="6"/>
  <c r="I39" i="6"/>
  <c r="S43" i="4"/>
  <c r="AM37" i="8"/>
  <c r="I13" i="6"/>
  <c r="N13" i="6" s="1"/>
  <c r="R155" i="6"/>
  <c r="M97" i="6"/>
  <c r="L74" i="4"/>
  <c r="L47" i="4"/>
  <c r="R79" i="5"/>
  <c r="I49" i="6"/>
  <c r="I7" i="6"/>
  <c r="N7" i="6" s="1"/>
  <c r="AA33" i="6"/>
  <c r="R104" i="6"/>
  <c r="B18" i="11"/>
  <c r="Z110" i="6"/>
  <c r="Z108" i="6"/>
  <c r="AN146" i="8"/>
  <c r="T145" i="3" s="1"/>
  <c r="Z114" i="6"/>
  <c r="S61" i="5"/>
  <c r="I156" i="6"/>
  <c r="AM156" i="8"/>
  <c r="B75" i="11"/>
  <c r="AB74" i="14"/>
  <c r="Z74" i="14" s="1"/>
  <c r="S74" i="14" s="1"/>
  <c r="AM123" i="8"/>
  <c r="Z98" i="6"/>
  <c r="I106" i="6"/>
  <c r="N106" i="6" s="1"/>
  <c r="Z24" i="6"/>
  <c r="M137" i="6"/>
  <c r="Z138" i="6"/>
  <c r="AA138" i="6" s="1"/>
  <c r="Z132" i="6"/>
  <c r="AA132" i="6" s="1"/>
  <c r="AB132" i="6" s="1"/>
  <c r="R121" i="8"/>
  <c r="R35" i="6"/>
  <c r="AB35" i="6" s="1"/>
  <c r="I30" i="6"/>
  <c r="R134" i="6"/>
  <c r="N116" i="6"/>
  <c r="K8" i="4"/>
  <c r="AB32" i="6"/>
  <c r="N31" i="3" s="1"/>
  <c r="R95" i="4"/>
  <c r="Q95" i="4" s="1"/>
  <c r="AA98" i="6"/>
  <c r="M47" i="4"/>
  <c r="N74" i="4"/>
  <c r="O90" i="4"/>
  <c r="R44" i="6"/>
  <c r="C7" i="14"/>
  <c r="H7" i="11" s="1"/>
  <c r="E7" i="11" s="1"/>
  <c r="B7" i="11" s="1"/>
  <c r="O93" i="4"/>
  <c r="N6" i="8"/>
  <c r="K125" i="8"/>
  <c r="H115" i="8"/>
  <c r="M28" i="5"/>
  <c r="N120" i="8"/>
  <c r="I16" i="6"/>
  <c r="Z118" i="6"/>
  <c r="AA118" i="6" s="1"/>
  <c r="AB118" i="6" s="1"/>
  <c r="R62" i="6"/>
  <c r="I27" i="6"/>
  <c r="N27" i="6" s="1"/>
  <c r="I10" i="6"/>
  <c r="N10" i="6" s="1"/>
  <c r="R163" i="6"/>
  <c r="Z50" i="6"/>
  <c r="I163" i="6"/>
  <c r="N163" i="6" s="1"/>
  <c r="M162" i="3" s="1"/>
  <c r="R16" i="6"/>
  <c r="B83" i="11"/>
  <c r="R98" i="4"/>
  <c r="I146" i="6"/>
  <c r="AA155" i="6"/>
  <c r="M143" i="6"/>
  <c r="I23" i="6"/>
  <c r="N23" i="6" s="1"/>
  <c r="R20" i="5"/>
  <c r="M87" i="6"/>
  <c r="Z49" i="6"/>
  <c r="AA49" i="6" s="1"/>
  <c r="R70" i="6"/>
  <c r="R128" i="6"/>
  <c r="K124" i="8"/>
  <c r="R112" i="6"/>
  <c r="Q39" i="7"/>
  <c r="P34" i="4" s="1"/>
  <c r="AB130" i="14"/>
  <c r="Z130" i="14" s="1"/>
  <c r="S130" i="14" s="1"/>
  <c r="B130" i="14" s="1"/>
  <c r="F130" i="11" s="1"/>
  <c r="C130" i="11" s="1"/>
  <c r="Z111" i="6"/>
  <c r="AA111" i="6" s="1"/>
  <c r="AB12" i="14"/>
  <c r="Z12" i="14" s="1"/>
  <c r="S12" i="14" s="1"/>
  <c r="AA108" i="6"/>
  <c r="AB13" i="14"/>
  <c r="Z13" i="14" s="1"/>
  <c r="S13" i="14" s="1"/>
  <c r="Z60" i="6"/>
  <c r="AM8" i="8"/>
  <c r="AN8" i="8" s="1"/>
  <c r="AM73" i="8"/>
  <c r="Z68" i="6"/>
  <c r="AA68" i="6" s="1"/>
  <c r="AB68" i="6" s="1"/>
  <c r="X25" i="8"/>
  <c r="Q11" i="4"/>
  <c r="R51" i="4"/>
  <c r="AM26" i="8"/>
  <c r="L53" i="3"/>
  <c r="B26" i="14"/>
  <c r="F26" i="11" s="1"/>
  <c r="C26" i="11" s="1"/>
  <c r="O41" i="4"/>
  <c r="AB112" i="14"/>
  <c r="Z112" i="14" s="1"/>
  <c r="Q21" i="7"/>
  <c r="P18" i="4" s="1"/>
  <c r="R36" i="4"/>
  <c r="L75" i="5"/>
  <c r="O125" i="4"/>
  <c r="AM153" i="8"/>
  <c r="AN153" i="8" s="1"/>
  <c r="AM95" i="8"/>
  <c r="AM60" i="8"/>
  <c r="AN60" i="8" s="1"/>
  <c r="Q30" i="4"/>
  <c r="Q66" i="5"/>
  <c r="Q123" i="4"/>
  <c r="Q74" i="4"/>
  <c r="Q11" i="5"/>
  <c r="Q126" i="4"/>
  <c r="Q72" i="5"/>
  <c r="T22" i="3"/>
  <c r="R22" i="3" s="1"/>
  <c r="S20" i="4"/>
  <c r="Q20" i="4" s="1"/>
  <c r="S17" i="5"/>
  <c r="Q17" i="5" s="1"/>
  <c r="C86" i="14"/>
  <c r="H86" i="11" s="1"/>
  <c r="E86" i="11" s="1"/>
  <c r="T146" i="3"/>
  <c r="R146" i="3" s="1"/>
  <c r="S78" i="5"/>
  <c r="Q78" i="5" s="1"/>
  <c r="S133" i="4"/>
  <c r="Q133" i="4" s="1"/>
  <c r="M106" i="3"/>
  <c r="L94" i="4"/>
  <c r="N6" i="3"/>
  <c r="M6" i="5"/>
  <c r="M6" i="4"/>
  <c r="S123" i="14"/>
  <c r="B123" i="14" s="1"/>
  <c r="F123" i="11" s="1"/>
  <c r="C123" i="11" s="1"/>
  <c r="C123" i="14"/>
  <c r="H123" i="11" s="1"/>
  <c r="E123" i="11" s="1"/>
  <c r="B27" i="14"/>
  <c r="F27" i="11" s="1"/>
  <c r="C27" i="11" s="1"/>
  <c r="C27" i="14"/>
  <c r="H27" i="11" s="1"/>
  <c r="E27" i="11" s="1"/>
  <c r="I108" i="11"/>
  <c r="K110" i="3"/>
  <c r="S96" i="3"/>
  <c r="R85" i="4"/>
  <c r="T16" i="3"/>
  <c r="R16" i="3" s="1"/>
  <c r="S15" i="4"/>
  <c r="Q15" i="4" s="1"/>
  <c r="S14" i="5"/>
  <c r="Q14" i="5" s="1"/>
  <c r="B58" i="14"/>
  <c r="F58" i="11" s="1"/>
  <c r="C58" i="11" s="1"/>
  <c r="C58" i="14"/>
  <c r="H58" i="11" s="1"/>
  <c r="E58" i="11" s="1"/>
  <c r="B107" i="14"/>
  <c r="F107" i="11" s="1"/>
  <c r="C107" i="11" s="1"/>
  <c r="C107" i="14"/>
  <c r="H107" i="11" s="1"/>
  <c r="E107" i="11" s="1"/>
  <c r="S24" i="14"/>
  <c r="C24" i="14"/>
  <c r="H24" i="11" s="1"/>
  <c r="E24" i="11" s="1"/>
  <c r="B117" i="14"/>
  <c r="F117" i="11" s="1"/>
  <c r="C117" i="11" s="1"/>
  <c r="C117" i="14"/>
  <c r="H117" i="11" s="1"/>
  <c r="E117" i="11" s="1"/>
  <c r="S63" i="14"/>
  <c r="C63" i="14"/>
  <c r="H63" i="11" s="1"/>
  <c r="E63" i="11" s="1"/>
  <c r="B150" i="14"/>
  <c r="F150" i="11" s="1"/>
  <c r="C150" i="11" s="1"/>
  <c r="C150" i="14"/>
  <c r="H150" i="11" s="1"/>
  <c r="E150" i="11" s="1"/>
  <c r="B66" i="14"/>
  <c r="F66" i="11" s="1"/>
  <c r="C66" i="11" s="1"/>
  <c r="C66" i="14"/>
  <c r="H66" i="11" s="1"/>
  <c r="E66" i="11" s="1"/>
  <c r="T100" i="3"/>
  <c r="R100" i="3" s="1"/>
  <c r="S89" i="4"/>
  <c r="S58" i="5"/>
  <c r="Q58" i="5" s="1"/>
  <c r="N40" i="3"/>
  <c r="M36" i="4"/>
  <c r="B45" i="14"/>
  <c r="F45" i="11" s="1"/>
  <c r="C45" i="11" s="1"/>
  <c r="C45" i="14"/>
  <c r="H45" i="11" s="1"/>
  <c r="E45" i="11" s="1"/>
  <c r="B19" i="14"/>
  <c r="F19" i="11" s="1"/>
  <c r="C19" i="11" s="1"/>
  <c r="C19" i="14"/>
  <c r="H19" i="11" s="1"/>
  <c r="E19" i="11" s="1"/>
  <c r="C120" i="14"/>
  <c r="H120" i="11" s="1"/>
  <c r="E120" i="11" s="1"/>
  <c r="M65" i="3"/>
  <c r="L58" i="4"/>
  <c r="L43" i="5"/>
  <c r="N114" i="3"/>
  <c r="L114" i="3" s="1"/>
  <c r="M102" i="4"/>
  <c r="K102" i="4" s="1"/>
  <c r="S98" i="3"/>
  <c r="R87" i="4"/>
  <c r="S102" i="14"/>
  <c r="B102" i="14" s="1"/>
  <c r="F102" i="11" s="1"/>
  <c r="C102" i="11" s="1"/>
  <c r="B102" i="11" s="1"/>
  <c r="C102" i="14"/>
  <c r="H102" i="11" s="1"/>
  <c r="E102" i="11" s="1"/>
  <c r="S31" i="14"/>
  <c r="B31" i="14" s="1"/>
  <c r="F31" i="11" s="1"/>
  <c r="C31" i="11" s="1"/>
  <c r="C31" i="14"/>
  <c r="H31" i="11" s="1"/>
  <c r="E31" i="11" s="1"/>
  <c r="B24" i="14"/>
  <c r="F24" i="11" s="1"/>
  <c r="C24" i="11" s="1"/>
  <c r="B24" i="11" s="1"/>
  <c r="S14" i="3"/>
  <c r="R13" i="4"/>
  <c r="S59" i="3"/>
  <c r="R52" i="4"/>
  <c r="N22" i="3"/>
  <c r="M20" i="4"/>
  <c r="M17" i="5"/>
  <c r="T31" i="3"/>
  <c r="R31" i="3" s="1"/>
  <c r="S28" i="4"/>
  <c r="B143" i="14"/>
  <c r="F143" i="11" s="1"/>
  <c r="C143" i="11" s="1"/>
  <c r="C143" i="14"/>
  <c r="H143" i="11" s="1"/>
  <c r="E143" i="11" s="1"/>
  <c r="T20" i="3"/>
  <c r="S18" i="4"/>
  <c r="N78" i="3"/>
  <c r="M68" i="4"/>
  <c r="T153" i="3"/>
  <c r="R153" i="3" s="1"/>
  <c r="S81" i="5"/>
  <c r="Q81" i="5" s="1"/>
  <c r="C137" i="14"/>
  <c r="H137" i="11" s="1"/>
  <c r="E137" i="11" s="1"/>
  <c r="I83" i="11"/>
  <c r="K85" i="3"/>
  <c r="B131" i="14"/>
  <c r="F131" i="11" s="1"/>
  <c r="C131" i="11" s="1"/>
  <c r="C131" i="14"/>
  <c r="H131" i="11" s="1"/>
  <c r="E131" i="11" s="1"/>
  <c r="B127" i="14"/>
  <c r="F127" i="11" s="1"/>
  <c r="C127" i="11" s="1"/>
  <c r="C127" i="14"/>
  <c r="H127" i="11" s="1"/>
  <c r="E127" i="11" s="1"/>
  <c r="B37" i="14"/>
  <c r="F37" i="11" s="1"/>
  <c r="C37" i="11" s="1"/>
  <c r="B37" i="11" s="1"/>
  <c r="C37" i="14"/>
  <c r="H37" i="11" s="1"/>
  <c r="E37" i="11" s="1"/>
  <c r="B57" i="14"/>
  <c r="F57" i="11" s="1"/>
  <c r="C57" i="11" s="1"/>
  <c r="C57" i="14"/>
  <c r="H57" i="11" s="1"/>
  <c r="E57" i="11" s="1"/>
  <c r="B10" i="14"/>
  <c r="F10" i="11" s="1"/>
  <c r="C10" i="11" s="1"/>
  <c r="C10" i="14"/>
  <c r="H10" i="11" s="1"/>
  <c r="E10" i="11" s="1"/>
  <c r="T83" i="3"/>
  <c r="R83" i="3" s="1"/>
  <c r="S72" i="4"/>
  <c r="T61" i="3"/>
  <c r="R61" i="3" s="1"/>
  <c r="S54" i="4"/>
  <c r="S40" i="5"/>
  <c r="T66" i="3"/>
  <c r="R66" i="3" s="1"/>
  <c r="S44" i="5"/>
  <c r="S59" i="4"/>
  <c r="Q59" i="4" s="1"/>
  <c r="I155" i="11"/>
  <c r="K157" i="3"/>
  <c r="N36" i="3"/>
  <c r="M26" i="5"/>
  <c r="M32" i="4"/>
  <c r="T70" i="3"/>
  <c r="R70" i="3" s="1"/>
  <c r="S62" i="4"/>
  <c r="Q62" i="4" s="1"/>
  <c r="S152" i="3"/>
  <c r="R138" i="4"/>
  <c r="T56" i="3"/>
  <c r="R56" i="3" s="1"/>
  <c r="S38" i="5"/>
  <c r="Q38" i="5" s="1"/>
  <c r="S50" i="4"/>
  <c r="Q50" i="4" s="1"/>
  <c r="C118" i="14"/>
  <c r="H118" i="11" s="1"/>
  <c r="E118" i="11" s="1"/>
  <c r="I11" i="11"/>
  <c r="J12" i="4" s="1"/>
  <c r="K13" i="3"/>
  <c r="B12" i="14"/>
  <c r="F12" i="11" s="1"/>
  <c r="C12" i="11" s="1"/>
  <c r="C12" i="14"/>
  <c r="H12" i="11" s="1"/>
  <c r="E12" i="11" s="1"/>
  <c r="B84" i="14"/>
  <c r="F84" i="11" s="1"/>
  <c r="C84" i="11" s="1"/>
  <c r="C84" i="14"/>
  <c r="H84" i="11" s="1"/>
  <c r="E84" i="11" s="1"/>
  <c r="T7" i="3"/>
  <c r="R7" i="3" s="1"/>
  <c r="S7" i="4"/>
  <c r="Q7" i="4" s="1"/>
  <c r="S7" i="5"/>
  <c r="Q7" i="5" s="1"/>
  <c r="T84" i="3"/>
  <c r="R84" i="3" s="1"/>
  <c r="S73" i="4"/>
  <c r="Q73" i="4" s="1"/>
  <c r="S99" i="14"/>
  <c r="C99" i="14"/>
  <c r="H99" i="11" s="1"/>
  <c r="E99" i="11" s="1"/>
  <c r="I116" i="11"/>
  <c r="J106" i="4" s="1"/>
  <c r="K118" i="3"/>
  <c r="B103" i="14"/>
  <c r="F103" i="11" s="1"/>
  <c r="C103" i="11" s="1"/>
  <c r="C103" i="14"/>
  <c r="H103" i="11" s="1"/>
  <c r="E103" i="11" s="1"/>
  <c r="S157" i="14"/>
  <c r="C157" i="14"/>
  <c r="H157" i="11" s="1"/>
  <c r="E157" i="11" s="1"/>
  <c r="S48" i="3"/>
  <c r="R33" i="5"/>
  <c r="T80" i="3"/>
  <c r="R80" i="3" s="1"/>
  <c r="S50" i="5"/>
  <c r="Q50" i="5" s="1"/>
  <c r="T15" i="3"/>
  <c r="R15" i="3" s="1"/>
  <c r="S13" i="5"/>
  <c r="S14" i="4"/>
  <c r="B151" i="14"/>
  <c r="F151" i="11" s="1"/>
  <c r="C151" i="11" s="1"/>
  <c r="C151" i="14"/>
  <c r="H151" i="11" s="1"/>
  <c r="E151" i="11" s="1"/>
  <c r="B85" i="14"/>
  <c r="F85" i="11" s="1"/>
  <c r="C85" i="11" s="1"/>
  <c r="C85" i="14"/>
  <c r="H85" i="11" s="1"/>
  <c r="E85" i="11" s="1"/>
  <c r="T18" i="3"/>
  <c r="R18" i="3" s="1"/>
  <c r="S16" i="4"/>
  <c r="I109" i="11"/>
  <c r="K111" i="3"/>
  <c r="I75" i="11"/>
  <c r="J67" i="4" s="1"/>
  <c r="K77" i="3"/>
  <c r="T75" i="3"/>
  <c r="R75" i="3" s="1"/>
  <c r="S48" i="5"/>
  <c r="Q48" i="5" s="1"/>
  <c r="B74" i="14"/>
  <c r="F74" i="11" s="1"/>
  <c r="C74" i="11" s="1"/>
  <c r="C74" i="14"/>
  <c r="H74" i="11" s="1"/>
  <c r="E74" i="11" s="1"/>
  <c r="B156" i="14"/>
  <c r="F156" i="11" s="1"/>
  <c r="C156" i="11" s="1"/>
  <c r="C156" i="14"/>
  <c r="H156" i="11" s="1"/>
  <c r="E156" i="11" s="1"/>
  <c r="T45" i="3"/>
  <c r="R45" i="3" s="1"/>
  <c r="S41" i="4"/>
  <c r="Q41" i="4" s="1"/>
  <c r="S77" i="3"/>
  <c r="R77" i="3" s="1"/>
  <c r="R67" i="4"/>
  <c r="S139" i="3"/>
  <c r="R127" i="4"/>
  <c r="R76" i="5"/>
  <c r="S52" i="3"/>
  <c r="R36" i="5"/>
  <c r="S20" i="3"/>
  <c r="R18" i="4"/>
  <c r="S23" i="3"/>
  <c r="R21" i="4"/>
  <c r="R18" i="5"/>
  <c r="C28" i="14"/>
  <c r="H28" i="11" s="1"/>
  <c r="E28" i="11" s="1"/>
  <c r="S43" i="14"/>
  <c r="C43" i="14"/>
  <c r="H43" i="11" s="1"/>
  <c r="E43" i="11" s="1"/>
  <c r="M110" i="3"/>
  <c r="L63" i="5"/>
  <c r="L98" i="4"/>
  <c r="T44" i="3"/>
  <c r="S31" i="5"/>
  <c r="S40" i="4"/>
  <c r="T102" i="3"/>
  <c r="R102" i="3" s="1"/>
  <c r="S91" i="4"/>
  <c r="S150" i="3"/>
  <c r="R136" i="4"/>
  <c r="T41" i="3"/>
  <c r="R41" i="3" s="1"/>
  <c r="S28" i="5"/>
  <c r="Q28" i="5" s="1"/>
  <c r="S37" i="4"/>
  <c r="Q37" i="4" s="1"/>
  <c r="T148" i="3"/>
  <c r="R148" i="3" s="1"/>
  <c r="S80" i="5"/>
  <c r="Q80" i="5" s="1"/>
  <c r="S112" i="14"/>
  <c r="B112" i="14" s="1"/>
  <c r="F112" i="11" s="1"/>
  <c r="C112" i="11" s="1"/>
  <c r="B112" i="11" s="1"/>
  <c r="C112" i="14"/>
  <c r="H112" i="11" s="1"/>
  <c r="E112" i="11" s="1"/>
  <c r="C41" i="14"/>
  <c r="H41" i="11" s="1"/>
  <c r="E41" i="11" s="1"/>
  <c r="I18" i="11"/>
  <c r="J18" i="4" s="1"/>
  <c r="K20" i="3"/>
  <c r="Z59" i="14"/>
  <c r="S59" i="14" s="1"/>
  <c r="B59" i="14" s="1"/>
  <c r="F59" i="11" s="1"/>
  <c r="C59" i="11" s="1"/>
  <c r="C59" i="14"/>
  <c r="H59" i="11" s="1"/>
  <c r="E59" i="11" s="1"/>
  <c r="T40" i="3"/>
  <c r="R40" i="3" s="1"/>
  <c r="S36" i="4"/>
  <c r="Q36" i="4" s="1"/>
  <c r="S82" i="3"/>
  <c r="R71" i="4"/>
  <c r="I139" i="11"/>
  <c r="J129" i="4" s="1"/>
  <c r="K141" i="3"/>
  <c r="B77" i="14"/>
  <c r="F77" i="11" s="1"/>
  <c r="C77" i="11" s="1"/>
  <c r="C77" i="14"/>
  <c r="H77" i="11" s="1"/>
  <c r="E77" i="11" s="1"/>
  <c r="S108" i="3"/>
  <c r="R96" i="4"/>
  <c r="I56" i="11"/>
  <c r="J51" i="4" s="1"/>
  <c r="K58" i="3"/>
  <c r="T152" i="3"/>
  <c r="R152" i="3" s="1"/>
  <c r="S138" i="4"/>
  <c r="T149" i="3"/>
  <c r="R149" i="3" s="1"/>
  <c r="S135" i="4"/>
  <c r="I135" i="11"/>
  <c r="K137" i="3"/>
  <c r="S19" i="3"/>
  <c r="R17" i="4"/>
  <c r="S6" i="3"/>
  <c r="R6" i="5"/>
  <c r="R6" i="4"/>
  <c r="S17" i="3"/>
  <c r="R15" i="5"/>
  <c r="B43" i="14"/>
  <c r="F43" i="11" s="1"/>
  <c r="C43" i="11" s="1"/>
  <c r="B43" i="11" s="1"/>
  <c r="M13" i="3"/>
  <c r="L12" i="4"/>
  <c r="B111" i="14"/>
  <c r="F111" i="11" s="1"/>
  <c r="C111" i="11" s="1"/>
  <c r="C111" i="14"/>
  <c r="H111" i="11" s="1"/>
  <c r="E111" i="11" s="1"/>
  <c r="I22" i="11"/>
  <c r="J22" i="4" s="1"/>
  <c r="K24" i="3"/>
  <c r="M70" i="3"/>
  <c r="L62" i="4"/>
  <c r="M58" i="3"/>
  <c r="L51" i="4"/>
  <c r="B21" i="14"/>
  <c r="F21" i="11" s="1"/>
  <c r="C21" i="11" s="1"/>
  <c r="C21" i="14"/>
  <c r="H21" i="11" s="1"/>
  <c r="E21" i="11" s="1"/>
  <c r="S76" i="14"/>
  <c r="B76" i="14" s="1"/>
  <c r="F76" i="11" s="1"/>
  <c r="C76" i="11" s="1"/>
  <c r="C76" i="14"/>
  <c r="H76" i="11" s="1"/>
  <c r="E76" i="11" s="1"/>
  <c r="C159" i="14"/>
  <c r="H159" i="11" s="1"/>
  <c r="E159" i="11" s="1"/>
  <c r="T69" i="3"/>
  <c r="R69" i="3" s="1"/>
  <c r="S61" i="4"/>
  <c r="Q61" i="4" s="1"/>
  <c r="B119" i="14"/>
  <c r="F119" i="11" s="1"/>
  <c r="C119" i="11" s="1"/>
  <c r="C119" i="14"/>
  <c r="H119" i="11" s="1"/>
  <c r="E119" i="11" s="1"/>
  <c r="S153" i="14"/>
  <c r="B153" i="14" s="1"/>
  <c r="F153" i="11" s="1"/>
  <c r="C153" i="11" s="1"/>
  <c r="B153" i="11" s="1"/>
  <c r="C153" i="14"/>
  <c r="H153" i="11" s="1"/>
  <c r="E153" i="11" s="1"/>
  <c r="C8" i="14"/>
  <c r="H8" i="11" s="1"/>
  <c r="E8" i="11" s="1"/>
  <c r="S44" i="3"/>
  <c r="R40" i="4"/>
  <c r="R31" i="5"/>
  <c r="B50" i="14"/>
  <c r="F50" i="11" s="1"/>
  <c r="C50" i="11" s="1"/>
  <c r="C50" i="14"/>
  <c r="H50" i="11" s="1"/>
  <c r="E50" i="11" s="1"/>
  <c r="T28" i="3"/>
  <c r="R28" i="3" s="1"/>
  <c r="I52" i="11"/>
  <c r="J48" i="4" s="1"/>
  <c r="K54" i="3"/>
  <c r="T150" i="3"/>
  <c r="S136" i="4"/>
  <c r="Q136" i="4" s="1"/>
  <c r="S30" i="3"/>
  <c r="R27" i="4"/>
  <c r="I87" i="11"/>
  <c r="K89" i="3"/>
  <c r="M34" i="3"/>
  <c r="L24" i="5"/>
  <c r="L30" i="4"/>
  <c r="S125" i="14"/>
  <c r="B125" i="14" s="1"/>
  <c r="F125" i="11" s="1"/>
  <c r="C125" i="11" s="1"/>
  <c r="B125" i="11" s="1"/>
  <c r="C125" i="14"/>
  <c r="H125" i="11" s="1"/>
  <c r="E125" i="11" s="1"/>
  <c r="B64" i="14"/>
  <c r="F64" i="11" s="1"/>
  <c r="C64" i="11" s="1"/>
  <c r="C64" i="14"/>
  <c r="H64" i="11" s="1"/>
  <c r="E64" i="11" s="1"/>
  <c r="T9" i="3"/>
  <c r="R9" i="3" s="1"/>
  <c r="S9" i="4"/>
  <c r="Q9" i="4" s="1"/>
  <c r="S9" i="5"/>
  <c r="Q9" i="5" s="1"/>
  <c r="S94" i="3"/>
  <c r="R56" i="5"/>
  <c r="R83" i="4"/>
  <c r="S93" i="14"/>
  <c r="C93" i="14"/>
  <c r="H93" i="11" s="1"/>
  <c r="E93" i="11" s="1"/>
  <c r="B67" i="14"/>
  <c r="F67" i="11" s="1"/>
  <c r="C67" i="11" s="1"/>
  <c r="C67" i="14"/>
  <c r="H67" i="11" s="1"/>
  <c r="E67" i="11" s="1"/>
  <c r="B141" i="14"/>
  <c r="F141" i="11" s="1"/>
  <c r="C141" i="11" s="1"/>
  <c r="C141" i="14"/>
  <c r="H141" i="11" s="1"/>
  <c r="E141" i="11" s="1"/>
  <c r="N28" i="3"/>
  <c r="M25" i="4"/>
  <c r="AN33" i="8"/>
  <c r="N29" i="7"/>
  <c r="Q29" i="7" s="1"/>
  <c r="K29" i="7"/>
  <c r="I48" i="11"/>
  <c r="K50" i="3"/>
  <c r="I109" i="6"/>
  <c r="I124" i="11"/>
  <c r="K126" i="3"/>
  <c r="R36" i="7"/>
  <c r="Q35" i="3"/>
  <c r="Q128" i="3"/>
  <c r="R129" i="7"/>
  <c r="AN163" i="8"/>
  <c r="T162" i="3" s="1"/>
  <c r="R162" i="3" s="1"/>
  <c r="B146" i="14"/>
  <c r="F146" i="11" s="1"/>
  <c r="C146" i="11" s="1"/>
  <c r="K134" i="7"/>
  <c r="N134" i="7"/>
  <c r="Q134" i="7" s="1"/>
  <c r="Q113" i="7"/>
  <c r="M98" i="6"/>
  <c r="N98" i="6" s="1"/>
  <c r="AN26" i="8"/>
  <c r="K116" i="7"/>
  <c r="N116" i="7"/>
  <c r="Q116" i="7" s="1"/>
  <c r="R57" i="6"/>
  <c r="AB57" i="6" s="1"/>
  <c r="I61" i="11"/>
  <c r="J56" i="4" s="1"/>
  <c r="K63" i="3"/>
  <c r="B121" i="14"/>
  <c r="F121" i="11" s="1"/>
  <c r="C121" i="11" s="1"/>
  <c r="B121" i="11" s="1"/>
  <c r="B51" i="14"/>
  <c r="F51" i="11" s="1"/>
  <c r="C51" i="11" s="1"/>
  <c r="AA117" i="6"/>
  <c r="S68" i="5"/>
  <c r="Q68" i="5" s="1"/>
  <c r="R120" i="4"/>
  <c r="Q120" i="4" s="1"/>
  <c r="N97" i="7"/>
  <c r="Q97" i="7" s="1"/>
  <c r="K97" i="7"/>
  <c r="K89" i="7"/>
  <c r="N89" i="7"/>
  <c r="Q89" i="7" s="1"/>
  <c r="I160" i="6"/>
  <c r="R159" i="6"/>
  <c r="N98" i="7"/>
  <c r="Q98" i="7" s="1"/>
  <c r="K98" i="7"/>
  <c r="I89" i="6"/>
  <c r="H114" i="8"/>
  <c r="AB135" i="6"/>
  <c r="B92" i="14"/>
  <c r="F92" i="11" s="1"/>
  <c r="C92" i="11" s="1"/>
  <c r="R64" i="6"/>
  <c r="AB64" i="6" s="1"/>
  <c r="M41" i="6"/>
  <c r="N41" i="6" s="1"/>
  <c r="L55" i="5"/>
  <c r="Z102" i="6"/>
  <c r="I4" i="11"/>
  <c r="K6" i="3"/>
  <c r="M130" i="6"/>
  <c r="B99" i="11"/>
  <c r="M63" i="6"/>
  <c r="N63" i="6" s="1"/>
  <c r="Z160" i="6"/>
  <c r="I149" i="11"/>
  <c r="J137" i="4" s="1"/>
  <c r="K151" i="3"/>
  <c r="B133" i="14"/>
  <c r="F133" i="11" s="1"/>
  <c r="C133" i="11" s="1"/>
  <c r="B79" i="14"/>
  <c r="F79" i="11" s="1"/>
  <c r="C79" i="11" s="1"/>
  <c r="B79" i="11" s="1"/>
  <c r="V46" i="6"/>
  <c r="AA46" i="6" s="1"/>
  <c r="AB46" i="6" s="1"/>
  <c r="Z154" i="6"/>
  <c r="R140" i="6"/>
  <c r="AB140" i="6" s="1"/>
  <c r="B36" i="14"/>
  <c r="F36" i="11" s="1"/>
  <c r="C36" i="11" s="1"/>
  <c r="R35" i="5"/>
  <c r="M162" i="6"/>
  <c r="N162" i="6" s="1"/>
  <c r="M161" i="3" s="1"/>
  <c r="B138" i="14"/>
  <c r="F138" i="11" s="1"/>
  <c r="C138" i="11" s="1"/>
  <c r="B138" i="11" s="1"/>
  <c r="I133" i="6"/>
  <c r="N133" i="6" s="1"/>
  <c r="L16" i="5"/>
  <c r="Z159" i="6"/>
  <c r="AA159" i="6" s="1"/>
  <c r="R107" i="7"/>
  <c r="Q106" i="3"/>
  <c r="B55" i="14"/>
  <c r="F55" i="11" s="1"/>
  <c r="C55" i="11" s="1"/>
  <c r="K114" i="8"/>
  <c r="W114" i="8"/>
  <c r="B69" i="11"/>
  <c r="AN49" i="8"/>
  <c r="T62" i="3"/>
  <c r="R62" i="3" s="1"/>
  <c r="S41" i="5"/>
  <c r="Q41" i="5" s="1"/>
  <c r="L31" i="3"/>
  <c r="R13" i="6"/>
  <c r="Q46" i="5"/>
  <c r="I136" i="6"/>
  <c r="N136" i="6" s="1"/>
  <c r="I67" i="6"/>
  <c r="R141" i="6"/>
  <c r="AB141" i="6" s="1"/>
  <c r="AN58" i="8"/>
  <c r="K139" i="7"/>
  <c r="N139" i="7"/>
  <c r="Q139" i="7" s="1"/>
  <c r="K133" i="7"/>
  <c r="N133" i="7"/>
  <c r="Q133" i="7" s="1"/>
  <c r="R92" i="6"/>
  <c r="AB83" i="6"/>
  <c r="M29" i="6"/>
  <c r="N29" i="6" s="1"/>
  <c r="R13" i="5"/>
  <c r="Z146" i="6"/>
  <c r="R111" i="6"/>
  <c r="AA90" i="6"/>
  <c r="O131" i="7"/>
  <c r="Q131" i="7" s="1"/>
  <c r="K131" i="7"/>
  <c r="L47" i="3"/>
  <c r="S81" i="4"/>
  <c r="Q81" i="4" s="1"/>
  <c r="Z123" i="6"/>
  <c r="N73" i="7"/>
  <c r="Q73" i="7" s="1"/>
  <c r="K73" i="7"/>
  <c r="V34" i="6"/>
  <c r="AA34" i="6" s="1"/>
  <c r="AB34" i="6" s="1"/>
  <c r="R94" i="4"/>
  <c r="Q94" i="4" s="1"/>
  <c r="Q51" i="4"/>
  <c r="Q114" i="4"/>
  <c r="R91" i="4"/>
  <c r="I11" i="6"/>
  <c r="N11" i="6" s="1"/>
  <c r="R107" i="3"/>
  <c r="B93" i="14"/>
  <c r="F93" i="11" s="1"/>
  <c r="C93" i="11" s="1"/>
  <c r="I148" i="6"/>
  <c r="Z39" i="6"/>
  <c r="AA39" i="6" s="1"/>
  <c r="AB39" i="6" s="1"/>
  <c r="AA114" i="6"/>
  <c r="AB114" i="6" s="1"/>
  <c r="M8" i="3"/>
  <c r="L8" i="3" s="1"/>
  <c r="L8" i="5"/>
  <c r="AN140" i="8"/>
  <c r="C15" i="14"/>
  <c r="H15" i="11" s="1"/>
  <c r="E15" i="11" s="1"/>
  <c r="B15" i="11" s="1"/>
  <c r="L25" i="5"/>
  <c r="AA93" i="6"/>
  <c r="I42" i="6"/>
  <c r="N42" i="6" s="1"/>
  <c r="AN52" i="8"/>
  <c r="R31" i="6"/>
  <c r="AB31" i="6" s="1"/>
  <c r="L43" i="4"/>
  <c r="L138" i="4"/>
  <c r="L107" i="4"/>
  <c r="R71" i="5"/>
  <c r="M156" i="6"/>
  <c r="N53" i="7"/>
  <c r="Q53" i="7" s="1"/>
  <c r="K53" i="7"/>
  <c r="R131" i="6"/>
  <c r="AB131" i="6" s="1"/>
  <c r="Z92" i="6"/>
  <c r="M157" i="6"/>
  <c r="R56" i="4"/>
  <c r="B14" i="14"/>
  <c r="F14" i="11" s="1"/>
  <c r="C14" i="11" s="1"/>
  <c r="S125" i="4"/>
  <c r="AB49" i="14"/>
  <c r="Z49" i="14" s="1"/>
  <c r="S49" i="14" s="1"/>
  <c r="B49" i="14" s="1"/>
  <c r="F49" i="11" s="1"/>
  <c r="C49" i="11" s="1"/>
  <c r="K28" i="7"/>
  <c r="N28" i="7"/>
  <c r="Q28" i="7" s="1"/>
  <c r="R63" i="5"/>
  <c r="R39" i="3"/>
  <c r="K162" i="7"/>
  <c r="P161" i="3" s="1"/>
  <c r="N162" i="7"/>
  <c r="Q162" i="7" s="1"/>
  <c r="AA99" i="6"/>
  <c r="R54" i="7"/>
  <c r="Q53" i="3"/>
  <c r="O62" i="4"/>
  <c r="AN118" i="8"/>
  <c r="W124" i="8"/>
  <c r="I122" i="6"/>
  <c r="R17" i="6"/>
  <c r="I150" i="6"/>
  <c r="Z53" i="6"/>
  <c r="AA53" i="6" s="1"/>
  <c r="AB53" i="6" s="1"/>
  <c r="AN15" i="8"/>
  <c r="S122" i="4"/>
  <c r="Q122" i="4" s="1"/>
  <c r="L81" i="5"/>
  <c r="R34" i="7"/>
  <c r="Q33" i="3"/>
  <c r="S75" i="5"/>
  <c r="AB158" i="14"/>
  <c r="Z158" i="14" s="1"/>
  <c r="S158" i="14" s="1"/>
  <c r="B158" i="14" s="1"/>
  <c r="F158" i="11" s="1"/>
  <c r="C158" i="11" s="1"/>
  <c r="I68" i="6"/>
  <c r="N68" i="6" s="1"/>
  <c r="O81" i="4"/>
  <c r="Z76" i="6"/>
  <c r="Q71" i="3"/>
  <c r="R72" i="7"/>
  <c r="B35" i="14"/>
  <c r="F35" i="11" s="1"/>
  <c r="C35" i="11" s="1"/>
  <c r="R128" i="4"/>
  <c r="AB134" i="14"/>
  <c r="Z134" i="14" s="1"/>
  <c r="S134" i="14" s="1"/>
  <c r="R6" i="3"/>
  <c r="R44" i="4"/>
  <c r="L77" i="5"/>
  <c r="R116" i="8"/>
  <c r="R138" i="6"/>
  <c r="AA94" i="6"/>
  <c r="I56" i="6"/>
  <c r="Q51" i="5"/>
  <c r="Q17" i="4"/>
  <c r="AB16" i="14"/>
  <c r="Z16" i="14" s="1"/>
  <c r="I121" i="6"/>
  <c r="B63" i="14"/>
  <c r="F63" i="11" s="1"/>
  <c r="C63" i="11" s="1"/>
  <c r="O20" i="4"/>
  <c r="R51" i="6"/>
  <c r="AB51" i="6" s="1"/>
  <c r="R102" i="6"/>
  <c r="AN74" i="8"/>
  <c r="R77" i="5"/>
  <c r="I129" i="6"/>
  <c r="N129" i="6" s="1"/>
  <c r="N125" i="8"/>
  <c r="N17" i="7"/>
  <c r="Q17" i="7" s="1"/>
  <c r="K17" i="7"/>
  <c r="R132" i="3"/>
  <c r="R115" i="8"/>
  <c r="P40" i="3"/>
  <c r="O36" i="4"/>
  <c r="P13" i="3"/>
  <c r="O12" i="4"/>
  <c r="O134" i="4"/>
  <c r="P6" i="7"/>
  <c r="K6" i="7"/>
  <c r="K160" i="7"/>
  <c r="P159" i="3" s="1"/>
  <c r="N160" i="7"/>
  <c r="Q160" i="7" s="1"/>
  <c r="AA71" i="6"/>
  <c r="K50" i="7"/>
  <c r="N50" i="7"/>
  <c r="Q50" i="7" s="1"/>
  <c r="R86" i="6"/>
  <c r="M77" i="6"/>
  <c r="N77" i="6" s="1"/>
  <c r="L136" i="4"/>
  <c r="L56" i="4"/>
  <c r="C91" i="14"/>
  <c r="H91" i="11" s="1"/>
  <c r="E91" i="11" s="1"/>
  <c r="B91" i="11" s="1"/>
  <c r="Q48" i="4"/>
  <c r="R44" i="5"/>
  <c r="R85" i="7"/>
  <c r="Q84" i="3"/>
  <c r="R66" i="4"/>
  <c r="K108" i="7"/>
  <c r="N108" i="7"/>
  <c r="Q108" i="7" s="1"/>
  <c r="N22" i="7"/>
  <c r="Q22" i="7" s="1"/>
  <c r="K22" i="7"/>
  <c r="L137" i="4"/>
  <c r="B110" i="14"/>
  <c r="F110" i="11" s="1"/>
  <c r="C110" i="11" s="1"/>
  <c r="B110" i="11" s="1"/>
  <c r="R112" i="7"/>
  <c r="Q111" i="3"/>
  <c r="B72" i="14"/>
  <c r="F72" i="11" s="1"/>
  <c r="C72" i="11" s="1"/>
  <c r="B72" i="11" s="1"/>
  <c r="R141" i="3"/>
  <c r="Q61" i="3"/>
  <c r="R62" i="7"/>
  <c r="S69" i="4"/>
  <c r="Q69" i="4" s="1"/>
  <c r="B32" i="11"/>
  <c r="N122" i="8"/>
  <c r="R95" i="6"/>
  <c r="O47" i="7"/>
  <c r="Q47" i="7" s="1"/>
  <c r="K47" i="7"/>
  <c r="AA92" i="6"/>
  <c r="R22" i="6"/>
  <c r="AB22" i="6" s="1"/>
  <c r="N148" i="6"/>
  <c r="AB90" i="6"/>
  <c r="AA50" i="6"/>
  <c r="AB50" i="6" s="1"/>
  <c r="Q78" i="4"/>
  <c r="Q54" i="5"/>
  <c r="R106" i="4"/>
  <c r="Q106" i="4" s="1"/>
  <c r="R131" i="4"/>
  <c r="AB84" i="6"/>
  <c r="H118" i="8"/>
  <c r="O118" i="8" s="1"/>
  <c r="N118" i="7"/>
  <c r="Q118" i="7" s="1"/>
  <c r="K118" i="7"/>
  <c r="N61" i="7"/>
  <c r="Q61" i="7" s="1"/>
  <c r="K61" i="7"/>
  <c r="AN31" i="8"/>
  <c r="AN164" i="8"/>
  <c r="T163" i="3" s="1"/>
  <c r="R163" i="3" s="1"/>
  <c r="R75" i="5"/>
  <c r="R16" i="4"/>
  <c r="O25" i="5"/>
  <c r="S8" i="3"/>
  <c r="R8" i="5"/>
  <c r="B105" i="14"/>
  <c r="F105" i="11" s="1"/>
  <c r="C105" i="11" s="1"/>
  <c r="B105" i="11" s="1"/>
  <c r="R93" i="6"/>
  <c r="Z28" i="6"/>
  <c r="M103" i="4"/>
  <c r="Z109" i="6"/>
  <c r="AA109" i="6" s="1"/>
  <c r="AB109" i="6" s="1"/>
  <c r="N109" i="6"/>
  <c r="R102" i="7"/>
  <c r="Q101" i="3"/>
  <c r="B98" i="14"/>
  <c r="F98" i="11" s="1"/>
  <c r="C98" i="11" s="1"/>
  <c r="AB160" i="14"/>
  <c r="Z160" i="14" s="1"/>
  <c r="K42" i="7"/>
  <c r="N42" i="7"/>
  <c r="Q42" i="7" s="1"/>
  <c r="AN102" i="8"/>
  <c r="AM143" i="8"/>
  <c r="AN143" i="8" s="1"/>
  <c r="R72" i="6"/>
  <c r="AB72" i="6" s="1"/>
  <c r="Q67" i="5"/>
  <c r="R27" i="7"/>
  <c r="Q26" i="3"/>
  <c r="N11" i="7"/>
  <c r="Q11" i="7" s="1"/>
  <c r="K11" i="7"/>
  <c r="O30" i="4"/>
  <c r="N159" i="7"/>
  <c r="Q159" i="7" s="1"/>
  <c r="K159" i="7"/>
  <c r="P158" i="3" s="1"/>
  <c r="N123" i="8"/>
  <c r="R156" i="6"/>
  <c r="AB156" i="6" s="1"/>
  <c r="AA164" i="6"/>
  <c r="AN137" i="8"/>
  <c r="B33" i="14"/>
  <c r="F33" i="11" s="1"/>
  <c r="C33" i="11" s="1"/>
  <c r="C33" i="14"/>
  <c r="H33" i="11" s="1"/>
  <c r="E33" i="11" s="1"/>
  <c r="P90" i="4"/>
  <c r="R39" i="5"/>
  <c r="Z149" i="6"/>
  <c r="AA149" i="6" s="1"/>
  <c r="AB149" i="6" s="1"/>
  <c r="AB152" i="6"/>
  <c r="K116" i="8"/>
  <c r="AB94" i="6"/>
  <c r="AM116" i="8"/>
  <c r="AN116" i="8" s="1"/>
  <c r="K92" i="7"/>
  <c r="N92" i="7"/>
  <c r="Q92" i="7" s="1"/>
  <c r="O67" i="5"/>
  <c r="R158" i="7"/>
  <c r="O157" i="3" s="1"/>
  <c r="Q157" i="3"/>
  <c r="AN134" i="8"/>
  <c r="R25" i="4"/>
  <c r="W6" i="8"/>
  <c r="P20" i="5"/>
  <c r="S69" i="5"/>
  <c r="Q69" i="5" s="1"/>
  <c r="N115" i="8"/>
  <c r="K60" i="7"/>
  <c r="N60" i="7"/>
  <c r="Q60" i="7" s="1"/>
  <c r="R14" i="7"/>
  <c r="Q13" i="3"/>
  <c r="P12" i="4"/>
  <c r="R106" i="3"/>
  <c r="R60" i="4"/>
  <c r="AB96" i="14"/>
  <c r="Z96" i="14" s="1"/>
  <c r="S96" i="14" s="1"/>
  <c r="B96" i="14" s="1"/>
  <c r="F96" i="11" s="1"/>
  <c r="C96" i="11" s="1"/>
  <c r="S13" i="3"/>
  <c r="R12" i="4"/>
  <c r="S29" i="4"/>
  <c r="Q29" i="4" s="1"/>
  <c r="Q65" i="7"/>
  <c r="O66" i="7"/>
  <c r="Q66" i="7" s="1"/>
  <c r="K66" i="7"/>
  <c r="R94" i="7"/>
  <c r="Q93" i="3"/>
  <c r="T8" i="3"/>
  <c r="S8" i="5"/>
  <c r="Q8" i="5" s="1"/>
  <c r="L48" i="4"/>
  <c r="K106" i="7"/>
  <c r="N106" i="7"/>
  <c r="Q106" i="7" s="1"/>
  <c r="N13" i="7"/>
  <c r="Q13" i="7" s="1"/>
  <c r="K13" i="7"/>
  <c r="B53" i="14"/>
  <c r="F53" i="11" s="1"/>
  <c r="C53" i="11" s="1"/>
  <c r="L41" i="4"/>
  <c r="O31" i="5"/>
  <c r="AN120" i="8"/>
  <c r="Q73" i="5"/>
  <c r="AN44" i="8"/>
  <c r="S98" i="4"/>
  <c r="Q98" i="4" s="1"/>
  <c r="B44" i="11"/>
  <c r="Q78" i="3"/>
  <c r="R79" i="7"/>
  <c r="P25" i="5"/>
  <c r="S115" i="4"/>
  <c r="Q115" i="4" s="1"/>
  <c r="Q139" i="4"/>
  <c r="K161" i="7"/>
  <c r="P160" i="3" s="1"/>
  <c r="N161" i="7"/>
  <c r="Q161" i="7" s="1"/>
  <c r="N101" i="7"/>
  <c r="Q101" i="7" s="1"/>
  <c r="K101" i="7"/>
  <c r="K76" i="7"/>
  <c r="N76" i="7"/>
  <c r="Q76" i="7" s="1"/>
  <c r="B154" i="14"/>
  <c r="F154" i="11" s="1"/>
  <c r="C154" i="11" s="1"/>
  <c r="N143" i="6"/>
  <c r="R40" i="5"/>
  <c r="AN97" i="8"/>
  <c r="S20" i="5"/>
  <c r="K110" i="7"/>
  <c r="N110" i="7"/>
  <c r="Q110" i="7" s="1"/>
  <c r="AN13" i="8"/>
  <c r="AN65" i="8"/>
  <c r="L70" i="4"/>
  <c r="AA128" i="6"/>
  <c r="AB128" i="6" s="1"/>
  <c r="O26" i="5"/>
  <c r="B113" i="11"/>
  <c r="K49" i="7"/>
  <c r="N49" i="7"/>
  <c r="Q49" i="7" s="1"/>
  <c r="N123" i="7"/>
  <c r="Q123" i="7" s="1"/>
  <c r="K123" i="7"/>
  <c r="R43" i="7"/>
  <c r="Q42" i="3"/>
  <c r="Q79" i="5"/>
  <c r="I110" i="6"/>
  <c r="N110" i="6" s="1"/>
  <c r="AA81" i="6"/>
  <c r="Q58" i="3"/>
  <c r="R59" i="7"/>
  <c r="M15" i="6"/>
  <c r="R121" i="6"/>
  <c r="R11" i="6"/>
  <c r="AB11" i="6" s="1"/>
  <c r="L23" i="5"/>
  <c r="R119" i="7"/>
  <c r="Q118" i="3"/>
  <c r="R60" i="3"/>
  <c r="N31" i="7"/>
  <c r="Q31" i="7" s="1"/>
  <c r="K31" i="7"/>
  <c r="K8" i="7"/>
  <c r="N8" i="7"/>
  <c r="Q8" i="7" s="1"/>
  <c r="B118" i="14"/>
  <c r="F118" i="11" s="1"/>
  <c r="C118" i="11" s="1"/>
  <c r="B118" i="11" s="1"/>
  <c r="L81" i="3"/>
  <c r="N70" i="7"/>
  <c r="Q70" i="7" s="1"/>
  <c r="K70" i="7"/>
  <c r="K32" i="7"/>
  <c r="N32" i="7"/>
  <c r="Q32" i="7" s="1"/>
  <c r="O29" i="5"/>
  <c r="AN115" i="8"/>
  <c r="AB105" i="6"/>
  <c r="R52" i="3"/>
  <c r="Q58" i="7"/>
  <c r="S68" i="4"/>
  <c r="I151" i="3"/>
  <c r="AA59" i="6"/>
  <c r="N45" i="6"/>
  <c r="M26" i="6"/>
  <c r="H6" i="8"/>
  <c r="AB14" i="6"/>
  <c r="AN96" i="8"/>
  <c r="P56" i="3"/>
  <c r="O38" i="5"/>
  <c r="O32" i="4"/>
  <c r="L112" i="4"/>
  <c r="M95" i="6"/>
  <c r="R65" i="6"/>
  <c r="AB65" i="6" s="1"/>
  <c r="Z66" i="6"/>
  <c r="AA66" i="6" s="1"/>
  <c r="C36" i="14"/>
  <c r="H36" i="11" s="1"/>
  <c r="E36" i="11" s="1"/>
  <c r="L36" i="5"/>
  <c r="B17" i="14"/>
  <c r="F17" i="11" s="1"/>
  <c r="C17" i="11" s="1"/>
  <c r="K26" i="7"/>
  <c r="N26" i="7"/>
  <c r="Q26" i="7" s="1"/>
  <c r="AA88" i="6"/>
  <c r="AB88" i="6" s="1"/>
  <c r="K164" i="7"/>
  <c r="P163" i="3" s="1"/>
  <c r="N164" i="7"/>
  <c r="Q164" i="7" s="1"/>
  <c r="K120" i="8"/>
  <c r="O120" i="8" s="1"/>
  <c r="R120" i="8"/>
  <c r="R71" i="6"/>
  <c r="AB71" i="6" s="1"/>
  <c r="C29" i="14"/>
  <c r="H29" i="11" s="1"/>
  <c r="E29" i="11" s="1"/>
  <c r="B29" i="11" s="1"/>
  <c r="R110" i="3"/>
  <c r="I95" i="6"/>
  <c r="R12" i="7"/>
  <c r="Q11" i="3"/>
  <c r="R89" i="4"/>
  <c r="AN157" i="8"/>
  <c r="T156" i="3" s="1"/>
  <c r="R156" i="3" s="1"/>
  <c r="R72" i="4"/>
  <c r="C14" i="14"/>
  <c r="H14" i="11" s="1"/>
  <c r="E14" i="11" s="1"/>
  <c r="M16" i="4"/>
  <c r="AB144" i="14"/>
  <c r="Z144" i="14" s="1"/>
  <c r="S144" i="14" s="1"/>
  <c r="R53" i="3"/>
  <c r="AN18" i="8"/>
  <c r="D20" i="14"/>
  <c r="R129" i="6"/>
  <c r="AB129" i="6" s="1"/>
  <c r="D41" i="14"/>
  <c r="B41" i="14" s="1"/>
  <c r="F41" i="11" s="1"/>
  <c r="C41" i="11" s="1"/>
  <c r="B41" i="11" s="1"/>
  <c r="Z122" i="6"/>
  <c r="AA122" i="6" s="1"/>
  <c r="AB122" i="6" s="1"/>
  <c r="O34" i="4"/>
  <c r="X164" i="15"/>
  <c r="B152" i="14"/>
  <c r="F152" i="11" s="1"/>
  <c r="C152" i="11" s="1"/>
  <c r="B152" i="11" s="1"/>
  <c r="L22" i="5"/>
  <c r="K47" i="4"/>
  <c r="C6" i="14"/>
  <c r="H6" i="11" s="1"/>
  <c r="E6" i="11" s="1"/>
  <c r="B6" i="11" s="1"/>
  <c r="M65" i="6"/>
  <c r="N65" i="6" s="1"/>
  <c r="AN91" i="8"/>
  <c r="M30" i="6"/>
  <c r="N30" i="6" s="1"/>
  <c r="R144" i="3"/>
  <c r="R100" i="6"/>
  <c r="I69" i="6"/>
  <c r="N69" i="6" s="1"/>
  <c r="B148" i="14"/>
  <c r="F148" i="11" s="1"/>
  <c r="C148" i="11" s="1"/>
  <c r="B148" i="11" s="1"/>
  <c r="Z120" i="6"/>
  <c r="AA120" i="6" s="1"/>
  <c r="AB120" i="6" s="1"/>
  <c r="I92" i="6"/>
  <c r="C54" i="14"/>
  <c r="H54" i="11" s="1"/>
  <c r="E54" i="11" s="1"/>
  <c r="B54" i="11" s="1"/>
  <c r="N125" i="7"/>
  <c r="Q125" i="7" s="1"/>
  <c r="K125" i="7"/>
  <c r="R33" i="6"/>
  <c r="AN95" i="8"/>
  <c r="N146" i="7"/>
  <c r="Q146" i="7" s="1"/>
  <c r="K146" i="7"/>
  <c r="Q38" i="3"/>
  <c r="R39" i="7"/>
  <c r="B129" i="14"/>
  <c r="F129" i="11" s="1"/>
  <c r="C129" i="11" s="1"/>
  <c r="R142" i="7"/>
  <c r="Q141" i="3"/>
  <c r="AB164" i="6"/>
  <c r="N163" i="3" s="1"/>
  <c r="C35" i="14"/>
  <c r="H35" i="11" s="1"/>
  <c r="E35" i="11" s="1"/>
  <c r="R66" i="6"/>
  <c r="M18" i="6"/>
  <c r="N18" i="6" s="1"/>
  <c r="R21" i="6"/>
  <c r="R145" i="3"/>
  <c r="R106" i="6"/>
  <c r="Z21" i="6"/>
  <c r="AA21" i="6" s="1"/>
  <c r="M146" i="6"/>
  <c r="N146" i="6" s="1"/>
  <c r="W116" i="8"/>
  <c r="AA12" i="6"/>
  <c r="AB12" i="6" s="1"/>
  <c r="I126" i="6"/>
  <c r="N126" i="6" s="1"/>
  <c r="AN162" i="8"/>
  <c r="T161" i="3" s="1"/>
  <c r="R161" i="3" s="1"/>
  <c r="AN89" i="8"/>
  <c r="K141" i="7"/>
  <c r="N141" i="7"/>
  <c r="Q141" i="7" s="1"/>
  <c r="B95" i="14"/>
  <c r="F95" i="11" s="1"/>
  <c r="C95" i="11" s="1"/>
  <c r="S113" i="4"/>
  <c r="Q113" i="4" s="1"/>
  <c r="C129" i="14"/>
  <c r="H129" i="11" s="1"/>
  <c r="E129" i="11" s="1"/>
  <c r="R60" i="6"/>
  <c r="AB34" i="14"/>
  <c r="Z34" i="14" s="1"/>
  <c r="S34" i="14" s="1"/>
  <c r="B34" i="14" s="1"/>
  <c r="F34" i="11" s="1"/>
  <c r="C34" i="11" s="1"/>
  <c r="K132" i="7"/>
  <c r="N132" i="7"/>
  <c r="Q132" i="7" s="1"/>
  <c r="N20" i="6"/>
  <c r="R57" i="7"/>
  <c r="Q56" i="3"/>
  <c r="Q148" i="7"/>
  <c r="M5" i="3"/>
  <c r="L5" i="5"/>
  <c r="L5" i="4"/>
  <c r="D120" i="14"/>
  <c r="B120" i="14" s="1"/>
  <c r="F120" i="11" s="1"/>
  <c r="C120" i="11" s="1"/>
  <c r="B120" i="11" s="1"/>
  <c r="O125" i="8"/>
  <c r="S36" i="5"/>
  <c r="Q36" i="5" s="1"/>
  <c r="B73" i="14"/>
  <c r="F73" i="11" s="1"/>
  <c r="C73" i="11" s="1"/>
  <c r="S33" i="4"/>
  <c r="Q33" i="4" s="1"/>
  <c r="K52" i="7"/>
  <c r="N52" i="7"/>
  <c r="Q52" i="7" s="1"/>
  <c r="N63" i="7"/>
  <c r="Q63" i="7" s="1"/>
  <c r="K63" i="7"/>
  <c r="S12" i="3"/>
  <c r="R12" i="5"/>
  <c r="C98" i="14"/>
  <c r="H98" i="11" s="1"/>
  <c r="E98" i="11" s="1"/>
  <c r="AB61" i="6"/>
  <c r="I141" i="6"/>
  <c r="N141" i="6" s="1"/>
  <c r="C47" i="14"/>
  <c r="H47" i="11" s="1"/>
  <c r="E47" i="11" s="1"/>
  <c r="B47" i="11" s="1"/>
  <c r="AA103" i="6"/>
  <c r="AB103" i="6" s="1"/>
  <c r="AA158" i="6"/>
  <c r="AB158" i="6" s="1"/>
  <c r="N157" i="3" s="1"/>
  <c r="L157" i="3" s="1"/>
  <c r="X33" i="8"/>
  <c r="S27" i="3"/>
  <c r="R24" i="4"/>
  <c r="L72" i="5"/>
  <c r="C68" i="14"/>
  <c r="H68" i="11" s="1"/>
  <c r="E68" i="11" s="1"/>
  <c r="K154" i="7"/>
  <c r="N154" i="7"/>
  <c r="Q154" i="7" s="1"/>
  <c r="AB5" i="14"/>
  <c r="Z5" i="14" s="1"/>
  <c r="S5" i="14" s="1"/>
  <c r="B5" i="14" s="1"/>
  <c r="F5" i="11" s="1"/>
  <c r="C5" i="11" s="1"/>
  <c r="M70" i="5"/>
  <c r="K100" i="7"/>
  <c r="N100" i="7"/>
  <c r="Q100" i="7" s="1"/>
  <c r="K24" i="7"/>
  <c r="N24" i="7"/>
  <c r="Q24" i="7" s="1"/>
  <c r="X163" i="15"/>
  <c r="R77" i="6"/>
  <c r="AB77" i="6" s="1"/>
  <c r="R25" i="7"/>
  <c r="Q24" i="3"/>
  <c r="R67" i="6"/>
  <c r="AB67" i="6" s="1"/>
  <c r="V40" i="6"/>
  <c r="AA40" i="6" s="1"/>
  <c r="AB40" i="6" s="1"/>
  <c r="M132" i="6"/>
  <c r="N132" i="6" s="1"/>
  <c r="B39" i="14"/>
  <c r="F39" i="11" s="1"/>
  <c r="C39" i="11" s="1"/>
  <c r="I130" i="6"/>
  <c r="Z55" i="6"/>
  <c r="AA55" i="6" s="1"/>
  <c r="AB55" i="6" s="1"/>
  <c r="I38" i="6"/>
  <c r="B144" i="14"/>
  <c r="F144" i="11" s="1"/>
  <c r="C144" i="11" s="1"/>
  <c r="C144" i="14"/>
  <c r="H144" i="11" s="1"/>
  <c r="E144" i="11" s="1"/>
  <c r="L28" i="4"/>
  <c r="I80" i="6"/>
  <c r="N80" i="6" s="1"/>
  <c r="AB70" i="14"/>
  <c r="Z70" i="14" s="1"/>
  <c r="S70" i="14" s="1"/>
  <c r="B70" i="14" s="1"/>
  <c r="F70" i="11" s="1"/>
  <c r="C70" i="11" s="1"/>
  <c r="N38" i="6"/>
  <c r="AN159" i="8"/>
  <c r="T158" i="3" s="1"/>
  <c r="R158" i="3" s="1"/>
  <c r="R146" i="6"/>
  <c r="AA119" i="6"/>
  <c r="AN114" i="8"/>
  <c r="Z95" i="6"/>
  <c r="AA95" i="6" s="1"/>
  <c r="Z16" i="6"/>
  <c r="Z30" i="6"/>
  <c r="Z8" i="6"/>
  <c r="AA8" i="6" s="1"/>
  <c r="AB8" i="6" s="1"/>
  <c r="H122" i="8"/>
  <c r="O122" i="8" s="1"/>
  <c r="I96" i="6"/>
  <c r="N96" i="6" s="1"/>
  <c r="M44" i="6"/>
  <c r="N44" i="6" s="1"/>
  <c r="Q20" i="7"/>
  <c r="AN6" i="8"/>
  <c r="I134" i="6"/>
  <c r="N134" i="6" s="1"/>
  <c r="AA16" i="6"/>
  <c r="K8" i="5"/>
  <c r="M124" i="6"/>
  <c r="AN109" i="8"/>
  <c r="T55" i="3"/>
  <c r="R55" i="3" s="1"/>
  <c r="S37" i="5"/>
  <c r="Q37" i="5" s="1"/>
  <c r="R52" i="6"/>
  <c r="AB52" i="6" s="1"/>
  <c r="AN87" i="8"/>
  <c r="I60" i="6"/>
  <c r="R160" i="6"/>
  <c r="AA78" i="6"/>
  <c r="Q144" i="3"/>
  <c r="R145" i="7"/>
  <c r="K157" i="7"/>
  <c r="P156" i="3" s="1"/>
  <c r="N157" i="7"/>
  <c r="Q157" i="7" s="1"/>
  <c r="R91" i="6"/>
  <c r="AB91" i="6" s="1"/>
  <c r="S42" i="4"/>
  <c r="Q42" i="4" s="1"/>
  <c r="R14" i="4"/>
  <c r="Z124" i="6"/>
  <c r="AA124" i="6" s="1"/>
  <c r="AB124" i="6" s="1"/>
  <c r="W118" i="8"/>
  <c r="B89" i="14"/>
  <c r="F89" i="11" s="1"/>
  <c r="C89" i="11" s="1"/>
  <c r="I24" i="6"/>
  <c r="M60" i="6"/>
  <c r="L122" i="4"/>
  <c r="O150" i="7"/>
  <c r="Q150" i="7" s="1"/>
  <c r="K150" i="7"/>
  <c r="I19" i="6"/>
  <c r="O65" i="5"/>
  <c r="R118" i="3"/>
  <c r="Z101" i="6"/>
  <c r="R137" i="7"/>
  <c r="Q136" i="3"/>
  <c r="P74" i="5"/>
  <c r="M101" i="6"/>
  <c r="N101" i="6" s="1"/>
  <c r="Z26" i="6"/>
  <c r="AA26" i="6" s="1"/>
  <c r="AB26" i="6" s="1"/>
  <c r="AN160" i="8"/>
  <c r="T159" i="3" s="1"/>
  <c r="R159" i="3" s="1"/>
  <c r="L31" i="4"/>
  <c r="K31" i="4" s="1"/>
  <c r="L11" i="4"/>
  <c r="R137" i="4"/>
  <c r="Q137" i="4" s="1"/>
  <c r="AN100" i="8"/>
  <c r="K16" i="7"/>
  <c r="N16" i="7"/>
  <c r="Q16" i="7" s="1"/>
  <c r="AN129" i="8"/>
  <c r="K109" i="7"/>
  <c r="N109" i="7"/>
  <c r="Q109" i="7" s="1"/>
  <c r="R49" i="6"/>
  <c r="C142" i="14"/>
  <c r="H142" i="11" s="1"/>
  <c r="E142" i="11" s="1"/>
  <c r="B142" i="11" s="1"/>
  <c r="AA147" i="6"/>
  <c r="AB147" i="6" s="1"/>
  <c r="Q37" i="7"/>
  <c r="R74" i="6"/>
  <c r="R64" i="7"/>
  <c r="Q63" i="3"/>
  <c r="Q25" i="5"/>
  <c r="AA127" i="6"/>
  <c r="R30" i="6"/>
  <c r="AB30" i="6" s="1"/>
  <c r="O66" i="5"/>
  <c r="P50" i="4"/>
  <c r="O114" i="4"/>
  <c r="O31" i="4"/>
  <c r="S58" i="4"/>
  <c r="Q58" i="4" s="1"/>
  <c r="M145" i="6"/>
  <c r="N145" i="6" s="1"/>
  <c r="W123" i="8"/>
  <c r="Z15" i="6"/>
  <c r="AA15" i="6" s="1"/>
  <c r="AB15" i="6" s="1"/>
  <c r="AN141" i="8"/>
  <c r="R81" i="6"/>
  <c r="AB81" i="6" s="1"/>
  <c r="Z161" i="6"/>
  <c r="C89" i="14"/>
  <c r="H89" i="11" s="1"/>
  <c r="E89" i="11" s="1"/>
  <c r="I75" i="6"/>
  <c r="N75" i="6" s="1"/>
  <c r="M164" i="6"/>
  <c r="N164" i="6" s="1"/>
  <c r="M163" i="3" s="1"/>
  <c r="AA113" i="6"/>
  <c r="K80" i="7"/>
  <c r="N80" i="7"/>
  <c r="Q80" i="7" s="1"/>
  <c r="M19" i="6"/>
  <c r="N19" i="6" s="1"/>
  <c r="Z162" i="6"/>
  <c r="AA162" i="6" s="1"/>
  <c r="AB162" i="6" s="1"/>
  <c r="N161" i="3" s="1"/>
  <c r="L161" i="3" s="1"/>
  <c r="R108" i="6"/>
  <c r="AB108" i="6" s="1"/>
  <c r="L53" i="4"/>
  <c r="AA106" i="6"/>
  <c r="K56" i="7"/>
  <c r="N56" i="7"/>
  <c r="Q56" i="7" s="1"/>
  <c r="L76" i="4"/>
  <c r="D137" i="14"/>
  <c r="B137" i="14" s="1"/>
  <c r="F137" i="11" s="1"/>
  <c r="C137" i="11" s="1"/>
  <c r="B137" i="11" s="1"/>
  <c r="I99" i="6"/>
  <c r="I50" i="6"/>
  <c r="N50" i="6" s="1"/>
  <c r="AA123" i="6"/>
  <c r="O48" i="4"/>
  <c r="Z125" i="6"/>
  <c r="AA125" i="6" s="1"/>
  <c r="AB125" i="6" s="1"/>
  <c r="I57" i="6"/>
  <c r="N57" i="6" s="1"/>
  <c r="AN39" i="8"/>
  <c r="I17" i="6"/>
  <c r="N17" i="6" s="1"/>
  <c r="L11" i="5"/>
  <c r="AB140" i="14"/>
  <c r="Z140" i="14" s="1"/>
  <c r="C154" i="14"/>
  <c r="H154" i="11" s="1"/>
  <c r="E154" i="11" s="1"/>
  <c r="Z153" i="6"/>
  <c r="AA153" i="6" s="1"/>
  <c r="AA60" i="6"/>
  <c r="N137" i="4"/>
  <c r="Z150" i="6"/>
  <c r="Z58" i="6"/>
  <c r="AA58" i="6" s="1"/>
  <c r="AB58" i="6" s="1"/>
  <c r="L64" i="5"/>
  <c r="R59" i="6"/>
  <c r="M56" i="6"/>
  <c r="Q59" i="5"/>
  <c r="P116" i="4"/>
  <c r="Q105" i="7"/>
  <c r="AN37" i="8"/>
  <c r="N15" i="7"/>
  <c r="Q15" i="7" s="1"/>
  <c r="K15" i="7"/>
  <c r="M159" i="6"/>
  <c r="N159" i="6" s="1"/>
  <c r="M158" i="3" s="1"/>
  <c r="K48" i="7"/>
  <c r="N48" i="7"/>
  <c r="Q48" i="7" s="1"/>
  <c r="W125" i="8"/>
  <c r="I37" i="6"/>
  <c r="N122" i="7"/>
  <c r="Q122" i="7" s="1"/>
  <c r="K122" i="7"/>
  <c r="O63" i="5"/>
  <c r="R78" i="7"/>
  <c r="Q77" i="3"/>
  <c r="K44" i="7"/>
  <c r="N44" i="7"/>
  <c r="Q44" i="7" s="1"/>
  <c r="K140" i="7"/>
  <c r="N140" i="7"/>
  <c r="Q140" i="7" s="1"/>
  <c r="W120" i="8"/>
  <c r="M31" i="6"/>
  <c r="N31" i="6" s="1"/>
  <c r="N99" i="7"/>
  <c r="Q99" i="7" s="1"/>
  <c r="K99" i="7"/>
  <c r="K40" i="7"/>
  <c r="N40" i="7"/>
  <c r="Q40" i="7" s="1"/>
  <c r="R61" i="5"/>
  <c r="Q61" i="5" s="1"/>
  <c r="B38" i="11"/>
  <c r="AB6" i="6"/>
  <c r="C128" i="14"/>
  <c r="H128" i="11" s="1"/>
  <c r="E128" i="11" s="1"/>
  <c r="AB107" i="6"/>
  <c r="D8" i="14"/>
  <c r="B8" i="14" s="1"/>
  <c r="F8" i="11" s="1"/>
  <c r="C8" i="11" s="1"/>
  <c r="B8" i="11" s="1"/>
  <c r="R134" i="4"/>
  <c r="Q134" i="4" s="1"/>
  <c r="K136" i="7"/>
  <c r="N136" i="7"/>
  <c r="Q136" i="7" s="1"/>
  <c r="H121" i="8"/>
  <c r="O121" i="8" s="1"/>
  <c r="AA87" i="6"/>
  <c r="AB87" i="6" s="1"/>
  <c r="M83" i="6"/>
  <c r="N83" i="6" s="1"/>
  <c r="C114" i="14"/>
  <c r="H114" i="11" s="1"/>
  <c r="E114" i="11" s="1"/>
  <c r="B114" i="11" s="1"/>
  <c r="C39" i="14"/>
  <c r="H39" i="11" s="1"/>
  <c r="E39" i="11" s="1"/>
  <c r="D28" i="14"/>
  <c r="B28" i="14" s="1"/>
  <c r="F28" i="11" s="1"/>
  <c r="C28" i="11" s="1"/>
  <c r="K88" i="7"/>
  <c r="N88" i="7"/>
  <c r="Q88" i="7" s="1"/>
  <c r="AA28" i="6"/>
  <c r="AB28" i="6" s="1"/>
  <c r="L80" i="5"/>
  <c r="S47" i="5"/>
  <c r="Q47" i="5" s="1"/>
  <c r="Q156" i="7"/>
  <c r="Q128" i="7"/>
  <c r="I28" i="6"/>
  <c r="L9" i="4"/>
  <c r="K9" i="4" s="1"/>
  <c r="R32" i="4"/>
  <c r="M99" i="6"/>
  <c r="N38" i="7"/>
  <c r="Q38" i="7" s="1"/>
  <c r="K38" i="7"/>
  <c r="AB16" i="6"/>
  <c r="I73" i="6"/>
  <c r="AN24" i="8"/>
  <c r="AA146" i="6"/>
  <c r="AB119" i="6"/>
  <c r="N67" i="6"/>
  <c r="C146" i="14"/>
  <c r="H146" i="11" s="1"/>
  <c r="E146" i="11" s="1"/>
  <c r="R122" i="8"/>
  <c r="B88" i="14"/>
  <c r="F88" i="11" s="1"/>
  <c r="C88" i="11" s="1"/>
  <c r="B46" i="11"/>
  <c r="B68" i="11"/>
  <c r="K144" i="7"/>
  <c r="N144" i="7"/>
  <c r="Q144" i="7" s="1"/>
  <c r="AA160" i="6"/>
  <c r="K120" i="7"/>
  <c r="N120" i="7"/>
  <c r="Q120" i="7" s="1"/>
  <c r="N77" i="7"/>
  <c r="Q77" i="7" s="1"/>
  <c r="K77" i="7"/>
  <c r="B62" i="11"/>
  <c r="Q67" i="4"/>
  <c r="S104" i="4"/>
  <c r="Q104" i="4" s="1"/>
  <c r="AB117" i="6"/>
  <c r="R47" i="3"/>
  <c r="N121" i="7"/>
  <c r="Q121" i="7" s="1"/>
  <c r="K121" i="7"/>
  <c r="T49" i="3"/>
  <c r="R49" i="3" s="1"/>
  <c r="S44" i="4"/>
  <c r="Q44" i="4" s="1"/>
  <c r="N151" i="7"/>
  <c r="Q151" i="7" s="1"/>
  <c r="K151" i="7"/>
  <c r="N135" i="7"/>
  <c r="Q135" i="7" s="1"/>
  <c r="K135" i="7"/>
  <c r="R133" i="6"/>
  <c r="Q80" i="3"/>
  <c r="R81" i="7"/>
  <c r="AA154" i="6"/>
  <c r="S10" i="5"/>
  <c r="Q10" i="5" s="1"/>
  <c r="AN123" i="8"/>
  <c r="Q73" i="3"/>
  <c r="R74" i="7"/>
  <c r="P136" i="3"/>
  <c r="O74" i="5"/>
  <c r="R130" i="6"/>
  <c r="AB130" i="6" s="1"/>
  <c r="AN105" i="8"/>
  <c r="L79" i="4"/>
  <c r="P68" i="4"/>
  <c r="R153" i="6"/>
  <c r="AN98" i="8"/>
  <c r="Q116" i="3"/>
  <c r="R117" i="7"/>
  <c r="Z89" i="6"/>
  <c r="AA89" i="6" s="1"/>
  <c r="AB89" i="6" s="1"/>
  <c r="O100" i="4"/>
  <c r="AA161" i="6"/>
  <c r="AN122" i="8"/>
  <c r="B40" i="11"/>
  <c r="N9" i="7"/>
  <c r="Q9" i="7" s="1"/>
  <c r="K9" i="7"/>
  <c r="M25" i="5"/>
  <c r="K25" i="5" s="1"/>
  <c r="S49" i="5"/>
  <c r="Q49" i="5" s="1"/>
  <c r="Z157" i="6"/>
  <c r="AB127" i="6"/>
  <c r="O90" i="7"/>
  <c r="Q90" i="7" s="1"/>
  <c r="K90" i="7"/>
  <c r="AA30" i="6"/>
  <c r="N34" i="5"/>
  <c r="Q24" i="5"/>
  <c r="N150" i="6"/>
  <c r="AB115" i="14"/>
  <c r="Z115" i="14" s="1"/>
  <c r="S115" i="14" s="1"/>
  <c r="B115" i="14" s="1"/>
  <c r="F115" i="11" s="1"/>
  <c r="C115" i="11" s="1"/>
  <c r="AB38" i="6"/>
  <c r="AB113" i="6"/>
  <c r="Z133" i="6"/>
  <c r="AA133" i="6" s="1"/>
  <c r="N163" i="7"/>
  <c r="Q163" i="7" s="1"/>
  <c r="K163" i="7"/>
  <c r="P162" i="3" s="1"/>
  <c r="Q115" i="7"/>
  <c r="M47" i="5"/>
  <c r="B80" i="14"/>
  <c r="F80" i="11" s="1"/>
  <c r="C80" i="11" s="1"/>
  <c r="B30" i="14"/>
  <c r="F30" i="11" s="1"/>
  <c r="C30" i="11" s="1"/>
  <c r="B30" i="11" s="1"/>
  <c r="Z163" i="6"/>
  <c r="AA163" i="6" s="1"/>
  <c r="AB163" i="6" s="1"/>
  <c r="N162" i="3" s="1"/>
  <c r="Z137" i="6"/>
  <c r="AA137" i="6" s="1"/>
  <c r="AB137" i="6" s="1"/>
  <c r="R123" i="6"/>
  <c r="AB123" i="6" s="1"/>
  <c r="I124" i="6"/>
  <c r="B13" i="14"/>
  <c r="F13" i="11" s="1"/>
  <c r="C13" i="11" s="1"/>
  <c r="S133" i="3"/>
  <c r="R121" i="4"/>
  <c r="N95" i="7"/>
  <c r="Q95" i="7" s="1"/>
  <c r="K95" i="7"/>
  <c r="N140" i="6"/>
  <c r="Z74" i="6"/>
  <c r="AA74" i="6" s="1"/>
  <c r="Q6" i="4"/>
  <c r="Q63" i="5"/>
  <c r="P7" i="7"/>
  <c r="Q7" i="7" s="1"/>
  <c r="K7" i="7"/>
  <c r="C55" i="14"/>
  <c r="H55" i="11" s="1"/>
  <c r="E55" i="11" s="1"/>
  <c r="O68" i="4"/>
  <c r="R93" i="7"/>
  <c r="Q92" i="3"/>
  <c r="AN73" i="8"/>
  <c r="O20" i="5"/>
  <c r="C95" i="14"/>
  <c r="H95" i="11" s="1"/>
  <c r="E95" i="11" s="1"/>
  <c r="N45" i="4"/>
  <c r="B78" i="14"/>
  <c r="F78" i="11" s="1"/>
  <c r="C78" i="11" s="1"/>
  <c r="C78" i="14"/>
  <c r="H78" i="11" s="1"/>
  <c r="E78" i="11" s="1"/>
  <c r="C53" i="14"/>
  <c r="H53" i="11" s="1"/>
  <c r="E53" i="11" s="1"/>
  <c r="Q18" i="7"/>
  <c r="C94" i="14"/>
  <c r="H94" i="11" s="1"/>
  <c r="E94" i="11" s="1"/>
  <c r="R147" i="3"/>
  <c r="AN83" i="8"/>
  <c r="C133" i="14"/>
  <c r="H133" i="11" s="1"/>
  <c r="E133" i="11" s="1"/>
  <c r="C92" i="14"/>
  <c r="H92" i="11" s="1"/>
  <c r="E92" i="11" s="1"/>
  <c r="AN156" i="8"/>
  <c r="B106" i="14"/>
  <c r="F106" i="11" s="1"/>
  <c r="C106" i="11" s="1"/>
  <c r="Q131" i="4"/>
  <c r="S10" i="4"/>
  <c r="Q10" i="4" s="1"/>
  <c r="R54" i="4"/>
  <c r="P146" i="3"/>
  <c r="O78" i="5"/>
  <c r="AB43" i="6"/>
  <c r="R147" i="7"/>
  <c r="Q146" i="3"/>
  <c r="P78" i="5"/>
  <c r="I137" i="6"/>
  <c r="B128" i="11"/>
  <c r="N28" i="6"/>
  <c r="R114" i="8"/>
  <c r="N130" i="7"/>
  <c r="Q130" i="7" s="1"/>
  <c r="K130" i="7"/>
  <c r="M37" i="6"/>
  <c r="R43" i="4"/>
  <c r="Q43" i="4" s="1"/>
  <c r="Q82" i="4"/>
  <c r="S111" i="4"/>
  <c r="Q71" i="5"/>
  <c r="Q110" i="3"/>
  <c r="R111" i="7"/>
  <c r="AN22" i="8"/>
  <c r="AN132" i="8"/>
  <c r="K43" i="4"/>
  <c r="O98" i="4"/>
  <c r="N30" i="7"/>
  <c r="Q30" i="7" s="1"/>
  <c r="K30" i="7"/>
  <c r="S60" i="4"/>
  <c r="Q60" i="4" s="1"/>
  <c r="L35" i="3"/>
  <c r="AA44" i="6"/>
  <c r="Q20" i="3"/>
  <c r="R21" i="7"/>
  <c r="O116" i="8"/>
  <c r="X116" i="8" s="1"/>
  <c r="AN125" i="8"/>
  <c r="K82" i="7"/>
  <c r="N82" i="7"/>
  <c r="Q82" i="7" s="1"/>
  <c r="P63" i="5"/>
  <c r="AN121" i="8"/>
  <c r="AB97" i="14"/>
  <c r="Z97" i="14" s="1"/>
  <c r="S97" i="14" s="1"/>
  <c r="B97" i="14" s="1"/>
  <c r="F97" i="11" s="1"/>
  <c r="C97" i="11" s="1"/>
  <c r="B161" i="14"/>
  <c r="F161" i="11" s="1"/>
  <c r="C161" i="11" s="1"/>
  <c r="R126" i="7"/>
  <c r="Q125" i="3"/>
  <c r="B25" i="14"/>
  <c r="F25" i="11" s="1"/>
  <c r="C25" i="11" s="1"/>
  <c r="K6" i="8"/>
  <c r="AA102" i="6"/>
  <c r="C26" i="14"/>
  <c r="H26" i="11" s="1"/>
  <c r="E26" i="11" s="1"/>
  <c r="B26" i="11" s="1"/>
  <c r="K155" i="7"/>
  <c r="N155" i="7"/>
  <c r="Q155" i="7" s="1"/>
  <c r="B132" i="14"/>
  <c r="F132" i="11" s="1"/>
  <c r="C132" i="11" s="1"/>
  <c r="B132" i="11" s="1"/>
  <c r="M28" i="4"/>
  <c r="K153" i="7"/>
  <c r="N153" i="7"/>
  <c r="Q153" i="7" s="1"/>
  <c r="O115" i="8"/>
  <c r="C106" i="14"/>
  <c r="H106" i="11" s="1"/>
  <c r="E106" i="11" s="1"/>
  <c r="AA97" i="6"/>
  <c r="AB97" i="6" s="1"/>
  <c r="N51" i="5"/>
  <c r="M74" i="6"/>
  <c r="N74" i="6" s="1"/>
  <c r="M39" i="6"/>
  <c r="N39" i="6" s="1"/>
  <c r="I70" i="6"/>
  <c r="N70" i="6" s="1"/>
  <c r="V69" i="6"/>
  <c r="AA69" i="6" s="1"/>
  <c r="AB69" i="6" s="1"/>
  <c r="S132" i="4"/>
  <c r="Q132" i="4" s="1"/>
  <c r="AA62" i="6"/>
  <c r="AB62" i="6" s="1"/>
  <c r="Q22" i="3"/>
  <c r="R23" i="7"/>
  <c r="Q103" i="3"/>
  <c r="R104" i="7"/>
  <c r="N67" i="7"/>
  <c r="Q67" i="7" s="1"/>
  <c r="K67" i="7"/>
  <c r="O9" i="4"/>
  <c r="O60" i="5"/>
  <c r="B136" i="14"/>
  <c r="F136" i="11" s="1"/>
  <c r="C136" i="11" s="1"/>
  <c r="B136" i="11" s="1"/>
  <c r="R49" i="4"/>
  <c r="Q49" i="4" s="1"/>
  <c r="R80" i="6"/>
  <c r="AB80" i="6" s="1"/>
  <c r="R19" i="3"/>
  <c r="Z144" i="6"/>
  <c r="AA144" i="6" s="1"/>
  <c r="AB144" i="6" s="1"/>
  <c r="K124" i="7"/>
  <c r="N124" i="7"/>
  <c r="Q124" i="7" s="1"/>
  <c r="R24" i="6"/>
  <c r="R27" i="5"/>
  <c r="AA101" i="6"/>
  <c r="O39" i="5"/>
  <c r="AA134" i="6"/>
  <c r="AB134" i="6" s="1"/>
  <c r="N19" i="7"/>
  <c r="Q19" i="7" s="1"/>
  <c r="K19" i="7"/>
  <c r="C100" i="14"/>
  <c r="H100" i="11" s="1"/>
  <c r="E100" i="11" s="1"/>
  <c r="B100" i="11" s="1"/>
  <c r="C51" i="14"/>
  <c r="H51" i="11" s="1"/>
  <c r="E51" i="11" s="1"/>
  <c r="AB78" i="6"/>
  <c r="K70" i="4"/>
  <c r="I50" i="3"/>
  <c r="K83" i="7"/>
  <c r="N83" i="7"/>
  <c r="Q83" i="7" s="1"/>
  <c r="Q56" i="4"/>
  <c r="R28" i="4"/>
  <c r="AB150" i="6"/>
  <c r="I8" i="6"/>
  <c r="N8" i="6" s="1"/>
  <c r="B122" i="14"/>
  <c r="F122" i="11" s="1"/>
  <c r="C122" i="11" s="1"/>
  <c r="AB161" i="6"/>
  <c r="N160" i="3" s="1"/>
  <c r="L160" i="3" s="1"/>
  <c r="O143" i="7"/>
  <c r="Q143" i="7" s="1"/>
  <c r="K143" i="7"/>
  <c r="S23" i="5"/>
  <c r="Q23" i="5" s="1"/>
  <c r="K84" i="7"/>
  <c r="N84" i="7"/>
  <c r="Q84" i="7" s="1"/>
  <c r="K69" i="7"/>
  <c r="N69" i="7"/>
  <c r="Q69" i="7" s="1"/>
  <c r="K96" i="7"/>
  <c r="N96" i="7"/>
  <c r="Q96" i="7" s="1"/>
  <c r="C101" i="14"/>
  <c r="H101" i="11" s="1"/>
  <c r="E101" i="11" s="1"/>
  <c r="B101" i="11" s="1"/>
  <c r="O94" i="4"/>
  <c r="P31" i="4"/>
  <c r="P50" i="5"/>
  <c r="O50" i="5"/>
  <c r="N75" i="7"/>
  <c r="Q75" i="7" s="1"/>
  <c r="K75" i="7"/>
  <c r="N33" i="7"/>
  <c r="Q33" i="7" s="1"/>
  <c r="K33" i="7"/>
  <c r="O124" i="8"/>
  <c r="AB112" i="6"/>
  <c r="C88" i="14"/>
  <c r="H88" i="11" s="1"/>
  <c r="E88" i="11" s="1"/>
  <c r="AA17" i="6"/>
  <c r="AA157" i="6"/>
  <c r="AB157" i="6" s="1"/>
  <c r="N156" i="3" s="1"/>
  <c r="K123" i="8"/>
  <c r="O123" i="8" s="1"/>
  <c r="X123" i="8" s="1"/>
  <c r="B159" i="14"/>
  <c r="F159" i="11" s="1"/>
  <c r="C159" i="11" s="1"/>
  <c r="B159" i="11" s="1"/>
  <c r="N89" i="6"/>
  <c r="P133" i="4"/>
  <c r="AB143" i="6"/>
  <c r="C73" i="14"/>
  <c r="H73" i="11" s="1"/>
  <c r="E73" i="11" s="1"/>
  <c r="N52" i="6"/>
  <c r="P38" i="4"/>
  <c r="AA150" i="6"/>
  <c r="AN30" i="8"/>
  <c r="O133" i="4"/>
  <c r="Z47" i="6"/>
  <c r="AA47" i="6" s="1"/>
  <c r="AB47" i="6" s="1"/>
  <c r="I87" i="6"/>
  <c r="N87" i="6" s="1"/>
  <c r="Z63" i="6"/>
  <c r="AA63" i="6" s="1"/>
  <c r="AB63" i="6" s="1"/>
  <c r="Q8" i="4"/>
  <c r="R135" i="4"/>
  <c r="Q35" i="4"/>
  <c r="Q47" i="4"/>
  <c r="R98" i="6"/>
  <c r="AB98" i="6" s="1"/>
  <c r="N87" i="7"/>
  <c r="Q87" i="7" s="1"/>
  <c r="K87" i="7"/>
  <c r="Q46" i="7"/>
  <c r="B23" i="14"/>
  <c r="F23" i="11" s="1"/>
  <c r="C23" i="11" s="1"/>
  <c r="C13" i="14"/>
  <c r="H13" i="11" s="1"/>
  <c r="E13" i="11" s="1"/>
  <c r="C126" i="14"/>
  <c r="H126" i="11" s="1"/>
  <c r="E126" i="11" s="1"/>
  <c r="B126" i="11" s="1"/>
  <c r="R154" i="6"/>
  <c r="AB154" i="6" s="1"/>
  <c r="AN130" i="8"/>
  <c r="Q100" i="4"/>
  <c r="O38" i="4"/>
  <c r="L18" i="4"/>
  <c r="L91" i="4"/>
  <c r="Q45" i="5"/>
  <c r="Z27" i="6"/>
  <c r="AA27" i="6" s="1"/>
  <c r="AB27" i="6" s="1"/>
  <c r="P98" i="4"/>
  <c r="B157" i="14"/>
  <c r="F157" i="11" s="1"/>
  <c r="C157" i="11" s="1"/>
  <c r="B157" i="11" s="1"/>
  <c r="R25" i="6"/>
  <c r="AB25" i="6" s="1"/>
  <c r="M108" i="6"/>
  <c r="N108" i="6" s="1"/>
  <c r="AB81" i="14"/>
  <c r="Z81" i="14" s="1"/>
  <c r="S81" i="14" s="1"/>
  <c r="B81" i="14" s="1"/>
  <c r="F81" i="11" s="1"/>
  <c r="C81" i="11" s="1"/>
  <c r="T13" i="3"/>
  <c r="R13" i="3" s="1"/>
  <c r="S12" i="4"/>
  <c r="Q12" i="4" s="1"/>
  <c r="M147" i="6"/>
  <c r="N147" i="6" s="1"/>
  <c r="D134" i="14"/>
  <c r="R71" i="7"/>
  <c r="Q70" i="3"/>
  <c r="B42" i="14"/>
  <c r="F42" i="11" s="1"/>
  <c r="C42" i="11" s="1"/>
  <c r="B42" i="11" s="1"/>
  <c r="Q45" i="7"/>
  <c r="Q65" i="5"/>
  <c r="D94" i="14"/>
  <c r="B94" i="14" s="1"/>
  <c r="F94" i="11" s="1"/>
  <c r="C94" i="11" s="1"/>
  <c r="AA70" i="6"/>
  <c r="AB70" i="6" s="1"/>
  <c r="C80" i="14"/>
  <c r="H80" i="11" s="1"/>
  <c r="E80" i="11" s="1"/>
  <c r="R129" i="4"/>
  <c r="Q129" i="4" s="1"/>
  <c r="R99" i="6"/>
  <c r="AB99" i="6" s="1"/>
  <c r="AN88" i="8"/>
  <c r="R35" i="7"/>
  <c r="Q34" i="3"/>
  <c r="Q6" i="7"/>
  <c r="O131" i="4"/>
  <c r="AA104" i="6"/>
  <c r="AB104" i="6" s="1"/>
  <c r="B71" i="14"/>
  <c r="F71" i="11" s="1"/>
  <c r="C71" i="11" s="1"/>
  <c r="B71" i="11" s="1"/>
  <c r="R124" i="8"/>
  <c r="Q126" i="3"/>
  <c r="R127" i="7"/>
  <c r="D86" i="14"/>
  <c r="B86" i="14" s="1"/>
  <c r="F86" i="11" s="1"/>
  <c r="C86" i="11" s="1"/>
  <c r="B86" i="11" s="1"/>
  <c r="B9" i="11"/>
  <c r="AN99" i="8"/>
  <c r="AA110" i="6"/>
  <c r="AB110" i="6" s="1"/>
  <c r="I15" i="6"/>
  <c r="M118" i="6"/>
  <c r="N118" i="6" s="1"/>
  <c r="B20" i="14"/>
  <c r="F20" i="11" s="1"/>
  <c r="C20" i="11" s="1"/>
  <c r="B20" i="11" s="1"/>
  <c r="R84" i="4"/>
  <c r="Q102" i="3"/>
  <c r="R103" i="7"/>
  <c r="AN92" i="8"/>
  <c r="AN144" i="8"/>
  <c r="I84" i="6"/>
  <c r="N84" i="6" s="1"/>
  <c r="R55" i="7"/>
  <c r="Q54" i="3"/>
  <c r="M160" i="6"/>
  <c r="N160" i="6" s="1"/>
  <c r="M159" i="3" s="1"/>
  <c r="C82" i="14"/>
  <c r="H82" i="11" s="1"/>
  <c r="E82" i="11" s="1"/>
  <c r="B82" i="11" s="1"/>
  <c r="AA96" i="6"/>
  <c r="AB96" i="6" s="1"/>
  <c r="V18" i="6"/>
  <c r="AA18" i="6" s="1"/>
  <c r="AB18" i="6" s="1"/>
  <c r="M79" i="6"/>
  <c r="Z13" i="6"/>
  <c r="AA13" i="6" s="1"/>
  <c r="M37" i="5"/>
  <c r="R139" i="6"/>
  <c r="AB139" i="6" s="1"/>
  <c r="M40" i="6"/>
  <c r="N40" i="6" s="1"/>
  <c r="R125" i="4"/>
  <c r="AB20" i="6"/>
  <c r="P129" i="4"/>
  <c r="N149" i="7"/>
  <c r="Q149" i="7" s="1"/>
  <c r="K149" i="7"/>
  <c r="B104" i="14"/>
  <c r="F104" i="11" s="1"/>
  <c r="C104" i="11" s="1"/>
  <c r="B104" i="11" s="1"/>
  <c r="I58" i="6"/>
  <c r="N58" i="6" s="1"/>
  <c r="N91" i="7"/>
  <c r="Q91" i="7" s="1"/>
  <c r="K91" i="7"/>
  <c r="N49" i="6"/>
  <c r="I26" i="6"/>
  <c r="L29" i="4"/>
  <c r="R138" i="7"/>
  <c r="Q137" i="3"/>
  <c r="M122" i="6"/>
  <c r="N122" i="6" s="1"/>
  <c r="I79" i="6"/>
  <c r="AA142" i="6"/>
  <c r="AB142" i="6" s="1"/>
  <c r="C17" i="14"/>
  <c r="H17" i="11" s="1"/>
  <c r="E17" i="11" s="1"/>
  <c r="P38" i="5"/>
  <c r="D145" i="14"/>
  <c r="B145" i="14" s="1"/>
  <c r="F145" i="11" s="1"/>
  <c r="C145" i="11" s="1"/>
  <c r="B145" i="11" s="1"/>
  <c r="P56" i="4"/>
  <c r="N121" i="6"/>
  <c r="AN77" i="8"/>
  <c r="I131" i="6"/>
  <c r="N131" i="6" s="1"/>
  <c r="W115" i="8"/>
  <c r="Q41" i="7"/>
  <c r="I113" i="6"/>
  <c r="N113" i="6" s="1"/>
  <c r="Q10" i="7"/>
  <c r="I157" i="6"/>
  <c r="K114" i="7"/>
  <c r="N114" i="7"/>
  <c r="Q114" i="7" s="1"/>
  <c r="C60" i="14"/>
  <c r="H60" i="11" s="1"/>
  <c r="E60" i="11" s="1"/>
  <c r="B60" i="11" s="1"/>
  <c r="AA86" i="6"/>
  <c r="C25" i="14"/>
  <c r="H25" i="11" s="1"/>
  <c r="E25" i="11" s="1"/>
  <c r="AA136" i="6"/>
  <c r="AB136" i="6" s="1"/>
  <c r="AA76" i="6"/>
  <c r="AB76" i="6" s="1"/>
  <c r="Z121" i="6"/>
  <c r="AA121" i="6" s="1"/>
  <c r="S6" i="5"/>
  <c r="M65" i="4"/>
  <c r="AB147" i="14"/>
  <c r="Z147" i="14" s="1"/>
  <c r="S147" i="14" s="1"/>
  <c r="B147" i="14" s="1"/>
  <c r="F147" i="11" s="1"/>
  <c r="C147" i="11" s="1"/>
  <c r="Q68" i="7"/>
  <c r="R70" i="4"/>
  <c r="Q70" i="4" s="1"/>
  <c r="W121" i="8"/>
  <c r="AA24" i="6"/>
  <c r="S27" i="5"/>
  <c r="Q27" i="5" s="1"/>
  <c r="R68" i="4"/>
  <c r="C161" i="14"/>
  <c r="H161" i="11" s="1"/>
  <c r="E161" i="11" s="1"/>
  <c r="Z151" i="6"/>
  <c r="AA151" i="6" s="1"/>
  <c r="AB151" i="6" s="1"/>
  <c r="C23" i="14"/>
  <c r="H23" i="11" s="1"/>
  <c r="E23" i="11" s="1"/>
  <c r="R53" i="4"/>
  <c r="Q53" i="4" s="1"/>
  <c r="M128" i="6"/>
  <c r="N128" i="6" s="1"/>
  <c r="R101" i="6"/>
  <c r="AB101" i="6" s="1"/>
  <c r="B65" i="11"/>
  <c r="M24" i="6"/>
  <c r="N24" i="6" s="1"/>
  <c r="P59" i="5"/>
  <c r="S97" i="4"/>
  <c r="Q97" i="4" s="1"/>
  <c r="Z100" i="6"/>
  <c r="AA100" i="6" s="1"/>
  <c r="C42" i="14"/>
  <c r="H42" i="11" s="1"/>
  <c r="E42" i="11" s="1"/>
  <c r="C3" i="14"/>
  <c r="H3" i="11" s="1"/>
  <c r="E3" i="11" s="1"/>
  <c r="B3" i="11" s="1"/>
  <c r="M6" i="3" l="1"/>
  <c r="L6" i="5"/>
  <c r="L6" i="4"/>
  <c r="M105" i="3"/>
  <c r="L61" i="5"/>
  <c r="M22" i="3"/>
  <c r="L20" i="4"/>
  <c r="L17" i="5"/>
  <c r="I7" i="11"/>
  <c r="K9" i="3"/>
  <c r="N67" i="3"/>
  <c r="M45" i="5"/>
  <c r="B122" i="11"/>
  <c r="B106" i="11"/>
  <c r="L162" i="3"/>
  <c r="B28" i="11"/>
  <c r="AB49" i="6"/>
  <c r="N156" i="6"/>
  <c r="O114" i="8"/>
  <c r="M115" i="3"/>
  <c r="L115" i="3" s="1"/>
  <c r="L103" i="4"/>
  <c r="K103" i="4" s="1"/>
  <c r="M122" i="3"/>
  <c r="L110" i="4"/>
  <c r="N56" i="6"/>
  <c r="N60" i="6"/>
  <c r="AB33" i="6"/>
  <c r="B63" i="11"/>
  <c r="AB138" i="6"/>
  <c r="AB111" i="6"/>
  <c r="R44" i="3"/>
  <c r="B27" i="11"/>
  <c r="N16" i="6"/>
  <c r="M104" i="3"/>
  <c r="L93" i="4"/>
  <c r="L60" i="5"/>
  <c r="AB59" i="6"/>
  <c r="X120" i="8"/>
  <c r="N55" i="3"/>
  <c r="M49" i="4"/>
  <c r="B134" i="14"/>
  <c r="F134" i="11" s="1"/>
  <c r="C134" i="11" s="1"/>
  <c r="X124" i="8"/>
  <c r="X115" i="8"/>
  <c r="AB44" i="6"/>
  <c r="M39" i="4" s="1"/>
  <c r="N137" i="6"/>
  <c r="B78" i="11"/>
  <c r="M73" i="4"/>
  <c r="K73" i="4" s="1"/>
  <c r="B85" i="11"/>
  <c r="B84" i="11"/>
  <c r="B19" i="11"/>
  <c r="M9" i="3"/>
  <c r="L9" i="3" s="1"/>
  <c r="L9" i="5"/>
  <c r="K9" i="5" s="1"/>
  <c r="N34" i="3"/>
  <c r="L34" i="3" s="1"/>
  <c r="M24" i="5"/>
  <c r="K24" i="5" s="1"/>
  <c r="M30" i="4"/>
  <c r="K30" i="4" s="1"/>
  <c r="B94" i="11"/>
  <c r="K92" i="3"/>
  <c r="M26" i="3"/>
  <c r="L20" i="5"/>
  <c r="T27" i="3"/>
  <c r="R27" i="3" s="1"/>
  <c r="S24" i="4"/>
  <c r="Q24" i="4" s="1"/>
  <c r="C130" i="14"/>
  <c r="H130" i="11" s="1"/>
  <c r="E130" i="11" s="1"/>
  <c r="B151" i="11"/>
  <c r="N131" i="3"/>
  <c r="M119" i="4"/>
  <c r="N97" i="6"/>
  <c r="M21" i="3"/>
  <c r="L19" i="4"/>
  <c r="Q6" i="5"/>
  <c r="Q20" i="5"/>
  <c r="L22" i="3"/>
  <c r="B150" i="11"/>
  <c r="B107" i="11"/>
  <c r="L6" i="3"/>
  <c r="S24" i="3"/>
  <c r="R24" i="3" s="1"/>
  <c r="R22" i="4"/>
  <c r="Q22" i="4" s="1"/>
  <c r="AB155" i="6"/>
  <c r="M101" i="3"/>
  <c r="L90" i="4"/>
  <c r="Q138" i="4"/>
  <c r="Q40" i="4"/>
  <c r="Q13" i="5"/>
  <c r="Q75" i="5"/>
  <c r="K28" i="4"/>
  <c r="N46" i="3"/>
  <c r="L46" i="3" s="1"/>
  <c r="M42" i="4"/>
  <c r="K42" i="4" s="1"/>
  <c r="M32" i="5"/>
  <c r="K32" i="5" s="1"/>
  <c r="I26" i="11"/>
  <c r="J25" i="4" s="1"/>
  <c r="K28" i="3"/>
  <c r="N17" i="3"/>
  <c r="M15" i="5"/>
  <c r="N69" i="3"/>
  <c r="M61" i="4"/>
  <c r="N26" i="3"/>
  <c r="L26" i="3" s="1"/>
  <c r="M20" i="5"/>
  <c r="K20" i="5" s="1"/>
  <c r="I100" i="11"/>
  <c r="J91" i="4" s="1"/>
  <c r="K102" i="3"/>
  <c r="N43" i="3"/>
  <c r="M30" i="5"/>
  <c r="M136" i="3"/>
  <c r="L124" i="4"/>
  <c r="L74" i="5"/>
  <c r="M49" i="3"/>
  <c r="L44" i="4"/>
  <c r="N108" i="3"/>
  <c r="M96" i="4"/>
  <c r="N95" i="3"/>
  <c r="M84" i="4"/>
  <c r="I94" i="11"/>
  <c r="J85" i="4" s="1"/>
  <c r="K96" i="3"/>
  <c r="N86" i="3"/>
  <c r="M75" i="4"/>
  <c r="M52" i="5"/>
  <c r="N57" i="3"/>
  <c r="M39" i="5"/>
  <c r="S119" i="3"/>
  <c r="R107" i="4"/>
  <c r="I86" i="11"/>
  <c r="K88" i="3"/>
  <c r="I101" i="11"/>
  <c r="K103" i="3"/>
  <c r="M69" i="3"/>
  <c r="L61" i="4"/>
  <c r="N27" i="3"/>
  <c r="M24" i="4"/>
  <c r="I137" i="11"/>
  <c r="K139" i="3"/>
  <c r="N25" i="3"/>
  <c r="M19" i="5"/>
  <c r="M23" i="4"/>
  <c r="N39" i="3"/>
  <c r="M35" i="4"/>
  <c r="I125" i="11"/>
  <c r="K127" i="3"/>
  <c r="I145" i="11"/>
  <c r="K147" i="3"/>
  <c r="N141" i="3"/>
  <c r="L141" i="3" s="1"/>
  <c r="M129" i="4"/>
  <c r="K129" i="4" s="1"/>
  <c r="I82" i="11"/>
  <c r="J73" i="4" s="1"/>
  <c r="K84" i="3"/>
  <c r="I126" i="11"/>
  <c r="J116" i="4" s="1"/>
  <c r="K128" i="3"/>
  <c r="N143" i="3"/>
  <c r="L143" i="3" s="1"/>
  <c r="M77" i="5"/>
  <c r="K77" i="5" s="1"/>
  <c r="I60" i="11"/>
  <c r="K62" i="3"/>
  <c r="S122" i="3"/>
  <c r="R110" i="4"/>
  <c r="Q142" i="3"/>
  <c r="R143" i="7"/>
  <c r="P130" i="4"/>
  <c r="N133" i="3"/>
  <c r="M121" i="4"/>
  <c r="N123" i="3"/>
  <c r="M111" i="4"/>
  <c r="M125" i="3"/>
  <c r="L125" i="3" s="1"/>
  <c r="L66" i="5"/>
  <c r="K66" i="5" s="1"/>
  <c r="L113" i="4"/>
  <c r="K113" i="4" s="1"/>
  <c r="I54" i="11"/>
  <c r="K56" i="3"/>
  <c r="M57" i="3"/>
  <c r="L39" i="5"/>
  <c r="N136" i="3"/>
  <c r="M124" i="4"/>
  <c r="M74" i="5"/>
  <c r="N88" i="3"/>
  <c r="M53" i="5"/>
  <c r="M77" i="4"/>
  <c r="N124" i="3"/>
  <c r="L124" i="3" s="1"/>
  <c r="M112" i="4"/>
  <c r="K112" i="4" s="1"/>
  <c r="I142" i="11"/>
  <c r="J131" i="4" s="1"/>
  <c r="K144" i="3"/>
  <c r="R150" i="7"/>
  <c r="Q149" i="3"/>
  <c r="P135" i="4"/>
  <c r="N11" i="3"/>
  <c r="L11" i="3" s="1"/>
  <c r="M11" i="4"/>
  <c r="K11" i="4" s="1"/>
  <c r="M11" i="5"/>
  <c r="K11" i="5" s="1"/>
  <c r="I41" i="11"/>
  <c r="K43" i="3"/>
  <c r="N87" i="3"/>
  <c r="L87" i="3" s="1"/>
  <c r="M76" i="4"/>
  <c r="K76" i="4" s="1"/>
  <c r="R66" i="7"/>
  <c r="Q65" i="3"/>
  <c r="P58" i="4"/>
  <c r="P43" i="5"/>
  <c r="N103" i="3"/>
  <c r="L103" i="3" s="1"/>
  <c r="M59" i="5"/>
  <c r="K59" i="5" s="1"/>
  <c r="M92" i="4"/>
  <c r="K92" i="4" s="1"/>
  <c r="N75" i="3"/>
  <c r="L75" i="3" s="1"/>
  <c r="M48" i="5"/>
  <c r="K48" i="5" s="1"/>
  <c r="I28" i="11"/>
  <c r="J27" i="4" s="1"/>
  <c r="K30" i="3"/>
  <c r="N7" i="3"/>
  <c r="M7" i="5"/>
  <c r="M7" i="4"/>
  <c r="K7" i="4" s="1"/>
  <c r="N54" i="3"/>
  <c r="L54" i="3" s="1"/>
  <c r="M48" i="4"/>
  <c r="K48" i="4" s="1"/>
  <c r="I6" i="11"/>
  <c r="K8" i="3"/>
  <c r="N121" i="3"/>
  <c r="M109" i="4"/>
  <c r="N148" i="3"/>
  <c r="L148" i="3" s="1"/>
  <c r="M80" i="5"/>
  <c r="K80" i="5" s="1"/>
  <c r="N38" i="3"/>
  <c r="M34" i="4"/>
  <c r="N62" i="3"/>
  <c r="M41" i="5"/>
  <c r="M55" i="4"/>
  <c r="I3" i="11"/>
  <c r="K5" i="3"/>
  <c r="M83" i="3"/>
  <c r="L72" i="4"/>
  <c r="M86" i="3"/>
  <c r="L52" i="5"/>
  <c r="L75" i="4"/>
  <c r="M7" i="3"/>
  <c r="L7" i="4"/>
  <c r="L7" i="5"/>
  <c r="N96" i="3"/>
  <c r="M85" i="4"/>
  <c r="R7" i="7"/>
  <c r="Q6" i="3"/>
  <c r="P6" i="5"/>
  <c r="P6" i="4"/>
  <c r="I8" i="11"/>
  <c r="K10" i="3"/>
  <c r="N102" i="3"/>
  <c r="L102" i="3" s="1"/>
  <c r="M91" i="4"/>
  <c r="K91" i="4" s="1"/>
  <c r="N113" i="3"/>
  <c r="L113" i="3" s="1"/>
  <c r="M101" i="4"/>
  <c r="K101" i="4" s="1"/>
  <c r="N135" i="3"/>
  <c r="M73" i="5"/>
  <c r="M123" i="4"/>
  <c r="I114" i="11"/>
  <c r="J104" i="4" s="1"/>
  <c r="K116" i="3"/>
  <c r="M133" i="3"/>
  <c r="L121" i="4"/>
  <c r="I47" i="11"/>
  <c r="J44" i="4" s="1"/>
  <c r="K49" i="3"/>
  <c r="I120" i="11"/>
  <c r="J110" i="4" s="1"/>
  <c r="K122" i="3"/>
  <c r="N127" i="3"/>
  <c r="M68" i="5"/>
  <c r="M115" i="4"/>
  <c r="I91" i="11"/>
  <c r="J82" i="4" s="1"/>
  <c r="K93" i="3"/>
  <c r="N52" i="3"/>
  <c r="L52" i="3" s="1"/>
  <c r="M36" i="5"/>
  <c r="K36" i="5" s="1"/>
  <c r="I153" i="11"/>
  <c r="J140" i="4" s="1"/>
  <c r="K155" i="3"/>
  <c r="Q86" i="3"/>
  <c r="R87" i="7"/>
  <c r="P75" i="4"/>
  <c r="P52" i="5"/>
  <c r="P29" i="3"/>
  <c r="O26" i="4"/>
  <c r="O21" i="5"/>
  <c r="I65" i="11"/>
  <c r="J45" i="5" s="1"/>
  <c r="K67" i="3"/>
  <c r="R114" i="7"/>
  <c r="Q113" i="3"/>
  <c r="P101" i="4"/>
  <c r="T76" i="3"/>
  <c r="R76" i="3" s="1"/>
  <c r="S66" i="4"/>
  <c r="Q66" i="4" s="1"/>
  <c r="M121" i="3"/>
  <c r="L109" i="4"/>
  <c r="O126" i="3"/>
  <c r="N67" i="5"/>
  <c r="N114" i="4"/>
  <c r="O34" i="3"/>
  <c r="N24" i="5"/>
  <c r="N30" i="4"/>
  <c r="R45" i="7"/>
  <c r="Q44" i="3"/>
  <c r="P31" i="5"/>
  <c r="P40" i="4"/>
  <c r="S123" i="3"/>
  <c r="R123" i="3" s="1"/>
  <c r="R111" i="4"/>
  <c r="Q111" i="4" s="1"/>
  <c r="P83" i="3"/>
  <c r="O72" i="4"/>
  <c r="N149" i="3"/>
  <c r="M135" i="4"/>
  <c r="O103" i="3"/>
  <c r="N92" i="4"/>
  <c r="N59" i="5"/>
  <c r="M38" i="3"/>
  <c r="L34" i="4"/>
  <c r="T120" i="3"/>
  <c r="S108" i="4"/>
  <c r="N61" i="3"/>
  <c r="L61" i="3" s="1"/>
  <c r="M40" i="5"/>
  <c r="K40" i="5" s="1"/>
  <c r="M54" i="4"/>
  <c r="K54" i="4" s="1"/>
  <c r="N14" i="3"/>
  <c r="M13" i="4"/>
  <c r="B13" i="11"/>
  <c r="B80" i="11"/>
  <c r="N37" i="3"/>
  <c r="M33" i="4"/>
  <c r="M27" i="5"/>
  <c r="N117" i="3"/>
  <c r="M105" i="4"/>
  <c r="T122" i="3"/>
  <c r="R122" i="3" s="1"/>
  <c r="S110" i="4"/>
  <c r="Q110" i="4" s="1"/>
  <c r="P150" i="3"/>
  <c r="O136" i="4"/>
  <c r="N116" i="3"/>
  <c r="L116" i="3" s="1"/>
  <c r="M104" i="4"/>
  <c r="K104" i="4" s="1"/>
  <c r="R120" i="7"/>
  <c r="Q119" i="3"/>
  <c r="P107" i="4"/>
  <c r="P37" i="3"/>
  <c r="O27" i="5"/>
  <c r="O33" i="4"/>
  <c r="R156" i="7"/>
  <c r="Q155" i="3"/>
  <c r="P140" i="4"/>
  <c r="P98" i="3"/>
  <c r="O87" i="4"/>
  <c r="P47" i="3"/>
  <c r="O43" i="4"/>
  <c r="M55" i="3"/>
  <c r="L55" i="3" s="1"/>
  <c r="L49" i="4"/>
  <c r="K49" i="4" s="1"/>
  <c r="L37" i="5"/>
  <c r="K37" i="5" s="1"/>
  <c r="N29" i="3"/>
  <c r="M26" i="4"/>
  <c r="M21" i="5"/>
  <c r="N146" i="3"/>
  <c r="M78" i="5"/>
  <c r="M133" i="4"/>
  <c r="Q15" i="3"/>
  <c r="R16" i="7"/>
  <c r="P13" i="5"/>
  <c r="P14" i="4"/>
  <c r="N90" i="3"/>
  <c r="L90" i="3" s="1"/>
  <c r="M79" i="4"/>
  <c r="K79" i="4" s="1"/>
  <c r="M55" i="5"/>
  <c r="K55" i="5" s="1"/>
  <c r="M37" i="3"/>
  <c r="L27" i="5"/>
  <c r="L33" i="4"/>
  <c r="Q153" i="3"/>
  <c r="R154" i="7"/>
  <c r="P81" i="5"/>
  <c r="Q62" i="3"/>
  <c r="R63" i="7"/>
  <c r="P55" i="4"/>
  <c r="P41" i="5"/>
  <c r="R148" i="7"/>
  <c r="Q147" i="3"/>
  <c r="P134" i="4"/>
  <c r="P79" i="5"/>
  <c r="AB60" i="6"/>
  <c r="O141" i="3"/>
  <c r="N129" i="4"/>
  <c r="N32" i="3"/>
  <c r="L32" i="3" s="1"/>
  <c r="M22" i="5"/>
  <c r="K22" i="5" s="1"/>
  <c r="AB100" i="6"/>
  <c r="I152" i="11"/>
  <c r="J139" i="4" s="1"/>
  <c r="K154" i="3"/>
  <c r="T17" i="3"/>
  <c r="R17" i="3" s="1"/>
  <c r="S15" i="5"/>
  <c r="Q15" i="5" s="1"/>
  <c r="R26" i="7"/>
  <c r="Q25" i="3"/>
  <c r="P19" i="5"/>
  <c r="P23" i="4"/>
  <c r="N64" i="3"/>
  <c r="M42" i="5"/>
  <c r="M57" i="4"/>
  <c r="O6" i="8"/>
  <c r="X6" i="8" s="1"/>
  <c r="R58" i="7"/>
  <c r="Q57" i="3"/>
  <c r="P39" i="5"/>
  <c r="P7" i="3"/>
  <c r="O7" i="4"/>
  <c r="O7" i="5"/>
  <c r="N10" i="3"/>
  <c r="M10" i="4"/>
  <c r="M10" i="5"/>
  <c r="P100" i="3"/>
  <c r="O58" i="5"/>
  <c r="O89" i="4"/>
  <c r="Q64" i="3"/>
  <c r="R65" i="7"/>
  <c r="P57" i="4"/>
  <c r="P42" i="5"/>
  <c r="T133" i="3"/>
  <c r="R133" i="3" s="1"/>
  <c r="S121" i="4"/>
  <c r="Q121" i="4" s="1"/>
  <c r="N93" i="3"/>
  <c r="L93" i="3" s="1"/>
  <c r="M82" i="4"/>
  <c r="K82" i="4" s="1"/>
  <c r="N155" i="3"/>
  <c r="M140" i="4"/>
  <c r="P10" i="3"/>
  <c r="O10" i="4"/>
  <c r="O10" i="5"/>
  <c r="T101" i="3"/>
  <c r="R101" i="3" s="1"/>
  <c r="S90" i="4"/>
  <c r="Q90" i="4" s="1"/>
  <c r="P117" i="3"/>
  <c r="O105" i="4"/>
  <c r="I110" i="11"/>
  <c r="K112" i="3"/>
  <c r="O84" i="3"/>
  <c r="N73" i="4"/>
  <c r="R50" i="7"/>
  <c r="Q49" i="3"/>
  <c r="P44" i="4"/>
  <c r="P5" i="3"/>
  <c r="O5" i="5"/>
  <c r="O5" i="4"/>
  <c r="T73" i="3"/>
  <c r="R73" i="3" s="1"/>
  <c r="S64" i="4"/>
  <c r="Q64" i="4" s="1"/>
  <c r="S16" i="14"/>
  <c r="B16" i="14" s="1"/>
  <c r="F16" i="11" s="1"/>
  <c r="C16" i="11" s="1"/>
  <c r="C16" i="14"/>
  <c r="H16" i="11" s="1"/>
  <c r="E16" i="11" s="1"/>
  <c r="O71" i="3"/>
  <c r="N46" i="5"/>
  <c r="AB17" i="6"/>
  <c r="R162" i="7"/>
  <c r="O161" i="3" s="1"/>
  <c r="Q161" i="3"/>
  <c r="B14" i="11"/>
  <c r="N130" i="3"/>
  <c r="M118" i="4"/>
  <c r="M69" i="5"/>
  <c r="B93" i="11"/>
  <c r="P72" i="3"/>
  <c r="O63" i="4"/>
  <c r="N110" i="3"/>
  <c r="L110" i="3" s="1"/>
  <c r="M98" i="4"/>
  <c r="K98" i="4" s="1"/>
  <c r="M63" i="5"/>
  <c r="K63" i="5" s="1"/>
  <c r="R139" i="7"/>
  <c r="Q138" i="3"/>
  <c r="P126" i="4"/>
  <c r="I69" i="11"/>
  <c r="J46" i="5" s="1"/>
  <c r="K71" i="3"/>
  <c r="B36" i="11"/>
  <c r="Q97" i="3"/>
  <c r="R98" i="7"/>
  <c r="P86" i="4"/>
  <c r="R29" i="7"/>
  <c r="Q28" i="3"/>
  <c r="P25" i="4"/>
  <c r="B50" i="11"/>
  <c r="C134" i="14"/>
  <c r="H134" i="11" s="1"/>
  <c r="E134" i="11" s="1"/>
  <c r="B134" i="11" s="1"/>
  <c r="C158" i="14"/>
  <c r="H158" i="11" s="1"/>
  <c r="E158" i="11" s="1"/>
  <c r="B158" i="11" s="1"/>
  <c r="Q31" i="5"/>
  <c r="I85" i="11"/>
  <c r="J76" i="4" s="1"/>
  <c r="K87" i="3"/>
  <c r="Q14" i="4"/>
  <c r="I37" i="11"/>
  <c r="J35" i="4" s="1"/>
  <c r="K39" i="3"/>
  <c r="J74" i="4"/>
  <c r="J51" i="5"/>
  <c r="R20" i="3"/>
  <c r="I19" i="11"/>
  <c r="K21" i="3"/>
  <c r="I27" i="11"/>
  <c r="K29" i="3"/>
  <c r="Q40" i="3"/>
  <c r="R41" i="7"/>
  <c r="P36" i="4"/>
  <c r="M146" i="3"/>
  <c r="L133" i="4"/>
  <c r="L78" i="5"/>
  <c r="P113" i="3"/>
  <c r="O101" i="4"/>
  <c r="M120" i="3"/>
  <c r="L108" i="4"/>
  <c r="I20" i="11"/>
  <c r="K22" i="3"/>
  <c r="I42" i="11"/>
  <c r="K44" i="3"/>
  <c r="T29" i="3"/>
  <c r="R29" i="3" s="1"/>
  <c r="S21" i="5"/>
  <c r="Q21" i="5" s="1"/>
  <c r="S26" i="4"/>
  <c r="Q26" i="4" s="1"/>
  <c r="P32" i="3"/>
  <c r="O22" i="5"/>
  <c r="N77" i="3"/>
  <c r="L77" i="3" s="1"/>
  <c r="M67" i="4"/>
  <c r="K67" i="4" s="1"/>
  <c r="I132" i="11"/>
  <c r="K134" i="3"/>
  <c r="B25" i="11"/>
  <c r="M72" i="3"/>
  <c r="L63" i="4"/>
  <c r="M27" i="3"/>
  <c r="L24" i="4"/>
  <c r="I106" i="11"/>
  <c r="J96" i="4" s="1"/>
  <c r="K108" i="3"/>
  <c r="R18" i="7"/>
  <c r="Q17" i="3"/>
  <c r="P15" i="5"/>
  <c r="H34" i="5"/>
  <c r="P8" i="3"/>
  <c r="O8" i="5"/>
  <c r="O8" i="4"/>
  <c r="P119" i="3"/>
  <c r="O107" i="4"/>
  <c r="R38" i="7"/>
  <c r="Q37" i="3"/>
  <c r="P27" i="5"/>
  <c r="P33" i="4"/>
  <c r="N106" i="3"/>
  <c r="L106" i="3" s="1"/>
  <c r="M94" i="4"/>
  <c r="K94" i="4" s="1"/>
  <c r="R99" i="7"/>
  <c r="Q98" i="3"/>
  <c r="P87" i="4"/>
  <c r="O77" i="3"/>
  <c r="N67" i="4"/>
  <c r="N58" i="3"/>
  <c r="L58" i="3" s="1"/>
  <c r="M51" i="4"/>
  <c r="K51" i="4" s="1"/>
  <c r="S140" i="14"/>
  <c r="B140" i="14" s="1"/>
  <c r="F140" i="11" s="1"/>
  <c r="C140" i="11" s="1"/>
  <c r="C140" i="14"/>
  <c r="H140" i="11" s="1"/>
  <c r="E140" i="11" s="1"/>
  <c r="M144" i="3"/>
  <c r="L144" i="3" s="1"/>
  <c r="L131" i="4"/>
  <c r="K131" i="4" s="1"/>
  <c r="P15" i="3"/>
  <c r="O13" i="5"/>
  <c r="O14" i="4"/>
  <c r="R157" i="7"/>
  <c r="O156" i="3" s="1"/>
  <c r="Q156" i="3"/>
  <c r="T86" i="3"/>
  <c r="R86" i="3" s="1"/>
  <c r="S52" i="5"/>
  <c r="Q52" i="5" s="1"/>
  <c r="S75" i="4"/>
  <c r="Q75" i="4" s="1"/>
  <c r="O24" i="3"/>
  <c r="N22" i="4"/>
  <c r="R100" i="7"/>
  <c r="Q99" i="3"/>
  <c r="P57" i="5"/>
  <c r="P88" i="4"/>
  <c r="P153" i="3"/>
  <c r="O81" i="5"/>
  <c r="AB21" i="6"/>
  <c r="B129" i="11"/>
  <c r="P124" i="3"/>
  <c r="O112" i="4"/>
  <c r="N70" i="3"/>
  <c r="L70" i="3" s="1"/>
  <c r="M62" i="4"/>
  <c r="K62" i="4" s="1"/>
  <c r="P25" i="3"/>
  <c r="O23" i="4"/>
  <c r="O19" i="5"/>
  <c r="N95" i="6"/>
  <c r="N26" i="6"/>
  <c r="AB121" i="6"/>
  <c r="O42" i="3"/>
  <c r="N38" i="4"/>
  <c r="N29" i="5"/>
  <c r="T96" i="3"/>
  <c r="R96" i="3" s="1"/>
  <c r="S85" i="4"/>
  <c r="Q85" i="4" s="1"/>
  <c r="R101" i="7"/>
  <c r="Q100" i="3"/>
  <c r="P89" i="4"/>
  <c r="P58" i="5"/>
  <c r="O78" i="3"/>
  <c r="N68" i="4"/>
  <c r="B53" i="11"/>
  <c r="M140" i="3"/>
  <c r="L128" i="4"/>
  <c r="O13" i="3"/>
  <c r="N12" i="4"/>
  <c r="Q10" i="3"/>
  <c r="R11" i="7"/>
  <c r="P10" i="4"/>
  <c r="P10" i="5"/>
  <c r="Q41" i="3"/>
  <c r="R42" i="7"/>
  <c r="P28" i="5"/>
  <c r="P37" i="4"/>
  <c r="R118" i="7"/>
  <c r="Q117" i="3"/>
  <c r="P105" i="4"/>
  <c r="I15" i="11"/>
  <c r="J15" i="5" s="1"/>
  <c r="K17" i="3"/>
  <c r="O61" i="3"/>
  <c r="N40" i="5"/>
  <c r="N54" i="4"/>
  <c r="P49" i="3"/>
  <c r="O44" i="4"/>
  <c r="AB102" i="6"/>
  <c r="P52" i="3"/>
  <c r="O36" i="5"/>
  <c r="Q72" i="3"/>
  <c r="R73" i="7"/>
  <c r="P63" i="4"/>
  <c r="P138" i="3"/>
  <c r="O126" i="4"/>
  <c r="AB13" i="6"/>
  <c r="N139" i="3"/>
  <c r="M76" i="5"/>
  <c r="M127" i="4"/>
  <c r="M40" i="3"/>
  <c r="L36" i="4"/>
  <c r="N56" i="3"/>
  <c r="M38" i="5"/>
  <c r="M50" i="4"/>
  <c r="R113" i="7"/>
  <c r="Q112" i="3"/>
  <c r="P65" i="5"/>
  <c r="P100" i="4"/>
  <c r="O35" i="3"/>
  <c r="N31" i="4"/>
  <c r="N25" i="5"/>
  <c r="I43" i="11"/>
  <c r="J41" i="4" s="1"/>
  <c r="K45" i="3"/>
  <c r="C70" i="14"/>
  <c r="H70" i="11" s="1"/>
  <c r="E70" i="11" s="1"/>
  <c r="B70" i="11" s="1"/>
  <c r="C49" i="14"/>
  <c r="H49" i="11" s="1"/>
  <c r="E49" i="11" s="1"/>
  <c r="B49" i="11" s="1"/>
  <c r="C96" i="14"/>
  <c r="H96" i="11" s="1"/>
  <c r="E96" i="11" s="1"/>
  <c r="B96" i="11" s="1"/>
  <c r="B66" i="11"/>
  <c r="N150" i="3"/>
  <c r="L150" i="3" s="1"/>
  <c r="M136" i="4"/>
  <c r="K136" i="4" s="1"/>
  <c r="R69" i="7"/>
  <c r="Q68" i="3"/>
  <c r="P60" i="4"/>
  <c r="N100" i="3"/>
  <c r="M89" i="4"/>
  <c r="M58" i="5"/>
  <c r="I104" i="11"/>
  <c r="J94" i="4" s="1"/>
  <c r="K106" i="3"/>
  <c r="N138" i="3"/>
  <c r="L138" i="3" s="1"/>
  <c r="M126" i="4"/>
  <c r="K126" i="4" s="1"/>
  <c r="T87" i="3"/>
  <c r="R87" i="3" s="1"/>
  <c r="S76" i="4"/>
  <c r="Q76" i="4" s="1"/>
  <c r="M107" i="3"/>
  <c r="L95" i="4"/>
  <c r="M88" i="3"/>
  <c r="L53" i="5"/>
  <c r="L77" i="4"/>
  <c r="M73" i="3"/>
  <c r="L64" i="4"/>
  <c r="J9" i="5"/>
  <c r="J9" i="4"/>
  <c r="Q150" i="3"/>
  <c r="R151" i="7"/>
  <c r="P136" i="4"/>
  <c r="M127" i="3"/>
  <c r="L68" i="5"/>
  <c r="L115" i="4"/>
  <c r="I102" i="11"/>
  <c r="K104" i="3"/>
  <c r="O137" i="3"/>
  <c r="N75" i="5"/>
  <c r="N125" i="4"/>
  <c r="P148" i="3"/>
  <c r="O80" i="5"/>
  <c r="O54" i="3"/>
  <c r="N48" i="4"/>
  <c r="M117" i="3"/>
  <c r="L105" i="4"/>
  <c r="N98" i="3"/>
  <c r="M87" i="4"/>
  <c r="N24" i="3"/>
  <c r="L24" i="3" s="1"/>
  <c r="M22" i="4"/>
  <c r="K22" i="4" s="1"/>
  <c r="B23" i="11"/>
  <c r="I159" i="11"/>
  <c r="K161" i="3"/>
  <c r="R33" i="7"/>
  <c r="Q32" i="3"/>
  <c r="P22" i="5"/>
  <c r="AB24" i="6"/>
  <c r="I136" i="11"/>
  <c r="J126" i="4" s="1"/>
  <c r="K138" i="3"/>
  <c r="O22" i="3"/>
  <c r="N20" i="4"/>
  <c r="N17" i="5"/>
  <c r="R155" i="7"/>
  <c r="Q154" i="3"/>
  <c r="P139" i="4"/>
  <c r="Q81" i="3"/>
  <c r="R82" i="7"/>
  <c r="P70" i="4"/>
  <c r="N42" i="3"/>
  <c r="L42" i="3" s="1"/>
  <c r="M38" i="4"/>
  <c r="K38" i="4" s="1"/>
  <c r="M29" i="5"/>
  <c r="K29" i="5" s="1"/>
  <c r="T155" i="3"/>
  <c r="R155" i="3" s="1"/>
  <c r="S140" i="4"/>
  <c r="Q140" i="4" s="1"/>
  <c r="T72" i="3"/>
  <c r="R72" i="3" s="1"/>
  <c r="S63" i="4"/>
  <c r="Q63" i="4" s="1"/>
  <c r="P6" i="3"/>
  <c r="O6" i="4"/>
  <c r="O6" i="5"/>
  <c r="M149" i="3"/>
  <c r="L135" i="4"/>
  <c r="Q8" i="3"/>
  <c r="R9" i="7"/>
  <c r="P8" i="5"/>
  <c r="P8" i="4"/>
  <c r="T104" i="3"/>
  <c r="R104" i="3" s="1"/>
  <c r="S93" i="4"/>
  <c r="Q93" i="4" s="1"/>
  <c r="S60" i="5"/>
  <c r="Q60" i="5" s="1"/>
  <c r="M66" i="3"/>
  <c r="L59" i="4"/>
  <c r="L44" i="5"/>
  <c r="N99" i="6"/>
  <c r="M82" i="3"/>
  <c r="L71" i="4"/>
  <c r="M30" i="3"/>
  <c r="L27" i="4"/>
  <c r="P14" i="3"/>
  <c r="O13" i="4"/>
  <c r="M74" i="3"/>
  <c r="L74" i="3" s="1"/>
  <c r="L47" i="5"/>
  <c r="K47" i="5" s="1"/>
  <c r="L65" i="4"/>
  <c r="T99" i="3"/>
  <c r="R99" i="3" s="1"/>
  <c r="S57" i="5"/>
  <c r="Q57" i="5" s="1"/>
  <c r="S88" i="4"/>
  <c r="Q88" i="4" s="1"/>
  <c r="N51" i="3"/>
  <c r="M35" i="5"/>
  <c r="M46" i="4"/>
  <c r="T5" i="3"/>
  <c r="S5" i="5"/>
  <c r="S5" i="4"/>
  <c r="M79" i="3"/>
  <c r="L69" i="4"/>
  <c r="L49" i="5"/>
  <c r="B39" i="11"/>
  <c r="P99" i="3"/>
  <c r="O57" i="5"/>
  <c r="O88" i="4"/>
  <c r="R52" i="7"/>
  <c r="Q51" i="3"/>
  <c r="P46" i="4"/>
  <c r="P35" i="5"/>
  <c r="O56" i="3"/>
  <c r="N38" i="5"/>
  <c r="N50" i="4"/>
  <c r="M17" i="3"/>
  <c r="L15" i="5"/>
  <c r="O38" i="3"/>
  <c r="N34" i="4"/>
  <c r="R125" i="7"/>
  <c r="Q124" i="3"/>
  <c r="P112" i="4"/>
  <c r="M29" i="3"/>
  <c r="L21" i="5"/>
  <c r="L26" i="4"/>
  <c r="M44" i="3"/>
  <c r="L44" i="3" s="1"/>
  <c r="L31" i="5"/>
  <c r="K31" i="5" s="1"/>
  <c r="L40" i="4"/>
  <c r="K40" i="4" s="1"/>
  <c r="P30" i="3"/>
  <c r="O27" i="4"/>
  <c r="N15" i="6"/>
  <c r="P122" i="3"/>
  <c r="O110" i="4"/>
  <c r="R8" i="3"/>
  <c r="Q59" i="3"/>
  <c r="R60" i="7"/>
  <c r="P52" i="4"/>
  <c r="G157" i="3"/>
  <c r="B33" i="11"/>
  <c r="P41" i="3"/>
  <c r="O37" i="4"/>
  <c r="O28" i="5"/>
  <c r="X118" i="8"/>
  <c r="N49" i="3"/>
  <c r="L49" i="3" s="1"/>
  <c r="M44" i="4"/>
  <c r="K44" i="4" s="1"/>
  <c r="P46" i="3"/>
  <c r="O42" i="4"/>
  <c r="O32" i="5"/>
  <c r="P21" i="3"/>
  <c r="O16" i="5"/>
  <c r="O19" i="4"/>
  <c r="P16" i="3"/>
  <c r="O15" i="4"/>
  <c r="O14" i="5"/>
  <c r="O33" i="3"/>
  <c r="N29" i="4"/>
  <c r="N23" i="5"/>
  <c r="R53" i="7"/>
  <c r="Q52" i="3"/>
  <c r="P36" i="5"/>
  <c r="N30" i="3"/>
  <c r="M27" i="4"/>
  <c r="T139" i="3"/>
  <c r="R139" i="3" s="1"/>
  <c r="S76" i="5"/>
  <c r="Q76" i="5" s="1"/>
  <c r="S127" i="4"/>
  <c r="Q127" i="4" s="1"/>
  <c r="M10" i="3"/>
  <c r="L10" i="5"/>
  <c r="L10" i="4"/>
  <c r="M62" i="3"/>
  <c r="L41" i="5"/>
  <c r="L55" i="4"/>
  <c r="N63" i="3"/>
  <c r="L63" i="3" s="1"/>
  <c r="M56" i="4"/>
  <c r="K56" i="4" s="1"/>
  <c r="AB159" i="6"/>
  <c r="N158" i="3" s="1"/>
  <c r="L158" i="3" s="1"/>
  <c r="R116" i="7"/>
  <c r="Q115" i="3"/>
  <c r="P103" i="4"/>
  <c r="R134" i="7"/>
  <c r="Q133" i="3"/>
  <c r="P121" i="4"/>
  <c r="B141" i="11"/>
  <c r="R150" i="3"/>
  <c r="B119" i="11"/>
  <c r="C5" i="14"/>
  <c r="H5" i="11" s="1"/>
  <c r="E5" i="11" s="1"/>
  <c r="B5" i="11" s="1"/>
  <c r="J75" i="5"/>
  <c r="J125" i="4"/>
  <c r="B156" i="11"/>
  <c r="B103" i="11"/>
  <c r="Q44" i="5"/>
  <c r="B10" i="11"/>
  <c r="B143" i="11"/>
  <c r="B45" i="11"/>
  <c r="B123" i="11"/>
  <c r="N19" i="3"/>
  <c r="M17" i="4"/>
  <c r="M91" i="3"/>
  <c r="L80" i="4"/>
  <c r="R19" i="7"/>
  <c r="Q18" i="3"/>
  <c r="P16" i="4"/>
  <c r="R149" i="7"/>
  <c r="Q148" i="3"/>
  <c r="P80" i="5"/>
  <c r="I71" i="11"/>
  <c r="J64" i="4" s="1"/>
  <c r="K73" i="3"/>
  <c r="I157" i="11"/>
  <c r="K159" i="3"/>
  <c r="R46" i="7"/>
  <c r="Q45" i="3"/>
  <c r="P41" i="4"/>
  <c r="P74" i="3"/>
  <c r="O47" i="5"/>
  <c r="O65" i="4"/>
  <c r="Q95" i="3"/>
  <c r="R96" i="7"/>
  <c r="P84" i="4"/>
  <c r="P142" i="3"/>
  <c r="O130" i="4"/>
  <c r="R83" i="7"/>
  <c r="Q82" i="3"/>
  <c r="P71" i="4"/>
  <c r="Q123" i="3"/>
  <c r="R124" i="7"/>
  <c r="P111" i="4"/>
  <c r="P154" i="3"/>
  <c r="O139" i="4"/>
  <c r="M41" i="3"/>
  <c r="L41" i="3" s="1"/>
  <c r="L37" i="4"/>
  <c r="K37" i="4" s="1"/>
  <c r="L28" i="5"/>
  <c r="K28" i="5" s="1"/>
  <c r="P81" i="3"/>
  <c r="O70" i="4"/>
  <c r="T131" i="3"/>
  <c r="R131" i="3" s="1"/>
  <c r="S119" i="4"/>
  <c r="Q119" i="4" s="1"/>
  <c r="S70" i="5"/>
  <c r="Q70" i="5" s="1"/>
  <c r="I128" i="11"/>
  <c r="K130" i="3"/>
  <c r="M139" i="3"/>
  <c r="L127" i="4"/>
  <c r="L76" i="5"/>
  <c r="N122" i="3"/>
  <c r="L122" i="3" s="1"/>
  <c r="M110" i="4"/>
  <c r="K110" i="4" s="1"/>
  <c r="R115" i="7"/>
  <c r="Q114" i="3"/>
  <c r="P102" i="4"/>
  <c r="P89" i="3"/>
  <c r="O78" i="4"/>
  <c r="O54" i="5"/>
  <c r="I40" i="11"/>
  <c r="K42" i="3"/>
  <c r="O116" i="3"/>
  <c r="N104" i="4"/>
  <c r="N129" i="3"/>
  <c r="M117" i="4"/>
  <c r="O80" i="3"/>
  <c r="N50" i="5"/>
  <c r="Q143" i="3"/>
  <c r="R144" i="7"/>
  <c r="P77" i="5"/>
  <c r="N118" i="3"/>
  <c r="L118" i="3" s="1"/>
  <c r="M106" i="4"/>
  <c r="K106" i="4" s="1"/>
  <c r="N5" i="3"/>
  <c r="L5" i="3" s="1"/>
  <c r="M5" i="4"/>
  <c r="K5" i="4" s="1"/>
  <c r="M5" i="5"/>
  <c r="K5" i="5" s="1"/>
  <c r="P121" i="3"/>
  <c r="O109" i="4"/>
  <c r="Q14" i="3"/>
  <c r="R15" i="7"/>
  <c r="P13" i="4"/>
  <c r="M16" i="3"/>
  <c r="L15" i="4"/>
  <c r="L14" i="5"/>
  <c r="N107" i="3"/>
  <c r="L107" i="3" s="1"/>
  <c r="M95" i="4"/>
  <c r="K95" i="4" s="1"/>
  <c r="N48" i="3"/>
  <c r="M33" i="5"/>
  <c r="M100" i="3"/>
  <c r="L58" i="5"/>
  <c r="L89" i="4"/>
  <c r="P149" i="3"/>
  <c r="O135" i="4"/>
  <c r="B89" i="11"/>
  <c r="O144" i="3"/>
  <c r="N131" i="4"/>
  <c r="R20" i="7"/>
  <c r="Q19" i="3"/>
  <c r="P17" i="4"/>
  <c r="N60" i="3"/>
  <c r="L60" i="3" s="1"/>
  <c r="M53" i="4"/>
  <c r="K53" i="4" s="1"/>
  <c r="P51" i="3"/>
  <c r="O46" i="4"/>
  <c r="O35" i="5"/>
  <c r="X125" i="8"/>
  <c r="AB66" i="6"/>
  <c r="T90" i="3"/>
  <c r="R90" i="3" s="1"/>
  <c r="S55" i="5"/>
  <c r="Q55" i="5" s="1"/>
  <c r="S79" i="4"/>
  <c r="Q79" i="4" s="1"/>
  <c r="B17" i="11"/>
  <c r="N104" i="3"/>
  <c r="L104" i="3" s="1"/>
  <c r="M93" i="4"/>
  <c r="K93" i="4" s="1"/>
  <c r="M60" i="5"/>
  <c r="K60" i="5" s="1"/>
  <c r="P69" i="3"/>
  <c r="O61" i="4"/>
  <c r="R31" i="7"/>
  <c r="Q30" i="3"/>
  <c r="P27" i="4"/>
  <c r="O58" i="3"/>
  <c r="N51" i="4"/>
  <c r="R123" i="7"/>
  <c r="Q122" i="3"/>
  <c r="P110" i="4"/>
  <c r="R161" i="7"/>
  <c r="O160" i="3" s="1"/>
  <c r="Q160" i="3"/>
  <c r="P12" i="3"/>
  <c r="O12" i="5"/>
  <c r="P59" i="3"/>
  <c r="O52" i="4"/>
  <c r="N151" i="3"/>
  <c r="L151" i="3" s="1"/>
  <c r="G151" i="3" s="1"/>
  <c r="M137" i="4"/>
  <c r="K137" i="4" s="1"/>
  <c r="F137" i="4" s="1"/>
  <c r="G137" i="4" s="1"/>
  <c r="T136" i="3"/>
  <c r="R136" i="3" s="1"/>
  <c r="S74" i="5"/>
  <c r="Q74" i="5" s="1"/>
  <c r="S124" i="4"/>
  <c r="Q124" i="4" s="1"/>
  <c r="O26" i="3"/>
  <c r="N20" i="5"/>
  <c r="S160" i="14"/>
  <c r="B160" i="14" s="1"/>
  <c r="F160" i="11" s="1"/>
  <c r="C160" i="11" s="1"/>
  <c r="B160" i="11" s="1"/>
  <c r="C160" i="14"/>
  <c r="H160" i="11" s="1"/>
  <c r="E160" i="11" s="1"/>
  <c r="N83" i="3"/>
  <c r="L83" i="3" s="1"/>
  <c r="M72" i="4"/>
  <c r="K72" i="4" s="1"/>
  <c r="Q46" i="3"/>
  <c r="R47" i="7"/>
  <c r="P32" i="5"/>
  <c r="P42" i="4"/>
  <c r="Q21" i="3"/>
  <c r="R22" i="7"/>
  <c r="P16" i="5"/>
  <c r="P19" i="4"/>
  <c r="R160" i="7"/>
  <c r="O159" i="3" s="1"/>
  <c r="Q159" i="3"/>
  <c r="Q16" i="3"/>
  <c r="R17" i="7"/>
  <c r="P14" i="5"/>
  <c r="P15" i="4"/>
  <c r="T117" i="3"/>
  <c r="S105" i="4"/>
  <c r="M155" i="3"/>
  <c r="L140" i="4"/>
  <c r="T51" i="3"/>
  <c r="R51" i="3" s="1"/>
  <c r="S35" i="5"/>
  <c r="Q35" i="5" s="1"/>
  <c r="S46" i="4"/>
  <c r="Q46" i="4" s="1"/>
  <c r="M28" i="3"/>
  <c r="L28" i="3" s="1"/>
  <c r="L25" i="4"/>
  <c r="T57" i="3"/>
  <c r="R57" i="3" s="1"/>
  <c r="S39" i="5"/>
  <c r="Q39" i="5" s="1"/>
  <c r="N45" i="3"/>
  <c r="L45" i="3" s="1"/>
  <c r="M41" i="4"/>
  <c r="K41" i="4" s="1"/>
  <c r="I99" i="11"/>
  <c r="J90" i="4" s="1"/>
  <c r="K101" i="3"/>
  <c r="B92" i="11"/>
  <c r="P115" i="3"/>
  <c r="O103" i="4"/>
  <c r="P133" i="3"/>
  <c r="O121" i="4"/>
  <c r="J114" i="4"/>
  <c r="J67" i="5"/>
  <c r="Q135" i="4"/>
  <c r="I112" i="11"/>
  <c r="J102" i="4" s="1"/>
  <c r="K114" i="3"/>
  <c r="C97" i="14"/>
  <c r="H97" i="11" s="1"/>
  <c r="E97" i="11" s="1"/>
  <c r="B97" i="11" s="1"/>
  <c r="C81" i="14"/>
  <c r="H81" i="11" s="1"/>
  <c r="E81" i="11" s="1"/>
  <c r="B81" i="11" s="1"/>
  <c r="Q28" i="4"/>
  <c r="K36" i="4"/>
  <c r="I150" i="11"/>
  <c r="J138" i="4" s="1"/>
  <c r="K152" i="3"/>
  <c r="I107" i="11"/>
  <c r="K109" i="3"/>
  <c r="K6" i="4"/>
  <c r="T91" i="3"/>
  <c r="R91" i="3" s="1"/>
  <c r="S80" i="4"/>
  <c r="Q80" i="4" s="1"/>
  <c r="R10" i="7"/>
  <c r="Q9" i="3"/>
  <c r="P9" i="4"/>
  <c r="P9" i="5"/>
  <c r="O70" i="3"/>
  <c r="N62" i="4"/>
  <c r="C147" i="14"/>
  <c r="H147" i="11" s="1"/>
  <c r="E147" i="11" s="1"/>
  <c r="B147" i="11" s="1"/>
  <c r="R68" i="7"/>
  <c r="Q67" i="3"/>
  <c r="P45" i="5"/>
  <c r="M112" i="3"/>
  <c r="L65" i="5"/>
  <c r="L100" i="4"/>
  <c r="N79" i="6"/>
  <c r="T143" i="3"/>
  <c r="R143" i="3" s="1"/>
  <c r="S77" i="5"/>
  <c r="Q77" i="5" s="1"/>
  <c r="N109" i="3"/>
  <c r="M62" i="5"/>
  <c r="M97" i="4"/>
  <c r="P86" i="3"/>
  <c r="O52" i="5"/>
  <c r="O75" i="4"/>
  <c r="M51" i="3"/>
  <c r="L35" i="5"/>
  <c r="L46" i="4"/>
  <c r="R75" i="7"/>
  <c r="Q74" i="3"/>
  <c r="P65" i="4"/>
  <c r="P47" i="5"/>
  <c r="P95" i="3"/>
  <c r="O84" i="4"/>
  <c r="P82" i="3"/>
  <c r="O71" i="4"/>
  <c r="P18" i="3"/>
  <c r="O16" i="4"/>
  <c r="P123" i="3"/>
  <c r="O111" i="4"/>
  <c r="T124" i="3"/>
  <c r="S112" i="4"/>
  <c r="T21" i="3"/>
  <c r="R21" i="3" s="1"/>
  <c r="S16" i="5"/>
  <c r="Q16" i="5" s="1"/>
  <c r="S19" i="4"/>
  <c r="Q19" i="4" s="1"/>
  <c r="N37" i="6"/>
  <c r="O92" i="3"/>
  <c r="N81" i="4"/>
  <c r="P94" i="3"/>
  <c r="O56" i="5"/>
  <c r="O83" i="4"/>
  <c r="N72" i="3"/>
  <c r="L72" i="3" s="1"/>
  <c r="M63" i="4"/>
  <c r="K63" i="4" s="1"/>
  <c r="R90" i="7"/>
  <c r="Q89" i="3"/>
  <c r="P78" i="4"/>
  <c r="P54" i="5"/>
  <c r="P120" i="3"/>
  <c r="O108" i="4"/>
  <c r="P143" i="3"/>
  <c r="O77" i="5"/>
  <c r="X121" i="8"/>
  <c r="I38" i="11"/>
  <c r="J36" i="4" s="1"/>
  <c r="K40" i="3"/>
  <c r="R140" i="7"/>
  <c r="Q139" i="3"/>
  <c r="P76" i="5"/>
  <c r="P127" i="4"/>
  <c r="R122" i="7"/>
  <c r="Q121" i="3"/>
  <c r="P109" i="4"/>
  <c r="T36" i="3"/>
  <c r="R36" i="3" s="1"/>
  <c r="S32" i="4"/>
  <c r="Q32" i="4" s="1"/>
  <c r="S26" i="5"/>
  <c r="Q26" i="5" s="1"/>
  <c r="T38" i="3"/>
  <c r="R38" i="3" s="1"/>
  <c r="S34" i="4"/>
  <c r="Q34" i="4" s="1"/>
  <c r="O63" i="3"/>
  <c r="N56" i="4"/>
  <c r="R109" i="7"/>
  <c r="Q108" i="3"/>
  <c r="P96" i="4"/>
  <c r="M43" i="3"/>
  <c r="L30" i="5"/>
  <c r="L39" i="4"/>
  <c r="T113" i="3"/>
  <c r="S101" i="4"/>
  <c r="M131" i="3"/>
  <c r="L131" i="3" s="1"/>
  <c r="L119" i="4"/>
  <c r="L70" i="5"/>
  <c r="K70" i="5" s="1"/>
  <c r="N76" i="3"/>
  <c r="M66" i="4"/>
  <c r="M19" i="3"/>
  <c r="L17" i="4"/>
  <c r="B95" i="11"/>
  <c r="M145" i="3"/>
  <c r="L132" i="4"/>
  <c r="P145" i="3"/>
  <c r="O132" i="4"/>
  <c r="M64" i="3"/>
  <c r="L57" i="4"/>
  <c r="L42" i="5"/>
  <c r="O11" i="3"/>
  <c r="N11" i="4"/>
  <c r="N11" i="5"/>
  <c r="Q163" i="3"/>
  <c r="R164" i="7"/>
  <c r="O163" i="3" s="1"/>
  <c r="T114" i="3"/>
  <c r="S102" i="4"/>
  <c r="R70" i="7"/>
  <c r="Q69" i="3"/>
  <c r="P61" i="4"/>
  <c r="T64" i="3"/>
  <c r="R64" i="3" s="1"/>
  <c r="S57" i="4"/>
  <c r="Q57" i="4" s="1"/>
  <c r="S42" i="5"/>
  <c r="Q42" i="5" s="1"/>
  <c r="M142" i="3"/>
  <c r="L130" i="4"/>
  <c r="N147" i="3"/>
  <c r="M79" i="5"/>
  <c r="M134" i="4"/>
  <c r="R13" i="7"/>
  <c r="Q12" i="3"/>
  <c r="P12" i="5"/>
  <c r="O93" i="3"/>
  <c r="N82" i="4"/>
  <c r="Q158" i="3"/>
  <c r="R159" i="7"/>
  <c r="O158" i="3" s="1"/>
  <c r="B98" i="11"/>
  <c r="AB93" i="6"/>
  <c r="T30" i="3"/>
  <c r="R30" i="3" s="1"/>
  <c r="S27" i="4"/>
  <c r="Q27" i="4" s="1"/>
  <c r="AB95" i="6"/>
  <c r="M12" i="3"/>
  <c r="L12" i="5"/>
  <c r="R108" i="7"/>
  <c r="Q107" i="3"/>
  <c r="P95" i="4"/>
  <c r="N50" i="3"/>
  <c r="L50" i="3" s="1"/>
  <c r="G50" i="3" s="1"/>
  <c r="M45" i="4"/>
  <c r="K45" i="4" s="1"/>
  <c r="F45" i="4" s="1"/>
  <c r="G45" i="4" s="1"/>
  <c r="M34" i="5"/>
  <c r="K34" i="5" s="1"/>
  <c r="F34" i="5" s="1"/>
  <c r="G34" i="5" s="1"/>
  <c r="R28" i="7"/>
  <c r="Q27" i="3"/>
  <c r="P24" i="4"/>
  <c r="N82" i="3"/>
  <c r="L82" i="3" s="1"/>
  <c r="M71" i="4"/>
  <c r="K71" i="4" s="1"/>
  <c r="N130" i="6"/>
  <c r="N134" i="3"/>
  <c r="L134" i="3" s="1"/>
  <c r="M72" i="5"/>
  <c r="K72" i="5" s="1"/>
  <c r="M122" i="4"/>
  <c r="K122" i="4" s="1"/>
  <c r="R89" i="7"/>
  <c r="Q88" i="3"/>
  <c r="P53" i="5"/>
  <c r="P77" i="4"/>
  <c r="B146" i="11"/>
  <c r="B67" i="11"/>
  <c r="B77" i="11"/>
  <c r="B130" i="11"/>
  <c r="B74" i="11"/>
  <c r="J99" i="4"/>
  <c r="J64" i="5"/>
  <c r="Q40" i="5"/>
  <c r="B57" i="11"/>
  <c r="B127" i="11"/>
  <c r="L40" i="3"/>
  <c r="C34" i="14"/>
  <c r="H34" i="11" s="1"/>
  <c r="E34" i="11" s="1"/>
  <c r="B34" i="11" s="1"/>
  <c r="K6" i="5"/>
  <c r="M48" i="3"/>
  <c r="L33" i="5"/>
  <c r="T98" i="3"/>
  <c r="R98" i="3" s="1"/>
  <c r="S87" i="4"/>
  <c r="Q87" i="4" s="1"/>
  <c r="I29" i="11"/>
  <c r="J28" i="4" s="1"/>
  <c r="K31" i="3"/>
  <c r="M132" i="3"/>
  <c r="L120" i="4"/>
  <c r="L71" i="5"/>
  <c r="P66" i="3"/>
  <c r="O44" i="5"/>
  <c r="O59" i="4"/>
  <c r="T82" i="3"/>
  <c r="R82" i="3" s="1"/>
  <c r="S71" i="4"/>
  <c r="Q71" i="4" s="1"/>
  <c r="I78" i="11"/>
  <c r="J50" i="5" s="1"/>
  <c r="K80" i="3"/>
  <c r="Q94" i="3"/>
  <c r="R95" i="7"/>
  <c r="P56" i="5"/>
  <c r="P83" i="4"/>
  <c r="Q162" i="3"/>
  <c r="R163" i="7"/>
  <c r="O162" i="3" s="1"/>
  <c r="N126" i="3"/>
  <c r="L126" i="3" s="1"/>
  <c r="M67" i="5"/>
  <c r="K67" i="5" s="1"/>
  <c r="M114" i="4"/>
  <c r="K114" i="4" s="1"/>
  <c r="AB133" i="6"/>
  <c r="R121" i="7"/>
  <c r="Q120" i="3"/>
  <c r="P108" i="4"/>
  <c r="I62" i="11"/>
  <c r="K64" i="3"/>
  <c r="I68" i="11"/>
  <c r="J62" i="4" s="1"/>
  <c r="K70" i="3"/>
  <c r="T23" i="3"/>
  <c r="R23" i="3" s="1"/>
  <c r="S21" i="4"/>
  <c r="Q21" i="4" s="1"/>
  <c r="S18" i="5"/>
  <c r="Q18" i="5" s="1"/>
  <c r="Q87" i="3"/>
  <c r="R88" i="7"/>
  <c r="P76" i="4"/>
  <c r="Q135" i="3"/>
  <c r="R136" i="7"/>
  <c r="P73" i="5"/>
  <c r="P123" i="4"/>
  <c r="P139" i="3"/>
  <c r="O76" i="5"/>
  <c r="O127" i="4"/>
  <c r="Q104" i="3"/>
  <c r="R105" i="7"/>
  <c r="P60" i="5"/>
  <c r="P93" i="4"/>
  <c r="H137" i="4"/>
  <c r="M56" i="3"/>
  <c r="L50" i="4"/>
  <c r="L38" i="5"/>
  <c r="M18" i="3"/>
  <c r="L18" i="3" s="1"/>
  <c r="L16" i="4"/>
  <c r="K16" i="4" s="1"/>
  <c r="N80" i="3"/>
  <c r="L80" i="3" s="1"/>
  <c r="M50" i="5"/>
  <c r="K50" i="5" s="1"/>
  <c r="AB74" i="6"/>
  <c r="P108" i="3"/>
  <c r="O96" i="4"/>
  <c r="T59" i="3"/>
  <c r="R59" i="3" s="1"/>
  <c r="S52" i="4"/>
  <c r="Q52" i="4" s="1"/>
  <c r="T108" i="3"/>
  <c r="R108" i="3" s="1"/>
  <c r="S96" i="4"/>
  <c r="Q96" i="4" s="1"/>
  <c r="M95" i="3"/>
  <c r="L84" i="4"/>
  <c r="R132" i="7"/>
  <c r="Q131" i="3"/>
  <c r="P70" i="5"/>
  <c r="P119" i="4"/>
  <c r="R141" i="7"/>
  <c r="Q140" i="3"/>
  <c r="P128" i="4"/>
  <c r="L163" i="3"/>
  <c r="Q145" i="3"/>
  <c r="R146" i="7"/>
  <c r="P132" i="4"/>
  <c r="N119" i="3"/>
  <c r="L119" i="3" s="1"/>
  <c r="M107" i="4"/>
  <c r="K107" i="4" s="1"/>
  <c r="R49" i="7"/>
  <c r="Q48" i="3"/>
  <c r="P33" i="5"/>
  <c r="T12" i="3"/>
  <c r="R12" i="3" s="1"/>
  <c r="S12" i="5"/>
  <c r="Q12" i="5" s="1"/>
  <c r="B154" i="11"/>
  <c r="I44" i="11"/>
  <c r="K46" i="3"/>
  <c r="R92" i="7"/>
  <c r="Q91" i="3"/>
  <c r="P80" i="4"/>
  <c r="I105" i="11"/>
  <c r="J95" i="4" s="1"/>
  <c r="K107" i="3"/>
  <c r="P60" i="3"/>
  <c r="O53" i="4"/>
  <c r="N89" i="3"/>
  <c r="L89" i="3" s="1"/>
  <c r="M78" i="4"/>
  <c r="K78" i="4" s="1"/>
  <c r="M54" i="5"/>
  <c r="K54" i="5" s="1"/>
  <c r="I72" i="11"/>
  <c r="K74" i="3"/>
  <c r="P107" i="3"/>
  <c r="O95" i="4"/>
  <c r="T14" i="3"/>
  <c r="R14" i="3" s="1"/>
  <c r="S13" i="4"/>
  <c r="Q13" i="4" s="1"/>
  <c r="P27" i="3"/>
  <c r="O24" i="4"/>
  <c r="N157" i="6"/>
  <c r="M156" i="3" s="1"/>
  <c r="L156" i="3" s="1"/>
  <c r="P130" i="3"/>
  <c r="O69" i="5"/>
  <c r="O118" i="4"/>
  <c r="AB92" i="6"/>
  <c r="N140" i="3"/>
  <c r="L140" i="3" s="1"/>
  <c r="M128" i="4"/>
  <c r="T48" i="3"/>
  <c r="R48" i="3" s="1"/>
  <c r="S33" i="5"/>
  <c r="Q33" i="5" s="1"/>
  <c r="B55" i="11"/>
  <c r="I138" i="11"/>
  <c r="J128" i="4" s="1"/>
  <c r="K140" i="3"/>
  <c r="I79" i="11"/>
  <c r="J70" i="4" s="1"/>
  <c r="K81" i="3"/>
  <c r="X114" i="8"/>
  <c r="P88" i="3"/>
  <c r="O53" i="5"/>
  <c r="O77" i="4"/>
  <c r="B51" i="11"/>
  <c r="T25" i="3"/>
  <c r="R25" i="3" s="1"/>
  <c r="S23" i="4"/>
  <c r="Q23" i="4" s="1"/>
  <c r="S19" i="5"/>
  <c r="Q19" i="5" s="1"/>
  <c r="T32" i="3"/>
  <c r="S22" i="5"/>
  <c r="J54" i="5"/>
  <c r="J78" i="4"/>
  <c r="Q25" i="4"/>
  <c r="Q91" i="4"/>
  <c r="Q16" i="4"/>
  <c r="I84" i="11"/>
  <c r="K86" i="3"/>
  <c r="Q54" i="4"/>
  <c r="I24" i="11"/>
  <c r="J20" i="5" s="1"/>
  <c r="K26" i="3"/>
  <c r="S114" i="3"/>
  <c r="R102" i="4"/>
  <c r="O125" i="3"/>
  <c r="N66" i="5"/>
  <c r="N113" i="4"/>
  <c r="S115" i="3"/>
  <c r="R103" i="4"/>
  <c r="O110" i="3"/>
  <c r="N63" i="5"/>
  <c r="N98" i="4"/>
  <c r="P90" i="3"/>
  <c r="O79" i="4"/>
  <c r="O55" i="5"/>
  <c r="R6" i="7"/>
  <c r="Q5" i="3"/>
  <c r="P5" i="4"/>
  <c r="P5" i="5"/>
  <c r="T129" i="3"/>
  <c r="R129" i="3" s="1"/>
  <c r="S117" i="4"/>
  <c r="Q117" i="4" s="1"/>
  <c r="N97" i="3"/>
  <c r="M86" i="4"/>
  <c r="P68" i="3"/>
  <c r="O60" i="4"/>
  <c r="I122" i="11"/>
  <c r="J112" i="4" s="1"/>
  <c r="K124" i="3"/>
  <c r="R67" i="7"/>
  <c r="Q66" i="3"/>
  <c r="P44" i="5"/>
  <c r="P59" i="4"/>
  <c r="N68" i="3"/>
  <c r="M60" i="4"/>
  <c r="Q152" i="3"/>
  <c r="R153" i="7"/>
  <c r="P138" i="4"/>
  <c r="B161" i="11"/>
  <c r="O20" i="3"/>
  <c r="N18" i="4"/>
  <c r="R30" i="7"/>
  <c r="Q29" i="3"/>
  <c r="P21" i="5"/>
  <c r="P26" i="4"/>
  <c r="R130" i="7"/>
  <c r="Q129" i="3"/>
  <c r="P117" i="4"/>
  <c r="H45" i="4"/>
  <c r="T121" i="3"/>
  <c r="S109" i="4"/>
  <c r="T97" i="3"/>
  <c r="R97" i="3" s="1"/>
  <c r="S86" i="4"/>
  <c r="Q86" i="4" s="1"/>
  <c r="O73" i="3"/>
  <c r="N64" i="4"/>
  <c r="P134" i="3"/>
  <c r="O122" i="4"/>
  <c r="O72" i="5"/>
  <c r="T142" i="3"/>
  <c r="R142" i="3" s="1"/>
  <c r="S130" i="4"/>
  <c r="Q130" i="4" s="1"/>
  <c r="P76" i="3"/>
  <c r="O66" i="4"/>
  <c r="I46" i="11"/>
  <c r="J33" i="5" s="1"/>
  <c r="K48" i="3"/>
  <c r="P87" i="3"/>
  <c r="O76" i="4"/>
  <c r="P135" i="3"/>
  <c r="O123" i="4"/>
  <c r="O73" i="5"/>
  <c r="R40" i="7"/>
  <c r="Q39" i="3"/>
  <c r="P35" i="4"/>
  <c r="R44" i="7"/>
  <c r="Q43" i="3"/>
  <c r="P39" i="4"/>
  <c r="P30" i="5"/>
  <c r="R56" i="7"/>
  <c r="Q55" i="3"/>
  <c r="P37" i="5"/>
  <c r="P49" i="4"/>
  <c r="R80" i="7"/>
  <c r="Q79" i="3"/>
  <c r="P69" i="4"/>
  <c r="P49" i="5"/>
  <c r="T140" i="3"/>
  <c r="R140" i="3" s="1"/>
  <c r="S128" i="4"/>
  <c r="Q128" i="4" s="1"/>
  <c r="T128" i="3"/>
  <c r="R128" i="3" s="1"/>
  <c r="S116" i="4"/>
  <c r="Q116" i="4" s="1"/>
  <c r="O136" i="3"/>
  <c r="N74" i="5"/>
  <c r="N124" i="4"/>
  <c r="M59" i="3"/>
  <c r="L52" i="4"/>
  <c r="N124" i="6"/>
  <c r="X122" i="8"/>
  <c r="AB146" i="6"/>
  <c r="B144" i="11"/>
  <c r="Q23" i="3"/>
  <c r="R24" i="7"/>
  <c r="P18" i="5"/>
  <c r="P21" i="4"/>
  <c r="S32" i="3"/>
  <c r="R22" i="5"/>
  <c r="P131" i="3"/>
  <c r="O119" i="4"/>
  <c r="O70" i="5"/>
  <c r="P140" i="3"/>
  <c r="O128" i="4"/>
  <c r="I148" i="11"/>
  <c r="J136" i="4" s="1"/>
  <c r="K150" i="3"/>
  <c r="N128" i="3"/>
  <c r="M116" i="4"/>
  <c r="T95" i="3"/>
  <c r="R95" i="3" s="1"/>
  <c r="S84" i="4"/>
  <c r="Q84" i="4" s="1"/>
  <c r="R32" i="7"/>
  <c r="Q31" i="3"/>
  <c r="P28" i="4"/>
  <c r="I118" i="11"/>
  <c r="J108" i="4" s="1"/>
  <c r="K120" i="3"/>
  <c r="O118" i="3"/>
  <c r="N106" i="4"/>
  <c r="M109" i="3"/>
  <c r="L62" i="5"/>
  <c r="L97" i="4"/>
  <c r="P48" i="3"/>
  <c r="O33" i="5"/>
  <c r="R110" i="7"/>
  <c r="Q109" i="3"/>
  <c r="P62" i="5"/>
  <c r="P97" i="4"/>
  <c r="R76" i="7"/>
  <c r="Q75" i="3"/>
  <c r="P48" i="5"/>
  <c r="T119" i="3"/>
  <c r="R119" i="3" s="1"/>
  <c r="S107" i="4"/>
  <c r="Q107" i="4" s="1"/>
  <c r="Q105" i="3"/>
  <c r="R106" i="7"/>
  <c r="P61" i="5"/>
  <c r="P65" i="3"/>
  <c r="O43" i="5"/>
  <c r="O58" i="4"/>
  <c r="P91" i="3"/>
  <c r="O80" i="4"/>
  <c r="N71" i="3"/>
  <c r="L71" i="3" s="1"/>
  <c r="M46" i="5"/>
  <c r="K46" i="5" s="1"/>
  <c r="O101" i="3"/>
  <c r="N90" i="4"/>
  <c r="Q60" i="3"/>
  <c r="R61" i="7"/>
  <c r="P53" i="4"/>
  <c r="M147" i="3"/>
  <c r="L134" i="4"/>
  <c r="L79" i="5"/>
  <c r="I32" i="11"/>
  <c r="K34" i="3"/>
  <c r="M76" i="3"/>
  <c r="L66" i="4"/>
  <c r="M128" i="3"/>
  <c r="L116" i="4"/>
  <c r="I63" i="11"/>
  <c r="K65" i="3"/>
  <c r="N137" i="3"/>
  <c r="L137" i="3" s="1"/>
  <c r="M75" i="5"/>
  <c r="K75" i="5" s="1"/>
  <c r="M125" i="4"/>
  <c r="K125" i="4" s="1"/>
  <c r="M67" i="3"/>
  <c r="L67" i="3" s="1"/>
  <c r="L45" i="5"/>
  <c r="K45" i="5" s="1"/>
  <c r="O53" i="3"/>
  <c r="N47" i="4"/>
  <c r="R131" i="7"/>
  <c r="Q130" i="3"/>
  <c r="P118" i="4"/>
  <c r="P69" i="5"/>
  <c r="R133" i="7"/>
  <c r="Q132" i="3"/>
  <c r="P120" i="4"/>
  <c r="P71" i="5"/>
  <c r="B133" i="11"/>
  <c r="J6" i="5"/>
  <c r="J6" i="4"/>
  <c r="P96" i="3"/>
  <c r="O85" i="4"/>
  <c r="I121" i="11"/>
  <c r="J111" i="4" s="1"/>
  <c r="K123" i="3"/>
  <c r="M97" i="3"/>
  <c r="L86" i="4"/>
  <c r="O128" i="3"/>
  <c r="N116" i="4"/>
  <c r="J34" i="5"/>
  <c r="J45" i="4"/>
  <c r="B64" i="11"/>
  <c r="B21" i="11"/>
  <c r="B111" i="11"/>
  <c r="B59" i="11"/>
  <c r="C115" i="14"/>
  <c r="H115" i="11" s="1"/>
  <c r="E115" i="11" s="1"/>
  <c r="B115" i="11" s="1"/>
  <c r="I151" i="11"/>
  <c r="J81" i="5" s="1"/>
  <c r="K153" i="3"/>
  <c r="B131" i="11"/>
  <c r="K17" i="5"/>
  <c r="Q89" i="4"/>
  <c r="J98" i="4"/>
  <c r="J63" i="5"/>
  <c r="P129" i="3"/>
  <c r="O117" i="4"/>
  <c r="K65" i="4"/>
  <c r="O102" i="3"/>
  <c r="N91" i="4"/>
  <c r="I9" i="11"/>
  <c r="K11" i="3"/>
  <c r="M23" i="3"/>
  <c r="L18" i="5"/>
  <c r="L21" i="4"/>
  <c r="M130" i="3"/>
  <c r="L69" i="5"/>
  <c r="L118" i="4"/>
  <c r="R91" i="7"/>
  <c r="Q90" i="3"/>
  <c r="P55" i="5"/>
  <c r="P79" i="4"/>
  <c r="M39" i="3"/>
  <c r="L35" i="4"/>
  <c r="N153" i="3"/>
  <c r="L153" i="3" s="1"/>
  <c r="M81" i="5"/>
  <c r="K81" i="5" s="1"/>
  <c r="N142" i="3"/>
  <c r="L142" i="3" s="1"/>
  <c r="M130" i="4"/>
  <c r="K130" i="4" s="1"/>
  <c r="N111" i="3"/>
  <c r="L111" i="3" s="1"/>
  <c r="M64" i="5"/>
  <c r="K64" i="5" s="1"/>
  <c r="M99" i="4"/>
  <c r="K99" i="4" s="1"/>
  <c r="R84" i="7"/>
  <c r="Q83" i="3"/>
  <c r="P72" i="4"/>
  <c r="N79" i="3"/>
  <c r="L79" i="3" s="1"/>
  <c r="M69" i="4"/>
  <c r="K69" i="4" s="1"/>
  <c r="M49" i="5"/>
  <c r="K49" i="5" s="1"/>
  <c r="P152" i="3"/>
  <c r="O138" i="4"/>
  <c r="O146" i="3"/>
  <c r="N78" i="5"/>
  <c r="N133" i="4"/>
  <c r="I30" i="11"/>
  <c r="J22" i="5" s="1"/>
  <c r="K32" i="3"/>
  <c r="N112" i="3"/>
  <c r="L112" i="3" s="1"/>
  <c r="M65" i="5"/>
  <c r="K65" i="5" s="1"/>
  <c r="M100" i="4"/>
  <c r="K100" i="4" s="1"/>
  <c r="AB153" i="6"/>
  <c r="Q134" i="3"/>
  <c r="R135" i="7"/>
  <c r="P122" i="4"/>
  <c r="P72" i="5"/>
  <c r="R77" i="7"/>
  <c r="Q76" i="3"/>
  <c r="P66" i="4"/>
  <c r="B88" i="11"/>
  <c r="N15" i="3"/>
  <c r="M13" i="5"/>
  <c r="M14" i="4"/>
  <c r="Q127" i="3"/>
  <c r="R128" i="7"/>
  <c r="P115" i="4"/>
  <c r="P68" i="5"/>
  <c r="P39" i="3"/>
  <c r="O35" i="4"/>
  <c r="P43" i="3"/>
  <c r="O39" i="4"/>
  <c r="O30" i="5"/>
  <c r="R48" i="7"/>
  <c r="Q47" i="3"/>
  <c r="P43" i="4"/>
  <c r="P55" i="3"/>
  <c r="O49" i="4"/>
  <c r="O37" i="5"/>
  <c r="P79" i="3"/>
  <c r="O69" i="4"/>
  <c r="O49" i="5"/>
  <c r="R37" i="7"/>
  <c r="Q36" i="3"/>
  <c r="P32" i="4"/>
  <c r="P26" i="5"/>
  <c r="AB160" i="6"/>
  <c r="N159" i="3" s="1"/>
  <c r="L159" i="3" s="1"/>
  <c r="N66" i="3"/>
  <c r="L66" i="3" s="1"/>
  <c r="M59" i="4"/>
  <c r="K59" i="4" s="1"/>
  <c r="M44" i="5"/>
  <c r="K44" i="5" s="1"/>
  <c r="P23" i="3"/>
  <c r="O21" i="4"/>
  <c r="O18" i="5"/>
  <c r="P62" i="3"/>
  <c r="O41" i="5"/>
  <c r="O55" i="4"/>
  <c r="B73" i="11"/>
  <c r="T88" i="3"/>
  <c r="R88" i="3" s="1"/>
  <c r="S53" i="5"/>
  <c r="Q53" i="5" s="1"/>
  <c r="S77" i="4"/>
  <c r="Q77" i="4" s="1"/>
  <c r="AB106" i="6"/>
  <c r="T94" i="3"/>
  <c r="R94" i="3" s="1"/>
  <c r="S83" i="4"/>
  <c r="Q83" i="4" s="1"/>
  <c r="S56" i="5"/>
  <c r="Q56" i="5" s="1"/>
  <c r="M68" i="3"/>
  <c r="L60" i="4"/>
  <c r="N13" i="3"/>
  <c r="L13" i="3" s="1"/>
  <c r="M12" i="4"/>
  <c r="K12" i="4" s="1"/>
  <c r="Q68" i="4"/>
  <c r="P31" i="3"/>
  <c r="O28" i="4"/>
  <c r="R8" i="7"/>
  <c r="Q7" i="3"/>
  <c r="P7" i="5"/>
  <c r="P7" i="4"/>
  <c r="I113" i="11"/>
  <c r="J103" i="4" s="1"/>
  <c r="K115" i="3"/>
  <c r="P109" i="3"/>
  <c r="O62" i="5"/>
  <c r="O97" i="4"/>
  <c r="P75" i="3"/>
  <c r="O48" i="5"/>
  <c r="T43" i="3"/>
  <c r="R43" i="3" s="1"/>
  <c r="S39" i="4"/>
  <c r="Q39" i="4" s="1"/>
  <c r="S30" i="5"/>
  <c r="Q30" i="5" s="1"/>
  <c r="P105" i="3"/>
  <c r="O61" i="5"/>
  <c r="T115" i="3"/>
  <c r="R115" i="3" s="1"/>
  <c r="S103" i="4"/>
  <c r="Q103" i="4" s="1"/>
  <c r="M108" i="3"/>
  <c r="L96" i="4"/>
  <c r="N21" i="3"/>
  <c r="L21" i="3" s="1"/>
  <c r="M16" i="5"/>
  <c r="K16" i="5" s="1"/>
  <c r="M19" i="4"/>
  <c r="K19" i="4" s="1"/>
  <c r="O111" i="3"/>
  <c r="N64" i="5"/>
  <c r="N99" i="4"/>
  <c r="AB86" i="6"/>
  <c r="B35" i="11"/>
  <c r="Q125" i="4"/>
  <c r="N33" i="3"/>
  <c r="L33" i="3" s="1"/>
  <c r="M29" i="4"/>
  <c r="K29" i="4" s="1"/>
  <c r="M23" i="5"/>
  <c r="K23" i="5" s="1"/>
  <c r="P132" i="3"/>
  <c r="O120" i="4"/>
  <c r="O71" i="5"/>
  <c r="M135" i="3"/>
  <c r="L73" i="5"/>
  <c r="L123" i="4"/>
  <c r="O106" i="3"/>
  <c r="N94" i="4"/>
  <c r="P97" i="3"/>
  <c r="O86" i="4"/>
  <c r="Q96" i="3"/>
  <c r="R97" i="7"/>
  <c r="P85" i="4"/>
  <c r="P28" i="3"/>
  <c r="O25" i="4"/>
  <c r="K25" i="4"/>
  <c r="B76" i="11"/>
  <c r="B12" i="11"/>
  <c r="Q72" i="4"/>
  <c r="Q18" i="4"/>
  <c r="K20" i="4"/>
  <c r="B31" i="11"/>
  <c r="B117" i="11"/>
  <c r="B58" i="11"/>
  <c r="K74" i="5" l="1"/>
  <c r="K119" i="4"/>
  <c r="K128" i="4"/>
  <c r="N154" i="3"/>
  <c r="L154" i="3" s="1"/>
  <c r="M139" i="4"/>
  <c r="K139" i="4" s="1"/>
  <c r="L136" i="3"/>
  <c r="M96" i="3"/>
  <c r="L96" i="3" s="1"/>
  <c r="L85" i="4"/>
  <c r="K85" i="4" s="1"/>
  <c r="M15" i="3"/>
  <c r="L15" i="3" s="1"/>
  <c r="L13" i="5"/>
  <c r="K13" i="5" s="1"/>
  <c r="L14" i="4"/>
  <c r="K14" i="4" s="1"/>
  <c r="K124" i="4"/>
  <c r="K78" i="5"/>
  <c r="F78" i="5" s="1"/>
  <c r="G78" i="5" s="1"/>
  <c r="H78" i="5" s="1"/>
  <c r="I96" i="11"/>
  <c r="J87" i="4" s="1"/>
  <c r="K98" i="3"/>
  <c r="I158" i="11"/>
  <c r="K160" i="3"/>
  <c r="I49" i="11"/>
  <c r="K51" i="3"/>
  <c r="I134" i="11"/>
  <c r="K136" i="3"/>
  <c r="I34" i="11"/>
  <c r="K36" i="3"/>
  <c r="I70" i="11"/>
  <c r="J63" i="4" s="1"/>
  <c r="K72" i="3"/>
  <c r="I147" i="11"/>
  <c r="J135" i="4" s="1"/>
  <c r="K149" i="3"/>
  <c r="I81" i="11"/>
  <c r="J72" i="4" s="1"/>
  <c r="K83" i="3"/>
  <c r="I5" i="11"/>
  <c r="K7" i="3"/>
  <c r="I115" i="11"/>
  <c r="J105" i="4" s="1"/>
  <c r="K117" i="3"/>
  <c r="I97" i="11"/>
  <c r="K99" i="3"/>
  <c r="F99" i="4"/>
  <c r="G99" i="4" s="1"/>
  <c r="H99" i="4" s="1"/>
  <c r="I76" i="11"/>
  <c r="J68" i="4" s="1"/>
  <c r="K78" i="3"/>
  <c r="I58" i="11"/>
  <c r="J53" i="4" s="1"/>
  <c r="K60" i="3"/>
  <c r="F94" i="4"/>
  <c r="G94" i="4" s="1"/>
  <c r="H94" i="4" s="1"/>
  <c r="G111" i="3"/>
  <c r="O134" i="3"/>
  <c r="N122" i="4"/>
  <c r="N72" i="5"/>
  <c r="F91" i="4"/>
  <c r="G91" i="4" s="1"/>
  <c r="H91" i="4" s="1"/>
  <c r="I111" i="11"/>
  <c r="J101" i="4" s="1"/>
  <c r="K113" i="3"/>
  <c r="F47" i="4"/>
  <c r="G47" i="4" s="1"/>
  <c r="H47" i="4" s="1"/>
  <c r="J58" i="4"/>
  <c r="J43" i="5"/>
  <c r="G118" i="3"/>
  <c r="K116" i="4"/>
  <c r="N145" i="3"/>
  <c r="L145" i="3" s="1"/>
  <c r="M132" i="4"/>
  <c r="K132" i="4" s="1"/>
  <c r="K86" i="4"/>
  <c r="F113" i="4"/>
  <c r="G113" i="4" s="1"/>
  <c r="H113" i="4" s="1"/>
  <c r="J65" i="4"/>
  <c r="J47" i="5"/>
  <c r="N73" i="3"/>
  <c r="L73" i="3" s="1"/>
  <c r="M64" i="4"/>
  <c r="K64" i="4" s="1"/>
  <c r="I57" i="11"/>
  <c r="J52" i="4" s="1"/>
  <c r="K59" i="3"/>
  <c r="I67" i="11"/>
  <c r="J61" i="4" s="1"/>
  <c r="K69" i="3"/>
  <c r="G163" i="3"/>
  <c r="L109" i="3"/>
  <c r="O9" i="3"/>
  <c r="N9" i="5"/>
  <c r="N9" i="4"/>
  <c r="G26" i="3"/>
  <c r="G58" i="3"/>
  <c r="H131" i="4"/>
  <c r="F131" i="4"/>
  <c r="G131" i="4" s="1"/>
  <c r="K33" i="5"/>
  <c r="O14" i="3"/>
  <c r="N13" i="4"/>
  <c r="F104" i="4"/>
  <c r="G104" i="4" s="1"/>
  <c r="H104" i="4" s="1"/>
  <c r="J118" i="4"/>
  <c r="J69" i="5"/>
  <c r="O82" i="3"/>
  <c r="N71" i="4"/>
  <c r="K17" i="4"/>
  <c r="I156" i="11"/>
  <c r="K158" i="3"/>
  <c r="G33" i="3"/>
  <c r="I33" i="11"/>
  <c r="K35" i="3"/>
  <c r="F17" i="5"/>
  <c r="G17" i="5" s="1"/>
  <c r="H17" i="5" s="1"/>
  <c r="O32" i="3"/>
  <c r="N22" i="5"/>
  <c r="F75" i="5"/>
  <c r="G75" i="5" s="1"/>
  <c r="H75" i="5" s="1"/>
  <c r="O150" i="3"/>
  <c r="N136" i="4"/>
  <c r="F31" i="4"/>
  <c r="G31" i="4" s="1"/>
  <c r="H31" i="4" s="1"/>
  <c r="L56" i="3"/>
  <c r="O117" i="3"/>
  <c r="N105" i="4"/>
  <c r="G42" i="3"/>
  <c r="B140" i="11"/>
  <c r="O17" i="3"/>
  <c r="N15" i="5"/>
  <c r="J26" i="4"/>
  <c r="J21" i="5"/>
  <c r="N16" i="3"/>
  <c r="L16" i="3" s="1"/>
  <c r="M14" i="5"/>
  <c r="K14" i="5" s="1"/>
  <c r="M15" i="4"/>
  <c r="K15" i="4" s="1"/>
  <c r="J100" i="4"/>
  <c r="J65" i="5"/>
  <c r="K140" i="4"/>
  <c r="O64" i="3"/>
  <c r="N42" i="5"/>
  <c r="N57" i="4"/>
  <c r="K42" i="5"/>
  <c r="K21" i="5"/>
  <c r="F24" i="5"/>
  <c r="G24" i="5" s="1"/>
  <c r="H24" i="5" s="1"/>
  <c r="O149" i="3"/>
  <c r="N135" i="4"/>
  <c r="O142" i="3"/>
  <c r="N130" i="4"/>
  <c r="J79" i="5"/>
  <c r="J134" i="4"/>
  <c r="J92" i="4"/>
  <c r="J59" i="5"/>
  <c r="K75" i="4"/>
  <c r="K30" i="5"/>
  <c r="L69" i="3"/>
  <c r="I73" i="11"/>
  <c r="J48" i="5" s="1"/>
  <c r="K75" i="3"/>
  <c r="J30" i="4"/>
  <c r="J24" i="5"/>
  <c r="I117" i="11"/>
  <c r="J107" i="4" s="1"/>
  <c r="K119" i="3"/>
  <c r="G102" i="3"/>
  <c r="I21" i="11"/>
  <c r="K23" i="3"/>
  <c r="G53" i="3"/>
  <c r="O109" i="3"/>
  <c r="N62" i="5"/>
  <c r="N97" i="4"/>
  <c r="L128" i="3"/>
  <c r="S121" i="3"/>
  <c r="R109" i="4"/>
  <c r="F64" i="4"/>
  <c r="G64" i="4" s="1"/>
  <c r="L97" i="3"/>
  <c r="F66" i="5"/>
  <c r="G66" i="5" s="1"/>
  <c r="H66" i="5" s="1"/>
  <c r="Q22" i="5"/>
  <c r="O120" i="3"/>
  <c r="N108" i="4"/>
  <c r="I146" i="11"/>
  <c r="J80" i="5" s="1"/>
  <c r="K148" i="3"/>
  <c r="M129" i="3"/>
  <c r="L117" i="4"/>
  <c r="H50" i="3"/>
  <c r="BD84" i="17"/>
  <c r="D84" i="17" s="1"/>
  <c r="K66" i="4"/>
  <c r="O67" i="3"/>
  <c r="N45" i="5"/>
  <c r="O46" i="3"/>
  <c r="N42" i="4"/>
  <c r="N32" i="5"/>
  <c r="I17" i="11"/>
  <c r="J17" i="4" s="1"/>
  <c r="K19" i="3"/>
  <c r="I144" i="3"/>
  <c r="G144" i="3"/>
  <c r="L48" i="3"/>
  <c r="G116" i="3"/>
  <c r="O114" i="3"/>
  <c r="N102" i="4"/>
  <c r="L19" i="3"/>
  <c r="O133" i="3"/>
  <c r="N121" i="4"/>
  <c r="K27" i="4"/>
  <c r="M14" i="3"/>
  <c r="L14" i="3" s="1"/>
  <c r="L13" i="4"/>
  <c r="K13" i="4" s="1"/>
  <c r="M98" i="3"/>
  <c r="L87" i="4"/>
  <c r="O81" i="3"/>
  <c r="N70" i="4"/>
  <c r="F20" i="4"/>
  <c r="G20" i="4" s="1"/>
  <c r="H20" i="4" s="1"/>
  <c r="G137" i="3"/>
  <c r="K58" i="5"/>
  <c r="I66" i="11"/>
  <c r="J60" i="4" s="1"/>
  <c r="K68" i="3"/>
  <c r="G35" i="3"/>
  <c r="F54" i="4"/>
  <c r="G54" i="4" s="1"/>
  <c r="H54" i="4" s="1"/>
  <c r="F12" i="4"/>
  <c r="G12" i="4" s="1"/>
  <c r="H12" i="4" s="1"/>
  <c r="N120" i="3"/>
  <c r="L120" i="3" s="1"/>
  <c r="M108" i="4"/>
  <c r="K108" i="4" s="1"/>
  <c r="G156" i="3"/>
  <c r="J72" i="5"/>
  <c r="J122" i="4"/>
  <c r="I93" i="11"/>
  <c r="J84" i="4" s="1"/>
  <c r="K95" i="3"/>
  <c r="F46" i="5"/>
  <c r="G46" i="5" s="1"/>
  <c r="H46" i="5" s="1"/>
  <c r="L155" i="3"/>
  <c r="L64" i="3"/>
  <c r="O153" i="3"/>
  <c r="N81" i="5"/>
  <c r="K26" i="4"/>
  <c r="K105" i="4"/>
  <c r="G34" i="3"/>
  <c r="L86" i="3"/>
  <c r="K96" i="4"/>
  <c r="K39" i="4"/>
  <c r="K15" i="5"/>
  <c r="I101" i="3"/>
  <c r="G106" i="3"/>
  <c r="I31" i="11"/>
  <c r="K33" i="3"/>
  <c r="N105" i="3"/>
  <c r="L105" i="3" s="1"/>
  <c r="M61" i="5"/>
  <c r="K61" i="5" s="1"/>
  <c r="I88" i="11"/>
  <c r="K90" i="3"/>
  <c r="N152" i="3"/>
  <c r="L152" i="3" s="1"/>
  <c r="M138" i="4"/>
  <c r="K138" i="4" s="1"/>
  <c r="O83" i="3"/>
  <c r="N72" i="4"/>
  <c r="I131" i="11"/>
  <c r="J121" i="4" s="1"/>
  <c r="K133" i="3"/>
  <c r="I64" i="11"/>
  <c r="K66" i="3"/>
  <c r="M123" i="3"/>
  <c r="L111" i="4"/>
  <c r="K111" i="4" s="1"/>
  <c r="O39" i="3"/>
  <c r="N35" i="4"/>
  <c r="G73" i="3"/>
  <c r="I161" i="11"/>
  <c r="K163" i="3"/>
  <c r="G125" i="3"/>
  <c r="R32" i="3"/>
  <c r="S113" i="3"/>
  <c r="R101" i="4"/>
  <c r="O91" i="3"/>
  <c r="N80" i="4"/>
  <c r="O48" i="3"/>
  <c r="N33" i="5"/>
  <c r="N132" i="3"/>
  <c r="L132" i="3" s="1"/>
  <c r="M120" i="4"/>
  <c r="K120" i="4" s="1"/>
  <c r="M71" i="5"/>
  <c r="K71" i="5" s="1"/>
  <c r="O94" i="3"/>
  <c r="N56" i="5"/>
  <c r="N83" i="4"/>
  <c r="N92" i="3"/>
  <c r="L92" i="3" s="1"/>
  <c r="M81" i="4"/>
  <c r="K81" i="4" s="1"/>
  <c r="O12" i="3"/>
  <c r="N12" i="5"/>
  <c r="H11" i="5"/>
  <c r="F11" i="5"/>
  <c r="G11" i="5" s="1"/>
  <c r="L76" i="3"/>
  <c r="G159" i="3"/>
  <c r="I89" i="11"/>
  <c r="J80" i="4" s="1"/>
  <c r="K91" i="3"/>
  <c r="O143" i="3"/>
  <c r="N77" i="5"/>
  <c r="O148" i="3"/>
  <c r="N80" i="5"/>
  <c r="I123" i="11"/>
  <c r="K125" i="3"/>
  <c r="L30" i="3"/>
  <c r="H157" i="3"/>
  <c r="I157" i="3" s="1"/>
  <c r="BD255" i="17"/>
  <c r="D255" i="17" s="1"/>
  <c r="J157" i="3" s="1"/>
  <c r="K46" i="4"/>
  <c r="O8" i="3"/>
  <c r="N8" i="5"/>
  <c r="N8" i="4"/>
  <c r="G22" i="3"/>
  <c r="F48" i="4"/>
  <c r="G48" i="4" s="1"/>
  <c r="H48" i="4" s="1"/>
  <c r="K89" i="4"/>
  <c r="O72" i="3"/>
  <c r="N63" i="4"/>
  <c r="F40" i="5"/>
  <c r="G40" i="5" s="1"/>
  <c r="H40" i="5" s="1"/>
  <c r="G13" i="3"/>
  <c r="M25" i="3"/>
  <c r="L25" i="3" s="1"/>
  <c r="L19" i="5"/>
  <c r="L23" i="4"/>
  <c r="O99" i="3"/>
  <c r="N88" i="4"/>
  <c r="N57" i="5"/>
  <c r="J31" i="5"/>
  <c r="J40" i="4"/>
  <c r="J19" i="4"/>
  <c r="J16" i="5"/>
  <c r="O28" i="3"/>
  <c r="N25" i="4"/>
  <c r="K69" i="5"/>
  <c r="G71" i="3"/>
  <c r="N99" i="3"/>
  <c r="L99" i="3" s="1"/>
  <c r="M57" i="5"/>
  <c r="K57" i="5" s="1"/>
  <c r="M88" i="4"/>
  <c r="K88" i="4" s="1"/>
  <c r="L29" i="3"/>
  <c r="O119" i="3"/>
  <c r="N107" i="4"/>
  <c r="L117" i="3"/>
  <c r="F59" i="5"/>
  <c r="G59" i="5" s="1"/>
  <c r="H59" i="5" s="1"/>
  <c r="F114" i="4"/>
  <c r="G114" i="4" s="1"/>
  <c r="H114" i="4" s="1"/>
  <c r="K123" i="4"/>
  <c r="J10" i="4"/>
  <c r="J10" i="5"/>
  <c r="J5" i="5"/>
  <c r="J5" i="4"/>
  <c r="K109" i="4"/>
  <c r="K7" i="5"/>
  <c r="J30" i="5"/>
  <c r="J39" i="4"/>
  <c r="J115" i="4"/>
  <c r="J68" i="5"/>
  <c r="J127" i="4"/>
  <c r="J76" i="5"/>
  <c r="J53" i="5"/>
  <c r="J77" i="4"/>
  <c r="L108" i="3"/>
  <c r="L43" i="3"/>
  <c r="L17" i="3"/>
  <c r="O132" i="3"/>
  <c r="N71" i="5"/>
  <c r="N120" i="4"/>
  <c r="O60" i="3"/>
  <c r="N53" i="4"/>
  <c r="O55" i="3"/>
  <c r="N37" i="5"/>
  <c r="N49" i="4"/>
  <c r="O129" i="3"/>
  <c r="N117" i="4"/>
  <c r="O66" i="3"/>
  <c r="N59" i="4"/>
  <c r="N44" i="5"/>
  <c r="F98" i="4"/>
  <c r="G98" i="4" s="1"/>
  <c r="H98" i="4" s="1"/>
  <c r="J75" i="4"/>
  <c r="J52" i="5"/>
  <c r="O140" i="3"/>
  <c r="N128" i="4"/>
  <c r="O135" i="3"/>
  <c r="N73" i="5"/>
  <c r="N123" i="4"/>
  <c r="I98" i="11"/>
  <c r="K100" i="3"/>
  <c r="K134" i="4"/>
  <c r="F11" i="4"/>
  <c r="G11" i="4" s="1"/>
  <c r="H11" i="4" s="1"/>
  <c r="O139" i="3"/>
  <c r="N127" i="4"/>
  <c r="N76" i="5"/>
  <c r="M78" i="3"/>
  <c r="L78" i="3" s="1"/>
  <c r="L68" i="4"/>
  <c r="K68" i="4" s="1"/>
  <c r="F68" i="4" s="1"/>
  <c r="G68" i="4" s="1"/>
  <c r="H68" i="4" s="1"/>
  <c r="F62" i="4"/>
  <c r="G62" i="4" s="1"/>
  <c r="H62" i="4" s="1"/>
  <c r="G160" i="3"/>
  <c r="O30" i="3"/>
  <c r="N27" i="4"/>
  <c r="J38" i="4"/>
  <c r="J29" i="5"/>
  <c r="O45" i="3"/>
  <c r="N41" i="4"/>
  <c r="I45" i="11"/>
  <c r="J43" i="4" s="1"/>
  <c r="K47" i="3"/>
  <c r="G56" i="3"/>
  <c r="I39" i="11"/>
  <c r="K41" i="3"/>
  <c r="K35" i="5"/>
  <c r="I23" i="11"/>
  <c r="K25" i="3"/>
  <c r="G54" i="3"/>
  <c r="J60" i="5"/>
  <c r="J93" i="4"/>
  <c r="L100" i="3"/>
  <c r="K127" i="4"/>
  <c r="G61" i="3"/>
  <c r="O41" i="3"/>
  <c r="N37" i="4"/>
  <c r="N28" i="5"/>
  <c r="O100" i="3"/>
  <c r="N58" i="5"/>
  <c r="N89" i="4"/>
  <c r="M94" i="3"/>
  <c r="L83" i="4"/>
  <c r="L56" i="5"/>
  <c r="I129" i="11"/>
  <c r="K131" i="3"/>
  <c r="F22" i="4"/>
  <c r="G22" i="4" s="1"/>
  <c r="H22" i="4" s="1"/>
  <c r="F67" i="4"/>
  <c r="G67" i="4" s="1"/>
  <c r="H67" i="4" s="1"/>
  <c r="O138" i="3"/>
  <c r="N126" i="4"/>
  <c r="K118" i="4"/>
  <c r="O147" i="3"/>
  <c r="N134" i="4"/>
  <c r="N79" i="5"/>
  <c r="O15" i="3"/>
  <c r="N13" i="5"/>
  <c r="N14" i="4"/>
  <c r="K27" i="5"/>
  <c r="F92" i="4"/>
  <c r="G92" i="4" s="1"/>
  <c r="H92" i="4" s="1"/>
  <c r="F67" i="5"/>
  <c r="G67" i="5" s="1"/>
  <c r="H67" i="5" s="1"/>
  <c r="O113" i="3"/>
  <c r="N101" i="4"/>
  <c r="O86" i="3"/>
  <c r="N75" i="4"/>
  <c r="N52" i="5"/>
  <c r="K73" i="5"/>
  <c r="K55" i="4"/>
  <c r="L121" i="3"/>
  <c r="L7" i="3"/>
  <c r="K24" i="4"/>
  <c r="O96" i="3"/>
  <c r="N85" i="4"/>
  <c r="I35" i="11"/>
  <c r="K37" i="3"/>
  <c r="O36" i="3"/>
  <c r="N32" i="4"/>
  <c r="N26" i="5"/>
  <c r="O152" i="3"/>
  <c r="N138" i="4"/>
  <c r="F63" i="5"/>
  <c r="G63" i="5" s="1"/>
  <c r="H63" i="5" s="1"/>
  <c r="N91" i="3"/>
  <c r="L91" i="3" s="1"/>
  <c r="M80" i="4"/>
  <c r="K80" i="4" s="1"/>
  <c r="J42" i="4"/>
  <c r="J32" i="5"/>
  <c r="O104" i="3"/>
  <c r="N93" i="4"/>
  <c r="N60" i="5"/>
  <c r="O107" i="3"/>
  <c r="N95" i="4"/>
  <c r="G158" i="3"/>
  <c r="K79" i="5"/>
  <c r="G11" i="3"/>
  <c r="F81" i="4"/>
  <c r="G81" i="4" s="1"/>
  <c r="H81" i="4" s="1"/>
  <c r="G70" i="3"/>
  <c r="F50" i="5"/>
  <c r="G50" i="5" s="1"/>
  <c r="H50" i="5" s="1"/>
  <c r="O123" i="3"/>
  <c r="N111" i="4"/>
  <c r="O95" i="3"/>
  <c r="N84" i="4"/>
  <c r="I143" i="11"/>
  <c r="J132" i="4" s="1"/>
  <c r="K145" i="3"/>
  <c r="I119" i="11"/>
  <c r="J109" i="4" s="1"/>
  <c r="K121" i="3"/>
  <c r="O115" i="3"/>
  <c r="N103" i="4"/>
  <c r="S117" i="3"/>
  <c r="R117" i="3" s="1"/>
  <c r="R105" i="4"/>
  <c r="Q105" i="4" s="1"/>
  <c r="O59" i="3"/>
  <c r="N52" i="4"/>
  <c r="O124" i="3"/>
  <c r="N112" i="4"/>
  <c r="L51" i="3"/>
  <c r="K76" i="5"/>
  <c r="N20" i="3"/>
  <c r="L20" i="3" s="1"/>
  <c r="G20" i="3" s="1"/>
  <c r="M18" i="4"/>
  <c r="K18" i="4" s="1"/>
  <c r="F18" i="4" s="1"/>
  <c r="G18" i="4" s="1"/>
  <c r="G24" i="3"/>
  <c r="G77" i="3"/>
  <c r="J20" i="4"/>
  <c r="J17" i="5"/>
  <c r="O97" i="3"/>
  <c r="N86" i="4"/>
  <c r="L130" i="3"/>
  <c r="B16" i="11"/>
  <c r="O49" i="3"/>
  <c r="N44" i="4"/>
  <c r="O155" i="3"/>
  <c r="N140" i="4"/>
  <c r="K33" i="4"/>
  <c r="G103" i="3"/>
  <c r="G126" i="3"/>
  <c r="K115" i="4"/>
  <c r="L135" i="3"/>
  <c r="K41" i="5"/>
  <c r="L123" i="3"/>
  <c r="K35" i="4"/>
  <c r="L27" i="3"/>
  <c r="K84" i="4"/>
  <c r="N85" i="3"/>
  <c r="L85" i="3" s="1"/>
  <c r="M74" i="4"/>
  <c r="K74" i="4" s="1"/>
  <c r="M51" i="5"/>
  <c r="K51" i="5" s="1"/>
  <c r="O47" i="3"/>
  <c r="N43" i="4"/>
  <c r="O127" i="3"/>
  <c r="N115" i="4"/>
  <c r="N68" i="5"/>
  <c r="O76" i="3"/>
  <c r="N66" i="4"/>
  <c r="F116" i="4"/>
  <c r="G116" i="4" s="1"/>
  <c r="H116" i="4" s="1"/>
  <c r="H90" i="4"/>
  <c r="O75" i="3"/>
  <c r="N48" i="5"/>
  <c r="O31" i="3"/>
  <c r="N28" i="4"/>
  <c r="O23" i="3"/>
  <c r="N18" i="5"/>
  <c r="N21" i="4"/>
  <c r="H124" i="4"/>
  <c r="F124" i="4"/>
  <c r="G124" i="4" s="1"/>
  <c r="Q109" i="4"/>
  <c r="G110" i="3"/>
  <c r="I154" i="11"/>
  <c r="K156" i="3"/>
  <c r="I74" i="11"/>
  <c r="J66" i="4" s="1"/>
  <c r="K76" i="3"/>
  <c r="O88" i="3"/>
  <c r="N53" i="5"/>
  <c r="N77" i="4"/>
  <c r="L147" i="3"/>
  <c r="O69" i="3"/>
  <c r="N61" i="4"/>
  <c r="I95" i="11"/>
  <c r="J86" i="4" s="1"/>
  <c r="K97" i="3"/>
  <c r="O108" i="3"/>
  <c r="N96" i="4"/>
  <c r="G92" i="3"/>
  <c r="J62" i="5"/>
  <c r="J97" i="4"/>
  <c r="I92" i="11"/>
  <c r="K94" i="3"/>
  <c r="O21" i="3"/>
  <c r="N19" i="4"/>
  <c r="N16" i="5"/>
  <c r="H151" i="3"/>
  <c r="BD243" i="17"/>
  <c r="D243" i="17" s="1"/>
  <c r="N65" i="3"/>
  <c r="L65" i="3" s="1"/>
  <c r="M58" i="4"/>
  <c r="K58" i="4" s="1"/>
  <c r="M43" i="5"/>
  <c r="K43" i="5" s="1"/>
  <c r="G80" i="3"/>
  <c r="O18" i="3"/>
  <c r="N16" i="4"/>
  <c r="I10" i="11"/>
  <c r="J12" i="5" s="1"/>
  <c r="K12" i="3"/>
  <c r="O52" i="3"/>
  <c r="N36" i="5"/>
  <c r="O154" i="3"/>
  <c r="N139" i="4"/>
  <c r="N23" i="3"/>
  <c r="L23" i="3" s="1"/>
  <c r="M21" i="4"/>
  <c r="K21" i="4" s="1"/>
  <c r="M18" i="5"/>
  <c r="K18" i="5" s="1"/>
  <c r="O112" i="3"/>
  <c r="N100" i="4"/>
  <c r="N65" i="5"/>
  <c r="L139" i="3"/>
  <c r="I53" i="11"/>
  <c r="K55" i="3"/>
  <c r="O37" i="3"/>
  <c r="N27" i="5"/>
  <c r="N33" i="4"/>
  <c r="O40" i="3"/>
  <c r="N36" i="4"/>
  <c r="I14" i="11"/>
  <c r="K16" i="3"/>
  <c r="H73" i="4"/>
  <c r="F73" i="4"/>
  <c r="G73" i="4" s="1"/>
  <c r="K10" i="5"/>
  <c r="O57" i="3"/>
  <c r="N39" i="5"/>
  <c r="O25" i="3"/>
  <c r="N23" i="4"/>
  <c r="N19" i="5"/>
  <c r="F129" i="4"/>
  <c r="G129" i="4" s="1"/>
  <c r="H129" i="4" s="1"/>
  <c r="K133" i="4"/>
  <c r="L37" i="3"/>
  <c r="K135" i="4"/>
  <c r="K68" i="5"/>
  <c r="L62" i="3"/>
  <c r="J8" i="4"/>
  <c r="J8" i="5"/>
  <c r="K77" i="4"/>
  <c r="K121" i="4"/>
  <c r="L39" i="3"/>
  <c r="K39" i="5"/>
  <c r="L95" i="3"/>
  <c r="F74" i="5"/>
  <c r="G74" i="5" s="1"/>
  <c r="H74" i="5" s="1"/>
  <c r="R121" i="3"/>
  <c r="K60" i="4"/>
  <c r="I51" i="11"/>
  <c r="J47" i="4" s="1"/>
  <c r="K53" i="3"/>
  <c r="O145" i="3"/>
  <c r="N132" i="4"/>
  <c r="O87" i="3"/>
  <c r="N76" i="4"/>
  <c r="J42" i="5"/>
  <c r="J57" i="4"/>
  <c r="G162" i="3"/>
  <c r="I130" i="11"/>
  <c r="K132" i="3"/>
  <c r="O27" i="3"/>
  <c r="N24" i="4"/>
  <c r="F82" i="4"/>
  <c r="G82" i="4" s="1"/>
  <c r="H82" i="4" s="1"/>
  <c r="Q102" i="4"/>
  <c r="Q101" i="4"/>
  <c r="F56" i="4"/>
  <c r="G56" i="4" s="1"/>
  <c r="H56" i="4" s="1"/>
  <c r="S120" i="3"/>
  <c r="R108" i="4"/>
  <c r="O89" i="3"/>
  <c r="N78" i="4"/>
  <c r="N54" i="5"/>
  <c r="M36" i="3"/>
  <c r="L36" i="3" s="1"/>
  <c r="L26" i="5"/>
  <c r="K26" i="5" s="1"/>
  <c r="L32" i="4"/>
  <c r="K32" i="4" s="1"/>
  <c r="K97" i="4"/>
  <c r="I160" i="11"/>
  <c r="K162" i="3"/>
  <c r="O122" i="3"/>
  <c r="N110" i="4"/>
  <c r="K117" i="4"/>
  <c r="I141" i="11"/>
  <c r="J77" i="5" s="1"/>
  <c r="K143" i="3"/>
  <c r="F23" i="5"/>
  <c r="G23" i="5" s="1"/>
  <c r="H23" i="5" s="1"/>
  <c r="K87" i="4"/>
  <c r="O68" i="3"/>
  <c r="N60" i="4"/>
  <c r="K50" i="4"/>
  <c r="F50" i="4" s="1"/>
  <c r="G50" i="4" s="1"/>
  <c r="N12" i="3"/>
  <c r="L12" i="3" s="1"/>
  <c r="M12" i="5"/>
  <c r="K12" i="5" s="1"/>
  <c r="N101" i="3"/>
  <c r="L101" i="3" s="1"/>
  <c r="G101" i="3" s="1"/>
  <c r="M90" i="4"/>
  <c r="K90" i="4" s="1"/>
  <c r="F90" i="4" s="1"/>
  <c r="G90" i="4" s="1"/>
  <c r="F29" i="5"/>
  <c r="G29" i="5" s="1"/>
  <c r="H29" i="5" s="1"/>
  <c r="I50" i="11"/>
  <c r="J36" i="5" s="1"/>
  <c r="K52" i="3"/>
  <c r="I36" i="11"/>
  <c r="J34" i="4" s="1"/>
  <c r="K38" i="3"/>
  <c r="G84" i="3"/>
  <c r="K10" i="4"/>
  <c r="S5" i="3"/>
  <c r="R5" i="3" s="1"/>
  <c r="R5" i="5"/>
  <c r="Q5" i="5" s="1"/>
  <c r="R5" i="4"/>
  <c r="Q5" i="4" s="1"/>
  <c r="G141" i="3"/>
  <c r="O62" i="3"/>
  <c r="N41" i="5"/>
  <c r="N55" i="4"/>
  <c r="I80" i="11"/>
  <c r="J71" i="4" s="1"/>
  <c r="K82" i="3"/>
  <c r="Q108" i="4"/>
  <c r="L149" i="3"/>
  <c r="O44" i="3"/>
  <c r="N40" i="4"/>
  <c r="N31" i="5"/>
  <c r="L127" i="3"/>
  <c r="O6" i="3"/>
  <c r="N6" i="4"/>
  <c r="N6" i="5"/>
  <c r="K34" i="4"/>
  <c r="F34" i="4" s="1"/>
  <c r="G34" i="4" s="1"/>
  <c r="H34" i="4" s="1"/>
  <c r="O65" i="3"/>
  <c r="N58" i="4"/>
  <c r="N43" i="5"/>
  <c r="K53" i="5"/>
  <c r="L133" i="3"/>
  <c r="J55" i="4"/>
  <c r="J41" i="5"/>
  <c r="K23" i="4"/>
  <c r="L57" i="3"/>
  <c r="I12" i="11"/>
  <c r="J13" i="4" s="1"/>
  <c r="K14" i="3"/>
  <c r="G128" i="3"/>
  <c r="F64" i="5"/>
  <c r="G64" i="5" s="1"/>
  <c r="H64" i="5" s="1"/>
  <c r="O7" i="3"/>
  <c r="N7" i="5"/>
  <c r="N7" i="4"/>
  <c r="O90" i="3"/>
  <c r="N79" i="4"/>
  <c r="N55" i="5"/>
  <c r="J11" i="4"/>
  <c r="J11" i="5"/>
  <c r="I59" i="11"/>
  <c r="K61" i="3"/>
  <c r="I133" i="11"/>
  <c r="K135" i="3"/>
  <c r="O130" i="3"/>
  <c r="N118" i="4"/>
  <c r="N69" i="5"/>
  <c r="O105" i="3"/>
  <c r="N61" i="5"/>
  <c r="F106" i="4"/>
  <c r="G106" i="4" s="1"/>
  <c r="H106" i="4" s="1"/>
  <c r="I144" i="11"/>
  <c r="K146" i="3"/>
  <c r="G136" i="3"/>
  <c r="O79" i="3"/>
  <c r="N69" i="4"/>
  <c r="N49" i="5"/>
  <c r="O43" i="3"/>
  <c r="N39" i="4"/>
  <c r="N30" i="5"/>
  <c r="O29" i="3"/>
  <c r="N21" i="5"/>
  <c r="N26" i="4"/>
  <c r="L68" i="3"/>
  <c r="O5" i="3"/>
  <c r="N5" i="5"/>
  <c r="N5" i="4"/>
  <c r="I55" i="11"/>
  <c r="J39" i="5" s="1"/>
  <c r="K57" i="3"/>
  <c r="O131" i="3"/>
  <c r="N119" i="4"/>
  <c r="N70" i="5"/>
  <c r="I127" i="11"/>
  <c r="J117" i="4" s="1"/>
  <c r="K129" i="3"/>
  <c r="I77" i="11"/>
  <c r="K79" i="3"/>
  <c r="N94" i="3"/>
  <c r="L94" i="3" s="1"/>
  <c r="M83" i="4"/>
  <c r="K83" i="4" s="1"/>
  <c r="M56" i="5"/>
  <c r="K56" i="5" s="1"/>
  <c r="G93" i="3"/>
  <c r="R114" i="3"/>
  <c r="R113" i="3"/>
  <c r="G63" i="3"/>
  <c r="O121" i="3"/>
  <c r="N109" i="4"/>
  <c r="O74" i="3"/>
  <c r="N47" i="5"/>
  <c r="N65" i="4"/>
  <c r="K62" i="5"/>
  <c r="O16" i="3"/>
  <c r="N14" i="5"/>
  <c r="N15" i="4"/>
  <c r="F20" i="5"/>
  <c r="G20" i="5" s="1"/>
  <c r="H20" i="5" s="1"/>
  <c r="F51" i="4"/>
  <c r="G51" i="4" s="1"/>
  <c r="H51" i="4" s="1"/>
  <c r="S124" i="3"/>
  <c r="R124" i="3" s="1"/>
  <c r="R112" i="4"/>
  <c r="Q112" i="4" s="1"/>
  <c r="O19" i="3"/>
  <c r="N17" i="4"/>
  <c r="L129" i="3"/>
  <c r="I103" i="11"/>
  <c r="J61" i="5" s="1"/>
  <c r="K105" i="3"/>
  <c r="F29" i="4"/>
  <c r="G29" i="4" s="1"/>
  <c r="H29" i="4" s="1"/>
  <c r="O51" i="3"/>
  <c r="N35" i="5"/>
  <c r="N46" i="4"/>
  <c r="L98" i="3"/>
  <c r="F125" i="4"/>
  <c r="G125" i="4" s="1"/>
  <c r="H125" i="4" s="1"/>
  <c r="F25" i="5"/>
  <c r="G25" i="5" s="1"/>
  <c r="H25" i="5" s="1"/>
  <c r="K38" i="5"/>
  <c r="O10" i="3"/>
  <c r="N10" i="5"/>
  <c r="N10" i="4"/>
  <c r="G78" i="3"/>
  <c r="F38" i="4"/>
  <c r="G38" i="4" s="1"/>
  <c r="H38" i="4"/>
  <c r="O98" i="3"/>
  <c r="N87" i="4"/>
  <c r="I25" i="11"/>
  <c r="J24" i="4" s="1"/>
  <c r="K27" i="3"/>
  <c r="G161" i="3"/>
  <c r="L10" i="3"/>
  <c r="K57" i="4"/>
  <c r="N59" i="3"/>
  <c r="L59" i="3" s="1"/>
  <c r="M52" i="4"/>
  <c r="K52" i="4" s="1"/>
  <c r="L146" i="3"/>
  <c r="G146" i="3" s="1"/>
  <c r="I13" i="11"/>
  <c r="K15" i="3"/>
  <c r="R120" i="3"/>
  <c r="F30" i="4"/>
  <c r="G30" i="4" s="1"/>
  <c r="H30" i="4"/>
  <c r="L38" i="3"/>
  <c r="L88" i="3"/>
  <c r="J50" i="4"/>
  <c r="J38" i="5"/>
  <c r="K19" i="5"/>
  <c r="K52" i="5"/>
  <c r="K61" i="4"/>
  <c r="H64" i="4" l="1"/>
  <c r="H146" i="3"/>
  <c r="BD238" i="17"/>
  <c r="D238" i="17" s="1"/>
  <c r="H101" i="3"/>
  <c r="BD171" i="17"/>
  <c r="D171" i="17" s="1"/>
  <c r="H20" i="3"/>
  <c r="BD37" i="17"/>
  <c r="D37" i="17" s="1"/>
  <c r="J14" i="4"/>
  <c r="J13" i="5"/>
  <c r="G74" i="3"/>
  <c r="F61" i="5"/>
  <c r="G61" i="5" s="1"/>
  <c r="H61" i="5" s="1"/>
  <c r="F26" i="4"/>
  <c r="G26" i="4" s="1"/>
  <c r="H26" i="4" s="1"/>
  <c r="F6" i="5"/>
  <c r="G6" i="5" s="1"/>
  <c r="H6" i="5" s="1"/>
  <c r="F24" i="4"/>
  <c r="G24" i="4" s="1"/>
  <c r="H24" i="4" s="1"/>
  <c r="F76" i="4"/>
  <c r="G76" i="4" s="1"/>
  <c r="H76" i="4" s="1"/>
  <c r="F19" i="5"/>
  <c r="G19" i="5" s="1"/>
  <c r="H19" i="5" s="1"/>
  <c r="J49" i="4"/>
  <c r="J37" i="5"/>
  <c r="F139" i="4"/>
  <c r="G139" i="4" s="1"/>
  <c r="H139" i="4" s="1"/>
  <c r="F16" i="4"/>
  <c r="G16" i="4" s="1"/>
  <c r="H16" i="4" s="1"/>
  <c r="H110" i="3"/>
  <c r="I110" i="3" s="1"/>
  <c r="BD189" i="17"/>
  <c r="D189" i="17" s="1"/>
  <c r="H28" i="4"/>
  <c r="F28" i="4"/>
  <c r="G28" i="4" s="1"/>
  <c r="F66" i="4"/>
  <c r="G66" i="4" s="1"/>
  <c r="H66" i="4" s="1"/>
  <c r="F74" i="4"/>
  <c r="G74" i="4" s="1"/>
  <c r="H74" i="4" s="1"/>
  <c r="F44" i="4"/>
  <c r="G44" i="4" s="1"/>
  <c r="H44" i="4" s="1"/>
  <c r="H77" i="3"/>
  <c r="I77" i="3" s="1"/>
  <c r="BD131" i="17"/>
  <c r="D131" i="17" s="1"/>
  <c r="F112" i="4"/>
  <c r="G112" i="4" s="1"/>
  <c r="H112" i="4" s="1"/>
  <c r="H11" i="3"/>
  <c r="I11" i="3" s="1"/>
  <c r="BD19" i="17"/>
  <c r="D19" i="17" s="1"/>
  <c r="G104" i="3"/>
  <c r="G152" i="3"/>
  <c r="G86" i="3"/>
  <c r="F14" i="4"/>
  <c r="G14" i="4" s="1"/>
  <c r="H14" i="4" s="1"/>
  <c r="G138" i="3"/>
  <c r="F127" i="4"/>
  <c r="G127" i="4" s="1"/>
  <c r="H127" i="4" s="1"/>
  <c r="F73" i="5"/>
  <c r="G73" i="5" s="1"/>
  <c r="H73" i="5" s="1"/>
  <c r="F44" i="5"/>
  <c r="G44" i="5" s="1"/>
  <c r="H44" i="5" s="1"/>
  <c r="F53" i="4"/>
  <c r="G53" i="4" s="1"/>
  <c r="H53" i="4" s="1"/>
  <c r="F38" i="5"/>
  <c r="G38" i="5" s="1"/>
  <c r="H38" i="5" s="1"/>
  <c r="G148" i="3"/>
  <c r="F56" i="5"/>
  <c r="G56" i="5" s="1"/>
  <c r="H56" i="5" s="1"/>
  <c r="G91" i="3"/>
  <c r="H73" i="3"/>
  <c r="I73" i="3" s="1"/>
  <c r="BD126" i="17"/>
  <c r="D126" i="17" s="1"/>
  <c r="H121" i="4"/>
  <c r="F121" i="4"/>
  <c r="G121" i="4" s="1"/>
  <c r="H144" i="3"/>
  <c r="BD234" i="17"/>
  <c r="D234" i="17" s="1"/>
  <c r="G67" i="3"/>
  <c r="F108" i="4"/>
  <c r="G108" i="4" s="1"/>
  <c r="H108" i="4" s="1"/>
  <c r="H53" i="3"/>
  <c r="I53" i="3" s="1"/>
  <c r="BD92" i="17"/>
  <c r="D92" i="17" s="1"/>
  <c r="F135" i="4"/>
  <c r="G135" i="4" s="1"/>
  <c r="H135" i="4" s="1"/>
  <c r="F42" i="5"/>
  <c r="G42" i="5" s="1"/>
  <c r="H42" i="5" s="1"/>
  <c r="G117" i="3"/>
  <c r="F22" i="5"/>
  <c r="G22" i="5" s="1"/>
  <c r="H22" i="5" s="1"/>
  <c r="H58" i="3"/>
  <c r="I58" i="3" s="1"/>
  <c r="BD99" i="17"/>
  <c r="D99" i="17" s="1"/>
  <c r="H111" i="3"/>
  <c r="I111" i="3" s="1"/>
  <c r="BD190" i="17"/>
  <c r="D190" i="17" s="1"/>
  <c r="F55" i="5"/>
  <c r="G55" i="5" s="1"/>
  <c r="H55" i="5" s="1"/>
  <c r="G6" i="3"/>
  <c r="H93" i="3"/>
  <c r="I93" i="3" s="1"/>
  <c r="BD156" i="17"/>
  <c r="D156" i="17" s="1"/>
  <c r="F69" i="4"/>
  <c r="G69" i="4" s="1"/>
  <c r="H69" i="4" s="1"/>
  <c r="G7" i="3"/>
  <c r="F10" i="5"/>
  <c r="G10" i="5" s="1"/>
  <c r="H10" i="5" s="1"/>
  <c r="F109" i="4"/>
  <c r="G109" i="4" s="1"/>
  <c r="H109" i="4" s="1"/>
  <c r="F119" i="4"/>
  <c r="G119" i="4" s="1"/>
  <c r="H119" i="4" s="1"/>
  <c r="G79" i="3"/>
  <c r="G105" i="3"/>
  <c r="F87" i="4"/>
  <c r="G87" i="4" s="1"/>
  <c r="H87" i="4" s="1"/>
  <c r="G10" i="3"/>
  <c r="F46" i="4"/>
  <c r="G46" i="4" s="1"/>
  <c r="H46" i="4" s="1"/>
  <c r="F17" i="4"/>
  <c r="G17" i="4" s="1"/>
  <c r="H17" i="4" s="1"/>
  <c r="F15" i="4"/>
  <c r="G15" i="4" s="1"/>
  <c r="H15" i="4" s="1"/>
  <c r="G121" i="3"/>
  <c r="G131" i="3"/>
  <c r="F21" i="5"/>
  <c r="G21" i="5" s="1"/>
  <c r="H21" i="5" s="1"/>
  <c r="H136" i="3"/>
  <c r="I136" i="3" s="1"/>
  <c r="BD223" i="17"/>
  <c r="D223" i="17" s="1"/>
  <c r="F69" i="5"/>
  <c r="G69" i="5" s="1"/>
  <c r="H69" i="5" s="1"/>
  <c r="F6" i="4"/>
  <c r="G6" i="4" s="1"/>
  <c r="H6" i="4" s="1"/>
  <c r="G27" i="3"/>
  <c r="G87" i="3"/>
  <c r="F23" i="4"/>
  <c r="G23" i="4" s="1"/>
  <c r="H23" i="4" s="1"/>
  <c r="J15" i="4"/>
  <c r="J14" i="5"/>
  <c r="G154" i="3"/>
  <c r="G18" i="3"/>
  <c r="F16" i="5"/>
  <c r="G16" i="5" s="1"/>
  <c r="H16" i="5" s="1"/>
  <c r="H92" i="3"/>
  <c r="I92" i="3" s="1"/>
  <c r="BD155" i="17"/>
  <c r="D155" i="17" s="1"/>
  <c r="F77" i="4"/>
  <c r="G77" i="4" s="1"/>
  <c r="H77" i="4" s="1"/>
  <c r="G31" i="3"/>
  <c r="G76" i="3"/>
  <c r="G85" i="3"/>
  <c r="H126" i="3"/>
  <c r="I126" i="3" s="1"/>
  <c r="BD205" i="17"/>
  <c r="D205" i="17" s="1"/>
  <c r="G49" i="3"/>
  <c r="G124" i="3"/>
  <c r="F26" i="5"/>
  <c r="G26" i="5" s="1"/>
  <c r="H26" i="5" s="1"/>
  <c r="F101" i="4"/>
  <c r="G101" i="4" s="1"/>
  <c r="H101" i="4" s="1"/>
  <c r="F13" i="5"/>
  <c r="G13" i="5" s="1"/>
  <c r="H13" i="5" s="1"/>
  <c r="H61" i="3"/>
  <c r="I61" i="3" s="1"/>
  <c r="BD107" i="17"/>
  <c r="D107" i="17" s="1"/>
  <c r="J23" i="4"/>
  <c r="J19" i="5"/>
  <c r="F41" i="4"/>
  <c r="G41" i="4" s="1"/>
  <c r="H41" i="4" s="1"/>
  <c r="G139" i="3"/>
  <c r="G135" i="3"/>
  <c r="F59" i="4"/>
  <c r="G59" i="4" s="1"/>
  <c r="H59" i="4" s="1"/>
  <c r="G60" i="3"/>
  <c r="H13" i="3"/>
  <c r="I13" i="3" s="1"/>
  <c r="BD27" i="17"/>
  <c r="D27" i="17" s="1"/>
  <c r="F77" i="5"/>
  <c r="G77" i="5" s="1"/>
  <c r="H77" i="5" s="1"/>
  <c r="G94" i="3"/>
  <c r="J79" i="4"/>
  <c r="J55" i="5"/>
  <c r="G133" i="3"/>
  <c r="G120" i="3"/>
  <c r="G149" i="3"/>
  <c r="G64" i="3"/>
  <c r="G32" i="3"/>
  <c r="H118" i="3"/>
  <c r="I118" i="3" s="1"/>
  <c r="BD197" i="17"/>
  <c r="D197" i="17" s="1"/>
  <c r="J124" i="4"/>
  <c r="J74" i="5"/>
  <c r="G19" i="3"/>
  <c r="F65" i="5"/>
  <c r="G65" i="5" s="1"/>
  <c r="H65" i="5"/>
  <c r="H80" i="3"/>
  <c r="I80" i="3" s="1"/>
  <c r="BD134" i="17"/>
  <c r="D134" i="17" s="1"/>
  <c r="F19" i="4"/>
  <c r="G19" i="4" s="1"/>
  <c r="H19" i="4" s="1"/>
  <c r="F96" i="4"/>
  <c r="G96" i="4" s="1"/>
  <c r="H96" i="4" s="1"/>
  <c r="F53" i="5"/>
  <c r="G53" i="5" s="1"/>
  <c r="H53" i="5" s="1"/>
  <c r="F48" i="5"/>
  <c r="G48" i="5" s="1"/>
  <c r="H48" i="5" s="1"/>
  <c r="F68" i="5"/>
  <c r="G68" i="5" s="1"/>
  <c r="H68" i="5" s="1"/>
  <c r="I16" i="11"/>
  <c r="J16" i="4" s="1"/>
  <c r="K18" i="3"/>
  <c r="H24" i="3"/>
  <c r="I24" i="3" s="1"/>
  <c r="BD45" i="17"/>
  <c r="D45" i="17" s="1"/>
  <c r="F52" i="4"/>
  <c r="G52" i="4" s="1"/>
  <c r="H52" i="4" s="1"/>
  <c r="H158" i="3"/>
  <c r="I158" i="3" s="1"/>
  <c r="BD257" i="17"/>
  <c r="D257" i="17" s="1"/>
  <c r="J158" i="3" s="1"/>
  <c r="F32" i="4"/>
  <c r="G32" i="4" s="1"/>
  <c r="H32" i="4" s="1"/>
  <c r="G113" i="3"/>
  <c r="G15" i="3"/>
  <c r="F89" i="4"/>
  <c r="G89" i="4" s="1"/>
  <c r="H89" i="4" s="1"/>
  <c r="G45" i="3"/>
  <c r="F128" i="4"/>
  <c r="G128" i="4" s="1"/>
  <c r="H128" i="4" s="1"/>
  <c r="G66" i="3"/>
  <c r="F120" i="4"/>
  <c r="G120" i="4" s="1"/>
  <c r="H120" i="4" s="1"/>
  <c r="H22" i="3"/>
  <c r="I22" i="3" s="1"/>
  <c r="BD41" i="17"/>
  <c r="D41" i="17" s="1"/>
  <c r="G143" i="3"/>
  <c r="F35" i="4"/>
  <c r="G35" i="4" s="1"/>
  <c r="H35" i="4" s="1"/>
  <c r="F72" i="4"/>
  <c r="G72" i="4" s="1"/>
  <c r="H72" i="4" s="1"/>
  <c r="H137" i="3"/>
  <c r="I137" i="3" s="1"/>
  <c r="BD224" i="17"/>
  <c r="D224" i="17" s="1"/>
  <c r="J50" i="3"/>
  <c r="I34" i="5"/>
  <c r="I45" i="4"/>
  <c r="F15" i="5"/>
  <c r="G15" i="5" s="1"/>
  <c r="H15" i="5" s="1"/>
  <c r="F13" i="4"/>
  <c r="G13" i="4" s="1"/>
  <c r="H13" i="4" s="1"/>
  <c r="H26" i="3"/>
  <c r="I26" i="3" s="1"/>
  <c r="BD49" i="17"/>
  <c r="D49" i="17" s="1"/>
  <c r="F118" i="4"/>
  <c r="G118" i="4" s="1"/>
  <c r="H118" i="4" s="1"/>
  <c r="F36" i="4"/>
  <c r="G36" i="4" s="1"/>
  <c r="H36" i="4" s="1"/>
  <c r="H63" i="3"/>
  <c r="I63" i="3" s="1"/>
  <c r="BD110" i="17"/>
  <c r="D110" i="17" s="1"/>
  <c r="F30" i="5"/>
  <c r="G30" i="5" s="1"/>
  <c r="H30" i="5" s="1"/>
  <c r="G130" i="3"/>
  <c r="F79" i="4"/>
  <c r="G79" i="4" s="1"/>
  <c r="H79" i="4" s="1"/>
  <c r="F55" i="4"/>
  <c r="G55" i="4" s="1"/>
  <c r="H55" i="4" s="1"/>
  <c r="F60" i="4"/>
  <c r="G60" i="4" s="1"/>
  <c r="H60" i="4" s="1"/>
  <c r="J120" i="4"/>
  <c r="J71" i="5"/>
  <c r="G145" i="3"/>
  <c r="F39" i="5"/>
  <c r="G39" i="5" s="1"/>
  <c r="H39" i="5" s="1"/>
  <c r="G40" i="3"/>
  <c r="H100" i="4"/>
  <c r="F100" i="4"/>
  <c r="G100" i="4" s="1"/>
  <c r="G21" i="3"/>
  <c r="G108" i="3"/>
  <c r="G88" i="3"/>
  <c r="G75" i="3"/>
  <c r="F115" i="4"/>
  <c r="G115" i="4" s="1"/>
  <c r="H115" i="4" s="1"/>
  <c r="H103" i="3"/>
  <c r="I103" i="3" s="1"/>
  <c r="BD173" i="17"/>
  <c r="D173" i="17" s="1"/>
  <c r="G59" i="3"/>
  <c r="H70" i="3"/>
  <c r="I70" i="3" s="1"/>
  <c r="BD123" i="17"/>
  <c r="D123" i="17" s="1"/>
  <c r="G36" i="3"/>
  <c r="F79" i="5"/>
  <c r="G79" i="5" s="1"/>
  <c r="H79" i="5" s="1"/>
  <c r="F58" i="5"/>
  <c r="G58" i="5" s="1"/>
  <c r="H58" i="5" s="1"/>
  <c r="G140" i="3"/>
  <c r="F117" i="4"/>
  <c r="G117" i="4" s="1"/>
  <c r="H117" i="4" s="1"/>
  <c r="F71" i="5"/>
  <c r="G71" i="5" s="1"/>
  <c r="H71" i="5" s="1"/>
  <c r="H71" i="3"/>
  <c r="I71" i="3" s="1"/>
  <c r="BD124" i="17"/>
  <c r="D124" i="17" s="1"/>
  <c r="F57" i="5"/>
  <c r="G57" i="5" s="1"/>
  <c r="H57" i="5"/>
  <c r="F12" i="5"/>
  <c r="G12" i="5" s="1"/>
  <c r="H12" i="5" s="1"/>
  <c r="G39" i="3"/>
  <c r="G83" i="3"/>
  <c r="F81" i="5"/>
  <c r="G81" i="5" s="1"/>
  <c r="H81" i="5" s="1"/>
  <c r="H50" i="4"/>
  <c r="F102" i="4"/>
  <c r="G102" i="4" s="1"/>
  <c r="H102" i="4" s="1"/>
  <c r="J18" i="5"/>
  <c r="J21" i="4"/>
  <c r="G17" i="3"/>
  <c r="G14" i="3"/>
  <c r="F9" i="4"/>
  <c r="G9" i="4" s="1"/>
  <c r="H9" i="4" s="1"/>
  <c r="F133" i="4"/>
  <c r="G133" i="4" s="1"/>
  <c r="H133" i="4" s="1"/>
  <c r="J57" i="5"/>
  <c r="J88" i="4"/>
  <c r="J46" i="4"/>
  <c r="J35" i="5"/>
  <c r="G98" i="3"/>
  <c r="H128" i="3"/>
  <c r="I128" i="3" s="1"/>
  <c r="BD210" i="17"/>
  <c r="D210" i="17" s="1"/>
  <c r="J69" i="4"/>
  <c r="J49" i="5"/>
  <c r="F5" i="4"/>
  <c r="G5" i="4" s="1"/>
  <c r="H5" i="4" s="1"/>
  <c r="F39" i="4"/>
  <c r="G39" i="4" s="1"/>
  <c r="H39" i="4" s="1"/>
  <c r="J133" i="4"/>
  <c r="J78" i="5"/>
  <c r="G90" i="3"/>
  <c r="F43" i="5"/>
  <c r="G43" i="5" s="1"/>
  <c r="H43" i="5" s="1"/>
  <c r="F31" i="5"/>
  <c r="G31" i="5" s="1"/>
  <c r="H31" i="5" s="1"/>
  <c r="F41" i="5"/>
  <c r="G41" i="5" s="1"/>
  <c r="H41" i="5" s="1"/>
  <c r="G68" i="3"/>
  <c r="H162" i="3"/>
  <c r="I162" i="3" s="1"/>
  <c r="BD265" i="17"/>
  <c r="D265" i="17" s="1"/>
  <c r="J162" i="3" s="1"/>
  <c r="G57" i="3"/>
  <c r="F33" i="4"/>
  <c r="G33" i="4" s="1"/>
  <c r="H33" i="4" s="1"/>
  <c r="G112" i="3"/>
  <c r="F36" i="5"/>
  <c r="G36" i="5" s="1"/>
  <c r="H36" i="5" s="1"/>
  <c r="G127" i="3"/>
  <c r="F86" i="4"/>
  <c r="G86" i="4" s="1"/>
  <c r="H86" i="4" s="1"/>
  <c r="F84" i="4"/>
  <c r="G84" i="4" s="1"/>
  <c r="H84" i="4" s="1"/>
  <c r="F95" i="4"/>
  <c r="G95" i="4" s="1"/>
  <c r="H95" i="4" s="1"/>
  <c r="F134" i="4"/>
  <c r="G134" i="4" s="1"/>
  <c r="H134" i="4" s="1"/>
  <c r="G100" i="3"/>
  <c r="J28" i="5"/>
  <c r="J37" i="4"/>
  <c r="G129" i="3"/>
  <c r="G132" i="3"/>
  <c r="F107" i="4"/>
  <c r="G107" i="4" s="1"/>
  <c r="H107" i="4" s="1"/>
  <c r="H88" i="4"/>
  <c r="F88" i="4"/>
  <c r="G88" i="4" s="1"/>
  <c r="F8" i="4"/>
  <c r="G8" i="4" s="1"/>
  <c r="H8" i="4" s="1"/>
  <c r="G12" i="3"/>
  <c r="I146" i="3"/>
  <c r="G153" i="3"/>
  <c r="G114" i="3"/>
  <c r="F32" i="5"/>
  <c r="G32" i="5" s="1"/>
  <c r="H32" i="5" s="1"/>
  <c r="H102" i="3"/>
  <c r="I102" i="3" s="1"/>
  <c r="BD172" i="17"/>
  <c r="D172" i="17" s="1"/>
  <c r="I140" i="11"/>
  <c r="J130" i="4" s="1"/>
  <c r="K142" i="3"/>
  <c r="F136" i="4"/>
  <c r="G136" i="4" s="1"/>
  <c r="H136" i="4" s="1"/>
  <c r="F71" i="4"/>
  <c r="G71" i="4" s="1"/>
  <c r="H71" i="4" s="1"/>
  <c r="F9" i="5"/>
  <c r="G9" i="5" s="1"/>
  <c r="H9" i="5" s="1"/>
  <c r="H18" i="4"/>
  <c r="F35" i="5"/>
  <c r="G35" i="5" s="1"/>
  <c r="H35" i="5" s="1"/>
  <c r="F132" i="4"/>
  <c r="G132" i="4" s="1"/>
  <c r="H132" i="4" s="1"/>
  <c r="G25" i="3"/>
  <c r="G51" i="3"/>
  <c r="H161" i="3"/>
  <c r="I161" i="3" s="1"/>
  <c r="BD264" i="17"/>
  <c r="D264" i="17" s="1"/>
  <c r="J161" i="3" s="1"/>
  <c r="H78" i="3"/>
  <c r="I78" i="3" s="1"/>
  <c r="BD132" i="17"/>
  <c r="D132" i="17" s="1"/>
  <c r="F65" i="4"/>
  <c r="G65" i="4" s="1"/>
  <c r="H65" i="4" s="1"/>
  <c r="F5" i="5"/>
  <c r="G5" i="5" s="1"/>
  <c r="H5" i="5" s="1"/>
  <c r="G43" i="3"/>
  <c r="J123" i="4"/>
  <c r="J73" i="5"/>
  <c r="F7" i="4"/>
  <c r="G7" i="4" s="1"/>
  <c r="H7" i="4" s="1"/>
  <c r="F58" i="4"/>
  <c r="G58" i="4" s="1"/>
  <c r="H58" i="4" s="1"/>
  <c r="F40" i="4"/>
  <c r="G40" i="4" s="1"/>
  <c r="H40" i="4" s="1"/>
  <c r="G62" i="3"/>
  <c r="H84" i="3"/>
  <c r="I84" i="3" s="1"/>
  <c r="BD145" i="17"/>
  <c r="D145" i="17" s="1"/>
  <c r="F110" i="4"/>
  <c r="G110" i="4" s="1"/>
  <c r="H110" i="4" s="1"/>
  <c r="F54" i="5"/>
  <c r="G54" i="5" s="1"/>
  <c r="H54" i="5" s="1"/>
  <c r="F27" i="5"/>
  <c r="G27" i="5" s="1"/>
  <c r="H27" i="5" s="1"/>
  <c r="G52" i="3"/>
  <c r="J83" i="4"/>
  <c r="J56" i="5"/>
  <c r="F21" i="4"/>
  <c r="G21" i="4" s="1"/>
  <c r="H21" i="4" s="1"/>
  <c r="F43" i="4"/>
  <c r="G43" i="4" s="1"/>
  <c r="H43" i="4" s="1"/>
  <c r="G97" i="3"/>
  <c r="G95" i="3"/>
  <c r="G107" i="3"/>
  <c r="J27" i="5"/>
  <c r="J33" i="4"/>
  <c r="G147" i="3"/>
  <c r="F28" i="5"/>
  <c r="G28" i="5" s="1"/>
  <c r="H28" i="5" s="1"/>
  <c r="H56" i="3"/>
  <c r="I56" i="3" s="1"/>
  <c r="BD96" i="17"/>
  <c r="D96" i="17" s="1"/>
  <c r="F27" i="4"/>
  <c r="G27" i="4" s="1"/>
  <c r="H27" i="4" s="1"/>
  <c r="F49" i="4"/>
  <c r="G49" i="4" s="1"/>
  <c r="H49" i="4" s="1"/>
  <c r="G119" i="3"/>
  <c r="F25" i="4"/>
  <c r="G25" i="4" s="1"/>
  <c r="H25" i="4" s="1"/>
  <c r="I99" i="3"/>
  <c r="G99" i="3"/>
  <c r="H63" i="4"/>
  <c r="F63" i="4"/>
  <c r="G63" i="4" s="1"/>
  <c r="H8" i="5"/>
  <c r="F8" i="5"/>
  <c r="G8" i="5" s="1"/>
  <c r="H159" i="3"/>
  <c r="I159" i="3" s="1"/>
  <c r="BD260" i="17"/>
  <c r="D260" i="17" s="1"/>
  <c r="J159" i="3" s="1"/>
  <c r="F33" i="5"/>
  <c r="G33" i="5" s="1"/>
  <c r="H33" i="5" s="1"/>
  <c r="H125" i="3"/>
  <c r="I125" i="3" s="1"/>
  <c r="BD204" i="17"/>
  <c r="D204" i="17" s="1"/>
  <c r="J29" i="4"/>
  <c r="J23" i="5"/>
  <c r="F42" i="4"/>
  <c r="G42" i="4" s="1"/>
  <c r="H42" i="4"/>
  <c r="F97" i="4"/>
  <c r="G97" i="4" s="1"/>
  <c r="H97" i="4" s="1"/>
  <c r="H42" i="3"/>
  <c r="I42" i="3" s="1"/>
  <c r="BD69" i="17"/>
  <c r="D69" i="17" s="1"/>
  <c r="G150" i="3"/>
  <c r="G82" i="3"/>
  <c r="G9" i="3"/>
  <c r="F72" i="5"/>
  <c r="G72" i="5" s="1"/>
  <c r="H72" i="5" s="1"/>
  <c r="G16" i="3"/>
  <c r="F47" i="5"/>
  <c r="G47" i="5" s="1"/>
  <c r="H47" i="5" s="1"/>
  <c r="G5" i="3"/>
  <c r="F49" i="5"/>
  <c r="G49" i="5" s="1"/>
  <c r="H49" i="5" s="1"/>
  <c r="F7" i="5"/>
  <c r="G7" i="5" s="1"/>
  <c r="H7" i="5" s="1"/>
  <c r="G65" i="3"/>
  <c r="G44" i="3"/>
  <c r="G38" i="3"/>
  <c r="G122" i="3"/>
  <c r="F78" i="4"/>
  <c r="G78" i="4" s="1"/>
  <c r="H78" i="4" s="1"/>
  <c r="G37" i="3"/>
  <c r="F61" i="4"/>
  <c r="G61" i="4" s="1"/>
  <c r="H61" i="4" s="1"/>
  <c r="F18" i="5"/>
  <c r="G18" i="5" s="1"/>
  <c r="H18" i="5" s="1"/>
  <c r="G47" i="3"/>
  <c r="F140" i="4"/>
  <c r="G140" i="4" s="1"/>
  <c r="H140" i="4" s="1"/>
  <c r="H103" i="4"/>
  <c r="F103" i="4"/>
  <c r="G103" i="4" s="1"/>
  <c r="F111" i="4"/>
  <c r="G111" i="4" s="1"/>
  <c r="H111" i="4" s="1"/>
  <c r="F60" i="5"/>
  <c r="G60" i="5" s="1"/>
  <c r="H60" i="5" s="1"/>
  <c r="F85" i="4"/>
  <c r="G85" i="4" s="1"/>
  <c r="H85" i="4" s="1"/>
  <c r="F52" i="5"/>
  <c r="G52" i="5" s="1"/>
  <c r="H52" i="5" s="1"/>
  <c r="J119" i="4"/>
  <c r="J70" i="5"/>
  <c r="F37" i="4"/>
  <c r="G37" i="4" s="1"/>
  <c r="H37" i="4" s="1"/>
  <c r="H54" i="3"/>
  <c r="I54" i="3" s="1"/>
  <c r="BD93" i="17"/>
  <c r="D93" i="17" s="1"/>
  <c r="G30" i="3"/>
  <c r="J58" i="5"/>
  <c r="J89" i="4"/>
  <c r="F37" i="5"/>
  <c r="G37" i="5" s="1"/>
  <c r="H37" i="5" s="1"/>
  <c r="G28" i="3"/>
  <c r="I72" i="3"/>
  <c r="G72" i="3"/>
  <c r="G8" i="3"/>
  <c r="J66" i="5"/>
  <c r="J113" i="4"/>
  <c r="G48" i="3"/>
  <c r="H106" i="3"/>
  <c r="I106" i="3" s="1"/>
  <c r="BD176" i="17"/>
  <c r="D176" i="17" s="1"/>
  <c r="H156" i="3"/>
  <c r="I156" i="3" s="1"/>
  <c r="BD252" i="17"/>
  <c r="D252" i="17" s="1"/>
  <c r="J156" i="3" s="1"/>
  <c r="H35" i="3"/>
  <c r="I35" i="3" s="1"/>
  <c r="BD59" i="17"/>
  <c r="D59" i="17" s="1"/>
  <c r="F70" i="4"/>
  <c r="G70" i="4" s="1"/>
  <c r="H70" i="4" s="1"/>
  <c r="H116" i="3"/>
  <c r="I116" i="3" s="1"/>
  <c r="BD195" i="17"/>
  <c r="D195" i="17" s="1"/>
  <c r="G46" i="3"/>
  <c r="I20" i="3"/>
  <c r="F62" i="5"/>
  <c r="G62" i="5" s="1"/>
  <c r="H62" i="5" s="1"/>
  <c r="F130" i="4"/>
  <c r="G130" i="4" s="1"/>
  <c r="H130" i="4" s="1"/>
  <c r="J31" i="4"/>
  <c r="J25" i="5"/>
  <c r="F122" i="4"/>
  <c r="G122" i="4" s="1"/>
  <c r="H122" i="4" s="1"/>
  <c r="F14" i="5"/>
  <c r="G14" i="5" s="1"/>
  <c r="H14" i="5" s="1"/>
  <c r="G29" i="3"/>
  <c r="F10" i="4"/>
  <c r="G10" i="4" s="1"/>
  <c r="H10" i="4" s="1"/>
  <c r="F70" i="5"/>
  <c r="G70" i="5" s="1"/>
  <c r="H70" i="5" s="1"/>
  <c r="J54" i="4"/>
  <c r="J40" i="5"/>
  <c r="H141" i="3"/>
  <c r="I141" i="3" s="1"/>
  <c r="BD229" i="17"/>
  <c r="D229" i="17" s="1"/>
  <c r="G89" i="3"/>
  <c r="J151" i="3"/>
  <c r="I137" i="4"/>
  <c r="G69" i="3"/>
  <c r="G23" i="3"/>
  <c r="F51" i="5"/>
  <c r="G51" i="5" s="1"/>
  <c r="H51" i="5" s="1"/>
  <c r="G155" i="3"/>
  <c r="I115" i="3"/>
  <c r="G115" i="3"/>
  <c r="G123" i="3"/>
  <c r="F93" i="4"/>
  <c r="G93" i="4" s="1"/>
  <c r="H93" i="4" s="1"/>
  <c r="F138" i="4"/>
  <c r="G138" i="4" s="1"/>
  <c r="H138" i="4" s="1"/>
  <c r="G96" i="3"/>
  <c r="F75" i="4"/>
  <c r="G75" i="4" s="1"/>
  <c r="H75" i="4" s="1"/>
  <c r="F126" i="4"/>
  <c r="G126" i="4" s="1"/>
  <c r="H126" i="4" s="1"/>
  <c r="G41" i="3"/>
  <c r="H160" i="3"/>
  <c r="I160" i="3" s="1"/>
  <c r="BD263" i="17"/>
  <c r="D263" i="17" s="1"/>
  <c r="J160" i="3" s="1"/>
  <c r="F76" i="5"/>
  <c r="G76" i="5" s="1"/>
  <c r="H76" i="5" s="1"/>
  <c r="F123" i="4"/>
  <c r="G123" i="4" s="1"/>
  <c r="H123" i="4" s="1"/>
  <c r="G55" i="3"/>
  <c r="F80" i="5"/>
  <c r="G80" i="5" s="1"/>
  <c r="H80" i="5" s="1"/>
  <c r="F83" i="4"/>
  <c r="G83" i="4" s="1"/>
  <c r="H83" i="4" s="1"/>
  <c r="F80" i="4"/>
  <c r="G80" i="4" s="1"/>
  <c r="H80" i="4" s="1"/>
  <c r="J59" i="4"/>
  <c r="J44" i="5"/>
  <c r="H34" i="3"/>
  <c r="I34" i="3" s="1"/>
  <c r="BD58" i="17"/>
  <c r="D58" i="17" s="1"/>
  <c r="G81" i="3"/>
  <c r="F45" i="5"/>
  <c r="G45" i="5" s="1"/>
  <c r="H45" i="5" s="1"/>
  <c r="G109" i="3"/>
  <c r="G142" i="3"/>
  <c r="F57" i="4"/>
  <c r="G57" i="4" s="1"/>
  <c r="H57" i="4" s="1"/>
  <c r="F105" i="4"/>
  <c r="G105" i="4" s="1"/>
  <c r="H105" i="4" s="1"/>
  <c r="H33" i="3"/>
  <c r="I33" i="3" s="1"/>
  <c r="BD57" i="17"/>
  <c r="D57" i="17" s="1"/>
  <c r="H163" i="3"/>
  <c r="I163" i="3" s="1"/>
  <c r="BD266" i="17"/>
  <c r="D266" i="17" s="1"/>
  <c r="J163" i="3" s="1"/>
  <c r="G134" i="3"/>
  <c r="J7" i="4"/>
  <c r="J7" i="5"/>
  <c r="J26" i="5"/>
  <c r="J32" i="4"/>
  <c r="H155" i="3" l="1"/>
  <c r="I155" i="3" s="1"/>
  <c r="BD247" i="17"/>
  <c r="D247" i="17" s="1"/>
  <c r="J116" i="3"/>
  <c r="I104" i="4"/>
  <c r="J106" i="3"/>
  <c r="I94" i="4"/>
  <c r="H72" i="3"/>
  <c r="BD125" i="17"/>
  <c r="D125" i="17" s="1"/>
  <c r="H30" i="3"/>
  <c r="I30" i="3" s="1"/>
  <c r="BD54" i="17"/>
  <c r="D54" i="17" s="1"/>
  <c r="H38" i="3"/>
  <c r="I38" i="3" s="1"/>
  <c r="BD63" i="17"/>
  <c r="D63" i="17" s="1"/>
  <c r="H52" i="3"/>
  <c r="I52" i="3" s="1"/>
  <c r="BD91" i="17"/>
  <c r="D91" i="17" s="1"/>
  <c r="H12" i="3"/>
  <c r="I12" i="3" s="1"/>
  <c r="BD26" i="17"/>
  <c r="D26" i="17" s="1"/>
  <c r="H132" i="3"/>
  <c r="I132" i="3" s="1"/>
  <c r="BD216" i="17"/>
  <c r="D216" i="17" s="1"/>
  <c r="H98" i="3"/>
  <c r="I98" i="3" s="1"/>
  <c r="BD164" i="17"/>
  <c r="D164" i="17" s="1"/>
  <c r="H14" i="3"/>
  <c r="I14" i="3" s="1"/>
  <c r="BD28" i="17"/>
  <c r="D28" i="17" s="1"/>
  <c r="H36" i="3"/>
  <c r="I36" i="3" s="1"/>
  <c r="BD60" i="17"/>
  <c r="D60" i="17" s="1"/>
  <c r="H21" i="3"/>
  <c r="I21" i="3" s="1"/>
  <c r="BD38" i="17"/>
  <c r="D38" i="17" s="1"/>
  <c r="H66" i="3"/>
  <c r="I66" i="3" s="1"/>
  <c r="BD115" i="17"/>
  <c r="D115" i="17" s="1"/>
  <c r="H15" i="3"/>
  <c r="I15" i="3" s="1"/>
  <c r="BD29" i="17"/>
  <c r="D29" i="17" s="1"/>
  <c r="I50" i="5"/>
  <c r="J80" i="3"/>
  <c r="J118" i="3"/>
  <c r="I106" i="4"/>
  <c r="H120" i="3"/>
  <c r="I120" i="3" s="1"/>
  <c r="BD199" i="17"/>
  <c r="D199" i="17" s="1"/>
  <c r="H135" i="3"/>
  <c r="I135" i="3" s="1"/>
  <c r="BD222" i="17"/>
  <c r="D222" i="17" s="1"/>
  <c r="I54" i="4"/>
  <c r="I40" i="5"/>
  <c r="J61" i="3"/>
  <c r="H121" i="3"/>
  <c r="I121" i="3" s="1"/>
  <c r="BD200" i="17"/>
  <c r="D200" i="17" s="1"/>
  <c r="H10" i="3"/>
  <c r="I10" i="3" s="1"/>
  <c r="BD15" i="17"/>
  <c r="D15" i="17" s="1"/>
  <c r="I99" i="4"/>
  <c r="I64" i="5"/>
  <c r="J111" i="3"/>
  <c r="H67" i="3"/>
  <c r="I67" i="3" s="1"/>
  <c r="BD116" i="17"/>
  <c r="D116" i="17" s="1"/>
  <c r="H91" i="3"/>
  <c r="I91" i="3" s="1"/>
  <c r="BD154" i="17"/>
  <c r="D154" i="17" s="1"/>
  <c r="H138" i="3"/>
  <c r="I138" i="3" s="1"/>
  <c r="BD225" i="17"/>
  <c r="D225" i="17" s="1"/>
  <c r="H109" i="3"/>
  <c r="I109" i="3" s="1"/>
  <c r="BD188" i="17"/>
  <c r="D188" i="17" s="1"/>
  <c r="H55" i="3"/>
  <c r="I55" i="3" s="1"/>
  <c r="BD94" i="17"/>
  <c r="D94" i="17" s="1"/>
  <c r="H23" i="3"/>
  <c r="I23" i="3" s="1"/>
  <c r="BD44" i="17"/>
  <c r="D44" i="17" s="1"/>
  <c r="J141" i="3"/>
  <c r="I129" i="4"/>
  <c r="H29" i="3"/>
  <c r="I29" i="3" s="1"/>
  <c r="BD53" i="17"/>
  <c r="D53" i="17" s="1"/>
  <c r="H9" i="3"/>
  <c r="I9" i="3" s="1"/>
  <c r="BD12" i="17"/>
  <c r="D12" i="17" s="1"/>
  <c r="H99" i="3"/>
  <c r="BD165" i="17"/>
  <c r="D165" i="17" s="1"/>
  <c r="H62" i="3"/>
  <c r="I62" i="3" s="1"/>
  <c r="BD109" i="17"/>
  <c r="D109" i="17" s="1"/>
  <c r="I68" i="4"/>
  <c r="J78" i="3"/>
  <c r="H129" i="3"/>
  <c r="I129" i="3" s="1"/>
  <c r="BD213" i="17"/>
  <c r="D213" i="17" s="1"/>
  <c r="I62" i="4"/>
  <c r="J70" i="3"/>
  <c r="H75" i="3"/>
  <c r="I75" i="3" s="1"/>
  <c r="BD129" i="17"/>
  <c r="D129" i="17" s="1"/>
  <c r="H130" i="3"/>
  <c r="I130" i="3" s="1"/>
  <c r="BD214" i="17"/>
  <c r="D214" i="17" s="1"/>
  <c r="H124" i="3"/>
  <c r="I124" i="3" s="1"/>
  <c r="BD203" i="17"/>
  <c r="D203" i="17" s="1"/>
  <c r="H76" i="3"/>
  <c r="I76" i="3" s="1"/>
  <c r="BD130" i="17"/>
  <c r="D130" i="17" s="1"/>
  <c r="J11" i="3"/>
  <c r="I11" i="4"/>
  <c r="I11" i="5"/>
  <c r="I90" i="4"/>
  <c r="J101" i="3"/>
  <c r="H134" i="3"/>
  <c r="I134" i="3" s="1"/>
  <c r="BD219" i="17"/>
  <c r="D219" i="17" s="1"/>
  <c r="H81" i="3"/>
  <c r="I81" i="3" s="1"/>
  <c r="BD137" i="17"/>
  <c r="D137" i="17" s="1"/>
  <c r="H123" i="3"/>
  <c r="I123" i="3" s="1"/>
  <c r="BD202" i="17"/>
  <c r="D202" i="17" s="1"/>
  <c r="H48" i="3"/>
  <c r="I48" i="3" s="1"/>
  <c r="BD81" i="17"/>
  <c r="D81" i="17" s="1"/>
  <c r="J54" i="3"/>
  <c r="I48" i="4"/>
  <c r="H44" i="3"/>
  <c r="I44" i="3" s="1"/>
  <c r="BD73" i="17"/>
  <c r="D73" i="17" s="1"/>
  <c r="H5" i="3"/>
  <c r="I5" i="3" s="1"/>
  <c r="BD3" i="17"/>
  <c r="D3" i="17" s="1"/>
  <c r="H114" i="3"/>
  <c r="I114" i="3" s="1"/>
  <c r="BD193" i="17"/>
  <c r="D193" i="17" s="1"/>
  <c r="H140" i="3"/>
  <c r="I140" i="3" s="1"/>
  <c r="BD228" i="17"/>
  <c r="D228" i="17" s="1"/>
  <c r="H143" i="3"/>
  <c r="I143" i="3" s="1"/>
  <c r="BD233" i="17"/>
  <c r="D233" i="17" s="1"/>
  <c r="H113" i="3"/>
  <c r="I113" i="3" s="1"/>
  <c r="BD192" i="17"/>
  <c r="D192" i="17" s="1"/>
  <c r="J24" i="3"/>
  <c r="I22" i="4"/>
  <c r="H32" i="3"/>
  <c r="I32" i="3" s="1"/>
  <c r="BD56" i="17"/>
  <c r="D56" i="17" s="1"/>
  <c r="I12" i="4"/>
  <c r="J13" i="3"/>
  <c r="H139" i="3"/>
  <c r="I139" i="3" s="1"/>
  <c r="BD226" i="17"/>
  <c r="D226" i="17" s="1"/>
  <c r="H49" i="3"/>
  <c r="I49" i="3" s="1"/>
  <c r="BD82" i="17"/>
  <c r="D82" i="17" s="1"/>
  <c r="H31" i="3"/>
  <c r="I31" i="3" s="1"/>
  <c r="BD55" i="17"/>
  <c r="D55" i="17" s="1"/>
  <c r="H87" i="3"/>
  <c r="I87" i="3" s="1"/>
  <c r="BD150" i="17"/>
  <c r="D150" i="17" s="1"/>
  <c r="I124" i="4"/>
  <c r="I74" i="5"/>
  <c r="J136" i="3"/>
  <c r="J93" i="3"/>
  <c r="I82" i="4"/>
  <c r="J58" i="3"/>
  <c r="I51" i="4"/>
  <c r="I131" i="4"/>
  <c r="J144" i="3"/>
  <c r="H142" i="3"/>
  <c r="I142" i="3" s="1"/>
  <c r="BD230" i="17"/>
  <c r="D230" i="17" s="1"/>
  <c r="J34" i="3"/>
  <c r="I30" i="4"/>
  <c r="I24" i="5"/>
  <c r="H96" i="3"/>
  <c r="I96" i="3" s="1"/>
  <c r="BD161" i="17"/>
  <c r="D161" i="17" s="1"/>
  <c r="H115" i="3"/>
  <c r="BD194" i="17"/>
  <c r="D194" i="17" s="1"/>
  <c r="H28" i="3"/>
  <c r="I28" i="3" s="1"/>
  <c r="BD51" i="17"/>
  <c r="D51" i="17" s="1"/>
  <c r="H37" i="3"/>
  <c r="I37" i="3" s="1"/>
  <c r="BD61" i="17"/>
  <c r="D61" i="17" s="1"/>
  <c r="H65" i="3"/>
  <c r="I65" i="3" s="1"/>
  <c r="BD114" i="17"/>
  <c r="D114" i="17" s="1"/>
  <c r="H82" i="3"/>
  <c r="I82" i="3" s="1"/>
  <c r="BD142" i="17"/>
  <c r="D142" i="17" s="1"/>
  <c r="J56" i="3"/>
  <c r="I50" i="4"/>
  <c r="I38" i="5"/>
  <c r="H112" i="3"/>
  <c r="I112" i="3" s="1"/>
  <c r="BD191" i="17"/>
  <c r="D191" i="17" s="1"/>
  <c r="H90" i="3"/>
  <c r="I90" i="3" s="1"/>
  <c r="BD153" i="17"/>
  <c r="D153" i="17" s="1"/>
  <c r="H17" i="3"/>
  <c r="I17" i="3" s="1"/>
  <c r="BD34" i="17"/>
  <c r="D34" i="17" s="1"/>
  <c r="H83" i="3"/>
  <c r="I83" i="3" s="1"/>
  <c r="BD143" i="17"/>
  <c r="D143" i="17" s="1"/>
  <c r="J71" i="3"/>
  <c r="I46" i="5"/>
  <c r="H88" i="3"/>
  <c r="I88" i="3" s="1"/>
  <c r="BD151" i="17"/>
  <c r="D151" i="17" s="1"/>
  <c r="H40" i="3"/>
  <c r="I40" i="3" s="1"/>
  <c r="BD65" i="17"/>
  <c r="D65" i="17" s="1"/>
  <c r="I20" i="5"/>
  <c r="J26" i="3"/>
  <c r="H133" i="3"/>
  <c r="I133" i="3" s="1"/>
  <c r="BD217" i="17"/>
  <c r="D217" i="17" s="1"/>
  <c r="H18" i="3"/>
  <c r="I18" i="3" s="1"/>
  <c r="BD35" i="17"/>
  <c r="D35" i="17" s="1"/>
  <c r="H86" i="3"/>
  <c r="I86" i="3" s="1"/>
  <c r="BD147" i="17"/>
  <c r="D147" i="17" s="1"/>
  <c r="H74" i="3"/>
  <c r="I74" i="3" s="1"/>
  <c r="BD128" i="17"/>
  <c r="D128" i="17" s="1"/>
  <c r="H69" i="3"/>
  <c r="I69" i="3" s="1"/>
  <c r="BD122" i="17"/>
  <c r="D122" i="17" s="1"/>
  <c r="I31" i="4"/>
  <c r="I25" i="5"/>
  <c r="J35" i="3"/>
  <c r="H107" i="3"/>
  <c r="I107" i="3" s="1"/>
  <c r="BD185" i="17"/>
  <c r="D185" i="17" s="1"/>
  <c r="H43" i="3"/>
  <c r="I43" i="3" s="1"/>
  <c r="BD71" i="17"/>
  <c r="D71" i="17" s="1"/>
  <c r="H153" i="3"/>
  <c r="I153" i="3" s="1"/>
  <c r="BD245" i="17"/>
  <c r="D245" i="17" s="1"/>
  <c r="H68" i="3"/>
  <c r="I68" i="3" s="1"/>
  <c r="BD117" i="17"/>
  <c r="D117" i="17" s="1"/>
  <c r="H59" i="3"/>
  <c r="I59" i="3" s="1"/>
  <c r="BD100" i="17"/>
  <c r="D100" i="17" s="1"/>
  <c r="J137" i="3"/>
  <c r="I125" i="4"/>
  <c r="I75" i="5"/>
  <c r="I17" i="5"/>
  <c r="I20" i="4"/>
  <c r="J22" i="3"/>
  <c r="H19" i="3"/>
  <c r="I19" i="3" s="1"/>
  <c r="BD36" i="17"/>
  <c r="D36" i="17" s="1"/>
  <c r="H64" i="3"/>
  <c r="I64" i="3" s="1"/>
  <c r="BD111" i="17"/>
  <c r="D111" i="17" s="1"/>
  <c r="J126" i="3"/>
  <c r="I114" i="4"/>
  <c r="I67" i="5"/>
  <c r="H105" i="3"/>
  <c r="I105" i="3" s="1"/>
  <c r="BD175" i="17"/>
  <c r="D175" i="17" s="1"/>
  <c r="H6" i="3"/>
  <c r="I6" i="3" s="1"/>
  <c r="BD8" i="17"/>
  <c r="D8" i="17" s="1"/>
  <c r="I47" i="4"/>
  <c r="J53" i="3"/>
  <c r="I23" i="5"/>
  <c r="I29" i="4"/>
  <c r="J33" i="3"/>
  <c r="H41" i="3"/>
  <c r="I41" i="3" s="1"/>
  <c r="BD68" i="17"/>
  <c r="D68" i="17" s="1"/>
  <c r="H47" i="3"/>
  <c r="I47" i="3" s="1"/>
  <c r="BD77" i="17"/>
  <c r="D77" i="17" s="1"/>
  <c r="H16" i="3"/>
  <c r="I16" i="3" s="1"/>
  <c r="BD31" i="17"/>
  <c r="D31" i="17" s="1"/>
  <c r="H150" i="3"/>
  <c r="I150" i="3" s="1"/>
  <c r="BD242" i="17"/>
  <c r="D242" i="17" s="1"/>
  <c r="H119" i="3"/>
  <c r="I119" i="3" s="1"/>
  <c r="BD198" i="17"/>
  <c r="D198" i="17" s="1"/>
  <c r="H95" i="3"/>
  <c r="I95" i="3" s="1"/>
  <c r="BD160" i="17"/>
  <c r="D160" i="17" s="1"/>
  <c r="H51" i="3"/>
  <c r="I51" i="3" s="1"/>
  <c r="BD90" i="17"/>
  <c r="D90" i="17" s="1"/>
  <c r="J128" i="3"/>
  <c r="I116" i="4"/>
  <c r="J103" i="3"/>
  <c r="I92" i="4"/>
  <c r="I59" i="5"/>
  <c r="J63" i="3"/>
  <c r="I56" i="4"/>
  <c r="H45" i="3"/>
  <c r="I45" i="3" s="1"/>
  <c r="BD74" i="17"/>
  <c r="D74" i="17" s="1"/>
  <c r="H60" i="3"/>
  <c r="I60" i="3" s="1"/>
  <c r="BD105" i="17"/>
  <c r="D105" i="17" s="1"/>
  <c r="H154" i="3"/>
  <c r="I154" i="3" s="1"/>
  <c r="BD246" i="17"/>
  <c r="D246" i="17" s="1"/>
  <c r="H27" i="3"/>
  <c r="I27" i="3" s="1"/>
  <c r="BD50" i="17"/>
  <c r="D50" i="17" s="1"/>
  <c r="H148" i="3"/>
  <c r="I148" i="3" s="1"/>
  <c r="BD240" i="17"/>
  <c r="D240" i="17" s="1"/>
  <c r="H152" i="3"/>
  <c r="I152" i="3" s="1"/>
  <c r="BD244" i="17"/>
  <c r="D244" i="17" s="1"/>
  <c r="I67" i="4"/>
  <c r="J77" i="3"/>
  <c r="H8" i="3"/>
  <c r="I8" i="3" s="1"/>
  <c r="BD11" i="17"/>
  <c r="D11" i="17" s="1"/>
  <c r="I91" i="4"/>
  <c r="J102" i="3"/>
  <c r="H100" i="3"/>
  <c r="I100" i="3" s="1"/>
  <c r="BD168" i="17"/>
  <c r="D168" i="17" s="1"/>
  <c r="H39" i="3"/>
  <c r="I39" i="3" s="1"/>
  <c r="BD64" i="17"/>
  <c r="D64" i="17" s="1"/>
  <c r="H108" i="3"/>
  <c r="I108" i="3" s="1"/>
  <c r="BD186" i="17"/>
  <c r="D186" i="17" s="1"/>
  <c r="H94" i="3"/>
  <c r="I94" i="3" s="1"/>
  <c r="BD158" i="17"/>
  <c r="D158" i="17" s="1"/>
  <c r="J92" i="3"/>
  <c r="I81" i="4"/>
  <c r="H131" i="3"/>
  <c r="I131" i="3" s="1"/>
  <c r="BD215" i="17"/>
  <c r="D215" i="17" s="1"/>
  <c r="H7" i="3"/>
  <c r="I7" i="3" s="1"/>
  <c r="BD10" i="17"/>
  <c r="D10" i="17" s="1"/>
  <c r="I64" i="4"/>
  <c r="J73" i="3"/>
  <c r="I133" i="4"/>
  <c r="I78" i="5"/>
  <c r="J146" i="3"/>
  <c r="H46" i="3"/>
  <c r="I46" i="3" s="1"/>
  <c r="BD75" i="17"/>
  <c r="D75" i="17" s="1"/>
  <c r="H122" i="3"/>
  <c r="I122" i="3" s="1"/>
  <c r="BD201" i="17"/>
  <c r="D201" i="17" s="1"/>
  <c r="H89" i="3"/>
  <c r="I89" i="3" s="1"/>
  <c r="BD152" i="17"/>
  <c r="D152" i="17" s="1"/>
  <c r="J42" i="3"/>
  <c r="I38" i="4"/>
  <c r="I29" i="5"/>
  <c r="I66" i="5"/>
  <c r="I113" i="4"/>
  <c r="J125" i="3"/>
  <c r="H147" i="3"/>
  <c r="I147" i="3" s="1"/>
  <c r="BD239" i="17"/>
  <c r="D239" i="17" s="1"/>
  <c r="H97" i="3"/>
  <c r="I97" i="3" s="1"/>
  <c r="BD163" i="17"/>
  <c r="D163" i="17" s="1"/>
  <c r="J84" i="3"/>
  <c r="I73" i="4"/>
  <c r="H25" i="3"/>
  <c r="I25" i="3" s="1"/>
  <c r="BD48" i="17"/>
  <c r="D48" i="17" s="1"/>
  <c r="H127" i="3"/>
  <c r="I127" i="3" s="1"/>
  <c r="BD206" i="17"/>
  <c r="D206" i="17" s="1"/>
  <c r="H57" i="3"/>
  <c r="I57" i="3" s="1"/>
  <c r="BD98" i="17"/>
  <c r="D98" i="17" s="1"/>
  <c r="H145" i="3"/>
  <c r="I145" i="3" s="1"/>
  <c r="BD235" i="17"/>
  <c r="D235" i="17" s="1"/>
  <c r="H149" i="3"/>
  <c r="I149" i="3" s="1"/>
  <c r="BD241" i="17"/>
  <c r="D241" i="17" s="1"/>
  <c r="H85" i="3"/>
  <c r="I85" i="3" s="1"/>
  <c r="BD146" i="17"/>
  <c r="D146" i="17" s="1"/>
  <c r="H79" i="3"/>
  <c r="I79" i="3" s="1"/>
  <c r="BD133" i="17"/>
  <c r="D133" i="17" s="1"/>
  <c r="H117" i="3"/>
  <c r="I117" i="3" s="1"/>
  <c r="BD196" i="17"/>
  <c r="D196" i="17" s="1"/>
  <c r="H104" i="3"/>
  <c r="I104" i="3" s="1"/>
  <c r="BD174" i="17"/>
  <c r="D174" i="17" s="1"/>
  <c r="J110" i="3"/>
  <c r="I98" i="4"/>
  <c r="I63" i="5"/>
  <c r="I18" i="4"/>
  <c r="J20" i="3"/>
  <c r="I53" i="4" l="1"/>
  <c r="J60" i="3"/>
  <c r="I61" i="5"/>
  <c r="J105" i="3"/>
  <c r="I75" i="4"/>
  <c r="I52" i="5"/>
  <c r="J86" i="3"/>
  <c r="I36" i="4"/>
  <c r="J40" i="3"/>
  <c r="I15" i="5"/>
  <c r="J17" i="3"/>
  <c r="I130" i="4"/>
  <c r="J142" i="3"/>
  <c r="J130" i="3"/>
  <c r="I118" i="4"/>
  <c r="I69" i="5"/>
  <c r="I26" i="4"/>
  <c r="I21" i="5"/>
  <c r="J29" i="3"/>
  <c r="I62" i="5"/>
  <c r="I97" i="4"/>
  <c r="J109" i="3"/>
  <c r="I26" i="5"/>
  <c r="I32" i="4"/>
  <c r="J36" i="3"/>
  <c r="I12" i="5"/>
  <c r="J12" i="3"/>
  <c r="I63" i="4"/>
  <c r="J72" i="3"/>
  <c r="J85" i="3"/>
  <c r="I74" i="4"/>
  <c r="I51" i="5"/>
  <c r="J127" i="3"/>
  <c r="I115" i="4"/>
  <c r="I68" i="5"/>
  <c r="I134" i="4"/>
  <c r="I79" i="5"/>
  <c r="J147" i="3"/>
  <c r="J89" i="3"/>
  <c r="I78" i="4"/>
  <c r="I54" i="5"/>
  <c r="I136" i="4"/>
  <c r="J150" i="3"/>
  <c r="I60" i="4"/>
  <c r="J68" i="3"/>
  <c r="I71" i="4"/>
  <c r="J82" i="3"/>
  <c r="I103" i="4"/>
  <c r="J115" i="3"/>
  <c r="I127" i="4"/>
  <c r="I76" i="5"/>
  <c r="J139" i="3"/>
  <c r="I101" i="4"/>
  <c r="J113" i="3"/>
  <c r="I5" i="4"/>
  <c r="I5" i="5"/>
  <c r="J5" i="3"/>
  <c r="I111" i="4"/>
  <c r="J123" i="3"/>
  <c r="I80" i="5"/>
  <c r="J148" i="3"/>
  <c r="I41" i="4"/>
  <c r="J45" i="3"/>
  <c r="I16" i="4"/>
  <c r="J18" i="3"/>
  <c r="I77" i="4"/>
  <c r="I53" i="5"/>
  <c r="J88" i="3"/>
  <c r="J90" i="3"/>
  <c r="I79" i="4"/>
  <c r="I55" i="5"/>
  <c r="I48" i="5"/>
  <c r="J75" i="3"/>
  <c r="I55" i="4"/>
  <c r="I41" i="5"/>
  <c r="J62" i="3"/>
  <c r="J138" i="3"/>
  <c r="I126" i="4"/>
  <c r="I123" i="4"/>
  <c r="I73" i="5"/>
  <c r="J135" i="3"/>
  <c r="I14" i="4"/>
  <c r="I13" i="5"/>
  <c r="J15" i="3"/>
  <c r="I13" i="4"/>
  <c r="J14" i="3"/>
  <c r="I36" i="5"/>
  <c r="J52" i="3"/>
  <c r="I138" i="4"/>
  <c r="J152" i="3"/>
  <c r="J94" i="3"/>
  <c r="I83" i="4"/>
  <c r="I56" i="5"/>
  <c r="I135" i="4"/>
  <c r="J149" i="3"/>
  <c r="I23" i="4"/>
  <c r="I19" i="5"/>
  <c r="J25" i="3"/>
  <c r="I110" i="4"/>
  <c r="J122" i="3"/>
  <c r="I46" i="4"/>
  <c r="I35" i="5"/>
  <c r="J51" i="3"/>
  <c r="I15" i="4"/>
  <c r="I14" i="5"/>
  <c r="J16" i="3"/>
  <c r="I81" i="5"/>
  <c r="J153" i="3"/>
  <c r="I58" i="4"/>
  <c r="I43" i="5"/>
  <c r="J65" i="3"/>
  <c r="I85" i="4"/>
  <c r="J96" i="3"/>
  <c r="I76" i="4"/>
  <c r="J87" i="3"/>
  <c r="I77" i="5"/>
  <c r="J143" i="3"/>
  <c r="I31" i="5"/>
  <c r="I40" i="4"/>
  <c r="J44" i="3"/>
  <c r="J81" i="3"/>
  <c r="I70" i="4"/>
  <c r="I10" i="4"/>
  <c r="I10" i="5"/>
  <c r="J10" i="3"/>
  <c r="I93" i="4"/>
  <c r="I60" i="5"/>
  <c r="J104" i="3"/>
  <c r="I7" i="4"/>
  <c r="I7" i="5"/>
  <c r="J7" i="3"/>
  <c r="I96" i="4"/>
  <c r="J108" i="3"/>
  <c r="I8" i="4"/>
  <c r="I8" i="5"/>
  <c r="J8" i="3"/>
  <c r="I24" i="4"/>
  <c r="J27" i="3"/>
  <c r="I61" i="4"/>
  <c r="J69" i="3"/>
  <c r="I121" i="4"/>
  <c r="J133" i="3"/>
  <c r="I100" i="4"/>
  <c r="I65" i="5"/>
  <c r="J112" i="3"/>
  <c r="I66" i="4"/>
  <c r="J76" i="3"/>
  <c r="I57" i="5"/>
  <c r="I88" i="4"/>
  <c r="J99" i="3"/>
  <c r="I18" i="5"/>
  <c r="I21" i="4"/>
  <c r="J23" i="3"/>
  <c r="I80" i="4"/>
  <c r="J91" i="3"/>
  <c r="I108" i="4"/>
  <c r="J120" i="3"/>
  <c r="I59" i="4"/>
  <c r="I44" i="5"/>
  <c r="J66" i="3"/>
  <c r="I87" i="4"/>
  <c r="J98" i="3"/>
  <c r="I34" i="4"/>
  <c r="J38" i="3"/>
  <c r="I105" i="4"/>
  <c r="J117" i="3"/>
  <c r="I132" i="4"/>
  <c r="J145" i="3"/>
  <c r="I42" i="4"/>
  <c r="J46" i="3"/>
  <c r="I32" i="5"/>
  <c r="I84" i="4"/>
  <c r="J95" i="3"/>
  <c r="I43" i="4"/>
  <c r="J47" i="3"/>
  <c r="I42" i="5"/>
  <c r="I57" i="4"/>
  <c r="J64" i="3"/>
  <c r="I39" i="4"/>
  <c r="I30" i="5"/>
  <c r="J43" i="3"/>
  <c r="I27" i="5"/>
  <c r="I33" i="4"/>
  <c r="J37" i="3"/>
  <c r="I28" i="4"/>
  <c r="J31" i="3"/>
  <c r="I22" i="5"/>
  <c r="J32" i="3"/>
  <c r="I128" i="4"/>
  <c r="J140" i="3"/>
  <c r="I72" i="5"/>
  <c r="I122" i="4"/>
  <c r="J134" i="3"/>
  <c r="I109" i="4"/>
  <c r="J121" i="3"/>
  <c r="I35" i="4"/>
  <c r="J39" i="3"/>
  <c r="J154" i="3"/>
  <c r="I139" i="4"/>
  <c r="I6" i="5"/>
  <c r="I6" i="4"/>
  <c r="J6" i="3"/>
  <c r="I65" i="4"/>
  <c r="I47" i="5"/>
  <c r="J74" i="3"/>
  <c r="I72" i="4"/>
  <c r="J83" i="3"/>
  <c r="I112" i="4"/>
  <c r="J124" i="3"/>
  <c r="I117" i="4"/>
  <c r="J129" i="3"/>
  <c r="I9" i="4"/>
  <c r="I9" i="5"/>
  <c r="J9" i="3"/>
  <c r="I49" i="4"/>
  <c r="I37" i="5"/>
  <c r="J55" i="3"/>
  <c r="I45" i="5"/>
  <c r="J67" i="3"/>
  <c r="I19" i="4"/>
  <c r="I16" i="5"/>
  <c r="J21" i="3"/>
  <c r="I71" i="5"/>
  <c r="I120" i="4"/>
  <c r="J132" i="3"/>
  <c r="I27" i="4"/>
  <c r="J30" i="3"/>
  <c r="J155" i="3"/>
  <c r="I140" i="4"/>
  <c r="I58" i="5"/>
  <c r="I89" i="4"/>
  <c r="J100" i="3"/>
  <c r="I119" i="4"/>
  <c r="I70" i="5"/>
  <c r="J131" i="3"/>
  <c r="I69" i="4"/>
  <c r="I49" i="5"/>
  <c r="J79" i="3"/>
  <c r="I39" i="5"/>
  <c r="J57" i="3"/>
  <c r="I86" i="4"/>
  <c r="J97" i="3"/>
  <c r="I107" i="4"/>
  <c r="J119" i="3"/>
  <c r="I37" i="4"/>
  <c r="I28" i="5"/>
  <c r="J41" i="3"/>
  <c r="I17" i="4"/>
  <c r="J19" i="3"/>
  <c r="I52" i="4"/>
  <c r="J59" i="3"/>
  <c r="J107" i="3"/>
  <c r="I95" i="4"/>
  <c r="I25" i="4"/>
  <c r="J28" i="3"/>
  <c r="I44" i="4"/>
  <c r="J49" i="3"/>
  <c r="I102" i="4"/>
  <c r="J114" i="3"/>
  <c r="I33" i="5"/>
  <c r="J48"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<sst xmlns="http://schemas.openxmlformats.org/spreadsheetml/2006/main" count="40264" uniqueCount="10113">
  <si>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</si>
  <si>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</si>
  <si>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</si>
  <si>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</si>
  <si>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</si>
  <si>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</si>
  <si>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</si>
  <si>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</si>
  <si>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</si>
  <si>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</si>
  <si>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</si>
  <si>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</si>
  <si>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</si>
  <si>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</si>
  <si>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</si>
  <si>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</si>
  <si>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</si>
  <si>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</si>
  <si>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</si>
  <si>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</si>
  <si>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</si>
  <si>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</si>
  <si>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</si>
  <si>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</si>
  <si>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</si>
  <si>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</si>
  <si>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</si>
  <si>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</si>
  <si>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</si>
  <si>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</si>
  <si>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</si>
  <si>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</si>
  <si>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</si>
  <si>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</si>
  <si>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</si>
  <si>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</si>
  <si>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</si>
  <si>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</si>
  <si>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</si>
  <si>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</si>
  <si>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</si>
  <si>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</si>
  <si>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</si>
  <si>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</si>
  <si>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</si>
  <si>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</si>
  <si>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</si>
  <si>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</si>
  <si>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</si>
  <si>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</si>
  <si>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</si>
  <si>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</si>
  <si>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</si>
  <si>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</si>
  <si>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</si>
  <si>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</si>
  <si>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</si>
  <si>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</si>
  <si>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</si>
  <si>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</si>
  <si>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</si>
  <si>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</si>
  <si>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</si>
  <si>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</si>
  <si>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</si>
  <si>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</si>
  <si>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</si>
  <si>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</si>
  <si>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</si>
  <si>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</si>
  <si>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</si>
  <si>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</si>
  <si>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</si>
  <si>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</si>
  <si>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</si>
  <si>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</si>
  <si>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</si>
  <si>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</si>
  <si>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</si>
  <si>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</si>
  <si>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</si>
  <si>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</si>
  <si>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</si>
  <si>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</si>
  <si>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</si>
  <si>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</si>
  <si>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</si>
  <si>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</si>
  <si>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</si>
  <si>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</si>
  <si>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</si>
  <si>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</si>
  <si>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</si>
  <si>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</si>
  <si>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</si>
  <si>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</si>
  <si>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</si>
  <si>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</si>
  <si>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</si>
  <si>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</si>
  <si>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</si>
  <si>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</si>
  <si>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</si>
  <si>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</si>
  <si>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</si>
  <si>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</si>
  <si>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</si>
  <si>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</si>
  <si>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</si>
  <si>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</si>
  <si>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</si>
  <si>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</si>
  <si>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</si>
  <si>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</si>
  <si>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</si>
  <si>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</si>
  <si>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</si>
  <si>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</si>
  <si>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</si>
  <si>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</si>
  <si>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</si>
  <si>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</si>
  <si>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</si>
  <si>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</si>
  <si>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</si>
  <si>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</si>
  <si>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</si>
  <si>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</si>
  <si>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</si>
  <si>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</si>
  <si>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</si>
  <si>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</si>
  <si>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</si>
  <si>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</si>
  <si>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</si>
  <si>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</si>
  <si>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</si>
  <si>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</si>
  <si>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</si>
  <si>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</si>
  <si>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</si>
  <si>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</si>
  <si>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</si>
  <si>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</si>
  <si>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</si>
  <si>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</si>
  <si>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</si>
  <si>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</si>
  <si>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</si>
  <si>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</si>
  <si>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</si>
  <si>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</si>
  <si>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</si>
  <si>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</si>
  <si>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</si>
  <si>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</si>
  <si>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</si>
  <si>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</si>
  <si>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</si>
  <si>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</si>
  <si>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</si>
  <si>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</si>
  <si>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</si>
  <si>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</si>
  <si>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</si>
  <si>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</si>
  <si>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</si>
  <si>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</si>
  <si>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</si>
  <si>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</si>
  <si>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</si>
  <si>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</si>
  <si>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</si>
  <si>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</si>
  <si>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</si>
  <si>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</si>
  <si>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</si>
  <si>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</si>
  <si>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</si>
  <si>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</si>
  <si>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</si>
  <si>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</si>
  <si>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</si>
  <si>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</si>
  <si>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</si>
  <si>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</si>
  <si>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</si>
  <si>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</si>
  <si>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</si>
  <si>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</si>
  <si>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</si>
  <si>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</si>
  <si>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</si>
  <si>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</si>
  <si>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</si>
  <si>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</si>
  <si>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</si>
  <si>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</si>
  <si>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</si>
  <si>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</si>
  <si>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</si>
  <si>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</si>
  <si>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</si>
  <si>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</si>
  <si>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</si>
  <si>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Landmass affected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</si>
  <si>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</si>
  <si>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</si>
  <si>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</si>
  <si>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</si>
  <si>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</si>
  <si>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</si>
  <si>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</si>
  <si>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</si>
  <si>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</si>
  <si>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</si>
  <si>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</si>
  <si>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</si>
  <si>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</si>
  <si>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</si>
  <si>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</si>
  <si>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</si>
  <si>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</si>
  <si>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</si>
  <si>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</si>
  <si>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</si>
  <si>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</si>
  <si>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</si>
  <si>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</si>
  <si>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</si>
  <si>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</si>
  <si>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</si>
  <si>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</si>
  <si>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</si>
  <si>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</si>
  <si>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</si>
  <si>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</si>
  <si>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</si>
  <si>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</si>
  <si>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</si>
  <si>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</si>
  <si>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</si>
  <si>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</si>
  <si>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</si>
  <si>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</si>
  <si>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</si>
  <si>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</si>
  <si>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</si>
  <si>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</si>
  <si>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</si>
  <si>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</si>
  <si>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</si>
  <si>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</si>
  <si>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</si>
  <si>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</si>
  <si>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</si>
  <si>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</si>
  <si>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</si>
  <si>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</si>
  <si>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</si>
  <si>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</si>
  <si>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</si>
  <si>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</si>
  <si>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</si>
  <si>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</si>
  <si>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</si>
  <si>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</si>
  <si>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</si>
  <si>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</si>
  <si>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</si>
  <si>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</si>
  <si>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</si>
  <si>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</si>
  <si>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</si>
  <si>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</si>
  <si>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</si>
  <si>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</si>
  <si>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</si>
  <si>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</si>
  <si>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</si>
  <si>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</si>
  <si>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</si>
  <si>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</si>
  <si>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</si>
  <si>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</si>
  <si>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</si>
  <si>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</si>
  <si>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</si>
  <si>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</si>
  <si>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</si>
  <si>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</si>
  <si>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</si>
  <si>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</si>
  <si>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</si>
  <si>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</si>
  <si>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</si>
  <si>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</si>
  <si>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</si>
  <si>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</si>
  <si>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</si>
  <si>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</si>
  <si>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</si>
  <si>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</si>
  <si>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</si>
  <si>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</si>
  <si>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</si>
  <si>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</si>
  <si>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</si>
  <si>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</si>
  <si>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</si>
  <si>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</si>
  <si>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</si>
  <si>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</si>
  <si>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</si>
  <si>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</si>
  <si>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</si>
  <si>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</si>
  <si>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</si>
  <si>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</si>
  <si>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</si>
  <si>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</si>
  <si>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</si>
  <si>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</si>
  <si>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</si>
  <si>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</si>
  <si>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</si>
  <si>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</si>
  <si>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</si>
  <si>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</si>
  <si>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</si>
  <si>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</si>
  <si>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</si>
  <si>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</si>
  <si>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</si>
  <si>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</si>
  <si>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</si>
  <si>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</si>
  <si>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</si>
  <si>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</si>
  <si>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</si>
  <si>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</si>
  <si>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</si>
  <si>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</si>
  <si>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</si>
  <si>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</si>
  <si>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</si>
  <si>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</si>
  <si>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</si>
  <si>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</si>
  <si>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</si>
  <si>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</si>
  <si>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</si>
  <si>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</si>
  <si>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</si>
  <si>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</si>
  <si>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</si>
  <si>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</si>
  <si>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</si>
  <si>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</si>
  <si>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</si>
  <si>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</si>
  <si>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</si>
  <si>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</si>
  <si>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</si>
  <si>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</si>
  <si>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</si>
  <si>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</si>
  <si>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</si>
  <si>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</si>
  <si>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</si>
  <si>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</si>
  <si>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</si>
  <si>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</si>
  <si>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</si>
  <si>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</si>
  <si>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</si>
  <si>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</si>
  <si>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</si>
  <si>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</si>
  <si>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</si>
  <si>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</si>
  <si>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</si>
  <si>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</si>
  <si>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</si>
  <si>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</si>
  <si>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</si>
  <si>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</si>
  <si>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</si>
  <si>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</si>
  <si>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</si>
  <si>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</si>
  <si>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</si>
  <si>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</si>
  <si>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</si>
  <si>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</si>
  <si>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</si>
  <si>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</si>
  <si>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</si>
  <si>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</si>
  <si>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</si>
  <si>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</si>
  <si>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</si>
  <si>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</si>
  <si>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</si>
  <si>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</si>
  <si>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</si>
  <si>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</si>
  <si>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</si>
  <si>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</si>
  <si>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</si>
  <si>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</si>
  <si>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</si>
  <si>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</si>
  <si>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</si>
  <si>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</si>
  <si>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</si>
  <si>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</si>
  <si>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</si>
  <si>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</si>
  <si>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</si>
  <si>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</si>
  <si>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</si>
  <si>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</si>
  <si>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</si>
  <si>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</si>
  <si>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</si>
  <si>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</si>
  <si>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</si>
  <si>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</si>
  <si>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</si>
  <si>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</si>
  <si>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</si>
  <si>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</si>
  <si>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</si>
  <si>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</si>
  <si>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</si>
  <si>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</si>
  <si>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</si>
  <si>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</si>
  <si>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</si>
  <si>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</si>
  <si>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</si>
  <si>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</si>
  <si>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</si>
  <si>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</si>
  <si>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</si>
  <si>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</si>
  <si>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</si>
  <si>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</si>
  <si>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</si>
  <si>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</si>
  <si>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</si>
  <si>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</si>
  <si>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</si>
  <si>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</si>
  <si>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</si>
  <si>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</si>
  <si>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</si>
  <si>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</si>
  <si>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</si>
  <si>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</si>
  <si>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</si>
  <si>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</si>
  <si>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</si>
  <si>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</si>
  <si>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</si>
  <si>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</si>
  <si>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</si>
  <si>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</si>
  <si>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</si>
  <si>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</si>
  <si>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</si>
  <si>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</si>
  <si>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</si>
  <si>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</si>
  <si>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</si>
  <si>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</si>
  <si>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</si>
  <si>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</si>
  <si>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</si>
  <si>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</si>
  <si>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</si>
  <si>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</si>
  <si>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</si>
  <si>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</si>
  <si>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</si>
  <si>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</si>
  <si>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</si>
  <si>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</si>
  <si>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</si>
  <si>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</si>
  <si>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</si>
  <si>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</si>
  <si>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</si>
  <si>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</si>
  <si>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</si>
  <si>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</si>
  <si>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</si>
  <si>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</si>
  <si>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</si>
  <si>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</si>
  <si>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</si>
  <si>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</si>
  <si>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</si>
  <si>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</si>
  <si>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</si>
  <si>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</si>
  <si>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</si>
  <si>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</si>
  <si>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</si>
  <si>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</si>
  <si>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</si>
  <si>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</si>
  <si>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</si>
  <si>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</si>
  <si>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</si>
  <si>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</si>
  <si>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</si>
  <si>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</si>
  <si>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</si>
  <si>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</si>
  <si>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</si>
  <si>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</si>
  <si>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</si>
  <si>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</si>
  <si>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</si>
  <si>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</si>
  <si>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</si>
  <si>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</si>
  <si>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</si>
  <si>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</si>
  <si>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</si>
  <si>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</si>
  <si>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</si>
  <si>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</si>
  <si>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</si>
  <si>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</si>
  <si>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</si>
  <si>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</si>
  <si>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</si>
  <si>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</si>
  <si>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</si>
  <si>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</si>
  <si>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</si>
  <si>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</si>
  <si>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</si>
  <si>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</si>
  <si>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</si>
  <si>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</si>
  <si>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</si>
  <si>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</si>
  <si>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</si>
  <si>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</si>
  <si>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</si>
  <si>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</si>
  <si>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</si>
  <si>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</si>
  <si>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</si>
  <si>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</si>
  <si>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</si>
  <si>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</si>
  <si>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</si>
  <si>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</si>
  <si>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</si>
  <si>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</si>
  <si>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</si>
  <si>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</si>
  <si>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</si>
  <si>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</si>
  <si>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</si>
  <si>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</si>
  <si>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</si>
  <si>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</si>
  <si>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</si>
  <si>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</si>
  <si>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</si>
  <si>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</si>
  <si>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</si>
  <si>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</si>
  <si>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</si>
  <si>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</si>
  <si>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</si>
  <si>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</si>
  <si>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</si>
  <si>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</si>
  <si>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</si>
  <si>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</si>
  <si>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</si>
  <si>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</si>
  <si>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</si>
  <si>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</si>
  <si>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</si>
  <si>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</si>
  <si>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</si>
  <si>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</si>
  <si>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</si>
  <si>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</si>
  <si>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</si>
  <si>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</si>
  <si>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</si>
  <si>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</si>
  <si>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</si>
  <si>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</si>
  <si>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</si>
  <si>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</si>
  <si>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</si>
  <si>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</si>
  <si>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</si>
  <si>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</si>
  <si>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</si>
  <si>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</si>
  <si>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</si>
  <si>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</si>
  <si>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</si>
  <si>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</si>
  <si>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</si>
  <si>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</si>
  <si>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</si>
  <si>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</si>
  <si>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</si>
  <si>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</si>
  <si>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</si>
  <si>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</si>
  <si>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</si>
  <si>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</si>
  <si>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</si>
  <si>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</si>
  <si>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</si>
  <si>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</si>
  <si>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</si>
  <si>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</si>
  <si>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</si>
  <si>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</si>
  <si>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People in Need</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</si>
  <si>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</si>
  <si>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</si>
  <si>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</si>
  <si>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</si>
  <si>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</si>
  <si>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</si>
  <si>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</si>
  <si>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</si>
  <si>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</si>
  <si>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</si>
  <si>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</si>
  <si>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</si>
  <si>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</si>
  <si>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</si>
  <si>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</si>
  <si>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</si>
  <si>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</si>
  <si>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</si>
  <si>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</si>
  <si>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</si>
  <si>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</si>
  <si>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</si>
  <si>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</si>
  <si>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</si>
  <si>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</si>
  <si>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</si>
  <si>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</si>
  <si>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</si>
  <si>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</si>
  <si>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</si>
  <si>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</si>
  <si>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</si>
  <si>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</si>
  <si>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</si>
  <si>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</si>
  <si>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</si>
  <si>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</si>
  <si>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</si>
  <si>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</si>
  <si>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</si>
  <si>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</si>
  <si>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</si>
  <si>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</si>
  <si>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</si>
  <si>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</si>
  <si>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</si>
  <si>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</si>
  <si>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</si>
  <si>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</si>
  <si>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</si>
  <si>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</si>
  <si>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</si>
  <si>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</si>
  <si>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</si>
  <si>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</si>
  <si>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</si>
  <si>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</si>
  <si>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</si>
  <si>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</si>
  <si>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</si>
  <si>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</si>
  <si>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</si>
  <si>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</si>
  <si>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</si>
  <si>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</si>
  <si>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</si>
  <si>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</si>
  <si>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</si>
  <si>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</si>
  <si>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</si>
  <si>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</si>
  <si>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</si>
  <si>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</si>
  <si>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</si>
  <si>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</si>
  <si>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</si>
  <si>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</si>
  <si>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</si>
  <si>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</si>
  <si>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</si>
  <si>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</si>
  <si>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</si>
  <si>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</si>
  <si>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</si>
  <si>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</si>
  <si>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</si>
  <si>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</si>
  <si>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</si>
  <si>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</si>
  <si>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</si>
  <si>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</si>
  <si>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</si>
  <si>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</si>
  <si>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</si>
  <si>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</si>
  <si>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</si>
  <si>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</si>
  <si>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</si>
  <si>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</si>
  <si>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</si>
  <si>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</si>
  <si>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</si>
  <si>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</si>
  <si>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</si>
  <si>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</si>
  <si>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</si>
  <si>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</si>
  <si>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</si>
  <si>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</si>
  <si>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</si>
  <si>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</si>
  <si>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</si>
  <si>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</si>
  <si>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</si>
  <si>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</si>
  <si>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</si>
  <si>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</si>
  <si>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</si>
  <si>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</si>
  <si>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</si>
  <si>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</si>
  <si>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</si>
  <si>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</si>
  <si>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</si>
  <si>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</si>
  <si>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</si>
  <si>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</si>
  <si>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</si>
  <si>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</si>
  <si>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</si>
  <si>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</si>
  <si>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</si>
  <si>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</si>
  <si>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</si>
  <si>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</si>
  <si>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</si>
  <si>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</si>
  <si>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</si>
  <si>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</si>
  <si>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</si>
  <si>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</si>
  <si>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</si>
  <si>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</si>
  <si>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</si>
  <si>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</si>
  <si>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</si>
  <si>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</si>
  <si>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</si>
  <si>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</si>
  <si>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</si>
  <si>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</si>
  <si>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</si>
  <si>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</si>
  <si>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</si>
  <si>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</si>
  <si>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People displaced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</si>
  <si>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</si>
  <si>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</si>
  <si>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</si>
  <si>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</si>
  <si>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</si>
  <si>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</si>
  <si>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</si>
  <si>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</si>
  <si>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</si>
  <si>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</si>
  <si>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</si>
  <si>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</si>
  <si>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</si>
  <si>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</si>
  <si>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</si>
  <si>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</si>
  <si>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</si>
  <si>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</si>
  <si>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</si>
  <si>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</si>
  <si>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</si>
  <si>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</si>
  <si>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</si>
  <si>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</si>
  <si>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</si>
  <si>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</si>
  <si>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</si>
  <si>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</si>
  <si>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</si>
  <si>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</si>
  <si>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</si>
  <si>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</si>
  <si>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</si>
  <si>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</si>
  <si>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</si>
  <si>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</si>
  <si>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</si>
  <si>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</si>
  <si>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</si>
  <si>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</si>
  <si>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</si>
  <si>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</si>
  <si>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</si>
  <si>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</si>
  <si>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</si>
  <si>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</si>
  <si>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</si>
  <si>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</si>
  <si>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</si>
  <si>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</si>
  <si>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COD001Injuries reported</t>
  </si>
  <si>
    <t>MOZ004People facing restricted access constraints</t>
  </si>
  <si>
    <t>ZMB002Economic Losses</t>
  </si>
  <si>
    <t>ZMB002Illness cases reported</t>
  </si>
  <si>
    <t>ZMB002Injuries reported</t>
  </si>
  <si>
    <t>Minimal humanitarian conditions - Level 1</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</si>
  <si>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</si>
  <si>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</si>
  <si>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</si>
  <si>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</si>
  <si>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</si>
  <si>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</si>
  <si>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</si>
  <si>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</si>
  <si>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</si>
  <si>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</si>
  <si>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</si>
  <si>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</si>
  <si>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</si>
  <si>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</si>
  <si>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</si>
  <si>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</si>
  <si>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</si>
  <si>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</si>
  <si>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</si>
  <si>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</si>
  <si>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</si>
  <si>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</si>
  <si>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</si>
  <si>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</si>
  <si>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</si>
  <si>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</si>
  <si>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</si>
  <si>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</si>
  <si>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</si>
  <si>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</si>
  <si>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</si>
  <si>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</si>
  <si>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</si>
  <si>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</si>
  <si>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</si>
  <si>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</si>
  <si>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</si>
  <si>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</si>
  <si>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</si>
  <si>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</si>
  <si>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</si>
  <si>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</si>
  <si>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</si>
  <si>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</si>
  <si>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</si>
  <si>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</si>
  <si>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</si>
  <si>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</si>
  <si>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</si>
  <si>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</si>
  <si>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</si>
  <si>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</si>
  <si>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</si>
  <si>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</si>
  <si>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</si>
  <si>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</si>
  <si>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</si>
  <si>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</si>
  <si>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</si>
  <si>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</si>
  <si>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</si>
  <si>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</si>
  <si>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</si>
  <si>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</si>
  <si>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</si>
  <si>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</si>
  <si>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</si>
  <si>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</si>
  <si>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</si>
  <si>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</si>
  <si>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</si>
  <si>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</si>
  <si>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</si>
  <si>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</si>
  <si>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</si>
  <si>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</si>
  <si>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</si>
  <si>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</si>
  <si>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</si>
  <si>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</si>
  <si>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</si>
  <si>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</si>
  <si>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</si>
  <si>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</si>
  <si>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</si>
  <si>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</si>
  <si>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</si>
  <si>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</si>
  <si>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</si>
  <si>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</si>
  <si>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</si>
  <si>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</si>
  <si>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</si>
  <si>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</si>
  <si>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</si>
  <si>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</si>
  <si>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</si>
  <si>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</si>
  <si>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</si>
  <si>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</si>
  <si>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</si>
  <si>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</si>
  <si>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</si>
  <si>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</si>
  <si>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</si>
  <si>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</si>
  <si>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</si>
  <si>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</si>
  <si>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</si>
  <si>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</si>
  <si>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</si>
  <si>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</si>
  <si>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</si>
  <si>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</si>
  <si>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</si>
  <si>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</si>
  <si>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</si>
  <si>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</si>
  <si>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</si>
  <si>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</si>
  <si>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</si>
  <si>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</si>
  <si>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</si>
  <si>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</si>
  <si>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</si>
  <si>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</si>
  <si>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</si>
  <si>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</si>
  <si>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</si>
  <si>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</si>
  <si>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</si>
  <si>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</si>
  <si>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</si>
  <si>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</si>
  <si>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</si>
  <si>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</si>
  <si>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</si>
  <si>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</si>
  <si>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</si>
  <si>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</si>
  <si>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</si>
  <si>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</si>
  <si>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</si>
  <si>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</si>
  <si>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</si>
  <si>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</si>
  <si>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</si>
  <si>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</si>
  <si>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</si>
  <si>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</si>
  <si>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</si>
  <si>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</si>
  <si>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</si>
  <si>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</si>
  <si>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</si>
  <si>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</si>
  <si>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</si>
  <si>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</si>
  <si>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</si>
  <si>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</si>
  <si>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</si>
  <si>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</si>
  <si>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</si>
  <si>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</si>
  <si>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</si>
  <si>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</si>
  <si>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</si>
  <si>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</si>
  <si>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</si>
  <si>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</si>
  <si>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</si>
  <si>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</si>
  <si>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</si>
  <si>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</si>
  <si>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</si>
  <si>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</si>
  <si>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</si>
  <si>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</si>
  <si>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</si>
  <si>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</si>
  <si>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</si>
  <si>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</si>
  <si>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</si>
  <si>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</si>
  <si>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</si>
  <si>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</si>
  <si>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</si>
  <si>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</si>
  <si>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</si>
  <si>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</si>
  <si>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</si>
  <si>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</si>
  <si>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</si>
  <si>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</si>
  <si>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</si>
  <si>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</si>
  <si>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</si>
  <si>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</si>
  <si>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</si>
  <si>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</si>
  <si>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</si>
  <si>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</si>
  <si>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</si>
  <si>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</si>
  <si>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</si>
  <si>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</si>
  <si>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</si>
  <si>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</si>
  <si>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</si>
  <si>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</si>
  <si>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</si>
  <si>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</si>
  <si>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</si>
  <si>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</si>
  <si>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</si>
  <si>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</si>
  <si>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</si>
  <si>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</si>
  <si>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</si>
  <si>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</si>
  <si>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</si>
  <si>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</si>
  <si>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</si>
  <si>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</si>
  <si>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</si>
  <si>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</si>
  <si>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</si>
  <si>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</si>
  <si>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</si>
  <si>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</si>
  <si>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</si>
  <si>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</si>
  <si>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</si>
  <si>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</si>
  <si>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</si>
  <si>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</si>
  <si>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</si>
  <si>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</si>
  <si>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</si>
  <si>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</si>
  <si>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</si>
  <si>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</si>
  <si>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</si>
  <si>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</si>
  <si>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</si>
  <si>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</si>
  <si>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</si>
  <si>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</si>
  <si>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</si>
  <si>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</si>
  <si>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</si>
  <si>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</si>
  <si>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</si>
  <si>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</si>
  <si>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</si>
  <si>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</si>
  <si>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</si>
  <si>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</si>
  <si>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</si>
  <si>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</si>
  <si>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</si>
  <si>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</si>
  <si>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</si>
  <si>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</si>
  <si>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</si>
  <si>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</si>
  <si>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</si>
  <si>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</si>
  <si>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</si>
  <si>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</si>
  <si>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</si>
  <si>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</si>
  <si>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</si>
  <si>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</si>
  <si>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</si>
  <si>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</si>
  <si>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</si>
  <si>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</si>
  <si>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</si>
  <si>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</si>
  <si>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</si>
  <si>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</si>
  <si>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</si>
  <si>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</si>
  <si>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</si>
  <si>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</si>
  <si>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</si>
  <si>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</si>
  <si>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</si>
  <si>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</si>
  <si>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</si>
  <si>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</si>
  <si>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</si>
  <si>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</si>
  <si>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</si>
  <si>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</si>
  <si>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</si>
  <si>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</si>
  <si>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</si>
  <si>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</si>
  <si>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</si>
  <si>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</si>
  <si>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</si>
  <si>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</si>
  <si>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</si>
  <si>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</si>
  <si>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</si>
  <si>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</si>
  <si>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</si>
  <si>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</si>
  <si>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</si>
  <si>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</si>
  <si>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</si>
  <si>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</si>
  <si>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</si>
  <si>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</si>
  <si>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</si>
  <si>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</si>
  <si>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</si>
  <si>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</si>
  <si>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</si>
  <si>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</si>
  <si>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</si>
  <si>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</si>
  <si>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</si>
  <si>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</si>
  <si>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</si>
  <si>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</si>
  <si>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</si>
  <si>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</si>
  <si>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</si>
  <si>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</si>
  <si>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</si>
  <si>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</si>
  <si>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</si>
  <si>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</si>
  <si>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</si>
  <si>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CIA World Factbook</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</si>
  <si>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</si>
  <si>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</si>
  <si>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</si>
  <si>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</si>
  <si>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</si>
  <si>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</si>
  <si>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</si>
  <si>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</si>
  <si>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</si>
  <si>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</si>
  <si>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</si>
  <si>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</si>
  <si>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</si>
  <si>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</si>
  <si>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</si>
  <si>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</si>
  <si>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</si>
  <si>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</si>
  <si>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</si>
  <si>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</si>
  <si>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</si>
  <si>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</si>
  <si>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</si>
  <si>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</si>
  <si>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</si>
  <si>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</si>
  <si>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</si>
  <si>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</si>
  <si>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</si>
  <si>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</si>
  <si>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</si>
  <si>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</si>
  <si>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</si>
  <si>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</si>
  <si>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</si>
  <si>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</si>
  <si>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</si>
  <si>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</si>
  <si>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</si>
  <si>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</si>
  <si>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</si>
  <si>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</si>
  <si>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</si>
  <si>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</si>
  <si>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</si>
  <si>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</si>
  <si>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</si>
  <si>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</si>
  <si>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</si>
  <si>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</si>
  <si>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</si>
  <si>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</si>
  <si>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</si>
  <si>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</si>
  <si>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</si>
  <si>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</si>
  <si>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</si>
  <si>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</si>
  <si>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</si>
  <si>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</si>
  <si>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</si>
  <si>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</si>
  <si>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</si>
  <si>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</si>
  <si>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</si>
  <si>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</si>
  <si>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</si>
  <si>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</si>
  <si>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</si>
  <si>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</si>
  <si>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</si>
  <si>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HNO 2021</t>
  </si>
  <si>
    <t>https://myanmar.unfpa.org/en/publications/union-report-volume-3k-rakhine-state-report; https://reliefweb.int/report/myanmar/myanmar-humanitarian-needs-overview-2020-december-2019</t>
  </si>
  <si>
    <t xml:space="preserve">IDP, host, and non-host </t>
  </si>
  <si>
    <t>MMR003Crisis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</si>
  <si>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</si>
  <si>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</si>
  <si>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</si>
  <si>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</si>
  <si>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</si>
  <si>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</si>
  <si>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</si>
  <si>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</si>
  <si>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</si>
  <si>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</si>
  <si>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</si>
  <si>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</si>
  <si>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</si>
  <si>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</si>
  <si>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</si>
  <si>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</si>
  <si>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</si>
  <si>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</si>
  <si>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</si>
  <si>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</si>
  <si>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</si>
  <si>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</si>
  <si>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</si>
  <si>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</si>
  <si>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</si>
  <si>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</si>
  <si>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</si>
  <si>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</si>
  <si>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</si>
  <si>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</si>
  <si>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</si>
  <si>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</si>
  <si>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</si>
  <si>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</si>
  <si>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</si>
  <si>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</si>
  <si>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</si>
  <si>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</si>
  <si>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</si>
  <si>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</si>
  <si>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</si>
  <si>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</si>
  <si>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</si>
  <si>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</si>
  <si>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</si>
  <si>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</si>
  <si>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</si>
  <si>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</si>
  <si>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</si>
  <si>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</si>
  <si>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</si>
  <si>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</si>
  <si>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</si>
  <si>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</si>
  <si>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</si>
  <si>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</si>
  <si>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</si>
  <si>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</si>
  <si>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</si>
  <si>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</si>
  <si>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</si>
  <si>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</si>
  <si>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</si>
  <si>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</si>
  <si>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</si>
  <si>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</si>
  <si>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</si>
  <si>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</si>
  <si>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</si>
  <si>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</si>
  <si>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</si>
  <si>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</si>
  <si>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</si>
  <si>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</si>
  <si>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</si>
  <si>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</si>
  <si>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</si>
  <si>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</si>
  <si>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</si>
  <si>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</si>
  <si>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</si>
  <si>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</si>
  <si>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</si>
  <si>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</si>
  <si>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</si>
  <si>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</si>
  <si>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</si>
  <si>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Affected population</t>
  </si>
  <si>
    <t>NAM002Crisis affected groups</t>
  </si>
  <si>
    <t>IDPs, Returnees and Host population affected</t>
  </si>
  <si>
    <t>MOZ004Crisis affected groups</t>
  </si>
  <si>
    <t>Total population</t>
  </si>
  <si>
    <t>Population Census Data 2020</t>
  </si>
  <si>
    <t>https://psa.gov.ph/population-and-housing/node/164857</t>
  </si>
  <si>
    <t>Total population living in the Philippines</t>
  </si>
  <si>
    <t>PHL003Total population</t>
  </si>
  <si>
    <t>Total population living in the areas considered affected</t>
  </si>
  <si>
    <t>PHL003People exposed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</si>
  <si>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</si>
  <si>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</si>
  <si>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</si>
  <si>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</si>
  <si>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</si>
  <si>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</si>
  <si>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</si>
  <si>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</si>
  <si>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</si>
  <si>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</si>
  <si>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</si>
  <si>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</si>
  <si>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</si>
  <si>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</si>
  <si>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</si>
  <si>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</si>
  <si>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</si>
  <si>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</si>
  <si>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</si>
  <si>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</si>
  <si>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</si>
  <si>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</si>
  <si>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</si>
  <si>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</si>
  <si>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</si>
  <si>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</si>
  <si>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</si>
  <si>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</si>
  <si>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</si>
  <si>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</si>
  <si>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</si>
  <si>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</si>
  <si>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</si>
  <si>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</si>
  <si>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</si>
  <si>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</si>
  <si>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</si>
  <si>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</si>
  <si>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</si>
  <si>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</si>
  <si>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</si>
  <si>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</si>
  <si>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</si>
  <si>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</si>
  <si>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</si>
  <si>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</si>
  <si>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</si>
  <si>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</si>
  <si>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</si>
  <si>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</si>
  <si>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</si>
  <si>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</si>
  <si>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</si>
  <si>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</si>
  <si>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</si>
  <si>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</si>
  <si>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</si>
  <si>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</si>
  <si>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</si>
  <si>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</si>
  <si>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</si>
  <si>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</si>
  <si>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</si>
  <si>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</si>
  <si>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MMR002Extreme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</si>
  <si>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</si>
  <si>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</si>
  <si>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</si>
  <si>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</si>
  <si>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</si>
  <si>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</si>
  <si>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</si>
  <si>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</si>
  <si>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</si>
  <si>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</si>
  <si>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</si>
  <si>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</si>
  <si>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</si>
  <si>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</si>
  <si>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</si>
  <si>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</si>
  <si>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</si>
  <si>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</si>
  <si>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</si>
  <si>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</si>
  <si>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</si>
  <si>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</si>
  <si>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</si>
  <si>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</si>
  <si>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</si>
  <si>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</si>
  <si>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</si>
  <si>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</si>
  <si>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</si>
  <si>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</si>
  <si>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</si>
  <si>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</si>
  <si>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</si>
  <si>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</si>
  <si>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</si>
  <si>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</si>
  <si>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</si>
  <si>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</si>
  <si>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</si>
  <si>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</si>
  <si>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</si>
  <si>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</si>
  <si>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</si>
  <si>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</si>
  <si>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</si>
  <si>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</si>
  <si>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</si>
  <si>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</si>
  <si>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</si>
  <si>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</si>
  <si>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</si>
  <si>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</si>
  <si>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</si>
  <si>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</si>
  <si>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</si>
  <si>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</si>
  <si>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</si>
  <si>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</si>
  <si>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</si>
  <si>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</si>
  <si>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</si>
  <si>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</si>
  <si>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</si>
  <si>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Refugee &amp; Host population</t>
  </si>
  <si>
    <t>RWA002Crisis affected groups</t>
  </si>
  <si>
    <t>Host-community, IDPs, refugees , returnees</t>
  </si>
  <si>
    <t>ZWE001Crisis affected groups</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</si>
  <si>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</si>
  <si>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</si>
  <si>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</si>
  <si>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</si>
  <si>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</si>
  <si>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</si>
  <si>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</si>
  <si>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</si>
  <si>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</si>
  <si>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</si>
  <si>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</si>
  <si>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</si>
  <si>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</si>
  <si>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</si>
  <si>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</si>
  <si>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</si>
  <si>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</si>
  <si>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</si>
  <si>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</si>
  <si>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</si>
  <si>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</si>
  <si>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</si>
  <si>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</si>
  <si>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</si>
  <si>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</si>
  <si>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</si>
  <si>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</si>
  <si>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</si>
  <si>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</si>
  <si>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</si>
  <si>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</si>
  <si>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</si>
  <si>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</si>
  <si>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</si>
  <si>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</si>
  <si>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</si>
  <si>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</si>
  <si>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</si>
  <si>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</si>
  <si>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</si>
  <si>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</si>
  <si>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</si>
  <si>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</si>
  <si>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</si>
  <si>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</si>
  <si>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</si>
  <si>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</si>
  <si>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</si>
  <si>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</si>
  <si>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</si>
  <si>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</si>
  <si>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</si>
  <si>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</si>
  <si>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</si>
  <si>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</si>
  <si>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</si>
  <si>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</si>
  <si>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</si>
  <si>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</si>
  <si>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</si>
  <si>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</si>
  <si>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</si>
  <si>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</si>
  <si>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</si>
  <si>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</si>
  <si>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</si>
  <si>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</si>
  <si>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</si>
  <si>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ERI001Economic Losses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</si>
  <si>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</si>
  <si>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</si>
  <si>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</si>
  <si>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</si>
  <si>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</si>
  <si>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</si>
  <si>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</si>
  <si>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</si>
  <si>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</si>
  <si>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</si>
  <si>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</si>
  <si>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</si>
  <si>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</si>
  <si>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</si>
  <si>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</si>
  <si>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</si>
  <si>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</si>
  <si>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</si>
  <si>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</si>
  <si>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</si>
  <si>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</si>
  <si>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</si>
  <si>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</si>
  <si>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</si>
  <si>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</si>
  <si>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</si>
  <si>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</si>
  <si>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</si>
  <si>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</si>
  <si>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</si>
  <si>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</si>
  <si>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</si>
  <si>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</si>
  <si>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</si>
  <si>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</si>
  <si>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</si>
  <si>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</si>
  <si>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</si>
  <si>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</si>
  <si>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</si>
  <si>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</si>
  <si>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</si>
  <si>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</si>
  <si>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</si>
  <si>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</si>
  <si>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</si>
  <si>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</si>
  <si>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</si>
  <si>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</si>
  <si>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</si>
  <si>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</si>
  <si>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</si>
  <si>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</si>
  <si>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</si>
  <si>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</si>
  <si>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</si>
  <si>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</si>
  <si>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</si>
  <si>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</si>
  <si>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</si>
  <si>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</si>
  <si>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</si>
  <si>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</si>
  <si>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</si>
  <si>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</si>
  <si>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</si>
  <si>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</si>
  <si>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</si>
  <si>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</si>
  <si>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</si>
  <si>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</si>
  <si>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</si>
  <si>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</si>
  <si>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</si>
  <si>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</si>
  <si>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</si>
  <si>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</si>
  <si>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</si>
  <si>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</si>
  <si>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</si>
  <si>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</si>
  <si>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</si>
  <si>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</si>
  <si>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</si>
  <si>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</si>
  <si>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</si>
  <si>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</si>
  <si>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</si>
  <si>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</si>
  <si>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</si>
  <si>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</si>
  <si>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</si>
  <si>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</si>
  <si>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</si>
  <si>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</si>
  <si>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</si>
  <si>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</si>
  <si>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</si>
  <si>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</si>
  <si>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</si>
  <si>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</si>
  <si>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</si>
  <si>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</si>
  <si>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</si>
  <si>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</si>
  <si>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</si>
  <si>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</si>
  <si>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</si>
  <si>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</si>
  <si>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</si>
  <si>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</si>
  <si>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</si>
  <si>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</si>
  <si>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</si>
  <si>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</si>
  <si>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</si>
  <si>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</si>
  <si>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</si>
  <si>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</si>
  <si>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</si>
  <si>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</si>
  <si>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</si>
  <si>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</si>
  <si>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</si>
  <si>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</si>
  <si>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</si>
  <si>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</si>
  <si>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</si>
  <si>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</si>
  <si>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</si>
  <si>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</si>
  <si>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</si>
  <si>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</si>
  <si>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</si>
  <si>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</si>
  <si>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REG013Severe humanitarian conditions - Level 4</t>
  </si>
  <si>
    <t>REG013Extreme humanitarian conditions - Level 5</t>
  </si>
  <si>
    <t>NBS Accessed 09/08/2021</t>
  </si>
  <si>
    <t>https://nigerianstat.gov.ng/elibrary</t>
  </si>
  <si>
    <t>Total population of Taraba, Benue, Plateau, Nasarawa(most affected by Middle Belt crisis)</t>
  </si>
  <si>
    <t>NGA003People exposed</t>
  </si>
  <si>
    <t>WHO 28/10/2022</t>
  </si>
  <si>
    <t>https://reliefweb.int/report/afghanistan/earthquake-paktika-and-khost-provinces-afghanistan-situation-report-7-issued-28-june-2022</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</si>
  <si>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</si>
  <si>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</si>
  <si>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</si>
  <si>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</si>
  <si>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</si>
  <si>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</si>
  <si>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</si>
  <si>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</si>
  <si>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</si>
  <si>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</si>
  <si>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</si>
  <si>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</si>
  <si>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</si>
  <si>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</si>
  <si>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</si>
  <si>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</si>
  <si>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</si>
  <si>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</si>
  <si>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</si>
  <si>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</si>
  <si>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</si>
  <si>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</si>
  <si>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</si>
  <si>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</si>
  <si>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</si>
  <si>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</si>
  <si>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</si>
  <si>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</si>
  <si>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</si>
  <si>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</si>
  <si>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</si>
  <si>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</si>
  <si>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</si>
  <si>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</si>
  <si>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</si>
  <si>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</si>
  <si>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</si>
  <si>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</si>
  <si>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</si>
  <si>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</si>
  <si>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</si>
  <si>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</si>
  <si>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</si>
  <si>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</si>
  <si>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</si>
  <si>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</si>
  <si>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</si>
  <si>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</si>
  <si>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</si>
  <si>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</si>
  <si>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</si>
  <si>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</si>
  <si>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</si>
  <si>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</si>
  <si>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</si>
  <si>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</si>
  <si>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</si>
  <si>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</si>
  <si>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</si>
  <si>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</si>
  <si>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</si>
  <si>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</si>
  <si>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</si>
  <si>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</si>
  <si>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</si>
  <si>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</si>
  <si>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</si>
  <si>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</si>
  <si>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</si>
  <si>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</si>
  <si>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</si>
  <si>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</si>
  <si>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</si>
  <si>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This is the sum of people facing levels 2-5 humanitarian needs according to ACAPS methodology.</t>
  </si>
  <si>
    <t>CMR002People affected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</si>
  <si>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</si>
  <si>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</si>
  <si>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</si>
  <si>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</si>
  <si>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</si>
  <si>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</si>
  <si>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</si>
  <si>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</si>
  <si>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</si>
  <si>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</si>
  <si>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</si>
  <si>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</si>
  <si>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</si>
  <si>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</si>
  <si>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</si>
  <si>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</si>
  <si>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</si>
  <si>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</si>
  <si>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</si>
  <si>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</si>
  <si>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</si>
  <si>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</si>
  <si>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</si>
  <si>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</si>
  <si>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</si>
  <si>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</si>
  <si>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</si>
  <si>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</si>
  <si>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</si>
  <si>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</si>
  <si>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</si>
  <si>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</si>
  <si>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</si>
  <si>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</si>
  <si>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</si>
  <si>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</si>
  <si>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</si>
  <si>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</si>
  <si>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</si>
  <si>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City Population 12/06/2020</t>
  </si>
  <si>
    <t>https://www.citypopulation.de/en/uganda/admin/</t>
  </si>
  <si>
    <t>Landmass of 12 districts which host most refugees.</t>
  </si>
  <si>
    <t>UGA005Landmass affected</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</si>
  <si>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</si>
  <si>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</si>
  <si>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</si>
  <si>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</si>
  <si>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</si>
  <si>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</si>
  <si>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</si>
  <si>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</si>
  <si>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</si>
  <si>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</si>
  <si>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</si>
  <si>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</si>
  <si>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</si>
  <si>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</si>
  <si>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</si>
  <si>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</si>
  <si>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</si>
  <si>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</si>
  <si>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</si>
  <si>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</si>
  <si>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</si>
  <si>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TCD003People in Need</t>
  </si>
  <si>
    <t>https://www.humanitarianresponse.info/es/operations/chad/document/tchad-aper%C3%A7u-des-besoins-humanitaires-2020-hno-2020</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</si>
  <si>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</si>
  <si>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</si>
  <si>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</si>
  <si>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</si>
  <si>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</si>
  <si>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</si>
  <si>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</si>
  <si>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</si>
  <si>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</si>
  <si>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</si>
  <si>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</si>
  <si>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</si>
  <si>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</si>
  <si>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</si>
  <si>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</si>
  <si>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</si>
  <si>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</si>
  <si>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</si>
  <si>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</si>
  <si>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</si>
  <si>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</si>
  <si>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</si>
  <si>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</si>
  <si>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</si>
  <si>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</si>
  <si>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</si>
  <si>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</si>
  <si>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Total population of the four regions most affected by the crisis Ennedi Est (165691) + Ouaddai (1002620) + Sila (491,875) + Wadi Fira (787,368)</t>
  </si>
  <si>
    <t>TCD005People exposed</t>
  </si>
  <si>
    <t>TCD005People affected</t>
  </si>
  <si>
    <t xml:space="preserve">Floods in Pakistan </t>
  </si>
  <si>
    <t>PAK005</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</si>
  <si>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</si>
  <si>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</si>
  <si>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</si>
  <si>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</si>
  <si>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</si>
  <si>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</si>
  <si>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</si>
  <si>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</si>
  <si>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 xml:space="preserve">Medium </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</si>
  <si>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</si>
  <si>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</si>
  <si>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</si>
  <si>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</si>
  <si>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</si>
  <si>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</si>
  <si>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</si>
  <si>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</si>
  <si>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</si>
  <si>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</si>
  <si>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</si>
  <si>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</si>
  <si>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</si>
  <si>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</si>
  <si>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</si>
  <si>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</si>
  <si>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</si>
  <si>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</si>
  <si>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</si>
  <si>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</si>
  <si>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</si>
  <si>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</si>
  <si>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</si>
  <si>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</si>
  <si>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</si>
  <si>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</si>
  <si>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</si>
  <si>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</si>
  <si>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</si>
  <si>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</si>
  <si>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</si>
  <si>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</si>
  <si>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</si>
  <si>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</si>
  <si>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</si>
  <si>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</si>
  <si>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</si>
  <si>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</si>
  <si>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</si>
  <si>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</si>
  <si>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</si>
  <si>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</si>
  <si>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</si>
  <si>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</si>
  <si>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</si>
  <si>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</si>
  <si>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</si>
  <si>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</si>
  <si>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</si>
  <si>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</si>
  <si>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</si>
  <si>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</si>
  <si>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</si>
  <si>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</si>
  <si>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</si>
  <si>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</si>
  <si>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</si>
  <si>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</si>
  <si>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</si>
  <si>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</si>
  <si>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</si>
  <si>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</si>
  <si>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</si>
  <si>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</si>
  <si>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</si>
  <si>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</si>
  <si>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</si>
  <si>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</si>
  <si>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</si>
  <si>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</si>
  <si>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</si>
  <si>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</si>
  <si>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</si>
  <si>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</si>
  <si>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</si>
  <si>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</si>
  <si>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</si>
  <si>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</si>
  <si>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</si>
  <si>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</si>
  <si>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</si>
  <si>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</si>
  <si>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</si>
  <si>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</si>
  <si>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</si>
  <si>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</si>
  <si>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</si>
  <si>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</si>
  <si>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</si>
  <si>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</si>
  <si>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</si>
  <si>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</si>
  <si>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</si>
  <si>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</si>
  <si>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</si>
  <si>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</si>
  <si>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</si>
  <si>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</si>
  <si>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</si>
  <si>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</si>
  <si>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</si>
  <si>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</si>
  <si>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</si>
  <si>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</si>
  <si>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</si>
  <si>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</si>
  <si>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</si>
  <si>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</si>
  <si>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</si>
  <si>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</si>
  <si>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</si>
  <si>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</si>
  <si>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</si>
  <si>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</si>
  <si>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</si>
  <si>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</si>
  <si>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</si>
  <si>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</si>
  <si>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</si>
  <si>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</si>
  <si>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</si>
  <si>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City Population 03/05/2021</t>
  </si>
  <si>
    <t>https://www.citypopulation.de/en/somalia/</t>
  </si>
  <si>
    <t>Landmass of Woqooyi Galbeed and Bari regions, which host majority of refugees and asylum seekers</t>
  </si>
  <si>
    <t>SOM002Landmass affected</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</si>
  <si>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</si>
  <si>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</si>
  <si>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</si>
  <si>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</si>
  <si>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</si>
  <si>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</si>
  <si>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</si>
  <si>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</si>
  <si>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</si>
  <si>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</si>
  <si>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</si>
  <si>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</si>
  <si>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</si>
  <si>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11/07/2022</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</si>
  <si>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</si>
  <si>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</si>
  <si>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</si>
  <si>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</si>
  <si>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</si>
  <si>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</si>
  <si>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</si>
  <si>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</si>
  <si>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</si>
  <si>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</si>
  <si>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</si>
  <si>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</si>
  <si>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</si>
  <si>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</si>
  <si>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</si>
  <si>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</si>
  <si>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</si>
  <si>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</si>
  <si>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</si>
  <si>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</si>
  <si>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</si>
  <si>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</si>
  <si>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</si>
  <si>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</si>
  <si>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</si>
  <si>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</si>
  <si>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</si>
  <si>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</si>
  <si>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</si>
  <si>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</si>
  <si>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</si>
  <si>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</si>
  <si>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</si>
  <si>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</si>
  <si>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</si>
  <si>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</si>
  <si>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</si>
  <si>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</si>
  <si>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</si>
  <si>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</si>
  <si>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</si>
  <si>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</si>
  <si>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</si>
  <si>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</si>
  <si>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</si>
  <si>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</si>
  <si>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</si>
  <si>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</si>
  <si>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</si>
  <si>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</si>
  <si>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</si>
  <si>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</si>
  <si>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</si>
  <si>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</si>
  <si>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</si>
  <si>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</si>
  <si>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</si>
  <si>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</si>
  <si>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</si>
  <si>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</si>
  <si>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</si>
  <si>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</si>
  <si>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</si>
  <si>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</si>
  <si>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</si>
  <si>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</si>
  <si>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</si>
  <si>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</si>
  <si>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</si>
  <si>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</si>
  <si>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</si>
  <si>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</si>
  <si>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</si>
  <si>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</si>
  <si>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</si>
  <si>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</si>
  <si>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</si>
  <si>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</si>
  <si>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</si>
  <si>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</si>
  <si>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</si>
  <si>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</si>
  <si>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</si>
  <si>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</si>
  <si>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</si>
  <si>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</si>
  <si>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</si>
  <si>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</si>
  <si>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</si>
  <si>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</si>
  <si>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</si>
  <si>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</si>
  <si>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</si>
  <si>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</si>
  <si>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Non-displaced people, IDPs and refugees</t>
  </si>
  <si>
    <t>CMR002Crisis affected groups</t>
  </si>
  <si>
    <t>CMR003Crisis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</si>
  <si>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</si>
  <si>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</si>
  <si>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</si>
  <si>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</si>
  <si>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</si>
  <si>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</si>
  <si>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</si>
  <si>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</si>
  <si>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</si>
  <si>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</si>
  <si>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</si>
  <si>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</si>
  <si>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</si>
  <si>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</si>
  <si>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</si>
  <si>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</si>
  <si>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</si>
  <si>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</si>
  <si>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</si>
  <si>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</si>
  <si>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</si>
  <si>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</si>
  <si>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</si>
  <si>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</si>
  <si>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</si>
  <si>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</si>
  <si>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</si>
  <si>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OCHA 15/02/2022</t>
  </si>
  <si>
    <t>https://www.humanitarianresponse.info/sites/www.humanitarianresponse.info/files/documents/files/ner_hno_2022.pdf</t>
  </si>
  <si>
    <t>PIN is the sum of populations on levels 3-5.</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</si>
  <si>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</si>
  <si>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</si>
  <si>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</si>
  <si>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</si>
  <si>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</si>
  <si>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</si>
  <si>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</si>
  <si>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</si>
  <si>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</si>
  <si>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</si>
  <si>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</si>
  <si>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</si>
  <si>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</si>
  <si>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</si>
  <si>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</si>
  <si>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NER003Total population</t>
  </si>
  <si>
    <t>NER004Total population</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</si>
  <si>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</si>
  <si>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</si>
  <si>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</si>
  <si>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</si>
  <si>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</si>
  <si>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</si>
  <si>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</si>
  <si>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</si>
  <si>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</si>
  <si>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</si>
  <si>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</si>
  <si>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</si>
  <si>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</si>
  <si>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https://data.worldbank.org/indicator/AG.SRF.TOTL.K2?locations=ML</t>
  </si>
  <si>
    <t xml:space="preserve">Total square kilometres of the affected area with the complex crisis in Mali
</t>
  </si>
  <si>
    <t>MLI001Landmass affected</t>
  </si>
  <si>
    <t>ANSD - January 2022</t>
  </si>
  <si>
    <t>http://www.ansd.sn/</t>
  </si>
  <si>
    <t>Total square kilometers of affected area as presented by the national agency of demogaphy and statistics</t>
  </si>
  <si>
    <t>SEN002Landmass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</si>
  <si>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</si>
  <si>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</si>
  <si>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</si>
  <si>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</si>
  <si>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</si>
  <si>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</si>
  <si>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</si>
  <si>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</si>
  <si>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</si>
  <si>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World bank 2018</t>
  </si>
  <si>
    <t>https://data.worldbank.org/indicator/AG.SRF.TOTL.K2?locations=NE</t>
  </si>
  <si>
    <t>Total square kilometers of affected areas in Niger</t>
  </si>
  <si>
    <t>NER001Landmass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</si>
  <si>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</si>
  <si>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</si>
  <si>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</si>
  <si>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</si>
  <si>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</si>
  <si>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</si>
  <si>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</si>
  <si>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</si>
  <si>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</si>
  <si>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</si>
  <si>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</si>
  <si>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</si>
  <si>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</si>
  <si>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</si>
  <si>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</si>
  <si>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</si>
  <si>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</si>
  <si>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</si>
  <si>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</si>
  <si>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</si>
  <si>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</si>
  <si>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</si>
  <si>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</si>
  <si>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</si>
  <si>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</si>
  <si>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</si>
  <si>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</si>
  <si>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</si>
  <si>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</si>
  <si>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</si>
  <si>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</si>
  <si>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</si>
  <si>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</si>
  <si>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</si>
  <si>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</si>
  <si>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</si>
  <si>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</si>
  <si>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</si>
  <si>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</si>
  <si>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</si>
  <si>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</si>
  <si>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</si>
  <si>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</si>
  <si>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</si>
  <si>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</si>
  <si>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</si>
  <si>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</si>
  <si>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</si>
  <si>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</si>
  <si>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</si>
  <si>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</si>
  <si>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</si>
  <si>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</si>
  <si>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</si>
  <si>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</si>
  <si>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</si>
  <si>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PNG003People in Need</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</si>
  <si>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</si>
  <si>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</si>
  <si>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</si>
  <si>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</si>
  <si>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</si>
  <si>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</si>
  <si>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</si>
  <si>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</si>
  <si>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</si>
  <si>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</si>
  <si>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</si>
  <si>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</si>
  <si>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</si>
  <si>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</si>
  <si>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</si>
  <si>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</si>
  <si>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</si>
  <si>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</si>
  <si>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</si>
  <si>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</si>
  <si>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</si>
  <si>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</si>
  <si>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</si>
  <si>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</si>
  <si>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</si>
  <si>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</si>
  <si>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</si>
  <si>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</si>
  <si>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</si>
  <si>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</si>
  <si>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</si>
  <si>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</si>
  <si>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</si>
  <si>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</si>
  <si>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</si>
  <si>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</si>
  <si>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</si>
  <si>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</si>
  <si>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</si>
  <si>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</si>
  <si>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</si>
  <si>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</si>
  <si>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</si>
  <si>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</si>
  <si>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</si>
  <si>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</si>
  <si>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</si>
  <si>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</si>
  <si>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</si>
  <si>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</si>
  <si>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</si>
  <si>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</si>
  <si>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</si>
  <si>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</si>
  <si>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</si>
  <si>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</si>
  <si>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</si>
  <si>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</si>
  <si>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</si>
  <si>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</si>
  <si>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</si>
  <si>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 xml:space="preserve">Landmass of Borno, Yobe and Adamawa state. </t>
  </si>
  <si>
    <t>NGA004Landmass affected</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</si>
  <si>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</si>
  <si>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</si>
  <si>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</si>
  <si>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</si>
  <si>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</si>
  <si>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</si>
  <si>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World Bank Accessed 19/09/2022</t>
  </si>
  <si>
    <t>https://data.worldbank.org/indicator/AG.LND.TOTL.K2?locations=NG</t>
  </si>
  <si>
    <t>Total landmass as the whole Nigeria  is considered affected by the complex crisis.</t>
  </si>
  <si>
    <t>NGA001Landmass affected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</si>
  <si>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</si>
  <si>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</si>
  <si>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</si>
  <si>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</si>
  <si>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AGO002People in Need</t>
  </si>
  <si>
    <t>IPC 04/07/2022</t>
  </si>
  <si>
    <t>https://www.ipcinfo.org/ipc-country-analysis/details-map/en/c/1155762/?iso3=SWZ</t>
  </si>
  <si>
    <t>ACAPS methodology: Exposed= Level 1 + Level 2 + Level 3 + Level 4 +Level 5</t>
  </si>
  <si>
    <t>SWZ001People exposed</t>
  </si>
  <si>
    <t>ACAPS methodology: Affected= Level 2 + Level 3 + Level 4 + Level 5</t>
  </si>
  <si>
    <t>SWZ001People affected</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</si>
  <si>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</si>
  <si>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</si>
  <si>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</si>
  <si>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</si>
  <si>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</si>
  <si>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</si>
  <si>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</si>
  <si>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</si>
  <si>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</si>
  <si>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</si>
  <si>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</si>
  <si>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</si>
  <si>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</si>
  <si>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</si>
  <si>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</si>
  <si>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</si>
  <si>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</si>
  <si>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</si>
  <si>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</si>
  <si>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</si>
  <si>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</si>
  <si>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</si>
  <si>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</si>
  <si>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</si>
  <si>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</si>
  <si>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</si>
  <si>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</si>
  <si>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</si>
  <si>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</si>
  <si>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</si>
  <si>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</si>
  <si>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</si>
  <si>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</si>
  <si>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</si>
  <si>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</si>
  <si>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</si>
  <si>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</si>
  <si>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</si>
  <si>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</si>
  <si>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</si>
  <si>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</si>
  <si>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</si>
  <si>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</si>
  <si>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Ongoing insecurity/hostilities affecting humanitarian assistance</t>
  </si>
  <si>
    <t>AFG001Ongoing insecurity/hostilities affecting humanitarian assistance</t>
  </si>
  <si>
    <t>Presence of mines and improvised explosive devices</t>
  </si>
  <si>
    <t>AFG001Presence of mines and improvised explosive devices</t>
  </si>
  <si>
    <t>Violence against personnel, facilities and assets</t>
  </si>
  <si>
    <t>AFG001Violence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</si>
  <si>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</si>
  <si>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</si>
  <si>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</si>
  <si>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</si>
  <si>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</si>
  <si>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</si>
  <si>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</si>
  <si>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</si>
  <si>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</si>
  <si>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</si>
  <si>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</si>
  <si>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</si>
  <si>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</si>
  <si>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</si>
  <si>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</si>
  <si>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</si>
  <si>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</si>
  <si>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</si>
  <si>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</si>
  <si>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</si>
  <si>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</si>
  <si>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</si>
  <si>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</si>
  <si>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</si>
  <si>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</si>
  <si>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</si>
  <si>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</si>
  <si>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</si>
  <si>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</si>
  <si>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</si>
  <si>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</si>
  <si>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</si>
  <si>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</si>
  <si>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</si>
  <si>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</si>
  <si>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</si>
  <si>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</si>
  <si>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</si>
  <si>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</si>
  <si>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</si>
  <si>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</si>
  <si>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</si>
  <si>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</si>
  <si>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</si>
  <si>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</si>
  <si>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</si>
  <si>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AFG001Physical constraints in the environment (obstacles related to terrain, climate, lack of infrastructure, etc.)</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</si>
  <si>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</si>
  <si>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</si>
  <si>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</si>
  <si>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</si>
  <si>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</si>
  <si>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</si>
  <si>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</si>
  <si>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</si>
  <si>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</si>
  <si>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</si>
  <si>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</si>
  <si>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</si>
  <si>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</si>
  <si>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</si>
  <si>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</si>
  <si>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</si>
  <si>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</si>
  <si>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</si>
  <si>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</si>
  <si>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</si>
  <si>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</si>
  <si>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</si>
  <si>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</si>
  <si>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</si>
  <si>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</si>
  <si>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</si>
  <si>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</si>
  <si>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</si>
  <si>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</si>
  <si>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</si>
  <si>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</si>
  <si>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</si>
  <si>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</si>
  <si>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</si>
  <si>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</si>
  <si>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</si>
  <si>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</si>
  <si>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</si>
  <si>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</si>
  <si>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</si>
  <si>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</si>
  <si>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</si>
  <si>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</si>
  <si>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</si>
  <si>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</si>
  <si>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</si>
  <si>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</si>
  <si>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</si>
  <si>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</si>
  <si>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</si>
  <si>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</si>
  <si>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</si>
  <si>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</si>
  <si>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</si>
  <si>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</si>
  <si>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</si>
  <si>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</si>
  <si>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</si>
  <si>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</si>
  <si>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</si>
  <si>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</si>
  <si>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</si>
  <si>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</si>
  <si>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</si>
  <si>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</si>
  <si>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</si>
  <si>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</si>
  <si>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</si>
  <si>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</si>
  <si>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</si>
  <si>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</si>
  <si>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</si>
  <si>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</si>
  <si>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</si>
  <si>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</si>
  <si>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</si>
  <si>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</si>
  <si>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</si>
  <si>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</si>
  <si>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</si>
  <si>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</si>
  <si>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</si>
  <si>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</si>
  <si>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</si>
  <si>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</si>
  <si>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</si>
  <si>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</si>
  <si>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</si>
  <si>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</si>
  <si>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</si>
  <si>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</si>
  <si>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</si>
  <si>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</si>
  <si>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</si>
  <si>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</si>
  <si>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</si>
  <si>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</si>
  <si>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</si>
  <si>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</si>
  <si>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</si>
  <si>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</si>
  <si>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</si>
  <si>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</si>
  <si>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</si>
  <si>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</si>
  <si>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</si>
  <si>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</si>
  <si>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</si>
  <si>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</si>
  <si>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</si>
  <si>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</si>
  <si>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</si>
  <si>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</si>
  <si>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</si>
  <si>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</si>
  <si>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</si>
  <si>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</si>
  <si>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UKR002Denial of existence of humanitarian needs or entitlements to assistance</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</si>
  <si>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</si>
  <si>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</si>
  <si>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</si>
  <si>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</si>
  <si>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</si>
  <si>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</si>
  <si>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</si>
  <si>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</si>
  <si>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</si>
  <si>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</si>
  <si>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</si>
  <si>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</si>
  <si>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</si>
  <si>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</si>
  <si>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</si>
  <si>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</si>
  <si>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</si>
  <si>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</si>
  <si>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</si>
  <si>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</si>
  <si>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</si>
  <si>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</si>
  <si>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</si>
  <si>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</si>
  <si>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</si>
  <si>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</si>
  <si>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</si>
  <si>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</si>
  <si>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</si>
  <si>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</si>
  <si>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</si>
  <si>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</si>
  <si>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</si>
  <si>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</si>
  <si>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</si>
  <si>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</si>
  <si>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</si>
  <si>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</si>
  <si>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</si>
  <si>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</si>
  <si>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</si>
  <si>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</si>
  <si>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</si>
  <si>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</si>
  <si>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</si>
  <si>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</si>
  <si>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</si>
  <si>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</si>
  <si>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</si>
  <si>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</si>
  <si>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</si>
  <si>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</si>
  <si>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</si>
  <si>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</si>
  <si>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</si>
  <si>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</si>
  <si>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</si>
  <si>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</si>
  <si>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</si>
  <si>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</si>
  <si>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</si>
  <si>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</si>
  <si>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</si>
  <si>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</si>
  <si>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</si>
  <si>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</si>
  <si>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</si>
  <si>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</si>
  <si>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</si>
  <si>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</si>
  <si>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</si>
  <si>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</si>
  <si>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</si>
  <si>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</si>
  <si>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</si>
  <si>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</si>
  <si>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</si>
  <si>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</si>
  <si>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</si>
  <si>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</si>
  <si>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</si>
  <si>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</si>
  <si>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</si>
  <si>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</si>
  <si>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</si>
  <si>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</si>
  <si>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</si>
  <si>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</si>
  <si>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</si>
  <si>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</si>
  <si>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</si>
  <si>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</si>
  <si>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</si>
  <si>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</si>
  <si>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</si>
  <si>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</si>
  <si>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</si>
  <si>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</si>
  <si>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</si>
  <si>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</si>
  <si>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</si>
  <si>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</si>
  <si>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</si>
  <si>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</si>
  <si>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</si>
  <si>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</si>
  <si>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</si>
  <si>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</si>
  <si>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</si>
  <si>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</si>
  <si>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</si>
  <si>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</si>
  <si>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</si>
  <si>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</si>
  <si>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</si>
  <si>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</si>
  <si>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</si>
  <si>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</si>
  <si>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</si>
  <si>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</si>
  <si>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</si>
  <si>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</si>
  <si>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</si>
  <si>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</si>
  <si>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</si>
  <si>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</si>
  <si>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</si>
  <si>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</si>
  <si>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</si>
  <si>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</si>
  <si>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</si>
  <si>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</si>
  <si>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</si>
  <si>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</si>
  <si>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</si>
  <si>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</si>
  <si>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</si>
  <si>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</si>
  <si>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</si>
  <si>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</si>
  <si>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</si>
  <si>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</si>
  <si>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</si>
  <si>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</si>
  <si>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</si>
  <si>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</si>
  <si>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</si>
  <si>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</si>
  <si>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</si>
  <si>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</si>
  <si>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</si>
  <si>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</si>
  <si>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</si>
  <si>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</si>
  <si>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</si>
  <si>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</si>
  <si>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</si>
  <si>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</si>
  <si>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</si>
  <si>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</si>
  <si>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</si>
  <si>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</si>
  <si>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</si>
  <si>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</si>
  <si>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</si>
  <si>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</si>
  <si>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</si>
  <si>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</si>
  <si>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</si>
  <si>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</si>
  <si>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</si>
  <si>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</si>
  <si>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</si>
  <si>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</si>
  <si>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</si>
  <si>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</si>
  <si>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</si>
  <si>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</si>
  <si>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</si>
  <si>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</si>
  <si>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</si>
  <si>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</si>
  <si>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</si>
  <si>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</si>
  <si>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</si>
  <si>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</si>
  <si>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</si>
  <si>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</si>
  <si>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</si>
  <si>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</si>
  <si>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</si>
  <si>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</si>
  <si>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</si>
  <si>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</si>
  <si>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</si>
  <si>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</si>
  <si>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</si>
  <si>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</si>
  <si>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</si>
  <si>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</si>
  <si>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</si>
  <si>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</si>
  <si>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</si>
  <si>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</si>
  <si>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</si>
  <si>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</si>
  <si>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</si>
  <si>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</si>
  <si>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</si>
  <si>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</si>
  <si>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</si>
  <si>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</si>
  <si>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</si>
  <si>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</si>
  <si>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</si>
  <si>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</si>
  <si>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</si>
  <si>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</si>
  <si>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</si>
  <si>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</si>
  <si>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</si>
  <si>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</si>
  <si>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</si>
  <si>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</si>
  <si>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</si>
  <si>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</si>
  <si>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</si>
  <si>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</si>
  <si>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</si>
  <si>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</si>
  <si>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</si>
  <si>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</si>
  <si>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</si>
  <si>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</si>
  <si>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</si>
  <si>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</si>
  <si>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</si>
  <si>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</si>
  <si>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</si>
  <si>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</si>
  <si>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</si>
  <si>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</si>
  <si>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</si>
  <si>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</si>
  <si>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</si>
  <si>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</si>
  <si>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</si>
  <si>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</si>
  <si>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</si>
  <si>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</si>
  <si>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</si>
  <si>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</si>
  <si>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</si>
  <si>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</si>
  <si>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</si>
  <si>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</si>
  <si>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</si>
  <si>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</si>
  <si>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</si>
  <si>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</si>
  <si>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</si>
  <si>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</si>
  <si>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</si>
  <si>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</si>
  <si>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</si>
  <si>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</si>
  <si>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</si>
  <si>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</si>
  <si>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</si>
  <si>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</si>
  <si>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</si>
  <si>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</si>
  <si>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</si>
  <si>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</si>
  <si>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</si>
  <si>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</si>
  <si>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</si>
  <si>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</si>
  <si>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</si>
  <si>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</si>
  <si>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</si>
  <si>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</si>
  <si>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</si>
  <si>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</si>
  <si>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</si>
  <si>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</si>
  <si>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</si>
  <si>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</si>
  <si>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</si>
  <si>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</si>
  <si>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</si>
  <si>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</si>
  <si>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</si>
  <si>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</si>
  <si>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</si>
  <si>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</si>
  <si>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</si>
  <si>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</si>
  <si>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</si>
  <si>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</si>
  <si>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</si>
  <si>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</si>
  <si>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</si>
  <si>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</si>
  <si>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</si>
  <si>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</si>
  <si>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</si>
  <si>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</si>
  <si>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</si>
  <si>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</si>
  <si>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</si>
  <si>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</si>
  <si>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</si>
  <si>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</si>
  <si>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</si>
  <si>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</si>
  <si>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</si>
  <si>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</si>
  <si>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</si>
  <si>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</si>
  <si>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</si>
  <si>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</si>
  <si>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</si>
  <si>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</si>
  <si>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</si>
  <si>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</si>
  <si>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</si>
  <si>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</si>
  <si>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</si>
  <si>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</si>
  <si>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</si>
  <si>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</si>
  <si>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</si>
  <si>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</si>
  <si>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</si>
  <si>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</si>
  <si>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</si>
  <si>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</si>
  <si>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</si>
  <si>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</si>
  <si>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</si>
  <si>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</si>
  <si>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</si>
  <si>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</si>
  <si>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</si>
  <si>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</si>
  <si>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</si>
  <si>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</si>
  <si>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</si>
  <si>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</si>
  <si>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</si>
  <si>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</si>
  <si>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</si>
  <si>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</si>
  <si>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</si>
  <si>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</si>
  <si>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</si>
  <si>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</si>
  <si>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</si>
  <si>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</si>
  <si>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</si>
  <si>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</si>
  <si>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</si>
  <si>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</si>
  <si>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</si>
  <si>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</si>
  <si>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</si>
  <si>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</si>
  <si>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</si>
  <si>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</si>
  <si>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</si>
  <si>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</si>
  <si>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</si>
  <si>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</si>
  <si>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</si>
  <si>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</si>
  <si>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</si>
  <si>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</si>
  <si>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</si>
  <si>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</si>
  <si>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</si>
  <si>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</si>
  <si>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</si>
  <si>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</si>
  <si>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</si>
  <si>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</si>
  <si>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</si>
  <si>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</si>
  <si>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</si>
  <si>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</si>
  <si>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</si>
  <si>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</si>
  <si>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</si>
  <si>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</si>
  <si>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</si>
  <si>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</si>
  <si>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</si>
  <si>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</si>
  <si>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</si>
  <si>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</si>
  <si>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</si>
  <si>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</si>
  <si>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</si>
  <si>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</si>
  <si>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</si>
  <si>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</si>
  <si>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</si>
  <si>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</si>
  <si>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</si>
  <si>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</si>
  <si>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</si>
  <si>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</si>
  <si>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</si>
  <si>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</si>
  <si>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</si>
  <si>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</si>
  <si>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</si>
  <si>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</si>
  <si>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</si>
  <si>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</si>
  <si>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</si>
  <si>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</si>
  <si>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</si>
  <si>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</si>
  <si>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</si>
  <si>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</si>
  <si>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</si>
  <si>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</si>
  <si>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</si>
  <si>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</si>
  <si>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</si>
  <si>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</si>
  <si>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</si>
  <si>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</si>
  <si>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</si>
  <si>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</si>
  <si>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</si>
  <si>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</si>
  <si>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</si>
  <si>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</si>
  <si>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</si>
  <si>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</si>
  <si>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</si>
  <si>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</si>
  <si>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</si>
  <si>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</si>
  <si>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</si>
  <si>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</si>
  <si>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</si>
  <si>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</si>
  <si>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</si>
  <si>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</si>
  <si>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</si>
  <si>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</si>
  <si>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</si>
  <si>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</si>
  <si>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</si>
  <si>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</si>
  <si>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</si>
  <si>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</si>
  <si>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</si>
  <si>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</si>
  <si>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</si>
  <si>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</si>
  <si>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</si>
  <si>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</si>
  <si>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</si>
  <si>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</si>
  <si>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</si>
  <si>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</si>
  <si>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</si>
  <si>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</si>
  <si>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</si>
  <si>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</si>
  <si>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</si>
  <si>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</si>
  <si>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</si>
  <si>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</si>
  <si>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</si>
  <si>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</si>
  <si>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</si>
  <si>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</si>
  <si>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</si>
  <si>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</si>
  <si>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</si>
  <si>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</si>
  <si>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</si>
  <si>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</si>
  <si>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</si>
  <si>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</si>
  <si>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</si>
  <si>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</si>
  <si>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</si>
  <si>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</si>
  <si>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</si>
  <si>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</si>
  <si>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</si>
  <si>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</si>
  <si>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</si>
  <si>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</si>
  <si>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</si>
  <si>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</si>
  <si>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</si>
  <si>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</si>
  <si>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</si>
  <si>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</si>
  <si>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</si>
  <si>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</si>
  <si>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</si>
  <si>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</si>
  <si>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</si>
  <si>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</si>
  <si>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</si>
  <si>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</si>
  <si>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</si>
  <si>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</si>
  <si>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</si>
  <si>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</si>
  <si>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</si>
  <si>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</si>
  <si>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</si>
  <si>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</si>
  <si>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</si>
  <si>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</si>
  <si>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</si>
  <si>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</si>
  <si>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</si>
  <si>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</si>
  <si>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</si>
  <si>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</si>
  <si>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</si>
  <si>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</si>
  <si>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</si>
  <si>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</si>
  <si>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</si>
  <si>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</si>
  <si>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</si>
  <si>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</si>
  <si>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</si>
  <si>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</si>
  <si>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</si>
  <si>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</si>
  <si>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</si>
  <si>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</si>
  <si>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</si>
  <si>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</si>
  <si>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</si>
  <si>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</si>
  <si>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</si>
  <si>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</si>
  <si>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</si>
  <si>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</si>
  <si>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</si>
  <si>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</si>
  <si>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</si>
  <si>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</si>
  <si>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</si>
  <si>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</si>
  <si>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</si>
  <si>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</si>
  <si>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</si>
  <si>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</si>
  <si>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</si>
  <si>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</si>
  <si>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</si>
  <si>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</si>
  <si>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</si>
  <si>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</si>
  <si>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</si>
  <si>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</si>
  <si>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</si>
  <si>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</si>
  <si>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</si>
  <si>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</si>
  <si>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</si>
  <si>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</si>
  <si>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</si>
  <si>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</si>
  <si>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</si>
  <si>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</si>
  <si>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</si>
  <si>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</si>
  <si>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</si>
  <si>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</si>
  <si>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</si>
  <si>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</si>
  <si>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</si>
  <si>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</si>
  <si>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</si>
  <si>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</si>
  <si>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</si>
  <si>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</si>
  <si>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</si>
  <si>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</si>
  <si>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</si>
  <si>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</si>
  <si>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</si>
  <si>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</si>
  <si>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</si>
  <si>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</si>
  <si>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</si>
  <si>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</si>
  <si>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</si>
  <si>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</si>
  <si>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</si>
  <si>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</si>
  <si>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</si>
  <si>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</si>
  <si>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</si>
  <si>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</si>
  <si>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</si>
  <si>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</si>
  <si>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</si>
  <si>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</si>
  <si>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</si>
  <si>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</si>
  <si>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</si>
  <si>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</si>
  <si>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</si>
  <si>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</si>
  <si>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</si>
  <si>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</si>
  <si>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</si>
  <si>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</si>
  <si>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</si>
  <si>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</si>
  <si>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</si>
  <si>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</si>
  <si>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</si>
  <si>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</si>
  <si>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</si>
  <si>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</si>
  <si>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</si>
  <si>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</si>
  <si>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</si>
  <si>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</si>
  <si>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</si>
  <si>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</si>
  <si>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</si>
  <si>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</si>
  <si>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</si>
  <si>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</si>
  <si>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</si>
  <si>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</si>
  <si>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</si>
  <si>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</si>
  <si>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</si>
  <si>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</si>
  <si>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</si>
  <si>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</si>
  <si>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</si>
  <si>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</si>
  <si>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</si>
  <si>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</si>
  <si>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</si>
  <si>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</si>
  <si>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</si>
  <si>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</si>
  <si>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</si>
  <si>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</si>
  <si>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</si>
  <si>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</si>
  <si>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</si>
  <si>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</si>
  <si>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</si>
  <si>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PAK005People in Need</t>
  </si>
  <si>
    <t>Level 2 = affected - PIN</t>
  </si>
  <si>
    <t>PAK005Stressed humanitarian conditions - Level 2</t>
  </si>
  <si>
    <t>Total people in need of humanitarian assistance minus people in level 4</t>
  </si>
  <si>
    <t>PAK005Moderate humanitarian conditions - Level 3</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</si>
  <si>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</si>
  <si>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</si>
  <si>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</si>
  <si>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</si>
  <si>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</si>
  <si>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</si>
  <si>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</si>
  <si>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</si>
  <si>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</si>
  <si>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</si>
  <si>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</si>
  <si>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</si>
  <si>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</si>
  <si>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</si>
  <si>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</si>
  <si>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</si>
  <si>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</si>
  <si>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</si>
  <si>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</si>
  <si>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</si>
  <si>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</si>
  <si>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</si>
  <si>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</si>
  <si>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</si>
  <si>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</si>
  <si>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</si>
  <si>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</si>
  <si>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</si>
  <si>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</si>
  <si>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</si>
  <si>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</si>
  <si>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</si>
  <si>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</si>
  <si>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</si>
  <si>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</si>
  <si>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</si>
  <si>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</si>
  <si>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</si>
  <si>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</si>
  <si>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Mixed migration in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</si>
  <si>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</si>
  <si>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</si>
  <si>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</si>
  <si>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</si>
  <si>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</si>
  <si>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</si>
  <si>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</si>
  <si>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</si>
  <si>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</si>
  <si>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</si>
  <si>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</si>
  <si>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</si>
  <si>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</si>
  <si>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</si>
  <si>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</si>
  <si>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</si>
  <si>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</si>
  <si>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</si>
  <si>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</si>
  <si>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</si>
  <si>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</si>
  <si>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</si>
  <si>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</si>
  <si>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</si>
  <si>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</si>
  <si>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</si>
  <si>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</si>
  <si>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</si>
  <si>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</si>
  <si>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</si>
  <si>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</si>
  <si>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</si>
  <si>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</si>
  <si>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</si>
  <si>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</si>
  <si>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</si>
  <si>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</si>
  <si>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</si>
  <si>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</si>
  <si>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</si>
  <si>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</si>
  <si>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</si>
  <si>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</si>
  <si>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</si>
  <si>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</si>
  <si>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</si>
  <si>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</si>
  <si>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</si>
  <si>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</si>
  <si>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</si>
  <si>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</si>
  <si>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</si>
  <si>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</si>
  <si>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</si>
  <si>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</si>
  <si>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</si>
  <si>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</si>
  <si>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</si>
  <si>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</si>
  <si>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</si>
  <si>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</si>
  <si>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</si>
  <si>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</si>
  <si>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</si>
  <si>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</si>
  <si>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</si>
  <si>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</si>
  <si>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</si>
  <si>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</si>
  <si>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</si>
  <si>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</si>
  <si>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</si>
  <si>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</si>
  <si>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</si>
  <si>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</si>
  <si>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</si>
  <si>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</si>
  <si>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</si>
  <si>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</si>
  <si>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</si>
  <si>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</si>
  <si>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</si>
  <si>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</si>
  <si>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</si>
  <si>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</si>
  <si>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</si>
  <si>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</si>
  <si>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</si>
  <si>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</si>
  <si>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</si>
  <si>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</si>
  <si>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</si>
  <si>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</si>
  <si>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</si>
  <si>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</si>
  <si>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</si>
  <si>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</si>
  <si>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</si>
  <si>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</si>
  <si>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</si>
  <si>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</si>
  <si>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</si>
  <si>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</si>
  <si>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</si>
  <si>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</si>
  <si>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</si>
  <si>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</si>
  <si>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</si>
  <si>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</si>
  <si>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</si>
  <si>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</si>
  <si>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</si>
  <si>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</si>
  <si>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</si>
  <si>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</si>
  <si>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</si>
  <si>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</si>
  <si>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</si>
  <si>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</si>
  <si>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</si>
  <si>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</si>
  <si>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</si>
  <si>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</si>
  <si>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</si>
  <si>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</si>
  <si>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</si>
  <si>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</si>
  <si>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</si>
  <si>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</si>
  <si>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Drought in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</si>
  <si>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</si>
  <si>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</si>
  <si>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</si>
  <si>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</si>
  <si>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</si>
  <si>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</si>
  <si>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</si>
  <si>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</si>
  <si>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</si>
  <si>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</si>
  <si>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</si>
  <si>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</si>
  <si>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</si>
  <si>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</si>
  <si>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</si>
  <si>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</si>
  <si>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</si>
  <si>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</si>
  <si>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</si>
  <si>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</si>
  <si>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</si>
  <si>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</si>
  <si>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</si>
  <si>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</si>
  <si>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</si>
  <si>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</si>
  <si>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</si>
  <si>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</si>
  <si>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</si>
  <si>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</si>
  <si>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</si>
  <si>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</si>
  <si>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</si>
  <si>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</si>
  <si>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</si>
  <si>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</si>
  <si>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</si>
  <si>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</si>
  <si>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</si>
  <si>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</si>
  <si>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</si>
  <si>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</si>
  <si>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</si>
  <si>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</si>
  <si>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</si>
  <si>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</si>
  <si>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</si>
  <si>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</si>
  <si>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</si>
  <si>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</si>
  <si>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</si>
  <si>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</si>
  <si>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</si>
  <si>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</si>
  <si>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</si>
  <si>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</si>
  <si>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</si>
  <si>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</si>
  <si>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</si>
  <si>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</si>
  <si>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</si>
  <si>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</si>
  <si>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</si>
  <si>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</si>
  <si>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</si>
  <si>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</si>
  <si>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</si>
  <si>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</si>
  <si>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</si>
  <si>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</si>
  <si>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</si>
  <si>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</si>
  <si>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</si>
  <si>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</si>
  <si>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</si>
  <si>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</si>
  <si>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</si>
  <si>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</si>
  <si>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</si>
  <si>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</si>
  <si>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</si>
  <si>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</si>
  <si>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</si>
  <si>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</si>
  <si>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</si>
  <si>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</si>
  <si>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</si>
  <si>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</si>
  <si>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</si>
  <si>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</si>
  <si>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</si>
  <si>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</si>
  <si>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</si>
  <si>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</si>
  <si>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</si>
  <si>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</si>
  <si>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</si>
  <si>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</si>
  <si>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</si>
  <si>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</si>
  <si>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</si>
  <si>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</si>
  <si>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</si>
  <si>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</si>
  <si>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</si>
  <si>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</si>
  <si>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</si>
  <si>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</si>
  <si>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</si>
  <si>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</si>
  <si>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</si>
  <si>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</si>
  <si>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</si>
  <si>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</si>
  <si>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</si>
  <si>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</si>
  <si>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</si>
  <si>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</si>
  <si>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</si>
  <si>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</si>
  <si>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</si>
  <si>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</si>
  <si>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</si>
  <si>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</si>
  <si>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</si>
  <si>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</si>
  <si>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</si>
  <si>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</si>
  <si>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</si>
  <si>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</si>
  <si>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</si>
  <si>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</si>
  <si>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</si>
  <si>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</si>
  <si>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</si>
  <si>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</si>
  <si>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</si>
  <si>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</si>
  <si>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</si>
  <si>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</si>
  <si>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</si>
  <si>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</si>
  <si>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</si>
  <si>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</si>
  <si>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</si>
  <si>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</si>
  <si>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</si>
  <si>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</si>
  <si>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</si>
  <si>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</si>
  <si>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</si>
  <si>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</si>
  <si>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</si>
  <si>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</si>
  <si>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</si>
  <si>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</si>
  <si>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</si>
  <si>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</si>
  <si>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</si>
  <si>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</si>
  <si>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</si>
  <si>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</si>
  <si>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</si>
  <si>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</si>
  <si>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</si>
  <si>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</si>
  <si>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</si>
  <si>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</si>
  <si>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</si>
  <si>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</si>
  <si>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</si>
  <si>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</si>
  <si>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</si>
  <si>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Southern Africa Regional Food Security Crisis</t>
  </si>
  <si>
    <t>REG012</t>
  </si>
  <si>
    <t>Lesotho,Madagascar,Malawi,Namibia,Eswatini,Zambia,Zimbabwe,Tanzania</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</si>
  <si>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</si>
  <si>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</si>
  <si>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</si>
  <si>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</si>
  <si>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</si>
  <si>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</si>
  <si>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</si>
  <si>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</si>
  <si>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</si>
  <si>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</si>
  <si>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</si>
  <si>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</si>
  <si>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</si>
  <si>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</si>
  <si>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</si>
  <si>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</si>
  <si>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</si>
  <si>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</si>
  <si>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</si>
  <si>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</si>
  <si>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</si>
  <si>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</si>
  <si>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</si>
  <si>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</si>
  <si>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</si>
  <si>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</si>
  <si>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</si>
  <si>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</si>
  <si>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</si>
  <si>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</si>
  <si>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</si>
  <si>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</si>
  <si>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</si>
  <si>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</si>
  <si>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</si>
  <si>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</si>
  <si>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</si>
  <si>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</si>
  <si>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</si>
  <si>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</si>
  <si>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</si>
  <si>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</si>
  <si>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</si>
  <si>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</si>
  <si>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</si>
  <si>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</si>
  <si>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</si>
  <si>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</si>
  <si>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</si>
  <si>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</si>
  <si>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</si>
  <si>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</si>
  <si>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</si>
  <si>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</si>
  <si>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</si>
  <si>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</si>
  <si>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</si>
  <si>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</si>
  <si>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</si>
  <si>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</si>
  <si>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</si>
  <si>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</si>
  <si>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</si>
  <si>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</si>
  <si>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</si>
  <si>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</si>
  <si>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</si>
  <si>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</si>
  <si>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</si>
  <si>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</si>
  <si>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</si>
  <si>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</si>
  <si>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</si>
  <si>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</si>
  <si>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</si>
  <si>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</si>
  <si>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</si>
  <si>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</si>
  <si>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</si>
  <si>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</si>
  <si>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</si>
  <si>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</si>
  <si>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</si>
  <si>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</si>
  <si>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</si>
  <si>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</si>
  <si>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</si>
  <si>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</si>
  <si>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</si>
  <si>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</si>
  <si>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</si>
  <si>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</si>
  <si>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</si>
  <si>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</si>
  <si>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</si>
  <si>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</si>
  <si>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</si>
  <si>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</si>
  <si>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</si>
  <si>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</si>
  <si>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</si>
  <si>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</si>
  <si>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</si>
  <si>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</si>
  <si>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</si>
  <si>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</si>
  <si>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</si>
  <si>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</si>
  <si>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</si>
  <si>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</si>
  <si>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</si>
  <si>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</si>
  <si>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</si>
  <si>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</si>
  <si>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</si>
  <si>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</si>
  <si>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</si>
  <si>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</si>
  <si>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</si>
  <si>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</si>
  <si>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</si>
  <si>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</si>
  <si>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</si>
  <si>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</si>
  <si>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</si>
  <si>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</si>
  <si>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</si>
  <si>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</si>
  <si>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</si>
  <si>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</si>
  <si>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</si>
  <si>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</si>
  <si>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</si>
  <si>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</si>
  <si>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</si>
  <si>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</si>
  <si>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</si>
  <si>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</si>
  <si>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</si>
  <si>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</si>
  <si>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</si>
  <si>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</si>
  <si>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</si>
  <si>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</si>
  <si>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</si>
  <si>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</si>
  <si>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</si>
  <si>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</si>
  <si>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</si>
  <si>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</si>
  <si>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</si>
  <si>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</si>
  <si>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</si>
  <si>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</si>
  <si>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</si>
  <si>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</si>
  <si>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</si>
  <si>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</si>
  <si>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</si>
  <si>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</si>
  <si>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</si>
  <si>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</si>
  <si>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</si>
  <si>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</si>
  <si>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</si>
  <si>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</si>
  <si>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</si>
  <si>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</si>
  <si>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</si>
  <si>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</si>
  <si>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</si>
  <si>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</si>
  <si>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</si>
  <si>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</si>
  <si>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</si>
  <si>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</si>
  <si>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</si>
  <si>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</si>
  <si>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</si>
  <si>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</si>
  <si>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</si>
  <si>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</si>
  <si>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</si>
  <si>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</si>
  <si>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</si>
  <si>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</si>
  <si>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</si>
  <si>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</si>
  <si>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</si>
  <si>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</si>
  <si>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</si>
  <si>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City Population accessed 28/11/2022; AHA Centre 22/11/2022; ECHO 21/11/2022</t>
  </si>
  <si>
    <t>https://www.bps.go.id/
https://www.citypopulation.de/en/indonesia/admin/</t>
  </si>
  <si>
    <t xml:space="preserve">The total landmass of crisis affected areas. </t>
  </si>
  <si>
    <t>IDN007Landmass affected</t>
  </si>
  <si>
    <t>Total population living in the areas considered affected.</t>
  </si>
  <si>
    <t>IDN007People exposed</t>
  </si>
  <si>
    <t>Statistics Indonesia; City Population accessed 28/11/2022; ECHO 21/11/2022</t>
  </si>
  <si>
    <t>https://www.bps.go.id/
https://www.citypopulation.de/en/indonesia/admin/
https://erccportal.jrc.ec.europa.eu/ercmaps/ECDM_20221121_EQ_Indonesia.pdf</t>
  </si>
  <si>
    <t>Total people affected by the crises in Indonesia.</t>
  </si>
  <si>
    <t>IDN007People affected</t>
  </si>
  <si>
    <t>UN 01/03/2022; ECHO 24/11/2022</t>
  </si>
  <si>
    <t>https://news.un.org/en/story/2022/03/1113062
https://erccportal.jrc.ec.europa.eu/ECHO-Products/Echo-Flash#/daily-flash-archive/4650</t>
  </si>
  <si>
    <t>The total number of displaced people because of crises in the Indonesia.</t>
  </si>
  <si>
    <t>IDN007People displaced</t>
  </si>
  <si>
    <t>ECHO 24/11/2022</t>
  </si>
  <si>
    <t>https://erccportal.jrc.ec.europa.eu/ECHO-Products/Echo-Flash#/daily-flash-archive/4650</t>
  </si>
  <si>
    <t>Number of crisis related in juries in the last 6 months</t>
  </si>
  <si>
    <t>IDN007Injuries reported</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</si>
  <si>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</si>
  <si>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</si>
  <si>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</si>
  <si>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</si>
  <si>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</si>
  <si>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</si>
  <si>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</si>
  <si>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</si>
  <si>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</si>
  <si>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IDN008Total population</t>
  </si>
  <si>
    <t>https://www.bps.go.id/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</si>
  <si>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</si>
  <si>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</si>
  <si>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</si>
  <si>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</si>
  <si>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</si>
  <si>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</si>
  <si>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Estimate for number of people affected by the shaking</t>
  </si>
  <si>
    <t>IDN008People affected</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</si>
  <si>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</si>
  <si>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</si>
  <si>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</si>
  <si>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</si>
  <si>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</si>
  <si>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</si>
  <si>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</si>
  <si>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</si>
  <si>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</si>
  <si>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</si>
  <si>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</si>
  <si>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</si>
  <si>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</si>
  <si>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</si>
  <si>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</si>
  <si>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</si>
  <si>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No figures of people being internally displaced because of the drought crisis</t>
  </si>
  <si>
    <t>DJI003People displaced</t>
  </si>
  <si>
    <t>No Data/ Information on this</t>
  </si>
  <si>
    <t>DJI003Illness cases reported</t>
  </si>
  <si>
    <t>DJI003Injuries reported</t>
  </si>
  <si>
    <t>DJI003Fatalities reported</t>
  </si>
  <si>
    <t>DJI003Buildings damaged</t>
  </si>
  <si>
    <t>DJI003Buildings destroyed</t>
  </si>
  <si>
    <t>DJI003Economic Losses</t>
  </si>
  <si>
    <t>Refugees, host, non-host population,  retunrees, IDPs</t>
  </si>
  <si>
    <t>DJI003Crisis affected groups</t>
  </si>
  <si>
    <t>DJI003People facing limited access constraints</t>
  </si>
  <si>
    <t>DJI003People facing restricted access constraints</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</si>
  <si>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</si>
  <si>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</si>
  <si>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</si>
  <si>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</si>
  <si>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</si>
  <si>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</si>
  <si>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</si>
  <si>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No data/ Information</t>
  </si>
  <si>
    <t>DJI002Illness cases reported</t>
  </si>
  <si>
    <t>DJI002Injuries reported</t>
  </si>
  <si>
    <t>DJI002Buildings damaged</t>
  </si>
  <si>
    <t>DJI002Buildings destroyed</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</si>
  <si>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</si>
  <si>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</si>
  <si>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</si>
  <si>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</si>
  <si>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</si>
  <si>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</si>
  <si>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</si>
  <si>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DJI001Total population</t>
  </si>
  <si>
    <t>The whole country is affected by the complex crisis</t>
  </si>
  <si>
    <t>DJI001Landmass affected</t>
  </si>
  <si>
    <t>DJI001Illness cases reported</t>
  </si>
  <si>
    <t>DJI001Injuries reported</t>
  </si>
  <si>
    <t>DJI001Buildings damaged</t>
  </si>
  <si>
    <t>DJI001Buildings destroyed</t>
  </si>
  <si>
    <t>DJI001Economic Losses</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</si>
  <si>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</si>
  <si>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</si>
  <si>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</si>
  <si>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</si>
  <si>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</si>
  <si>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</si>
  <si>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</si>
  <si>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</si>
  <si>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</si>
  <si>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</si>
  <si>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</si>
  <si>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</si>
  <si>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NDRRMC 19/11/2022</t>
  </si>
  <si>
    <t>https://monitoring-dashboard.ndrrmc.gov.ph/assets/uploads/situations/Whole_Report.pdf</t>
  </si>
  <si>
    <t>Number of crisis related in injuries in the last 6 months</t>
  </si>
  <si>
    <t>PHL012Injuries reported</t>
  </si>
  <si>
    <t>Number of crises fatalities in the last 6 months.</t>
  </si>
  <si>
    <t>PHL012Fatalities reported</t>
  </si>
  <si>
    <t>Host, non-host, IDPs, and returnees that are affected by Typhoon Nalgae</t>
  </si>
  <si>
    <t>PHL012Crisis affected groups</t>
  </si>
  <si>
    <t>Total damage estimated by the NDRRMC</t>
  </si>
  <si>
    <t>PHL012Economic Losses</t>
  </si>
  <si>
    <t>PHL001Total population</t>
  </si>
  <si>
    <t>Govt of Philippines 2015</t>
  </si>
  <si>
    <t>PHL001Landmass affected</t>
  </si>
  <si>
    <t>PHL001Crisis affected groups</t>
  </si>
  <si>
    <t>IRQ003Fatalities reported</t>
  </si>
  <si>
    <t>OCHA 25/11/2022</t>
  </si>
  <si>
    <t>https://reliefweb.int/report/south-sudan/south-sudan-humanitarian-needs-overview-2023-november-2022</t>
  </si>
  <si>
    <t>Total population of South Sudan. This figure includes the population of refugees in the country.</t>
  </si>
  <si>
    <t>SSD001Total population</t>
  </si>
  <si>
    <t>City Population Accessed 28/11/2022</t>
  </si>
  <si>
    <t>https://www.citypopulation.de/en/southsudan/cities/</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</si>
  <si>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</si>
  <si>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</si>
  <si>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</si>
  <si>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</si>
  <si>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</si>
  <si>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</si>
  <si>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SSD001People in Need</t>
  </si>
  <si>
    <t>Host, Refugees, Non-host, IDPs, Returnees</t>
  </si>
  <si>
    <t>SSD001Crisis affected groups</t>
  </si>
  <si>
    <t>OCHA HNO 7/11/2022</t>
  </si>
  <si>
    <t>https://reliefweb.int/report/sudan/sudan-humanitarian-needs-overview-2023-november-2022</t>
  </si>
  <si>
    <t>The total population of Sudan according to OCHA's HNO 2023 (49.7 million including 0.93 million refugees)</t>
  </si>
  <si>
    <t>SDN001Total population</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</si>
  <si>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</si>
  <si>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</si>
  <si>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</si>
  <si>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</si>
  <si>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</si>
  <si>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</si>
  <si>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</si>
  <si>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</si>
  <si>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</si>
  <si>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</si>
  <si>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</si>
  <si>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Host, Non-host, refugees, IDPs, returnees</t>
  </si>
  <si>
    <t>SDN001Crisis affected groups</t>
  </si>
  <si>
    <t>SDN005Total population</t>
  </si>
  <si>
    <t>SDN008Total population</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</si>
  <si>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</si>
  <si>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</si>
  <si>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</si>
  <si>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</si>
  <si>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</si>
  <si>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</si>
  <si>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SDN008People in Need</t>
  </si>
  <si>
    <t>Level1= Exposed population - affected population (ACAPS methodology)</t>
  </si>
  <si>
    <t>SDN008Minimal humanitarian conditions - Level 1</t>
  </si>
  <si>
    <t>IPC 21/06/2022 , OCHA HNO 7/11/2022</t>
  </si>
  <si>
    <t>https://www.ipcinfo.org/ipc-country-analysis/details-map/en/c/1155716/?iso3=SDN
  ,
  https://reliefweb.int/report/sudan/sudan-humanitarian-needs-overview-2023-november-2022</t>
  </si>
  <si>
    <t>Level 2 = Affected population - PIN (ACAPS methodology)</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</si>
  <si>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</si>
  <si>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</si>
  <si>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</si>
  <si>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</si>
  <si>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</si>
  <si>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</si>
  <si>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</si>
  <si>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</si>
  <si>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</si>
  <si>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</si>
  <si>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</si>
  <si>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</si>
  <si>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</si>
  <si>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</si>
  <si>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</si>
  <si>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</si>
  <si>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</si>
  <si>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</si>
  <si>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</si>
  <si>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</si>
  <si>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</si>
  <si>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</si>
  <si>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</si>
  <si>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</si>
  <si>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</si>
  <si>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NDMA 18/11/2022</t>
  </si>
  <si>
    <t>https://cms.ndma.gov.pk/storage/app/public/situation-reports/November2022/N2n1eEarMt6q6Rb8ZYwn.pdf</t>
  </si>
  <si>
    <t xml:space="preserve">The total number of recorded fatalities in the past 6 months </t>
  </si>
  <si>
    <t>PAK005Fatalities reported</t>
  </si>
  <si>
    <t>ACLED 30/11/2022</t>
  </si>
  <si>
    <t>The number of fatality related to the crisis for the last 6 months.</t>
  </si>
  <si>
    <t>MYS001Fatalities reported</t>
  </si>
  <si>
    <t>The number of fatalities of all the crises for the last 6 months.</t>
  </si>
  <si>
    <t>MYS001Fatalities in all crises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</si>
  <si>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</si>
  <si>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</si>
  <si>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</si>
  <si>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</si>
  <si>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</si>
  <si>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</si>
  <si>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</si>
  <si>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</si>
  <si>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</si>
  <si>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</si>
  <si>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</si>
  <si>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</si>
  <si>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</si>
  <si>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</si>
  <si>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</si>
  <si>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</si>
  <si>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</si>
  <si>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</si>
  <si>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People Exposed is the sum of levels 1 to 5, based on ACAPS methodology</t>
  </si>
  <si>
    <t>SDN001People exposed</t>
  </si>
  <si>
    <t>People affected is the sum of levels 2 to 5 based on ACAPS methodology</t>
  </si>
  <si>
    <t>SDN001People affected</t>
  </si>
  <si>
    <t>COL002People facing limited access constraints</t>
  </si>
  <si>
    <t>COL002People facing restricted access constraints</t>
  </si>
  <si>
    <t>VEN001People facing limited access constraints</t>
  </si>
  <si>
    <t>VEN001People facing restricted access constraints</t>
  </si>
  <si>
    <t>Missingmigrants.com Accessed on 19/12/2022</t>
  </si>
  <si>
    <t>https://missingmigrants.iom.int/region/africa?region_incident=4051&amp;route=3906&amp;incident_date%5Bmin%5D=01%2F21%2F2022&amp;incident_date%5Bmax%5D=07%2F21%2F2022</t>
  </si>
  <si>
    <t>fatalities between 21 Jul and 19 December 2022</t>
  </si>
  <si>
    <t>DJI003Fatalities in all crises</t>
  </si>
  <si>
    <t>DJI002Fatalities reported</t>
  </si>
  <si>
    <t>DJI002Fatalities in all crises</t>
  </si>
  <si>
    <t>DJI001Fatalities reported</t>
  </si>
  <si>
    <t>DJI001Fatalities in all crises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</si>
  <si>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</si>
  <si>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</si>
  <si>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</si>
  <si>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</si>
  <si>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</si>
  <si>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</si>
  <si>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</si>
  <si>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</si>
  <si>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</si>
  <si>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ACLED accessed on 15/12/2022; OCHA 15/12/2022</t>
  </si>
  <si>
    <t>https://acleddata.com/data-export-tool/ ; https://reliefweb.int/report/ethiopia/ethiopia-cholera-outbreak-flash-update-4-14-december-2022</t>
  </si>
  <si>
    <t>Number of fatalaties from all crises between 26 May to 10 Dec 2022</t>
  </si>
  <si>
    <t>ETH003Fatalities in all crises</t>
  </si>
  <si>
    <t>ETH003Buildings damaged</t>
  </si>
  <si>
    <t>ETH003Buildings destroyed</t>
  </si>
  <si>
    <t>ETH003Economic Losses</t>
  </si>
  <si>
    <t>BRA001People facing limited access constraints</t>
  </si>
  <si>
    <t>BRA001People facing restricted access constraints</t>
  </si>
  <si>
    <t>BRA002People facing limited access constraints</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</si>
  <si>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</si>
  <si>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</si>
  <si>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</si>
  <si>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</si>
  <si>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</si>
  <si>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</si>
  <si>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Internal Displacement Monitoring Center (IDMC) 2022</t>
  </si>
  <si>
    <t>https://www.internal-displacement.org/sites/default/files/publications/documents/IDMC_GRID_2022_LR.pdf</t>
  </si>
  <si>
    <t>New displacements in 2021 (conflict and violence and disasters) according to Internal Displacement Monitoring Center. However there are no other figures about the rest of affected people.</t>
  </si>
  <si>
    <t>SLV001People displaced</t>
  </si>
  <si>
    <t>There are no approximate or exact figures about injuries reported</t>
  </si>
  <si>
    <t>SLV001Injuries reported</t>
  </si>
  <si>
    <t>There are no approximate or exact figures about severe humanitarian conditions</t>
  </si>
  <si>
    <t>SLV001Severe humanitarian conditions - Level 4</t>
  </si>
  <si>
    <t>There are no approximate or exact figures about extreme humanitarian conditions</t>
  </si>
  <si>
    <t>SLV001Extreme humanitarian conditions - Level 5</t>
  </si>
  <si>
    <t>OCHA 2021</t>
  </si>
  <si>
    <t>https://reliefweb.int/sites/reliefweb.int/files/resources/El%20Salvador%2C%20Guatemala%20y%20Honduras%20-%20Panorama%20de%20Necesidades%20Humanitarias%20%28Ciclo%20del%20Programa%20Humanitario%202021%2C%20Julio%202021%29.pdf</t>
  </si>
  <si>
    <t>IDPs, host, and non-host</t>
  </si>
  <si>
    <t>SLV001Crisis affected groups</t>
  </si>
  <si>
    <t>There are no approximate or exact figures about people in need facing limited accesss constraints</t>
  </si>
  <si>
    <t>SLV001People facing limited access constraints</t>
  </si>
  <si>
    <t>There are no approximate or exact figures about people in need facing restricted accesss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</si>
  <si>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</si>
  <si>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</si>
  <si>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</si>
  <si>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</si>
  <si>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</si>
  <si>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There are no approximate or exact figures about buildings damaged</t>
  </si>
  <si>
    <t>SLV001Buildings damaged</t>
  </si>
  <si>
    <t>There are no approximate or exact figures about buildings destroyed</t>
  </si>
  <si>
    <t>SLV001Buildings destroyed</t>
  </si>
  <si>
    <t>Institute for Economics &amp; Peace (IEP) 2021</t>
  </si>
  <si>
    <t>https://www.economicsandpeace.org/wp-content/uploads/2021/01/EVP-2021-web-1.pdf</t>
  </si>
  <si>
    <t>Economic cost of violence in millions of dollars</t>
  </si>
  <si>
    <t>SLV001Economic Losses</t>
  </si>
  <si>
    <t>CRI002People facing limited access constraints</t>
  </si>
  <si>
    <t>CRI002People facing restricted access constraints</t>
  </si>
  <si>
    <t>https://data.worldbank.org/indicator/AG.LND.TOTL.K2?locations=GT</t>
  </si>
  <si>
    <t>Total landmass of the country as the whole country is exposed</t>
  </si>
  <si>
    <t>GTM001Landmass affected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</si>
  <si>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</si>
  <si>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</si>
  <si>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</si>
  <si>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</si>
  <si>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</si>
  <si>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</si>
  <si>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GTM001Minimal humanitarian conditions - Level 1</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</si>
  <si>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</si>
  <si>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</si>
  <si>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</si>
  <si>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</si>
  <si>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</si>
  <si>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</si>
  <si>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</si>
  <si>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</si>
  <si>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</si>
  <si>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</si>
  <si>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</si>
  <si>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</si>
  <si>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</si>
  <si>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</si>
  <si>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</si>
  <si>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</si>
  <si>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https://data.worldbank.org/indicator/AG.LND.TOTL.K2?locations=HN</t>
  </si>
  <si>
    <t>HND001Landmass affected</t>
  </si>
  <si>
    <t>People affected according to OCHA 2021</t>
  </si>
  <si>
    <t>HND001People affected</t>
  </si>
  <si>
    <t>Internally displaced people according to IDMC</t>
  </si>
  <si>
    <t>HND001People displaced</t>
  </si>
  <si>
    <t>HND001Injuries reported</t>
  </si>
  <si>
    <t>HND001Minimal humanitarian conditions - Level 1</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</si>
  <si>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</si>
  <si>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</si>
  <si>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</si>
  <si>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</si>
  <si>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</si>
  <si>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</si>
  <si>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</si>
  <si>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</si>
  <si>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</si>
  <si>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</si>
  <si>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</si>
  <si>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</si>
  <si>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</si>
  <si>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</si>
  <si>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</si>
  <si>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</si>
  <si>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</si>
  <si>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</si>
  <si>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</si>
  <si>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</si>
  <si>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</si>
  <si>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</si>
  <si>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</si>
  <si>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UNHCR 2022</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</si>
  <si>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</si>
  <si>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</si>
  <si>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</si>
  <si>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</si>
  <si>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</si>
  <si>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NIC001People in Need</t>
  </si>
  <si>
    <t>https://data.worldbank.org/indicator/SP.POP.TOTL?locations=NI ; https://data.worldbank.org/indicator/SM.POP.TOTL ; https://datosmacro.expansion.com/demografia/migracion/emigracion/nicaragua</t>
  </si>
  <si>
    <t>NIC001Minimal humanitarian conditions - Level 1</t>
  </si>
  <si>
    <t>https://www.unhcr.org/news/briefing/2022/3/623d894c4/number-displaced-nicaraguans-costa-rica-doubles-year.html#:~:text=The%20number%20of%20Nicaraguan%20refugees,total%20population%20of%20five%20million.</t>
  </si>
  <si>
    <t>People affected - People in need</t>
  </si>
  <si>
    <t>NIC001Stressed humanitarian conditions - Level 2</t>
  </si>
  <si>
    <t>There are no approximate or exact figures about moderate humanitarian conditions</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</si>
  <si>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</si>
  <si>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</si>
  <si>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</si>
  <si>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</si>
  <si>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</si>
  <si>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</si>
  <si>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</si>
  <si>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</si>
  <si>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</si>
  <si>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</si>
  <si>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</si>
  <si>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NIC001Buildings damaged</t>
  </si>
  <si>
    <t>NIC001Buildings destroyed</t>
  </si>
  <si>
    <t>There are no approximate or exact figures about economic losses</t>
  </si>
  <si>
    <t>NIC001Economic Losses</t>
  </si>
  <si>
    <t>DOM002People facing limited access constraints</t>
  </si>
  <si>
    <t>DOM002People facing restricted access constraints</t>
  </si>
  <si>
    <t>World Bank 2021 ; R4V 2022</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</si>
  <si>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</si>
  <si>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</si>
  <si>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</si>
  <si>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</si>
  <si>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</si>
  <si>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PAN002Injuries reported</t>
  </si>
  <si>
    <t>PAN002Severe humanitarian conditions - Level 4</t>
  </si>
  <si>
    <t>PAN002Extreme humanitarian conditions - Level 5</t>
  </si>
  <si>
    <t>https://data.humdata.org/dataset/rmrp-2022</t>
  </si>
  <si>
    <t>Host and migrants</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</si>
  <si>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</si>
  <si>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</si>
  <si>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</si>
  <si>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</si>
  <si>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</si>
  <si>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</si>
  <si>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</si>
  <si>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No data / information</t>
  </si>
  <si>
    <t>ETH001Injuries reported</t>
  </si>
  <si>
    <t>ETH001Buildings damaged</t>
  </si>
  <si>
    <t>ETH001Buildings destroyed</t>
  </si>
  <si>
    <t>Cadre Harmonisé - 30th November 2022</t>
  </si>
  <si>
    <t>https://www.ipcinfo.org/fileadmin/user_upload/ipcinfo/docs/ch/Resultats_Analyses_Nov2022_fichedecommunication.pdf</t>
  </si>
  <si>
    <t>Total population adjusted as presented by the Harmonized Framework for Identifying Risk Areas and Food Insecure Nutritional Populations.</t>
  </si>
  <si>
    <t>SEN002Total population</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</si>
  <si>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</si>
  <si>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</si>
  <si>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</si>
  <si>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</si>
  <si>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</si>
  <si>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</si>
  <si>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</si>
  <si>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</si>
  <si>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</si>
  <si>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</si>
  <si>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</si>
  <si>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</si>
  <si>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UNCT PNG 09/08/22 </t>
  </si>
  <si>
    <t>Numbe rof people affected as oer HNP</t>
  </si>
  <si>
    <t>PNG003Moderate humanitarian conditions - Level 3</t>
  </si>
  <si>
    <t>https://reliefweb.int/report/papua-new-guinea/national-disaster-centre-humanitarian-relief-response-plan-manage-internally-displaced-people-idps-enga-hela-and-shp</t>
  </si>
  <si>
    <t>The total number of displaced people in the affected provinces.</t>
  </si>
  <si>
    <t>PNG003Severe humanitarian conditions - Level 4</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</si>
  <si>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</si>
  <si>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</si>
  <si>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</si>
  <si>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</si>
  <si>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</si>
  <si>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</si>
  <si>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</si>
  <si>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AWSD, 2022</t>
  </si>
  <si>
    <t>Security incident data | Aid Worker Security Database</t>
  </si>
  <si>
    <t>17 persons from national staff were injured, 2 killed, 12 wounded and 3 kidnapped according to AWSD</t>
  </si>
  <si>
    <t>CAF001Injuries reported</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</si>
  <si>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</si>
  <si>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</si>
  <si>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</si>
  <si>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</si>
  <si>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t>
  </si>
  <si>
    <t>https://reliefweb.int/report/mauritania/mauritanie-cadre-harmonise-danalyse-et-didentification-des-zones-risque-et-des-populations-en-insecurite-alimentaire-au-sahel-et-en-afrique-de-louest-ch-cree-le-12112022</t>
  </si>
  <si>
    <t>ACAPS methodology: People exposed = level 1 to 5</t>
  </si>
  <si>
    <t>MRT003People exposed</t>
  </si>
  <si>
    <t>ACAPS methodology: People affected = level 2 to 5</t>
  </si>
  <si>
    <t>MRT003People affected</t>
  </si>
  <si>
    <t>MRT003People in Need</t>
  </si>
  <si>
    <t>People in minimal food insecurity level (Phase 1) between October 2022 - December 2022</t>
  </si>
  <si>
    <t>MRT003Minimal humanitarian conditions - Level 1</t>
  </si>
  <si>
    <t>People in under pressure food insecurity level (Phase 2) between October  2022 -December 2022</t>
  </si>
  <si>
    <t>MRT003Stressed humanitarian conditions - Level 2</t>
  </si>
  <si>
    <t>People in crises food insecurity levels (Phase 3) between October  2022 -December 2022</t>
  </si>
  <si>
    <t>MRT003Moderate humanitarian conditions - Level 3</t>
  </si>
  <si>
    <t>People in emergency food insecurity level (Phase 4) between October 2022 -December 2022</t>
  </si>
  <si>
    <t>MRT003Severe humanitarian conditions - Level 4</t>
  </si>
  <si>
    <t>People in starvation food insecurity level (Phase 5) between October  2022 -December 2022</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</si>
  <si>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</si>
  <si>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</si>
  <si>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</si>
  <si>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</si>
  <si>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</si>
  <si>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ACLED 24/01/23</t>
  </si>
  <si>
    <t>Fatalities reported in battles, riots, and violence against civilians. Time period: 20/01/2022-20/01/2023</t>
  </si>
  <si>
    <t>NIC001Fatalities reported</t>
  </si>
  <si>
    <t>NIC001Fatalities in all crises</t>
  </si>
  <si>
    <t>https://www.r4v.info/node/89945#</t>
  </si>
  <si>
    <t>Total venezuelans refugees and migrants</t>
  </si>
  <si>
    <t>PAN002People exposed</t>
  </si>
  <si>
    <t>Number of people in need</t>
  </si>
  <si>
    <t>PAN002People affected</t>
  </si>
  <si>
    <t>PAN002People displaced</t>
  </si>
  <si>
    <t xml:space="preserve">People in need according to R4V </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</si>
  <si>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</si>
  <si>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</si>
  <si>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</si>
  <si>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People affected - people in need</t>
  </si>
  <si>
    <t>PAN002Stressed humanitarian conditions - Level 2</t>
  </si>
  <si>
    <t>PAN002Moderate humanitarian conditions - Level 3</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</si>
  <si>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</si>
  <si>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</si>
  <si>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</si>
  <si>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</si>
  <si>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OCHA 2022</t>
  </si>
  <si>
    <t>https://reliefweb.int/report/honduras/honduras-panorama-de-necesidades-humanitarias-2023-noviembre-2022</t>
  </si>
  <si>
    <t>Total population of the country according to OCHA (2022)</t>
  </si>
  <si>
    <t>HND001Total population</t>
  </si>
  <si>
    <t>HND001People exposed</t>
  </si>
  <si>
    <t>People in need according to OCHA</t>
  </si>
  <si>
    <t>HND001People in Need</t>
  </si>
  <si>
    <t>HND001Stressed humanitarian conditions - Level 2</t>
  </si>
  <si>
    <t>HND001Moderate humanitarian conditions - Level 3</t>
  </si>
  <si>
    <t>ACLED accessed on 19/11/2023</t>
  </si>
  <si>
    <t>Number of fatalaties from all crises between 1st July 2022 to 31st December 2022 in Ethiopia. The figure is a tally of all fatalities arising from the complex crisis.</t>
  </si>
  <si>
    <t>ETH005Fatalities in all crises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</si>
  <si>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</si>
  <si>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</si>
  <si>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</si>
  <si>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</si>
  <si>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</si>
  <si>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</si>
  <si>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</si>
  <si>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</si>
  <si>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</si>
  <si>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</si>
  <si>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</si>
  <si>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</si>
  <si>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</si>
  <si>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</si>
  <si>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</si>
  <si>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</si>
  <si>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</si>
  <si>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</si>
  <si>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</si>
  <si>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</si>
  <si>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</si>
  <si>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</si>
  <si>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</si>
  <si>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OCHA 6th January 2023</t>
  </si>
  <si>
    <t>https://www.humanitarianresponse.info/en/operations/niger/document/niger-aper%C3%A7u-des-besoins-humanitaires-2023</t>
  </si>
  <si>
    <t xml:space="preserve">The total population of Niger adjusted with the recent statistics of January 2023 gotten from the humanitarian needs overview. </t>
  </si>
  <si>
    <t>NER001Total population</t>
  </si>
  <si>
    <t>People expose from multiple sectors such as; education, nutrition, health, protection and food security.</t>
  </si>
  <si>
    <t>NER001People exposed</t>
  </si>
  <si>
    <t>Persons affected from multiple sectors such as; education, nutrition, health, protection and food security.</t>
  </si>
  <si>
    <t>NER001People affected</t>
  </si>
  <si>
    <t>NER001People in Need</t>
  </si>
  <si>
    <t xml:space="preserve"> Minimal humanitarian conditions affected by persons in various regions; Agadez, Diffa, Dosso, Maradi, Niamey, Tahoua, Tillabéri et Zinder </t>
  </si>
  <si>
    <t>NER001Minimal humanitarian conditions - Level 1</t>
  </si>
  <si>
    <t xml:space="preserve"> Stressed humanitarian conditions affected by persons in various regions; Agadez, Diffa, Dosso, Maradi, Niamey, Tahoua, Tillabéri et Zinder </t>
  </si>
  <si>
    <t>NER001Stressed humanitarian conditions - Level 2</t>
  </si>
  <si>
    <t xml:space="preserve"> Moderate humanitarian conditions affected by persons in various regions; Agadez, Diffa, Dosso, Maradi, Niamey, Tahoua, Tillabéri et Zinder </t>
  </si>
  <si>
    <t>NER001Moderate humanitarian conditions - Level 3</t>
  </si>
  <si>
    <t xml:space="preserve"> Severe humanitarian conditions affected by persons in various regions; Agadez, Diffa, Dosso, Maradi, Niamey, Tahoua, Tillabéri et Zinder </t>
  </si>
  <si>
    <t>NER001Severe humanitarian conditions - Level 4</t>
  </si>
  <si>
    <t xml:space="preserve"> Extreme humanitarian conditions affected by persons in various regions; Agadez, Diffa, Dosso, Maradi, Niamey, Tahoua, Tillabéri et Zinder </t>
  </si>
  <si>
    <t>NER001Extreme humanitarian conditions - Level 5</t>
  </si>
  <si>
    <t>ECHO 8/12/2022</t>
  </si>
  <si>
    <t>https://reliefweb.int/report/indonesia/indonesia-mount-semeru-volcanic-eruption-cianjur-earthquake-updates-dg-echo-partners-bnpb-bmkg-media-echo-daily-flash-8-december-2022</t>
  </si>
  <si>
    <t>Number of people injured due to the earthquake</t>
  </si>
  <si>
    <t>IDN008Injuries reported</t>
  </si>
  <si>
    <t>Plan International 21/1/2023</t>
  </si>
  <si>
    <t>https://reliefweb.int/report/indonesia/overcoming-cianjur-earthquake-situation-ihani-prepared-become-facilitator</t>
  </si>
  <si>
    <t>Total number of fatalities due to the earthquake</t>
  </si>
  <si>
    <t>IDN008Fatalities reported</t>
  </si>
  <si>
    <t>DSWD 26/1/2023</t>
  </si>
  <si>
    <t>https://reliefweb.int/report/philippines/dswd-dromic-report-71-severe-tropical-storm-paeng-26-january-2023-6am</t>
  </si>
  <si>
    <t>Total number of people affected by the Typhoon Nalgae crisis according to the government</t>
  </si>
  <si>
    <t>PHL012People affected</t>
  </si>
  <si>
    <t>Total # of houses damaged because of Typhoon Nalgae</t>
  </si>
  <si>
    <t>PHL012Buildings damaged</t>
  </si>
  <si>
    <t>Total # houses destroyed because of Typhoon Nalgae</t>
  </si>
  <si>
    <t>PHL012Buildings destroyed</t>
  </si>
  <si>
    <t>OCHA 15/01/2023 (HNO 2023)</t>
  </si>
  <si>
    <t>https://reliefweb.int/report/myanmar/myanmar-humanitarian-needs-overview-2023-january-2023</t>
  </si>
  <si>
    <t>Total population of the country according to HNO 2023</t>
  </si>
  <si>
    <t>MMR004Total population</t>
  </si>
  <si>
    <t>2014 census reports for Rakhine and Myanmar; MIMU accessed 27/1/2023; OCHA 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</si>
  <si>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</si>
  <si>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</si>
  <si>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</si>
  <si>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and Shan north states.</t>
  </si>
  <si>
    <t>MMR004People exposed</t>
  </si>
  <si>
    <t>The total number of affected people under all severity phases (except for minimal) according to the HNO 2023 for the affected landmasses.</t>
  </si>
  <si>
    <t>MMR004People affected</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</si>
  <si>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</si>
  <si>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</si>
  <si>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</si>
  <si>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</si>
  <si>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</si>
  <si>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</si>
  <si>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</si>
  <si>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</si>
  <si>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</si>
  <si>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</si>
  <si>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</si>
  <si>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MMR003Total population</t>
  </si>
  <si>
    <t>2014 Myanmar Population and Housing Census reports for Kachin;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</si>
  <si>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</si>
  <si>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</si>
  <si>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</si>
  <si>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</si>
  <si>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</si>
  <si>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</si>
  <si>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</si>
  <si>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</si>
  <si>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</si>
  <si>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</si>
  <si>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</si>
  <si>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</si>
  <si>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</si>
  <si>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</si>
  <si>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</si>
  <si>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</si>
  <si>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</si>
  <si>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</si>
  <si>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MMR002Total population</t>
  </si>
  <si>
    <t>UNFPA 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</si>
  <si>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</si>
  <si>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</si>
  <si>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</si>
  <si>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</si>
  <si>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</si>
  <si>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</si>
  <si>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</si>
  <si>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</si>
  <si>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</si>
  <si>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</si>
  <si>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</si>
  <si>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</si>
  <si>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</si>
  <si>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</si>
  <si>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</si>
  <si>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</si>
  <si>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</si>
  <si>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OCHA 2023</t>
  </si>
  <si>
    <t>MMR001Total population</t>
  </si>
  <si>
    <t>MIMU accessed 29/01/2023</t>
  </si>
  <si>
    <t>https://themimu.info/country-overview</t>
  </si>
  <si>
    <t>Total area of the country.</t>
  </si>
  <si>
    <t>MMR001Landmass affected</t>
  </si>
  <si>
    <t>People exposed (MMR002 + MMR003 + MMR004)</t>
  </si>
  <si>
    <t>MMR001People exposed</t>
  </si>
  <si>
    <t>People affected (MMR002 + MMR003 + MMR004)</t>
  </si>
  <si>
    <t>MMR001People affected</t>
  </si>
  <si>
    <t>MMR001People in Need</t>
  </si>
  <si>
    <t>Numbe rof people in level 1  (MMR002 + MMR003 + MMR004)</t>
  </si>
  <si>
    <t>MMR001Minimal humanitarian conditions - Level 1</t>
  </si>
  <si>
    <t>Numbe rof people in level 2  (MMR002 + MMR003 + MMR004)</t>
  </si>
  <si>
    <t>MMR001Stressed humanitarian conditions - Level 2</t>
  </si>
  <si>
    <t>Numbe rof people in level 3 (MMR002 + MMR003 + MMR004)</t>
  </si>
  <si>
    <t>MMR001Moderate humanitarian conditions - Level 3</t>
  </si>
  <si>
    <t>Numbe rof people in level 4  (MMR002 + MMR003 + MMR004)</t>
  </si>
  <si>
    <t>MMR001Severe humanitarian conditions - Level 4</t>
  </si>
  <si>
    <t>Numbe rof people in level 5 (MMR002 + MMR003 + MMR004)</t>
  </si>
  <si>
    <t>MMR001Extreme humanitarian conditions - Level 5</t>
  </si>
  <si>
    <t>https://data.worldbank.org/indicator/AG.LND.TOTL.K2?locations=LY</t>
  </si>
  <si>
    <t>The figure represents the total landmass of Libya</t>
  </si>
  <si>
    <t>LBY001Landmass affected</t>
  </si>
  <si>
    <t>LBY002Landmass affected</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</si>
  <si>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</si>
  <si>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</si>
  <si>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</si>
  <si>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</si>
  <si>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</si>
  <si>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</si>
  <si>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</si>
  <si>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</si>
  <si>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</si>
  <si>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</si>
  <si>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</si>
  <si>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</si>
  <si>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2023 HNO has estimated that Level 2 (stress) + 3 (severe) + 4 (extreme) + 5 (catastrophic) are the affected population. Note: The number of people affected because of the Khost and Paktika earthquake= PIN and is considered to be included, therefore it will not be added to the number of people affected in the complex crisis severity index calculations to avoid duplication.  </t>
  </si>
  <si>
    <t>AFG001People affected</t>
  </si>
  <si>
    <t xml:space="preserve">Total PIN according to the new 2023 
Based on the HNO, the severity has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Note: The number of PIN because of the Khost and Paktika earthquake is already included, therefore it will not be added to the number of PIN in the complex crisis severity index calculations to avoid duplication.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</si>
  <si>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</si>
  <si>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</si>
  <si>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</si>
  <si>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</si>
  <si>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</si>
  <si>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</si>
  <si>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https://reliefweb.int/report/guatemala/guatemala-panorama-de-necesidades-humanitarias-2023-diciembre-2022</t>
  </si>
  <si>
    <t>GTM001Total population</t>
  </si>
  <si>
    <t>GTM001People exposed</t>
  </si>
  <si>
    <t>GTM001People in Need</t>
  </si>
  <si>
    <t>GTM001Stressed humanitarian conditions - Level 2</t>
  </si>
  <si>
    <t>People in need</t>
  </si>
  <si>
    <t>GTM001Moderate humanitarian conditions - Level 3</t>
  </si>
  <si>
    <t>ACLED accessed 31/12/2022</t>
  </si>
  <si>
    <t xml:space="preserve">https://acleddata.com/data-export-tool/
</t>
  </si>
  <si>
    <t xml:space="preserve">The civilian deaths recorded in India and Pakistan were caused by the conflict in the last six months which is the fatalities reported in IND002 and PAK004. </t>
  </si>
  <si>
    <t>REG003Fatalities reported</t>
  </si>
  <si>
    <t>ACLED accessed 31/12/2022; NDMA 18/11/2022</t>
  </si>
  <si>
    <t>https://acleddata.com/data-export-tool/https://cms.ndma.gov.pk/storage/app/public/situation-reports/November2022/N2n1eEarMt6q6Rb8ZYwn.pdf</t>
  </si>
  <si>
    <t>The civilian deaths recorded in all crises in India and Pakistan in the last six months.</t>
  </si>
  <si>
    <t>REG003Fatalities in all crises</t>
  </si>
  <si>
    <t>Bangladesh Bureau of Statistics 11/2015; OCHA 15/01/2023 (HNO 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</si>
  <si>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</si>
  <si>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</si>
  <si>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</si>
  <si>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Bangladesh Buereau of Statistics, 2013 (census data, 2011); UNFPA 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</si>
  <si>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</si>
  <si>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</si>
  <si>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</si>
  <si>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</si>
  <si>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</si>
  <si>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</si>
  <si>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</si>
  <si>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LPAs, Northeast Monsoon, and Shear Line</t>
  </si>
  <si>
    <t>PHL013</t>
  </si>
  <si>
    <t>PHL013Total population</t>
  </si>
  <si>
    <t>Population Census Data 2020; DSWD 22/1/2023</t>
  </si>
  <si>
    <t>https://psa.gov.ph/population-and-housing/node/164857
https://reliefweb.int/report/philippines/dswd-dromic-report-18-effects-lpas-northeast-monsoon-and-shear-line-22-january-2023-6pm</t>
  </si>
  <si>
    <t>This is the total area of the affected regions: REGION III,  MIMAROPA, REGION V, REGION VI, REGION VIII, REGION IX, REGION X, REGION XI, CARAGA,  (Regions which have less than 1% of the total reported affected population (1,777,315) are excluded from being considered to be affected to avoid overestimation)</t>
  </si>
  <si>
    <t>PHL013Landmass affected</t>
  </si>
  <si>
    <t>Total population living in the areas: REGION III,  MIMAROPA, REGION V, REGION VI, REGION VIII, REGION IX, REGION X, REGION XI, CARAGA,  (Regions which have less than 1% of the total reported affected population (1,777,315) are excluded from being considered to be affected to avoid overestimation)</t>
  </si>
  <si>
    <t>PHL013People exposed</t>
  </si>
  <si>
    <t>NDRRMC 23/1/2023</t>
  </si>
  <si>
    <t>https://monitoring-dashboard.ndrrmc.gov.ph/assets/uploads/situations/SitRep_No__22_for_the_Combined_Effects_of_Low_Pressure_Areas_Northeast_Monsoon_and_Shearline_2023.pdf</t>
  </si>
  <si>
    <t>PHL013Crisis affected groups</t>
  </si>
  <si>
    <t>PHL013Denial of existence of humanitarian needs or entitlements to assistance</t>
  </si>
  <si>
    <t>PHL013Impediments to entry into country (bureaucratic and administrative)</t>
  </si>
  <si>
    <t>PHL013Interference into implementation of humanitarian activities</t>
  </si>
  <si>
    <t>PHL013Ongoing insecurity/hostilities affecting humanitarian assistance</t>
  </si>
  <si>
    <t>PHL013Physical constraints in the environment (obstacles related to terrain, climate, lack of infrastructure, etc.)</t>
  </si>
  <si>
    <t>PHL013Presence of mines and improvised explosive devices</t>
  </si>
  <si>
    <t>PHL013Restriction and obstruction of access to services and assistance</t>
  </si>
  <si>
    <t>PHL013Restriction of movement (impediments to freedom of movement and/or administrative restrictions)</t>
  </si>
  <si>
    <t>PHL013Violence against personnel, facilities and assets</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</si>
  <si>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PHL013 affects  REGION III, CALABARZON, MIMAROPA, REGION V, REGION VI, REGION VII, REGION VIII, REGION IX, REGION X, REGION XI, REGION XII, CARAGA, BARMM region.
Therefore, all the regions are affected. So, the people living in all the regions are considered as exposed.
This country level exposed population  figure is less than the aggregate exposed figure for all the individual crises (PHL003 + PHL012 + PHL013). This is because there are overlaps in the regions affected among the crises, i.e., multiple crises affect the same regions. Hence, the issue of mismatch between the country level figure and aggregate figure. </t>
  </si>
  <si>
    <t>PHL001People exposed</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</si>
  <si>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</si>
  <si>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</si>
  <si>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</si>
  <si>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</si>
  <si>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</si>
  <si>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</si>
  <si>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</si>
  <si>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</si>
  <si>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</si>
  <si>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</si>
  <si>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</si>
  <si>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</si>
  <si>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</si>
  <si>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</si>
  <si>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</si>
  <si>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</si>
  <si>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</si>
  <si>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</si>
  <si>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</si>
  <si>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</si>
  <si>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</si>
  <si>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</si>
  <si>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</si>
  <si>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</si>
  <si>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</si>
  <si>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</si>
  <si>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</si>
  <si>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</si>
  <si>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</si>
  <si>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</si>
  <si>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</si>
  <si>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</si>
  <si>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</si>
  <si>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</si>
  <si>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Tropical cyclone Cheneso in Madagascar</t>
  </si>
  <si>
    <t>MDG007</t>
  </si>
  <si>
    <t>WPR Accessed 06/02/2023</t>
  </si>
  <si>
    <t>https://worldpopulationreview.com/countries/madagascar-population</t>
  </si>
  <si>
    <t>The total population of Madagascar according to World Population Review as of 6th February 2023</t>
  </si>
  <si>
    <t>MDG007Total population</t>
  </si>
  <si>
    <t>World Bank 23/02/2022 ; ECHO 27/01/2023</t>
  </si>
  <si>
    <t>https://data.worldbank.org/indicator/AG.LND.TOTL.K2?locations=MG ; https://reliefweb.int/map/madagascar/madagascar-tropical-cyclone-cheneso-update-dg-echo-daily-map-27012023</t>
  </si>
  <si>
    <t xml:space="preserve">Total landmass of Madagascar has been affected by the Cyclone Cheneso. </t>
  </si>
  <si>
    <t>MDG007Landmass affected</t>
  </si>
  <si>
    <t>ECHO 1/02/2023</t>
  </si>
  <si>
    <t>https://reliefweb.int/report/madagascar/madagascar-tropical-cyclone-cheneso-update-gdacs-bngrcmid-meteomadagascar-emsr645-echo-daily-flash-01-february-2023</t>
  </si>
  <si>
    <t>All fatalities related to tropical cyclone Cheneso</t>
  </si>
  <si>
    <t>MDG007Fatalities reported</t>
  </si>
  <si>
    <t xml:space="preserve">Fatalities related to all Crises </t>
  </si>
  <si>
    <t>MDG007Fatalities in all crises</t>
  </si>
  <si>
    <t>Aljazeera</t>
  </si>
  <si>
    <t>https://www.aljazeera.com/news/2023/1/30/cyclone-in-madagascar-kills-dozens-displaces-tens-of-thousands</t>
  </si>
  <si>
    <t xml:space="preserve">Buildings destroyed by Storm Cheneso in Madagascar </t>
  </si>
  <si>
    <t>MDG007Buildings damaged</t>
  </si>
  <si>
    <t>MDG007Buildings destroyed</t>
  </si>
  <si>
    <t>No information that indicate severe and cataspropic crisis level (4-5) everyone in level 3</t>
  </si>
  <si>
    <t>MDG007Severe humanitarian conditions - Level 4</t>
  </si>
  <si>
    <t>MDG007Extreme humanitarian conditions - Level 5</t>
  </si>
  <si>
    <t>The total population of Madagascar</t>
  </si>
  <si>
    <t>MDG002Total population</t>
  </si>
  <si>
    <t>City popualtion 01/06/2020</t>
  </si>
  <si>
    <t>The total landmass of regions affected the drought: Andoy, Anosy, Atsimo-Anderfana, Atsimo-Atsinana, and Vatovavy Fitovinany</t>
  </si>
  <si>
    <t>MDG002Landmass affected</t>
  </si>
  <si>
    <t>IPC 11/10/2022</t>
  </si>
  <si>
    <t>39000 residents in the Grand Sud area facing Severe Acute malnutrition. This category is deemed ill with urgent need for medical intervention.</t>
  </si>
  <si>
    <t>MDG002Illness cases reported</t>
  </si>
  <si>
    <t>MDG002Injuries reported</t>
  </si>
  <si>
    <t>MDG002Fatalities reported</t>
  </si>
  <si>
    <t>MDG002Fatalities in all crises</t>
  </si>
  <si>
    <t>MDG002Buildings damaged</t>
  </si>
  <si>
    <t>MDG002Buildings destroyed</t>
  </si>
  <si>
    <t>MDG002Economic Losses</t>
  </si>
  <si>
    <t>Host Community</t>
  </si>
  <si>
    <t>MDG002Crisis affected groups</t>
  </si>
  <si>
    <t>MDG002People facing limited access constraints</t>
  </si>
  <si>
    <t>MDG002People facing restricted access constraints</t>
  </si>
  <si>
    <t>MDG007Injuries reported</t>
  </si>
  <si>
    <t>MDG007Crisis affected groups</t>
  </si>
  <si>
    <t>MDG007People facing limited access constraints</t>
  </si>
  <si>
    <t>MDG007People facing restricted access constraints</t>
  </si>
  <si>
    <t>MDG007Denial of existence of humanitarian needs or entitlements to assistance</t>
  </si>
  <si>
    <t>MDG007Impediments to entry into country (bureaucratic and administrative)</t>
  </si>
  <si>
    <t>MDG007Interference into implementation of humanitarian activities</t>
  </si>
  <si>
    <t>MDG007Ongoing insecurity/hostilities affecting humanitarian assistance</t>
  </si>
  <si>
    <t>MDG007Physical constraints in the environment (obstacles related to terrain, climate, lack of infrastructure, etc.)</t>
  </si>
  <si>
    <t>MDG007Presence of mines and improvised explosive devices</t>
  </si>
  <si>
    <t>MDG007Restriction and obstruction of access to services and assistance</t>
  </si>
  <si>
    <t>MDG007Restriction of movement (impediments to freedom of movement and/or administrative restrictions)</t>
  </si>
  <si>
    <t>MDG007Violence against personnel, facilities and assets</t>
  </si>
  <si>
    <t>https://reliefweb.int/report/somalia/somalia-humanitarian-needs-overview-2023-february-2023</t>
  </si>
  <si>
    <t>SOM001People in Need</t>
  </si>
  <si>
    <t>OCHA 08/02/2023</t>
  </si>
  <si>
    <t>The affected groups by the complex crisis in Somalia comprises of Host, non host, IDPs, Refugees, Asylum seekers</t>
  </si>
  <si>
    <t>SOM001Crisis affected groups</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</si>
  <si>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</si>
  <si>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</si>
  <si>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</si>
  <si>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</si>
  <si>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UNHCR 31/01/2023; IPC 25/11/2022</t>
  </si>
  <si>
    <t>https://data.unhcr.org/en/country/uga; https://www.ipcinfo.org/fileadmin/user_upload/ipcinfo/docs/IPC_Uganda_Refugee-hosting_district_Acute_Food_Insecurity_June22_January23_report.pdf</t>
  </si>
  <si>
    <t>UGA005Crisis affected groups</t>
  </si>
  <si>
    <t>WPR Accessed on 16/02/2023</t>
  </si>
  <si>
    <t>https://worldpopulationreview.com/countries/ethiopia-population</t>
  </si>
  <si>
    <t>Total population of Ethiopia as of February according to world population review.</t>
  </si>
  <si>
    <t>ETH005Total population</t>
  </si>
  <si>
    <t>ETH004Total population</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</si>
  <si>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</si>
  <si>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</si>
  <si>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</si>
  <si>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</si>
  <si>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</si>
  <si>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ETH001Total population</t>
  </si>
  <si>
    <t>ETH001Landmass affected</t>
  </si>
  <si>
    <t>WFP 16/12/2022</t>
  </si>
  <si>
    <t>https://reliefweb.int/report/ethiopia/wfp-ethiopia-drought-response-situation-report-6-november-2022</t>
  </si>
  <si>
    <t>Children under five with severe acute malnutrition considered ill.</t>
  </si>
  <si>
    <t>ETH001Illness cases reported</t>
  </si>
  <si>
    <t xml:space="preserve"> IPC 04/05/2022</t>
  </si>
  <si>
    <t>https://www.ipcinfo.org/ipc-country-analysis/details-map/en/c/1155581/</t>
  </si>
  <si>
    <t>People in Emergency IPC-4 between July and December</t>
  </si>
  <si>
    <t>DJI001Severe humanitarian conditions - Level 4</t>
  </si>
  <si>
    <t>There is no data available of extreme needs in Djibouti and no one is in Catastrophe (IPC-5)</t>
  </si>
  <si>
    <t>DJI001Extreme humanitarian conditions - Level 5</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</si>
  <si>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</si>
  <si>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</si>
  <si>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</si>
  <si>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</si>
  <si>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</si>
  <si>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</si>
  <si>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WPR Accessed 20/02/2023</t>
  </si>
  <si>
    <t>https://worldpopulationreview.com/countries/kenya-population</t>
  </si>
  <si>
    <t>Total population of the country including refugees in the country and the migration flow in the country</t>
  </si>
  <si>
    <t>KEN002Total population</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</si>
  <si>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</si>
  <si>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</si>
  <si>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</si>
  <si>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</si>
  <si>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UNHCR 31/12/2022</t>
  </si>
  <si>
    <t>https://data.unhcr.org/en/documents/download/98752</t>
  </si>
  <si>
    <t>Total number of registered and unregistered refugees in Kenya, according to UNHCR</t>
  </si>
  <si>
    <t>KEN002People affected</t>
  </si>
  <si>
    <t>KEN002People displaced</t>
  </si>
  <si>
    <t>KEN002People in Need</t>
  </si>
  <si>
    <t>KNBS 04/11/2019; UNHCR 31/12/2022; UN Habitat 06/2021a; UN Habitat 06/2021b; 13/06/2022</t>
  </si>
  <si>
    <t xml:space="preserve">https://www.knbs.or.ke/?wpdmpro=2019-kenya-population-and-housing-census-volume-i-population-by-county-and-sub-county; https://data.unhcr.org/en/documents/download/98752; https://unhabitat.org/sites/default/files/2021/06/210618_kakuma_kalobeyei_profile_single_page.pdf; https://unhabitat.org/sites/default/files/2021/06/210617_dadaab-profile_lr.pdf; </t>
  </si>
  <si>
    <t>INFORM SI Methodology was applied to compute the number of people facing Level 1 and 2 needs. The entire refugee population in Kenya was categorised as Level 3. While some refugees may be facing Level 4 or 5 outcomes, there is no evidence to support this. There has been no publication with new displacement figures since October.</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</si>
  <si>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</si>
  <si>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</si>
  <si>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</si>
  <si>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</si>
  <si>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</si>
  <si>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</si>
  <si>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</si>
  <si>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</si>
  <si>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</si>
  <si>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</si>
  <si>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KNBS 04/11/2019; UNHCR 31/12/2022</t>
  </si>
  <si>
    <t>https://www.knbs.or.ke/?wpdmpro=2019-kenya-population-and-housing-census-volume-i-population-by-county-and-sub-county; https://data.unhcr.org/en/documents/download/98752</t>
  </si>
  <si>
    <t>Total population(including refugees)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</si>
  <si>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KEN003People exposed</t>
  </si>
  <si>
    <t>KFSSG 08/03/2022; KNBS 04/11/2019; UNHCR 31/12/2022</t>
  </si>
  <si>
    <t>https://reliefweb.int/sites/reliefweb.int/files/resources/SRA%202021%20National%20Assessment%20Report.pdf; https://www.knbs.or.ke/?wpdmpro=2019-kenya-population-and-housing-census-volume-i-population-by-county-and-sub-county; https://data.unhcr.org/en/documents/download/98752</t>
  </si>
  <si>
    <t>The population of all counties affected by the drought</t>
  </si>
  <si>
    <t>KEN003People affected</t>
  </si>
  <si>
    <t>IPC 20/02/2023</t>
  </si>
  <si>
    <t>https://www.ipcinfo.org/fileadmin/user_upload/ipcinfo/docs/IPC_Kenya_Acute_Food_Insecurity_Malnutrition_2022JulDec_Report.pdf</t>
  </si>
  <si>
    <t>Projected cases of malnutrition among children aged under 5 and pregnant women</t>
  </si>
  <si>
    <t>KEN003Illness cases reported</t>
  </si>
  <si>
    <t>Cases of acute malnutrition which are worsened by drought</t>
  </si>
  <si>
    <t>KEN002Illness cases reported</t>
  </si>
  <si>
    <t>https://reliefweb.int/report/el-salvador/el-salvador-humanitarian-needs-overview-2023-december-2022</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</si>
  <si>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</si>
  <si>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</si>
  <si>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</si>
  <si>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</si>
  <si>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</si>
  <si>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</si>
  <si>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ACLED 21/02/23</t>
  </si>
  <si>
    <t>Fatalities reported in battles, riots, and violence against civilians. Time period: 17/02/2022-17/02/2023</t>
  </si>
  <si>
    <t>SLV001Fatalities reported</t>
  </si>
  <si>
    <t>SLV001Fatalities in all crises</t>
  </si>
  <si>
    <t>SLV001People in Need</t>
  </si>
  <si>
    <t>SLV001Stressed humanitarian conditions - Level 2</t>
  </si>
  <si>
    <t>SLV001Moderate humanitarian conditions - Level 3</t>
  </si>
  <si>
    <t>GTM001Fatalities reported</t>
  </si>
  <si>
    <t>GTM001Fatalities in all crises</t>
  </si>
  <si>
    <t>HND001Fatalities reported</t>
  </si>
  <si>
    <t>HND001Fatalities in all crises</t>
  </si>
  <si>
    <t>BBC 2021 ; IOM 2023</t>
  </si>
  <si>
    <t>https://www.bbc.com/mundo/noticias-america-latina-58800345 ; https://www.iom.int/news/number-migrants-who-embarked-dangerous-darien-gap-route-nearly-doubled-2022</t>
  </si>
  <si>
    <t>About 50 lifeless bodies have been found in the jungle of the territory known as the Darién Gap, between Colombia and Panama, so far in 2021 (october). In 2022, 36 people died in the Darien Gap in 2022</t>
  </si>
  <si>
    <t>PAN002Fatalities reported</t>
  </si>
  <si>
    <t>PAN002Fatalities in all crises</t>
  </si>
  <si>
    <t>World Bank, 2020</t>
  </si>
  <si>
    <t>https://data.worldbank.org/indicator/SP.POP.TOTL?locations=CL</t>
  </si>
  <si>
    <t>Population figure from World Bank most recent data</t>
  </si>
  <si>
    <t>CHL002Total population</t>
  </si>
  <si>
    <t>Floods in Maputo province in Mozambique</t>
  </si>
  <si>
    <t>MOZ009</t>
  </si>
  <si>
    <t>WPR Accessed on 22/02/2023</t>
  </si>
  <si>
    <t>https://worldpopulationreview.com/countries/mozambique-population</t>
  </si>
  <si>
    <t>Total population of Mozambique adjusted according to UNFPA, adjusted for population movement</t>
  </si>
  <si>
    <t>MOZ009Total population</t>
  </si>
  <si>
    <t>UN Habitat accessed 22/02/2023; Mappr accessed 22/02/2023</t>
  </si>
  <si>
    <t>https://urbanresiliencehub.org/city-context/maputo/; https://www.mappr.co/counties/mozambique/</t>
  </si>
  <si>
    <t>Total landmass of Maputo Province and Maputo City which have been affected by flood</t>
  </si>
  <si>
    <t>MOZ009Landmass affected</t>
  </si>
  <si>
    <t>City Population 09/06/2019</t>
  </si>
  <si>
    <t>http://www.citypopulation.de/en/mozambique/cities/</t>
  </si>
  <si>
    <t>Population of Maputo city and Maputo Province which have been affected by the floods</t>
  </si>
  <si>
    <t>MOZ009People exposed</t>
  </si>
  <si>
    <t>OCHA 18/02/2023</t>
  </si>
  <si>
    <t>https://reliefweb.int/report/mozambique/wfp-mozambique-external-situation-report-1-20-february-2023</t>
  </si>
  <si>
    <t>Number of people in flooded areas according to OCHA</t>
  </si>
  <si>
    <t>MOZ009People affected</t>
  </si>
  <si>
    <t>WFP 21/02/2023</t>
  </si>
  <si>
    <t>Number of people currently in accommodation centres</t>
  </si>
  <si>
    <t>MOZ009People displaced</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</si>
  <si>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</si>
  <si>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</si>
  <si>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</si>
  <si>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</si>
  <si>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fatalities recorded as a result of the flood as at 20th February</t>
  </si>
  <si>
    <t>MOZ009Fatalities reported</t>
  </si>
  <si>
    <t>WFP 21/02/2023; ACLED ACCESSED ON 25/01/2023</t>
  </si>
  <si>
    <t>https://reliefweb.int/report/mozambique/wfp-mozambique-external-situation-report-1-20-february-2023; https://acleddata.com/dashboard/#/dashboard</t>
  </si>
  <si>
    <t>Cumulation of fatalities from insurgency and floods</t>
  </si>
  <si>
    <t>MOZ009Fatalities in all crises</t>
  </si>
  <si>
    <t>MOZ009People in Need</t>
  </si>
  <si>
    <t>City Population 09/06/2019; OCHA 18/02/2023</t>
  </si>
  <si>
    <t>http://www.citypopulation.de/en/mozambique/cities/ ; https://reliefweb.int/report/mozambique/mozambique-floods-maputo-city-and-province-flash-update-no-3-18-february-2023</t>
  </si>
  <si>
    <t>Level 1 and 2 are computed according to INFORM SI methodology. All people in need have Level 3 needs. There is no information to indicate Level 4 or 5 needs</t>
  </si>
  <si>
    <t>MOZ009Minimal humanitarian conditions - Level 1</t>
  </si>
  <si>
    <t>OCHA 18/02/2023 ; WFP 21/02/2023</t>
  </si>
  <si>
    <t>https://reliefweb.int/report/mozambique/wfp-mozambique-external-situation-report-1-20-february-2023 ; https://reliefweb.int/report/mozambique/mozambique-floods-maputo-city-and-province-flash-update-no-3-18-february-2023</t>
  </si>
  <si>
    <t>Level 1 and 2 are computed according to INFORM SI  methodology. All people in need have Level 3 needs. There is no information to indicate Level 4 or 5 needs</t>
  </si>
  <si>
    <t>MOZ009Stressed humanitarian conditions - Level 2</t>
  </si>
  <si>
    <t>MOZ009Moderate humanitarian conditions - Level 3</t>
  </si>
  <si>
    <t>https://reliefweb.int/report/mozambique/mozambique-floods-maputo-city-and-province-flash-update-no-3-18-february-2023</t>
  </si>
  <si>
    <t>MOZ009Severe humanitarian conditions - Level 4</t>
  </si>
  <si>
    <t>MOZ009Extreme humanitarian conditions - Level 5</t>
  </si>
  <si>
    <t>Knoema Accessed on 19/10/22</t>
  </si>
  <si>
    <t>https://knoema.com/atlas/Mozambique/Province-profiles</t>
  </si>
  <si>
    <t>Total area of Cabo Delgado, Niassa and Nampula provinces in square kilometres</t>
  </si>
  <si>
    <t>MOZ004Landmass affected</t>
  </si>
  <si>
    <t>Knoema Accessed on 24/10/2022</t>
  </si>
  <si>
    <t>Total population of Cabo Delgado, Niassa and Nampula provinces. The reliability of this data is low since there is no recent reliable publication of people in the region since the data used is from the last census in 2017.</t>
  </si>
  <si>
    <t>MOZ004People exposed</t>
  </si>
  <si>
    <t>Knoema Accessed on 24/10/2022; WFP 21/02/2023</t>
  </si>
  <si>
    <t>All people living in Cabo Delgado, Niassa and Nampula provinces have been affected by the insurgency</t>
  </si>
  <si>
    <t>MOZ004People affected</t>
  </si>
  <si>
    <t>There is no cumulative reliable information regarding the number of injuries from the insurgency</t>
  </si>
  <si>
    <t>MOZ004Injuries reported</t>
  </si>
  <si>
    <t>MOZ004People in Need</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</si>
  <si>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</si>
  <si>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MOZ004Minimal humanitarian conditions - Level 1</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</si>
  <si>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</si>
  <si>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MOZ004Stressed humanitarian conditions - Level 2</t>
  </si>
  <si>
    <t>MOZ004Moderate humanitarian conditions - Level 3</t>
  </si>
  <si>
    <t>MOZ004Severe humanitarian conditions - Level 4</t>
  </si>
  <si>
    <t>MOZ004Extreme humanitarian conditions - Level 5</t>
  </si>
  <si>
    <t>Number of homes, schools and health centres damaged by the floods. This is still developing so figures may not be conclusive</t>
  </si>
  <si>
    <t>MOZ009Buildings damaged</t>
  </si>
  <si>
    <t>Host communities</t>
  </si>
  <si>
    <t>MOZ009Crisis affected groups</t>
  </si>
  <si>
    <t>There is no available information.</t>
  </si>
  <si>
    <t>MOZ009People facing limited access constraints</t>
  </si>
  <si>
    <t>MOZ009People facing restricted access constraints</t>
  </si>
  <si>
    <t>MOZ009Illness cases reported</t>
  </si>
  <si>
    <t>MOZ009Buildings destroyed</t>
  </si>
  <si>
    <t>MOZ009Economic Losses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</si>
  <si>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</si>
  <si>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</si>
  <si>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</si>
  <si>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</si>
  <si>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</si>
  <si>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</si>
  <si>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</si>
  <si>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</si>
  <si>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</si>
  <si>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OCHA 19/1/2023</t>
  </si>
  <si>
    <t>https://reliefweb.int/report/sudan/sudan-humanitarian-snapshot-december-2022</t>
  </si>
  <si>
    <t>Number of IDPs in Darfur and kordofan regions from January to December 2022</t>
  </si>
  <si>
    <t>SDN008People displaced</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</si>
  <si>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</si>
  <si>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</si>
  <si>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</si>
  <si>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</si>
  <si>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</si>
  <si>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</si>
  <si>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</si>
  <si>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</si>
  <si>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</si>
  <si>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</si>
  <si>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</si>
  <si>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</si>
  <si>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</si>
  <si>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</si>
  <si>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Fatalities reported between 08/06/2022 and 09/12
/2022 </t>
  </si>
  <si>
    <t>CHL002Fatalities reported</t>
  </si>
  <si>
    <t xml:space="preserve">Fatallities reported by ACLED between 12/02/2022 and 12/08/2022
</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</si>
  <si>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</si>
  <si>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</si>
  <si>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</si>
  <si>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</si>
  <si>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</si>
  <si>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</si>
  <si>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</si>
  <si>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</si>
  <si>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</si>
  <si>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</si>
  <si>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</si>
  <si>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</si>
  <si>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</si>
  <si>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</si>
  <si>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</si>
  <si>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</si>
  <si>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</si>
  <si>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</si>
  <si>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</si>
  <si>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</si>
  <si>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</si>
  <si>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</si>
  <si>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World Bank, 2021</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</si>
  <si>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</si>
  <si>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</si>
  <si>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</si>
  <si>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</si>
  <si>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</si>
  <si>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</si>
  <si>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</si>
  <si>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</si>
  <si>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</si>
  <si>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https://www.r4v.info/en/document/rmrp-2022</t>
  </si>
  <si>
    <t>Total people displaced is calculated taking Venezuelans in destination (551000) plus Venezuelan in transit (252000)</t>
  </si>
  <si>
    <t>ECU002People displaced</t>
  </si>
  <si>
    <t>ECU002Injuries reported</t>
  </si>
  <si>
    <t>ACLED 2022</t>
  </si>
  <si>
    <t>ECU002Fatalities reported</t>
  </si>
  <si>
    <t>Fatalities reported between 25/05/2022 to 25/11/2022</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</si>
  <si>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</si>
  <si>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</si>
  <si>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</si>
  <si>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</si>
  <si>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</si>
  <si>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</si>
  <si>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</si>
  <si>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</si>
  <si>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</si>
  <si>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</si>
  <si>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</si>
  <si>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</si>
  <si>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</si>
  <si>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</si>
  <si>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</si>
  <si>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</si>
  <si>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</si>
  <si>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</si>
  <si>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</si>
  <si>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</si>
  <si>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</si>
  <si>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</si>
  <si>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</si>
  <si>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</si>
  <si>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</si>
  <si>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</si>
  <si>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</si>
  <si>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</si>
  <si>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</si>
  <si>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Fatalities reported from 25/05/2022 to 25/11/2022</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</si>
  <si>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</si>
  <si>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</si>
  <si>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</si>
  <si>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</si>
  <si>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</si>
  <si>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</si>
  <si>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</si>
  <si>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</si>
  <si>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</si>
  <si>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</si>
  <si>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</si>
  <si>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</si>
  <si>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</si>
  <si>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</si>
  <si>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</si>
  <si>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</si>
  <si>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</si>
  <si>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</si>
  <si>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</si>
  <si>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</si>
  <si>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</si>
  <si>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</si>
  <si>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</si>
  <si>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</si>
  <si>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</si>
  <si>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</si>
  <si>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</si>
  <si>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</si>
  <si>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</si>
  <si>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</si>
  <si>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</si>
  <si>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</si>
  <si>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</si>
  <si>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</si>
  <si>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</si>
  <si>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</si>
  <si>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</si>
  <si>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</si>
  <si>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</si>
  <si>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</si>
  <si>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</si>
  <si>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</si>
  <si>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</si>
  <si>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</si>
  <si>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</si>
  <si>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</si>
  <si>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</si>
  <si>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</si>
  <si>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</si>
  <si>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WPR Accessed on 16/02/2023; WPR Accessed 20/02/2023; OCHA 08/02/2023; IPC Accessed 09/02/2023; Garowe Online 21/11/2021; HDX/OCHA 25/11/2022</t>
  </si>
  <si>
    <t>https://worldpopulationreview.com/countries/ethiopia-population; https://worldpopulationreview.com/countries/kenya-population;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</si>
  <si>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Total population of Ethiopia, Kenya, and Somalia</t>
  </si>
  <si>
    <t>REG014Total population</t>
  </si>
  <si>
    <t>City population Accessed on 28/09/2022; HDX 24/11/2015; World Bank Acessed 14/09/2022</t>
  </si>
  <si>
    <t>https://www.citypopulation.de/en/ethiopia/cities/; https://data.humdata.org/dataset/kenya-surface-area-per-county; https://data.worldbank.org/indicator/AG.LND.TOTL.K2?locations=SO</t>
  </si>
  <si>
    <t>Total area affected in Ethiopia, Kenya, and Somalia</t>
  </si>
  <si>
    <t>REG014Landmass affected</t>
  </si>
  <si>
    <t> OCHA HDX 28/07/2022; KNBS 04/11/2019; UNHCR 31/12/2022; OCHA 08/02/2023; IPC Accessed 09/02/2023; Garowe Online 21/11/2021; HDX/OCHA 25/11/2022</t>
  </si>
  <si>
    <t>https://data.humdata.org/dataset/3d9b037f-5112-4afd-92a7-190a9082bd80/resource/2ec96e53-b38f-4994-9a8c-5bbaa4c49e82/download/eth_admpop_adm1_2022_v2.csv;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</si>
  <si>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exposed</t>
  </si>
  <si>
    <t>USAID 13/12/2022; KFSSG 08/03/2022; KNBS 04/11/2019; UNHCR 31/12/2022; OCHA 08/02/2023; IPC Accessed 09/02/2023; Garowe Online 21/11/2021; HDX/OCHA 25/11/2022</t>
  </si>
  <si>
    <t>https://reliefweb.int/report/ethiopia/horn-africa-complex-emergency-fact-sheet-3-fiscal-year-fy-2023; https://reliefweb.int/sites/reliefweb.int/files/resources/SRA%202021%20National%20Assessment%20Report.pdf;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</si>
  <si>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affected</t>
  </si>
  <si>
    <t>UNHCR 1/2/2023; x; UNHCR 31/01/2023; UNHCR Accessed 12/02/2023; OCHA 08/02/2023</t>
  </si>
  <si>
    <t>https://reliefweb.int/report/somalia/east-and-horn-africa-and-great-lakes-region-unhcr-drought-situation-response-update-5-december-2022; ; https://data.unhcr.org/en/documents/details/98746; https://data.unhcr.org/en/situations/horn;  https://reliefweb.int/report/somalia/somalia-humanitarian-needs-overview-2023-february-2023</t>
  </si>
  <si>
    <t>Drought-related displacements in Ethiopia and Somalia</t>
  </si>
  <si>
    <t>REG014People displaced</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</si>
  <si>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</si>
  <si>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</si>
  <si>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</si>
  <si>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</si>
  <si>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</si>
  <si>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</si>
  <si>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</si>
  <si>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X; ; ACLED Accessed 19/12/2022; IOM Accessed 19/12/2022; UNICEF 06/09/22 </t>
  </si>
  <si>
    <t>x; ; https://acleddata.com/data-export-tool/; https://missingmigrants.iom.int/region/africa?region_incident=4051&amp;route=3906&amp;year%5B%5D=10121&amp;incident_date%5Bmin%5D=&amp;incident_date%5Bmax%5D=; https://reliefweb.int/report/somalia/unicef-geneva-palais-briefing-note-threat-famine-children-somalia</t>
  </si>
  <si>
    <t>Number of total fatalities because of drought related complication in Eastern Africa</t>
  </si>
  <si>
    <t>REG014Fatalities reported</t>
  </si>
  <si>
    <t xml:space="preserve">ACLED accessed on 19/11/2023; ; ACLED Accessed 19/12/2022; IOM Accessed 19/12/2022; UNICEF 06/09/22 </t>
  </si>
  <si>
    <t>https://acleddata.com/data-export-tool/ ; https://reliefweb.int/report/ethiopia/ethiopia-cholera-outbreak-flash-update-4-14-december-2022; ; https://acleddata.com/data-export-tool/; https://missingmigrants.iom.int/region/africa?region_incident=4051&amp;route=3906&amp;year%5B%5D=10121&amp;incident_date%5Bmin%5D=&amp;incident_date%5Bmax%5D=; https://reliefweb.int/report/somalia/unicef-geneva-palais-briefing-note-threat-famine-children-somalia</t>
  </si>
  <si>
    <t>REG014Fatalities in all crises</t>
  </si>
  <si>
    <t xml:space="preserve">WFP 13/1/2023; ; </t>
  </si>
  <si>
    <t xml:space="preserve">https://reliefweb.int/report/ethiopia/wfp-regional-bureau-eastern-africa-drought-response-horn-africa-situational-report-2-december-2022; ; </t>
  </si>
  <si>
    <t>REG014Economic Losses</t>
  </si>
  <si>
    <t>REG014People in Need</t>
  </si>
  <si>
    <t> OCHA HDX 28/07/2022 ; USAID 13/12/2022; IPC 20/02/2023; KFSSG 02/2023; KNBS 04/11/2019; UNHCR 31/12/2022; UN Habitat 06/2021a; UN Habitat 06/2021b; 13/06/2022; OCHA 08/02/2023; IPC Accessed 09/02/2023; Garowe Online 21/11/2021; HDX/OCHA 25/11/2022</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</si>
  <si>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</si>
  <si>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1 figures for the drought crisis from ACAPS INFORM Severity Index of each country (Ethiopia, Kenya, and Somalia)</t>
  </si>
  <si>
    <t>REG014Minimal humanitarian conditions - Level 1</t>
  </si>
  <si>
    <t> OCHA HDX 28/07/2022 ; USAID 13/12/2022; IPC 20/02/2023; KFSSG 02/2023; OCHA 08/02/2023; IPC Accessed 09/02/2023; Garowe Online 21/11/2021</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</si>
  <si>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t>
  </si>
  <si>
    <t>The sum of Level 2 figures for the drought crisis from ACAPS INFORM Severity Index of each country (Ethiopia, Kenya, and Somalia)</t>
  </si>
  <si>
    <t>REG014Stressed humanitarian conditions - Level 2</t>
  </si>
  <si>
    <t>UNHCR 1/2/2023; IPC 20/02/2023; KFSSG 20/02/2023; OCHA 08/02/2023; HDX/OCHA 25/11/2022</t>
  </si>
  <si>
    <t>https://reliefweb.int/report/ethiopia/wfp-ethiopia-drought-response-situation-report-6-november-2022;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</si>
  <si>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3 figures for the drought crisis from ACAPS INFORM Severity Index of each country (Ethiopia, Kenya, and Somalia)</t>
  </si>
  <si>
    <t>REG014Moderate humanitarian conditions - Level 3</t>
  </si>
  <si>
    <t>WFP 13/1/2023; IPC 20/02/2023; OCHA 08/02/2023; HDX/OCHA 25/11/2022</t>
  </si>
  <si>
    <t>https://reliefweb.int/report/ethiopia/wfp-ethiopia-drought-response-situation-report-6-november-2021; https://www.ipcinfo.org/fileadmin/user_upload/ipcinfo/docs/IPC_Kenya_Acute_Food_Insecurity_Malnutrition_2022JulDec_Report.pdf; https://reliefweb.int/report/somalia/somalia-humanitarian-needs-overview-2023-february-2023; https://data.humdata.org/dataset/somalia-humanitarian-needs-overview</t>
  </si>
  <si>
    <t>The sum of Level 4 figures for the drought crisis from ACAPS INFORM Severity Index of each country (Ethiopia, Kenya, and Somalia)</t>
  </si>
  <si>
    <t>REG014Severe humanitarian conditions - Level 4</t>
  </si>
  <si>
    <t>https://reliefweb.int/report/ethiopia/wfp-regional-bureau-eastern-africa-drought-response-horn-africa-situational-report-2-december-2022; https://www.ipcinfo.org/fileadmin/user_upload/ipcinfo/docs/IPC_Kenya_Acute_Food_Insecurity_Malnutrition_2022JulDec_Report.pdf; https://reliefweb.int/report/somalia/somalia-humanitarian-needs-overview-2023-february-2023; https://data.humdata.org/dataset/somalia-humanitarian-needs-overview</t>
  </si>
  <si>
    <t>The sum of Level 5 figures for the drought crisis from ACAPS INFORM Severity Index of each country (Ethiopia, Kenya, and Somalia)</t>
  </si>
  <si>
    <t>REG014Extreme humanitarian conditions - Level 5</t>
  </si>
  <si>
    <t>WPR accessed 28/02/2023</t>
  </si>
  <si>
    <t>https://worldpopulationreview.com/countries/eritrea-population</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</si>
  <si>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</si>
  <si>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</si>
  <si>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</si>
  <si>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</si>
  <si>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</si>
  <si>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</si>
  <si>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</si>
  <si>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</si>
  <si>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05/12/2022</t>
  </si>
  <si>
    <t>https://www.unicef.org/appeals/eritrea</t>
  </si>
  <si>
    <t>According to the latest report by UNICEF, approximately 1.1 million people are targeted for humanitarian assistance. This is likely to be lower than the actual number of people affected by the ongoing complex crisis in Eritrea.</t>
  </si>
  <si>
    <t>ERI001People affected</t>
  </si>
  <si>
    <t>UNHCR 30/11/2022; UNHCR 31/01/2023; UNHCR 01/02/2023; UNHCR 01/12/2022; UNHCR 31/12/2022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</si>
  <si>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</si>
  <si>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Sum of Eritrean refugees in other countries. The data on the IDPs in Eritrea is not available and the ones that are available date back to 2014 meaning its reliability low</t>
  </si>
  <si>
    <t>ERI001People displaced</t>
  </si>
  <si>
    <t>There was no available data that give information about this event.</t>
  </si>
  <si>
    <t>ERI001Injuries reported</t>
  </si>
  <si>
    <t>ACLED Accessed 28/02/2023</t>
  </si>
  <si>
    <t>No fatalities were recorded according to ACLED. This is likely due to difficulties in obtaining information on Eritrea</t>
  </si>
  <si>
    <t>ERI001Fatalities reported</t>
  </si>
  <si>
    <t>ERI001Fatalities in all crises</t>
  </si>
  <si>
    <t>ERI001People in Need</t>
  </si>
  <si>
    <t>CIA.GOV 10/02/2023</t>
  </si>
  <si>
    <t>https://www.cia.gov/the-world-factbook/countries/eritrea/#people-and-society</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</si>
  <si>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</si>
  <si>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</si>
  <si>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</si>
  <si>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</si>
  <si>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</si>
  <si>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OCHA 28/02/2022</t>
  </si>
  <si>
    <t>https://reliefweb.int/report/burundi/burundi-aper-u-des-besoins-humanitaires-2022-f-vrier-2027</t>
  </si>
  <si>
    <t>Refugees, IDPs, Host, Non-host, Returnees</t>
  </si>
  <si>
    <t>BDI001Crisis affected groups</t>
  </si>
  <si>
    <t>Cadre Harmonise  01/12/2022</t>
  </si>
  <si>
    <t>https://fscluster.org/sites/default/files/documents/fiche_nigeria_november_2022_final_pdf_0.pdf</t>
  </si>
  <si>
    <t xml:space="preserve">People affected=People in Need(Food insecure in Zamfara, Kaduna, Niger, Sokoto, Kebbi and Katsina states for the period of October to December 2022.  Jan-May 2023 figures are not available . </t>
  </si>
  <si>
    <t>NGA007People affected</t>
  </si>
  <si>
    <t>NGA007People in Need</t>
  </si>
  <si>
    <t xml:space="preserve">The minimal level comprise of Minimal conditions ( Level 1) = People Exposed - People affected.  For the period of October to December 2022.  Jan-May 2023 figures are not available . </t>
  </si>
  <si>
    <t>NGA007Minimal humanitarian conditions - Level 1</t>
  </si>
  <si>
    <t xml:space="preserve">The stessed level comprise Stressed conditions (Level2)= People Affected - People in Need.  For the period of October to December 2022.  Jan-May 2023 figures are not available . </t>
  </si>
  <si>
    <t>NGA007Stressed humanitarian conditions - Level 2</t>
  </si>
  <si>
    <t xml:space="preserve"> Level 3, 4 and 5 correspond with populations facing IPC 3-5 conditions for the period of October to December 2022.  Jan-May 2023 figures are not available . </t>
  </si>
  <si>
    <t>NGA007Moderate humanitarian conditions - Level 3</t>
  </si>
  <si>
    <t>NGA007Severe humanitarian conditions - Level 4</t>
  </si>
  <si>
    <t>NGA007Extreme humanitarian conditions - Level 5</t>
  </si>
  <si>
    <t xml:space="preserve">People affected=People in Need(Food insecure in Taraba, Benue, Plateau states  including figures for food insecurity IDPS in Benue states . </t>
  </si>
  <si>
    <t>NGA003People affected</t>
  </si>
  <si>
    <t>NGA003People in Need</t>
  </si>
  <si>
    <t>Cadre Harmonise  01/12/2022; NBS Accessed 19/09/2022</t>
  </si>
  <si>
    <t>https://fscluster.org/sites/default/files/documents/fiche_nigeria_november_2022_final_pdf_0.pdf; https://nigeria.opendataforafrica.org</t>
  </si>
  <si>
    <t xml:space="preserve">The minimal level comprise of Minimal conditions ( Level 1) = People Exposed - People affected including figures for food insecurity IDPS in Benue states   For the period of October to December 2022.  Jan-May 2023 figures are not available . </t>
  </si>
  <si>
    <t>NGA003Minimal humanitarian conditions - Level 1</t>
  </si>
  <si>
    <t xml:space="preserve">The stessed level comprise Stressed conditions (Level2)= People Affected - People in Need including figures for food insecurity IDPS in Benue states  for the period of October to December 2022.  Jan-May 2023 figures are not available . </t>
  </si>
  <si>
    <t>NGA003Stressed humanitarian conditions - Level 2</t>
  </si>
  <si>
    <t xml:space="preserve"> Level 3, 4 and 5 correspond with populations facing IPC 3-5 conditions including figures for food insecurity IDPS in Benue states for the period of October to December 2022.  Jan-May 2023 figures are not available . </t>
  </si>
  <si>
    <t>NGA003Moderate humanitarian conditions - Level 3</t>
  </si>
  <si>
    <t>NGA003Severe humanitarian conditions - Level 4</t>
  </si>
  <si>
    <t>NGA003Extreme humanitarian conditions - Level 5</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</si>
  <si>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</si>
  <si>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</si>
  <si>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</si>
  <si>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</si>
  <si>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SLV001Minimal humanitarian conditions - Level 1</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</si>
  <si>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</si>
  <si>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</si>
  <si>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</si>
  <si>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</si>
  <si>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</si>
  <si>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</si>
  <si>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</si>
  <si>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</si>
  <si>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</si>
  <si>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</si>
  <si>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IFRC 28/12/21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</si>
  <si>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</si>
  <si>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20,433 displaced people are still living in a refugee-like situation in Armenia, sheltering with host families, collective shelters, and rented accommodation across 11 provinces , others might have returned</t>
  </si>
  <si>
    <t>AZE002People displaced</t>
  </si>
  <si>
    <t>IFRC 28/12/21UNHCR Accessed 29/05/2022</t>
  </si>
  <si>
    <t>https://data2.unhcr.org/en/documents/details/85321 , https://reliefweb.int/report/armenia/armenia-winterization-support-refugee-population-displaced-nagorno-karabakh-emergency</t>
  </si>
  <si>
    <t>Total people displaced from Azerbaijan because of the conflict</t>
  </si>
  <si>
    <t>REG013People displaced</t>
  </si>
  <si>
    <t>DSWD 25/02/2023</t>
  </si>
  <si>
    <t>https://dromic.dswd.gov.ph/wp-content/uploads/2023/02/DSWD-DROMIC-Report-50-on-the-Effects-of-LPAs-Northeast-Monsoon-and-Shear-Line-as-of-25-February-2023-6PM.pdf</t>
  </si>
  <si>
    <t>Total number of people affected by the LPAs, Northeast Monsoon, and Shear Line crisis according to the government in REGION III,  MIMAROPA, REGION V, REGION VI,  REGION VIII, REGION IX, REGION X, REGION XI, CARAGA (Regions which have less than 1% of the total reported affected population (2,222,054) are excluded from being considered to be affected to avoid overestimation)</t>
  </si>
  <si>
    <t>PHL013People affected</t>
  </si>
  <si>
    <t>NDRRMC 05/02/2023</t>
  </si>
  <si>
    <t>https://monitoring-dashboard.ndrrmc.gov.ph/assets/uploads/situations/SitRep_No__37_for_the_Combined_Effects_of_Low_Pressure_Areas_Northeast_Monsoon_and_Shearline_2023.pdf</t>
  </si>
  <si>
    <t>PHL013Injuries reported</t>
  </si>
  <si>
    <t>Number of crises fatalities in the last 6 months.  Six months previous to the month the severity index (SI) is calculated are considered. For example, for the January 2023 version of SI, months considered will be July 2022 to December 2022.</t>
  </si>
  <si>
    <t>PHL013Fatalities reported</t>
  </si>
  <si>
    <t>Not enough data to assign a figure for this level.</t>
  </si>
  <si>
    <t>PHL013Severe humanitarian conditions - Level 4</t>
  </si>
  <si>
    <t>PHL013Extreme humanitarian conditions - Level 5</t>
  </si>
  <si>
    <t>Total # of houses damaged because of LPAs, Northeast Monsoon, and Shear Line crisis</t>
  </si>
  <si>
    <t>PHL013Buildings damaged</t>
  </si>
  <si>
    <t>Total # houses destroyed because of LPAs, Northeast Monsoon, and Shear Line crisis</t>
  </si>
  <si>
    <t>PHL013Buildings destroyed</t>
  </si>
  <si>
    <t>Total damage estimated by the NDRRMC in US$</t>
  </si>
  <si>
    <t>PHL013Economic Losses</t>
  </si>
  <si>
    <t>PHL012Severe humanitarian conditions - Level 4</t>
  </si>
  <si>
    <t>PHL012Extreme humanitarian conditions - Level 5</t>
  </si>
  <si>
    <t>NDRRMC 19/11/2022; NDRRMC 05/02/2023</t>
  </si>
  <si>
    <t>https://monitoring-dashboard.ndrrmc.gov.ph/assets/uploads/situations/Whole_Report.pdf; https://monitoring-dashboard.ndrrmc.gov.ph/assets/uploads/situations/SitRep_No__37_for_the_Combined_Effects_of_Low_Pressure_Areas_Northeast_Monsoon_and_Shearline_2023.pdf</t>
  </si>
  <si>
    <t>PHL001Injuries reported</t>
  </si>
  <si>
    <t>DSWD 26/1/2023; DSWD 25/02/2023</t>
  </si>
  <si>
    <t>https://reliefweb.int/report/philippines/dswd-dromic-report-71-severe-tropical-storm-paeng-26-january-2023-6am; https://dromic.dswd.gov.ph/wp-content/uploads/2023/02/DSWD-DROMIC-Report-50-on-the-Effects-of-LPAs-Northeast-Monsoon-and-Shear-Line-as-of-25-February-2023-6PM.pdf</t>
  </si>
  <si>
    <t>Total # of buildings damaged because of Typhoon Nalgae and LPAs, Northeast Monsoon, and Shear Line.</t>
  </si>
  <si>
    <t>PHL001Buildings damaged</t>
  </si>
  <si>
    <t xml:space="preserve">Total # of buildings destroyed because of Typhoon NalgaeI and LPAs, Northeast Monsoon, and Shear Line . </t>
  </si>
  <si>
    <t>PHL001Buildings destroyed</t>
  </si>
  <si>
    <t>Total economic loss due to Typhoon Nalgae and LPAs, Northeast Monsoon, and Shear Line.</t>
  </si>
  <si>
    <t>PHL001Economic Losses</t>
  </si>
  <si>
    <t>WorldBank, 2020</t>
  </si>
  <si>
    <t>Superficie (kilomètres carrés) - Congo, Dem. Rep. | Data (banquemondiale.org)</t>
  </si>
  <si>
    <t>The whole country is affected by the crisis</t>
  </si>
  <si>
    <t>COD001Landmass affected</t>
  </si>
  <si>
    <t xml:space="preserve">OCHA, 03/02/2023
</t>
  </si>
  <si>
    <t>https://reliefweb.int/attachments/f649768c-77bc-4afe-be02-30f479a5ae39/hno_2023_drc_20230131vf-min.pdf</t>
  </si>
  <si>
    <t>COD001People exposed</t>
  </si>
  <si>
    <t>OCHA, 03/02/2023</t>
  </si>
  <si>
    <t>COD001People affected</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</si>
  <si>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</si>
  <si>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</si>
  <si>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</si>
  <si>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</si>
  <si>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</si>
  <si>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OCHA 03/02/2023</t>
  </si>
  <si>
    <t>République démocratique du Congo : Aperçu des besoins et Plan de réponse humanitaire 2023 - 2024 En un clin d'oeil (février 2023) - Democratic Republic of the Congo | ReliefWeb</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</si>
  <si>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</si>
  <si>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</si>
  <si>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</si>
  <si>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</si>
  <si>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</si>
  <si>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</si>
  <si>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</si>
  <si>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</si>
  <si>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</si>
  <si>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</si>
  <si>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</si>
  <si>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</si>
  <si>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</si>
  <si>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</si>
  <si>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</si>
  <si>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</si>
  <si>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</si>
  <si>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</si>
  <si>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</si>
  <si>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</si>
  <si>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</si>
  <si>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</si>
  <si>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</si>
  <si>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</si>
  <si>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</si>
  <si>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</si>
  <si>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</si>
  <si>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</si>
  <si>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</si>
  <si>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</si>
  <si>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</si>
  <si>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The affected groups include: internally displaced persons (IDPs), refugees, asylum seekers, returned internally displaced persons, returned refugees according to HNO.</t>
  </si>
  <si>
    <t>CAF001Crisis affected groups</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</si>
  <si>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</si>
  <si>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</si>
  <si>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</si>
  <si>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</si>
  <si>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</si>
  <si>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</si>
  <si>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</si>
  <si>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</si>
  <si>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</si>
  <si>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HDX, 2023</t>
  </si>
  <si>
    <t>Burkina Faso: Humanitarian Needs Overview - Humanitarian Data Exchange (humdata.org)</t>
  </si>
  <si>
    <t xml:space="preserve">All the people exposed during the crisis according to HNO
</t>
  </si>
  <si>
    <t>BFA002People exposed</t>
  </si>
  <si>
    <t xml:space="preserve">All the people affected by the crisis according to HNO
</t>
  </si>
  <si>
    <t>BFA002People affected</t>
  </si>
  <si>
    <t>BFA002People in Need</t>
  </si>
  <si>
    <t xml:space="preserve">Minimal humanitarian conditions gotten from Burkina Faso's figures in HDX
</t>
  </si>
  <si>
    <t>BFA002Minimal humanitarian conditions - Level 1</t>
  </si>
  <si>
    <t>Stressed humanitarian conditions gotten from Burkina Faso's figures in HDX</t>
  </si>
  <si>
    <t>BFA002Stressed humanitarian conditions - Level 2</t>
  </si>
  <si>
    <t>Moderate humanitarian conditions  gotten from Burkina Faso's figures in HDX</t>
  </si>
  <si>
    <t>BFA002Moderate humanitarian conditions - Level 3</t>
  </si>
  <si>
    <t>Severe humanitarian condition gotten from Burkina Faso's figures in HDX</t>
  </si>
  <si>
    <t>BFA002Severe humanitarian conditions - Level 4</t>
  </si>
  <si>
    <t>Extreme humanitarian conditions gotten from Burkina Faso's figures in HDX</t>
  </si>
  <si>
    <t>BFA002Extreme humanitarian conditions - Level 5</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</si>
  <si>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</si>
  <si>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</si>
  <si>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</si>
  <si>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Total number of affected people according to OCHA</t>
  </si>
  <si>
    <t>SLV001People affected</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</si>
  <si>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</si>
  <si>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</si>
  <si>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</si>
  <si>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</si>
  <si>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</si>
  <si>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</si>
  <si>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IPC 20/02/2023; KFSSG 02/2023</t>
  </si>
  <si>
    <t>https://reliefweb.int/report/kenya/kenya-ipc-acute-food-insecurity-and-acute-malnutrition-analysis-february-june-2023-published-20-february-2023 https://www.ndma.go.ke/index.php/resource-center/send/87-2022/6833-2022-short-rains-assessment-national-report</t>
  </si>
  <si>
    <t>KEN003People in Need</t>
  </si>
  <si>
    <t>IPC 20/02/2023; KFSSG 02/2023; KNBS 04/11/2019; UNHCR 31/12/2022; UN Habitat 06/2021a; UN Habitat 06/2021b; 13/06/2022</t>
  </si>
  <si>
    <t>KEN003Minimal humanitarian conditions - Level 1</t>
  </si>
  <si>
    <t>https://reliefweb.int/report/kenya/kenya-ipc-acute-food-insecurity-and-acute-malnutrition-analysis-february-june-2023-published-20-february-2023; https://www.ndma.go.ke/index.php/resource-center/send/87-2022/6833-2022-short-rains-assessment-national-report</t>
  </si>
  <si>
    <t>KEN003Stressed humanitarian conditions - Level 2</t>
  </si>
  <si>
    <t>IPC 20/02/2023; KFSSG 20/02/2023</t>
  </si>
  <si>
    <t>KEN003Moderate humanitarian conditions - Level 3</t>
  </si>
  <si>
    <t>https://www.ipcinfo.org/fileadmin/user_upload/ipcinfo/docs/IPC_Kenya_Acute_Food_Insecurity_Malnutrition_2023FebJun_Report.pdf</t>
  </si>
  <si>
    <t>KEN003Severe humanitarian conditions - Level 4</t>
  </si>
  <si>
    <t>KEN003Extreme humanitarian conditions - Level 5</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</si>
  <si>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</si>
  <si>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</si>
  <si>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</si>
  <si>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</si>
  <si>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</si>
  <si>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</si>
  <si>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</si>
  <si>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</si>
  <si>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City Population accessed 07/2022</t>
  </si>
  <si>
    <t>https://data.unhcr.org/en/situations/ukraine</t>
  </si>
  <si>
    <t>The landmass affected covers one border county, Szabolcs-Szatmár-Bereg (5,936 sqkm)</t>
  </si>
  <si>
    <t>HUN002Landmass affected</t>
  </si>
  <si>
    <t>HNO 28/02/2022</t>
  </si>
  <si>
    <t>https://reliefweb.int/report/burundi/burundi-aper-u-des-besoins-humanitaires-2022-f-vrier-2022</t>
  </si>
  <si>
    <t>Total population adjusted</t>
  </si>
  <si>
    <t>BDI001Total population</t>
  </si>
  <si>
    <t>CIA 02/03/2022</t>
  </si>
  <si>
    <t>https://www.cia.gov/the-world-factbook/countries/burundi/</t>
  </si>
  <si>
    <t>This is the total landmass of Burundi as the entire country is affected by the crisis.</t>
  </si>
  <si>
    <t>BDI001Landmass affected</t>
  </si>
  <si>
    <t>The entire population is exposed to the crisis</t>
  </si>
  <si>
    <t>BDI001People exposed</t>
  </si>
  <si>
    <t>https://reliefweb.int/report/burundi/burundi-aper-u-des-besoins-humanitaires-2022-f-vrier-2023</t>
  </si>
  <si>
    <t>The entire Burundi population is affected by the crisis</t>
  </si>
  <si>
    <t>BDI001People affected</t>
  </si>
  <si>
    <t>UNHCR 13/12/2022 ; IOM 30/11/2022; UNHCR 14/02/2023; UNHCR 31/01/2023</t>
  </si>
  <si>
    <t>https://reliefweb.int/attachments/1a7a1423-5645-4801-9713-6bab2ef03136/Operational%20Review%20-%20November%202022.pdf; https://reliefweb.int/report/burundi/iom-burundi-internal-displacement-dashboard-october-2022; https://reliefweb.int/map/burundi/burundi-operation-returnees-province-return-september-2017-31-january-2023; https://data.unhcr.org/en/situations/burundi</t>
  </si>
  <si>
    <t xml:space="preserve">Total displaced population includes IDPs, Burundian refugees in neighboring countries, refugees/asylum seekers in Burundi and returnees. </t>
  </si>
  <si>
    <t>BDI001People displaced</t>
  </si>
  <si>
    <t>There were mentions of diseases in the HNO but there was no cumulative figure for this.</t>
  </si>
  <si>
    <t>BDI001Injuries reported</t>
  </si>
  <si>
    <t>ACLED accessed 28/02/2023</t>
  </si>
  <si>
    <t>Total fatalities reported in the entire country from 17/08/2022 to 17/02/2023</t>
  </si>
  <si>
    <t>BDI001Fatalities reported</t>
  </si>
  <si>
    <t>BDI001Fatalities in all crises</t>
  </si>
  <si>
    <t>BDI001People in Need</t>
  </si>
  <si>
    <t xml:space="preserve">Level 1 and 2 were calculated using INFORM SI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</si>
  <si>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</si>
  <si>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 xml:space="preserve">Level 1 and 2 were calculated using INFORM SI methodology. Level 3 includes minimal, stressed and strict levels from the HNO. The distribution of percentages in the HNO added upto 99% so 1% was added to the minimal level for the purposes of this severity index. Leve l4  corresponds to the figure of extreme in the HNO while level 5 corresponds to the figure of catastrophic. </t>
  </si>
  <si>
    <t>BDI001Stressed humanitarian conditions - Level 2</t>
  </si>
  <si>
    <t>https://reliefweb.int/report/burundi/burundi-aper-u-des-besoins-humanitaires-2022-f-vrier-2024</t>
  </si>
  <si>
    <t>BDI001Moderate humanitarian conditions - Level 3</t>
  </si>
  <si>
    <t>https://reliefweb.int/report/burundi/burundi-aper-u-des-besoins-humanitaires-2022-f-vrier-2025</t>
  </si>
  <si>
    <t>BDI001Severe humanitarian conditions - Level 4</t>
  </si>
  <si>
    <t>https://reliefweb.int/report/burundi/burundi-aper-u-des-besoins-humanitaires-2022-f-vrier-2026</t>
  </si>
  <si>
    <t>BDI001Extreme humanitarian conditions - Level 5</t>
  </si>
  <si>
    <t>World Population Review Accessed on 17/03/2023</t>
  </si>
  <si>
    <t>https://worldpopulationreview.com/countries/rwanda-population</t>
  </si>
  <si>
    <t>Total population of Rwanda adjusted to the population movement</t>
  </si>
  <si>
    <t>RWA002Total population</t>
  </si>
  <si>
    <t>Statoids Accessed 30/03/2022</t>
  </si>
  <si>
    <t>http://www.statoids.com/yrw.html</t>
  </si>
  <si>
    <t>Landmass of the districts where refugees are hosted(Gatsibo, Nyarugenge, Kirehe, Gisagara, Huye, Nyamagabe, Karongi districts)</t>
  </si>
  <si>
    <t>RWA002Landmass affected</t>
  </si>
  <si>
    <t>Statoids Accessed 12/09/2022</t>
  </si>
  <si>
    <t>Population of the districts in Rwanda where majority of refugees are hosted(Gatsibo, Nyarugenge, Kirehe, Gisagara, Huye, Nyamagabe, Karongi districts)</t>
  </si>
  <si>
    <t>RWA002People exposed</t>
  </si>
  <si>
    <t>UNHCR 28/02/2023</t>
  </si>
  <si>
    <t>https://data.unhcr.org/en/country/rwa</t>
  </si>
  <si>
    <t>Number of Refugees/Asylum seekers in Rwanda. All refugees are affected by this crisis</t>
  </si>
  <si>
    <t>RWA002People affected</t>
  </si>
  <si>
    <t>Total number of Refugees/Asylum seekers in Rwanda</t>
  </si>
  <si>
    <t>RWA002People displaced</t>
  </si>
  <si>
    <t>RWA002People in Need</t>
  </si>
  <si>
    <t>Statoids Accessed 12/09/2022 ; UNHCR 28/02/2023</t>
  </si>
  <si>
    <t>http://www.statoids.com/yrw.html ; https://data.unhcr.org/en/country/rwa</t>
  </si>
  <si>
    <t>INFORM SI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</si>
  <si>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</si>
  <si>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</si>
  <si>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 xml:space="preserve">https://data.unhcr.org/en/country/rwa </t>
  </si>
  <si>
    <t>RWA002Moderate humanitarian conditions - Level 3</t>
  </si>
  <si>
    <t>INFORM SI was used to compute level 1 and 2. Level 3 is the total number of Refugees in Rwanda. Even though some of the refugees may have level 4  and 5 needs, there is no information to indicate this.</t>
  </si>
  <si>
    <t>RWA002Severe humanitarian conditions - Level 4</t>
  </si>
  <si>
    <t>RWA002Extreme humanitarian conditions - Level 5</t>
  </si>
  <si>
    <t>Cyclone Judy and cyclone Kevin in Vanuatu</t>
  </si>
  <si>
    <t>VUT003</t>
  </si>
  <si>
    <t>Vanuatu</t>
  </si>
  <si>
    <t>World Bank - Population estimates and projection 2023 (accessed 08/03/2023)</t>
  </si>
  <si>
    <t>https://databank.worldbank.org/source/population-estimates-and-projections</t>
  </si>
  <si>
    <t>The country population of Vanuatu estimated in 2023.</t>
  </si>
  <si>
    <t>VUT003Total population</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</si>
  <si>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</si>
  <si>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</si>
  <si>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</si>
  <si>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</si>
  <si>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</si>
  <si>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</si>
  <si>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</si>
  <si>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</si>
  <si>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</si>
  <si>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</si>
  <si>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</si>
  <si>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</si>
  <si>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</si>
  <si>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</si>
  <si>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</si>
  <si>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</si>
  <si>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</si>
  <si>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</si>
  <si>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</si>
  <si>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</si>
  <si>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</si>
  <si>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</si>
  <si>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</si>
  <si>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</si>
  <si>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ECHO 13/03/2023</t>
  </si>
  <si>
    <t>https://reliefweb.int/report/vanuatu/vanuatu-multiple-crises-update-dg-echo-un-ocha-echo-daily-flash-13-march-2023</t>
  </si>
  <si>
    <t>The cost of damages by Cyclone Judy and Kevin is estimated at USD 50 000 000.</t>
  </si>
  <si>
    <t>VUT003Economic Losses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</si>
  <si>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</si>
  <si>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</si>
  <si>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</si>
  <si>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</si>
  <si>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</si>
  <si>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</si>
  <si>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</si>
  <si>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</si>
  <si>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</si>
  <si>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National Institute of Statistics in Niger - January 2022</t>
  </si>
  <si>
    <t>https://www.stat-niger.org/wp-content/uploads/diffa/Depliant_Demographique_Diffa_2022.pdf</t>
  </si>
  <si>
    <t xml:space="preserve">The total population of Niger adjusted with the recent statistics of December 2022 gotten from the National Institute of Statistics for the Diffa region. </t>
  </si>
  <si>
    <t>NER002Total population</t>
  </si>
  <si>
    <t>Total square kilometres of affected areas in Niger precisely in the Diffa region</t>
  </si>
  <si>
    <t>NER002Landmass affected</t>
  </si>
  <si>
    <t xml:space="preserve">City Population - 21/03/2022; Institut National de la Statistique, des Etudes Economiques et Démographiques - January 2018; National Institute of Statistics in Niger - January 2022; Institut National de la Statistique du Cameroun - 03 June 2022 </t>
  </si>
  <si>
    <t>https://www.citypopulation.de/en/nigeria/cities/  https://www.inseed.td/index.php/thematiques/statistique-demographique/population  https://www.stat-niger.org/wp-content/uploads/diffa/diffa_en_chiffres_2022.pdf  https://ins-cameroun.cm/wp-content/uploads/2022/07/RAPPORT-MONOGRAPHIE-EXTREME_NORD_VF.pdf</t>
  </si>
  <si>
    <t>The total population of people affected by the Regional Boko Haram Crisis in Nigeria (Adamawa (4,902,100), Borno (6,111,500) and Yobe States (3,649,600), Chad (Lac Region - 596,068), Cameroon (Far North Region - 4,208,433), and Niger (Diffa Region - 788,474).</t>
  </si>
  <si>
    <t>REG001Total population</t>
  </si>
  <si>
    <t xml:space="preserve">City Population - 21/03/2022; Wikipedia - February 2023; National Institute of Statistics in Niger - January 2022; Institut National de la Statistique du Cameroun -  August 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</si>
  <si>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</si>
  <si>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-19,915 ), Cameroon (Far North Region - 34,513), and Niger (Diffa Region - 156,906 ) </t>
  </si>
  <si>
    <t>REG001Landmass affected</t>
  </si>
  <si>
    <t>WPR Accessed on 20/03/2023</t>
  </si>
  <si>
    <t>MOZ004Total population</t>
  </si>
  <si>
    <t>ACLED Accessed on 20/03/2023; WFP 21/02/2023</t>
  </si>
  <si>
    <t>https://acleddata.com/dashboard/#/dashboard; https://reliefweb.int/report/mozambique/wfp-mozambique-external-situation-report-1-20-february-2023</t>
  </si>
  <si>
    <t>The sum of fatalities due to floods and the insurgency</t>
  </si>
  <si>
    <t>MOZ004Fatalities in all crises</t>
  </si>
  <si>
    <t>OCHA 20/03/2023</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</si>
  <si>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</si>
  <si>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</si>
  <si>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</si>
  <si>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</si>
  <si>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</si>
  <si>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</si>
  <si>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</si>
  <si>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</si>
  <si>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</si>
  <si>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</si>
  <si>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</si>
  <si>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</si>
  <si>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 xml:space="preserve">The number of people affected by the conflict is unknown, but expected to be high. </t>
  </si>
  <si>
    <t>TUR004People affected</t>
  </si>
  <si>
    <t xml:space="preserve">There is no available information yet about the needs' severity driven by the earthquake in Turkey. </t>
  </si>
  <si>
    <t>TUR005Severe humanitarian conditions - Level 4</t>
  </si>
  <si>
    <t>TUR005Extreme humanitarian conditions - Level 5</t>
  </si>
  <si>
    <t xml:space="preserve">There is no available information yet about the needs' severity driven by the earthquake in Syria. </t>
  </si>
  <si>
    <t>SYR002Severe humanitarian conditions - Level 4</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</si>
  <si>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</si>
  <si>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</si>
  <si>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</si>
  <si>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JOR002Extreme humanitarian conditions - Level 5</t>
  </si>
  <si>
    <t xml:space="preserve">See the individual crises </t>
  </si>
  <si>
    <t xml:space="preserve">Sum of the people affected in the individual crises </t>
  </si>
  <si>
    <t>REG004People affected</t>
  </si>
  <si>
    <t>OCHA 10/03/23</t>
  </si>
  <si>
    <t>https://reliefweb.int/report/pakistan/provincial-disaster-management-authority-pdma-sindh-daily-situation-report-march-17-2023</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</si>
  <si>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26,203 internally displaced persons (IDPs) residing in informal settlements and 5,132 in a tent city in the Malir district</t>
  </si>
  <si>
    <t>PAK005People displaced</t>
  </si>
  <si>
    <t>WPR Accessed 15/03/2023</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</si>
  <si>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</si>
  <si>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</si>
  <si>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</si>
  <si>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</si>
  <si>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</si>
  <si>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KNBS 04/11/2019; UNHCR 31/12/2022; KNBS 04/11/2019; UNHCR 28/02/2022; UN Habitat 06/2021a; UN Habitat 06/2021b; UNHCR 30/06/2022</t>
  </si>
  <si>
    <t>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</si>
  <si>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Includes the refugee population in Nairobi county. Due to the overlap in areas affected by the drought and refugee crises, country level figure is not a perfect aggregation of the two crises.</t>
  </si>
  <si>
    <t>KEN001People exposed</t>
  </si>
  <si>
    <t>KFSSG 08/03/2022; KNBS 04/11/2019; UNHCR 30/06/2022; UNHCR 31/10/2022</t>
  </si>
  <si>
    <t>https://reliefweb.int/sites/reliefweb.int/files/resources/SRA%202021%20National%20Assessment%20Report.pdf; https://www.knbs.or.ke/?wpdmpro=2019-kenya-population-and-housing-census-volume-i-population-by-county-and-sub-county; https://data.unhcr.org/en/country/ken; https://reliefweb.int/report/kenya/kenya-registered-refugees-and-asylum-seekers-31-october-2022</t>
  </si>
  <si>
    <t>People affected by the drought and refugee crisis. Due to the overlap in areas affected by the drought and refugee crises, the country level figure is not a perfect aggregation of the two crises.</t>
  </si>
  <si>
    <t>KEN001People affected</t>
  </si>
  <si>
    <t>UNHCR 31/12/2022; IDMC Retrieved 23/03/2023</t>
  </si>
  <si>
    <t>Total number of registered refugees in Kenya according to UNHCR including the number of IDPs in 2021. There are no recent figures for IDPs. There is no information on cumulative internal displacements due to drought</t>
  </si>
  <si>
    <t>KEN001People displaced</t>
  </si>
  <si>
    <t>KEN001Injuries reported</t>
  </si>
  <si>
    <t>KEN001Fatalities reported</t>
  </si>
  <si>
    <t>KEN001Fatalities in all crises</t>
  </si>
  <si>
    <t>KEN001People in Need</t>
  </si>
  <si>
    <t xml:space="preserve">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 https://data.unhcr.org/en/documents/download/98752; https://unhabitat.org/sites/default/files/2021/06/210618_kakuma_kalobeyei_profile_single_page.pdf; https://unhabitat.org/sites/default/files/2021/06/210617_dadaab-profile_lr.pdf; </t>
  </si>
  <si>
    <t>These figures are an aggregation of the refugee and drought crises. INFORM SI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</si>
  <si>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</si>
  <si>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</si>
  <si>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IPC 20/02/2023; KFSSG 20/02/2023; UNHCR 31/12/2022</t>
  </si>
  <si>
    <t>https://reliefweb.int/attachments/ca1339de-5af4-4471-9f67-4a4d2a20c1b4/IPC_Kenya_Acute_Food_Insecurity_Malnutrition_2023FebJun_Report.pdf; https://www.ndma.go.ke/index.php/resource-center/send/87-2022/6833-2022-short-rains-assessment-national-report; https://data.unhcr.org/en/documents/download/98752</t>
  </si>
  <si>
    <t>KEN001Moderate humanitarian conditions - Level 3</t>
  </si>
  <si>
    <t>IPC 28/09/2022</t>
  </si>
  <si>
    <t>KEN001Severe humanitarian conditions - Level 4</t>
  </si>
  <si>
    <t>KEN001Extreme humanitarian conditions - Level 5</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</si>
  <si>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</si>
  <si>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</si>
  <si>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</si>
  <si>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</si>
  <si>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</si>
  <si>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</si>
  <si>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ACAPS methodology: Exposed people= Levels 1 to 5 </t>
  </si>
  <si>
    <t>TZA003People exposed</t>
  </si>
  <si>
    <t>ACAPS methodology: Affected people= Levels 2 to 5</t>
  </si>
  <si>
    <t>TZA003People affected</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</si>
  <si>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</si>
  <si>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</si>
  <si>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</si>
  <si>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</si>
  <si>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</si>
  <si>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</si>
  <si>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</si>
  <si>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</si>
  <si>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</si>
  <si>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</si>
  <si>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</si>
  <si>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</si>
  <si>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</si>
  <si>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</si>
  <si>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</si>
  <si>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</si>
  <si>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</si>
  <si>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</si>
  <si>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</si>
  <si>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</si>
  <si>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</si>
  <si>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</si>
  <si>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</si>
  <si>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</si>
  <si>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</si>
  <si>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</si>
  <si>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</si>
  <si>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</si>
  <si>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</si>
  <si>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</si>
  <si>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</si>
  <si>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10/03/23; IOM 2023</t>
  </si>
  <si>
    <t>https://acleddata.com/dashboard/#/dashboard; https://missingmigrants.iom.int/region/americas?region_incident=4041&amp;route=3936&amp;incident_date%5Bmin%5D=&amp;incident_date%5Bmax%5D=</t>
  </si>
  <si>
    <t>Fatalities reported in battles, riots, and violence against civilians. Time period: Time period: 10/03/2022-10/03/2023 (7705), plus missing migrants since 2014 according IOM (809)</t>
  </si>
  <si>
    <t>MEX001Fatalities reported</t>
  </si>
  <si>
    <t>MEX001Fatalities in all crises</t>
  </si>
  <si>
    <t>https://www.gob.mx/cms/uploads/attachment/file/809338/Cierre_Febrero-2023__1-Marzo_.pdf</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</si>
  <si>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</si>
  <si>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</si>
  <si>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</si>
  <si>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</si>
  <si>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MEX001Stressed humanitarian conditions - Level 2</t>
  </si>
  <si>
    <t xml:space="preserve">COMAR 2023
</t>
  </si>
  <si>
    <t>Migrants recognized as refugees or in complementary protection by the Mexican Commission for Refugee Assistance (COMAR) from 2013 to 2023 (until february). However, there are no exact figures about the total people in need as they are in constant movement through the country and not all of them are registered.</t>
  </si>
  <si>
    <t>MEX001Moderate humanitarian conditions - Level 3</t>
  </si>
  <si>
    <t>MEX001Severe humanitarian conditions - Level 4</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</si>
  <si>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</si>
  <si>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</si>
  <si>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</si>
  <si>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</si>
  <si>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</si>
  <si>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</si>
  <si>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</si>
  <si>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</si>
  <si>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</si>
  <si>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</si>
  <si>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</si>
  <si>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</si>
  <si>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</si>
  <si>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</si>
  <si>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</si>
  <si>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</si>
  <si>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</si>
  <si>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</si>
  <si>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</si>
  <si>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</si>
  <si>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</si>
  <si>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</si>
  <si>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</si>
  <si>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</si>
  <si>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Fatalities reported in battles, riots, and violence against civilians. Time period: 10/03/2022-10/03
/2023</t>
  </si>
  <si>
    <t>MEX002Fatalities reported</t>
  </si>
  <si>
    <t>MEX002Fatalities in all crises</t>
  </si>
  <si>
    <t>MEX002People in Need</t>
  </si>
  <si>
    <t>World Bank 2021; Instituto para la Economía y la Paz (IEP) 2021; Internal Displacement Monitoring Centre (IMDC) 2022</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</si>
  <si>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</si>
  <si>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</si>
  <si>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</si>
  <si>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</si>
  <si>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</si>
  <si>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</si>
  <si>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</si>
  <si>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</si>
  <si>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</si>
  <si>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</si>
  <si>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</si>
  <si>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</si>
  <si>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</si>
  <si>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</si>
  <si>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</si>
  <si>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</si>
  <si>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</si>
  <si>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</si>
  <si>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 http://portales.segob.gob.mx/work/models/PoliticaMigratoria/CEM/Estadisticas/Sintesis_Graficas/Sintesis_2023.pdf ; https://www.strausscenter.org/wp-content/uploads/Aug_2022_Metering.pdf</t>
  </si>
  <si>
    <t>Total # of people living in the affected area + Mexicans forcefully returned from the USA in 2022 (january 2023) + Asylum-seekers on metering waitlists in August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</si>
  <si>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</si>
  <si>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</si>
  <si>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</si>
  <si>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</si>
  <si>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</si>
  <si>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</si>
  <si>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</si>
  <si>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2023</t>
  </si>
  <si>
    <t>https://missingmigrants.iom.int/region/americas?region_incident=4041&amp;route=3936&amp;incident_date%5Bmin%5D=&amp;incident_date%5Bmax%5D=</t>
  </si>
  <si>
    <t>Missing migrants in the US-Mexican border since 2014. The figures were last updated on 19 february 2023</t>
  </si>
  <si>
    <t>MEX003Fatalities reported</t>
  </si>
  <si>
    <t>ACLED 21/02/23; IOM 2023</t>
  </si>
  <si>
    <t>MEX003Fatalities in all crises</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</si>
  <si>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</si>
  <si>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</si>
  <si>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</si>
  <si>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</si>
  <si>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</si>
  <si>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COMAR 2022</t>
  </si>
  <si>
    <t>https://www.gob.mx/comar/articulos/la-comar-en-numeros-313659?idiom=es</t>
  </si>
  <si>
    <t>Migrants recognized as refugees or in complementary protection by the Mexican Commission for Refugee Assistance (COMAR) from 2013 to 2023 (Janyart). However, there are no exact figures about the total people in need as they are in constant movement through the country and not all of them are registered.</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</si>
  <si>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</si>
  <si>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</si>
  <si>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</si>
  <si>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</si>
  <si>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</si>
  <si>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</si>
  <si>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</si>
  <si>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</si>
  <si>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</si>
  <si>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</si>
  <si>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</si>
  <si>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MEX003Economic Losses</t>
  </si>
  <si>
    <t>https://www.humanitarianresponse.info/sites/www.humanitarianresponse.info/files/documents/files/hti_hpc_2022-hno_fr_final.pdf</t>
  </si>
  <si>
    <t xml:space="preserve">Total population of the country according to OCHA </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</si>
  <si>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</si>
  <si>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</si>
  <si>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</si>
  <si>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</si>
  <si>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</si>
  <si>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</si>
  <si>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</si>
  <si>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United Nations 2023</t>
  </si>
  <si>
    <t>https://www.ohchr.org/en/press-briefing-notes/2023/03/haiti-gang-violence</t>
  </si>
  <si>
    <t>People displaced according to UN due to inter-gang violence and social unrest (until mid-March).</t>
  </si>
  <si>
    <t>HTI001People displaced</t>
  </si>
  <si>
    <t>OCHA 2022; United Nations 2023</t>
  </si>
  <si>
    <t>https://www.humanitarianresponse.info/sites/www.humanitarianresponse.info/files/documents/files/hti_hpc_2022-hno_fr_final.pdf https://www.ohchr.org/en/taxonomy/term/1019
https://reliefweb.int/report/haiti/haiti-violences-dans-la-zone-metropolitaine-de-port-au-prince-cite-soleil-rapport-de-situation-2-au-26-juillet-2022</t>
  </si>
  <si>
    <t>Injuries reported according to OCHA (until march) + injuries reported according to OCHA because of the new clashes erupted in Cité-Soleil (in july) + injuries because gang violence reported by United Nations from January 2023 to March 2023 (300)</t>
  </si>
  <si>
    <t>HTI001Injuries reported</t>
  </si>
  <si>
    <t>Fatalities reported according to OCHA (until march) + fatalities reported according to OCHA because of the new clashes erupted in Cité-Soleil (in july) + fatalities because gang violence reported by united nations during from january to march 2023 (531)</t>
  </si>
  <si>
    <t>HTI001Fatalities reported</t>
  </si>
  <si>
    <t>OCHA 2022; OCHA 2021; United Nations 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</si>
  <si>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</si>
  <si>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</si>
  <si>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</si>
  <si>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</si>
  <si>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</si>
  <si>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</si>
  <si>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</si>
  <si>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</si>
  <si>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</si>
  <si>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</si>
  <si>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</si>
  <si>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</si>
  <si>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</si>
  <si>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</si>
  <si>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</si>
  <si>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</si>
  <si>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</si>
  <si>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</si>
  <si>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International Rescue Committee</t>
  </si>
  <si>
    <t>https://reliefweb.int/report/haiti/irc-joins-call-urgent-action-step-response-escalating-crisis-haiti</t>
  </si>
  <si>
    <t>As of the end of February 2023, the country had registered over 33,000 suspected cholera cases, almost 2,400 confirmed cases and nearly 600 deaths.</t>
  </si>
  <si>
    <t>HTI001Illness cases reported</t>
  </si>
  <si>
    <t>https://reliefweb.int/sites/reliefweb.int/files/resources/2021-08-26_OCHA_Haiti%20Earthquake_SitRep%232%20PDF.pdf</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</si>
  <si>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</si>
  <si>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</si>
  <si>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</si>
  <si>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HTI001Buildings destroyed</t>
  </si>
  <si>
    <t>https://reliefweb.int/report/haiti/haiti-earthquake-situation-report-no-4-7-september-2021#:~:text=Preliminary%20estimates%20of%20damages%20and,the%20country's%20gross%20domestic%20product.</t>
  </si>
  <si>
    <t>HTI001Economic Losses</t>
  </si>
  <si>
    <t>https://humanitarianaction.info/article/haiti-0</t>
  </si>
  <si>
    <t>Total population of the country according to OCHA in its last update corresponding to november 2022</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</si>
  <si>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</si>
  <si>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</si>
  <si>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</si>
  <si>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</si>
  <si>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</si>
  <si>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</si>
  <si>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</si>
  <si>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</si>
  <si>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</si>
  <si>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</si>
  <si>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</si>
  <si>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</si>
  <si>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</si>
  <si>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IOM 2022</t>
  </si>
  <si>
    <t>https://www.iom.int/news/96000-haitians-displaced-recent-gang-violence-capital-iom-report</t>
  </si>
  <si>
    <t>People displaced according to IOM</t>
  </si>
  <si>
    <t>HTI002People displaced</t>
  </si>
  <si>
    <t>Reported by the the Haitian Civil Protection General Directorate (DGPC)</t>
  </si>
  <si>
    <t>HTI002Injuries reported</t>
  </si>
  <si>
    <t>HTI002Fatalities reported</t>
  </si>
  <si>
    <t>OCHA 2022; IFRC 2022; United Nations 2023</t>
  </si>
  <si>
    <t>Fatalities reported for both crises according to OCHA and IFRC and United Nations</t>
  </si>
  <si>
    <t>HTI002Fatalities in all crises</t>
  </si>
  <si>
    <t>https://reliefweb.int/report/haiti/haiti-earthquake-situation-report-no-5-14-september-2021</t>
  </si>
  <si>
    <t>HTI002People in Need</t>
  </si>
  <si>
    <t xml:space="preserve">OCHA 2021 </t>
  </si>
  <si>
    <t>People exposed - people affected (in 2022).</t>
  </si>
  <si>
    <t>HTI002Minimal humanitarian conditions - Level 1</t>
  </si>
  <si>
    <t xml:space="preserve">People affected (2022) - people in need (2021). </t>
  </si>
  <si>
    <t>HTI002Stressed humanitarian conditions - Level 2</t>
  </si>
  <si>
    <t xml:space="preserve">People in need according to OCHA in 2021. There no exact figures of people in need reported by the IFRC in 2022.
</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</si>
  <si>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</si>
  <si>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</si>
  <si>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</si>
  <si>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</si>
  <si>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</si>
  <si>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</si>
  <si>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</si>
  <si>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</si>
  <si>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</si>
  <si>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</si>
  <si>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</si>
  <si>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</si>
  <si>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</si>
  <si>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</si>
  <si>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</si>
  <si>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</si>
  <si>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</si>
  <si>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</si>
  <si>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TBC 13/03/23</t>
  </si>
  <si>
    <t>https://reliefweb.int/report/thailand/thailand-refugee-camp-population-february-2023</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</si>
  <si>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</si>
  <si>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</si>
  <si>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</si>
  <si>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</si>
  <si>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IPC 04/05/2022</t>
  </si>
  <si>
    <t>The whole population is exposed to the drought crisis</t>
  </si>
  <si>
    <t>DJI003People exposed</t>
  </si>
  <si>
    <t>THA001People in Need</t>
  </si>
  <si>
    <t>TBC 13/03/2022; City Population (based on Thailand Census 2010, accessed at 27/04/2022)</t>
  </si>
  <si>
    <t>https://reliefweb.int/report/thailand/thailand-refugee-camp-population-february-2023;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</si>
  <si>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</si>
  <si>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</si>
  <si>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</si>
  <si>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People in IPC level 2 and above (606,935) as between July to Dec</t>
  </si>
  <si>
    <t>DJI003People affected</t>
  </si>
  <si>
    <t>DJI003People in Need</t>
  </si>
  <si>
    <t>Crisis level 1 equal to IPC 1 for Djibouti in December of 2022. This figures were obtained from old publications and are therefore less reliable.</t>
  </si>
  <si>
    <t>DJI003Minimal humanitarian conditions - Level 1</t>
  </si>
  <si>
    <t>Crisis level 2 equal to IPC 2 for Djibouti in December of 2022. This figures were obtained from old publications and are therefore less reliable.</t>
  </si>
  <si>
    <t>DJI003Stressed humanitarian conditions - Level 2</t>
  </si>
  <si>
    <t>People in Ciris IPC-3 in December of 2022. This figures were obtained from old publications and are therefore less reliable.</t>
  </si>
  <si>
    <t>DJI003Moderate humanitarian conditions - Level 3</t>
  </si>
  <si>
    <t>People in Emergency IPC-4 in December of 2022. This figures were obtained from old publications and are therefore less reliable.</t>
  </si>
  <si>
    <t>DJI003Severe humanitarian conditions - Level 4</t>
  </si>
  <si>
    <t>There is no data available of extreme needs in Djibouti and no one is in Catastrophe (IPC-5) in December of 2022. This figures were obtained from old publications and are therefore less reliable.</t>
  </si>
  <si>
    <t>DJI003Extreme humanitarian conditions - Level 5</t>
  </si>
  <si>
    <t>UNHCR 13/03/2023; IOM 18/1/2023</t>
  </si>
  <si>
    <t>https://reliefweb.int/report/djibouti/djibouti-refugees-and-asylum-seekers-31-january-2023 ; https://dtm.iom.int/reports/djibouti-migration-trends-dashboard-01-31-december-2022?close=true</t>
  </si>
  <si>
    <t>Refugees and asylum seekers (29738) as of February 2023; 13830 migrants in December 2022; 672 returnees from Yemen and 583 Stranded migrants in Djibouti December 2021</t>
  </si>
  <si>
    <t>DJI002People affected</t>
  </si>
  <si>
    <t>City Population (based on Thailand Census 2010, accessed at 27/04/2022); UNHCR 01/11/22</t>
  </si>
  <si>
    <t>https://data2.unhcr.org/en/situations/thailand; https://citypopulation.de/en (for various districts)</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</si>
  <si>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</si>
  <si>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</si>
  <si>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</si>
  <si>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</si>
  <si>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</si>
  <si>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</si>
  <si>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Refugees and asylum seekers (29738) as of February 2023; 13830 migrants in December 2022; 672 returnees from Yemen and 583 Stranded migrants in Djibouti December 2022</t>
  </si>
  <si>
    <t>DJI002People displaced</t>
  </si>
  <si>
    <t>DJI002People in Need</t>
  </si>
  <si>
    <t>https://reliefweb.int/report/ethiopia/greater-horn-africa-food-insecurity-and-health-grade-3-emergency-situation-report-10-october-14-november-2022 ; https://dtm.iom.int/reports/djibouti-migration-trends-dashboard-01-31-december-2022?close=true</t>
  </si>
  <si>
    <t>ACAPS methodology: Level1= Exposed population - affected population.</t>
  </si>
  <si>
    <t>DJI002Minimal humanitarian conditions - Level 1</t>
  </si>
  <si>
    <t xml:space="preserve">ACAPS methodology: Level 2 = Affected population - PIN 
</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</si>
  <si>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</si>
  <si>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</si>
  <si>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</si>
  <si>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</si>
  <si>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</si>
  <si>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The whole of Djibouti is exposed to the country level crisis, hence exposed population equals population of the whole country.</t>
  </si>
  <si>
    <t>DJI001People exposed</t>
  </si>
  <si>
    <t xml:space="preserve">Total number of crisis related fatalities is zero or negligible. </t>
  </si>
  <si>
    <t>THA003Fatalities reported</t>
  </si>
  <si>
    <t>THA003People in Need</t>
  </si>
  <si>
    <t>TBC 13/03/23; City Population (based on Thailand Census 2010, accessed at 27/04/2022)</t>
  </si>
  <si>
    <t>THA003Minimal humanitarian conditions - Level 1</t>
  </si>
  <si>
    <t>THA003Moderate humanitarian conditions - Level 3</t>
  </si>
  <si>
    <t>UNHCR 13/03/2023 ; IOM 12/1/2023 ; IPC 04/05/2022</t>
  </si>
  <si>
    <t>https://reliefweb.int/report/djibouti/djibouti-refugees-and-asylum-seekers-31-january-2023 ; https://dtm.iom.int/reports/djibouti-migration-trends-dashboard-01-31-december-2022?close=true; https://www.ipcinfo.org/ipc-country-analysis/details-map/en/c/1155581/</t>
  </si>
  <si>
    <t>People affected = Refugees and asylum seekers (29738) as of February 2023; 13830 migrants in December 2022; 672 returnees from Yemen and 583 Stranded migrants in Djibouti December 2022 + People in IPC level 2 and above (606,935) between July and December. This figure accounts for people affected both by the drought and mixed migration crisis.</t>
  </si>
  <si>
    <t>DJI001People affected</t>
  </si>
  <si>
    <t>DJI001People displaced</t>
  </si>
  <si>
    <t>UNHCR 13/03/2023 ; 1OM 18/1/2023 ; IPC 04/05/2022</t>
  </si>
  <si>
    <t>People in Crisis (IPC-3) or above (192,168) between July and December + Refugees and asylum seekers (29738) as of February 2023; 13830 migrants in December 2022; 672 returnees from Yemen and 583 Stranded migrants in Djibouti December 2022</t>
  </si>
  <si>
    <t>DJI001People in Need</t>
  </si>
  <si>
    <t>DJI001Minimal humanitarian conditions - Level 1</t>
  </si>
  <si>
    <t>DJI001Stressed humanitarian conditions - Level 2</t>
  </si>
  <si>
    <t>DJI001Moderate humanitarian conditions - Level 3</t>
  </si>
  <si>
    <t xml:space="preserve">People exposed is the total population  of Madagascar that was affected by tropical storm Cheneso in Jan 2023. 18 regions in all the six provinces of Madagascar were affected and therefore total pouplation was used .The population size per region is based of the Madagascar 2018 Census and is therefore less reliable. </t>
  </si>
  <si>
    <t>MDG007People exposed</t>
  </si>
  <si>
    <t>People affected in Madagaacar byCyclone Cheneso and the subsequent flooding as of 6th Feb 2023</t>
  </si>
  <si>
    <t>MDG007People affected</t>
  </si>
  <si>
    <t>People displaced in Madagaacar by Cyclone Cheneso and the subsequent flooding as of 6th Feb 2023</t>
  </si>
  <si>
    <t>MDG007People displaced</t>
  </si>
  <si>
    <t>FAO 6/03/2023</t>
  </si>
  <si>
    <t>https://reliefweb.int/report/madagascar/tropical-cyclone-cheneso-affected-about-140-000-hectares-cropland-madagascar</t>
  </si>
  <si>
    <t>Crop land in Hactares destroyed through flooding Cyclone Cheneso between 19th January and 26th January 2023</t>
  </si>
  <si>
    <t>MDG007Economic Losses</t>
  </si>
  <si>
    <t>MDG007People in Need</t>
  </si>
  <si>
    <t xml:space="preserve">Level1= Exposed population - affected population. </t>
  </si>
  <si>
    <t>MDG007Minimal humanitarian conditions - Level 1</t>
  </si>
  <si>
    <t xml:space="preserve">Level 2 = Affected population - PIN </t>
  </si>
  <si>
    <t>MDG007Stressed humanitarian conditions - Level 2</t>
  </si>
  <si>
    <t>Level 3 and above is equal to people in need</t>
  </si>
  <si>
    <t>MDG007Moderate humanitarian conditions - Level 3</t>
  </si>
  <si>
    <t>IPC 04/01/2023</t>
  </si>
  <si>
    <t>https://www.ipcinfo.org/ipc-country-analysis/details-map/en/c/1156133/?iso3=MDG</t>
  </si>
  <si>
    <t>The total population of regions affected the drought: Andoy, Anosy, Atsimo-Anderfana, Atsimo-Atsinana, and Vatovavy Fitovinany accoring to latest IPC</t>
  </si>
  <si>
    <t>MDG002People exposed</t>
  </si>
  <si>
    <t>IPC level 2-5 representing people affected</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</si>
  <si>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</si>
  <si>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</si>
  <si>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</si>
  <si>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</si>
  <si>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</si>
  <si>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MDG002People in Need</t>
  </si>
  <si>
    <t>People in Crisis level 1 according to IPC for period of Nov 2022 -  March 2023</t>
  </si>
  <si>
    <t>MDG002Minimal humanitarian conditions - Level 1</t>
  </si>
  <si>
    <t>People in Crisis level 2 according to IPC for period of November 2022-  March 2023</t>
  </si>
  <si>
    <t>MDG002Stressed humanitarian conditions - Level 2</t>
  </si>
  <si>
    <t>People in Crisis level 3 according to IPC for period of November 2022-  March 2023</t>
  </si>
  <si>
    <t>MDG002Moderate humanitarian conditions - Level 3</t>
  </si>
  <si>
    <t>People in Crisis level 4 according to IPC for period of September-November 2022</t>
  </si>
  <si>
    <t>MDG002Severe humanitarian conditions - Level 4</t>
  </si>
  <si>
    <t>People in Crisis level 5 according to IPC for period of November 2022-  March 2023</t>
  </si>
  <si>
    <t>MDG002Extreme humanitarian conditions - Level 5</t>
  </si>
  <si>
    <t>https://www.humanitarianresponse.info/sites/www.humanitarianresponse.info/files/documents/files/colombia_hno2023_summary_en_vf.pdf</t>
  </si>
  <si>
    <t>Total Population Figure taken from HNO 2023</t>
  </si>
  <si>
    <t>COL001Total population</t>
  </si>
  <si>
    <t>https://data.worldbank.org/indicator/AG.LND.TOTL.K2?locations=CO</t>
  </si>
  <si>
    <t>Country total landmass</t>
  </si>
  <si>
    <t>COL001Landmass affected</t>
  </si>
  <si>
    <t>The people exposed to the complex crisis is equal to the total population of the country</t>
  </si>
  <si>
    <t>COL001People exposed</t>
  </si>
  <si>
    <t>Affected population by the crisis acording HNO 2023</t>
  </si>
  <si>
    <t>COL001People affected</t>
  </si>
  <si>
    <t>The figure of displacement corresponds to displaced people that not overcame their vulnerability condition.  4.6 million are historical through June 2022, and 2.4 million are from 2021 to 2022</t>
  </si>
  <si>
    <t>COL001People displaced</t>
  </si>
  <si>
    <t>At least 99 were victims of Anti personal Mines, Non-activated Mines, or non-activated munition. However, it is not clear how many persons from the 99 registered victims were injured and how many died</t>
  </si>
  <si>
    <t>COL001Injuries reported</t>
  </si>
  <si>
    <t>OCHA 2023; Indepaz 2023</t>
  </si>
  <si>
    <t>https://monitor.salahumanitaria.co/ ;  https://www.humanitarianresponse.info/sites/www.humanitarianresponse.info/files/documents/files/colombia_hno2023_summary_en_vf.pdf</t>
  </si>
  <si>
    <t>The figure corresponds to the OCHA register DURING 2022 of 2746 homicides of protected persons, plus 214 massacre, plus 28 political homicide, and 7 death in Belic actions. Plus 88 victims os massacres from january to march 2023, plus 31 social leaders and human rights deffenders Killed, plus 4 exguerilla members assesinated</t>
  </si>
  <si>
    <t>COL001Fatalities reported</t>
  </si>
  <si>
    <t>COL001Fatalities in all crises</t>
  </si>
  <si>
    <t>COL001People in Need</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</si>
  <si>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</si>
  <si>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</si>
  <si>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</si>
  <si>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</si>
  <si>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</si>
  <si>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</si>
  <si>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</si>
  <si>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</si>
  <si>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</si>
  <si>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</si>
  <si>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</si>
  <si>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</si>
  <si>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</si>
  <si>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</si>
  <si>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</si>
  <si>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</si>
  <si>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</si>
  <si>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</si>
  <si>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COL001Economic Losses</t>
  </si>
  <si>
    <t>UNHCR 26/05/2022 ; Migrants Refugees accessed 21/08/2022</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</si>
  <si>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</si>
  <si>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</si>
  <si>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</si>
  <si>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</si>
  <si>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</si>
  <si>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</si>
  <si>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</si>
  <si>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</si>
  <si>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20/03/2023; IOM 23/03/2023</t>
  </si>
  <si>
    <t>https://data.unhcr.org/fr/documents/details/99753; https://dtm.iom.int/reports/nigeria-north-central-and-north-west-displacement-report-11-march-2023</t>
  </si>
  <si>
    <t xml:space="preserve">582,447 IDPs in Sokoto, Zamfara, Kaduna and Katsina states, and 66,827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 </t>
  </si>
  <si>
    <t>NGA007People displaced</t>
  </si>
  <si>
    <t>IOM 23/03/2023</t>
  </si>
  <si>
    <t>Total number of IDPs in Benue, Plateau and Nasarawa states; This figure could be an underestimation since assessments by IOM to establish the number of IDPs did not include Taraba state, which is also affected by this crisis</t>
  </si>
  <si>
    <t>NGA003People displaced</t>
  </si>
  <si>
    <t xml:space="preserve"> x   ECHO 20/03/2023  X x</t>
  </si>
  <si>
    <t xml:space="preserve"> x   https://erccportal.jrc.ec.europa.eu/ECHO-Products/Echo-Flash#/daily-flash-archive/4745  X x</t>
  </si>
  <si>
    <t>The number of  Injuries reported in Malawi ,  there is no information about the ilness cases in the other countries</t>
  </si>
  <si>
    <t>REG012Injuries reported</t>
  </si>
  <si>
    <t>ACLED accessed on 25/03/2023 x ACLED accessed on 17/03/2023 ACLED accessed on 25/03/2023 ECHO 20/03/2023 , ACLED accessed on 20 /03/2023 ACLED accessed on 02/03/2023 X ACLED accessed on 17/03/2023</t>
  </si>
  <si>
    <t>https://acleddata.com/dashboard/#/dashboard  x https://acleddata.com/data-export-tool/ https://acleddata.com/data-export-tool/ https://erccportal.jrc.ec.europa.eu/ECHO-Products/Echo-Flash#/daily-flash-archive/4745 , https://acleddata.com/data-export-tool/ https://acleddata.com/data-export-tool/ X https://acleddata.com/data-export-tool/</t>
  </si>
  <si>
    <t>Fatalities between 01 August 2022 and 19 March 2023 , due to the regional food insecurity crisis</t>
  </si>
  <si>
    <t>REG012Fatalities reported</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</si>
  <si>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</si>
  <si>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</si>
  <si>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</si>
  <si>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</si>
  <si>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The number of  buildings destroyed in Malawi ,  there is no information about the ilness cases in the other countries</t>
  </si>
  <si>
    <t>REG012Buildings destroyed</t>
  </si>
  <si>
    <t>World Population Review access on 27/11/2022</t>
  </si>
  <si>
    <t>https://worldpopulationreview.com/countries/yemen-population</t>
  </si>
  <si>
    <t>The population of Yemen in 2022 according to last figure available in the World Population Review.</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</si>
  <si>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</si>
  <si>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</si>
  <si>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</si>
  <si>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</si>
  <si>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</si>
  <si>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17/3/2023;CSO-Yemen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</si>
  <si>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</si>
  <si>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 the total population of the refugees and asylme seekers population. </t>
  </si>
  <si>
    <t>YEM002People exposed</t>
  </si>
  <si>
    <t>IOM 13/3/2023;UNHCR 17/3/2023</t>
  </si>
  <si>
    <t>https://data.unhcr.org/en/country/yem;https://data.unhcr.org/en/country/yem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</si>
  <si>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</si>
  <si>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</si>
  <si>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</si>
  <si>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</si>
  <si>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UN NEWS 16/2/2023</t>
  </si>
  <si>
    <t>https://news.un.org/en/story/2023/02/1133592</t>
  </si>
  <si>
    <t>Death cases of migrants in Yemen</t>
  </si>
  <si>
    <t>YEM002Fatalities reported</t>
  </si>
  <si>
    <t>ACLED accessed 21/2/2023 ; UN NEWS 16/2/2023</t>
  </si>
  <si>
    <t>https://acleddata.com/dashboard/#/dashboard ; https://news.un.org/en/story/2023/02/1133592</t>
  </si>
  <si>
    <t xml:space="preserve">Total number of civilian fatalities in conflict  between 1 April 2022 and 31 Oct 2022. </t>
  </si>
  <si>
    <t>YEM002Fatalities in all crises</t>
  </si>
  <si>
    <t>UNHCR 17/03/2023;UNHCR 17/3/2023</t>
  </si>
  <si>
    <t>https://data.unhcr.org/en/country/yem;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</si>
  <si>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</si>
  <si>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</si>
  <si>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</si>
  <si>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</si>
  <si>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</si>
  <si>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</si>
  <si>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</si>
  <si>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</si>
  <si>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</si>
  <si>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</si>
  <si>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</si>
  <si>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The population of Yemen in 2023 according to last figure available in the World Population Review.</t>
  </si>
  <si>
    <t>YEM001Total population</t>
  </si>
  <si>
    <t>World Bank access on 27/09/2022</t>
  </si>
  <si>
    <t>https://data.worldbank.org/indicator/AG.LND.TOTL.K2?locations=YE</t>
  </si>
  <si>
    <t xml:space="preserve">The total landmass have been affected by the complex crisis. Therefore, the total was considered. </t>
  </si>
  <si>
    <t>YEM001Landmass affected</t>
  </si>
  <si>
    <t>OCHA 20/12/2022</t>
  </si>
  <si>
    <t>https://reliefweb.int/report/yemen/yemen-humanitarian-needs-overview-2023-december-2022;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</si>
  <si>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</si>
  <si>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</si>
  <si>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</si>
  <si>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</si>
  <si>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OCHA 20/12/2022; IOM 13/03/2023; UNHCR 17/03/2023; Euro-Med Monitor 22/05/2022</t>
  </si>
  <si>
    <t>https://reliefweb.int/report/yemen/yemen-humanitarian-needs-overview-2023-december-2022; https://reliefweb.int/report/yemen/displacement-yemen-overview-enar; https://dtm.iom.int/reports/yemen-flow-monitoring-points-non-yemeni-migrant-arrivals-and-yemeni-migrant-returnees-6?close=true; https://data.unhcr.org/en/country/yem</t>
  </si>
  <si>
    <t xml:space="preserve">The total displaced people includes: IDPs, Returnees, Refugees and Asylum seekers that were last updated by IOM DTM, UNHCR monthly reports between January 2022 and  22 November 2022. People displaced is a summation of IOM,UNHCR tracked IDPs and refugees and asylum seekers in Yemen. </t>
  </si>
  <si>
    <t>YEM001People displaced</t>
  </si>
  <si>
    <t xml:space="preserve">Total number of civilian fatalities in conflict  between 1 August 2022 and 31 Jan 2023. </t>
  </si>
  <si>
    <t>YEM001Fatalities reported</t>
  </si>
  <si>
    <t>YEM001Fatalities in all crises</t>
  </si>
  <si>
    <t>https://reliefweb.int/report/yemen/yemen-humanitarian-needs-overview-2023-december-2022</t>
  </si>
  <si>
    <t>YEM001People in Need</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</si>
  <si>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</si>
  <si>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YEM001Minimal humanitarian conditions - Level 1</t>
  </si>
  <si>
    <t>YEM001Stressed humanitarian conditions - Level 2</t>
  </si>
  <si>
    <t>Moderate humanitarian conditions jumped to 19000000 as acute food malnutrition detoriorates in Yemen according to IPC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</si>
  <si>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YEM001Moderate humanitarian conditions - Level 3</t>
  </si>
  <si>
    <t>The population facing severe humanitarian condition is an aggregate of children under 5 with acute malnutrition (2.2 million), Pregnant and Lactating women (1.3 million) and ACAPS methodology of PIN=(LV3+LV4=LV5)</t>
  </si>
  <si>
    <t>YEM001Severe humanitarian conditions - Level 4</t>
  </si>
  <si>
    <t>Latest IPC estimates indicate the rise of extreme humanitarian conditions. 161000 people are facing Level 5 conditions while an additional 538,000 children are facing severe malnutrition conditions. Children with severe acute malnutrition are considered to be in grave danger when malnutrition is compounded by other crises, making their conditions extreme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</si>
  <si>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YEM001Extreme humanitarian conditions - Level 5</t>
  </si>
  <si>
    <t>Info gap</t>
  </si>
  <si>
    <t>TUR004Fatalities reported</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</si>
  <si>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</si>
  <si>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</si>
  <si>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</si>
  <si>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</si>
  <si>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</si>
  <si>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</si>
  <si>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TUR005People facing limited access constraints</t>
  </si>
  <si>
    <t>TUR005People facing restricted access constraints</t>
  </si>
  <si>
    <t>TUR005Illness cases reported</t>
  </si>
  <si>
    <t>TUR005Buildings destroyed</t>
  </si>
  <si>
    <t>TUR005Economic Losses</t>
  </si>
  <si>
    <t>SYR002Extreme humanitarian conditions - Level 5</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</si>
  <si>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</si>
  <si>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</si>
  <si>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</si>
  <si>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</si>
  <si>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</si>
  <si>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</si>
  <si>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</si>
  <si>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SYR002Economic Losses</t>
  </si>
  <si>
    <t>World Bank 2020 +OCHA 22/12/2022</t>
  </si>
  <si>
    <t>https://data.worldbank.org/indicator/SP.POP.TOTL?locations=TR; https://reliefweb.int/report/syrian-arab-republic/syrian-arab-republic-2023-humanitarian-needs-overview-december-2022?_gl=1*mk5vc1*_ga*MTY1MTI5MjA4Mi4xNjcxNjIyMzY5*_ga_E60ZNX2F68*MTY3NTc2MzI4Ny4zLjAuMTY3NTc2MzI4Ny42MC4wLjA.</t>
  </si>
  <si>
    <t>World Bank figures, includes refugee population + Total population of Syria based on 2023 HNO</t>
  </si>
  <si>
    <t>REG015Total population</t>
  </si>
  <si>
    <t>GDACS 07/02/2023; Turkish Statistical Institute 19/12/2022; ECHO 06/02/2023 +KFCRIS ; OCHA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</si>
  <si>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</si>
  <si>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</si>
  <si>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</si>
  <si>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GDACS 07/02/2023; Turkish Statistical Institute 19/12/2022; ECHO 06/02/2023 +OCHA 22/12/2022</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</si>
  <si>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</si>
  <si>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</si>
  <si>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</si>
  <si>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+OCHA 05/03/2023</t>
  </si>
  <si>
    <t>https://reliefweb.int/report/turkiye/turkiye-2023-earthquakes-situation-report-no-7-6-march-2023; https://reliefweb.int/report/syrian-arab-republic/syrian-arab-republic-earthquakes-situation-report-no-2-02-march-2023</t>
  </si>
  <si>
    <t>People affected by the EQ + People affected by the EQ</t>
  </si>
  <si>
    <t>REG015People affected</t>
  </si>
  <si>
    <t>IOM 06/03/2023 +DFS 07/03/2023</t>
  </si>
  <si>
    <t>https://reliefweb.int/report/turkiye/iom-2023-earthquakes-displacement-overview-turkiye-march-2023; https://reliefweb.int/report/syrian-arab-republic/northwest-syria-earthquake-february-2023-bi-weekly-highlights-07032023</t>
  </si>
  <si>
    <t>Number of people displaced by the EQ only + Number of people displaced by the EQ only</t>
  </si>
  <si>
    <t>REG015People displaced</t>
  </si>
  <si>
    <t>OCHA 24/02/2023 +UNFPA 03/03/2023</t>
  </si>
  <si>
    <t>https://reliefweb.int/report/turkiye/turkiye-2023-earthquakes-situation-report-no-4-23-february-2023; https://reliefweb.int/report/syrian-arab-republic/unfpa-whole-syria-situation-report-5-turkiye-syria-earthquake-3-mars-2023</t>
  </si>
  <si>
    <t>Number of deaths as a result of Turkiye / Syria earthquake + Number of deaths as a result of Turkiye / Syria earthquake</t>
  </si>
  <si>
    <t>REG015Injuries reported</t>
  </si>
  <si>
    <t>OCHA 06/03/2023 +UNFPA 03/03/2023</t>
  </si>
  <si>
    <t>https://reliefweb.int/report/turkiye/turkiye-2023-earthquakes-situation-report-no-7-6-march-2023; https://reliefweb.int/report/syrian-arab-republic/unfpa-whole-syria-situation-report-5-turkiye-syria-earthquake-3-mars-2023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</si>
  <si>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</si>
  <si>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</si>
  <si>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</si>
  <si>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</si>
  <si>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</si>
  <si>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</si>
  <si>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</si>
  <si>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</si>
  <si>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</si>
  <si>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</si>
  <si>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Estimation using low reliability PIN all placed on this level due to infogaps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</si>
  <si>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</si>
  <si>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</si>
  <si>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</si>
  <si>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</si>
  <si>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</si>
  <si>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</si>
  <si>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</si>
  <si>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OCHA 10/3/2023</t>
  </si>
  <si>
    <t>https://reliefweb.int/report/ethiopia/ethiopia-drought-situation-update-1-10-march-2023</t>
  </si>
  <si>
    <t>6.85 million livestock are estimated to have died because of the ongoing drought in Ethiopia</t>
  </si>
  <si>
    <t>ETH005Economic Losses</t>
  </si>
  <si>
    <t> OCHA 28/07/2022</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</si>
  <si>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</si>
  <si>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</si>
  <si>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</si>
  <si>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</si>
  <si>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</si>
  <si>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</si>
  <si>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accessed on 19/2/2023</t>
  </si>
  <si>
    <t>https://reliefweb.int/country/eth?figures=all#digital-sitrep</t>
  </si>
  <si>
    <t>Number of displaced persons in Northern Ethiopia as a result of the ongoing conflict as of February 2023</t>
  </si>
  <si>
    <t>ETH004People displaced</t>
  </si>
  <si>
    <t>World Vision 18/1/2023</t>
  </si>
  <si>
    <t>https:/reliefweb.int/report/ethiopia/northern-ethiopia-crisis-response-situation-report-28-september-2022</t>
  </si>
  <si>
    <t>Children under five with severe acute malnutrition</t>
  </si>
  <si>
    <t>ETH004Illness cases reported</t>
  </si>
  <si>
    <t>Data infofrmation missing</t>
  </si>
  <si>
    <t>ETH004Injuries reported</t>
  </si>
  <si>
    <t>https://reliefweb.int/report/ethiopia/northern-ethiopia-crisis-response-situation-report-31-december-2022</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</si>
  <si>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</si>
  <si>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</si>
  <si>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</si>
  <si>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</si>
  <si>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</si>
  <si>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Level 4 is a summation of : 2.6 million IDPs (IDPS are considered vulnerable in a conflict environment as they are more than often targeted with violence) + 5.5million facing severe food insecurity ( Food insecurity in Northern Ethiopia had completely deteriorated with limited access prior to the truce compounded by Ethiopia failed rain season and the ensuing drought) + 1.1 million children in need.</t>
  </si>
  <si>
    <t>ETH004Severe humanitarian conditions - Level 4</t>
  </si>
  <si>
    <t>500,000 children in Northern Ethiopia experiencing Severe Acute Malnutrition in December of 2022</t>
  </si>
  <si>
    <t>ETH004Extreme humanitarian conditions - Level 5</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</si>
  <si>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</si>
  <si>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</si>
  <si>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BRA002Total population</t>
  </si>
  <si>
    <t>https://data.worldbank.org/indicator/AG.LND.TOTL.K2?locations=BR</t>
  </si>
  <si>
    <t xml:space="preserve">Total country landmass
</t>
  </si>
  <si>
    <t>BRA002Landmass affected</t>
  </si>
  <si>
    <t>R4V 2023, CDP 2023, IBGE 2023</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</si>
  <si>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</si>
  <si>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</si>
  <si>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</si>
  <si>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2023</t>
  </si>
  <si>
    <t xml:space="preserve">https://www.r4v.info/pt/document/rmrp-20232024-plano-regional-e-capitulo-brasil </t>
  </si>
  <si>
    <t xml:space="preserve"> the figure of Venezuelans in brazil according R4V 451300 </t>
  </si>
  <si>
    <t>BRA002People affected</t>
  </si>
  <si>
    <t>https://reporting.unhcr.org/brazi</t>
  </si>
  <si>
    <t>The figure is calculated taking the UNHCR number of displaced people (603 896)  disagregated in Refugees, Asylum seekeres, and others needing internatinal protection</t>
  </si>
  <si>
    <t>BRA002People displaced</t>
  </si>
  <si>
    <t>BRA002Injuries reported</t>
  </si>
  <si>
    <t>ACLED 2023</t>
  </si>
  <si>
    <t>This figure is carried out taking acled fatalities report between 10/03/2002 to 20/03/2023 7202</t>
  </si>
  <si>
    <t>BRA002Fatalities reported</t>
  </si>
  <si>
    <t>ACLED 2023, CDP 2023</t>
  </si>
  <si>
    <t>https://acleddata.com/dashboard/#/dashboard https://disasterphilanthropy.org/disasters/2023-sao-paulo-brazil-floods/</t>
  </si>
  <si>
    <t>This figure is carried out taking acled fatalities report between 10/03/2002 to 20/03/2023 7202 plus the fatalities reported by February in the affected zone of Sao Paulo 64</t>
  </si>
  <si>
    <t>BRA002Fatalities in all crises</t>
  </si>
  <si>
    <t>R4V, 2022;</t>
  </si>
  <si>
    <t>https://www.r4v.info/sites/default/files/2022-10/RMNA_2022_WEB_V2.pdf</t>
  </si>
  <si>
    <t>This figure is the people in need reported by R4V</t>
  </si>
  <si>
    <t>BRA002People in Need</t>
  </si>
  <si>
    <t>The figure is calculated taking people exposed figure minus people affected</t>
  </si>
  <si>
    <t>BRA002Minimal humanitarian conditions - Level 1</t>
  </si>
  <si>
    <t>The figure is calculated taking people afected figure minus people in need figure</t>
  </si>
  <si>
    <t>BRA002Stressed humanitarian conditions - Level 2</t>
  </si>
  <si>
    <t>BRA002Moderate humanitarian conditions - Level 3</t>
  </si>
  <si>
    <t>BRA002Severe humanitarian conditions - Level 4</t>
  </si>
  <si>
    <t>BRA002Extreme humanitarian conditions - Level 5</t>
  </si>
  <si>
    <t>IDPs, Hotsts, Non-Hosts, Returnees, Refugees</t>
  </si>
  <si>
    <t>BRA002Crisis affected groups</t>
  </si>
  <si>
    <t>BRA002Illness cases reported</t>
  </si>
  <si>
    <t>BRA002Buildings damaged</t>
  </si>
  <si>
    <t>BRA002Buildings destroyed</t>
  </si>
  <si>
    <t>BRA002Economic Losses</t>
  </si>
  <si>
    <t>BRA003Total population</t>
  </si>
  <si>
    <t>IBEGE 2022</t>
  </si>
  <si>
    <t>https://www.ibge.gov.br/geociencias/organizacao-do-territorio/estrutura-territorial/15761-areas-dos-municipios.html?t=acesso-ao-produto&amp;c=35</t>
  </si>
  <si>
    <t>The landmass correspond to the area of the most affected State this year because rain season, namely, the State of Sao Paulo</t>
  </si>
  <si>
    <t>BRA003Landmass affected</t>
  </si>
  <si>
    <t>IBGE 2022</t>
  </si>
  <si>
    <t>https://ftp.ibge.gov.br/Censos/Censo_Demografico_2022/Previa_da_Populacao/POP2022_Brasil_e_UFs.pdf</t>
  </si>
  <si>
    <t>The figure corresponds to the total population of the State of Sao Paulo according Brazilian Government</t>
  </si>
  <si>
    <t>BRA003People exposed</t>
  </si>
  <si>
    <t>IBGE 2022, CDP 2023</t>
  </si>
  <si>
    <t>https://ftp.ibge.gov.br/Censos/Censo_Demografico_2022/Previa_da_Populacao/POP2022_Municipios.pdf https://disasterphilanthropy.org/disasters/2023-sao-paulo-brazil-floods/</t>
  </si>
  <si>
    <t>The figure corresponds to the population of the most affected municipalities by rain in Sao Paulo Satate according CDP Bertioga, Caraguatatuba, Guarujá, Ilhabela, São Sebastião and Ubatuba  731732</t>
  </si>
  <si>
    <t>BRA003People affected</t>
  </si>
  <si>
    <t>CDP 2023</t>
  </si>
  <si>
    <t>https://disasterphilanthropy.org/disasters/2023-sao-paulo-brazil-floods/</t>
  </si>
  <si>
    <t>According to cdp of the total of 4000 persons displaced because of the rains and landsllide, 3245 could not return to their homes</t>
  </si>
  <si>
    <t>BRA003People displaced</t>
  </si>
  <si>
    <t>BRA003Injuries reported</t>
  </si>
  <si>
    <t>Fatalities reported during february in Sao Paulo because of the rain season</t>
  </si>
  <si>
    <t>BRA003Fatalities reported</t>
  </si>
  <si>
    <t>BRA003Fatalities in all crises</t>
  </si>
  <si>
    <t>This figure correspond to the people displaced accoriding CDP reports of Sao Paulo rain season</t>
  </si>
  <si>
    <t>BRA003People in Need</t>
  </si>
  <si>
    <t>BRA003Minimal humanitarian conditions - Level 1</t>
  </si>
  <si>
    <t>BRA003Stressed humanitarian conditions - Level 2</t>
  </si>
  <si>
    <t>BRA003Moderate humanitarian conditions - Level 3</t>
  </si>
  <si>
    <t>BRA003Severe humanitarian conditions - Level 4</t>
  </si>
  <si>
    <t>BRA003Extreme humanitarian conditions - Level 5</t>
  </si>
  <si>
    <t xml:space="preserve">R4V, 2022; UNHCR 2022
Floolist, 2022
</t>
  </si>
  <si>
    <t>BRA003Crisis affected groups</t>
  </si>
  <si>
    <t>BRA003Illness cases reported</t>
  </si>
  <si>
    <t>BRA003Buildings damaged</t>
  </si>
  <si>
    <t>According CPD at leas 50 home/buildigs collapsed because of the rain and landslides</t>
  </si>
  <si>
    <t>BRA003Buildings destroyed</t>
  </si>
  <si>
    <t>BRA003Economic Losses</t>
  </si>
  <si>
    <t>Tropical Cyclone Freddy in Malawi</t>
  </si>
  <si>
    <t>MWI005</t>
  </si>
  <si>
    <t>Malawi</t>
  </si>
  <si>
    <t>No cumulative figure from a reliable source reported for this crisis</t>
  </si>
  <si>
    <t>MWI005Illness cases reported</t>
  </si>
  <si>
    <t>No cummulative figure mentioning this</t>
  </si>
  <si>
    <t>MWI005Economic Losses</t>
  </si>
  <si>
    <t>MWI005People facing limited access constraints</t>
  </si>
  <si>
    <t>MWI005People facing restricted access constraints</t>
  </si>
  <si>
    <t>Complex crisis in Malawi</t>
  </si>
  <si>
    <t>MWI002</t>
  </si>
  <si>
    <t>https://data.worldbank.org/indicator/AG.LND.TOTL.K2?locations=MW</t>
  </si>
  <si>
    <t>MWI002Landmass affected</t>
  </si>
  <si>
    <t>https://reliefweb.int/report/malawi/malawi-tropical-cyclone-freddy-flash-update-no-5-20-march-2023</t>
  </si>
  <si>
    <t>At least 437 schools have been destroyed or damaged by Freddy</t>
  </si>
  <si>
    <t>MWI002Buildings destroyed</t>
  </si>
  <si>
    <t>No cummulative figures on this indicator</t>
  </si>
  <si>
    <t>MWI002Economic Losses</t>
  </si>
  <si>
    <t>MWI002People facing limited access constraints</t>
  </si>
  <si>
    <t>MWI002People facing restricted access constraints</t>
  </si>
  <si>
    <t>Tropical cyclone Freddy in Madagascar</t>
  </si>
  <si>
    <t>MDG008</t>
  </si>
  <si>
    <t>MDG008Total population</t>
  </si>
  <si>
    <t>City popualtion on 16/3/2023</t>
  </si>
  <si>
    <t>https://www.citypopulation.de/en/madagascar/admin/</t>
  </si>
  <si>
    <t>The total landmass of regions affected by Cyclone Freddy: Andoy, Anosy, Atsimo-Anderfana, Atsimo-Atsinana, Vatovavy Fitovinany, Menabe, Amoron, Matsimatra and Ihorombe</t>
  </si>
  <si>
    <t>MDG008Landmass affected</t>
  </si>
  <si>
    <t xml:space="preserve">City popualtion on 16/3/2023  </t>
  </si>
  <si>
    <t>The total population of regions affected by Cyclone Freddy: Andoy, Anosy, Atsimo-Anderfana, Atsimo-Atsinana, Vatovavy Fitovinany, Menabe, Amoron, Matsimatra and Ihorombe</t>
  </si>
  <si>
    <t>MDG008People exposed</t>
  </si>
  <si>
    <t>OCHA  14/03/2023</t>
  </si>
  <si>
    <t>https://reliefweb.int/report/mozambique/southern-africa-tropical-cyclone-freddy-flash-update-no-7-14-march-2023</t>
  </si>
  <si>
    <t xml:space="preserve">Population affected by Cyclone Freddy in Madagascar Feb 2023. </t>
  </si>
  <si>
    <t>MDG008People affected</t>
  </si>
  <si>
    <t>ECHO  15/03/2023</t>
  </si>
  <si>
    <t>https://reliefweb.int/map/madagascar/madagascar-malawi-mozambique-tropical-cyclone-freddy-dg-echo-daily-map-15032023</t>
  </si>
  <si>
    <t>People displaced by Cyclone Freddy in Madagascar</t>
  </si>
  <si>
    <t>MDG008People displaced</t>
  </si>
  <si>
    <t>No cumulative figure</t>
  </si>
  <si>
    <t>MDG008Injuries reported</t>
  </si>
  <si>
    <t>Resusltant Cyclone Freddy fatalities in Madagascar</t>
  </si>
  <si>
    <t>MDG008Fatalities reported</t>
  </si>
  <si>
    <t>ECHO 1/02/2023 ; OCHA  14/03/2023</t>
  </si>
  <si>
    <t>https://reliefweb.int/report/madagascar/madagascar-tropical-cyclone-cheneso-update-gdacs-bngrcmid-meteomadagascar-emsr645-echo-daily-flash-01-february-2023 ; https://reliefweb.int/report/mozambique/southern-africa-tropical-cyclone-freddy-flash-update-no-7-14-march-2023</t>
  </si>
  <si>
    <t>Total fatalities racked in Madagascar due to Cyclones Cheneso and Freddy,the drought and the multiple crises.</t>
  </si>
  <si>
    <t>MDG008Fatalities in all crises</t>
  </si>
  <si>
    <t>MDG008People in Need</t>
  </si>
  <si>
    <t>City popualtion on 16/3/2023 ; OCHA 14/03/2023</t>
  </si>
  <si>
    <t>https://www.citypopulation.de/en/madagascar/admin/ ; https://reliefweb.int/report/mozambique/southern-africa-tropical-cyclone-freddy-flash-update-no-7-14-march-2023</t>
  </si>
  <si>
    <t>Level 1 and 2 are computed according to ACAPS methodology. All people in need have Level 3 needs. There is no information to indicate Level 4 or 5 needs</t>
  </si>
  <si>
    <t>MDG008Minimal humanitarian conditions - Level 1</t>
  </si>
  <si>
    <t>OCHA 14/03/2023 ; OCHA 15/03/2023</t>
  </si>
  <si>
    <t>https://reliefweb.int/report/mozambique/southern-africa-tropical-cyclone-freddy-flash-update-no-7-14-march-2023 ; Madagascar, Malawi, Mozambique | Tropical Cyclone Freddy - DG ECHO Daily Map | 15/03/2023 - Madagascar | ReliefWeb</t>
  </si>
  <si>
    <t>MDG008Stressed humanitarian conditions - Level 2</t>
  </si>
  <si>
    <t>MDG008Moderate humanitarian conditions - Level 3</t>
  </si>
  <si>
    <t>MDG008Severe humanitarian conditions - Level 4</t>
  </si>
  <si>
    <t>MDG008Extreme humanitarian conditions - Level 5</t>
  </si>
  <si>
    <t>Host community and IDPs</t>
  </si>
  <si>
    <t>MDG008Crisis affected groups</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</si>
  <si>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</si>
  <si>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</si>
  <si>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</si>
  <si>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</si>
  <si>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</si>
  <si>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</si>
  <si>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</si>
  <si>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3168 buildings destroyed by Cyclone Freddy</t>
  </si>
  <si>
    <t>MDG008Buildings destroyed</t>
  </si>
  <si>
    <t>MDG008Economic Losses</t>
  </si>
  <si>
    <t>Multiple crisis in Madagascar</t>
  </si>
  <si>
    <t>MDG001</t>
  </si>
  <si>
    <t>MDG001Total population</t>
  </si>
  <si>
    <t>Total landmass of Madagascar</t>
  </si>
  <si>
    <t>MDG001Landmass affected</t>
  </si>
  <si>
    <t>WPR Accessed 06/02/2023 ; Floodlist 31/01/2023 ; ECHO 27/01/2023</t>
  </si>
  <si>
    <t>https://worldpopulationreview.com/countries/madagascar-population ; https://floodlist.com/africa/madagascar-storm-cheneso-floods-update-january-2023 ; https://reliefweb.int/map/madagascar/madagascar-tropical-cyclone-cheneso-update-dg-echo-daily-map-27012023</t>
  </si>
  <si>
    <t>The total population are exposed to the 2023 cyclone Cheneso, Freddy and drought</t>
  </si>
  <si>
    <t>MDG001People exposed</t>
  </si>
  <si>
    <t>IPC 04/01/2023; ECHO 01/02/2023 ; OCHA  14/03/2023</t>
  </si>
  <si>
    <t>https://www.ipcinfo.org/ipc-country-analysis/details-map/en/c/1156133/?iso3=MDG ; https://reliefweb.int/report/madagascar/madagascar-tropical-cyclone-cheneso-update-gdacs-bngrcmid-meteomadagascar-emsr645-echo-daily-flash-01-february-2023 ; https://reliefweb.int/report/mozambique/southern-africa-tropical-cyclone-freddy-flash-update-no-7-14-march-2023</t>
  </si>
  <si>
    <t>Total number of people affected by the cyclone Cheneso, Freddy as well as the continued drought in Madagascar. The figure is a tally of Humanitarian conditions level 2 to 5, using ACAPS methodology.</t>
  </si>
  <si>
    <t>MDG001People affected</t>
  </si>
  <si>
    <t>OCHA 02/02/2022 ; ECHO 1/02/2023 ; ECHO  15/03/2023</t>
  </si>
  <si>
    <t>https://data.worldbank.org/indicator/VC.IDP.NWDS?locations=MG ; https://reliefweb.int/report/madagascar/southern-africa-cyclone-season-flash-update-no-1-2-february-2022 ; https://reliefweb.int/report/madagascar/madagascar-tropical-cyclone-cheneso-update-gdacs-bngrcmid-meteomadagascar-emsr645-echo-daily-flash-01-february-2023 ;  https://reliefweb.int/map/madagascar/madagascar-malawi-mozambique-tropical-cyclone-freddy-dg-echo-daily-map-15032023</t>
  </si>
  <si>
    <t xml:space="preserve">The number of people internally displaced persons because of cyclone Freddy, cheneso and drought Madagascar </t>
  </si>
  <si>
    <t>MDG001People displaced</t>
  </si>
  <si>
    <t xml:space="preserve">IPC 11/10/2022 </t>
  </si>
  <si>
    <t xml:space="preserve">https://www.ipcinfo.org/ipc-country-analysis/details-map/en/c/1155947/?iso3=MDG </t>
  </si>
  <si>
    <t>MDG001Illness cases reported</t>
  </si>
  <si>
    <t xml:space="preserve">No information </t>
  </si>
  <si>
    <t>MDG001Injuries reported</t>
  </si>
  <si>
    <t>Total fatalities reported in Madagascar due to Cyclones Cheneso and Freddy</t>
  </si>
  <si>
    <t>MDG001Fatalities reported</t>
  </si>
  <si>
    <t>MDG001Fatalities in all crises</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</si>
  <si>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</si>
  <si>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</si>
  <si>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</si>
  <si>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</si>
  <si>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Buildings destroyed by Storm Cheneso and Freddy in Madagascar in 2023</t>
  </si>
  <si>
    <t>MDG001Buildings destroyed</t>
  </si>
  <si>
    <t>MDG001Economic Losses</t>
  </si>
  <si>
    <t>IPC 04/01/2023 ; ECHO 01/02/2023</t>
  </si>
  <si>
    <t>MDG001People in Need</t>
  </si>
  <si>
    <t xml:space="preserve">IPC 04/01/2023 ; WPR Accessed 06/02/2023 </t>
  </si>
  <si>
    <t>https://www.ipcinfo.org/ipc-country-analysis/details-map/en/c/1156133/?iso3=MDG ; https://worldpopulationreview.com/countries/madagascar-population</t>
  </si>
  <si>
    <t>Level 1 and 2 computed according to ACAPS Methodology. Level 4 are people facing IPC 4 food security outcomes and all other PIN are classified under Level 3. No information to indicate level 5 needs.</t>
  </si>
  <si>
    <t>MDG001Minimal humanitarian conditions - Level 1</t>
  </si>
  <si>
    <t>Level 1 and 2 computed according to ACAPS Methodology. Level 4 are people facing IPC 4 food security outcomes and all other PIN are classified under Level 3. No information to indicate 5 needs.</t>
  </si>
  <si>
    <t>MDG001Stressed humanitarian conditions - Level 2</t>
  </si>
  <si>
    <t>IPC 04/01/2023 ; ECHO 01/02/2023 ; ECHO  15/03/2023</t>
  </si>
  <si>
    <t>https://www.ipcinfo.org/ipc-country-analysis/details-map/en/c/1156133/?iso3=MDG ; https://reliefweb.int/report/madagascar/madagascar-tropical-cyclone-cheneso-update-gdacs-bngrcmid-meteomadagascar-emsr645-echo-daily-flash-01-february-2023 ; https://reliefweb.int/map/madagascar/madagascar-malawi-mozambique-tropical-cyclone-freddy-dg-echo-daily-map-15032023</t>
  </si>
  <si>
    <t>MDG001Moderate humanitarian conditions - Level 3</t>
  </si>
  <si>
    <t>MDG001Severe humanitarian conditions - Level 4</t>
  </si>
  <si>
    <t>MDG001Extreme humanitarian conditions - Level 5</t>
  </si>
  <si>
    <t>The host community and IDPs</t>
  </si>
  <si>
    <t>MDG001Crisis affected groups</t>
  </si>
  <si>
    <t>MDG001People facing limited access constraints</t>
  </si>
  <si>
    <t>MDG001People facing restricted access constraints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</si>
  <si>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</si>
  <si>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</si>
  <si>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</si>
  <si>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</si>
  <si>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</si>
  <si>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</si>
  <si>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</si>
  <si>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</si>
  <si>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</si>
  <si>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</si>
  <si>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</si>
  <si>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</si>
  <si>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</si>
  <si>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</si>
  <si>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</si>
  <si>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</si>
  <si>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</si>
  <si>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</si>
  <si>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</si>
  <si>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</si>
  <si>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</si>
  <si>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</si>
  <si>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</si>
  <si>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</si>
  <si>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</si>
  <si>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</si>
  <si>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</si>
  <si>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</si>
  <si>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</si>
  <si>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Tropical Cyclone Freddy in Mozambique</t>
  </si>
  <si>
    <t>MOZ010</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</si>
  <si>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</si>
  <si>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</si>
  <si>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</si>
  <si>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</si>
  <si>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</si>
  <si>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</si>
  <si>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</si>
  <si>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</si>
  <si>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</si>
  <si>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</si>
  <si>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</si>
  <si>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</si>
  <si>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</si>
  <si>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</si>
  <si>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</si>
  <si>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</si>
  <si>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</si>
  <si>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</si>
  <si>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</si>
  <si>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</si>
  <si>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</si>
  <si>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</si>
  <si>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</si>
  <si>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</si>
  <si>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</si>
  <si>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</si>
  <si>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</si>
  <si>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BRA001Total population</t>
  </si>
  <si>
    <t>BRA001Landmass affected</t>
  </si>
  <si>
    <t>The figure is carried out taking the population figures from the most affected states in terms of migrations and natural dissasters. Regarding the later, the hotspot during first three months of 2023 has been Sao Paulo, in relation with the former, the states taken are those whose PIN number is over 10k according R4V stimations for 2023</t>
  </si>
  <si>
    <t>BRA001People exposed</t>
  </si>
  <si>
    <t xml:space="preserve">The figure corresponds to the population of the most affected municipalities by rain in Sao Paulo Satate according CDP Bertioga, Caraguatatuba, Guarujá, Ilhabela, São Sebastião and Ubatuba  731732, plus the figure of Venezuelans in brazil according R4V 451300 </t>
  </si>
  <si>
    <t>BRA001People affected</t>
  </si>
  <si>
    <t>UNHCR 2023; IDMC; CDP</t>
  </si>
  <si>
    <t>https://disasterphilanthropy.org/disasters/2023-sao-paulo-brazil-floods/  https://www.internal-displacement.org/countries/brazil  https://reporting.unhcr.org/brazil  https://floodlist.com/america/brazil-floods-espiritosanto-santacatarinaparana-riodejaneiro-bahia-december-2022</t>
  </si>
  <si>
    <t>The figure is calculated taking the UNHCR number of displaced people (603 896) plus IDMC number of idps (21000) plus number of people displaced by rain season in december 2022 (4000
)</t>
  </si>
  <si>
    <t>BRA001People displaced</t>
  </si>
  <si>
    <t>BRA001Injuries reported</t>
  </si>
  <si>
    <t>BRA001Fatalities reported</t>
  </si>
  <si>
    <t>BRA001Fatalities in all crises</t>
  </si>
  <si>
    <t>R4V 2023, CDP 2023,</t>
  </si>
  <si>
    <t>The figure is caluclated taking the PiN number provided by R4V plus the number of homeless person in the area affected by rain season in rio de janeiro according cdp</t>
  </si>
  <si>
    <t>BRA001People in Need</t>
  </si>
  <si>
    <t>The figure is calculated taking people exposed figure minus people affected figure</t>
  </si>
  <si>
    <t>BRA001Minimal humanitarian conditions - Level 1</t>
  </si>
  <si>
    <t>The figure is calculated taking the people affected figure minus people in need figure</t>
  </si>
  <si>
    <t>BRA001Stressed humanitarian conditions - Level 2</t>
  </si>
  <si>
    <t>BRA001Moderate humanitarian conditions - Level 3</t>
  </si>
  <si>
    <t>BRA001Severe humanitarian conditions - Level 4</t>
  </si>
  <si>
    <t>BRA001Extreme humanitarian conditions - Level 5</t>
  </si>
  <si>
    <t>BRA001Crisis affected groups</t>
  </si>
  <si>
    <t>BRA001Illness cases reported</t>
  </si>
  <si>
    <t>BRA001Buildings damaged</t>
  </si>
  <si>
    <t>BRA001Buildings destroyed</t>
  </si>
  <si>
    <t>BRA001Economic Losses</t>
  </si>
  <si>
    <t>Dzud in Mongolia</t>
  </si>
  <si>
    <t>MNG002</t>
  </si>
  <si>
    <t>Mongolia</t>
  </si>
  <si>
    <t>National Statistics Office of Mongolia (2020 Population and Housing Census of Mongolia) accessed 31/03/2023</t>
  </si>
  <si>
    <t>https://web.archive.org/web/20210817174257/https://www.1212.mn/BookLibraryDownload.ashx?url=Census2020_Main_report_Eng.pdf&amp;ln=En</t>
  </si>
  <si>
    <t>The total population of Mongolia (the total number of people residing in Mongolia)</t>
  </si>
  <si>
    <t>MNG002Total population</t>
  </si>
  <si>
    <t xml:space="preserve">USAID accessed 31/03/2023; National Statistics Office of Mongolia (2020 Population and Housing Census of Mongolia) accessed 31/03/2023;  OCHA 06/03/2023; </t>
  </si>
  <si>
    <t xml:space="preserve">https://www.land-links.org/country-profile/mongolia/; 
https://web.archive.org/web/20210817174257/https://www.1212.mn/BookLibraryDownload.ashx?url=Census2020_Main_report_Eng.pdf&amp;ln=En;
https://reliefweb.int/report/mongolia/mongolia-2023-dzud-early-action-response-plan-dec-2022-may-2023
</t>
  </si>
  <si>
    <t>The total pastureland is considered to be affected by the Dzud. The data on exact area affected is unavailable. 
There are no people in need in Darkhan-Uul, Dornod, Govisümber, and Orkhon provinces as per OCHA. Another measurement of landmass affected could be the landmass of the provinces that contains people in need; this would result in an area affected of around 1,431,000 km2 which is more than the total pastureland. It seems more appropriate to choose the total pastureland for landmass affected as the affected population are herders. Also, OCHA reported that approximately 70% of Mongolia all the 22 provinces are at either high or extreme Dzud situation.</t>
  </si>
  <si>
    <t>MNG002Landmass affected</t>
  </si>
  <si>
    <t>ILO accessed 31/03/2023; National Statistics Office of Mongolia (2020 Population and Housing Census of Mongolia) accessed 31/03/2023</t>
  </si>
  <si>
    <t>https://www.ilo.org/beijing/what-we-do/events-and-meetings/WCMS_847370/lang--en/index.htm;
https://web.archive.org/web/20210817174257/https://www.1212.mn/BookLibraryDownload.ashx?url=Census2020_Main_report_Eng.pdf&amp;ln=En</t>
  </si>
  <si>
    <t>The total number people belonging to households who derive their livelihoods from livestock herding are considered to be exposed. Number of such households is around 242,000 and the average household size is 3.6. So, exposed population = 242,000 x 3.6 = 871,200.</t>
  </si>
  <si>
    <t>MNG002People exposed</t>
  </si>
  <si>
    <t>OCHA 06/03/2023; National Statistics Office of Mongolia (2020 Population and Housing Census of Mongolia) accessed 31/03/2023</t>
  </si>
  <si>
    <t>https://reliefweb.int/report/mongolia/mongolia-2023-dzud-early-action-response-plan-dec-2022-may-2023;
https://web.archive.org/web/20210817174257/https://www.1212.mn/BookLibraryDownload.ashx?url=Census2020_Main_report_Eng.pdf&amp;ln=En</t>
  </si>
  <si>
    <t>Number of households affected = 191,000. Total population affected = 191,000 x 3.6 (average household size) = 687,600</t>
  </si>
  <si>
    <t>MNG002People affected</t>
  </si>
  <si>
    <t>Not enough information to provide a figure for displacement.</t>
  </si>
  <si>
    <t>MNG002People displaced</t>
  </si>
  <si>
    <t>MNG002Injuries reported</t>
  </si>
  <si>
    <t>MNG002Fatalities reported</t>
  </si>
  <si>
    <t>MNG002Fatalities in all crises</t>
  </si>
  <si>
    <t>OCHA 06/03/2023</t>
  </si>
  <si>
    <t>https://reliefweb.int/report/mongolia/mongolia-2023-dzud-early-action-response-plan-dec-2022-may-2023;</t>
  </si>
  <si>
    <t>MNG002People in Need</t>
  </si>
  <si>
    <t>ILO accessed 31/03/2023; National Statistics Office of Mongolia (2020 Population and Housing Census of Mongolia) accessed 31/03/2023; OCHA 06/03/2023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</si>
  <si>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t>
  </si>
  <si>
    <t>Level 1 = exposed population - affected population</t>
  </si>
  <si>
    <t>MNG002Minimal humanitarian conditions - Level 1</t>
  </si>
  <si>
    <t>Level 2 = affected population - people in need</t>
  </si>
  <si>
    <t>MNG002Stressed humanitarian conditions - Level 2</t>
  </si>
  <si>
    <t>Level 3 = people in need - population in level 4</t>
  </si>
  <si>
    <t>MNG002Moderate humanitarian conditions - Level 3</t>
  </si>
  <si>
    <t xml:space="preserve">Level 4 = 53,000 vulnerable women, men, girls and boys who are estimated by OCHA to be in need of immediate and lifesaving assistance  </t>
  </si>
  <si>
    <t>MNG002Severe humanitarian conditions - Level 4</t>
  </si>
  <si>
    <t>Not enough information to assign a part of the people in need to this level.</t>
  </si>
  <si>
    <t>MNG002Extreme humanitarian conditions - Level 5</t>
  </si>
  <si>
    <t xml:space="preserve">Groups affected are: IDPs, host, and non-host. </t>
  </si>
  <si>
    <t>MNG002Crisis affected groups</t>
  </si>
  <si>
    <t>UNHCR, IOM, Government, 28/2/2023</t>
  </si>
  <si>
    <t>https://data.unhcr.org/en/documents/details/99527</t>
  </si>
  <si>
    <t>This figure is the sum of IDPs [6 063 373,00] and refugees [520 682] and asylum seekers [2439] in DRC</t>
  </si>
  <si>
    <t>COD001People displaced</t>
  </si>
  <si>
    <t>ACLED, 10/09/2022 - 10/03/2023</t>
  </si>
  <si>
    <t>ACLED Dashboard - ACLED (acleddata.com)</t>
  </si>
  <si>
    <t>All fatalities related to the crisis the last 6 months</t>
  </si>
  <si>
    <t>COD001Fatalities reported</t>
  </si>
  <si>
    <t>All fatalities for all the crisis the last 6 months in DRC</t>
  </si>
  <si>
    <t>COD001Fatalities in all crises</t>
  </si>
  <si>
    <t>UNHCR, Government, 28/2/2023</t>
  </si>
  <si>
    <t>Country - Burkina Faso (unhcr.org)</t>
  </si>
  <si>
    <t>This figure correspond to the sum of Refugees and AS [35806], plus IDP [1938792] and Refugees abroad [57561]</t>
  </si>
  <si>
    <t>BFA002People displaced</t>
  </si>
  <si>
    <t>ACLED, 10/09/2022-10/03/2023</t>
  </si>
  <si>
    <t>BFA002Fatalities reported</t>
  </si>
  <si>
    <t>All fatalities for all the crisis the last 6 months in BFA</t>
  </si>
  <si>
    <t>BFA002Fatalities in all crises</t>
  </si>
  <si>
    <t>UNHCR, Government; 28/2/2023</t>
  </si>
  <si>
    <t>Situation Central African Republic Regional Response (unhcr.org)</t>
  </si>
  <si>
    <t>This figure correspond to the sum of Refugees and AS [739915], plus IDP [482816]</t>
  </si>
  <si>
    <t>CAF001People displaced</t>
  </si>
  <si>
    <t>CAF001Fatalities reported</t>
  </si>
  <si>
    <t>All fatalities for all the crisis the last 6 months in CAF</t>
  </si>
  <si>
    <t>CAF001Fatalities in all crises</t>
  </si>
  <si>
    <t>REG015Extreme humanitarian conditions - Level 5</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</si>
  <si>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</si>
  <si>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</si>
  <si>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</si>
  <si>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</si>
  <si>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</si>
  <si>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</si>
  <si>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Number of damaged buildings s as a result of Turkiye / Syria earthquake in Kahramanmaraş, Gaziantep, Şanlıurfa, Diyarbakır, Adana, Adıyaman, Osmaniye, Hatay, Kilis and Malatya.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</si>
  <si>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</si>
  <si>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+X</t>
  </si>
  <si>
    <t>x; x</t>
  </si>
  <si>
    <t>REG015Buildings destroyed</t>
  </si>
  <si>
    <t>REG015Economic Losses</t>
  </si>
  <si>
    <t xml:space="preserve">UNHCR 28/2/2023,
</t>
  </si>
  <si>
    <t>https://data.unhcr.org/en/documents/details/99434</t>
  </si>
  <si>
    <t>This figure correspond to the sum of IDP [1013568], refugees and asylum seekers [477264], returnees [557886] and outgoing refugees [8477] during the crisis</t>
  </si>
  <si>
    <t>CMR001People displaced</t>
  </si>
  <si>
    <t>CMR001Fatalities reported</t>
  </si>
  <si>
    <t>All fatalities for all the crisis the last 6 months in CMR</t>
  </si>
  <si>
    <t>CMR001Fatalities in all crises</t>
  </si>
  <si>
    <t>This figure correspond to the sum of IDP in the far north region</t>
  </si>
  <si>
    <t>CMR002People displaced</t>
  </si>
  <si>
    <t>All fatalities related to the crisis the last 6 months in the far north region</t>
  </si>
  <si>
    <t>CMR002Fatalities reported</t>
  </si>
  <si>
    <t>CMR002Fatalities in all crises</t>
  </si>
  <si>
    <t>UNHCR 28/2/2023</t>
  </si>
  <si>
    <t>https://data.unhcr.org/en/country/cmr</t>
  </si>
  <si>
    <t>People displaced in Adamaoua, Centre, Littoral, Nord-Ouest, Ouest, Sud-Ouest regions</t>
  </si>
  <si>
    <t>CMR003People displaced</t>
  </si>
  <si>
    <t>All fatalities related to the crisis the last 6 months in the regions affected by the anglophone crisis</t>
  </si>
  <si>
    <t>CMR003Fatalities reported</t>
  </si>
  <si>
    <t>CMR003Fatalities in all crises</t>
  </si>
  <si>
    <t>https://data.unhcr.org/en/documents/download/96667</t>
  </si>
  <si>
    <t>People displaced in Adamaoua, Centre, Est,  Littoral and Nord regions</t>
  </si>
  <si>
    <t>CMR004People displaced</t>
  </si>
  <si>
    <t>All fatalities related to the crisis the last 6 months in the regions affected by the CAR refugees crisis</t>
  </si>
  <si>
    <t>CMR004Fatalities reported</t>
  </si>
  <si>
    <t>CMR004Fatalities in all crises</t>
  </si>
  <si>
    <t>Country - Chad (unhcr.org)</t>
  </si>
  <si>
    <t>This figure is the sum of all the refugees [594 933] + the IDPs [381 289] + the Chadian returnees from CAR [77 650] + the Chadian returnees to LAC [23901] and the sum of Asylum seekers [5064].</t>
  </si>
  <si>
    <t>TCD001People displaced</t>
  </si>
  <si>
    <t xml:space="preserve">All fatalities related to the crisis the last 6 months </t>
  </si>
  <si>
    <t>TCD001Fatalities reported</t>
  </si>
  <si>
    <t>All fatalities for all the crisis the last 6 months in TCD</t>
  </si>
  <si>
    <t>TCD001Fatalities in all crises</t>
  </si>
  <si>
    <t>This figure is the sum of all the IDPs [381 289] +  the Chadian returnees to LAC [23901]</t>
  </si>
  <si>
    <t>TCD003People displaced</t>
  </si>
  <si>
    <t>This figures correspond to the total of fatalities in the Lac region</t>
  </si>
  <si>
    <t>TCD003Fatalities reported</t>
  </si>
  <si>
    <t>TCD003Fatalities in all crises</t>
  </si>
  <si>
    <t>This figure is the sum of refugees coming from CAR [124 601]</t>
  </si>
  <si>
    <t>TCD004People displaced</t>
  </si>
  <si>
    <t>All fatalities in Salamat, Moyen-Chari, Mandoul and Logone Oriental regions in southern Chad.</t>
  </si>
  <si>
    <t>TCD004Fatalities reported</t>
  </si>
  <si>
    <t>TCD004Fatalities in all crises</t>
  </si>
  <si>
    <t>This figure is the sum of refugees coming from Sudan [405 689]</t>
  </si>
  <si>
    <t>TCD005People displaced</t>
  </si>
  <si>
    <t>Most of the refugees are living in  refugee camps and host communities in the regions of Ennedi-Est, Wadi Fira, Ouaddai and Sila, all near Chad’s border with Sudan.</t>
  </si>
  <si>
    <t>TCD005Fatalities reported</t>
  </si>
  <si>
    <t>TCD005Fatalities in all crises</t>
  </si>
  <si>
    <t>MNG002Denial of existence of humanitarian needs or entitlements to assistance</t>
  </si>
  <si>
    <t>MNG002Impediments to entry into country (bureaucratic and administrative)</t>
  </si>
  <si>
    <t>MNG002Interference into implementation of humanitarian activities</t>
  </si>
  <si>
    <t>MNG002Ongoing insecurity/hostilities affecting humanitarian assistance</t>
  </si>
  <si>
    <t>MNG002Physical constraints in the environment (obstacles related to terrain, climate, lack of infrastructure, etc.)</t>
  </si>
  <si>
    <t>MNG002Presence of mines and improvised explosive devices</t>
  </si>
  <si>
    <t>MNG002Restriction and obstruction of access to services and assistance</t>
  </si>
  <si>
    <t>MNG002Restriction of movement (impediments to freedom of movement and/or administrative restrictions)</t>
  </si>
  <si>
    <t>MNG002Violence against personnel, facilities and assets</t>
  </si>
  <si>
    <t>COL002Total population</t>
  </si>
  <si>
    <t>COL002Landmass affected</t>
  </si>
  <si>
    <t>https://www.r4v.info/es/rmrp2023-2024</t>
  </si>
  <si>
    <t>The figure corresponds to the population of the departments with larges PIN population according r4v:  Antioquia (6994792), Arauca (308301) , Atlantico (2835509), Bogotá (7968095), Bolívar (2258928), César (1359719), Cunidnamarca (3577177), La Guajira (1015909),  Magdalena (1476665), Norte de Santander (1658835), Santander  (2340657)and Valle del Cauca (4622132)</t>
  </si>
  <si>
    <t>COL002People exposed</t>
  </si>
  <si>
    <t>R4V 2023 ; Colombian Government 2022</t>
  </si>
  <si>
    <t>Total population reported by Colombian Government (2477588); plus estmations abotur population in transit (420000); Pendular (1900000) and returnes (980000)</t>
  </si>
  <si>
    <t>COL002People affected</t>
  </si>
  <si>
    <t>Colombian Government 2022</t>
  </si>
  <si>
    <t>https://www.migracioncolombia.gov.co/infografias/distribucion-de-venezolanos-en-colombia-corte28-de-febrero-de-2022</t>
  </si>
  <si>
    <t>Venezuelan population living in Colombia</t>
  </si>
  <si>
    <t>COL002People displaced</t>
  </si>
  <si>
    <t>No data avaialable</t>
  </si>
  <si>
    <t>COL002Injuries reported</t>
  </si>
  <si>
    <t>COL002Fatalities reported</t>
  </si>
  <si>
    <t>The figure corresponds to the OCHA register of 2746 homicides of protected persons, plus 214 massacre, plus 28 political homicide, and 7 death in Belic actions. Plus 88 victims os massacres from january to march 2023, plus 31 social leaders and human rights deffenders Killed, plus 4 exguerilla members assesinated</t>
  </si>
  <si>
    <t>COL002Fatalities in all crises</t>
  </si>
  <si>
    <t>https://www.humanitarianresponse.info/sites/www.humanitarianresponse.info/files/documents/files/colombia_hno_2023_es.pdf</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</si>
  <si>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</si>
  <si>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</si>
  <si>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</si>
  <si>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</si>
  <si>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</si>
  <si>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</si>
  <si>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</si>
  <si>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</si>
  <si>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</si>
  <si>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</si>
  <si>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</si>
  <si>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</si>
  <si>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</si>
  <si>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</si>
  <si>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COL002Economic Losses</t>
  </si>
  <si>
    <t>World Population Review Accessed 18/04/2023</t>
  </si>
  <si>
    <t>https://worldpopulationreview.com/countries/uganda-population</t>
  </si>
  <si>
    <t>Total population of Uganda</t>
  </si>
  <si>
    <t>UGA005Total population</t>
  </si>
  <si>
    <t>UNHCR 05/04/2023; IPC 25/11/2022</t>
  </si>
  <si>
    <t>https://reliefweb.int/map/uganda/refugees-and-asylum-seekers-uganda-uganda-refugee-response-31-march-2023; https://www.ipcinfo.org/fileadmin/user_upload/ipcinfo/docs/IPC_Uganda_Refugee-hosting_district_Acute_Food_Insecurity_June22_January23_report.pdf</t>
  </si>
  <si>
    <t>The people exposed consists of the total number  of host population (6260800) and refugees living in the 12 districts that host refugees in Uganda (1,532,168)</t>
  </si>
  <si>
    <t>UGA005People exposed</t>
  </si>
  <si>
    <t>UNHCR 05/04/2023</t>
  </si>
  <si>
    <t>https://reliefweb.int/map/uganda/refugees-and-asylum-seekers-uganda-uganda-refugee-response-31-march-2023</t>
  </si>
  <si>
    <t>The cumulative number of refugees in Uganda are affected. The highest population of refugees originate from South Sudan and DRC. There are also refugees in smaller numbers from Rwanda, Burundi, Somalia, Eritrea, Ethiopia and Sudan</t>
  </si>
  <si>
    <t>UGA005People affected</t>
  </si>
  <si>
    <t xml:space="preserve"> Number of refugees in Uganda. The highest population of refugees originate from South Sudan and DRC. There are also refugees in smaller numbers from Rwanda, Burundi, Somalia, Eritrea, Ethiopia and Sudan</t>
  </si>
  <si>
    <t>UGA005People displaced</t>
  </si>
  <si>
    <t>UGA005People in Need</t>
  </si>
  <si>
    <t xml:space="preserve">The minimal level comprise of  Minimal conditions ( Level 1) = People Exposed - People affected. </t>
  </si>
  <si>
    <t>UGA005Minimal humanitarian conditions - Level 1</t>
  </si>
  <si>
    <t xml:space="preserve">The stressed level comprise Stressed conditions (Level2)= People Affected - People in Need. </t>
  </si>
  <si>
    <t>UGA005Stressed humanitarian conditions - Level 2</t>
  </si>
  <si>
    <t xml:space="preserve">The total poulation of refugees in Uganda  are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</si>
  <si>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</si>
  <si>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</si>
  <si>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</si>
  <si>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</si>
  <si>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IPC 23/02/2023</t>
  </si>
  <si>
    <t>https://reliefweb.int/report/namibia/namibia-acute-food-insecurity-analysis-september-2022-august-2023-published-23-february-2023</t>
  </si>
  <si>
    <t>Total population of Namibia</t>
  </si>
  <si>
    <t>NAM002Total population</t>
  </si>
  <si>
    <t>NAM002People exposed</t>
  </si>
  <si>
    <t>NAM002People affected</t>
  </si>
  <si>
    <t>ACLED accessed on 17/04/2023</t>
  </si>
  <si>
    <t>fatalities between 01 October 2022 and 07 April 2023  because of food insecurity</t>
  </si>
  <si>
    <t>NAM002Fatalities reported</t>
  </si>
  <si>
    <t>fatalities between 01 October 2022 and 07 April 2023</t>
  </si>
  <si>
    <t>NAM002Fatalities in all crises</t>
  </si>
  <si>
    <t>NAM002People in Need</t>
  </si>
  <si>
    <t>IPC-1 (minimal) severity between April 2023 - August 2023</t>
  </si>
  <si>
    <t>NAM002Minimal humanitarian conditions - Level 1</t>
  </si>
  <si>
    <t>IPC-2 (Stressed) severity between April 2023 - August 2023</t>
  </si>
  <si>
    <t>NAM002Stressed humanitarian conditions - Level 2</t>
  </si>
  <si>
    <t>IPC-3 (Crisis) severity between April 2023 - August 2023</t>
  </si>
  <si>
    <t>NAM002Moderate humanitarian conditions - Level 3</t>
  </si>
  <si>
    <t>IPC-4 (Emergency) severity between April 2023 - August 2023</t>
  </si>
  <si>
    <t>NAM002Severe humanitarian conditions - Level 4</t>
  </si>
  <si>
    <t>IPC-5 (Catastrophe) severity between April 2023 - August 2023</t>
  </si>
  <si>
    <t>NAM002Extreme humanitarian conditions - Level 5</t>
  </si>
  <si>
    <t>world population review accessed on 13/04/2023</t>
  </si>
  <si>
    <t>https://worldpopulationreview.com/countries/zambia-population</t>
  </si>
  <si>
    <t>Total population in Zambia</t>
  </si>
  <si>
    <t>ZMB002Total population</t>
  </si>
  <si>
    <t>ACLED accessed on 13/04/2023</t>
  </si>
  <si>
    <t>fatalities between 01 October 2022 and 07 April 2023 because of drought</t>
  </si>
  <si>
    <t>ZMB002Fatalities reported</t>
  </si>
  <si>
    <t>ZMB002Fatalities in all crises</t>
  </si>
  <si>
    <t>world population review accessed on 10/04/2023</t>
  </si>
  <si>
    <t>total population in Zimbabwe</t>
  </si>
  <si>
    <t>ZWE001Total population</t>
  </si>
  <si>
    <t>The whole population is considered exposed to the complex crisis</t>
  </si>
  <si>
    <t>ZWE001People exposed</t>
  </si>
  <si>
    <t>The whole population is considered affected</t>
  </si>
  <si>
    <t>ZWE001People affected</t>
  </si>
  <si>
    <t>UNHCR accessed on 10/04/2023</t>
  </si>
  <si>
    <t>https://data.unhcr.org/en/country/zwe</t>
  </si>
  <si>
    <t>Total population of concern as of 28 February 2023</t>
  </si>
  <si>
    <t>ZWE001People displaced</t>
  </si>
  <si>
    <t>ACLED accessed on 10/04/2023</t>
  </si>
  <si>
    <t>fatalities between 01 September 2022 and 31 March 2023 for the complex crisis</t>
  </si>
  <si>
    <t>ZWE001Fatalities reported</t>
  </si>
  <si>
    <t>fatalities between 01 September 2022 and 31 March 2023</t>
  </si>
  <si>
    <t>ZWE001Fatalities in all crises</t>
  </si>
  <si>
    <t>UNICEF accessed on 10/04/2023</t>
  </si>
  <si>
    <t>https://www.unicef.org/appeals/zimbabwe#download</t>
  </si>
  <si>
    <t>ZWE001People in Need</t>
  </si>
  <si>
    <t xml:space="preserve"> https://worldpopulationreview.com/countries/zimbabwe-population</t>
  </si>
  <si>
    <t>ZWE001Minimal humanitarian conditions - Level 1</t>
  </si>
  <si>
    <t>world population review accessed on 10/04/2023 , UNICEF accessed on 10/04/2023</t>
  </si>
  <si>
    <t xml:space="preserve"> https://worldpopulationreview.com/countries/zimbabwe-population , https://www.unicef.org/appeals/zimbabwe#download</t>
  </si>
  <si>
    <t xml:space="preserve">ACAPS methodology: Level 2 = Affected population - PIN </t>
  </si>
  <si>
    <t>ZWE001Stressed humanitarian conditions - Level 2</t>
  </si>
  <si>
    <t>There is no analysis of the severity of needs . People in need are considered in Level 3</t>
  </si>
  <si>
    <t>ZWE001Moderate humanitarian conditions - Level 3</t>
  </si>
  <si>
    <t xml:space="preserve">There is no analysis of the severity of needs  </t>
  </si>
  <si>
    <t>ZWE001Severe humanitarian conditions - Level 4</t>
  </si>
  <si>
    <t>ZWE001Extreme humanitarian conditions - Level 5</t>
  </si>
  <si>
    <t>world population review accessed on 09/04/2023</t>
  </si>
  <si>
    <t>Total population of Eswatini</t>
  </si>
  <si>
    <t>SWZ001Total population</t>
  </si>
  <si>
    <t>ACLED accessed on 09/04/2023</t>
  </si>
  <si>
    <t>fatalities between 01 September 2022 and 31 March 2023 because of food insecurity</t>
  </si>
  <si>
    <t>SWZ001Fatalities reported</t>
  </si>
  <si>
    <t>SWZ001Fatalities in all crises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</si>
  <si>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</si>
  <si>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</si>
  <si>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</si>
  <si>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</si>
  <si>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</si>
  <si>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</si>
  <si>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</si>
  <si>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</si>
  <si>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</si>
  <si>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</si>
  <si>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</si>
  <si>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</si>
  <si>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</si>
  <si>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</si>
  <si>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t>
  </si>
  <si>
    <t>IRQ001People affected</t>
  </si>
  <si>
    <t>IOM (31/03/2022); UNHCR (31/03/2023);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</si>
  <si>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</si>
  <si>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</si>
  <si>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</si>
  <si>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(07/10/2022-07/04/2023)</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</si>
  <si>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</si>
  <si>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</si>
  <si>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</si>
  <si>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</si>
  <si>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27/03/2022; UNHCR 02/2022; UNHCR (31/03/2023)</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</si>
  <si>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</si>
  <si>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</si>
  <si>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</si>
  <si>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</si>
  <si>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</si>
  <si>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</si>
  <si>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</si>
  <si>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</si>
  <si>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</si>
  <si>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</si>
  <si>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</si>
  <si>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</si>
  <si>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</si>
  <si>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</si>
  <si>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</si>
  <si>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</si>
  <si>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</si>
  <si>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</si>
  <si>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</si>
  <si>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</si>
  <si>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</si>
  <si>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IRQ002Fatalities reported</t>
  </si>
  <si>
    <t>Total fatalities figure in the past six months. This figure includes people who killed in protests, riots, violence against civilians, explosions/remote violence and battles.</t>
  </si>
  <si>
    <t>IRQ002Fatalities in all crises</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</si>
  <si>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</si>
  <si>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</si>
  <si>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</si>
  <si>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</si>
  <si>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</si>
  <si>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</si>
  <si>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</si>
  <si>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</si>
  <si>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</si>
  <si>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</si>
  <si>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</si>
  <si>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</si>
  <si>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</si>
  <si>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</si>
  <si>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</si>
  <si>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</si>
  <si>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</si>
  <si>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</si>
  <si>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</si>
  <si>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</si>
  <si>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</si>
  <si>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</si>
  <si>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(31/03/2023)</t>
  </si>
  <si>
    <t>http://data2.unhcr.org/en/situations/syria/location/5</t>
  </si>
  <si>
    <t>Total number of Syrian refugees registered in UNHCR Iraq and consider persons of concern</t>
  </si>
  <si>
    <t>IRQ003People displaced</t>
  </si>
  <si>
    <t>IRQ003Fatalities in all crises</t>
  </si>
  <si>
    <t>IRQ003People in Need</t>
  </si>
  <si>
    <t>UNHCR (31/03/2023);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</si>
  <si>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</si>
  <si>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</si>
  <si>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</si>
  <si>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</si>
  <si>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</si>
  <si>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</si>
  <si>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</si>
  <si>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</si>
  <si>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</si>
  <si>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</si>
  <si>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</si>
  <si>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</si>
  <si>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</si>
  <si>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</si>
  <si>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</si>
  <si>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</si>
  <si>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</si>
  <si>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</si>
  <si>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</si>
  <si>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31/03/2023;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</si>
  <si>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</si>
  <si>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</si>
  <si>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</si>
  <si>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</si>
  <si>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</si>
  <si>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</si>
  <si>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</si>
  <si>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</si>
  <si>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</si>
  <si>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</si>
  <si>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</si>
  <si>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</si>
  <si>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World Bank 2021, UNFPA accessed 26/08/2022</t>
  </si>
  <si>
    <t>https://data.worldbank.org/indicator/SP.POP.TOTL?locations=LB; 
https://www.unfpa.org/data/world-population/LB</t>
  </si>
  <si>
    <t>This figure is from the World Bank population data</t>
  </si>
  <si>
    <t>LBN002Total population</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</si>
  <si>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</si>
  <si>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</si>
  <si>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</si>
  <si>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</si>
  <si>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The Syrian crisis involves the whole country and thus the whole population of Lebanon is exposed</t>
  </si>
  <si>
    <t>LBN002People exposed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</si>
  <si>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</si>
  <si>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</si>
  <si>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</si>
  <si>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</si>
  <si>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UNRWA</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</si>
  <si>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</si>
  <si>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</si>
  <si>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</si>
  <si>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</si>
  <si>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 xml:space="preserve">The figure is the total number of fatalities killed by the Battles, Riots, Violence against civilians, Protest, Explosions/Remote violence &amp; Strategic developments for the past six months from ACLED database </t>
  </si>
  <si>
    <t>LBN002Fatalities in all crises</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</si>
  <si>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</si>
  <si>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</si>
  <si>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</si>
  <si>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</si>
  <si>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</si>
  <si>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</si>
  <si>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</si>
  <si>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</si>
  <si>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</si>
  <si>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LBN004Total population</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</si>
  <si>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</si>
  <si>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</si>
  <si>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</si>
  <si>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</si>
  <si>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</si>
  <si>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</si>
  <si>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</si>
  <si>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</si>
  <si>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</si>
  <si>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LBN004Fatalities reported</t>
  </si>
  <si>
    <t>LBN004Fatalities in all crises</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</si>
  <si>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</si>
  <si>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</si>
  <si>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</si>
  <si>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</si>
  <si>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</si>
  <si>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</si>
  <si>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</si>
  <si>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</si>
  <si>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</si>
  <si>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</si>
  <si>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</si>
  <si>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</si>
  <si>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</si>
  <si>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</si>
  <si>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</si>
  <si>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27/01/2023 Adjusted</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</si>
  <si>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</si>
  <si>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</si>
  <si>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</si>
  <si>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</si>
  <si>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</si>
  <si>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</si>
  <si>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</si>
  <si>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</si>
  <si>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</si>
  <si>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(08/03/2022-08/09/2022)</t>
  </si>
  <si>
    <t>https://www.ochaopt.org/data/casualties</t>
  </si>
  <si>
    <t>Total number of injuries resulting directly from conflict (Palestinians), reported for the past six months</t>
  </si>
  <si>
    <t>PSE002Injuries reported</t>
  </si>
  <si>
    <t xml:space="preserve">Accled (07/10/2022-07/04/2023) </t>
  </si>
  <si>
    <t>Total number of fatalities resulting directly from conflict (Palestinians), reported for the past six months</t>
  </si>
  <si>
    <t>PSE002Fatalities reported</t>
  </si>
  <si>
    <t>PSE002Fatalities in all crises</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</si>
  <si>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</si>
  <si>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</si>
  <si>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</si>
  <si>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</si>
  <si>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</si>
  <si>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</si>
  <si>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</si>
  <si>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</si>
  <si>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</si>
  <si>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</si>
  <si>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</si>
  <si>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</si>
  <si>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</si>
  <si>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</si>
  <si>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</si>
  <si>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</si>
  <si>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</si>
  <si>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</si>
  <si>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Government of Jordan &amp; Governement of Germany 14/02/2021; UNHCR 02/2022; UNHCR 09/01/2023; UNHCR 18/03/2021; UNHCR 05/03/2023</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</si>
  <si>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https://reliefweb.int/report/turkiye/wfp-turkiye-and-syria-earthquake-response-situation-report-6-2-march-2023</t>
  </si>
  <si>
    <t xml:space="preserve">Total number of Syrian refugees (regional, and in Europe) and IDPs. </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</si>
  <si>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</si>
  <si>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</si>
  <si>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</si>
  <si>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ACLED (07/10/2022-07/04/2023); Ocha 14/04/2023</t>
  </si>
  <si>
    <t>SYR001Fatalities in all crises</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</si>
  <si>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</si>
  <si>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</si>
  <si>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</si>
  <si>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</si>
  <si>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</si>
  <si>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</si>
  <si>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</si>
  <si>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</si>
  <si>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</si>
  <si>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22/12/2022</t>
  </si>
  <si>
    <t>https://reliefweb.int/report/syrian-arab-republic/syrian-arab-republic-2023-humanitarian-needs-overview-december-2022?_gl=1*mk5vc1*_ga*MTY1MTI5MjA4Mi4xNjcxNjIyMzY5*_ga_E60ZNX2F68*MTY3NTc2MzI4Ny4zLjAuMTY3NTc2MzI4Ny42MC4wLjA.</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</si>
  <si>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</si>
  <si>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</si>
  <si>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</si>
  <si>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</si>
  <si>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</si>
  <si>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</si>
  <si>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https://reliefweb.int/report/syrian-arab-republic/syrian-arab-republic-earthquakes-situation-report-no-2-02-march-2023</t>
  </si>
  <si>
    <t>People affected by the EQ</t>
  </si>
  <si>
    <t>SYR002People exposed</t>
  </si>
  <si>
    <t>OCHA 05/03/2023</t>
  </si>
  <si>
    <t>https://reliefweb.int/report/syrian-arab-republic/syrian-arab-republic-earthquakes-syria-situational-updates-1-march-2023</t>
  </si>
  <si>
    <t>Number of people displaced by the EQ only</t>
  </si>
  <si>
    <t>SYR002People affected</t>
  </si>
  <si>
    <t>OCHA 15/03/2023</t>
  </si>
  <si>
    <t>https://reliefweb.int/report/syrian-arab-republic/north-west-syria-situation-report-14-april-2023-enar</t>
  </si>
  <si>
    <t>Number of deaths as a result of Turkiye / Syria earthquake</t>
  </si>
  <si>
    <t>SYR002People displaced</t>
  </si>
  <si>
    <t>Ocha 14/04/2023</t>
  </si>
  <si>
    <t>https://reliefweb.int/report/syrian-arab-republic/syriaturkey-earthquakes-situation-report-7-march-8-2023</t>
  </si>
  <si>
    <t>Fatilities reported in the EQ</t>
  </si>
  <si>
    <t>SYR002Injuries reported</t>
  </si>
  <si>
    <t>IMC 08/03/2023</t>
  </si>
  <si>
    <t>SYR002Fatalities reported</t>
  </si>
  <si>
    <t>https://reliefweb.int/report/syrian-arab-republic/syriaturkey-earthquakes-situation-report-7-march-8-2023 / https://www.acleddata.com/data/</t>
  </si>
  <si>
    <t>Low reliability estimation using FS targetted activities by WFP for the EQ response</t>
  </si>
  <si>
    <t>SYR002Fatalities in all crises</t>
  </si>
  <si>
    <t>WFP 05/03/2023</t>
  </si>
  <si>
    <t>https://gis.wfp.org/adam/</t>
  </si>
  <si>
    <t>Estimation of exposed people without the affected</t>
  </si>
  <si>
    <t>SYR002People in Need</t>
  </si>
  <si>
    <t>WFP ADAM 06/02/2023</t>
  </si>
  <si>
    <t>Estimation of affected people without the PIN</t>
  </si>
  <si>
    <t>SYR002Minimal humanitarian conditions - Level 1</t>
  </si>
  <si>
    <t>https://reliefweb.int/report/turkiye/wfp-turkiye-and-syria-earthquake-response-situation-report-6-2-march-2023</t>
  </si>
  <si>
    <t>Estimation using low reliability PIN all placed on this level due to infogaps</t>
  </si>
  <si>
    <t>SYR002Stressed humanitarian conditions - Level 2</t>
  </si>
  <si>
    <t>SYR002Moderate humanitarian conditions - Level 3</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</si>
  <si>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</si>
  <si>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</si>
  <si>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</si>
  <si>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</si>
  <si>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Ocha 14/4/2023</t>
  </si>
  <si>
    <t>The Number of building destroyed in the EQ</t>
  </si>
  <si>
    <t>SYR002Buildings destroyed</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</si>
  <si>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</si>
  <si>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</si>
  <si>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</si>
  <si>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</si>
  <si>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</si>
  <si>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</si>
  <si>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</si>
  <si>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</si>
  <si>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</si>
  <si>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</si>
  <si>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</si>
  <si>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</si>
  <si>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</si>
  <si>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</si>
  <si>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</si>
  <si>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</si>
  <si>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ACLED (07/10/2022 - 07/04/2023),  euronews (3/11/2022)</t>
  </si>
  <si>
    <t>https://missingmigrants.iom.int/downloads /  https://www.euronews.com/2022/11/02/greece-launches-two-rescue-operations-to-find-dozens-of-missing-migrants</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</si>
  <si>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</si>
  <si>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</si>
  <si>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</si>
  <si>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</si>
  <si>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</si>
  <si>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</si>
  <si>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</si>
  <si>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</si>
  <si>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</si>
  <si>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</si>
  <si>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</si>
  <si>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</si>
  <si>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</si>
  <si>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</si>
  <si>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</si>
  <si>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</si>
  <si>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</si>
  <si>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DOM002Landmass affected</t>
  </si>
  <si>
    <t>DOM002People exposed</t>
  </si>
  <si>
    <t>Total population of the country according to the World Bank + Total venezuelans refugees and migrants (2023) - # of Dominicans living abroad (2023)</t>
  </si>
  <si>
    <t>DOM002People affected</t>
  </si>
  <si>
    <t>https://www.r4v.info/es/document/r4v-america-latina-y-el-caribe-refugiados-y-migrantes-venezolanos-en-la-region-mar-2023-0</t>
  </si>
  <si>
    <t>Total venezuelans refugees and migrants (March 2023)</t>
  </si>
  <si>
    <t>DOM002People displaced</t>
  </si>
  <si>
    <t>DOM002Injuries reported</t>
  </si>
  <si>
    <t>There are no approximate or exact figures about fatalities reported</t>
  </si>
  <si>
    <t>DOM002Fatalities reported</t>
  </si>
  <si>
    <t>DOM002Fatalities in all crises</t>
  </si>
  <si>
    <t>DOM002People in Need</t>
  </si>
  <si>
    <t>DOM002Minimal humanitarian conditions - Level 1</t>
  </si>
  <si>
    <t>DOM002Stressed humanitarian conditions - Level 2</t>
  </si>
  <si>
    <t>DOM002Moderate humanitarian conditions - Level 3</t>
  </si>
  <si>
    <t>DOM002Severe humanitarian conditions - Level 4</t>
  </si>
  <si>
    <t>DOM002Extreme humanitarian conditions - Level 5</t>
  </si>
  <si>
    <t>DOM002Crisis affected groups</t>
  </si>
  <si>
    <t>DOM002Illness cases reported</t>
  </si>
  <si>
    <t>DOM002Buildings damaged</t>
  </si>
  <si>
    <t>DOM002Buildings destroyed</t>
  </si>
  <si>
    <t>DOM002Economic Losses</t>
  </si>
  <si>
    <t>World Population 04/2023</t>
  </si>
  <si>
    <t>https://worldpopulationreview.com/countries/hungary-population</t>
  </si>
  <si>
    <t>The figure represents the total population of Hungary in 2023</t>
  </si>
  <si>
    <t>HUN002Total population</t>
  </si>
  <si>
    <t>City Population accessed 07/2022 ; UNHCR accessed 26/04/2023</t>
  </si>
  <si>
    <t>http://www.citypopulation.de/en/hungary/admin/ ; https://data.unhcr.org/en/situations/ukraine</t>
  </si>
  <si>
    <t xml:space="preserve">The figure represents the population of one border county, Szabolcs-Szatmár-Bereg (553,000) + the number of refugees from Ukraine in Hungary as of 18 April (35,030)
</t>
  </si>
  <si>
    <t>HUN002People exposed</t>
  </si>
  <si>
    <t>UNHCR accessed 26/04/2023</t>
  </si>
  <si>
    <t xml:space="preserve">The figure represents the number of refugees from Ukraine in Hungary as of 18 April (35,030)
</t>
  </si>
  <si>
    <t>HUN002People affected</t>
  </si>
  <si>
    <t>HUN002People displaced</t>
  </si>
  <si>
    <t>ACLED accessed 10/04/2023</t>
  </si>
  <si>
    <t>All crisis fatalities in Last 6 months (01/10/2022 to 01/04/2023) related to refugees from Ukraine</t>
  </si>
  <si>
    <t>HUN002Fatalities reported</t>
  </si>
  <si>
    <t>All fatalities in Last 6 months  (01/10/2022 to 01/04/2023) across the country</t>
  </si>
  <si>
    <t>HUN002Fatalities in all crises</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</si>
  <si>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</si>
  <si>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</si>
  <si>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</si>
  <si>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</si>
  <si>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</si>
  <si>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</si>
  <si>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</si>
  <si>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</si>
  <si>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https://worldpopulationreview.com/countries/moldova-population</t>
  </si>
  <si>
    <t>The figure represents the total population of Moldova in 2023</t>
  </si>
  <si>
    <t>MDA002Total population</t>
  </si>
  <si>
    <t>National bureau of statistics of the Republic of Moldova 2014 ; UNHCR accessed 26/04/2023</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</si>
  <si>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</si>
  <si>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16 April (107,480)</t>
  </si>
  <si>
    <t>MDA002People exposed</t>
  </si>
  <si>
    <t>The figure represents the number of Refugees from Ukraine in Moldova as of 16 April (107,480)</t>
  </si>
  <si>
    <t>MDA002People affected</t>
  </si>
  <si>
    <t>UNHCR accessed 15/03/2023</t>
  </si>
  <si>
    <t>MDA002People displaced</t>
  </si>
  <si>
    <t>MDA002Fatalities reported</t>
  </si>
  <si>
    <t>All fatalities in Last 6 months (01/10/2022 to 01/04/2023) across the country</t>
  </si>
  <si>
    <t>MDA002Fatalities in all crises</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</si>
  <si>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</si>
  <si>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</si>
  <si>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</si>
  <si>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</si>
  <si>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</si>
  <si>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</si>
  <si>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https://worldpopulationreview.com/countries/slovakia-population</t>
  </si>
  <si>
    <t>The total population of Slovakia in 2023</t>
  </si>
  <si>
    <t>SVK002Total population</t>
  </si>
  <si>
    <t>Slovakiasite accessed 07/2022, UNHCR accessed 26/04/2023</t>
  </si>
  <si>
    <t>http://www.slovakiasite.com/regions.php ; https://data2.unhcr.org/en/situations/ukraine</t>
  </si>
  <si>
    <t>The figure represented the population of the two border regions Presov (798,596) and Kocise (771,947) + refugees from Ukraine in Slovakia as at 16 April (113,509)</t>
  </si>
  <si>
    <t>SVK002People exposed</t>
  </si>
  <si>
    <t>https://data2.unhcr.org/en/situations/ukraine</t>
  </si>
  <si>
    <t>The figure represents the number of refugees from Ukraine in Slovakia as at 16 April (113,509)</t>
  </si>
  <si>
    <t>SVK002People affected</t>
  </si>
  <si>
    <t>SVK002People displaced</t>
  </si>
  <si>
    <t>SVK002Fatalities reported</t>
  </si>
  <si>
    <t>All fatalities in Last 6 months (01/10/2022 to 01/04/2023).</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</si>
  <si>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</si>
  <si>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</si>
  <si>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</si>
  <si>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</si>
  <si>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</si>
  <si>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</si>
  <si>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</si>
  <si>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OCHA 21/03/2023; UNHCR 31/03/2023; IOM 8/03/2023; REF/Samuel Hall 18/01/2023</t>
  </si>
  <si>
    <t>https://reliefweb.int/report/south-sudan/south-sudan-humanitarian-snapshot-february-2023; https://data.unhcr.org/en/situations/southsudan; https://reliefweb.int/report/south-sudan/south-sudan-mobility-tracking-round-13-baseline-locations-data-collected-july-august-2022; https://blogs.soas.ac.uk/ref-hornresearch/files/2023/02/south-sudan-decades-of-displacement-1.pdf</t>
  </si>
  <si>
    <t>Total number of IDPs (2300000), incoming refugees/asylum seekers (308000), IDP/refugee returnees (2,175,352) and outgoing South Sudanese refugees in other countries (2,298,475).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</si>
  <si>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</si>
  <si>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24/04/2023; WHO 18/10/2022</t>
  </si>
  <si>
    <t>https://acleddata.com/dashboard/#/dashboard; https://www.humanitarianresponse.info/sites/www.humanitarianresponse.info/files/documents/files/south_sudan_humanitarian_situation_report_-_issue_9_-_september_2022.pdf</t>
  </si>
  <si>
    <t xml:space="preserve"> Total Fatalities in South Sudan from Total Fatalities  from  01/10/2022 to 31/03/2023 and the severe flooding has also occasioned 62 death. It  is very likely that the number of fatalities reported  is higher than reported.  For fatalities due to flood There is no recent publications for April and older sources have been used</t>
  </si>
  <si>
    <t>SSD001Fatalities reported</t>
  </si>
  <si>
    <t xml:space="preserve"> Total Fatalities in South Sudan from Total Fatalities  from  01/10/2022 to 31/03/2023 and the severe flooding has also occasioned 62 death. It  is very likely that the number of fatalities reported  is higher than reported. For fatalities due to flood There is no recent publications for April and older sources have been used</t>
  </si>
  <si>
    <t>SSD001Fatalities in all crises</t>
  </si>
  <si>
    <t>State Statistics Service 01/01/2022 ; UNFPA 14/11/2022; UNHCR 18/04/2023 ; IOM 16/02/2023</t>
  </si>
  <si>
    <t>http://www.lv.ukrstat.gov.ua/dem/piramid/all_e.php ; https://data.humdata.org/dataset/cod-ps-ukr ; https://data.humdata.org/dataset/ukraine-refugee-situation ;  https://dtm.iom.int/reports/ukraine-conditions-return-assessment-factsheet-round-1-january-february-2023?close=true</t>
  </si>
  <si>
    <t>Total population (43,320,154) - outgoing refugees (8,174,779) as at 26 April 2023 + people moving back from abroad (20% of total returns in February 2023 are from abroad (1,112,400). This calculation is done according to the INFORM severity methodology.</t>
  </si>
  <si>
    <t>UKR002Total population</t>
  </si>
  <si>
    <t>The total population is considered to be exposed to the conflict, therefore this number is the same as the total population. Total population (43,320,154) - outgoing refugees (8,174,779) as at 26 April 2023 + people moving back from abroad (20% of total returns in February 2023 are from abroad (1,112,400). This calculation is done according to the INFORM severity methodology.</t>
  </si>
  <si>
    <t>UKR002People exposed</t>
  </si>
  <si>
    <t>OCHA 28/12/2022</t>
  </si>
  <si>
    <t>https://reliefweb.int/report/ukraine/ukraine-humanitarian-needs-overview-2023-december-2022-enuk</t>
  </si>
  <si>
    <t>At least, all the people identified in need of humanitarian assistance in the HNO 2023 are affected, however this number is likley higher when considering the secondary effects of the full-scale invasion in the population. This number will be updated when more data is available.</t>
  </si>
  <si>
    <t>UKR002People affected</t>
  </si>
  <si>
    <t>UNHCR 18/04/2023 ; IOM 16/02/2023 and 23/01/2023</t>
  </si>
  <si>
    <t>https://data.humdata.org/dataset/ukraine-refugee-situation ; https://dtm.iom.int/ukraine ; https://dtm.iom.int/reports/ukraine-returns-report-16-23-january-2023?close=true</t>
  </si>
  <si>
    <t xml:space="preserve">In April 2023, there were (8,174,779) refugees according to UNHCR as at 26 April 2023, and 5,352,000 estimated IDPs, and 5,562,000 returnees according to IOM as at January 2023.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t>
  </si>
  <si>
    <t>UKR002People displaced</t>
  </si>
  <si>
    <t>OHCHR 25/04/2023</t>
  </si>
  <si>
    <t>https://reliefweb.int/report/ukraine/ukraine-civilian-casualties-2400-23-april-2023-enruuk</t>
  </si>
  <si>
    <t>Injuries as at 23 Apr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</si>
  <si>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UKR002Injuries reported</t>
  </si>
  <si>
    <t>Fatalities as at 23 Apr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</si>
  <si>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UKR002Fatalities reported</t>
  </si>
  <si>
    <t>UKR002Fatalities in all crises</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</si>
  <si>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</si>
  <si>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</si>
  <si>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</si>
  <si>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</si>
  <si>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</si>
  <si>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</si>
  <si>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</si>
  <si>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Province population: GoT</t>
  </si>
  <si>
    <t>http://web.turkstat.gov.tr/UstMenu.do?metod=temelist</t>
  </si>
  <si>
    <t xml:space="preserve">Represents the total population of provinces affected by one or more crisis. </t>
  </si>
  <si>
    <t>TUR001People exposed</t>
  </si>
  <si>
    <t>UNHCR 06/04/2023;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</si>
  <si>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</si>
  <si>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</si>
  <si>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</si>
  <si>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06/04/2023; UNHCR 02/2022IOM 06/03/2023</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</si>
  <si>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</si>
  <si>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</si>
  <si>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</si>
  <si>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X , IOM (01/4/2022 - 24/04/2022),,STL 7/4/2023</t>
  </si>
  <si>
    <t>X , https://missingmigrants.iom.int/downloads,X,Number of injuries as a result of Turkiye / Syria earthquake in Kahramanmaraş, Gaziantep, Şanlıurfa, Diyarbakır, Adana, Adıyaman, Osmaniye, Hatay, Kilis and Malatya.</t>
  </si>
  <si>
    <t>The number of fatalities in the last 6 months</t>
  </si>
  <si>
    <t>TUR001Fatalities reported</t>
  </si>
  <si>
    <t>The number of total fatalities in the last 6 months</t>
  </si>
  <si>
    <t>TUR001Fatalities in all crises</t>
  </si>
  <si>
    <t>UNHCR 06/04/2023;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</si>
  <si>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</si>
  <si>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</si>
  <si>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</si>
  <si>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</si>
  <si>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</si>
  <si>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</si>
  <si>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</si>
  <si>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</si>
  <si>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</si>
  <si>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</si>
  <si>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</si>
  <si>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</si>
  <si>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</si>
  <si>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</si>
  <si>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</si>
  <si>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</si>
  <si>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</si>
  <si>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06/04/2023; UNHCR 02/2022</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</si>
  <si>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</si>
  <si>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</si>
  <si>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06/04/2023</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</si>
  <si>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</si>
  <si>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</si>
  <si>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</si>
  <si>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</si>
  <si>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06/04/2023;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</si>
  <si>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</si>
  <si>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</si>
  <si>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</si>
  <si>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</si>
  <si>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</si>
  <si>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</si>
  <si>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</si>
  <si>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</si>
  <si>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</si>
  <si>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</si>
  <si>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</si>
  <si>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 xml:space="preserve">https://en.wikipedia.org/wiki/Provinces_of_Turkey
https://reliefweb.int/sites/reliefweb.int/files/resources/Q4_quarterly-oct-nov-dec-18.pdf
</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</si>
  <si>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</si>
  <si>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</si>
  <si>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</si>
  <si>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 xml:space="preserve">
http://web.turkstat.gov.tr/UstMenu.do?metod=temelist
https://reliefweb.int/sites/reliefweb.int/files/resources/Q4_quarterly-oct-nov-dec-18.pdf</t>
  </si>
  <si>
    <t>TUR003People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</si>
  <si>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</si>
  <si>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</si>
  <si>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</si>
  <si>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</si>
  <si>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</si>
  <si>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</si>
  <si>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</si>
  <si>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</si>
  <si>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</si>
  <si>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</si>
  <si>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</si>
  <si>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</si>
  <si>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</si>
  <si>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</si>
  <si>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</si>
  <si>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</si>
  <si>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</si>
  <si>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</si>
  <si>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</si>
  <si>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</si>
  <si>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</si>
  <si>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</si>
  <si>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</si>
  <si>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</si>
  <si>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</si>
  <si>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Turkiye MoFA</t>
  </si>
  <si>
    <t>Turkiye MoFA)</t>
  </si>
  <si>
    <t xml:space="preserve">According Turkiye, up to 1,200,000 people could potentially be internally displaced in southeastern Turkey as a result of fighting between government forces and non-state armed groups. </t>
  </si>
  <si>
    <t>TUR004People displaced</t>
  </si>
  <si>
    <t>TUR004Fatalities in all crises</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</si>
  <si>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t>
  </si>
  <si>
    <t>TUR005Total population</t>
  </si>
  <si>
    <t>GDACS 07/02/2023; Turkish Statistical Institute 19/12/2022; ECHO 06/02/2023</t>
  </si>
  <si>
    <t>Total surface areas of: Gaziantep, K. Maras, Hatay, Osmaniye, Malatya, Sansliurfa, Adana, Diyarbakir, Kilis. All of them are considered impacted by the Turkey / Syria earthquake.</t>
  </si>
  <si>
    <t>TUR005Landmass affected</t>
  </si>
  <si>
    <t>https://reliefweb.int/report/turkiye/turkiye-2023-earthquakes-situation-report-no-7-6-march-2023</t>
  </si>
  <si>
    <t xml:space="preserve">Total population of: Gaziantep, K. Maras, Hatay, Osmaniye, Malatya, Sansliurfa, Adana, Diyarbakir, Kilis. The whole population are considered exposed to Turkiye / Syria earthquake. </t>
  </si>
  <si>
    <t>TUR005People exposed</t>
  </si>
  <si>
    <t>https://reliefweb.int/report/turkiye/iom-2023-earthquakes-displacement-overview-turkiye-march-2023</t>
  </si>
  <si>
    <t>TUR005People affected</t>
  </si>
  <si>
    <t>IOM 06/03/2023</t>
  </si>
  <si>
    <t>https://reliefweb.int/report/turkiye/turkey-earthquake-emergency-situation-report-06042023</t>
  </si>
  <si>
    <t>TUR005People displaced</t>
  </si>
  <si>
    <t>STL 7/4/2023</t>
  </si>
  <si>
    <t>TUR005Injuries reported</t>
  </si>
  <si>
    <t>Number of injuries as a result of Turkiye / Syria earthquake in Kahramanmaraş, Gaziantep, Şanlıurfa, Diyarbakır, Adana, Adıyaman, Osmaniye, Hatay, Kilis and Malatya.</t>
  </si>
  <si>
    <t>TUR005Fatalities reported</t>
  </si>
  <si>
    <t>0</t>
  </si>
  <si>
    <t>TUR005Fatalities in all crises</t>
  </si>
  <si>
    <t>TUR005People in Need</t>
  </si>
  <si>
    <t>TUR005Minimal humanitarian conditions - Level 1</t>
  </si>
  <si>
    <t>TUR005Stressed humanitarian conditions - Level 2</t>
  </si>
  <si>
    <t>TUR005Moderate humanitarian conditions - Level 3</t>
  </si>
  <si>
    <t xml:space="preserve">Host; non-host; and Refugees, asylum seekers, and others of concern (such as migrants etc.) are exposed or affected by the Turkiye / Syria earthquake in Turkey. </t>
  </si>
  <si>
    <t>TUR005Crisis affected groups</t>
  </si>
  <si>
    <t>Number of damaged buildings s as a result of Turkiye / Syria earthquake in Kahramanmaraş, Gaziantep, Şanlıurfa, Diyarbakır, Adana, Adıyaman, Osmaniye, Hatay, Kilis and Malatya.</t>
  </si>
  <si>
    <t>TUR005Buildings damaged</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</si>
  <si>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</si>
  <si>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</si>
  <si>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</si>
  <si>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</si>
  <si>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</si>
  <si>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</si>
  <si>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</si>
  <si>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</si>
  <si>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</si>
  <si>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</si>
  <si>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</si>
  <si>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</si>
  <si>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</si>
  <si>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</si>
  <si>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</si>
  <si>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</si>
  <si>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</si>
  <si>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</si>
  <si>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</si>
  <si>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</si>
  <si>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</si>
  <si>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</si>
  <si>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</si>
  <si>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</si>
  <si>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</si>
  <si>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</si>
  <si>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</si>
  <si>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</si>
  <si>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</si>
  <si>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</si>
  <si>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</si>
  <si>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</si>
  <si>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</si>
  <si>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</si>
  <si>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</si>
  <si>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</si>
  <si>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</si>
  <si>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</si>
  <si>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</si>
  <si>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</si>
  <si>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UNHCR 31/03/2023; UNHCR accessed 26/04/2023 (Malaysia); UNHCR 24/04/2023</t>
  </si>
  <si>
    <t>https://reliefweb.int/report/bangladesh/rohingya-refugee-responsebangladesh-joint-government-bangladesh-unhcr-population-factsheet-31-mar-2023;
https://www.unhcr.org/my/figures-glance-malaysia;
https://reliefweb.int/map/myanmar/myanmar-unhcr-displacement-overview-24-apr-2023</t>
  </si>
  <si>
    <t xml:space="preserve">Number of Rohingya refugees in Bangladesh and Malaysia (0 in Thailand): 960,593 + 106,500
Protracted IDPs in Rakhine (Central): 196,100
Protracted IDPs in Rakhine (North): 36,400
Total:  1,299,593
(IDPs in Paletwa township is not considered for convenience of calculation; they are considered in the post-coup conflict crisis). </t>
  </si>
  <si>
    <t>MMR002People displaced</t>
  </si>
  <si>
    <t>ACLED accessed 26/04/2023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</si>
  <si>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</si>
  <si>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</si>
  <si>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Total number of fatalities for all the crises for the last 6 months. Six months previous to the month the severity index (SI) is calculated are considered. For example, for January 2023 version of SI, months considered will be July 2022 to December 2022.</t>
  </si>
  <si>
    <t>MMR002Fatalities in all crises</t>
  </si>
  <si>
    <t>UNHCR 24/04/2023</t>
  </si>
  <si>
    <t>https://reliefweb.int/map/myanmar/myanmar-unhcr-displacement-overview-24-apr-2023</t>
  </si>
  <si>
    <t>Total number of IDPs in the Kachin(89,600) and  Northern-Shan(8,800) states (prior to Feb 2021 coup)</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</si>
  <si>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</si>
  <si>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</si>
  <si>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</si>
  <si>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</si>
  <si>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People displaced by military clashes with armed groups in new areas(except Rakhine) in Myanmar since the 1 Feb coup. (including displaced people to India and Thailand)</t>
  </si>
  <si>
    <t>MMR004People displaced</t>
  </si>
  <si>
    <t>Total number of fatalities for the crisis for the last 6 months. Six months previous to the month the severity index (SI) is calculated are considered. For example, for January 2023 version of SI, months considered will be July 2022 to December 2022.</t>
  </si>
  <si>
    <t>MMR004Fatalities reported</t>
  </si>
  <si>
    <t>MMR004Fatalities in all crises</t>
  </si>
  <si>
    <t>People displaced (MMR002 + MMR003 + MMR004)</t>
  </si>
  <si>
    <t>MMR001People displaced</t>
  </si>
  <si>
    <t>ACLED accessed 31/03/2023</t>
  </si>
  <si>
    <t>MMR001Fatalities reported</t>
  </si>
  <si>
    <t>MMR001Fatalities in all crises</t>
  </si>
  <si>
    <t>JRP 2023; UNHCR 31/03/2023</t>
  </si>
  <si>
    <t>https://reliefweb.int/report/bangladesh/rohingya-refugee-responsebangladesh-joint-government-bangladesh-unhcr-population-factsheet-31-mar-2023; https://www.humanitarianresponse.info/en/operations/bangladesh/document/bangladesh-2023-joint-response-plan-rohingya-humanitarian-crisis</t>
  </si>
  <si>
    <t>Population Exposed = total no. of Rohingya population + host community population= 960,539+ 537,900=1,498,439</t>
  </si>
  <si>
    <t>BGD002People exposed</t>
  </si>
  <si>
    <t>https://reliefweb.int/report/bangladesh/rohingya-refugee-responsebangladesh-joint-government-bangladesh-unhcr-population-factsheet-28-feb-2023; https://www.humanitarianresponse.info/en/operations/bangladesh/document/bangladesh-2023-joint-response-plan-rohingya-humanitarian-crisis</t>
  </si>
  <si>
    <t>Affected population = affected refugee population + affected host population=  960,539+ 537,900=1,498,439</t>
  </si>
  <si>
    <t>BGD002People affected</t>
  </si>
  <si>
    <t>UNHCR 31/03/2023</t>
  </si>
  <si>
    <t>https://reliefweb.int/report/bangladesh/rohingya-refugee-responsebangladesh-joint-government-bangladesh-unhcr-population-factsheet-31-mar-2023</t>
  </si>
  <si>
    <t>Total number of Rohingya refugees</t>
  </si>
  <si>
    <t>BGD002People displaced</t>
  </si>
  <si>
    <t>Total fatalities in the affected areas--Teknaf and Ukhiya--in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</si>
  <si>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</si>
  <si>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</si>
  <si>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</si>
  <si>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BGD002People in Need</t>
  </si>
  <si>
    <t>JRP 2023</t>
  </si>
  <si>
    <t>https://www.humanitarianresponse.info/en/operations/bangladesh/document/bangladesh-2023-joint-response-plan-rohingya-humanitarian-crisis</t>
  </si>
  <si>
    <t>BGD002Minimal humanitarian conditions - Level 1</t>
  </si>
  <si>
    <t>BGD002Stressed humanitarian conditions - Level 2</t>
  </si>
  <si>
    <t>The number of people in need.</t>
  </si>
  <si>
    <t>BGD002Moderate humanitarian conditions - Level 3</t>
  </si>
  <si>
    <t>BGD002Severe humanitarian conditions - Level 4</t>
  </si>
  <si>
    <t>BGD002Extreme humanitarian conditions - Level 5</t>
  </si>
  <si>
    <t>Groups:
Rohingya refugees
Host
Non-host</t>
  </si>
  <si>
    <t>BGD002Crisis affected groups</t>
  </si>
  <si>
    <t xml:space="preserve">JRP 2023; UNHCR 31/03/2023; OCHA 2023 </t>
  </si>
  <si>
    <t>https://reliefweb.int/report/bangladesh/rohingya-refugee-responsebangladesh-joint-government-bangladesh-unhcr-population-factsheet-31-mar-2023; https://www.humanitarianresponse.info/en/operations/bangladesh/document/bangladesh-2023-joint-response-plan-rohingya-humanitarian-crisis; https://reliefweb.int/report/myanmar/myanmar-humanitarian-needs-overview-2023-january-2023</t>
  </si>
  <si>
    <t xml:space="preserve">Sum of the exposed people in the individual crises BGD002 and MMR002. </t>
  </si>
  <si>
    <t>REG011People exposed</t>
  </si>
  <si>
    <t>JRP 2023; UNHCR 31/03/2023; OCHA 2023</t>
  </si>
  <si>
    <t xml:space="preserve">https://reliefweb.int/report/bangladesh/rohingya-refugee-responsebangladesh-joint-government-bangladesh-unhcr-population-factsheet-28-feb-2023; https://www.humanitarianresponse.info/en/operations/bangladesh/document/bangladesh-2023-joint-response-plan-rohingya-humanitarian-crisis; https://reliefweb.int/report/myanmar/myanmar-humanitarian-needs-overview-2023-january-2023;
</t>
  </si>
  <si>
    <t xml:space="preserve">Sum of the people affected in the individual crises BGD002 and MMR002. </t>
  </si>
  <si>
    <t>REG011People affected</t>
  </si>
  <si>
    <t xml:space="preserve">The total number of displaced people in MMR002. </t>
  </si>
  <si>
    <t>REG011People displaced</t>
  </si>
  <si>
    <t>The civilian deaths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</si>
  <si>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</si>
  <si>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civilian deaths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</si>
  <si>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</si>
  <si>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https://reliefweb.int/report/bangladesh/rohingya-refugee-responsebangladesh-joint-government-bangladesh-unhcr-population-factsheet-28-feb-2023; https://www.humanitarianresponse.info/en/operations/bangladesh/document/bangladesh-2023-joint-response-plan-rohingya-humanitarian-crisis; https://reliefweb.int/report/myanmar/myanmar-humanitarian-needs-overview-2023-january-2023</t>
  </si>
  <si>
    <t>REG011People in Need</t>
  </si>
  <si>
    <t xml:space="preserve">JRP 2023; OCHA 2023 </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</si>
  <si>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</si>
  <si>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</si>
  <si>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</si>
  <si>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</si>
  <si>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REG011Moderate humanitarian conditions - Level 3</t>
  </si>
  <si>
    <t>https://www.humanitarianresponse.info/en/operations/bangladesh/document/bangladesh-2023-joint-response-plan-rohingya-humanitarian-crisis https://reliefweb.int/report/myanmar/myanmar-humanitarian-needs-overview-2023-january-2023</t>
  </si>
  <si>
    <t>REG011Severe humanitarian conditions - Level 4</t>
  </si>
  <si>
    <t>REG011Extreme humanitarian conditions - Level 5</t>
  </si>
  <si>
    <t>https://www.humanitarianresponse.info/en/operations/bangladesh/document/bangladesh-2023-joint-response-plan-rohingya-humanitarian-crisis; https://reliefweb.int/report/myanmar/myanmar-humanitarian-needs-overview-2023-january-2024</t>
  </si>
  <si>
    <t>Group:
IDPs
Host
Non-host
Refugees</t>
  </si>
  <si>
    <t>REG011Crisis affected groups</t>
  </si>
  <si>
    <t>DSWD 16/03/2023</t>
  </si>
  <si>
    <t>https://dromic.dswd.gov.ph/wp-content/uploads/2023/03/DSWD-DROMIC-Report-64-on-the-Effects-of-LPAs-Northeast-Monsoon-and-Shear-Line-as-of-16-March-2023-6PM.pdf</t>
  </si>
  <si>
    <t>Total number of people displaced by the LPAs, Northeast Monsoon, and Shear Line crisis according to the government</t>
  </si>
  <si>
    <t>PHL013People displaced</t>
  </si>
  <si>
    <t>ACLED accessed 26/04/2023; NDRRMC 19/11/2022; NDRRMC 05/02/2023</t>
  </si>
  <si>
    <t>https://acleddata.com/dashboard/#/dashboard; https://monitoring-dashboard.ndrrmc.gov.ph/assets/uploads/situations/Whole_Report.pdf; https://monitoring-dashboard.ndrrmc.gov.ph/assets/uploads/situations/SitRep_No__37_for_the_Combined_Effects_of_Low_Pressure_Areas_Northeast_Monsoon_and_Shearline_2023.pdf</t>
  </si>
  <si>
    <t>The number of fatalities of all crises in the last 6 months.  Six months previous to the month the severity index (SI) is calculated are considered. For example, for the January 2023 version of SI, months considered will be July 2022 to December 2022.</t>
  </si>
  <si>
    <t>PHL013Fatalities in all crises</t>
  </si>
  <si>
    <t>PHL013People in Need</t>
  </si>
  <si>
    <t>Population Census Data 2020; DSWD 16/03/2023</t>
  </si>
  <si>
    <t>https://psa.gov.ph/population-and-housing/node/164857
https://dromic.dswd.gov.ph/wp-content/uploads/2023/03/DSWD-DROMIC-Report-64-on-the-Effects-of-LPAs-Northeast-Monsoon-and-Shear-Line-as-of-16-March-2023-6PM.pdf</t>
  </si>
  <si>
    <t>Level 1 = number of people exposed minus people affected</t>
  </si>
  <si>
    <t>PHL013Minimal humanitarian conditions - Level 1</t>
  </si>
  <si>
    <t>Level 2 = People affected minus people in need</t>
  </si>
  <si>
    <t>PHL013Stressed humanitarian conditions - Level 2</t>
  </si>
  <si>
    <t>Level 3 is considered equivalent to number of people in need which is the number of people displaced</t>
  </si>
  <si>
    <t>PHL013Moderate humanitarian conditions - Level 3</t>
  </si>
  <si>
    <t>DSWD 17/03/2023</t>
  </si>
  <si>
    <t>https://dromic.dswd.gov.ph/wp-content/uploads/2023/03/DSWD-DROMIC-Report-76-on-Severe-Tropical-Storm-Paeng-as-of-17-March-2023-6PM.pdf</t>
  </si>
  <si>
    <t>Total number of people displaced by the Typhoon Nalgae crisis according to the government</t>
  </si>
  <si>
    <t>PHL012People displaced</t>
  </si>
  <si>
    <t>PHL012Fatalities in all crises</t>
  </si>
  <si>
    <t>PHL012People in Need</t>
  </si>
  <si>
    <t>Population Census Data 2020; DSWD 17/03/2023</t>
  </si>
  <si>
    <t>https://psa.gov.ph/population-and-housing/node/164857
https://dromic.dswd.gov.ph/wp-content/uploads/2023/03/DSWD-DROMIC-Report-76-on-Severe-Tropical-Storm-Paeng-as-of-17-March-2023-6PM.pdf</t>
  </si>
  <si>
    <t>PHL012Minimal humanitarian conditions - Level 1</t>
  </si>
  <si>
    <t>PHL012Stressed humanitarian conditions - Level 2</t>
  </si>
  <si>
    <t>PHL012Moderate humanitarian conditions - Level 3</t>
  </si>
  <si>
    <t>OCHA 18/04/2023</t>
  </si>
  <si>
    <t>https://reliefweb.int/report/philippines/philippines-mindanao-displacement-snapshot-18-april-2023</t>
  </si>
  <si>
    <t xml:space="preserve">The entire Mindanao island and surrounding region is considered affected by conflict. There is limited information regarding how the conflict affects people in the region. </t>
  </si>
  <si>
    <t>PHL003People affected</t>
  </si>
  <si>
    <t>The total number of displaced people in Mindanao according to OCHA (number of dispalced people due to the LPAs, Northeast Monsoon, and Shear Line crisis is excluded).</t>
  </si>
  <si>
    <t>PHL003People displaced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</si>
  <si>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</si>
  <si>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</si>
  <si>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Number of fatalities in the last 6 months.  Six months previous to the month the severity index (SI) is calculated are considered. For example, for the January 2023 version of SI, months considered will be July 2022 to December 2022.</t>
  </si>
  <si>
    <t>PHL003Fatalities in all crises</t>
  </si>
  <si>
    <t>PHL003People in Need</t>
  </si>
  <si>
    <t>Population Census Data 2020; OCHA 18/04/2023</t>
  </si>
  <si>
    <t>https://psa.gov.ph/population-and-housing/node/164857; https://reliefweb.int/report/philippines/philippines-mindanao-displacement-snapshot-18-april-2023</t>
  </si>
  <si>
    <t xml:space="preserve">The entire Mindanao island and surrounding region is considered affected by conflict. Level 1 includes the entire population of this area minus people in need. </t>
  </si>
  <si>
    <t>PHL003Minimal humanitarian conditions - Level 1</t>
  </si>
  <si>
    <t>UNHCR Protection Cluster 28/12/2022; Govt of Philippines 2015</t>
  </si>
  <si>
    <t xml:space="preserve">https://reliefweb.int/report/philippines/philippines-mindanao-displacement-dashboard-november-2022-issue-no-98;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</si>
  <si>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</si>
  <si>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</si>
  <si>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</si>
  <si>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</si>
  <si>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PHL003Severe humanitarian conditions - Level 4</t>
  </si>
  <si>
    <t>PHL003Extreme humanitarian conditions - Level 5</t>
  </si>
  <si>
    <t>OCHA 18/04/2023; DSWD 26/1/2023; DSWD 25/02/2023</t>
  </si>
  <si>
    <t>https://reliefweb.int/report/philippines/philippines-mindanao-displacement-snapshot-18-april-2023; https://reliefweb.int/report/philippines/dswd-dromic-report-71-severe-tropical-storm-paeng-26-january-2023-6am; https://dromic.dswd.gov.ph/wp-content/uploads/2023/02/DSWD-DROMIC-Report-50-on-the-Effects-of-LPAs-Northeast-Monsoon-and-Shear-Line-as-of-25-February-2023-6PM.pdf</t>
  </si>
  <si>
    <t>Total people affected by the crises in Philippines</t>
  </si>
  <si>
    <t>PHL001People affected</t>
  </si>
  <si>
    <t>OCHA 18/04/2023; DSWD 17/03/2023; DSWD 16/03/2023</t>
  </si>
  <si>
    <t>https://reliefweb.int/report/philippines/philippines-mindanao-displacement-snapshot-18-april-2023; https://dromic.dswd.gov.ph/wp-content/uploads/2023/03/DSWD-DROMIC-Report-76-on-Severe-Tropical-Storm-Paeng-as-of-17-March-2023-6PM.pdf; https://dromic.dswd.gov.ph/wp-content/uploads/2023/03/DSWD-DROMIC-Report-64-on-the-Effects-of-LPAs-Northeast-Monsoon-and-Shear-Line-as-of-16-March-2023-6PM.pdf</t>
  </si>
  <si>
    <t xml:space="preserve">The total number of displaced people because of crises in the Philippines. </t>
  </si>
  <si>
    <t>PHL001People displaced</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</si>
  <si>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</si>
  <si>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</si>
  <si>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</si>
  <si>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PHL001People in Need</t>
  </si>
  <si>
    <t>Population Census Data 2020; OCHA 18/04/2023; Population Census Data 2020; DSWD 17/03/2023; Population Census Data 2020; DSWD 16/03/2023</t>
  </si>
  <si>
    <t>https://psa.gov.ph/population-and-housing/node/164857; https://reliefweb.int/report/philippines/philippines-mindanao-displacement-snapshot-18-april-2023; https://psa.gov.ph/population-and-housing/node/164857
https://dromic.dswd.gov.ph/wp-content/uploads/2023/03/DSWD-DROMIC-Report-76-on-Severe-Tropical-Storm-Paeng-as-of-17-March-2023-6PM.pdf; https://psa.gov.ph/population-and-housing/node/164857
https://dromic.dswd.gov.ph/wp-content/uploads/2023/03/DSWD-DROMIC-Report-64-on-the-Effects-of-LPAs-Northeast-Monsoon-and-Shear-Line-as-of-16-March-2023-6PM.pdf</t>
  </si>
  <si>
    <t>Due to PHL003, PHL012 and PHL013  crises overlapes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</si>
  <si>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</si>
  <si>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2015; DSWD 17/03/2023; DSWD 16/03/2023</t>
  </si>
  <si>
    <t>https://reliefweb.int/report/philippines/philippines-mindanao-displacement-dashboard-november-2022-issue-no-98; https://data.humdata.org/dataset/philippines-2015-census-population-administrative-level-1-to-4 ; https://dromic.dswd.gov.ph/wp-content/uploads/2023/03/DSWD-DROMIC-Report-76-on-Severe-Tropical-Storm-Paeng-as-of-17-March-2023-6PM.pdf; https://dromic.dswd.gov.ph/wp-content/uploads/2023/03/DSWD-DROMIC-Report-64-on-the-Effects-of-LPAs-Northeast-Monsoon-and-Shear-Line-as-of-16-March-2023-6PM.pdf</t>
  </si>
  <si>
    <t>Due to PHL003, PHL012 and PHL013  crises overlapes multiple times affecting the same region and population, Stressed humanitarian conditions is calculated (Level 2 = Total number fo people affceted in PHL001 - total number of people in needin PHL001)</t>
  </si>
  <si>
    <t>PHL001Stressed humanitarian conditions - Level 2</t>
  </si>
  <si>
    <t>The total number of people in need in PHL003, PHL012 and PHL013, all people in need are considered at level 3</t>
  </si>
  <si>
    <t>PHL001Moderate humanitarian conditions - Level 3</t>
  </si>
  <si>
    <t>UNHCR Protection Cluster 28/12/2022; Govt of Philippines 2015; x; x</t>
  </si>
  <si>
    <t>https://reliefweb.int/report/philippines/philippines-mindanao-displacement-dashboard-november-2022-issue-no-98; https://data.humdata.org/dataset/philippines-2015-census-population-administrative-level-1-to-4 ; x; x</t>
  </si>
  <si>
    <t>PHL001Severe humanitarian conditions - Level 4</t>
  </si>
  <si>
    <t>PHL001Extreme humanitarian conditions - Level 5</t>
  </si>
  <si>
    <t>Plan International 11/04/2023</t>
  </si>
  <si>
    <t>https://reliefweb.int/report/indonesia/plan-indonesia-assists-recovery-more-2000-children-after-cianjur-earthquake</t>
  </si>
  <si>
    <t>Number of people displaced due to the earthquake</t>
  </si>
  <si>
    <t>IDN008People displaced</t>
  </si>
  <si>
    <t>ACLED accessed 26/04/2023;Plan International 21/1/2023</t>
  </si>
  <si>
    <t>https://acleddata.com/data-export-tool/;https://reliefweb.int/report/indonesia/overcoming-cianjur-earthquake-situation-ihani-prepared-become-facilitator</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</si>
  <si>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</si>
  <si>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</si>
  <si>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IDN008People in Need</t>
  </si>
  <si>
    <t>Statistics Indonesia; City Population accessed 28/11/2022; AHA Centre 22/11/2022</t>
  </si>
  <si>
    <t>https://www.bps.go.id/
https://www.citypopulation.de/en/indonesia/admin/
https://ahacentre.org/flash-update/flash-update-no-01-m5-6-earthquake-in-cianjur-regency-indonesia-22-november-2022/</t>
  </si>
  <si>
    <t>Level 1 = Number of people exposed - number of people affected</t>
  </si>
  <si>
    <t>IDN008Minimal humanitarian conditions - Level 1</t>
  </si>
  <si>
    <t>Statistics Indonesia; City Population accessed 28/11/2022; AHA Centre 22/11/2022; Plan International 11/04/2023</t>
  </si>
  <si>
    <t>https://www.bps.go.id/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</si>
  <si>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 number of people in need (i.e., the number of people displaced)</t>
  </si>
  <si>
    <t>IDN008Stressed humanitarian conditions - Level 2</t>
  </si>
  <si>
    <t>Level 3 = Number of people in need (i.e., the number of people displaced)</t>
  </si>
  <si>
    <t>IDN008Moderate humanitarian conditions - Level 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</si>
  <si>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</si>
  <si>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</si>
  <si>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</si>
  <si>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The total number of fatalities reported in crises IDN002 and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</si>
  <si>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</si>
  <si>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</si>
  <si>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UN 01/03/2022;Plan International 11/04/2023</t>
  </si>
  <si>
    <t>https://news.un.org/en/story/2022/03/1113062;https://reliefweb.int/report/indonesia/plan-indonesia-assists-recovery-more-2000-children-after-cianjur-earthquake</t>
  </si>
  <si>
    <t>IDN007People in Need</t>
  </si>
  <si>
    <t>x;Statistics Indonesia; City Population accessed 28/11/2022; AHA Centre 22/11/2022</t>
  </si>
  <si>
    <t>x;https://www.bps.go.id/
https://www.citypopulation.de/en/indonesia/admin/
https://ahacentre.org/flash-update/flash-update-no-01-m5-6-earthquake-in-cianjur-regency-indonesia-22-november-2022/</t>
  </si>
  <si>
    <t>The total number of people in minimal humanitarian conditions in crises IDN002 and IDN008.</t>
  </si>
  <si>
    <t>IDN007Minimal humanitarian conditions - Level 1</t>
  </si>
  <si>
    <t>Statistics Indonesia 2022; UN 01/03/2022;Statistics Indonesia; City Population accessed 28/11/2022; AHA Centre 22/11/2022; Plan International 11/04/2023</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</si>
  <si>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https://news.un.org/en/story/2022/03/1113062;https://www.bps.go.id/
https://www.citypopulation.de/en/indonesia/admin/
https://ahacentre.org/flash-update/flash-update-no-01-m5-6-earthquake-in-cianjur-regency-indonesia-22-november-2022/
https://reliefweb.int/report/indonesia/plan-indonesia-assists-recovery-more-2000-children-after-cianjur-earthquake</t>
  </si>
  <si>
    <t>The total number of people in stressed humanitarian conditions in crises IDN002 and IDN008.</t>
  </si>
  <si>
    <t>IDN007Stressed humanitarian conditions - Level 2</t>
  </si>
  <si>
    <t>The total number of people in moderate humanitarian conditions in crises IDN002 and IDN008.</t>
  </si>
  <si>
    <t>IDN007Moderate humanitarian conditions - Level 3</t>
  </si>
  <si>
    <t>https://www.unhcr.org/my/figures-glance-malaysia</t>
  </si>
  <si>
    <t>Total number of refugees in Malaysia</t>
  </si>
  <si>
    <t>MYS001People displaced</t>
  </si>
  <si>
    <t>MYS001People in Need</t>
  </si>
  <si>
    <t>Department of Statistics Malaysia 31\05\2022; UNHCR accessed 26/04/2023</t>
  </si>
  <si>
    <t>https://www.dosm.gov.my/v1/index.php?r=columnnew/populationclock; https://www.unhcr.org/my/figures-glance-malaysia</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</si>
  <si>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</si>
  <si>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</si>
  <si>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</si>
  <si>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https://worldpopulationreview.com/countries/somalia-population</t>
  </si>
  <si>
    <t xml:space="preserve">Total population of Somalia. </t>
  </si>
  <si>
    <t>SOM002Total population</t>
  </si>
  <si>
    <t xml:space="preserve"> UNHCR 31/03/2023 </t>
  </si>
  <si>
    <t>https://data.unhcr.org/en/documents/details/100068</t>
  </si>
  <si>
    <t>Total number of Refugees and asylum seekers in Somalia are affected by this crisis</t>
  </si>
  <si>
    <t>SOM002People affected</t>
  </si>
  <si>
    <t xml:space="preserve">Total number of  Asylum Seekers and  Refugees </t>
  </si>
  <si>
    <t>SOM002People displaced</t>
  </si>
  <si>
    <t>IOM Accessed 18/04/2023</t>
  </si>
  <si>
    <t>https://missingmigrants.iom.int/region/africa?region_incident=4051&amp;route=3906&amp;incident_date%5Bmin%5D=10%2F01%2F2022&amp;incident_date%5Bmax%5D=03%2F31%2F2023</t>
  </si>
  <si>
    <t xml:space="preserve">Migrant fatalities on the Eastern migration route. Fatalities are underreported. </t>
  </si>
  <si>
    <t>SOM002Fatalities reported</t>
  </si>
  <si>
    <t>ACLED Accessed 18/04/2023; IOM Accessed  18/04/2023;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</si>
  <si>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</si>
  <si>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from 1st October 2022 to 31 March 2023 ((5,235) , drought  (43,000)  and the mixed migration crisis (2)</t>
  </si>
  <si>
    <t>SOM002Fatalities in all crises</t>
  </si>
  <si>
    <t>SOM002People in Need</t>
  </si>
  <si>
    <t xml:space="preserve"> UNHCR 31/03/2023 ; City Population Accessed 15/09/2022</t>
  </si>
  <si>
    <t>https://data.unhcr.org/en/documents/details/100068;  https://www.citypopulation.de/en/somalia/</t>
  </si>
  <si>
    <t>The minimal level comprise of  Minimal conditions ( Level 1) = People Exposed - People affected.</t>
  </si>
  <si>
    <t>SOM002Minimal humanitarian conditions - Level 1</t>
  </si>
  <si>
    <t xml:space="preserve">The stessed level comprise Stressed conditions (Level2)= People Affected - People in Need.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</si>
  <si>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</si>
  <si>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</si>
  <si>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</si>
  <si>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</si>
  <si>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</si>
  <si>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</si>
  <si>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SOM001Total population</t>
  </si>
  <si>
    <t xml:space="preserve">Total population of Somalia  are all exposed to the ongoing complex crisis. </t>
  </si>
  <si>
    <t>SOM001People exposed</t>
  </si>
  <si>
    <t xml:space="preserve">The entire population of Somalia is affected by the on going complex crisis. </t>
  </si>
  <si>
    <t>SOM001People affected</t>
  </si>
  <si>
    <t xml:space="preserve">  UNHCR 28/02/2023 ; UNHCR Accessed 27/04/2023; IOM 31/03/2023 </t>
  </si>
  <si>
    <t>https://data.unhcr.org/es/documents/details/99588; https://data.unhcr.org/en/situations/horn; https://reliefweb.int/report/somalia/dtm-displacement-atlas-baseline-2-report-somalia-august-2022</t>
  </si>
  <si>
    <t xml:space="preserve">Total displaced population includes IDPs (4,574,256), Somali refugees in neighboring countries (668,476), refugees/asylum seekers in Somalia (35,119)  and returnees (955,414). </t>
  </si>
  <si>
    <t>SOM001People displaced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</si>
  <si>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</si>
  <si>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</si>
  <si>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</si>
  <si>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</si>
  <si>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Total fatalities reported in Somalia due to conflict  from 1st October 2022 to 31 March 2023 (5235) , drought  (43,000)  and the mixed migration crisis (2)</t>
  </si>
  <si>
    <t>SOM001Fatalities reported</t>
  </si>
  <si>
    <t>SOM001Fatalities in all crises</t>
  </si>
  <si>
    <t>OCHA 08/02/2023; World Population Review Accessed 18/04/2023</t>
  </si>
  <si>
    <t>https://reliefweb.int/report/somalia/somalia-humanitarian-needs-overview-2023-february-2023; https://worldpopulationreview.com/countries/somalia-population</t>
  </si>
  <si>
    <t>SOM001Minimal humanitarian conditions - Level 1</t>
  </si>
  <si>
    <t>https://reliefweb.int/report/somalia/somalia-humanitarian-needs-overview-2023-february-2023;https://worldpopulationreview.com/countries/somalia-population</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</si>
  <si>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</si>
  <si>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</si>
  <si>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</si>
  <si>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</si>
  <si>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</si>
  <si>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 xml:space="preserve">World Population Review accessed 27/04/2023
</t>
  </si>
  <si>
    <t>https://worldpopulationreview.com/countries/india-population</t>
  </si>
  <si>
    <t xml:space="preserve">This is an estimate of total population of India in 2023. </t>
  </si>
  <si>
    <t>IND002Total population</t>
  </si>
  <si>
    <t xml:space="preserve">ACLED accessed 27/04/2023
</t>
  </si>
  <si>
    <t>https://acleddata.com/dashboard#/dashboard</t>
  </si>
  <si>
    <t>The number of crisis related fatalities in the last 6 months</t>
  </si>
  <si>
    <t>IND002Fatalities reported</t>
  </si>
  <si>
    <t>ACLED accessed 27/04/2023</t>
  </si>
  <si>
    <t>The number of fatalities in  all crises in the last 6 months.</t>
  </si>
  <si>
    <t>IND002Fatalities in all crises</t>
  </si>
  <si>
    <t>Data UNHCR - 20th April 2023</t>
  </si>
  <si>
    <t>https://data.unhcr.org/en/documents/details/100210</t>
  </si>
  <si>
    <t xml:space="preserve">Displaced persons in Mali with; refugees (63,977), asylum seekers (885), internally displaced persons (412,387), returned internally displaced persons (723,647), returned refugees (84,996), and Malian refugees in asylum countries (200,324). </t>
  </si>
  <si>
    <t>MLI001People displaced</t>
  </si>
  <si>
    <t>Insecurity Insight - 10th March 2023</t>
  </si>
  <si>
    <t>https://map.insecurityinsight.org/health</t>
  </si>
  <si>
    <t>In February 2023, a male nurse was abducted from his car by Islamic State (IS) Sahel activists. They also searched his vehicle and stole tobacco in Gao. In March 2023, a community health worker was kidnapped by Jama'at Nasr al-Islam wal Muslimin (JNIM) activists in Timbuktu. Also in March 2023, two health workers were equally kidnapped in the Koulikoro region.</t>
  </si>
  <si>
    <t>MLI001Injuries reported</t>
  </si>
  <si>
    <t>ACLED - 14 April 2023</t>
  </si>
  <si>
    <t xml:space="preserve">Fatalities incurred in Mali from  01/11/2022 to 14/04/2023
</t>
  </si>
  <si>
    <t>MLI001Fatalities reported</t>
  </si>
  <si>
    <t>MLI001Fatalities in all crises</t>
  </si>
  <si>
    <t>The affected groups include: internally displaced persons (IDPs), refugees, asylum seekers, returned internally displaced persons, returned refugees and Malian refugees in asylum countries with over 1,486,216 displaced persons.</t>
  </si>
  <si>
    <t>MLI001Crisis affected groups</t>
  </si>
  <si>
    <t>Cadre Harmonisé - 30th March 2023</t>
  </si>
  <si>
    <t>https://www.ipcinfo.org/fileadmin/user_upload/ipcinfo/docs/ch/Fiche_com_Mars_2023_VF.pdf</t>
  </si>
  <si>
    <t>Population exposed to food and nutritional insecurity in over 44 cities in Senegal</t>
  </si>
  <si>
    <t>SEN002People exposed</t>
  </si>
  <si>
    <t xml:space="preserve"> Affected persons facing food insecuity in most cities within senegal. Some do include; Kolda, Podor, Louga, Kebemer, Fatick, Kaolack, Kaffrine, and Matam</t>
  </si>
  <si>
    <t>SEN002People affected</t>
  </si>
  <si>
    <t>SEN002People in Need</t>
  </si>
  <si>
    <t xml:space="preserve">Minimal humanitarian conditions are affected by persons in various cities; Saint Louis, Dagana, Mbour, Bakel, Sedhiou, Goudomp, Velingara, Oussouye and many more. </t>
  </si>
  <si>
    <t>SEN002Minimal humanitarian conditions - Level 1</t>
  </si>
  <si>
    <t>Stressed humanitarian conditions affected by persons in various cities of Senegal</t>
  </si>
  <si>
    <t>SEN002Stressed humanitarian conditions - Level 2</t>
  </si>
  <si>
    <t>Moderate humanitarian conditions affected by persons in various cities of Senegal</t>
  </si>
  <si>
    <t>SEN002Moderate humanitarian conditions - Level 3</t>
  </si>
  <si>
    <t>Severe humanitarian conditions are affected by persons in various cities of Senegal</t>
  </si>
  <si>
    <t>SEN002Severe humanitarian conditions - Level 4</t>
  </si>
  <si>
    <t xml:space="preserve">No extreme humanitarian conditions were registered in the cities of Senegal
</t>
  </si>
  <si>
    <t>SEN002Extreme humanitarian conditions - Level 5</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</si>
  <si>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</si>
  <si>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</si>
  <si>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</si>
  <si>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</si>
  <si>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</si>
  <si>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</si>
  <si>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Displaced persons in Congo are comprised of; internally displaced persons (134,430) and persons of concern under the competence of the UNHCR (82). </t>
  </si>
  <si>
    <t>COG001People displaced</t>
  </si>
  <si>
    <t xml:space="preserve">Fatalities incurred in Congo from  01/11/2022 to 14/04/2023
</t>
  </si>
  <si>
    <t>COG001Fatalities reported</t>
  </si>
  <si>
    <t xml:space="preserve">Fatalities incurred in Congo from  01/11/2022 to 14/04/2023 in all crises
</t>
  </si>
  <si>
    <t>COG001Fatalities in all crises</t>
  </si>
  <si>
    <t xml:space="preserve">There are two affected groups of persons in Congo which are comprised of; internally displaced persons and persons of concern under the competence of the UNHCR. </t>
  </si>
  <si>
    <t>COG001Crisis affected groups</t>
  </si>
  <si>
    <t>Data UNHCR - 03rd of April 2023</t>
  </si>
  <si>
    <t>https://reliefweb.int/report/angola/unhcr-angola-operation-overview-march-2023-enpt</t>
  </si>
  <si>
    <t>Displaced persons as reported in the Cunene region in Angola, comprised of persons of concern.</t>
  </si>
  <si>
    <t>AGO002People displaced</t>
  </si>
  <si>
    <t>The only affected group include persons of concern with a total of over 98 displaced persons.</t>
  </si>
  <si>
    <t>AGO002Crisis affected groups</t>
  </si>
  <si>
    <t>Data UNHCR - 19th April 2023</t>
  </si>
  <si>
    <t>https://reliefweb.int/report/niger/niger-personnes-relevant-de-la-competence-du-hcr-poc-mars-2023</t>
  </si>
  <si>
    <t>Displaced persons in Niger comprised; refugees (255,563), asylum seekers (48,145), internally displaced persons (361,593) and persons of concern under the competence of the UNHCR (37,607).</t>
  </si>
  <si>
    <t>NER001People displaced</t>
  </si>
  <si>
    <t xml:space="preserve">Fatalities incurred in Niger from  01/11/2022 to 14/04/2023
</t>
  </si>
  <si>
    <t>NER001Fatalities reported</t>
  </si>
  <si>
    <t xml:space="preserve">Fatalities incurred in Niger from  01/11/2022 to 14/04/2023 in all crises
</t>
  </si>
  <si>
    <t>NER001Fatalities in all crises</t>
  </si>
  <si>
    <t xml:space="preserve">Groups affected include; refugees, asylum seekers, internally displaced persons and persons of concern under the competence of the UNHCR. </t>
  </si>
  <si>
    <t>NER001Crisis affected groups</t>
  </si>
  <si>
    <t xml:space="preserve">Displaced persons in Niger precisely in the Diffa region include; refugees (137,616), asylum seekers (2,509), internally displaced persons (140,539), and persons of concern under the competence of the UNHCR (34,142). </t>
  </si>
  <si>
    <t>NER002People displaced</t>
  </si>
  <si>
    <t>NER002Fatalities reported</t>
  </si>
  <si>
    <t>NER002Fatalities in all crises</t>
  </si>
  <si>
    <t xml:space="preserve">Groups affected include; refugees, asylum seekers, internally displaced persons, and persons of concern under the competence of the UNHCR. </t>
  </si>
  <si>
    <t>NER002Crisis affected groups</t>
  </si>
  <si>
    <t xml:space="preserve">Displaced persons in Niger precisely in the Tahoua region {refugees(20,621), asylum seekers(16,431), internally displaced persons(72,022), and persons of concern under the competence of the UNHCR(3,465)} and Tillaberi region {refugees (41231), asylum seekers(26,604), internally displaced persons (128,748), and persons of concern under the competence of the UNHCR(0)} </t>
  </si>
  <si>
    <t>NER003People displaced</t>
  </si>
  <si>
    <t xml:space="preserve">Fatalities incurred in Niger precisely in the Tahoua region (38) and Tillaberi region (153)  from 01/11/2022 to 14/04/2023
</t>
  </si>
  <si>
    <t>NER003Fatalities reported</t>
  </si>
  <si>
    <t xml:space="preserve">Fatalities incurred in Niger precisely in the Tahoua region (38) and Tillaberi region (153)  from 01/11/2022 to 14/04/2023 in all crises
</t>
  </si>
  <si>
    <t>NER003Fatalities in all crises</t>
  </si>
  <si>
    <t>NER003Crisis affected groups</t>
  </si>
  <si>
    <t>Displaced persons in Niger precisely in the Maradi region include; refugees (50,390) and internally displaced persons (15,128).</t>
  </si>
  <si>
    <t>NER004People displaced</t>
  </si>
  <si>
    <t>Fatalities incurred in Niger precisely in the Maradi region from 01/11/2022 to 14/04/2023</t>
  </si>
  <si>
    <t>NER004Fatalities reported</t>
  </si>
  <si>
    <t>Fatalities incurred in Niger precisely in the Maradi region from 01/11/2022 to 14/04/2023 in all crises</t>
  </si>
  <si>
    <t>NER004Fatalities in all crises</t>
  </si>
  <si>
    <t>Affected groups include; refugees and internally displaced persons in the Maradi Region</t>
  </si>
  <si>
    <t>NER004Crisis affected groups</t>
  </si>
  <si>
    <t>https://data.unhcr.org/en/documents/details/100211; https://data.unhcr.org/en/documents/details/100211; https://data.unhcr.org/en/documents/details/100211; https://data.unhcr.org/en/documents/details/100211</t>
  </si>
  <si>
    <t>Displaced persons in Nigeria [Adamawa (1,201,046), Borno (2,740,058) and Yobe States(760,772)], Chad [Lac Region(402,226)], Cameroon [Far North Region (513,291)], and Niger [Diffa Region(281,186)]. There are comprised of; Internally displaced persons, asylum seekers, returned refugees, Nigerian refugees registered in Chad, Niger and Cameroon, persons of concern under the competence of the UNHCR, and returned internally displaced persons</t>
  </si>
  <si>
    <t>REG001People displaced</t>
  </si>
  <si>
    <t>Fatalities incurred in Nigeria (Adamawa(14), Borno (1,520) and Yobe States(38), Chad (Lac Region (64)), Cameroon (Far North Region(134)), and Niger (Diffa Region(164) from 01/11/2022 - 14/04/2023</t>
  </si>
  <si>
    <t>REG001Fatalities reported</t>
  </si>
  <si>
    <t>Fatalities incurred in Nigeria (Adamawa(14), Borno (1,520) and Yobe States(38), Chad (Lac Region (64)), Cameroon (Far North Region(134)), and Niger (Diffa Region(164) from 01/11/2022 - 14/04/2023 in all crises.</t>
  </si>
  <si>
    <t>REG001Fatalities in all crises</t>
  </si>
  <si>
    <t>Affected groups include; Internally displaced persons, asylum seekers, returned refugees, Nigerian refugees registered in Chad, Niger and Cameroon, and returned internally displaced persons</t>
  </si>
  <si>
    <t>REG001Crisis affected groups</t>
  </si>
  <si>
    <t>The total population of Algeria in 2023</t>
  </si>
  <si>
    <t>DZA003Total population</t>
  </si>
  <si>
    <t>Fatalities in Tindouf between Oct 2022 to Mar 2023</t>
  </si>
  <si>
    <t>DZA003Fatalities reported</t>
  </si>
  <si>
    <t>IOM accessed 18/04/2023 ; ACLED accessed 10/04/2023</t>
  </si>
  <si>
    <t>https://acleddata.com/data-export-tool/ ; https://missingmigrants.iom.int/region/mediterranean?region_incident=All&amp;route=3891&amp;year%5B%5D=10121&amp;year%5B%5D=11681&amp;month=All&amp;incident_date%5Bmin%5D=&amp;incident_date%5Bmax%5D=</t>
  </si>
  <si>
    <t>Fatalities in all crises between Oct 2022 to Mar 2023 = Fatalities in Eastern Mediterranean Route + Tindouf area + The rest of Algeria = 155 + 2 + 11 = 168</t>
  </si>
  <si>
    <t>DZA003Fatalities in all crises</t>
  </si>
  <si>
    <t>DZA002Total population</t>
  </si>
  <si>
    <t>The whole population is exposed to the mixed migration crisis</t>
  </si>
  <si>
    <t>DZA002People exposed</t>
  </si>
  <si>
    <t xml:space="preserve">https://acleddata.com/data-export-tool/ ; https://missingmigrants.iom.int/region/mediterranean?migrant_route%5B%5D=1376 </t>
  </si>
  <si>
    <t>Dead or missing migrants in the Eastern Mediterranean route and fatalities related to migrants between Oct 2022 and Mar 2023</t>
  </si>
  <si>
    <t>DZA002Fatalities reported</t>
  </si>
  <si>
    <t>DZA002Fatalities in all crises</t>
  </si>
  <si>
    <t>World Population 04/2023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</si>
  <si>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</si>
  <si>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</si>
  <si>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DZA004Total population</t>
  </si>
  <si>
    <t>World Population 04/2023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</si>
  <si>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</si>
  <si>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</si>
  <si>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</si>
  <si>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</si>
  <si>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</si>
  <si>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</si>
  <si>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</si>
  <si>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</si>
  <si>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</si>
  <si>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</si>
  <si>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</si>
  <si>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</si>
  <si>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04/2023 ; UNHCR 26/05/2022 ; Migrants Refugees accessed 21/08/2022 ; City Population 12/2022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</si>
  <si>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</si>
  <si>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</si>
  <si>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</si>
  <si>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</si>
  <si>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</si>
  <si>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</si>
  <si>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</si>
  <si>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</si>
  <si>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</si>
  <si>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</si>
  <si>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</si>
  <si>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</si>
  <si>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</si>
  <si>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https://worldpopulationreview.com/countries/egypt-population</t>
  </si>
  <si>
    <t>The total population of Egypt in 2023</t>
  </si>
  <si>
    <t>EGY002Total population</t>
  </si>
  <si>
    <t>World Population 04/2023 ; UNHCR accessed 20/04/2023</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</si>
  <si>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</si>
  <si>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Nov 2022 (145,157)</t>
  </si>
  <si>
    <t>EGY002People exposed</t>
  </si>
  <si>
    <t>UNHCR accessed 20/04/2023</t>
  </si>
  <si>
    <t>https://data.unhcr.org/en/situations/syria/location/1</t>
  </si>
  <si>
    <t>The figure represents the number of Syrian refugees in Egypt as of 30 Nov</t>
  </si>
  <si>
    <t>EGY002People affected</t>
  </si>
  <si>
    <t>EGY002People displaced</t>
  </si>
  <si>
    <t xml:space="preserve">Fatalities related to Syrian refugees between Oct 2022 to Mar 2023 </t>
  </si>
  <si>
    <t>EGY002Fatalities reported</t>
  </si>
  <si>
    <t>Fatalities in the country between Oct 2022 to Mar 2023</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</si>
  <si>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</si>
  <si>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</si>
  <si>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</si>
  <si>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</si>
  <si>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</si>
  <si>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</si>
  <si>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</si>
  <si>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20/04/2023</t>
  </si>
  <si>
    <t>https://www.worldometers.info/world-population/italy-population/#:~:text=Italy%202020%20population%20is%20estimated,532%20people%20per%20mi2).</t>
  </si>
  <si>
    <t>The total population of Italy in 2023</t>
  </si>
  <si>
    <t>ITA002Total population</t>
  </si>
  <si>
    <t>UNHCR accessed 20/04/2023 ; City Population accessed 04/2023</t>
  </si>
  <si>
    <t>The figure represents the 2022 estimates of the total population of areas that recieves most migrants: Sicily (4,801,468) and Calabria (1,844,586) and the number of migrants registered by UNHCR in Sicily (27,214) and Calabria (4,241) as of 16 Apr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</si>
  <si>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</si>
  <si>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</si>
  <si>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2018 - 16 Apr 2023</t>
  </si>
  <si>
    <t>ITA002People affected</t>
  </si>
  <si>
    <t>The figure represents sea arrivals to Italy between 2018 - 16 Apr 2023</t>
  </si>
  <si>
    <t>ITA002People displaced</t>
  </si>
  <si>
    <t>IOM accessed 20/04/2023</t>
  </si>
  <si>
    <t>https://missingmigrants.iom.int/region/mediterranean?region_incident=All&amp;route=3861&amp;year%5B%5D=10121&amp;year%5B%5D=11681&amp;month=All&amp;incident_date%5Bmin%5D=&amp;incident_date%5Bmax%5D=</t>
  </si>
  <si>
    <t>Dead or missing on Central Mediterranean route between Oct 2022 to Mar 2023</t>
  </si>
  <si>
    <t>ITA002Fatalities reported</t>
  </si>
  <si>
    <t>IOM accessed 20/04/2023 ; ACLED accessed 10/04/2023</t>
  </si>
  <si>
    <t>https://missingmigrants.iom.int/region/mediterranean?region_incident=All&amp;route=3861&amp;year%5B%5D=10121&amp;month=All&amp;incident_date%5Bmin%5D=&amp;incident_date%5Bmax%5D=</t>
  </si>
  <si>
    <t>All fatalities in the affected areas (Sicily and Calabria) + dead or missing on Central Mediterranean route between Oct 2022 to Mar 2023</t>
  </si>
  <si>
    <t>ITA002Fatalities in all crises</t>
  </si>
  <si>
    <t>ITA002People in Need</t>
  </si>
  <si>
    <t>UNHCR accessed 20/04/2023 ; City Population accessed 04/2023 ; UNHCR accessed 20/04/2023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</si>
  <si>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</si>
  <si>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</si>
  <si>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</si>
  <si>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</si>
  <si>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</si>
  <si>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</si>
  <si>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</si>
  <si>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</si>
  <si>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</si>
  <si>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</si>
  <si>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</si>
  <si>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</si>
  <si>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</si>
  <si>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</si>
  <si>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</si>
  <si>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 xml:space="preserve">The figure represents the number of refugees and asylum seekers as of Feb 2023 (9,474) + the number of migrants arriving at Tunisia (persons profiled) between 2020 to Feb 2023 (2,313) </t>
  </si>
  <si>
    <t>TUN002People affected</t>
  </si>
  <si>
    <t>TUN002People displaced</t>
  </si>
  <si>
    <t>The number of dead and missing migrants in the Central Mediterranean route between Oct 2022 and Mar 2023</t>
  </si>
  <si>
    <t>TUN002Fatalities reported</t>
  </si>
  <si>
    <t>IOM accessed 20/04/2023 ; ACLED 10/04/2023</t>
  </si>
  <si>
    <t xml:space="preserve">https://missingmigrants.iom.int/region/mediterranean?region_incident=All&amp;route=3861&amp;year%5B%5D=10121&amp;month=3961&amp;incident_date%5Bmin%5D=&amp;incident_date%5Bmax%5D=06%2F30%2F2022 ; https://acleddata.com/data-export-tool/ </t>
  </si>
  <si>
    <t>Fatalities in all the country between Oct 2022 and Mar 2023</t>
  </si>
  <si>
    <t>TUN002Fatalities in all crises</t>
  </si>
  <si>
    <t>TUN002People in Need</t>
  </si>
  <si>
    <t>World Population 04/2023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</si>
  <si>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</si>
  <si>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</si>
  <si>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</si>
  <si>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</si>
  <si>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</si>
  <si>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</si>
  <si>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https://worldpopulationreview.com/countries/morocco-population</t>
  </si>
  <si>
    <t>The total population of Morocco in 2023</t>
  </si>
  <si>
    <t>MAR002Total population</t>
  </si>
  <si>
    <t>The total population is affected by the mixed migration crisis</t>
  </si>
  <si>
    <t>MAR002People exposed</t>
  </si>
  <si>
    <t>IOM accessed 18/04/2023</t>
  </si>
  <si>
    <t>https://missingmigrants.iom.int/region/mediterranean?region_incident=All&amp;route=3956&amp;year%5B%5D=10121&amp;year%5B%5D=11681&amp;month=All&amp;incident_date%5Bmin%5D=&amp;incident_date%5Bmax%5D=</t>
  </si>
  <si>
    <t>The number of dead or missing migrants between Oct 2022 to Mar 2023 in the Western Mediterranean route</t>
  </si>
  <si>
    <t>MAR002Fatalities reported</t>
  </si>
  <si>
    <t>IOM accessed 18/04/2023; ACLED accessed 10/04/2023</t>
  </si>
  <si>
    <t>https://missingmigrants.iom.int/region/mediterranean?region_incident=All&amp;route=3956&amp;year%5B%5D=10121&amp;month=All&amp;incident_date%5Bmin%5D=&amp;incident_date%5Bmax%5D= ; https://acleddata.com/data-export-tool/</t>
  </si>
  <si>
    <t>Fatalities in all the country between Oct 2022 to Mar 2023 (Western Mediterranean Route + The rest of the country)</t>
  </si>
  <si>
    <t>MAR002Fatalities in all crises</t>
  </si>
  <si>
    <t>MAR002Minimal humanitarian conditions - Level 1</t>
  </si>
  <si>
    <t>World Population accessed 04/2023 ; UNHCR accessed 25/04/2023</t>
  </si>
  <si>
    <t>https://worldpopulationreview.com/countries/poland-population ; https://data.unhcr.org/en/situations/ukraine</t>
  </si>
  <si>
    <t>The total population represents the population of Poland in 2023 (41,191,725) and refugees from Ukraine recorded in the country as of 16 Apr (1,583,563)</t>
  </si>
  <si>
    <t>POL002Total population</t>
  </si>
  <si>
    <t>The figure represents the population of Lublin region in 2023 (360,044) + The number of refugees from Ukraine recorded in country as of 16 Apr (1,583,563)</t>
  </si>
  <si>
    <t>POL002People exposed</t>
  </si>
  <si>
    <t>UNHCR accessed 25/04/2023</t>
  </si>
  <si>
    <t>The figure represents the number of refugees from Ukraine recorded in the country as of 16 Apr (1,583,563)</t>
  </si>
  <si>
    <t>POL002People affected</t>
  </si>
  <si>
    <t>POL002People displaced</t>
  </si>
  <si>
    <t>All crisis fatalities in Last 6 months (01/10/2022 to 31/03/2023) related to refugees from Ukraine</t>
  </si>
  <si>
    <t>POL002Fatalities reported</t>
  </si>
  <si>
    <t>All fatalities in Last 6 months (01/10/2022 to 31/03/2023) across the country</t>
  </si>
  <si>
    <t>POL002Fatalities in all crises</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</si>
  <si>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</si>
  <si>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</si>
  <si>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</si>
  <si>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</si>
  <si>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</si>
  <si>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</si>
  <si>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</si>
  <si>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</si>
  <si>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</si>
  <si>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07/2022 ; CIRCABC accessed 07/2022 ; UNHCR accessed 25/04/2023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</si>
  <si>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</si>
  <si>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16 Apr (104,823)</t>
  </si>
  <si>
    <t>ROU002People exposed</t>
  </si>
  <si>
    <t>The figure represents the number of refugeees from Ukraine recorded in Romania as of 16 Apr (104,823)</t>
  </si>
  <si>
    <t>ROU002People affected</t>
  </si>
  <si>
    <t>ROU002People displaced</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</si>
  <si>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</si>
  <si>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</si>
  <si>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</si>
  <si>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</si>
  <si>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</si>
  <si>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</si>
  <si>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</si>
  <si>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</si>
  <si>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https://worldpopulationreview.com/countries/spain-population</t>
  </si>
  <si>
    <t>The total population of Spain in 2023</t>
  </si>
  <si>
    <t>ESP002Total population</t>
  </si>
  <si>
    <t>City Population 04/2023 ; UNHCR accessed 18/04/2023 ; UNHCR 31/03/2023</t>
  </si>
  <si>
    <t>https://www.citypopulation.de/en/spain/admin/ ; https://data.unhcr.org/en/country/esp ; https://reliefweb.int/report/spain/spain-asylum-applications-1-jan-28-feb-2023</t>
  </si>
  <si>
    <t>The figure represents the total population of the most affected areas: Canary Islands (2,178,924), Mainland Andalucia (8,484,804), Melilla (86,450), Balearic Islands (1,183,415), and Ceuta (84,071) + total arrival of migrants to Spain in 2023 as of 9 Apr 2023 (4,819) + the number of pending asylum seekers applications as of 28 Feb 2023 (140,985)</t>
  </si>
  <si>
    <t>ESP002People exposed</t>
  </si>
  <si>
    <t>UNHCR accessed 18/04/2023 ; UNHCR 31/03/2023</t>
  </si>
  <si>
    <t>https://data.unhcr.org/en/country/esp ; https://reliefweb.int/report/spain/spain-asylum-applications-1-jan-28-feb-2023</t>
  </si>
  <si>
    <t>The figure represents the total arrival of migrants to Spain in 2022 as of 9 Apr 2023 (4,819) + the number of pending asylum seekers applications as of 28 Feb 2023 (140,985)</t>
  </si>
  <si>
    <t>ESP002People affected</t>
  </si>
  <si>
    <t>ESP002People displaced</t>
  </si>
  <si>
    <t>IOM accesssed 18/04/2023</t>
  </si>
  <si>
    <t>Fatalities in Western Mediterranean Route from Oct 2022 to Mar 2023</t>
  </si>
  <si>
    <t>ESP002Fatalities reported</t>
  </si>
  <si>
    <t>ACLED accessed 10/04/2023 ; IOM accesssed 18/04/2023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</si>
  <si>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</si>
  <si>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Oct 2022 - Mar 2023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</si>
  <si>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</si>
  <si>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</si>
  <si>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</si>
  <si>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</si>
  <si>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</si>
  <si>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</si>
  <si>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</si>
  <si>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World Population Review accessed 04/2023</t>
  </si>
  <si>
    <t>https://worldpopulationreview.com/countries/libya-population</t>
  </si>
  <si>
    <t>The total population of Libya as of 04/2023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</si>
  <si>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</si>
  <si>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</si>
  <si>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</si>
  <si>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</si>
  <si>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</si>
  <si>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20/04/2023 ; IOM 14/03/2023</t>
  </si>
  <si>
    <t>https://data.unhcr.org/en/country/lby ; https://dtm.iom.int/reports/libya-migrant-report-45-november-december-2022</t>
  </si>
  <si>
    <t>The figure represents the total IDPs in Libya as of 31 Aug 2022 (134,787) + the total IDP returnees as of 31 Aug 2022 (695,516) + the registered refugees and asylum-seekers in Libya as of 1 Apr 2023 (45,915) + the number of migrants in Libya as of 31 Dec 2022 (694,398)</t>
  </si>
  <si>
    <t>LBY001People displaced</t>
  </si>
  <si>
    <t xml:space="preserve">https://missingmigrants.iom.int/region/mediterranean?region_incident=All&amp;route=3861&amp;year%5B%5D=10121&amp;year%5B%5D=11681&amp;month=All&amp;incident_date%5Bmin%5D=&amp;incident_date%5Bmax%5D=  ; https://www.acleddata.com/data/ </t>
  </si>
  <si>
    <t>The number of fatalities in the country between Oct 2022 and Mar 2023</t>
  </si>
  <si>
    <t>LBY001Fatalities reported</t>
  </si>
  <si>
    <t xml:space="preserve">https://missingmigrants.iom.int/region/mediterranean?region_incident=All&amp;route=3861&amp;year%5B%5D=10121&amp;month=All&amp;incident_date%5Bmin%5D=&amp;incident_date%5Bmax%5D= ; https://www.acleddata.com/data/ </t>
  </si>
  <si>
    <t>Total fatalities in the country between Oct 2022 and Mar 2023</t>
  </si>
  <si>
    <t>LBY001Fatalities in all crises</t>
  </si>
  <si>
    <t>OCHA HNO 26/01/2023 ; UNHCR accessed 20/04/2023 ; IOM 14/03/2023</t>
  </si>
  <si>
    <t>OCHA HNO 26/01/2023 ; https://data.unhcr.org/en/country/lby ; https://dtm.iom.int/reports/libya-migrant-report-45-november-december-2022</t>
  </si>
  <si>
    <t>LBY001People in Need</t>
  </si>
  <si>
    <t>LBY001Minimal humanitarian conditions - Level 1</t>
  </si>
  <si>
    <t>LBY001Stressed humanitarian conditions - Level 2</t>
  </si>
  <si>
    <t>Level 3 = About 38% of the PIN (0.3 million) are considered to minimal needs (114000) + 34% have stressed needs (102000) + and 21% have severe needs (63000). The figure represents the number of PiN in Libya and the number of refugees, migrants, and asylum seekers in Level 3</t>
  </si>
  <si>
    <t>LBY001Moderate humanitarian conditions - Level 3</t>
  </si>
  <si>
    <t>Level 4 = About 8% of the PIN (0.3M) are considered in extreme severity of needs (24000). The figure represents the number of PiN in Libya and the number of refugees, migrants, and asylum seekers in Level 4</t>
  </si>
  <si>
    <t>LBY001Severe humanitarian conditions - Level 4</t>
  </si>
  <si>
    <t>About 0% of the PIN (0.3M) are considered in catastrophic severity of needs. The figure represents the number of PiN in Libya and the number of refugees, migrants, and asylum seekers in Level 5</t>
  </si>
  <si>
    <t>LBY001Extreme humanitarian conditions - Level 5</t>
  </si>
  <si>
    <t>LBY002Total population</t>
  </si>
  <si>
    <t>The whole population is exposed to the mixed migration crisis. Also according to ACAPS methodology, People exposed = the sum of Levels 1 to 5</t>
  </si>
  <si>
    <t>LBY002People exposed</t>
  </si>
  <si>
    <t>The figure represents the registered refugees and asylum-seekers in Libya as of 1 Apr 2023 (45,915) + the number of migrants in Libya as of 31 Dec 2022 (694,398)</t>
  </si>
  <si>
    <t>LBY002People affected</t>
  </si>
  <si>
    <t>LBY002People displaced</t>
  </si>
  <si>
    <t>The dead and missing migrants between Oct 2022 and Mar 2023</t>
  </si>
  <si>
    <t>LBY002Fatalities reported</t>
  </si>
  <si>
    <t>LBY002Fatalities in all crises</t>
  </si>
  <si>
    <t>LBY002People in Need</t>
  </si>
  <si>
    <t>World Population Review accessed 04/2023 ; UNHCR accessed 20/04/2023 ; IOM 14/03/2023</t>
  </si>
  <si>
    <t>https://worldpopulationreview.com/countries/libya-population ; https://data.unhcr.org/en/country/lby ; https://dtm.iom.int/reports/libya-migrant-report-45-november-december-2022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</si>
  <si>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</si>
  <si>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</si>
  <si>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</si>
  <si>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</si>
  <si>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</si>
  <si>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 xml:space="preserve">World Population 04/2023 World Population 04/2023 World Population Review accessed 04/2023 World Meter accessed 20/04/2023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</si>
  <si>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</si>
  <si>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</si>
  <si>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</si>
  <si>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04/2023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</si>
  <si>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</si>
  <si>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</si>
  <si>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</si>
  <si>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04/2023 World Population 04/2023 World Population Review accessed 04/2023 UNHCR accessed 20/04/2023 ; City Population accessed 04/2023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</si>
  <si>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</si>
  <si>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</si>
  <si>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26/05/2022 ; Migrants Refugees accessed 21/08/2022 UNHCR 03/04/2023 ; UNHCR 03/04/2023 UNHCR accessed 20/04/2023 ; IOM 14/03/2023 UNHCR accessed 20/04/2023    </t>
  </si>
  <si>
    <t xml:space="preserve">https://reliefweb.int/report/algeria/unhcr-middle-east-and-north-africa-algeria-may-2022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https://dtm.iom.int/reports/libya-migrant-report-45-november-december-2022 https://data2.unhcr.org/en/situations/mediterranean/location/5205
    </t>
  </si>
  <si>
    <t>REG007People affected</t>
  </si>
  <si>
    <t xml:space="preserve">IDPs in Algeria, Tunisia, Libya, and Italy </t>
  </si>
  <si>
    <t>REG007People displaced</t>
  </si>
  <si>
    <t>https://missingmigrants.iom.int/region/mediterranean?region_incident=All&amp;route=3861&amp;year%5B%5D=10121&amp;month=3966&amp;incident_date%5Bmin%5D=&amp;incident_date%5Bmax%5D=30%2F07%2F2022</t>
  </si>
  <si>
    <t>The number of dead an missing migrants in the Central Mediterranean route between Oct 2022 and Mar 2023</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</si>
  <si>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</si>
  <si>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</si>
  <si>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Oct 2022 and Mar 2023</t>
  </si>
  <si>
    <t>REG007Fatalities in all crises</t>
  </si>
  <si>
    <t>REG007People in Need</t>
  </si>
  <si>
    <t xml:space="preserve">World Population 04/2023 ; UNHCR 26/05/2022 ; Migrants Refugees accessed 21/08/2022 World Population 04/2023 ; UNHCR 03/04/2023 ; UNHCR 03/04/2023 World Population Review accessed 04/2023 ; UNHCR accessed 20/04/2023 ; IOM 14/03/2023 UNHCR accessed 20/04/2023 ; City Population accessed 04/2023 ; UNHCR accessed 20/04/2023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</si>
  <si>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https://dtm.iom.int/reports/libya-migrant-report-45-november-december-2022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</si>
  <si>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</si>
  <si>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</si>
  <si>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</si>
  <si>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</si>
  <si>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</si>
  <si>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</si>
  <si>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</si>
  <si>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</si>
  <si>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</si>
  <si>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</si>
  <si>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 xml:space="preserve">World Population 04/2023 World Population 04/2023 World Population 04/2023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</si>
  <si>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</si>
  <si>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</si>
  <si>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</si>
  <si>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04/2023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</si>
  <si>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</si>
  <si>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</si>
  <si>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</si>
  <si>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04/2023 World Population 04/2023 City Population 04/2023 ; UNHCR accessed 18/04/2023 ; UNHCR 31/03/2023     </t>
  </si>
  <si>
    <t xml:space="preserve">https://worldpopulationreview.com/countries/algeria-population https://worldpopulationreview.com/countries/morocco-population https://www.citypopulation.de/en/spain/admin/ ; https://data.unhcr.org/en/country/esp ; https://reliefweb.int/report/spain/spain-asylum-applications-1-jan-28-feb-2023     </t>
  </si>
  <si>
    <t>REG008People exposed</t>
  </si>
  <si>
    <t xml:space="preserve">UNHCR 26/05/2022 ; Migrants Refugees accessed 21/08/2022 UNHCR 27/5/2022; Al Jazeera 25/06/2022 UNHCR accessed 18/04/2023 ; UNHCR 31/03/2023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</si>
  <si>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https://reliefweb.int/report/spain/spain-asylum-applications-1-jan-28-feb-2023     </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</si>
  <si>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</si>
  <si>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</si>
  <si>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</si>
  <si>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</si>
  <si>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Oct 2022 and Mar 2023</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</si>
  <si>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</si>
  <si>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</si>
  <si>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Oct 2022 and Mar 2023 = Total fatalities in Algeria (Eastern Med. Route) + Total fatalities in Western Med. Route (Morocco or Spain) + Rest of fatalities in Morocco</t>
  </si>
  <si>
    <t>REG008Fatalities in all crises</t>
  </si>
  <si>
    <t>REG008People in Need</t>
  </si>
  <si>
    <t xml:space="preserve">World Population 04/2023 ; UNHCR 26/05/2022 ; Migrants Refugees accessed 21/08/2022 World Population 04/2023 City Population 04/2023 ; UNHCR accessed 18/04/2023 ; UNHCR 31/03/2023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</si>
  <si>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https://reliefweb.int/report/spain/spain-asylum-applications-1-jan-28-feb-2023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</si>
  <si>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</si>
  <si>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</si>
  <si>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</si>
  <si>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</si>
  <si>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</si>
  <si>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</si>
  <si>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</si>
  <si>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</si>
  <si>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</si>
  <si>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</si>
  <si>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World Bank accessed on 25/04/2023</t>
  </si>
  <si>
    <t>https://data.worldbank.org/indicator/SP.POP.TOTL?locations=MW</t>
  </si>
  <si>
    <t>Total population of the country</t>
  </si>
  <si>
    <t>MWI002Total population</t>
  </si>
  <si>
    <t xml:space="preserve">World Bank accessed on 25/04/2023 ,IPC 08/08/2022 </t>
  </si>
  <si>
    <t>https://data.worldbank.org/indicator/SP.POP.TOTL?locations=MW , https://www.ipcinfo.org/ipc-country-analysis/details-map/en/c/1155839/</t>
  </si>
  <si>
    <t>All population is exposed to the complex crisis</t>
  </si>
  <si>
    <t>MWI002People exposed</t>
  </si>
  <si>
    <t>IPC 08/08/2022 ,Govt. Malawi 13/04/2023</t>
  </si>
  <si>
    <t xml:space="preserve"> https://www.ipcinfo.org/ipc-country-analysis/details-map/en/c/1155839/ ,https://reliefweb.int/report/malawi/tropical-cyclone-freddy-emergency-response-plan-office-president-and-cabinet-department-disaster-management-affairs-march-2023</t>
  </si>
  <si>
    <t>Affected population are people in IPC 2 (Stressed) and above for October 2022 - March 2023 period (10,502,000) + people affected by Cyclone Freddy (2267000)</t>
  </si>
  <si>
    <t>MWI002People affected</t>
  </si>
  <si>
    <t xml:space="preserve"> UNHCR accessed on 25/04/2023 ,Govt. Malawi 13/04/2023</t>
  </si>
  <si>
    <t>https://data.unhcr.org/en/country/mwi ,https://reliefweb.int/report/malawi/tropical-cyclone-freddy-emergency-response-plan-office-president-and-cabinet-department-disaster-management-affairs-march-2023</t>
  </si>
  <si>
    <t>The number of displaced people because of Cyclone Freddy(659278) + the total number of refugees and asylum seekers as of 31 March 2023 (83066)</t>
  </si>
  <si>
    <t>MWI002People displaced</t>
  </si>
  <si>
    <t>UNICEF 12/04/2023</t>
  </si>
  <si>
    <t>https://reliefweb.int/report/malawi/unicef-malawi-humanitarian-situation-report-no2-cholera-and-floods-16-31-march-2023</t>
  </si>
  <si>
    <t>The number of Cholera cases as of 31 March 2023</t>
  </si>
  <si>
    <t>MWI002Illness cases reported</t>
  </si>
  <si>
    <t>Govt. Malawi 13/04/2023</t>
  </si>
  <si>
    <t>https://reliefweb.int/report/malawi/tropical-cyclone-freddy-emergency-response-plan-office-president-and-cabinet-department-disaster-management-affairs-march-2023</t>
  </si>
  <si>
    <t>More than 2,267,458 people were affected by Cyclone Freddy ,in which 659,278 were displaced , with  2,178 injuries.</t>
  </si>
  <si>
    <t>MWI002Injuries reported</t>
  </si>
  <si>
    <t>ACLED accessed on 25/04/2023 , Govt. Malawi 13/04/2023</t>
  </si>
  <si>
    <t>https://reliefweb.int/report/malawi/tropical-cyclone-freddy-emergency-response-plan-office-president-and-cabinet-department-disaster-management-affairs-march-2023,https://acleddata.com/data-export-tool/</t>
  </si>
  <si>
    <t xml:space="preserve">fatalities between 01 October 2022 and 14 April 2023 in the complex crisis </t>
  </si>
  <si>
    <t>MWI002Fatalities reported</t>
  </si>
  <si>
    <t xml:space="preserve">fatalities between 01  October 2022 and 14 April 2023 </t>
  </si>
  <si>
    <t>MWI002Fatalities in all crises</t>
  </si>
  <si>
    <t>WFP 17/04/2023</t>
  </si>
  <si>
    <t>https://reliefweb.int/report/malawi/wfp-malawi-cyclone-freddy-response-update-17-april-2023-1700-cat</t>
  </si>
  <si>
    <t>550 primary schools have been damaged by Cyclone Freddy</t>
  </si>
  <si>
    <t>MWI002Buildings damaged</t>
  </si>
  <si>
    <t>UNICEF 25/04/2023</t>
  </si>
  <si>
    <t>https://reliefweb.int/report/malawi/unicef-malawi-humanitarian-situation-report-no-3-1-15-april-2023</t>
  </si>
  <si>
    <t>MWI002People in Need</t>
  </si>
  <si>
    <t>World Bank accessed on 25/04/2023 ,IPC 08/08/2022 ,Govt. Malawi 13/04/2023</t>
  </si>
  <si>
    <t>https://data.worldbank.org/indicator/SP.POP.TOTL?locations=MW , https://www.ipcinfo.org/ipc-country-analysis/details-map/en/c/1155839/,https://reliefweb.int/report/malawi/tropical-cyclone-freddy-emergency-response-plan-office-president-and-cabinet-department-disaster-management-affairs-march-2023</t>
  </si>
  <si>
    <t>According to ACAPS methodology, Level1= Exposed population - affected population.</t>
  </si>
  <si>
    <t>MWI002Minimal humanitarian conditions - Level 1</t>
  </si>
  <si>
    <t>IPC 08/08/2022 ,Govt. Malawi 13/04/2023 ,UNICEF 25/04/2023</t>
  </si>
  <si>
    <t xml:space="preserve">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t>
  </si>
  <si>
    <t xml:space="preserve">According to ACAPS methodology, Level 2 = Affected population - PIN </t>
  </si>
  <si>
    <t>MWI002Stressed humanitarian conditions - Level 2</t>
  </si>
  <si>
    <t>MWI002Moderate humanitarian conditions - Level 3</t>
  </si>
  <si>
    <t>IPC-4 (Emergency) severity between October 2022 - March 2023 period</t>
  </si>
  <si>
    <t>MWI002Severe humanitarian conditions - Level 4</t>
  </si>
  <si>
    <t>IPC 08/08/2022 ,Govt. Malawi 13/04/2023,UNICEF 25/04/2023</t>
  </si>
  <si>
    <t xml:space="preserve"> https://www.ipcinfo.org/ipc-country-analysis/details-map/en/c/1155839/  , https://reliefweb.int/report/malawi/tropical-cyclone-freddy-emergency-response-plan-office-president-and-cabinet-department-disaster-management-affairs-march-2023 ,https://reliefweb.int/report/malawi/unicef-malawi-humanitarian-situation-report-no-3-1-15-april-2023</t>
  </si>
  <si>
    <t>IPC-5 (Catastrophe) severity between October 2022 -March 2023 period</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</si>
  <si>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</si>
  <si>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</si>
  <si>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</si>
  <si>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</si>
  <si>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</si>
  <si>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MWI005Total population</t>
  </si>
  <si>
    <t>City poulation accessed on 25/04/2023</t>
  </si>
  <si>
    <t>https://www.citypopulation.de/en/malawi/admin/</t>
  </si>
  <si>
    <t>The figure added represents the area of the southern region</t>
  </si>
  <si>
    <t>MWI005Landmass affected</t>
  </si>
  <si>
    <t>City poulation accessed on 25/04/2023 , MSF 14/03/2023</t>
  </si>
  <si>
    <t>msf.org/immediate-medical-needs-malawi-after-cyclone-freddy-hits-southern-region , https://www.citypopulation.de/en/malawi/admin/</t>
  </si>
  <si>
    <t>Total population of the southern region</t>
  </si>
  <si>
    <t>MWI005People exposed</t>
  </si>
  <si>
    <t xml:space="preserve">More than 2,267,458 people were affected by Cyclone Freddy </t>
  </si>
  <si>
    <t>MWI005People affected</t>
  </si>
  <si>
    <t>More than 2,267,458 people were affected by Cyclone Freddy ,in which 659,278 were displaced</t>
  </si>
  <si>
    <t>MWI005People displaced</t>
  </si>
  <si>
    <t>MWI005Injuries reported</t>
  </si>
  <si>
    <t>More than 2,267,458 people were affected by Cyclone Freddy ,in which 659,278 were displaced , with  679 deaths.</t>
  </si>
  <si>
    <t>MWI005Fatalities reported</t>
  </si>
  <si>
    <t>fatalities between 01 October 2022 and 14 April 2023</t>
  </si>
  <si>
    <t>MWI005Fatalities in all crises</t>
  </si>
  <si>
    <t>MWI005People in Need</t>
  </si>
  <si>
    <t>City poulation accessed on 25/04/2023 , MSF 14/03/2023 , Govt. Malawi 13/04/2023</t>
  </si>
  <si>
    <t>msf.org/immediate-medical-needs-malawi-after-cyclone-freddy-hits-southern-region , https://www.citypopulation.de/en/malawi/admin/ , https://reliefweb.int/report/malawi/tropical-cyclone-freddy-emergency-response-plan-office-president-and-cabinet-department-disaster-management-affairs-march-2023</t>
  </si>
  <si>
    <t>MWI005Minimal humanitarian conditions - Level 1</t>
  </si>
  <si>
    <t>MWI005Stressed humanitarian conditions - Level 2</t>
  </si>
  <si>
    <t>MWI005Moderate humanitarian conditions - Level 3</t>
  </si>
  <si>
    <t>MWI005Severe humanitarian conditions - Level 4</t>
  </si>
  <si>
    <t>MWI005Extreme humanitarian conditions - Level 5</t>
  </si>
  <si>
    <t>MWI005Crisis affected groups</t>
  </si>
  <si>
    <t>MWI005Buildings damaged</t>
  </si>
  <si>
    <t>MWI005Buildings destroyed</t>
  </si>
  <si>
    <t>Number of fatalities reported in all crises.</t>
  </si>
  <si>
    <t>THA001Fatalities reported</t>
  </si>
  <si>
    <t>THA001Fatalities in all crises</t>
  </si>
  <si>
    <t>Number of crisis related fatalities reported in the affected areas.</t>
  </si>
  <si>
    <t>THA002Fatalities reported</t>
  </si>
  <si>
    <t>THA002Fatalities in all crises</t>
  </si>
  <si>
    <t>THA003Fatalities in all crises</t>
  </si>
  <si>
    <t>Total number of crisis-related injuries in the last 6 months</t>
  </si>
  <si>
    <t>LKA002Injuries reported</t>
  </si>
  <si>
    <t>Total number of crisis-related fatalities in the last 6 months</t>
  </si>
  <si>
    <t>LKA002Fatalities reported</t>
  </si>
  <si>
    <t>LKA002Fatalities in all crises</t>
  </si>
  <si>
    <t>Number of fatalities in the last 6 months of the affected provinces</t>
  </si>
  <si>
    <t>PNG003Fatalities reported</t>
  </si>
  <si>
    <t>Number of fatalities in all crises in the last 6 months.</t>
  </si>
  <si>
    <t>PNG003Fatalities in all crises</t>
  </si>
  <si>
    <t>World Population Review accessed 04/05/2023</t>
  </si>
  <si>
    <t>Total population of Mozambique adjusted for population movement</t>
  </si>
  <si>
    <t>MOZ010Total population</t>
  </si>
  <si>
    <t>Mappr Accessed 15/03/2023; Accessed 04/04/2023</t>
  </si>
  <si>
    <t>https://www.mappr.co/counties/mozambique/</t>
  </si>
  <si>
    <t>Total landmass of Zambezia, Sofala, Tete, Manica, Gaza, Niassa and Inhambane provinces which have been affected by the cyclone</t>
  </si>
  <si>
    <t>MOZ010Landmass affected</t>
  </si>
  <si>
    <t>ECHO 15/03/2023</t>
  </si>
  <si>
    <t>https://reliefweb.int/report/mozambique/mozambique-malawi-tropical-cyclone-freddy-update-un-ocha-gdacs-meteo-france-la-reunion-inam-government-malawi-echo-daily-flash-15-march-2023</t>
  </si>
  <si>
    <t>Total number of injuries reported as at 31 March</t>
  </si>
  <si>
    <t>MOZ010Injuries reported</t>
  </si>
  <si>
    <t>ECHO 15/03/2023 ; WFP 21/02/2023; ACLED ACCESSED ON 25/01/2023</t>
  </si>
  <si>
    <t>https://reliefweb.int/report/mozambique/mozambique-malawi-tropical-cyclone-freddy-update-un-ocha-gdacs-meteo-france-la-reunion-inam-government-malawi-echo-daily-flash-15-march-2023; https://reliefweb.int/report/mozambique/wfp-mozambique-external-situation-report-1-20-february-2023; https://acleddata.com/dashboard/#/dashboard ; https://reliefweb.int/report/mozambique/wfp-mozambique-external-situation-report-1-20-february-2023; https://acleddata.com/dashboard/#/dashboard</t>
  </si>
  <si>
    <t>Total fatalities from the cyclone, floods and Cabo Delgado crises</t>
  </si>
  <si>
    <t>MOZ010Fatalities in all crises</t>
  </si>
  <si>
    <t>MOZ010Crisis affected groups</t>
  </si>
  <si>
    <t>MOZ010People facing limited access constraints</t>
  </si>
  <si>
    <t>MOZ010People facing restricted access constraints</t>
  </si>
  <si>
    <t xml:space="preserve">No cumulative figures showing specific number </t>
  </si>
  <si>
    <t>MOZ010Illness cases reported</t>
  </si>
  <si>
    <t>OCHA 16/03/2023</t>
  </si>
  <si>
    <t>https://reliefweb.int/report/mozambique/mozambique-severe-tropical-storm-freddy-flash-update-no-10-15-march-2023</t>
  </si>
  <si>
    <t>Number of houses destroyed as at 31 March</t>
  </si>
  <si>
    <t>MOZ010Buildings destroyed</t>
  </si>
  <si>
    <t>MOZ010Economic Losses</t>
  </si>
  <si>
    <t>Total population of Mozambique adjusted according to WPR, adjusted for population movement</t>
  </si>
  <si>
    <t>MOZ001Total population</t>
  </si>
  <si>
    <t>Total landmass of Mozambique since every province is affected by at least a crisis</t>
  </si>
  <si>
    <t>MOZ001Landmass affected</t>
  </si>
  <si>
    <t>Floodlist 13/02/2023 ; ECHO 15/03/2023</t>
  </si>
  <si>
    <t>https://floodlist.com/africa/mozambique-maputo-province-floods-update-february-2023 ; https://reliefweb.int/report/mozambique/mozambique-malawi-tropical-cyclone-freddy-update-un-ocha-gdacs-meteo-france-la-reunion-inam-government-malawi-echo-daily-flash-15-march-2023</t>
  </si>
  <si>
    <t>Number of people injured in the floods crisis. There is no cumulative figure on the number of people injured by insurgents.</t>
  </si>
  <si>
    <t>MOZ001Injuries reported</t>
  </si>
  <si>
    <t>MOZ001Crisis affected groups</t>
  </si>
  <si>
    <t>MOZ001People facing limited access constraints</t>
  </si>
  <si>
    <t>MOZ001People facing restricted access constraints</t>
  </si>
  <si>
    <t>MOZ001Illness cases reported</t>
  </si>
  <si>
    <t>MOZ001Buildings destroyed</t>
  </si>
  <si>
    <t>MOZ001Economic Losses</t>
  </si>
  <si>
    <t>World Population Accessed 27/04/2023</t>
  </si>
  <si>
    <t>https://worldpopulationreview.com/countries/nigeria-population</t>
  </si>
  <si>
    <t>According to World Population Review, the current population of Nigeria is 222,846,701</t>
  </si>
  <si>
    <t>NGA008Total population</t>
  </si>
  <si>
    <t>UNHCR 18/04/2023</t>
  </si>
  <si>
    <t>https://data.unhcr.org/en/documents/details/100141</t>
  </si>
  <si>
    <t>Total number of registered and Unregistered  Cameroonian refugees in Nigeria according to UNHCR.</t>
  </si>
  <si>
    <t>NGA008People affected</t>
  </si>
  <si>
    <t>Total number of  registered and Unregistered Cameroonian refugees in Nigeria  according to UNHCR.</t>
  </si>
  <si>
    <t>NGA008People displaced</t>
  </si>
  <si>
    <t xml:space="preserve"> ACLED Accessed 27/04/2023</t>
  </si>
  <si>
    <t>Number of fatalities in Nigeria based on ACLED data from  01/10/2022 to 31/03/2023</t>
  </si>
  <si>
    <t>NGA008Fatalities in all crises</t>
  </si>
  <si>
    <t>NGA008People in Need</t>
  </si>
  <si>
    <t>UNHCR 18/04/2023; NBS Accessed 19/09/2022</t>
  </si>
  <si>
    <t>https://data.unhcr.org/en/documents/details/100141; https://nigeria.opendataforafrica.org/xspplpb/nigeria-census</t>
  </si>
  <si>
    <t>NGA008Minimal humanitarian conditions - Level 1</t>
  </si>
  <si>
    <t>NGA008Stressed humanitarian conditions - Level 2</t>
  </si>
  <si>
    <t xml:space="preserve">Level 3 comprises of the  number of  registered and Unregistered Cameroonian Refugee  according to UNHCRas of 18/04/2023.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</si>
  <si>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</si>
  <si>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</si>
  <si>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</si>
  <si>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</si>
  <si>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</si>
  <si>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NGA007Total population</t>
  </si>
  <si>
    <t xml:space="preserve">Number of fatalities from 01/10/2022 to 31/03/2023 in Sokoto, Kebbi, Niger, Kaduna, Katsina and Zamfara states, which are most affected by north west banditry. Some of these fatalities may actually be related to the Middle Belt crisis. </t>
  </si>
  <si>
    <t>NGA007Fatalities reported</t>
  </si>
  <si>
    <t xml:space="preserve">Number of fatalities in Nigeria based on ACLED data from 01/10/2022 to 31/03/2023. </t>
  </si>
  <si>
    <t>NGA007Fatalities in all crises</t>
  </si>
  <si>
    <t>NGA004Total population</t>
  </si>
  <si>
    <t>UNHCR 20/04/2023; IOM 13/03/2023</t>
  </si>
  <si>
    <t>https://data2.unhcr.org/en/documents/details/100211; https://dtm.iom.int/reports/nigeria-displacement-report-43-february-2023</t>
  </si>
  <si>
    <t>The sum of number of people internally displaced by Boko Haram (2,375,846), the  total number of returnees to the northeast (2,100,180) and Nigerian refugees in neighbouring countries(Niger-140,593, Chad -20,937, Cameroon-127,919).</t>
  </si>
  <si>
    <t>NGA004People displaced</t>
  </si>
  <si>
    <t>Number of fatalities related to the insurgency from 01/10/2022 to 31/03/2023  in Borno, Adamawa and Yobe states</t>
  </si>
  <si>
    <t>NGA004Fatalities reported</t>
  </si>
  <si>
    <t xml:space="preserve"> https://acleddata.com/dashboard/#/dashboard</t>
  </si>
  <si>
    <t>NGA004Fatalities in all crises</t>
  </si>
  <si>
    <t>NGA003Total population</t>
  </si>
  <si>
    <t>Number of fatalities from 01/10/2022 to 31/03/2023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</si>
  <si>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</si>
  <si>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 xml:space="preserve">Number of fatalities in Nigeria based on ACLED data from  01/10/2022 to 31/03/2023. </t>
  </si>
  <si>
    <t>NGA003Fatalities in all crises</t>
  </si>
  <si>
    <t>NGA001Total population</t>
  </si>
  <si>
    <t>The entire Nigerian population is exposed to the complex crisis</t>
  </si>
  <si>
    <t>NGA001People exposed</t>
  </si>
  <si>
    <t>UNHCR 18/04/2023; Cadre Harmonise  01/12/2022; OCHA 20/03/2023</t>
  </si>
  <si>
    <t>https://data.unhcr.org/en/documents/details/100141; https://fscluster.org/sites/default/files/documents/fiche_nigeria_november_2022_final_pdf_0.pdf; https://reliefweb.int/report/nigeria/nigeria-humanitarian-needs-overview-2023-february-2023</t>
  </si>
  <si>
    <t>Total number of people affected by the Boko Haram  the Middle belt  Northwest banditry  and Cameroonian refugee crisis.</t>
  </si>
  <si>
    <t>NGA001People affected</t>
  </si>
  <si>
    <t>UNHCR 18/04/2023;  UNHCR 20/04/2023; IOM 23/03/2023;  IOM 13/03/2023</t>
  </si>
  <si>
    <t>https://data.unhcr.org/en/documents/details/100141; https://data2.unhcr.org/en/documents/details/100211; https://dtm.iom.int/reports/nigeria-north-central-and-north-west-displacement-report-11-march-2023; https://dtm.iom.int/reports/nigeria-displacement-report-43-february-2023</t>
  </si>
  <si>
    <t xml:space="preserve">Total number of people displaced by the Boko Haram crisis, the Middle belt crisis,  Northwest banditry, the Cameroonian refugee crisis. </t>
  </si>
  <si>
    <t>NGA001People displaced</t>
  </si>
  <si>
    <t>NGA001Fatalities reported</t>
  </si>
  <si>
    <t>NGA001Fatalities in all crises</t>
  </si>
  <si>
    <t xml:space="preserve">The PIN and levels 1-5 are the aggregated figures from the Boko Haram crisis, the middle belt crisis, the northwest banditry, the Cameroonian refugee crisis. </t>
  </si>
  <si>
    <t>NGA001People in Need</t>
  </si>
  <si>
    <t>UNHCR 18/04/2023; World Population Review 27/04/2022; Cadre Harmonise  01/12/2022; OCHA 20/03/2023</t>
  </si>
  <si>
    <t>https://data.unhcr.org/en/documents/details/100141; https://nigeria.opendataforafrica.org/xspplpb/nigeria-census; https://fscluster.org/sites/default/files/documents/fiche_nigeria_november_2022_final_pdf_0.pdf;  https://reliefweb.int/report/nigeria/nigeria-humanitarian-needs-overview-2023-february-2023; https://fscluster.org/sites/default/files/documents/fiche-nigeria_mar_2022_final_reviewed.pdf; https://nigeria.opendataforafrica.org</t>
  </si>
  <si>
    <t>NGA001Minimal humanitarian conditions - Level 1</t>
  </si>
  <si>
    <t xml:space="preserve"> UNHCR 18/04/2023; Cadre Harmonise  01/12/2022;OCHA 20/03/2023</t>
  </si>
  <si>
    <t>NGA001Stressed humanitarian conditions - Level 2</t>
  </si>
  <si>
    <t>The PIN and levels 1-5 are the aggregated figures from the Boko Haram crisis, the middle belt crisis, the northwest banditry, the Cameroonian refugee crisis.</t>
  </si>
  <si>
    <t>NGA001Moderate humanitarian conditions - Level 3</t>
  </si>
  <si>
    <t xml:space="preserve"> Cadre Harmonise  01/12/2022;OCHA 20/03/2023</t>
  </si>
  <si>
    <t>https://fscluster.org/sites/default/files/documents/fiche_nigeria_november_2022_final_pdf_0.pdf; https://reliefweb.int/report/nigeria/nigeria-humanitarian-needs-overview-2023-february-2023</t>
  </si>
  <si>
    <t>NGA001Severe humanitarian conditions - Level 4</t>
  </si>
  <si>
    <t xml:space="preserve"> Cadre Harmonise  01/12/2022; OCHA 20/03/2023</t>
  </si>
  <si>
    <t>NGA001Extreme humanitarian conditions - Level 5</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</si>
  <si>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</si>
  <si>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</si>
  <si>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</si>
  <si>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</si>
  <si>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Govt. Vanuatu  24/04/23</t>
  </si>
  <si>
    <t>Government of the Republic of Vanuatu: National Disaster Management Office - NEOC Situation Report 36 - TC Judy/TC Kevin (14th - 21st April 2023) - Vanuatu | ReliefWeb</t>
  </si>
  <si>
    <t>Displaced people in Active evacuation centres and In Host households, due to cyclon Judy and Kevin.</t>
  </si>
  <si>
    <t>VUT003People displaced</t>
  </si>
  <si>
    <t xml:space="preserve">https://cerf.un.org/what-we-do/allocation/2023/summary/23-RR-VUT-58018 ;https://reliefweb.int/report/vanuatu/vanuatu-tropical-cyclone-judy-and-tropical-cyclone-kevin-situation-report-no-4-22-march-2023 </t>
  </si>
  <si>
    <t>VUT003People in Need</t>
  </si>
  <si>
    <t>Level 1 = Exposed population – Affected population</t>
  </si>
  <si>
    <t>VUT003Minimal humanitarian conditions - Level 1</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</si>
  <si>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</si>
  <si>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</si>
  <si>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</si>
  <si>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</si>
  <si>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</si>
  <si>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</si>
  <si>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</si>
  <si>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</si>
  <si>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</si>
  <si>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</si>
  <si>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</si>
  <si>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</si>
  <si>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world population review accessed on 30/04/2023</t>
  </si>
  <si>
    <t>https://worldpopulationreview.com/countries/tanzania-population</t>
  </si>
  <si>
    <t>Total population of Tanzania in 2023</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</si>
  <si>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</si>
  <si>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</si>
  <si>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</si>
  <si>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</si>
  <si>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</si>
  <si>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</si>
  <si>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</si>
  <si>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</si>
  <si>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</si>
  <si>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TZA001People affected</t>
  </si>
  <si>
    <t>UNHCR 15/03/2023</t>
  </si>
  <si>
    <t xml:space="preserve"> https://data2.unhcr.org/en/documents/details/99656</t>
  </si>
  <si>
    <t>is the number of refugees in Tanzania as of 28 February 2023 (247000)</t>
  </si>
  <si>
    <t>TZA001People displaced</t>
  </si>
  <si>
    <t>ACLED accessed on 30/04/2023</t>
  </si>
  <si>
    <t>fatalities between 01  October 2022 and 21/04/2023 in Multiple crisis</t>
  </si>
  <si>
    <t>TZA001Fatalities reported</t>
  </si>
  <si>
    <t>fatalities between 01 October 2022 and 21/04/2023</t>
  </si>
  <si>
    <t>TZA001Fatalities in all crises</t>
  </si>
  <si>
    <t>IPC 30/12/2022 , UNHCR 15/03/2023</t>
  </si>
  <si>
    <t xml:space="preserve"> https://www.ipcinfo.org/ipc-country-analysis/details-map/en/c/1156131/?iso3=TZA,  https://data2.unhcr.org/en/documents/details/99656</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</si>
  <si>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</si>
  <si>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</si>
  <si>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</si>
  <si>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</si>
  <si>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</si>
  <si>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(990000) + the refugees crisis ( 247,000 )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</si>
  <si>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</si>
  <si>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</si>
  <si>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</si>
  <si>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</si>
  <si>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</si>
  <si>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Host-community and Refugees</t>
  </si>
  <si>
    <t>TZA001Crisis affected groups</t>
  </si>
  <si>
    <t>TZA003Total population</t>
  </si>
  <si>
    <t>fatalities between 01 October 2022 and  21 April 2023 because of food insecurity .</t>
  </si>
  <si>
    <t>TZA003Fatalities reported</t>
  </si>
  <si>
    <t>fatalities between 01  October 2022 and 21 April 2023</t>
  </si>
  <si>
    <t>TZA003Fatalities in all crises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</si>
  <si>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</si>
  <si>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</si>
  <si>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</si>
  <si>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</si>
  <si>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</si>
  <si>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</si>
  <si>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</si>
  <si>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</si>
  <si>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</si>
  <si>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is the number of refugees in Tanzania as of 28 February (247,000)</t>
  </si>
  <si>
    <t>TZA002People displaced</t>
  </si>
  <si>
    <t>fatalities between 01 October 2022 and 21 April 2023 related to refugees</t>
  </si>
  <si>
    <t>TZA002Fatalities reported</t>
  </si>
  <si>
    <t>TZA002Fatalities in all crises</t>
  </si>
  <si>
    <t>TZA002People in Need</t>
  </si>
  <si>
    <t>TZA002Minimal humanitarian conditions - Level 1</t>
  </si>
  <si>
    <t>TZA002Stressed humanitarian conditions - Level 2</t>
  </si>
  <si>
    <t>is the number of refugees in Tanzania as of 28 February 2023</t>
  </si>
  <si>
    <t>TZA002Moderate humanitarian conditions - Level 3</t>
  </si>
  <si>
    <t>The severity of needs is not identified for refugees</t>
  </si>
  <si>
    <t>TZA002Severe humanitarian conditions - Level 4</t>
  </si>
  <si>
    <t>TZA002Extreme humanitarian conditions - Level 5</t>
  </si>
  <si>
    <t>UNHCR 20/02/2023</t>
  </si>
  <si>
    <t>https://data2.unhcr.org/en/documents/details/99153</t>
  </si>
  <si>
    <t>TZA002Crisis affected groups</t>
  </si>
  <si>
    <t xml:space="preserve"> UNHCR Sudan accessed on 30/04/2023  ; UNHCR South Sudan accesed on 30/04/2023  ; UNHCR Chad accessed on 30/04/2023</t>
  </si>
  <si>
    <t>https://data2.unhcr.org/en/country/sdn; https://data2.unhcr.org/en/country/ssd ; https://data2.unhcr.org/en/country/tcd</t>
  </si>
  <si>
    <t>The number includes IDPs in Sudan (3,714,377) as of 31 July 2022, Refugees and Asylum-seekers in Sudan(1137462) as of 28 February 2023, Refugee returnees (2,060) as of 31 Dec. 2019, Sudanese  refugees in South Sudan (289,840) as of 31 December 2022 and  Sudanese refugees in Chad (407378) as of 31 March 2023.</t>
  </si>
  <si>
    <t>SDN001People displaced</t>
  </si>
  <si>
    <t>IOM 25/04/2023</t>
  </si>
  <si>
    <t>https://reliefweb.int/report/sudan/sudan-escalating-conflict-situation-update-25-april-2023</t>
  </si>
  <si>
    <t xml:space="preserve"> As of 24 April 2023, more than 4,000  injured since April 15 2023 , Following the fighting between the Rapid Support Forces (RSF) and the Sudanese Armed Forces (SAF) </t>
  </si>
  <si>
    <t>SDN001Injuries reported</t>
  </si>
  <si>
    <t xml:space="preserve"> ACLED accessed on 29/04/2023 ,WHO 07/02/2023</t>
  </si>
  <si>
    <t>https://acleddata.com/dashboard/#/dashboard ,https://www.emro.who.int/media/news/with-al-takamol-refugee-camp-destroyed-by-fire-in-sudan-who-extends-health-support-and-assesses-further-needs.html?format=html</t>
  </si>
  <si>
    <t>fatalities between 01 October 2022 and 21 April 2023 for the complex crisis</t>
  </si>
  <si>
    <t>SDN001Fatalities reported</t>
  </si>
  <si>
    <t>https://acleddata.com/dashboard/#/dashboard, https://www.emro.who.int/media/news/with-al-takamol-refugee-camp-destroyed-by-fire-in-sudan-who-extends-health-support-and-assesses-further-needs.html?format=html</t>
  </si>
  <si>
    <t>fatalities between 01 October 2022 and 21 April 2023</t>
  </si>
  <si>
    <t>SDN001Fatalities in all crises</t>
  </si>
  <si>
    <t>UNHCR accessed on 30/04/2023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</si>
  <si>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</si>
  <si>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</si>
  <si>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</si>
  <si>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30/04/2023; IPC 21/6/2022</t>
  </si>
  <si>
    <t>People living in the states that host over 100K refugees are considered affected. (Khartoum, White Nile, and Kassala)</t>
  </si>
  <si>
    <t>SDN005People affected</t>
  </si>
  <si>
    <t>UNHCR accessed on 30/04/2023</t>
  </si>
  <si>
    <t>https://data2.unhcr.org/en/country/sdn</t>
  </si>
  <si>
    <t>The number represents refugees in Sudan, as of 28 February 2023</t>
  </si>
  <si>
    <t>SDN005People displaced</t>
  </si>
  <si>
    <t>WHO 07/02/2023 , ACLED accessed on 29/04/2023</t>
  </si>
  <si>
    <t>https://www.emro.who.int/media/news/with-al-takamol-refugee-camp-destroyed-by-fire-in-sudan-who-extends-health-support-and-assesses-further-needs.html?format=html ,https://acleddata.com/data-export-tool/</t>
  </si>
  <si>
    <t>Fatalities between 01 October 2022 and 21 April 2023 related to refugees</t>
  </si>
  <si>
    <t>SDN005Fatalities reported</t>
  </si>
  <si>
    <t xml:space="preserve"> ACLED accessed on 29/04/2023 , WHO 07/02/2023</t>
  </si>
  <si>
    <t>https://acleddata.com/dashboard/#/dashboard, https://reliefweb.int/report/sudan/sudan-2022-flood-response-update-03-30-november-2022, https://www.emro.who.int/media/news/with-al-takamol-refugee-camp-destroyed-by-fire-in-sudan-who-extends-health-support-and-assesses-further-needs.html?format=html</t>
  </si>
  <si>
    <t>SDN005Fatalities in all crises</t>
  </si>
  <si>
    <t>SDN005People in Need</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</si>
  <si>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</si>
  <si>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</si>
  <si>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</si>
  <si>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</si>
  <si>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</si>
  <si>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</si>
  <si>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ACLED accessed on 29/4/2023</t>
  </si>
  <si>
    <t xml:space="preserve">fatalities between 01 October 2022 and 21 April 2023 in Kordofan and Darfur regions . </t>
  </si>
  <si>
    <t>SDN008Fatalities reported</t>
  </si>
  <si>
    <t>https://acleddata.com/dashboard/#/dashboard,  https://www.emro.who.int/media/news/with-al-takamol-refugee-camp-destroyed-by-fire-in-sudan-who-extends-health-support-and-assesses-further-needs.html?format=html</t>
  </si>
  <si>
    <t>SDN008Fatalities in all crises</t>
  </si>
  <si>
    <t>World Population Review accessed on 30/04/2023</t>
  </si>
  <si>
    <t>https://worldpopulationreview.com/countries/mauritania-population</t>
  </si>
  <si>
    <t>Total population of Mauritania</t>
  </si>
  <si>
    <t>MRT003Total population</t>
  </si>
  <si>
    <t>fatalities between 01 October 2022 and 21 April 2023 because of food insecurity .</t>
  </si>
  <si>
    <t>MRT003Fatalities reported</t>
  </si>
  <si>
    <t>MRT003Fatalities in all crises</t>
  </si>
  <si>
    <t>MRT002Total population</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</si>
  <si>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</si>
  <si>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</si>
  <si>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</si>
  <si>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</si>
  <si>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Total population of regions that host Malian refugees: Hodh Chargu , Nouakchott and Nouadhibou</t>
  </si>
  <si>
    <t>MRT002People exposed</t>
  </si>
  <si>
    <t>https://www.citypopulation.de/en/mauritania/cities/ ,  https://data.unhcr.org/en/documents/details/100304</t>
  </si>
  <si>
    <t>People affected are the total population of regions that host Malian refugees:  Hodh Chargu , Nouakchott and Nouadhibou</t>
  </si>
  <si>
    <t>MRT002People affected</t>
  </si>
  <si>
    <t>https://data.unhcr.org/en/country/mrt</t>
  </si>
  <si>
    <t>People displaced is the number of Malian refugees in Mauritania as of 30/11/2022  (98,000)</t>
  </si>
  <si>
    <t>MRT002People displaced</t>
  </si>
  <si>
    <t>fatalities between 01 October 2022 and 21 April 2023 related to Malian refugees .</t>
  </si>
  <si>
    <t>MRT002Fatalities reported</t>
  </si>
  <si>
    <t>MRT002Fatalities in all crises</t>
  </si>
  <si>
    <t>MRT002People in Need</t>
  </si>
  <si>
    <t>MRT002Minimal humanitarian conditions - Level 1</t>
  </si>
  <si>
    <t>City Population acceessed on 30/04/2023 ,UNHCR 17/04/2023 , UNHCR accessed on 30/04/2023</t>
  </si>
  <si>
    <t>https://data.unhcr.org/en/country/mrt ,https://www.citypopulation.de/en/mauritania/cities/ , https://data.unhcr.org/en/documents/details/100304</t>
  </si>
  <si>
    <t>MRT002Stressed humanitarian conditions - Level 2</t>
  </si>
  <si>
    <t>Level 3 is the number of Malian refugees in Mauritania as of 30 November 2022 (98,000)</t>
  </si>
  <si>
    <t>MRT002Moderate humanitarian conditions - Level 3</t>
  </si>
  <si>
    <t>MRT002Severe humanitarian conditions - Level 4</t>
  </si>
  <si>
    <t>MRT002Extreme humanitarian conditions - Level 5</t>
  </si>
  <si>
    <t>UNHCR 17/04/2023</t>
  </si>
  <si>
    <t xml:space="preserve"> https://data.unhcr.org/en/documents/details/100304</t>
  </si>
  <si>
    <t>MRT002Crisis affected groups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</si>
  <si>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</si>
  <si>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</si>
  <si>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</si>
  <si>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</si>
  <si>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</si>
  <si>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</si>
  <si>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</si>
  <si>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</si>
  <si>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</si>
  <si>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</si>
  <si>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</si>
  <si>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Federal Register 2023,
 IDMC 2021</t>
  </si>
  <si>
    <t>https://www.federalregister.gov/documents/2023/01/09/2023-00254/implementation-of-a-parole-process-for-nicaraguans#footnote-21-p1257 ; https://www.internal-displacement.org/countries/costa-rica</t>
  </si>
  <si>
    <t>The number of Nicaraguan refugees and asylum seekers in Costa Rica + the number of internal displacements</t>
  </si>
  <si>
    <t>CRI002People affected</t>
  </si>
  <si>
    <t>Federal Register 2023</t>
  </si>
  <si>
    <t>https://www.federalregister.gov/documents/2023/01/09/2023-00254/implementation-of-a-parole-process-for-nicaraguans#footnote-21-p1257</t>
  </si>
  <si>
    <t xml:space="preserve">The number of Nicaraguan refugees and asylum seekers in Costa Rica according Federal Register
</t>
  </si>
  <si>
    <t>CRI002People displaced</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</si>
  <si>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</si>
  <si>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</si>
  <si>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</si>
  <si>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</si>
  <si>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</si>
  <si>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CRI002People in Need</t>
  </si>
  <si>
    <t>Federal Register 2023,
 IDMC 2021, 
Costa Rica 21</t>
  </si>
  <si>
    <t>https://reliefweb.int/report/panama/panama-multi-country-office-monthly-operational-update-june-2022 ; https://www.internal-displacement.org/countries/costa-rica;    https://www.costarica21.com/San-Jose-s.html https://www.federalregister.gov/documents/2023/01/09/2023-00254/implementation-of-a-parole-process-for-nicaraguans#footnote-21-p1257</t>
  </si>
  <si>
    <t>CRI002Minimal humanitarian conditions - Level 1</t>
  </si>
  <si>
    <t>https://reliefweb.int/report/panama/panama-multi-country-office-monthly-operational-update-june-2022 ; https://www.internal-displacement.org/countries/costa-rica;    https://www.costarica21.com/San-Jose-s.html</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</si>
  <si>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</si>
  <si>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</si>
  <si>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</si>
  <si>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</si>
  <si>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</si>
  <si>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</si>
  <si>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CRI002Illness cases reported</t>
  </si>
  <si>
    <t>CRI002Buildings damaged</t>
  </si>
  <si>
    <t>CRI002Buildings destroyed</t>
  </si>
  <si>
    <t>CRI002Economic Losses</t>
  </si>
  <si>
    <t>https://hum-insight.info/</t>
  </si>
  <si>
    <t>Total population taken from OCHA dataset Humanitarian needs overview 2022</t>
  </si>
  <si>
    <t>VEN001Total population</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</si>
  <si>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</si>
  <si>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</si>
  <si>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</si>
  <si>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</si>
  <si>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</si>
  <si>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</si>
  <si>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</si>
  <si>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</si>
  <si>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</si>
  <si>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https://reliefweb.int/report/world/unhcr-mid-year-trends-2022</t>
  </si>
  <si>
    <t xml:space="preserve">As UNHCR reportd: By mid-2022, there were 5.6 million Venezuelan refugees and other people in need of international protection, 17 per cent of the global total. Their number grew by 21 per cent in the first six months of 2022. The largest increases were reported in Colombia (+635,200), Peru (+163,300) and Brazil (+118,900), reflecting revised estimates by the Governments of Colombia and Peru.  </t>
  </si>
  <si>
    <t>VEN001People displaced</t>
  </si>
  <si>
    <t>VEN001Injuries reported</t>
  </si>
  <si>
    <t>Fatalities reported by Acled between 21/04/2022 to 21/01/2023</t>
  </si>
  <si>
    <t>VEN001Fatalities reported</t>
  </si>
  <si>
    <t>VEN001Fatalities in all crises</t>
  </si>
  <si>
    <t>https://assets.website-files.com/5d14c6a5c4ad42a4e794d0f7/6153ad6fb92e4428cada4fb7_Presentacion%20ENCOVI%202021%20V1.pdf</t>
  </si>
  <si>
    <t xml:space="preserve">Figure taken from  UCAB research about social and economic situation in Venezuela during covid-19 pandemic. The number of multidimentional poverty is equal to 65.2 % of total population, so it is an approximation of people in need that would be equal to such 65.2 %
</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</si>
  <si>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</si>
  <si>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</si>
  <si>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</si>
  <si>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taking people exposed fiture minus people affected figure</t>
  </si>
  <si>
    <t>VEN001Minimal humanitarian conditions - Level 1</t>
  </si>
  <si>
    <t>Figurea calculated taking people affected figure minus people in need</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</si>
  <si>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</si>
  <si>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</si>
  <si>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</si>
  <si>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</si>
  <si>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</si>
  <si>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</si>
  <si>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VEN001Illness cases reported</t>
  </si>
  <si>
    <t>VEN001Buildings damaged</t>
  </si>
  <si>
    <t>VEN001Buildings destroyed</t>
  </si>
  <si>
    <t>VEN001Economic Losses</t>
  </si>
  <si>
    <t>world population review accessed on 10/04/2023 WPR Accessed 06/02/2023 world population review accessed on 13/04/2023 world population review accessed on 09/04/2023 World Bank accessed on 25/04/2023 IPC 23/02/2023 world population review accessed on 30/04/2023</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</si>
  <si>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https://reliefweb.int/report/namibia/namibia-acute-food-insecurity-analysis-september-2022-august-2023-published-23-february-2023 https://worldpopulationreview.com/countries/tanzania-population</t>
  </si>
  <si>
    <t>Total population of Zimbabwe, Madagascar, Zambia, Eswatini, Malawi, Namibia and Tanzania</t>
  </si>
  <si>
    <t>REG012Total population</t>
  </si>
  <si>
    <t xml:space="preserve">world population review accessed on 13/09/2022 City popualtion 01/06/2020 UN Statistics 2004 world population review accessed on 18/09/2022 World Bank 2020 world population review accessed on 18/09/2022 City Population accesssed on 16/01/2023 , IPC 30/12/2022 , Mabumbe accessed on 5/1/2023
</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</si>
  <si>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http://www.citypopulation.de/en/tanzania/cities/ , https://www.ipcinfo.org/ipc-country-analysis/details-map/en/c/1156131/ , https://mabumbe.com/list-of-districts-in-tanzania-region-wise/</t>
  </si>
  <si>
    <t>Total area affected in Zimbabwe, Madagascar, Zambia, Eswatini, Malawi, Namibia and Tanzania</t>
  </si>
  <si>
    <t>REG012Landmass affected</t>
  </si>
  <si>
    <t>world population review accessed on 10/04/2023 IPC 04/01/2023 IPC 30/8/2022 IPC 04/07/2022 World Bank accessed on 25/04/2023 ,IPC 08/08/2022  IPC 23/02/2023 IPC 30/12/2022</t>
  </si>
  <si>
    <t>https://worldpopulationreview.com/countries/zimbabwe-population https://www.ipcinfo.org/ipc-country-analysis/details-map/en/c/1156133/?iso3=MDG https://www.ipcinfo.org/ipc-country-analysis/details-map/en/c/1155845/ https://www.ipcinfo.org/ipc-country-analysis/details-map/en/c/1155762/?iso3=SWZ https://data.worldbank.org/indicator/SP.POP.TOTL?locations=MW , https://www.ipcinfo.org/ipc-country-analysis/details-map/en/c/1155839/ https://reliefweb.int/report/namibia/namibia-acute-food-insecurity-analysis-september-2022-august-2023-published-23-february-2023 https://www.ipcinfo.org/ipc-country-analysis/details-map/en/c/1156131/?iso3=TZA</t>
  </si>
  <si>
    <t>REG012People exposed</t>
  </si>
  <si>
    <t>world population review accessed on 10/04/2023 IPC 04/01/2023 IPC 30/8/2022 IPC 04/07/2022 IPC 08/08/2022 ,Govt. Malawi 13/04/2023 IPC 23/02/2023 IPC 30/12/2022</t>
  </si>
  <si>
    <t>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,https://reliefweb.int/report/malawi/tropical-cyclone-freddy-emergency-response-plan-office-president-and-cabinet-department-disaster-management-affairs-march-2023 https://reliefweb.int/report/namibia/namibia-acute-food-insecurity-analysis-september-2022-august-2023-published-23-february-2023 https://www.ipcinfo.org/ipc-country-analysis/details-map/en/c/1156131/?iso3=TZA</t>
  </si>
  <si>
    <t>REG012People affected</t>
  </si>
  <si>
    <t xml:space="preserve"> IOM 14/12/2022 x x   x</t>
  </si>
  <si>
    <t xml:space="preserve"> https://reliefweb.int/report/madagascar/madagascar-baseline-mobility-assessment-grand-sud-september-2022 x x   x</t>
  </si>
  <si>
    <t xml:space="preserve">IPDs in  Madagascar only as there is no information indicating that there IDPs in the other countries. </t>
  </si>
  <si>
    <t>REG012People displaced</t>
  </si>
  <si>
    <t xml:space="preserve"> IPC 11/10/2022     x</t>
  </si>
  <si>
    <t xml:space="preserve"> https://www.ipcinfo.org/ipc-country-analysis/details-map/en/c/1155947/?iso3=MDG     x</t>
  </si>
  <si>
    <t>The number of illness cases reported in Madagascar , there is no information about the ilness cases in the other countries</t>
  </si>
  <si>
    <t>REG012Illness cases reported</t>
  </si>
  <si>
    <t>ACLED accessed on 10/04/2023 ECHO 1/02/2023 ACLED accessed on 13/04/2023 ACLED accessed on 09/04/2023 ACLED accessed on 25/04/2023 , Govt. Malawi 13/04/2023 ACLED accessed on 17/04/2023 ACLED accessed on 30/04/2023</t>
  </si>
  <si>
    <t>https://acleddata.com/dashboard/#/dashboard https://reliefweb.int/report/madagascar/madagascar-tropical-cyclone-cheneso-update-gdacs-bngrcmid-meteomadagascar-emsr645-echo-daily-flash-01-february-2023 https://acleddata.com/data-export-tool/ https://acleddata.com/data-export-tool/ https://reliefweb.int/report/malawi/tropical-cyclone-freddy-emergency-response-plan-office-president-and-cabinet-department-disaster-management-affairs-march-2023,https://acleddata.com/data-export-tool/ https://acleddata.com/data-export-tool/ https://acleddata.com/data-export-tool/</t>
  </si>
  <si>
    <t xml:space="preserve">Fatalities between 01 September 2022 and 21 April 2023 </t>
  </si>
  <si>
    <t>REG012Fatalities in all crises</t>
  </si>
  <si>
    <t>UNICEF accessed on 10/04/2023 IPC 04/01/2023 IPC 30/8/2022 IPC 04/07/2022 UNICEF 25/04/2023 IPC 23/02/2023 IPC 30/12/2022</t>
  </si>
  <si>
    <t>https://www.unicef.org/appeals/zimbabwe#download https://www.ipcinfo.org/ipc-country-analysis/details-map/en/c/1156133/?iso3=MDG https://www.ipcinfo.org/ipc-country-analysis/details-map/en/c/1155845/ https://www.ipcinfo.org/ipc-country-analysis/details-map/en/c/1155762/?iso3=SWZ https://reliefweb.int/report/malawi/unicef-malawi-humanitarian-situation-report-no-3-1-15-april-2023 https://reliefweb.int/report/namibia/namibia-acute-food-insecurity-analysis-september-2022-august-2023-published-23-february-2023 https://www.ipcinfo.org/ipc-country-analysis/details-map/en/c/1156131/?iso3=TZA</t>
  </si>
  <si>
    <t>REG012People in Need</t>
  </si>
  <si>
    <t>world population review accessed on 10/04/2023 IPC 04/01/2023 IPC 30/8/2022 IPC 04/07/2022 World Bank accessed on 25/04/2023 ,IPC 08/08/2022 ,Govt. Malawi 13/04/2023 IPC 23/02/2023 IPC 30/12/2022</t>
  </si>
  <si>
    <t xml:space="preserve"> https://worldpopulationreview.com/countries/zimbabwe-population https://www.ipcinfo.org/ipc-country-analysis/details-map/en/c/1156133/?iso3=MDG https://www.ipcinfo.org/ipc-country-analysis/details-map/en/c/1155845/ https://www.ipcinfo.org/ipc-country-analysis/details-map/en/c/1155762/?iso3=SWZ https://data.worldbank.org/indicator/SP.POP.TOTL?locations=MW , https://www.ipcinfo.org/ipc-country-analysis/details-map/en/c/1155839/,https://reliefweb.int/report/malawi/tropical-cyclone-freddy-emergency-response-plan-office-president-and-cabinet-department-disaster-management-affairs-march-2023 https://reliefweb.int/report/namibia/namibia-acute-food-insecurity-analysis-september-2022-august-2023-published-23-february-2023 https://www.ipcinfo.org/ipc-country-analysis/details-map/en/c/1156131/?iso3=TZA</t>
  </si>
  <si>
    <t>The sum of Level 1 figures for food/drought/complex crisis from ACAPS INFORM Severity Index of each country (Zimbabwe, Madagascar, Zambia, Eswatini, Malawi, Namibia and Tanzania)</t>
  </si>
  <si>
    <t>REG012Minimal humanitarian conditions - Level 1</t>
  </si>
  <si>
    <t>world population review accessed on 10/04/2023 , UNICEF accessed on 10/04/2023 IPC 04/01/2023 IPC 30/8/2022 IPC 04/07/2022 IPC 08/08/2022 ,Govt. Malawi 13/04/2023 ,UNICEF 25/04/2023 IPC 23/02/2023 IPC 30/12/2022</t>
  </si>
  <si>
    <t xml:space="preserve"> https://worldpopulationreview.com/countries/zimbabwe-population , 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 https://reliefweb.int/report/namibia/namibia-acute-food-insecurity-analysis-september-2022-august-2023-published-23-february-2023 https://www.ipcinfo.org/ipc-country-analysis/details-map/en/c/1156131/?iso3=TZA</t>
  </si>
  <si>
    <t>The sum of Level 2 figures for food/drought/complex crisis from ACAPS INFORM Severity Index of each country (Zimbabwe, Madagascar, Zambia, Eswatini, Malawi, Namibia and Tanzania)</t>
  </si>
  <si>
    <t>REG012Stressed humanitarian conditions - Level 2</t>
  </si>
  <si>
    <t>The sum of Level 3 figures for food/drought/complex crisis from ACAPS INFORM Severity Index of each country (Zimbabwe, Madagascar, Zambia, Eswatini, Malawi, Namibia and Tanzania)</t>
  </si>
  <si>
    <t>REG012Moderate humanitarian conditions - Level 3</t>
  </si>
  <si>
    <t>UNICEF accessed on 10/04/2023 IPC 04/01/2023 IPC 30/8/2022 IPC 04/07/2022 IPC 08/08/2022 ,Govt. Malawi 13/04/2023 ,UNICEF 25/04/2023 IPC 23/02/2023 IPC 30/12/2022</t>
  </si>
  <si>
    <t>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 https://reliefweb.int/report/namibia/namibia-acute-food-insecurity-analysis-september-2022-august-2023-published-23-february-2023 https://www.ipcinfo.org/ipc-country-analysis/details-map/en/c/1156131/?iso3=TZA</t>
  </si>
  <si>
    <t>The sum of Level 4 figures for food/drought/complex crisis from ACAPS INFORM Severity Index of each country (Zimbabwe, Madagascar, Zambia, Eswatini, Malawi, Namibia and Tanzania)</t>
  </si>
  <si>
    <t>REG012Severe humanitarian conditions - Level 4</t>
  </si>
  <si>
    <t>UNICEF accessed on 10/04/2023 IPC 04/01/2023 IPC 30/8/2022 IPC 04/07/2022 IPC 08/08/2022 ,Govt. Malawi 13/04/2023,UNICEF 25/04/2023 IPC 23/02/2023 IPC 30/12/2022</t>
  </si>
  <si>
    <t>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 https://reliefweb.int/report/malawi/tropical-cyclone-freddy-emergency-response-plan-office-president-and-cabinet-department-disaster-management-affairs-march-2023 ,https://reliefweb.int/report/malawi/unicef-malawi-humanitarian-situation-report-no-3-1-15-april-2023 https://reliefweb.int/report/namibia/namibia-acute-food-insecurity-analysis-september-2022-august-2023-published-23-february-2023 https://www.ipcinfo.org/ipc-country-analysis/details-map/en/c/1156131/?iso3=TZA</t>
  </si>
  <si>
    <t>The sum of Level 5 figures for food/drought/complex crisis from ACAPS INFORM Severity Index of each country (Zimbabwe, Madagascar, Zambia, Eswatini, Malawi, Namibia and Tanzania)</t>
  </si>
  <si>
    <t>REG012Extreme humanitarian conditions - Level 5</t>
  </si>
  <si>
    <t>x x UNHCR 31/03/2021 IPC 04/07/2022 UNHCR accessed on 26/04/2023 , Govt. Malawi 13/04/2023 x x</t>
  </si>
  <si>
    <t>x x https://data2.unhcr.org/en/country/zmb https://www.ipcinfo.org/ipc-country-analysis/details-map/en/c/1155762/?iso3=SWZ https://data2.unhcr.org/en/country/mwi , https://reliefweb.int/report/malawi/tropical-cyclone-freddy-emergency-response-plan-office-president-and-cabinet-department-disaster-management-affairs-march-2023 x x</t>
  </si>
  <si>
    <t>Host community, IDPs, Refugees , Returnees  and Non -Host</t>
  </si>
  <si>
    <t>REG012Crisis affected groups</t>
  </si>
  <si>
    <t>OCHA Updated 04/04/23; IOM accessed on 24/01/2023;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</si>
  <si>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</si>
  <si>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neighbouring country are not included), including Iran(Documented- 750000 Amayesh card holder + 360000 resident permit + 267000 Afghan family passport holder; Undocumented- 2.6 million head counted+ 500000 who didn't participate in headcount), Pakistan( (Undocumented 775000,+ new arrival 600000+ 1.32 million Afghan PoR card holders +Afghan citizen card 840000 + UMRF 140872 ))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</si>
  <si>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</si>
  <si>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01/10/2022-16/04/2023; ACLED 01/10/2022-31/03/2023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</si>
  <si>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</si>
  <si>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</si>
  <si>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</si>
  <si>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</si>
  <si>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</si>
  <si>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</si>
  <si>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</si>
  <si>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</si>
  <si>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</si>
  <si>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</si>
  <si>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</si>
  <si>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</si>
  <si>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</si>
  <si>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</si>
  <si>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</si>
  <si>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UNHCR Accessed 23/03/2023IDMC 31/12/2021OCHA 19/03/23</t>
  </si>
  <si>
    <t>https://reliefweb.int/sites/reliefweb.int/files/resources/Afghanistan%20Situation%20Regional%20RRP%202021%20Final%20Report.pdfhttps://www.internal-displacement.org/countries/pakistan#:~:text=The%20number%20of%20IDPs%20has,a%20wide%20range%20of%20hazards.SITREP_19-12-2022.pdf (pdma.gos.pk)</t>
  </si>
  <si>
    <t>The figure includes the total number of IDPs which also includes Monsoon 2022 IDPs and  Afghan refugees. (Undocumented 775000, new arrival 600000, 1.32 million Afghan PoR card holders,  Afghan citizen card 840000 and UMRF 140872 )</t>
  </si>
  <si>
    <t>PAK001People displaced</t>
  </si>
  <si>
    <t>All conflict-related fatalities in the last six months across all provinces as counted by ACLED. So far no health (i.e. malnutrition) deaths have been included due to data gaps.</t>
  </si>
  <si>
    <t>PAK001Fatalities reported</t>
  </si>
  <si>
    <t>ACLED accessed 31/03/2023 NDMA 18/11/2022</t>
  </si>
  <si>
    <t>https://acleddata.com/data-export-tool/, https://cms.ndma.gov.pk/storage/app/public/situation-reports/November2022/N2n1eEarMt6q6Rb8ZYwn.pdf</t>
  </si>
  <si>
    <t>All conflict-related fatalities in the last six months across all provinces, as counted by ACLED, and total flood-related fatalities. So far no health (i.e. malnutrition) deaths have been included due to data gap.</t>
  </si>
  <si>
    <t>PAK001Fatalities in all crises</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</si>
  <si>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</si>
  <si>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</si>
  <si>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</si>
  <si>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</si>
  <si>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</si>
  <si>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</si>
  <si>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</si>
  <si>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</si>
  <si>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 xml:space="preserve"> IPC 31/12/22; OCHA 04/10/2022</t>
  </si>
  <si>
    <t>https://reliefweb.int/report/pakistan/pakistan-2022-monsoon-floods-situation-report-no-03-26-august-2024 ; https://www.ipcinfo.org/ipc-country-analysis/details-map/en/c/1156103/?iso3=PAK</t>
  </si>
  <si>
    <t>Level 3 comprises Moderate humanitarian conditions =  People in need - Severe humanitarian conditions (Level 4)</t>
  </si>
  <si>
    <t>PAK001Moderate humanitarian conditions - Level 3</t>
  </si>
  <si>
    <t>IPC 31/12/22;  OCHA 04/10/2022</t>
  </si>
  <si>
    <t>https://www.ipcinfo.org/ipc-country-analysis/details-map/en/c/1156103/?iso3=PAK; https://reliefweb.int/report/pakistan/pakistan-2022-monsoon-floods-situation-report-no-03-26-august-2025</t>
  </si>
  <si>
    <t>We considered the Number of people who are in IPC Phase 4 and 30,000 people severely affected by Monsoon Flood 2022.</t>
  </si>
  <si>
    <t>PAK001Severe humanitarian conditions - Level 4</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</si>
  <si>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</si>
  <si>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</si>
  <si>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</si>
  <si>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</si>
  <si>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ACLED accessed 31/03/23</t>
  </si>
  <si>
    <t>All crisis related casualities in the last 6 months.</t>
  </si>
  <si>
    <t>ARM002Fatalities reported</t>
  </si>
  <si>
    <t>ARM002Fatalities in all crises</t>
  </si>
  <si>
    <t>AZE002Fatalities reported</t>
  </si>
  <si>
    <t>AZE002Fatalities in all crises</t>
  </si>
  <si>
    <t>Total fatalities in last 6 months</t>
  </si>
  <si>
    <t>REG013Fatalities reported</t>
  </si>
  <si>
    <t>REG013Fatalities in all crises</t>
  </si>
  <si>
    <t>PAK004Total population</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</si>
  <si>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</si>
  <si>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</si>
  <si>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</si>
  <si>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 xml:space="preserve">The country population of Pakistan estimates in 2023. The number of registered refugees, undocumented Afghans living in Pakistan, and Pakistani refugees in Afghanistan are not counted to avoid double counting. </t>
  </si>
  <si>
    <t>PAK005Total population</t>
  </si>
  <si>
    <t xml:space="preserve">All conflict-related fatalities in the last six months across all provinces as counted by ACLED and total flood related fatalities. So far no health (i.e. malnutrition) deaths have been included due to data gap. </t>
  </si>
  <si>
    <t>PAK005Fatalities in all crises</t>
  </si>
  <si>
    <t>world population review Accessed 27/04/23</t>
  </si>
  <si>
    <t>https://worldpopulationreview.com/countries/north-korea-population</t>
  </si>
  <si>
    <t>Total population in country</t>
  </si>
  <si>
    <t>PRK001Total population</t>
  </si>
  <si>
    <t>The whole country is considered expossed, this figure therefore includes total population</t>
  </si>
  <si>
    <t>PRK001People exposed</t>
  </si>
  <si>
    <t>Total population is considered affected by the various crises</t>
  </si>
  <si>
    <t>PRK001People affected</t>
  </si>
  <si>
    <t>ACLED 31/03/2023</t>
  </si>
  <si>
    <t>https://acleddata.com/#/dashboard</t>
  </si>
  <si>
    <t>PRK001Fatalities reported</t>
  </si>
  <si>
    <t>PRK001Fatalities in all crises</t>
  </si>
  <si>
    <t>PRK001Stressed humanitarian conditions - Level 2</t>
  </si>
  <si>
    <t>PRK001Moderate humanitarian conditions - Level 3</t>
  </si>
  <si>
    <t> OCHA 28/07/2022 ; USAID 13/12/2022 ; ACTED 28/04/2023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</si>
  <si>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</si>
  <si>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Levels 1 = the number of people exposed - affected population</t>
  </si>
  <si>
    <t>ETH005Minimal humanitarian conditions - Level 1</t>
  </si>
  <si>
    <t>ACTED 28/04/2023 ; UNHCR 1/2/2023</t>
  </si>
  <si>
    <t>https://reliefweb.int/report/ethiopia/horn-africa-acteds-response-needs-drought-affected-families ; https://reliefweb.int/report/somalia/east-and-horn-africa-and-great-lakes-region-unhcr-drought-situation-response-update-5-december-2022</t>
  </si>
  <si>
    <t>ETH005Stressed humanitarian conditions - Level 2</t>
  </si>
  <si>
    <t>ACLED accessed on 02/5/2023</t>
  </si>
  <si>
    <t>Resultant civilian fatalities due to ongoing conflict  and violence in Northern Ethiopia from 02nd November 2022 to  02 April 2023 in Afar, Amhara, and Tigray regions</t>
  </si>
  <si>
    <t>ETH004Fatalities reported</t>
  </si>
  <si>
    <t>ACLED accessed on 02/05/2023</t>
  </si>
  <si>
    <t>Number of fatalaties from all crises between 02 November 2022 to 02 April 2023 in Ethiopia. The figure is a tally of all fatalities arising from all crisis in the country</t>
  </si>
  <si>
    <t>ETH004Fatalities in all crises</t>
  </si>
  <si>
    <t>https://data2.unhcr.org/en/country/eth</t>
  </si>
  <si>
    <t>ETH003People in Need</t>
  </si>
  <si>
    <t>WPR Accessed on 22/11/2022; UNHCR accessed on 16/12/2022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</si>
  <si>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</si>
  <si>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</si>
  <si>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</si>
  <si>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 OCHA 28/07/2022 ; UNHCR accessed on 30/04/2023</t>
  </si>
  <si>
    <t>https://data.humdata.org/dataset/ethiopia-population-data-_-admin-level-0-3 ; https://data2.unhcr.org/en/country/eth</t>
  </si>
  <si>
    <t>ETH003Stressed humanitarian conditions - Level 2</t>
  </si>
  <si>
    <t xml:space="preserve"> Ethiopia had 1,249 fatalities arising from violence in the whole country, and 165 fatalities in Northern Ethiopia between 02 November 2022 to 02 April 2023.  Ergo Complex crisis fatalities = Total crises fatalities (1249) - Northern Ethiopia fatalities (165)= 1084 complex crisis fatalities.</t>
  </si>
  <si>
    <t>ETH001Fatalities reported</t>
  </si>
  <si>
    <t>ETH001Fatalities in all crises</t>
  </si>
  <si>
    <t>ACAPS methodology was used to compute level 1 and 2. Level 3 to 5 is a sumation of people in need.</t>
  </si>
  <si>
    <t>ETH001Minimal humanitarian conditions - Level 1</t>
  </si>
  <si>
    <t>WPR Accessed on 16/02/2023  ; ACTED 28/04/2023</t>
  </si>
  <si>
    <t>https://worldpopulationreview.com/countries/ethiopia-population ; https://reliefweb.int/report/ethiopia/horn-africa-acteds-response-needs-drought-affected-families</t>
  </si>
  <si>
    <t>ETH001Stressed humanitarian conditions - Level 2</t>
  </si>
  <si>
    <t>WFP 13/1/2023 ; World Vision 18/1/2023; UNHCR accessed 30/4/2023 ; UNHCR 23/3/2023</t>
  </si>
  <si>
    <t>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</si>
  <si>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ETH001Moderate humanitarian conditions - Level 3</t>
  </si>
  <si>
    <t>WFP 16/12/2022 ; World Vision 18/1/2023; UNHCR accessed 30/4/2023 ;UNICEF 20/3/2023</t>
  </si>
  <si>
    <t>https://data.unhcr.org/en/country/eth ; https://reliefweb.int/report/ethiopia/northern-ethiopia-crisis-response-situation-report-31-december-2022 ; https://reliefweb.int/report/ethiopia/wfp-ethiopia-drought-response-situation-report-6-november-2022;https://reliefweb.int/report/ethiopia/horn-africa-ethiopia-kenya-somalia-drought-situation-and-response-overview-march-2023</t>
  </si>
  <si>
    <t>ETH001Severe humanitarian conditions - Level 4</t>
  </si>
  <si>
    <t>WFP 13/1/2023 ; World Vision 18/1/2023; UNHCR accessed 30/04/2023 ;UNICEF 20/3/2023</t>
  </si>
  <si>
    <t>https://data.unhcr.org/en/country/eth ; https://reliefweb.int/report/ethiopia/northern-ethiopia-crisis-response-situation-report-31-december-2022 ; https://reliefweb.int/report/ethiopia/wfp-ethiopia-drought-response-situation-report-6-november-2020;https://reliefweb.int/report/ethiopia/horn-africa-ethiopia-kenya-somalia-drought-situation-and-response-overview-march-2023</t>
  </si>
  <si>
    <t>ETH001Extreme humanitarian conditions - Level 5</t>
  </si>
  <si>
    <t>ETH001People in Need</t>
  </si>
  <si>
    <t>The whole country is imapcted by the crisis and the figure is the total population of Ethiopia/Total number of people exposed is the summation of Level 1-5 humanitarian needs according to ACAPS methodology.</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</si>
  <si>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</si>
  <si>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</si>
  <si>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</si>
  <si>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</si>
  <si>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</si>
  <si>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UNHCR 26/1/2023;  UNHCR accessed on 30/04/2023 ; UNHCR 1/2/2023; UNHCR 23/3/2023</t>
  </si>
  <si>
    <t>https://reporting.unhcr.org/document/3929  ; https://data.unhcr.org/en/country/eth ; https://reliefweb.int/report/ethiopia/northern-ethiopia-crisis-response-situation-report-31-december-2022 ; https://data.unhcr.org/en/documents/details/98358 ; https://reliefweb.int/report/ethiopia/ethiopia-supplementary-appeal-february-december-2023</t>
  </si>
  <si>
    <t>Complex crisis displaced is an aggregation of of all displaced populations from International Displacement crisis; Northern Ethiopia; and Drought as of Feb 2023.</t>
  </si>
  <si>
    <t>ETH001People displaced</t>
  </si>
  <si>
    <t>Mappr Accessed 04/04/2023</t>
  </si>
  <si>
    <t>Total population of Zambezia, Sofala, Tete, Manica, Gaza, Niassa and Inhambane provinces which have been affected by the cyclone</t>
  </si>
  <si>
    <t>MOZ010People exposed</t>
  </si>
  <si>
    <t>People in Need/ IPC3+ populations (11,800,000) affected  by drought according to WFP Drought in the Horn of Africa Sitrep. To arrive at 9,100,000, the population of people in IPC level 4 (1,995,000) as well as Crisis level 5 (705,000) was deducted.</t>
  </si>
  <si>
    <t>ETH005Moderate humanitarian conditions - Level 3</t>
  </si>
  <si>
    <t>WFP October Sitrep on Drought in The Horn of Africa indicates that 705,000 children from 2.7 million with malnutrition suffer Severe Acute Malnutrition. This means 1.9 Million people have Acute Malnutrition.</t>
  </si>
  <si>
    <t>ETH005Severe humanitarian conditions - Level 4</t>
  </si>
  <si>
    <t>705000 children in Ethiopia are at the risk of Severe Acute Malnutrition. This is considered extreme humanitarian conditions especially because children in Ethiopia are already exposed to many harsh conditions which worsens their situation.</t>
  </si>
  <si>
    <t>ETH005Extreme humanitarian conditions - Level 5</t>
  </si>
  <si>
    <t>UNHCR 1/2/2023</t>
  </si>
  <si>
    <t>https://reliefweb.int/report/somalia/east-and-horn-africa-and-great-lakes-region-unhcr-drought-situation-response-update-5-december-2022</t>
  </si>
  <si>
    <t>ETH005People in Need</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</si>
  <si>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</si>
  <si>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</si>
  <si>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</si>
  <si>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ACTED 28/04/2023</t>
  </si>
  <si>
    <t>https://reliefweb.int/report/ethiopia/horn-africa-acteds-response-needs-drought-affected-families</t>
  </si>
  <si>
    <t>The total estimated population of persons affected by drought in Ethiopia</t>
  </si>
  <si>
    <t>ETH005People affected</t>
  </si>
  <si>
    <t xml:space="preserve">a report by UNHCR puts the numbers of drought displaced persons in Ethiopia as 772 ,000 individuals. 260K of the total tally is the number of refugees while 512K of the the total tally is the number of IDPs </t>
  </si>
  <si>
    <t>ETH005People displaced</t>
  </si>
  <si>
    <t>https://data.unhcr.org/en/country/eth</t>
  </si>
  <si>
    <t>ETH003Moderate humanitarian conditions - Level 3</t>
  </si>
  <si>
    <t>ETH003Severe humanitarian conditions - Level 4</t>
  </si>
  <si>
    <t>ETH003Extreme humanitarian conditions - Level 5</t>
  </si>
  <si>
    <t>WPR Accessed on 22/11/2022</t>
  </si>
  <si>
    <t>Population figure based on "world population review" live figure</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</si>
  <si>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</si>
  <si>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</si>
  <si>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</si>
  <si>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</si>
  <si>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</si>
  <si>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Refugees and asylum seekers in Ethiopia according to UNHCR</t>
  </si>
  <si>
    <t>ETH003People displaced</t>
  </si>
  <si>
    <t>WFP 27/04/2023</t>
  </si>
  <si>
    <t>https://reliefweb.int/report/mozambique/wfp-mozambique-cyclone-freddy-external-situation-report-11-20-april-2023</t>
  </si>
  <si>
    <t>Number of people affected by the first and second landfall of Tropical Storm Freddy Gaza, Inhambane, Manica, Maputo, Sofala, Tete, Niassa and Zambezia provinces</t>
  </si>
  <si>
    <t>MOZ010People affected</t>
  </si>
  <si>
    <t>IOM 10/04/2023 ; OCHA 22/04/2023</t>
  </si>
  <si>
    <t>https://dtm.iom.int/reports/mozambique-floods-tropical-storm-freddy-dashboard-10-april-2023 ; https://reliefweb.int/report/mozambique/mozambique-tropical-cyclone-freddy-floods-and-cholera-situation-report-no2</t>
  </si>
  <si>
    <t xml:space="preserve">Number of people displaced across Gaza, Inhambane, Manica, Maputo, Sofala, Tete, Niassa and Zambezia provinces. This is the number of people remaining in 33 IDP camps </t>
  </si>
  <si>
    <t>MOZ010People displaced</t>
  </si>
  <si>
    <t>MOZ010People in Need</t>
  </si>
  <si>
    <t>Mappr Accessed 15/03/2023; IOM 30/03/2023</t>
  </si>
  <si>
    <t>https://www.mappr.co/counties/mozambique/; https://reliefweb.int/report/mozambique/tropical-cyclone-freddy-mozambique-update-30-march-2023</t>
  </si>
  <si>
    <t>MOZ010Minimal humanitarian conditions - Level 1</t>
  </si>
  <si>
    <t>MOZ010Stressed humanitarian conditions - Level 2</t>
  </si>
  <si>
    <t>MOZ010Moderate humanitarian conditions - Level 3</t>
  </si>
  <si>
    <t>MOZ010Severe humanitarian conditions - Level 4</t>
  </si>
  <si>
    <t>MOZ010Extreme humanitarian conditions - Level 5</t>
  </si>
  <si>
    <t>Total number of fatalities reported as at 27 April 2023 from cyclone Freddy</t>
  </si>
  <si>
    <t>MOZ010Fatalities reported</t>
  </si>
  <si>
    <t>https://data.unhcr.org/en/country/moz</t>
  </si>
  <si>
    <t>Number of Internally Displaced Persons in North Mozambique due to conflict</t>
  </si>
  <si>
    <t>MOZ004People displaced</t>
  </si>
  <si>
    <t>ACLED ACCESSED ON 29/04/2023</t>
  </si>
  <si>
    <t>Fatalities reported  as from 01/11/2022 - 21/04/2023 on ACLED data dashboard in Cabo Delgado, Niassa and Nampula provinces.</t>
  </si>
  <si>
    <t>MOZ004Fatalities reported</t>
  </si>
  <si>
    <t>Knoema Accessed on 24/10/2022; City Population 09/06/2019</t>
  </si>
  <si>
    <t>https://knoema.com/atlas/Mozambique/Province-profiles; http://www.citypopulation.de/en/mozambique/cities/</t>
  </si>
  <si>
    <t>Cumulative number of people exposed in the insurgency and flood crises and Cyclone Freddy</t>
  </si>
  <si>
    <t>MOZ001People exposed</t>
  </si>
  <si>
    <t>Knoema Accessed on 24/10/2022; OCHA 18/02/2023 ; WFP 27/04/2023</t>
  </si>
  <si>
    <t>https://knoema.com/atlas/Mozambique/Province-profiles; https://reliefweb.int/report/mozambique/mozambique-floods-maputo-city-and-province-flash-update-no-3-18-february-2023 ; https://reliefweb.int/report/mozambique/wfp-mozambique-cyclone-freddy-external-situation-report-11-20-april-2023</t>
  </si>
  <si>
    <t xml:space="preserve">Number of people affected by floods, Cyclone Freddy and the Cabo Delgado insurgency </t>
  </si>
  <si>
    <t>MOZ001People affected</t>
  </si>
  <si>
    <t>UNHCR 31/03/2023; WFP 21/02/2023 ; IOM 10/04/2023 ; OCHA 22/04/2023</t>
  </si>
  <si>
    <t>https://data.unhcr.org/en/country/moz; https://reliefweb.int/report/mozambique/wfp-mozambique-external-situation-report-1-20-february-2023 ; https://dtm.iom.int/reports/mozambique-floods-tropical-storm-freddy-dashboard-10-april-2023 ; https://reliefweb.int/report/mozambique/mozambique-tropical-cyclone-freddy-floods-and-cholera-situation-report-no2</t>
  </si>
  <si>
    <t xml:space="preserve">Number of people displaced by floods, Cyclone Freddy and the Cabo Delgado insurgency </t>
  </si>
  <si>
    <t>MOZ001People displaced</t>
  </si>
  <si>
    <t>ACLED ACCESSED ON 20/03/2023; WFP 21/02/2023 ; WFP 27/04/2023</t>
  </si>
  <si>
    <t>https://acleddata.com/dashboard/#/dashboard; https://reliefweb.int/report/mozambique/wfp-mozambique-external-situation-report-1-20-february-2023 ; https://reliefweb.int/report/mozambique/wfp-mozambique-cyclone-freddy-external-situation-report-11-20-april-2023</t>
  </si>
  <si>
    <t>The sum of fatalities due to floods, Cyclone and the insurgency</t>
  </si>
  <si>
    <t>MOZ001Fatalities reported</t>
  </si>
  <si>
    <t>The sum of fatalities due to floods, cyclone and the insurgency</t>
  </si>
  <si>
    <t>MOZ001Fatalities in all crises</t>
  </si>
  <si>
    <t>UNICEF Accessed 14/10/2022; WFP 21/02/2023 ; IOM 10/04/2023 ; OCHA 22/04/2023</t>
  </si>
  <si>
    <t>MOZ001People in Need</t>
  </si>
  <si>
    <t>Knoema Accessed on 24/10/2022; City Population 09/06/2019; OCHA 18/02/2023 ; Mappr Accessed 15/03/2023; IOM 30/03/2023</t>
  </si>
  <si>
    <t>https://knoema.com/atlas/Mozambique/Province-profiles ; http://www.citypopulation.de/en/mozambique/cities/; https://reliefweb.int/report/mozambique/mozambique-floods-maputo-city-and-province-flash-update-no-3-18-february-2023 ; https://www.mappr.co/counties/mozambique/; https://reliefweb.int/report/mozambique/tropical-cyclone-freddy-mozambique-update-30-march-2023</t>
  </si>
  <si>
    <t>Total number of people classified as Level 1 in the insurgency, Cyclone Freddy and floods. There is no information to indicate Level 4 or 5 needs.</t>
  </si>
  <si>
    <t>MOZ001Minimal humanitarian conditions - Level 1</t>
  </si>
  <si>
    <t>Knoema Accessed on 24/10/2022 ; OCHA 18/02/2023 ; IOM 10/04/2023 ; OCHA 22/04/2023</t>
  </si>
  <si>
    <t>https://knoema.com/atlas/Mozambique/Province-profiles ;  https://reliefweb.int/report/mozambique/mozambique-floods-maputo-city-and-province-flash-update-no-3-18-february-2023 ; https://dtm.iom.int/reports/mozambique-floods-tropical-storm-freddy-dashboard-10-april-2023 ; https://reliefweb.int/report/mozambique/mozambique-tropical-cyclone-freddy-floods-and-cholera-situation-report-no2</t>
  </si>
  <si>
    <t>Total number of people classified as Level 2 in the insurgency, Cyclone Freddy and floods. There is no information to indicate Level 4 or 5 needs.</t>
  </si>
  <si>
    <t>MOZ001Stressed humanitarian conditions - Level 2</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</si>
  <si>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https://reliefweb.int/report/mozambique/mozambique-tropical-cyclone-freddy-floods-and-cholera-situation-report-no2</t>
  </si>
  <si>
    <t>Total number of people classified as Level 3 in the insurgency, Cyclone Freddy and floods, INFORM SI methodology applied. There is no information to indicate Level 4 or 5 needs.</t>
  </si>
  <si>
    <t>MOZ001Moderate humanitarian conditions - Level 3</t>
  </si>
  <si>
    <t>Total number of people classified as Level 4 in the insurgency and cyclone Freddy and floods, ACAPS methodology applied. There is no information to indicate Level 4 or 5 needs.</t>
  </si>
  <si>
    <t>MOZ001Severe humanitarian conditions - Level 4</t>
  </si>
  <si>
    <t>Total number of people classified as Level 5 in the insurgency and cyclone Freddy and floods, ACAPS methodology applied. There is no information to indicate Level 4 or 5 needs.</t>
  </si>
  <si>
    <t>MOZ001Extreme humanitarian conditions - Level 5</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</si>
  <si>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</si>
  <si>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</si>
  <si>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</si>
  <si>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</si>
  <si>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</si>
  <si>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</si>
  <si>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OCHA 28/12/2022 ; IOM 28/04/2023 ; UNHCR 26/04/2023</t>
  </si>
  <si>
    <t>https://reliefweb.int/report/ukraine/ukraine-humanitarian-needs-overview-2023-december-2022-enuk ; https://reliefweb.int/report/ukraine/iom-regional-ukraine-response-situation-report-27-april-2023 ; https://reliefweb.int/report/ukraine/ukraine-emergency-unhcr-operational-response-delivery-updates-19-april-2023</t>
  </si>
  <si>
    <t>UKR002People in Need</t>
  </si>
  <si>
    <t>Level 1 = People exposed (36,467,775) - affected (17,542,000).  The number was adapted following the humanitarian conditions INFORM Severity methodology: Level 1+2+3+4+5 = “people exposed”. Level 2+3+4+5 = “people affected”. Level 3+4+5 = “people in need”. There is no updated figures shared as at 01 May 2023</t>
  </si>
  <si>
    <t>UKR002Minimal humanitarian conditions - Level 1</t>
  </si>
  <si>
    <t>The number was adapted following the humanitarian conditions INFORM Severity methodology, and using HN0 2023 figures. Level 2 = People affected - PIN. There is no updated figures shared as at 01 May 2023</t>
  </si>
  <si>
    <t>UKR002Stressed humanitarian conditions - Level 2</t>
  </si>
  <si>
    <t>The number was adapted following the humanitarian conditions INFORM Severity methodology, and using HN0 2023 figures. There is no updated figures shared as at 01 May 2023</t>
  </si>
  <si>
    <t>UKR002Moderate humanitarian conditions - Level 3</t>
  </si>
  <si>
    <t>UKR002Severe humanitarian conditions - Level 4</t>
  </si>
  <si>
    <t>UKR002Extreme humanitarian conditions - Level 5</t>
  </si>
  <si>
    <t>release:</t>
  </si>
  <si>
    <t>30/04/2023</t>
  </si>
  <si>
    <t>INFORM SEVERITY INDEX</t>
  </si>
  <si>
    <t>April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</si>
  <si>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</si>
  <si>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</si>
  <si>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</si>
  <si>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</si>
  <si>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</si>
  <si>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</si>
  <si>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</si>
  <si>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</si>
  <si>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</si>
  <si>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</si>
  <si>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</si>
  <si>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</si>
  <si>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</si>
  <si>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</si>
  <si>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</si>
  <si>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</si>
  <si>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</si>
  <si>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</si>
  <si>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</si>
  <si>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</si>
  <si>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</si>
  <si>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</si>
  <si>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</si>
  <si>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</si>
  <si>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</si>
  <si>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</si>
  <si>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</si>
  <si>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</si>
  <si>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</si>
  <si>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</si>
  <si>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</si>
  <si>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</si>
  <si>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</si>
  <si>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</si>
  <si>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</si>
  <si>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</si>
  <si>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</si>
  <si>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</si>
  <si>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</si>
  <si>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</si>
  <si>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</si>
  <si>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</si>
  <si>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</si>
  <si>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</si>
  <si>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</si>
  <si>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</si>
  <si>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</si>
  <si>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</si>
  <si>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</si>
  <si>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</si>
  <si>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</si>
  <si>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</si>
  <si>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</si>
  <si>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</si>
  <si>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</si>
  <si>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</si>
  <si>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</si>
  <si>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</si>
  <si>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</si>
  <si>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</si>
  <si>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</si>
  <si>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</si>
  <si>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</si>
  <si>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</si>
  <si>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</si>
  <si>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</si>
  <si>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</si>
  <si>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</si>
  <si>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</si>
  <si>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</si>
  <si>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</si>
  <si>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</si>
  <si>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</si>
  <si>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</si>
  <si>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</si>
  <si>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</si>
  <si>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</si>
  <si>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</si>
  <si>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</si>
  <si>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</si>
  <si>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</si>
  <si>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</si>
  <si>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</si>
  <si>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</si>
  <si>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</si>
  <si>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</si>
  <si>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</si>
  <si>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</si>
  <si>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</si>
  <si>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</si>
  <si>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</si>
  <si>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</si>
  <si>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</si>
  <si>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</si>
  <si>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</si>
  <si>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</si>
  <si>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</si>
  <si>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</si>
  <si>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</si>
  <si>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</si>
  <si>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</si>
  <si>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</si>
  <si>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</si>
  <si>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</si>
  <si>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</si>
  <si>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</si>
  <si>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</si>
  <si>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</si>
  <si>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</si>
  <si>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</si>
  <si>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</si>
  <si>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</si>
  <si>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</si>
  <si>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</si>
  <si>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</si>
  <si>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</si>
  <si>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</si>
  <si>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</si>
  <si>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</si>
  <si>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</si>
  <si>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</si>
  <si>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</si>
  <si>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</si>
  <si>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</si>
  <si>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</si>
  <si>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</si>
  <si>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</si>
  <si>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</si>
  <si>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</si>
  <si>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</si>
  <si>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</si>
  <si>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</si>
  <si>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</si>
  <si>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</si>
  <si>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</si>
  <si>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</si>
  <si>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</si>
  <si>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</si>
  <si>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</si>
  <si>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</si>
  <si>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</si>
  <si>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</si>
  <si>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</si>
  <si>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</si>
  <si>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</si>
  <si>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</si>
  <si>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</si>
  <si>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</si>
  <si>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</si>
  <si>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</si>
  <si>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</si>
  <si>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</si>
  <si>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</si>
  <si>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</si>
  <si>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</si>
  <si>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</si>
  <si>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</si>
  <si>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</si>
  <si>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</si>
  <si>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</si>
  <si>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</si>
  <si>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</si>
  <si>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</si>
  <si>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</si>
  <si>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</si>
  <si>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</si>
  <si>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</si>
  <si>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</si>
  <si>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</si>
  <si>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</si>
  <si>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</si>
  <si>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</si>
  <si>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</si>
  <si>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</si>
  <si>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</si>
  <si>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</si>
  <si>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</si>
  <si>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</si>
  <si>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</si>
  <si>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</si>
  <si>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</si>
  <si>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</si>
  <si>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</si>
  <si>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</si>
  <si>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</si>
  <si>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</si>
  <si>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</si>
  <si>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</si>
  <si>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</si>
  <si>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</si>
  <si>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</si>
  <si>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</si>
  <si>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</si>
  <si>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</si>
  <si>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</si>
  <si>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</si>
  <si>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</si>
  <si>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</si>
  <si>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</si>
  <si>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</si>
  <si>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</si>
  <si>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</si>
  <si>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</si>
  <si>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</si>
  <si>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</si>
  <si>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</si>
  <si>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</si>
  <si>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</si>
  <si>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</si>
  <si>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</si>
  <si>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</si>
  <si>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</si>
  <si>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</si>
  <si>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</si>
  <si>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</si>
  <si>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</si>
  <si>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</si>
  <si>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</si>
  <si>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</si>
  <si>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</si>
  <si>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</si>
  <si>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</si>
  <si>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</si>
  <si>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</si>
  <si>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</si>
  <si>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</si>
  <si>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</si>
  <si>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</si>
  <si>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</si>
  <si>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</si>
  <si>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</si>
  <si>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</si>
  <si>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</si>
  <si>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</si>
  <si>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</si>
  <si>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</si>
  <si>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</si>
  <si>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</si>
  <si>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</si>
  <si>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</si>
  <si>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</si>
  <si>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</si>
  <si>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</si>
  <si>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</si>
  <si>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</si>
  <si>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</si>
  <si>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</si>
  <si>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</si>
  <si>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</si>
  <si>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</si>
  <si>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</si>
  <si>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</si>
  <si>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</si>
  <si>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</si>
  <si>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</si>
  <si>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</si>
  <si>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</si>
  <si>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</si>
  <si>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</si>
  <si>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</si>
  <si>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</si>
  <si>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</si>
  <si>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</si>
  <si>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</si>
  <si>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</si>
  <si>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</si>
  <si>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</si>
  <si>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</si>
  <si>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</si>
  <si>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</si>
  <si>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</si>
  <si>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</si>
  <si>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</si>
  <si>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</si>
  <si>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</si>
  <si>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</si>
  <si>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</si>
  <si>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</si>
  <si>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</si>
  <si>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</si>
  <si>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</si>
  <si>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</si>
  <si>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</si>
  <si>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</si>
  <si>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</si>
  <si>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</si>
  <si>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</si>
  <si>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</si>
  <si>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</si>
  <si>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</si>
  <si>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</si>
  <si>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</si>
  <si>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</si>
  <si>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</si>
  <si>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</si>
  <si>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</si>
  <si>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</si>
  <si>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</si>
  <si>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</si>
  <si>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</si>
  <si>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</si>
  <si>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</si>
  <si>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</si>
  <si>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</si>
  <si>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</si>
  <si>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</si>
  <si>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</si>
  <si>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</si>
  <si>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</si>
  <si>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</si>
  <si>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</si>
  <si>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</si>
  <si>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</si>
  <si>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</si>
  <si>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</si>
  <si>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</si>
  <si>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</si>
  <si>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</si>
  <si>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</si>
  <si>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</si>
  <si>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</si>
  <si>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</si>
  <si>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</si>
  <si>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</si>
  <si>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</si>
  <si>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</si>
  <si>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</si>
  <si>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</si>
  <si>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</si>
  <si>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</si>
  <si>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</si>
  <si>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</si>
  <si>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</si>
  <si>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</si>
  <si>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</si>
  <si>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</si>
  <si>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</si>
  <si>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</si>
  <si>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</si>
  <si>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</si>
  <si>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</si>
  <si>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</si>
  <si>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</si>
  <si>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</si>
  <si>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</si>
  <si>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</si>
  <si>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</si>
  <si>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</si>
  <si>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</si>
  <si>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</si>
  <si>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</si>
  <si>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</si>
  <si>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</si>
  <si>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</si>
  <si>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</si>
  <si>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</si>
  <si>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</si>
  <si>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</si>
  <si>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</si>
  <si>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</si>
  <si>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</si>
  <si>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</si>
  <si>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</si>
  <si>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</si>
  <si>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</si>
  <si>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</si>
  <si>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</si>
  <si>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</si>
  <si>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</si>
  <si>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</si>
  <si>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</si>
  <si>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</si>
  <si>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</si>
  <si>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</si>
  <si>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</si>
  <si>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</si>
  <si>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</si>
  <si>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</si>
  <si>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</si>
  <si>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</si>
  <si>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</si>
  <si>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</si>
  <si>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</si>
  <si>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</si>
  <si>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</si>
  <si>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</si>
  <si>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</si>
  <si>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</si>
  <si>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</si>
  <si>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</si>
  <si>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</si>
  <si>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</si>
  <si>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</si>
  <si>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</si>
  <si>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</si>
  <si>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</si>
  <si>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</si>
  <si>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</si>
  <si>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</si>
  <si>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</si>
  <si>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</si>
  <si>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</si>
  <si>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</si>
  <si>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</si>
  <si>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</si>
  <si>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</si>
  <si>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</si>
  <si>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</si>
  <si>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</si>
  <si>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</si>
  <si>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</si>
  <si>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</si>
  <si>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</si>
  <si>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</si>
  <si>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</si>
  <si>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</si>
  <si>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</si>
  <si>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</si>
  <si>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</si>
  <si>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</si>
  <si>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</si>
  <si>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</si>
  <si>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</si>
  <si>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</si>
  <si>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</si>
  <si>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</si>
  <si>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</si>
  <si>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</si>
  <si>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</si>
  <si>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</si>
  <si>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</si>
  <si>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</si>
  <si>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</si>
  <si>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</si>
  <si>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</si>
  <si>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</si>
  <si>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</si>
  <si>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</si>
  <si>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</si>
  <si>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</si>
  <si>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</si>
  <si>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</si>
  <si>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</si>
  <si>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</si>
  <si>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</si>
  <si>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</si>
  <si>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</si>
  <si>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</si>
  <si>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</si>
  <si>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</si>
  <si>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</si>
  <si>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</si>
  <si>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</si>
  <si>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</si>
  <si>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</si>
  <si>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</si>
  <si>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</si>
  <si>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</si>
  <si>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</si>
  <si>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</si>
  <si>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</si>
  <si>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</si>
  <si>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</si>
  <si>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</si>
  <si>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</si>
  <si>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</si>
  <si>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</si>
  <si>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</si>
  <si>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</si>
  <si>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</si>
  <si>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</si>
  <si>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</si>
  <si>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</si>
  <si>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</si>
  <si>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</si>
  <si>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</si>
  <si>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</si>
  <si>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</si>
  <si>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</si>
  <si>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</si>
  <si>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</si>
  <si>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</si>
  <si>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</si>
  <si>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</si>
  <si>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</si>
  <si>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</si>
  <si>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</si>
  <si>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</si>
  <si>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</si>
  <si>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</si>
  <si>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</si>
  <si>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</si>
  <si>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</si>
  <si>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</si>
  <si>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</si>
  <si>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</si>
  <si>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</si>
  <si>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</si>
  <si>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</si>
  <si>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</si>
  <si>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</si>
  <si>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</si>
  <si>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</si>
  <si>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</si>
  <si>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</si>
  <si>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</si>
  <si>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</si>
  <si>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</si>
  <si>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</si>
  <si>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</si>
  <si>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</si>
  <si>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</si>
  <si>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</si>
  <si>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</si>
  <si>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</si>
  <si>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</si>
  <si>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</si>
  <si>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</si>
  <si>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</si>
  <si>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</si>
  <si>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</si>
  <si>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</si>
  <si>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</si>
  <si>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</si>
  <si>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</si>
  <si>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</si>
  <si>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</si>
  <si>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</si>
  <si>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</si>
  <si>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</si>
  <si>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</si>
  <si>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</si>
  <si>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</si>
  <si>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</si>
  <si>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</si>
  <si>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</si>
  <si>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</si>
  <si>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</si>
  <si>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</si>
  <si>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</si>
  <si>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</si>
  <si>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</si>
  <si>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</si>
  <si>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</si>
  <si>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</si>
  <si>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</si>
  <si>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</si>
  <si>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</si>
  <si>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</si>
  <si>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</si>
  <si>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</si>
  <si>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</si>
  <si>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</si>
  <si>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</si>
  <si>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</si>
  <si>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</si>
  <si>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</si>
  <si>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</si>
  <si>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</si>
  <si>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</si>
  <si>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</si>
  <si>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</si>
  <si>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</si>
  <si>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</si>
  <si>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</si>
  <si>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</si>
  <si>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</si>
  <si>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</si>
  <si>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</si>
  <si>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</si>
  <si>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</si>
  <si>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</si>
  <si>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</si>
  <si>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</si>
  <si>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</si>
  <si>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</si>
  <si>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</si>
  <si>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</si>
  <si>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</si>
  <si>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</si>
  <si>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</si>
  <si>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</si>
  <si>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</si>
  <si>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</si>
  <si>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</si>
  <si>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</si>
  <si>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</si>
  <si>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</si>
  <si>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</si>
  <si>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</si>
  <si>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</si>
  <si>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</si>
  <si>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</si>
  <si>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</si>
  <si>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</si>
  <si>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</si>
  <si>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</si>
  <si>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</si>
  <si>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</si>
  <si>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</si>
  <si>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</si>
  <si>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</si>
  <si>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</si>
  <si>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</si>
  <si>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</si>
  <si>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</si>
  <si>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</si>
  <si>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</si>
  <si>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</si>
  <si>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</si>
  <si>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</si>
  <si>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</si>
  <si>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</si>
  <si>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</si>
  <si>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</si>
  <si>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</si>
  <si>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</si>
  <si>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</si>
  <si>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</si>
  <si>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</si>
  <si>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</si>
  <si>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</si>
  <si>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</si>
  <si>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</si>
  <si>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</si>
  <si>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</si>
  <si>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</si>
  <si>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</si>
  <si>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</si>
  <si>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</si>
  <si>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</si>
  <si>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</si>
  <si>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</si>
  <si>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</si>
  <si>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</si>
  <si>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</si>
  <si>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</si>
  <si>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</si>
  <si>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</si>
  <si>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</si>
  <si>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</si>
  <si>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</si>
  <si>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</si>
  <si>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</si>
  <si>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</si>
  <si>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</si>
  <si>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</si>
  <si>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</si>
  <si>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</si>
  <si>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</si>
  <si>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</si>
  <si>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</si>
  <si>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</si>
  <si>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</si>
  <si>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</si>
  <si>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</si>
  <si>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</si>
  <si>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</si>
  <si>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</si>
  <si>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</si>
  <si>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</si>
  <si>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</si>
  <si>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</si>
  <si>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</si>
  <si>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</si>
  <si>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</si>
  <si>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</si>
  <si>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</si>
  <si>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</si>
  <si>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</si>
  <si>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</si>
  <si>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</si>
  <si>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</si>
  <si>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</si>
  <si>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</si>
  <si>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</si>
  <si>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</si>
  <si>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</si>
  <si>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</si>
  <si>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</si>
  <si>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</si>
  <si>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</si>
  <si>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</si>
  <si>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</si>
  <si>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</si>
  <si>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</si>
  <si>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</si>
  <si>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</si>
  <si>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</si>
  <si>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</si>
  <si>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</si>
  <si>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</si>
  <si>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</si>
  <si>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</si>
  <si>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</si>
  <si>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</si>
  <si>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</si>
  <si>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</si>
  <si>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</si>
  <si>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</si>
  <si>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</si>
  <si>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</si>
  <si>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</si>
  <si>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</si>
  <si>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</si>
  <si>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</si>
  <si>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</si>
  <si>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</si>
  <si>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</si>
  <si>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</si>
  <si>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</si>
  <si>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</si>
  <si>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</si>
  <si>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</si>
  <si>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</si>
  <si>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</si>
  <si>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</si>
  <si>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</si>
  <si>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</si>
  <si>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</si>
  <si>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</si>
  <si>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</si>
  <si>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</si>
  <si>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</si>
  <si>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</si>
  <si>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</si>
  <si>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</si>
  <si>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</si>
  <si>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</si>
  <si>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</si>
  <si>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</si>
  <si>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</si>
  <si>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</si>
  <si>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</si>
  <si>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</si>
  <si>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</si>
  <si>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</si>
  <si>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</si>
  <si>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</si>
  <si>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</si>
  <si>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</si>
  <si>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</si>
  <si>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</si>
  <si>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</si>
  <si>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</si>
  <si>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</si>
  <si>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</si>
  <si>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</si>
  <si>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</si>
  <si>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</si>
  <si>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</si>
  <si>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</si>
  <si>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</si>
  <si>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</si>
  <si>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</si>
  <si>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</si>
  <si>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</si>
  <si>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</si>
  <si>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</si>
  <si>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</si>
  <si>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</si>
  <si>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</si>
  <si>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</si>
  <si>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</si>
  <si>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</si>
  <si>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</si>
  <si>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</si>
  <si>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</si>
  <si>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</si>
  <si>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</si>
  <si>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</si>
  <si>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</si>
  <si>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</si>
  <si>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</si>
  <si>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</si>
  <si>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</si>
  <si>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</si>
  <si>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</si>
  <si>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</si>
  <si>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</si>
  <si>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</si>
  <si>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</si>
  <si>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</si>
  <si>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</si>
  <si>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</si>
  <si>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</si>
  <si>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</si>
  <si>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</si>
  <si>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</si>
  <si>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</si>
  <si>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</si>
  <si>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</si>
  <si>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</si>
  <si>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</si>
  <si>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</si>
  <si>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</si>
  <si>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</si>
  <si>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</si>
  <si>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</si>
  <si>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</si>
  <si>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</si>
  <si>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</si>
  <si>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</si>
  <si>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</si>
  <si>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</si>
  <si>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</si>
  <si>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</si>
  <si>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</si>
  <si>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</si>
  <si>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</si>
  <si>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</si>
  <si>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</si>
  <si>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</si>
  <si>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</si>
  <si>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</si>
  <si>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</si>
  <si>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</si>
  <si>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</si>
  <si>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</si>
  <si>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</si>
  <si>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</si>
  <si>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</si>
  <si>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</si>
  <si>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</si>
  <si>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</si>
  <si>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</si>
  <si>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</si>
  <si>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</si>
  <si>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</si>
  <si>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</si>
  <si>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</si>
  <si>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</si>
  <si>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</si>
  <si>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</si>
  <si>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</si>
  <si>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</si>
  <si>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</si>
  <si>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</si>
  <si>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</si>
  <si>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</si>
  <si>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</si>
  <si>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</si>
  <si>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Syrian refugee crisis</t>
  </si>
  <si>
    <t>https://www.acaps.org/country/Egypt/crisis/Syrian-refugee-crisis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</si>
  <si>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</si>
  <si>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</si>
  <si>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</si>
  <si>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</si>
  <si>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</si>
  <si>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</si>
  <si>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</si>
  <si>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</si>
  <si>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</si>
  <si>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</si>
  <si>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</si>
  <si>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</si>
  <si>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</si>
  <si>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</si>
  <si>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</si>
  <si>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</si>
  <si>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</si>
  <si>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</si>
  <si>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</si>
  <si>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</si>
  <si>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</si>
  <si>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</si>
  <si>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</si>
  <si>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</si>
  <si>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</si>
  <si>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</si>
  <si>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</si>
  <si>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</si>
  <si>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</si>
  <si>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</si>
  <si>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</si>
  <si>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</si>
  <si>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</si>
  <si>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</si>
  <si>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</si>
  <si>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</si>
  <si>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</si>
  <si>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</si>
  <si>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</si>
  <si>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</si>
  <si>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</si>
  <si>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</si>
  <si>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</si>
  <si>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</si>
  <si>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</si>
  <si>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</si>
  <si>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</si>
  <si>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</si>
  <si>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</si>
  <si>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</si>
  <si>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</si>
  <si>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</si>
  <si>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</si>
  <si>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</si>
  <si>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</si>
  <si>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</si>
  <si>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</si>
  <si>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</si>
  <si>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</si>
  <si>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</si>
  <si>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</si>
  <si>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</si>
  <si>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</si>
  <si>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</si>
  <si>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</si>
  <si>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</si>
  <si>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</si>
  <si>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</si>
  <si>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</si>
  <si>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</si>
  <si>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</si>
  <si>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</si>
  <si>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</si>
  <si>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</si>
  <si>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</si>
  <si>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</si>
  <si>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</si>
  <si>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</si>
  <si>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</si>
  <si>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</si>
  <si>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</si>
  <si>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</si>
  <si>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</si>
  <si>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</si>
  <si>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</si>
  <si>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</si>
  <si>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</si>
  <si>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</si>
  <si>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</si>
  <si>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</si>
  <si>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</si>
  <si>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</si>
  <si>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</si>
  <si>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</si>
  <si>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</si>
  <si>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</si>
  <si>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</si>
  <si>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</si>
  <si>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</si>
  <si>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</si>
  <si>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</si>
  <si>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</si>
  <si>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</si>
  <si>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</si>
  <si>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</si>
  <si>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</si>
  <si>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</si>
  <si>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</si>
  <si>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</si>
  <si>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</si>
  <si>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</si>
  <si>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</si>
  <si>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</si>
  <si>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</si>
  <si>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</si>
  <si>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</si>
  <si>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</si>
  <si>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</si>
  <si>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</si>
  <si>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</si>
  <si>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</si>
  <si>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Cheneso</t>
  </si>
  <si>
    <t>https://www.acaps.org/country/Madagascar/crisis/Tropical-cyclone-Cheneso</t>
  </si>
  <si>
    <t>06/02/2023</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</si>
  <si>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</si>
  <si>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</si>
  <si>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</si>
  <si>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</si>
  <si>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</si>
  <si>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</si>
  <si>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</si>
  <si>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</si>
  <si>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</si>
  <si>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</si>
  <si>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</si>
  <si>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</si>
  <si>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</si>
  <si>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</si>
  <si>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</si>
  <si>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</si>
  <si>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</si>
  <si>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</si>
  <si>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</si>
  <si>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</si>
  <si>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</si>
  <si>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</si>
  <si>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</si>
  <si>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</si>
  <si>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</si>
  <si>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</si>
  <si>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</si>
  <si>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</si>
  <si>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</si>
  <si>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</si>
  <si>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Other seasonal event</t>
  </si>
  <si>
    <t>https://www.acaps.org/country/Mongolia/crisis/Dzud-in-Mongolia</t>
  </si>
  <si>
    <t>03/04/2023</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</si>
  <si>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</si>
  <si>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</si>
  <si>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</si>
  <si>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</si>
  <si>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</si>
  <si>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</si>
  <si>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</si>
  <si>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</si>
  <si>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</si>
  <si>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</si>
  <si>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</si>
  <si>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</si>
  <si>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</si>
  <si>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</si>
  <si>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</si>
  <si>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</si>
  <si>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</si>
  <si>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</si>
  <si>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</si>
  <si>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</si>
  <si>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</si>
  <si>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</si>
  <si>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</si>
  <si>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</si>
  <si>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</si>
  <si>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</si>
  <si>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</si>
  <si>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</si>
  <si>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</si>
  <si>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</si>
  <si>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</si>
  <si>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</si>
  <si>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</si>
  <si>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</si>
  <si>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</si>
  <si>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</si>
  <si>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</si>
  <si>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</si>
  <si>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</si>
  <si>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</si>
  <si>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</si>
  <si>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</si>
  <si>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</si>
  <si>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</si>
  <si>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</si>
  <si>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</si>
  <si>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</si>
  <si>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</si>
  <si>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</si>
  <si>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</si>
  <si>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</si>
  <si>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</si>
  <si>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</si>
  <si>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</si>
  <si>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</si>
  <si>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</si>
  <si>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</si>
  <si>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</si>
  <si>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</si>
  <si>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</si>
  <si>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</si>
  <si>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</si>
  <si>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</si>
  <si>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</si>
  <si>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</si>
  <si>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</si>
  <si>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</si>
  <si>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</si>
  <si>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</si>
  <si>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</si>
  <si>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</si>
  <si>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</si>
  <si>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</si>
  <si>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</si>
  <si>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</si>
  <si>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</si>
  <si>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</si>
  <si>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</si>
  <si>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</si>
  <si>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</si>
  <si>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</si>
  <si>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</si>
  <si>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</si>
  <si>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</si>
  <si>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</si>
  <si>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</si>
  <si>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</si>
  <si>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</si>
  <si>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</si>
  <si>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</si>
  <si>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</si>
  <si>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Floods,Other seasonal event</t>
  </si>
  <si>
    <t>https://www.acaps.org/country/Philippines/crisis/LPAs,-Northeast-Monsoon,-and-Shear-Line</t>
  </si>
  <si>
    <t>31/01/2023</t>
  </si>
  <si>
    <t>PHL.10_1,PHL.14_1,PHL.15_1,PHL.16_1,PHL.17_1,PHL.19_1,PHL.2_1,PHL.20_1,PHL.21_1,PHL.22_1,PHL.23_1,PHL.25_1,PHL.27_1,PHL.28_1,PHL.29_1,PHL.3_1,PHL.30_1,PHL.31_1,PHL.32_1,PHL.33_1,PHL.34_1,PHL.38_1,PHL.4_1,PHL.43_1,PHL.45_1,PHL.47_1,PHL.48_1,PHL.49_1,PHL.5_1,PHL.50_1,PHL.52_1,PHL.53_1,PHL.54_1,PHL.55_1,PHL.57_1,PHL.58_1,PHL.59_1,PHL.6_1,PHL.60_1,PHL.65_1,PHL.66_1,PHL.68_1,PHL.69_1,PHL.71_1,PHL.74_1,PHL.75_1,PHL.76_1,PHL.78_1,PHL.79_1,PHL.8_1,PHL.80_1,PHL.81_1</t>
  </si>
  <si>
    <t>Bataan,Biliran,Bohol,Bukidnon,Bulacan,Camarines Norte,Agusan del Norte,Camarines Sur,Camiguin,Capiz,Catanduanes,Cebu,Davao del Norte,Davao del Sur,Davao Oriental,Agusan del Sur,Dinagat Islands,Eastern Samar,Guimaras,Ifugao,Ilocos Norte,Kalinga,Aklan,Leyte,Marinduque,Metropolitan Manila,Misamis Occidental,Misamis Oriental,Albay,Mountain Province,Negros Oriental,North Cotabato,Northern Samar,Nueva Ecija,Occidental Mindoro,Oriental Mindoro,Palawan,Antique,Pampanga,Romblon,Samar,Siquijor,Sorsogon,Southern Leyte,Surigao del Norte,Surigao del Sur,Tarlac,Zambales,Zamboanga del Norte,Aurora,Zamboanga del Sur,Zamboanga Sibugay</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</si>
  <si>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</si>
  <si>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</si>
  <si>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</si>
  <si>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</si>
  <si>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</si>
  <si>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</si>
  <si>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</si>
  <si>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</si>
  <si>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</si>
  <si>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</si>
  <si>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</si>
  <si>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</si>
  <si>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</si>
  <si>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</si>
  <si>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</si>
  <si>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</si>
  <si>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</si>
  <si>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</si>
  <si>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</si>
  <si>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</si>
  <si>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</si>
  <si>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</si>
  <si>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</si>
  <si>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</si>
  <si>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</si>
  <si>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</si>
  <si>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</si>
  <si>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</si>
  <si>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</si>
  <si>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</si>
  <si>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</si>
  <si>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</si>
  <si>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</si>
  <si>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</si>
  <si>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</si>
  <si>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</si>
  <si>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</si>
  <si>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</si>
  <si>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</si>
  <si>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</si>
  <si>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</si>
  <si>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</si>
  <si>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</si>
  <si>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</si>
  <si>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</si>
  <si>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</si>
  <si>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</si>
  <si>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</si>
  <si>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</si>
  <si>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</si>
  <si>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</si>
  <si>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</si>
  <si>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</si>
  <si>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</si>
  <si>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</si>
  <si>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</si>
  <si>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</si>
  <si>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</si>
  <si>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</si>
  <si>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</si>
  <si>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</si>
  <si>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</si>
  <si>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</si>
  <si>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</si>
  <si>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</si>
  <si>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</si>
  <si>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</si>
  <si>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</si>
  <si>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</si>
  <si>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</si>
  <si>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</si>
  <si>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</si>
  <si>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</si>
  <si>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</si>
  <si>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</si>
  <si>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</si>
  <si>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</si>
  <si>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</si>
  <si>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</si>
  <si>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</si>
  <si>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</si>
  <si>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</si>
  <si>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</si>
  <si>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</si>
  <si>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</si>
  <si>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</si>
  <si>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</si>
  <si>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</si>
  <si>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</si>
  <si>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</si>
  <si>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</si>
  <si>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</si>
  <si>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</si>
  <si>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</si>
  <si>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</si>
  <si>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</si>
  <si>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</si>
  <si>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</si>
  <si>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</si>
  <si>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</si>
  <si>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</si>
  <si>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</si>
  <si>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</si>
  <si>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</si>
  <si>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</si>
  <si>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</si>
  <si>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</si>
  <si>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</si>
  <si>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</si>
  <si>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</si>
  <si>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</si>
  <si>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</si>
  <si>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</si>
  <si>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</si>
  <si>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Lake Chad basis crisis</t>
  </si>
  <si>
    <t>https://www.acaps.org/country/Chad/crisis/Lake-Chad-basis-crisis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</si>
  <si>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</si>
  <si>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</si>
  <si>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</si>
  <si>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</si>
  <si>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</si>
  <si>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</si>
  <si>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</si>
  <si>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</si>
  <si>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</si>
  <si>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</si>
  <si>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</si>
  <si>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</si>
  <si>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</si>
  <si>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</si>
  <si>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</si>
  <si>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</si>
  <si>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</si>
  <si>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</si>
  <si>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</si>
  <si>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</si>
  <si>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</si>
  <si>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</si>
  <si>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</si>
  <si>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</si>
  <si>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</si>
  <si>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</si>
  <si>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</si>
  <si>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</si>
  <si>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</si>
  <si>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</si>
  <si>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</si>
  <si>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</si>
  <si>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</si>
  <si>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</si>
  <si>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</si>
  <si>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</si>
  <si>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</si>
  <si>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</si>
  <si>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</si>
  <si>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</si>
  <si>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</si>
  <si>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</si>
  <si>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</si>
  <si>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</si>
  <si>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</si>
  <si>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</si>
  <si>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</si>
  <si>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</si>
  <si>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</si>
  <si>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</si>
  <si>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</si>
  <si>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</si>
  <si>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</si>
  <si>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</si>
  <si>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</si>
  <si>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</si>
  <si>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</si>
  <si>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</si>
  <si>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</si>
  <si>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</si>
  <si>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</si>
  <si>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</si>
  <si>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</si>
  <si>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</si>
  <si>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</si>
  <si>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</si>
  <si>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</si>
  <si>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</si>
  <si>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</si>
  <si>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</si>
  <si>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</si>
  <si>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</si>
  <si>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</si>
  <si>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</si>
  <si>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</si>
  <si>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</si>
  <si>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</si>
  <si>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</si>
  <si>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</si>
  <si>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</si>
  <si>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</si>
  <si>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</si>
  <si>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</si>
  <si>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</si>
  <si>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</si>
  <si>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</si>
  <si>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</si>
  <si>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</si>
  <si>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</si>
  <si>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</si>
  <si>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</si>
  <si>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</si>
  <si>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</si>
  <si>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</si>
  <si>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</si>
  <si>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</si>
  <si>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</si>
  <si>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</si>
  <si>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</si>
  <si>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</si>
  <si>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</si>
  <si>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</si>
  <si>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</si>
  <si>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</si>
  <si>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</si>
  <si>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</si>
  <si>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</si>
  <si>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</si>
  <si>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</si>
  <si>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</si>
  <si>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</si>
  <si>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</si>
  <si>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</si>
  <si>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</si>
  <si>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</si>
  <si>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</si>
  <si>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</si>
  <si>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</si>
  <si>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</si>
  <si>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</si>
  <si>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</si>
  <si>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</si>
  <si>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</si>
  <si>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</si>
  <si>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</si>
  <si>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</si>
  <si>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</si>
  <si>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</si>
  <si>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</si>
  <si>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</si>
  <si>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</si>
  <si>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</si>
  <si>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</si>
  <si>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</si>
  <si>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</si>
  <si>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</si>
  <si>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</si>
  <si>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</si>
  <si>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</si>
  <si>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</si>
  <si>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</si>
  <si>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</si>
  <si>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</si>
  <si>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</si>
  <si>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</si>
  <si>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</si>
  <si>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</si>
  <si>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</si>
  <si>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</si>
  <si>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</si>
  <si>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</si>
  <si>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</si>
  <si>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</si>
  <si>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</si>
  <si>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</si>
  <si>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</si>
  <si>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</si>
  <si>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</si>
  <si>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</si>
  <si>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</si>
  <si>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</si>
  <si>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</si>
  <si>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</si>
  <si>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</si>
  <si>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</si>
  <si>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</si>
  <si>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</si>
  <si>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</si>
  <si>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</si>
  <si>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</si>
  <si>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</si>
  <si>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</si>
  <si>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</si>
  <si>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</si>
  <si>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</si>
  <si>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</si>
  <si>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</si>
  <si>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</si>
  <si>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</si>
  <si>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</si>
  <si>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</si>
  <si>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</si>
  <si>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</si>
  <si>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</si>
  <si>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</si>
  <si>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</si>
  <si>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</si>
  <si>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</si>
  <si>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</si>
  <si>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</si>
  <si>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</si>
  <si>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</si>
  <si>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</si>
  <si>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</si>
  <si>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</si>
  <si>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</si>
  <si>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</si>
  <si>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</si>
  <si>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</si>
  <si>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</si>
  <si>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</si>
  <si>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</si>
  <si>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</si>
  <si>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</si>
  <si>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</si>
  <si>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</si>
  <si>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</si>
  <si>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</si>
  <si>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</si>
  <si>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</si>
  <si>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</si>
  <si>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</si>
  <si>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</si>
  <si>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</si>
  <si>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</si>
  <si>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</si>
  <si>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</si>
  <si>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</si>
  <si>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</si>
  <si>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</si>
  <si>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</si>
  <si>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</si>
  <si>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</si>
  <si>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</si>
  <si>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</si>
  <si>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</si>
  <si>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</si>
  <si>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</si>
  <si>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</si>
  <si>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</si>
  <si>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</si>
  <si>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</si>
  <si>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</si>
  <si>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</si>
  <si>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</si>
  <si>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</si>
  <si>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</si>
  <si>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</si>
  <si>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</si>
  <si>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</si>
  <si>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</si>
  <si>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</si>
  <si>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</si>
  <si>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MDG007Illness cases reported</t>
  </si>
  <si>
    <t>MDG007Buildings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</si>
  <si>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</si>
  <si>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</si>
  <si>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</si>
  <si>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</si>
  <si>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</si>
  <si>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</si>
  <si>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</si>
  <si>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</si>
  <si>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</si>
  <si>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MNG002Illness cases reported</t>
  </si>
  <si>
    <t>MNG002Buildings damaged</t>
  </si>
  <si>
    <t>MNG002Buildings destroyed</t>
  </si>
  <si>
    <t>MNG002Buildings in the affected area</t>
  </si>
  <si>
    <t>MNG002Economic Losses</t>
  </si>
  <si>
    <t>MNG002People facing limited access constraints</t>
  </si>
  <si>
    <t>MNG002People facing restricted access constraints</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</si>
  <si>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</si>
  <si>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</si>
  <si>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</si>
  <si>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</si>
  <si>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</si>
  <si>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</si>
  <si>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</si>
  <si>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</si>
  <si>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</si>
  <si>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</si>
  <si>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</si>
  <si>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</si>
  <si>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</si>
  <si>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</si>
  <si>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</si>
  <si>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</si>
  <si>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</si>
  <si>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</si>
  <si>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</si>
  <si>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</si>
  <si>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</si>
  <si>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</si>
  <si>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</si>
  <si>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</si>
  <si>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</si>
  <si>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</si>
  <si>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</si>
  <si>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</si>
  <si>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</si>
  <si>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</si>
  <si>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</si>
  <si>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</si>
  <si>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</si>
  <si>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</si>
  <si>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</si>
  <si>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</si>
  <si>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</si>
  <si>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</si>
  <si>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</si>
  <si>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</si>
  <si>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</si>
  <si>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</si>
  <si>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</si>
  <si>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</si>
  <si>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</si>
  <si>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</si>
  <si>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</si>
  <si>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PHL013Illness cases reported</t>
  </si>
  <si>
    <t>PHL013Buildings in the affected area</t>
  </si>
  <si>
    <t>PHL013People facing limited access constraints</t>
  </si>
  <si>
    <t>PHL013People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</si>
  <si>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</si>
  <si>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</si>
  <si>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</si>
  <si>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</si>
  <si>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</si>
  <si>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</si>
  <si>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</si>
  <si>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</si>
  <si>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</si>
  <si>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</si>
  <si>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</si>
  <si>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</si>
  <si>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</si>
  <si>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</si>
  <si>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</si>
  <si>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</si>
  <si>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</si>
  <si>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</si>
  <si>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</si>
  <si>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</si>
  <si>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</si>
  <si>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</si>
  <si>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</si>
  <si>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</si>
  <si>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</si>
  <si>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</si>
  <si>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</si>
  <si>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</si>
  <si>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</si>
  <si>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</si>
  <si>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</si>
  <si>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</si>
  <si>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</si>
  <si>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</si>
  <si>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</si>
  <si>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</si>
  <si>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</si>
  <si>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</si>
  <si>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</si>
  <si>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</si>
  <si>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</si>
  <si>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</si>
  <si>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</si>
  <si>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</si>
  <si>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</si>
  <si>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</si>
  <si>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</si>
  <si>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</si>
  <si>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</si>
  <si>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</si>
  <si>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</si>
  <si>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</si>
  <si>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</si>
  <si>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</si>
  <si>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</si>
  <si>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</si>
  <si>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</si>
  <si>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</si>
  <si>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</si>
  <si>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</si>
  <si>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</si>
  <si>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</si>
  <si>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</si>
  <si>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</si>
  <si>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</si>
  <si>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</si>
  <si>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</si>
  <si>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</si>
  <si>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</si>
  <si>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</si>
  <si>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</si>
  <si>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</si>
  <si>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</si>
  <si>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</si>
  <si>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</si>
  <si>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</si>
  <si>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</si>
  <si>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</si>
  <si>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</si>
  <si>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</si>
  <si>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</si>
  <si>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</si>
  <si>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</si>
  <si>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</si>
  <si>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</si>
  <si>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</si>
  <si>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</si>
  <si>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</si>
  <si>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</si>
  <si>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</si>
  <si>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</si>
  <si>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</si>
  <si>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</si>
  <si>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</si>
  <si>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</si>
  <si>
    <t>Citation
INFORM. 2023. INFORM Severity Index April 2023.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</si>
</sst>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 #,##0.00_-;_-* &quot;-&quot;??_-;_-@_-"/>
    <numFmt numFmtId="164" formatCode="_ * #,##0.00_ ;_ * \-#,##0.00_ ;_ * &quot;-&quot;??_ ;_ @_ "/>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43" fontId="105" fillId="0" borderId="0"/>
    <xf numFmtId="43"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64" fontId="96" fillId="0" borderId="0"/>
    <xf numFmtId="0" fontId="96" fillId="0" borderId="0"/>
    <xf numFmtId="0" fontId="83" fillId="7" borderId="0"/>
    <xf numFmtId="164" fontId="105" fillId="0" borderId="0"/>
    <xf numFmtId="16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6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64" fontId="105" fillId="0" borderId="0"/>
    <xf numFmtId="164" fontId="105" fillId="0" borderId="0"/>
    <xf numFmtId="164" fontId="12" fillId="0" borderId="0"/>
    <xf numFmtId="164" fontId="12" fillId="0" borderId="0"/>
    <xf numFmtId="164" fontId="96" fillId="0" borderId="0"/>
    <xf numFmtId="164" fontId="96" fillId="0" borderId="0"/>
    <xf numFmtId="0" fontId="23" fillId="32" borderId="64"/>
    <xf numFmtId="0" fontId="29" fillId="26" borderId="64">
      <protection locked="0"/>
    </xf>
  </cellStyleXfs>
  <cellXfs count="314">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691">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zoomScale="80" zoomScaleNormal="80" workbookViewId="0">
      <selection activeCell="A2" sqref="A2"/>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8488</v>
      </c>
    </row>
    <row r="3" spans="1:1" ht="18.600000000000001" customHeight="1" x14ac:dyDescent="0.25">
      <c r="A3" s="84" t="s">
        <v>8489</v>
      </c>
    </row>
    <row r="4" spans="1:1" ht="60" customHeight="1" x14ac:dyDescent="0.25">
      <c r="A4" s="134" t="s">
        <v>8490</v>
      </c>
    </row>
    <row r="5" spans="1:1" ht="81" customHeight="1" x14ac:dyDescent="0.25">
      <c r="A5" s="243" t="s">
        <v>8491</v>
      </c>
    </row>
    <row r="6" spans="1:1" ht="21.75" customHeight="1" x14ac:dyDescent="0.25">
      <c r="A6" s="256" t="s">
        <v>8492</v>
      </c>
    </row>
    <row r="7" spans="1:1" s="135" customFormat="1" ht="168" customHeight="1" x14ac:dyDescent="0.25">
      <c r="A7" s="179" t="s">
        <v>8493</v>
      </c>
    </row>
    <row r="8" spans="1:1" s="135" customFormat="1" ht="22.35" customHeight="1" x14ac:dyDescent="0.25">
      <c r="A8" s="256" t="s">
        <v>8494</v>
      </c>
    </row>
    <row r="9" spans="1:1" s="135" customFormat="1" ht="232.35" customHeight="1" x14ac:dyDescent="0.25">
      <c r="A9" s="179" t="s">
        <v>8495</v>
      </c>
    </row>
    <row r="10" spans="1:1" ht="344.85" customHeight="1" x14ac:dyDescent="0.25">
      <c r="A10" s="136"/>
    </row>
    <row r="11" spans="1:1" ht="22.7" customHeight="1" x14ac:dyDescent="0.25">
      <c r="A11" s="256" t="s">
        <v>8496</v>
      </c>
    </row>
    <row r="12" spans="1:1" ht="213.6" customHeight="1" x14ac:dyDescent="0.25">
      <c r="A12" s="179" t="s">
        <v>8497</v>
      </c>
    </row>
    <row r="13" spans="1:1" ht="21" customHeight="1" x14ac:dyDescent="0.25">
      <c r="A13" s="256" t="s">
        <v>8498</v>
      </c>
    </row>
    <row r="14" spans="1:1" ht="145.35" customHeight="1" x14ac:dyDescent="0.25">
      <c r="A14" s="257" t="s">
        <v>8499</v>
      </c>
    </row>
    <row r="15" spans="1:1" ht="30" customHeight="1" x14ac:dyDescent="0.25">
      <c r="A15" s="180" t="s">
        <v>8500</v>
      </c>
    </row>
    <row r="16" spans="1:1" ht="80.099999999999994" customHeight="1" x14ac:dyDescent="0.25">
      <c r="A16" s="180" t="s">
        <v>8501</v>
      </c>
    </row>
    <row r="17" spans="1:1" ht="46.35" customHeight="1" x14ac:dyDescent="0.25">
      <c r="A17" s="71" t="s">
        <v>8502</v>
      </c>
    </row>
    <row r="18" spans="1:1" ht="65.849999999999994" customHeight="1" x14ac:dyDescent="0.25">
      <c r="A18" s="71" t="s">
        <v>10112</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3"/>
  <sheetViews>
    <sheetView workbookViewId="0">
      <selection activeCell="V5" sqref="V5:V163"/>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88"/>
      <c r="B1" s="289"/>
      <c r="C1" s="289"/>
      <c r="D1" s="289"/>
      <c r="E1" s="289"/>
      <c r="F1" s="289"/>
      <c r="G1" s="289"/>
      <c r="H1" s="289"/>
      <c r="I1" s="289"/>
      <c r="J1" s="289"/>
      <c r="K1" s="289"/>
      <c r="L1" s="289"/>
      <c r="M1" s="289"/>
      <c r="N1" s="289"/>
      <c r="O1" s="289"/>
      <c r="P1" s="289"/>
      <c r="Q1" s="289"/>
      <c r="R1" s="289"/>
      <c r="S1" s="289"/>
      <c r="T1" s="289"/>
      <c r="U1" s="58"/>
      <c r="V1" s="58"/>
    </row>
    <row r="2" spans="1:22" s="2" customFormat="1" ht="107.25" customHeight="1" thickBot="1" x14ac:dyDescent="0.35">
      <c r="A2" s="13" t="s">
        <v>8503</v>
      </c>
      <c r="B2" s="13" t="s">
        <v>8504</v>
      </c>
      <c r="C2" s="13" t="s">
        <v>8505</v>
      </c>
      <c r="D2" s="13" t="s">
        <v>8506</v>
      </c>
      <c r="E2" s="6" t="s">
        <v>8507</v>
      </c>
      <c r="F2" s="13" t="s">
        <v>8508</v>
      </c>
      <c r="G2" s="122" t="s">
        <v>8509</v>
      </c>
      <c r="H2" s="86" t="s">
        <v>8510</v>
      </c>
      <c r="I2" s="85" t="s">
        <v>8510</v>
      </c>
      <c r="J2" s="87" t="s">
        <v>8511</v>
      </c>
      <c r="K2" s="87" t="s">
        <v>5</v>
      </c>
      <c r="L2" s="89" t="s">
        <v>8512</v>
      </c>
      <c r="M2" s="88" t="s">
        <v>8513</v>
      </c>
      <c r="N2" s="88" t="s">
        <v>8514</v>
      </c>
      <c r="O2" s="59" t="s">
        <v>8515</v>
      </c>
      <c r="P2" s="90" t="s">
        <v>4423</v>
      </c>
      <c r="Q2" s="90" t="s">
        <v>8516</v>
      </c>
      <c r="R2" s="91" t="s">
        <v>8517</v>
      </c>
      <c r="S2" s="92" t="s">
        <v>8518</v>
      </c>
      <c r="T2" s="92" t="s">
        <v>8519</v>
      </c>
      <c r="U2" s="63" t="s">
        <v>8520</v>
      </c>
      <c r="V2" s="141" t="s">
        <v>8521</v>
      </c>
    </row>
    <row r="3" spans="1:22" s="2" customFormat="1" ht="16.5" hidden="1" customHeight="1" thickTop="1" x14ac:dyDescent="0.3">
      <c r="A3" s="56" t="s">
        <v>8522</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8523</v>
      </c>
      <c r="B4" s="14"/>
      <c r="C4" s="14"/>
      <c r="D4" s="14"/>
      <c r="E4" s="7" t="s">
        <v>8523</v>
      </c>
      <c r="F4" s="14"/>
      <c r="G4" s="40" t="s">
        <v>8524</v>
      </c>
      <c r="H4" s="40" t="s">
        <v>8524</v>
      </c>
      <c r="I4" s="40" t="s">
        <v>8525</v>
      </c>
      <c r="J4" s="40" t="s">
        <v>8526</v>
      </c>
      <c r="K4" s="40" t="s">
        <v>8525</v>
      </c>
      <c r="L4" s="40" t="s">
        <v>8524</v>
      </c>
      <c r="M4" s="40" t="s">
        <v>8524</v>
      </c>
      <c r="N4" s="40" t="s">
        <v>8524</v>
      </c>
      <c r="O4" s="40" t="s">
        <v>8524</v>
      </c>
      <c r="P4" s="40" t="s">
        <v>8524</v>
      </c>
      <c r="Q4" s="40" t="s">
        <v>8524</v>
      </c>
      <c r="R4" s="40" t="s">
        <v>8524</v>
      </c>
      <c r="S4" s="40" t="s">
        <v>8524</v>
      </c>
      <c r="T4" s="40" t="s">
        <v>8524</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High</v>
      </c>
      <c r="L5" s="54">
        <f t="shared" ref="L5:L36" si="3">IF(OR(N5="x",M5="x"),"x",ROUND((5-GEOMEAN(((5-M5)/5*4+1),((5-N5)/5*4+1),((5-N5)/5*4+1)))/4*5,1))</f>
        <v>4.5999999999999996</v>
      </c>
      <c r="M5" s="53">
        <f>'Impact of the crisis'!N6</f>
        <v>4.9000000000000004</v>
      </c>
      <c r="N5" s="53">
        <f>'Impact of the crisis'!AB6</f>
        <v>4.4000000000000004</v>
      </c>
      <c r="O5" s="54">
        <f>'Conditions of people affected'!R6</f>
        <v>4.5</v>
      </c>
      <c r="P5" s="53">
        <f>'Conditions of people affected'!K6</f>
        <v>5</v>
      </c>
      <c r="Q5" s="53">
        <f>'Conditions of people affected'!Q6</f>
        <v>4</v>
      </c>
      <c r="R5" s="53">
        <f t="shared" ref="R5:R36" si="4">IF(OR(T5="x",S5="x"),S5,ROUND((5-GEOMEAN(((5-S5)/5*4+1),((5-T5)/5*4+1)))/4*5,1))</f>
        <v>4.2</v>
      </c>
      <c r="S5" s="53">
        <f>'Complexity of the crisis'!X6</f>
        <v>3.9</v>
      </c>
      <c r="T5" s="53">
        <f>'Complexity of the crisis'!AN6</f>
        <v>4.5</v>
      </c>
      <c r="U5" s="139" t="str">
        <f>VLOOKUP(C5,Lists!$C$3:$E$200,3,FALSE)</f>
        <v>Asia</v>
      </c>
      <c r="V5" s="140">
        <v>45046</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3.1</v>
      </c>
      <c r="H6" s="51">
        <f t="shared" si="1"/>
        <v>4</v>
      </c>
      <c r="I6" s="130" t="str">
        <f t="shared" si="2"/>
        <v>High</v>
      </c>
      <c r="J6" s="133" t="str">
        <f>INDEX(Trends!$D$3:$D$404,MATCH(C6,Trends!$C$3:$C$404,0))</f>
        <v>Stable</v>
      </c>
      <c r="K6" s="123" t="str">
        <f>IF(Reliability!B4="x","x",(IF(ROUNDUP(Reliability!B4,0)=1,"Very High",IF(ROUNDUP(Reliability!B4,0)=2,"High",IF(ROUNDUP(Reliability!B4,0)=3,"Medium",IF(ROUNDUP(Reliability!B4,0)=4,"Low","Very Low"))))))</f>
        <v>High</v>
      </c>
      <c r="L6" s="54">
        <f t="shared" si="3"/>
        <v>2.8</v>
      </c>
      <c r="M6" s="53">
        <f>'Impact of the crisis'!N7</f>
        <v>3.7</v>
      </c>
      <c r="N6" s="53">
        <f>'Impact of the crisis'!AB7</f>
        <v>2.2000000000000002</v>
      </c>
      <c r="O6" s="54">
        <f>'Conditions of people affected'!R7</f>
        <v>3.85</v>
      </c>
      <c r="P6" s="53">
        <f>'Conditions of people affected'!K7</f>
        <v>3.7</v>
      </c>
      <c r="Q6" s="53">
        <f>'Conditions of people affected'!Q7</f>
        <v>4</v>
      </c>
      <c r="R6" s="53">
        <f t="shared" si="4"/>
        <v>2.2000000000000002</v>
      </c>
      <c r="S6" s="53">
        <f>'Complexity of the crisis'!X7</f>
        <v>3.1</v>
      </c>
      <c r="T6" s="53">
        <f>'Complexity of the crisis'!AN7</f>
        <v>1</v>
      </c>
      <c r="U6" s="139" t="str">
        <f>VLOOKUP(C6,Lists!$C$3:$E$200,3,FALSE)</f>
        <v>Africa</v>
      </c>
      <c r="V6" s="140">
        <v>45043</v>
      </c>
    </row>
    <row r="7" spans="1:22" ht="15.75" customHeight="1" x14ac:dyDescent="0.25">
      <c r="A7" s="55" t="str">
        <f>'Crisis Indicator Data'!A5</f>
        <v>Nagorno-Karabakh Conflict in Armenia</v>
      </c>
      <c r="B7" s="55" t="str">
        <f>Lists!G5</f>
        <v>Nagorno-Karabakh Conflict in Armenia</v>
      </c>
      <c r="C7" s="55" t="str">
        <f>'Crisis Indicator Data'!C5</f>
        <v>ARM002</v>
      </c>
      <c r="D7" s="55" t="str">
        <f>'Crisis Indicator Data'!D5</f>
        <v>Armenia</v>
      </c>
      <c r="E7" s="55" t="str">
        <f>'Crisis Indicator Data'!E5</f>
        <v>ARM</v>
      </c>
      <c r="F7" s="55" t="str">
        <f>'Crisis Indicator Data'!B5</f>
        <v>Conflict,Displacement</v>
      </c>
      <c r="G7" s="52">
        <f t="shared" si="0"/>
        <v>1.2</v>
      </c>
      <c r="H7" s="51">
        <f t="shared" si="1"/>
        <v>2</v>
      </c>
      <c r="I7" s="130" t="str">
        <f t="shared" si="2"/>
        <v>Low</v>
      </c>
      <c r="J7" s="133" t="str">
        <f>INDEX(Trends!$D$3:$D$404,MATCH(C7,Trends!$C$3:$C$404,0))</f>
        <v>Decreasing</v>
      </c>
      <c r="K7" s="123" t="str">
        <f>IF(Reliability!B5="x","x",(IF(ROUNDUP(Reliability!B5,0)=1,"Very High",IF(ROUNDUP(Reliability!B5,0)=2,"High",IF(ROUNDUP(Reliability!B5,0)=3,"Medium",IF(ROUNDUP(Reliability!B5,0)=4,"Low","Very Low"))))))</f>
        <v>Medium</v>
      </c>
      <c r="L7" s="54">
        <f t="shared" si="3"/>
        <v>1.6</v>
      </c>
      <c r="M7" s="53">
        <f>'Impact of the crisis'!N8</f>
        <v>1.3</v>
      </c>
      <c r="N7" s="53">
        <f>'Impact of the crisis'!AB8</f>
        <v>1.8</v>
      </c>
      <c r="O7" s="54">
        <f>'Conditions of people affected'!R8</f>
        <v>0.85</v>
      </c>
      <c r="P7" s="53">
        <f>'Conditions of people affected'!K8</f>
        <v>0.7</v>
      </c>
      <c r="Q7" s="53">
        <f>'Conditions of people affected'!Q8</f>
        <v>1</v>
      </c>
      <c r="R7" s="53">
        <f t="shared" si="4"/>
        <v>1.4</v>
      </c>
      <c r="S7" s="53">
        <f>'Complexity of the crisis'!X8</f>
        <v>1.8</v>
      </c>
      <c r="T7" s="53">
        <f>'Complexity of the crisis'!AN8</f>
        <v>1</v>
      </c>
      <c r="U7" s="139" t="str">
        <f>VLOOKUP(C7,Lists!$C$3:$E$200,3,FALSE)</f>
        <v>Middle east</v>
      </c>
      <c r="V7" s="140">
        <v>45046</v>
      </c>
    </row>
    <row r="8" spans="1:22" ht="15.75" customHeight="1" x14ac:dyDescent="0.25">
      <c r="A8" s="55" t="str">
        <f>'Crisis Indicator Data'!A6</f>
        <v>Nagorno-Karabakh conflict in Azerbaijan</v>
      </c>
      <c r="B8" s="55" t="str">
        <f>Lists!G6</f>
        <v>Nagorno-Karabakh conflict in Azerbaijan</v>
      </c>
      <c r="C8" s="55" t="str">
        <f>'Crisis Indicator Data'!C6</f>
        <v>AZE002</v>
      </c>
      <c r="D8" s="55" t="str">
        <f>'Crisis Indicator Data'!D6</f>
        <v>Azerbaijan</v>
      </c>
      <c r="E8" s="55" t="str">
        <f>'Crisis Indicator Data'!E6</f>
        <v>AZE</v>
      </c>
      <c r="F8" s="55" t="str">
        <f>'Crisis Indicator Data'!B6</f>
        <v>Conflict,Displacement</v>
      </c>
      <c r="G8" s="52">
        <f t="shared" si="0"/>
        <v>1.8</v>
      </c>
      <c r="H8" s="51">
        <f t="shared" si="1"/>
        <v>2</v>
      </c>
      <c r="I8" s="130" t="str">
        <f t="shared" si="2"/>
        <v>Low</v>
      </c>
      <c r="J8" s="133" t="str">
        <f>INDEX(Trends!$D$3:$D$404,MATCH(C8,Trends!$C$3:$C$404,0))</f>
        <v>Stable</v>
      </c>
      <c r="K8" s="123" t="str">
        <f>IF(Reliability!B6="x","x",(IF(ROUNDUP(Reliability!B6,0)=1,"Very High",IF(ROUNDUP(Reliability!B6,0)=2,"High",IF(ROUNDUP(Reliability!B6,0)=3,"Medium",IF(ROUNDUP(Reliability!B6,0)=4,"Low","Very Low"))))))</f>
        <v>Low</v>
      </c>
      <c r="L8" s="54">
        <f t="shared" si="3"/>
        <v>2.6</v>
      </c>
      <c r="M8" s="53">
        <f>'Impact of the crisis'!N9</f>
        <v>1.8</v>
      </c>
      <c r="N8" s="53">
        <f>'Impact of the crisis'!AB9</f>
        <v>3</v>
      </c>
      <c r="O8" s="54">
        <f>'Conditions of people affected'!R9</f>
        <v>1</v>
      </c>
      <c r="P8" s="53">
        <f>'Conditions of people affected'!K9</f>
        <v>0</v>
      </c>
      <c r="Q8" s="53">
        <f>'Conditions of people affected'!Q9</f>
        <v>2</v>
      </c>
      <c r="R8" s="53">
        <f t="shared" si="4"/>
        <v>2.2999999999999998</v>
      </c>
      <c r="S8" s="53">
        <f>'Complexity of the crisis'!X9</f>
        <v>2.5</v>
      </c>
      <c r="T8" s="53">
        <f>'Complexity of the crisis'!AN9</f>
        <v>2</v>
      </c>
      <c r="U8" s="139" t="str">
        <f>VLOOKUP(C8,Lists!$C$3:$E$200,3,FALSE)</f>
        <v>Middle east</v>
      </c>
      <c r="V8" s="140">
        <v>45046</v>
      </c>
    </row>
    <row r="9" spans="1:22" ht="15.75" customHeight="1" x14ac:dyDescent="0.25">
      <c r="A9" s="55" t="str">
        <f>'Crisis Indicator Data'!A7</f>
        <v>Complex in Burundi</v>
      </c>
      <c r="B9" s="55" t="str">
        <f>Lists!G7</f>
        <v xml:space="preserve">Complex crisis </v>
      </c>
      <c r="C9" s="55" t="str">
        <f>'Crisis Indicator Data'!C7</f>
        <v>BDI001</v>
      </c>
      <c r="D9" s="55" t="str">
        <f>'Crisis Indicator Data'!D7</f>
        <v>Burundi</v>
      </c>
      <c r="E9" s="55" t="str">
        <f>'Crisis Indicator Data'!E7</f>
        <v>BDI</v>
      </c>
      <c r="F9" s="55" t="str">
        <f>'Crisis Indicator Data'!B7</f>
        <v>Violence,Displacement,Floods</v>
      </c>
      <c r="G9" s="52">
        <f t="shared" si="0"/>
        <v>3.5</v>
      </c>
      <c r="H9" s="51">
        <f t="shared" si="1"/>
        <v>4</v>
      </c>
      <c r="I9" s="130" t="str">
        <f t="shared" si="2"/>
        <v>High</v>
      </c>
      <c r="J9" s="133" t="str">
        <f>INDEX(Trends!$D$3:$D$404,MATCH(C9,Trends!$C$3:$C$404,0))</f>
        <v>Stable</v>
      </c>
      <c r="K9" s="123" t="str">
        <f>IF(Reliability!B7="x","x",(IF(ROUNDUP(Reliability!B7,0)=1,"Very High",IF(ROUNDUP(Reliability!B7,0)=2,"High",IF(ROUNDUP(Reliability!B7,0)=3,"Medium",IF(ROUNDUP(Reliability!B7,0)=4,"Low","Very Low"))))))</f>
        <v>Very High</v>
      </c>
      <c r="L9" s="54">
        <f t="shared" si="3"/>
        <v>3.9</v>
      </c>
      <c r="M9" s="53">
        <f>'Impact of the crisis'!N10</f>
        <v>4</v>
      </c>
      <c r="N9" s="53">
        <f>'Impact of the crisis'!AB10</f>
        <v>3.8</v>
      </c>
      <c r="O9" s="54">
        <f>'Conditions of people affected'!R10</f>
        <v>3.4</v>
      </c>
      <c r="P9" s="53">
        <f>'Conditions of people affected'!K10</f>
        <v>3.8</v>
      </c>
      <c r="Q9" s="53">
        <f>'Conditions of people affected'!Q10</f>
        <v>3</v>
      </c>
      <c r="R9" s="53">
        <f t="shared" si="4"/>
        <v>3.3</v>
      </c>
      <c r="S9" s="53">
        <f>'Complexity of the crisis'!X10</f>
        <v>3</v>
      </c>
      <c r="T9" s="53">
        <f>'Complexity of the crisis'!AN10</f>
        <v>3.5</v>
      </c>
      <c r="U9" s="139" t="str">
        <f>VLOOKUP(C9,Lists!$C$3:$E$200,3,FALSE)</f>
        <v>Africa</v>
      </c>
      <c r="V9" s="140">
        <v>45002</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4</v>
      </c>
      <c r="H10" s="51">
        <f t="shared" si="1"/>
        <v>4</v>
      </c>
      <c r="I10" s="130" t="str">
        <f t="shared" si="2"/>
        <v>High</v>
      </c>
      <c r="J10" s="133" t="str">
        <f>INDEX(Trends!$D$3:$D$404,MATCH(C10,Trends!$C$3:$C$404,0))</f>
        <v>Increasing</v>
      </c>
      <c r="K10" s="123" t="str">
        <f>IF(Reliability!B8="x","x",(IF(ROUNDUP(Reliability!B8,0)=1,"Very High",IF(ROUNDUP(Reliability!B8,0)=2,"High",IF(ROUNDUP(Reliability!B8,0)=3,"Medium",IF(ROUNDUP(Reliability!B8,0)=4,"Low","Very Low"))))))</f>
        <v>High</v>
      </c>
      <c r="L10" s="54">
        <f t="shared" si="3"/>
        <v>4.2</v>
      </c>
      <c r="M10" s="53">
        <f>'Impact of the crisis'!N11</f>
        <v>2.5</v>
      </c>
      <c r="N10" s="53">
        <f>'Impact of the crisis'!AB11</f>
        <v>4.7</v>
      </c>
      <c r="O10" s="54">
        <f>'Conditions of people affected'!R11</f>
        <v>4.1500000000000004</v>
      </c>
      <c r="P10" s="53">
        <f>'Conditions of people affected'!K11</f>
        <v>4.3</v>
      </c>
      <c r="Q10" s="53">
        <f>'Conditions of people affected'!Q11</f>
        <v>4</v>
      </c>
      <c r="R10" s="53">
        <f t="shared" si="4"/>
        <v>3.6</v>
      </c>
      <c r="S10" s="53">
        <f>'Complexity of the crisis'!X11</f>
        <v>3.2</v>
      </c>
      <c r="T10" s="53">
        <f>'Complexity of the crisis'!AN11</f>
        <v>4</v>
      </c>
      <c r="U10" s="139" t="str">
        <f>VLOOKUP(C10,Lists!$C$3:$E$200,3,FALSE)</f>
        <v>Africa</v>
      </c>
      <c r="V10" s="140">
        <v>45019</v>
      </c>
    </row>
    <row r="11" spans="1:22" ht="15.75" customHeight="1" x14ac:dyDescent="0.25">
      <c r="A11" s="55" t="str">
        <f>'Crisis Indicator Data'!A9</f>
        <v>Rohingya refugee crisis</v>
      </c>
      <c r="B11" s="55" t="str">
        <f>Lists!G9</f>
        <v>Rohingya Refugees</v>
      </c>
      <c r="C11" s="55" t="str">
        <f>'Crisis Indicator Data'!C9</f>
        <v>BGD002</v>
      </c>
      <c r="D11" s="55" t="str">
        <f>'Crisis Indicator Data'!D9</f>
        <v>Bangladesh</v>
      </c>
      <c r="E11" s="55" t="str">
        <f>'Crisis Indicator Data'!E9</f>
        <v>BGD</v>
      </c>
      <c r="F11" s="55" t="str">
        <f>'Crisis Indicator Data'!B9</f>
        <v>Conflict,Violence,Displacement</v>
      </c>
      <c r="G11" s="52">
        <f t="shared" si="0"/>
        <v>3</v>
      </c>
      <c r="H11" s="51">
        <f t="shared" si="1"/>
        <v>3</v>
      </c>
      <c r="I11" s="130" t="str">
        <f t="shared" si="2"/>
        <v>Medium</v>
      </c>
      <c r="J11" s="133" t="str">
        <f>INDEX(Trends!$D$3:$D$404,MATCH(C11,Trends!$C$3:$C$404,0))</f>
        <v>Stable</v>
      </c>
      <c r="K11" s="123" t="str">
        <f>IF(Reliability!B9="x","x",(IF(ROUNDUP(Reliability!B9,0)=1,"Very High",IF(ROUNDUP(Reliability!B9,0)=2,"High",IF(ROUNDUP(Reliability!B9,0)=3,"Medium",IF(ROUNDUP(Reliability!B9,0)=4,"Low","Very Low"))))))</f>
        <v>Very High</v>
      </c>
      <c r="L11" s="54">
        <f t="shared" si="3"/>
        <v>2.9</v>
      </c>
      <c r="M11" s="53">
        <f>'Impact of the crisis'!N12</f>
        <v>0.2</v>
      </c>
      <c r="N11" s="53">
        <f>'Impact of the crisis'!AB12</f>
        <v>3.8</v>
      </c>
      <c r="O11" s="54">
        <f>'Conditions of people affected'!R12</f>
        <v>3.3</v>
      </c>
      <c r="P11" s="53">
        <f>'Conditions of people affected'!K12</f>
        <v>3.6</v>
      </c>
      <c r="Q11" s="53">
        <f>'Conditions of people affected'!Q12</f>
        <v>3</v>
      </c>
      <c r="R11" s="53">
        <f t="shared" si="4"/>
        <v>2.6</v>
      </c>
      <c r="S11" s="53">
        <f>'Complexity of the crisis'!X12</f>
        <v>2.6</v>
      </c>
      <c r="T11" s="53">
        <f>'Complexity of the crisis'!AN12</f>
        <v>2.5</v>
      </c>
      <c r="U11" s="139" t="str">
        <f>VLOOKUP(C11,Lists!$C$3:$E$200,3,FALSE)</f>
        <v>Asia</v>
      </c>
      <c r="V11" s="140">
        <v>45043</v>
      </c>
    </row>
    <row r="12" spans="1:22" ht="15.75" customHeight="1" x14ac:dyDescent="0.25">
      <c r="A12" s="55" t="str">
        <f>'Crisis Indicator Data'!A10</f>
        <v>Country level Brazil</v>
      </c>
      <c r="B12" s="55" t="str">
        <f>Lists!G10</f>
        <v>Country level</v>
      </c>
      <c r="C12" s="55" t="str">
        <f>'Crisis Indicator Data'!C10</f>
        <v>BRA001</v>
      </c>
      <c r="D12" s="55" t="str">
        <f>'Crisis Indicator Data'!D10</f>
        <v>Brazil</v>
      </c>
      <c r="E12" s="55" t="str">
        <f>'Crisis Indicator Data'!E10</f>
        <v>BRA</v>
      </c>
      <c r="F12" s="55" t="str">
        <f>'Crisis Indicator Data'!B10</f>
        <v>Displacement,Floods</v>
      </c>
      <c r="G12" s="52">
        <f t="shared" si="0"/>
        <v>2.7</v>
      </c>
      <c r="H12" s="51">
        <f t="shared" si="1"/>
        <v>3</v>
      </c>
      <c r="I12" s="130" t="str">
        <f t="shared" si="2"/>
        <v>Medium</v>
      </c>
      <c r="J12" s="133" t="str">
        <f>INDEX(Trends!$D$3:$D$404,MATCH(C12,Trends!$C$3:$C$404,0))</f>
        <v>Decreasing</v>
      </c>
      <c r="K12" s="123" t="str">
        <f>IF(Reliability!B10="x","x",(IF(ROUNDUP(Reliability!B10,0)=1,"Very High",IF(ROUNDUP(Reliability!B10,0)=2,"High",IF(ROUNDUP(Reliability!B10,0)=3,"Medium",IF(ROUNDUP(Reliability!B10,0)=4,"Low","Very Low"))))))</f>
        <v>Very High</v>
      </c>
      <c r="L12" s="54">
        <f t="shared" si="3"/>
        <v>3.9</v>
      </c>
      <c r="M12" s="53">
        <f>'Impact of the crisis'!N13</f>
        <v>4.4000000000000004</v>
      </c>
      <c r="N12" s="53">
        <f>'Impact of the crisis'!AB13</f>
        <v>3.6</v>
      </c>
      <c r="O12" s="54">
        <f>'Conditions of people affected'!R13</f>
        <v>1.75</v>
      </c>
      <c r="P12" s="53">
        <f>'Conditions of people affected'!K13</f>
        <v>2.5</v>
      </c>
      <c r="Q12" s="53">
        <f>'Conditions of people affected'!Q13</f>
        <v>1</v>
      </c>
      <c r="R12" s="53">
        <f t="shared" si="4"/>
        <v>3</v>
      </c>
      <c r="S12" s="53">
        <f>'Complexity of the crisis'!X13</f>
        <v>2.9</v>
      </c>
      <c r="T12" s="53">
        <f>'Complexity of the crisis'!AN13</f>
        <v>3</v>
      </c>
      <c r="U12" s="139" t="str">
        <f>VLOOKUP(C12,Lists!$C$3:$E$200,3,FALSE)</f>
        <v>Americas</v>
      </c>
      <c r="V12" s="140">
        <v>45017</v>
      </c>
    </row>
    <row r="13" spans="1:22" ht="15.75" customHeight="1" x14ac:dyDescent="0.25">
      <c r="A13" s="55" t="str">
        <f>'Crisis Indicator Data'!A11</f>
        <v>Venezuela displacement in Brazil</v>
      </c>
      <c r="B13" s="55" t="str">
        <f>Lists!G11</f>
        <v>Venezuelan refugees</v>
      </c>
      <c r="C13" s="55" t="str">
        <f>'Crisis Indicator Data'!C11</f>
        <v>BRA002</v>
      </c>
      <c r="D13" s="55" t="str">
        <f>'Crisis Indicator Data'!D11</f>
        <v>Brazil</v>
      </c>
      <c r="E13" s="55" t="str">
        <f>'Crisis Indicator Data'!E11</f>
        <v>BRA</v>
      </c>
      <c r="F13" s="55" t="str">
        <f>'Crisis Indicator Data'!B11</f>
        <v>Displacement</v>
      </c>
      <c r="G13" s="52">
        <f t="shared" si="0"/>
        <v>2.7</v>
      </c>
      <c r="H13" s="51">
        <f t="shared" si="1"/>
        <v>3</v>
      </c>
      <c r="I13" s="130" t="str">
        <f t="shared" si="2"/>
        <v>Medium</v>
      </c>
      <c r="J13" s="133" t="str">
        <f>INDEX(Trends!$D$3:$D$404,MATCH(C13,Trends!$C$3:$C$404,0))</f>
        <v>Increasing</v>
      </c>
      <c r="K13" s="123" t="str">
        <f>IF(Reliability!B11="x","x",(IF(ROUNDUP(Reliability!B11,0)=1,"Very High",IF(ROUNDUP(Reliability!B11,0)=2,"High",IF(ROUNDUP(Reliability!B11,0)=3,"Medium",IF(ROUNDUP(Reliability!B11,0)=4,"Low","Very Low"))))))</f>
        <v>Very High</v>
      </c>
      <c r="L13" s="54">
        <f t="shared" si="3"/>
        <v>3.8</v>
      </c>
      <c r="M13" s="53">
        <f>'Impact of the crisis'!N14</f>
        <v>4.4000000000000004</v>
      </c>
      <c r="N13" s="53">
        <f>'Impact of the crisis'!AB14</f>
        <v>3.5</v>
      </c>
      <c r="O13" s="54">
        <f>'Conditions of people affected'!R14</f>
        <v>1.75</v>
      </c>
      <c r="P13" s="53">
        <f>'Conditions of people affected'!K14</f>
        <v>2.5</v>
      </c>
      <c r="Q13" s="53">
        <f>'Conditions of people affected'!Q14</f>
        <v>1</v>
      </c>
      <c r="R13" s="53">
        <f t="shared" si="4"/>
        <v>3</v>
      </c>
      <c r="S13" s="53">
        <f>'Complexity of the crisis'!X14</f>
        <v>2.9</v>
      </c>
      <c r="T13" s="53">
        <f>'Complexity of the crisis'!AN14</f>
        <v>3</v>
      </c>
      <c r="U13" s="139" t="str">
        <f>VLOOKUP(C13,Lists!$C$3:$E$200,3,FALSE)</f>
        <v>Americas</v>
      </c>
      <c r="V13" s="140">
        <v>45015</v>
      </c>
    </row>
    <row r="14" spans="1:22" ht="15.75" customHeight="1" x14ac:dyDescent="0.25">
      <c r="A14" s="55" t="str">
        <f>'Crisis Indicator Data'!A12</f>
        <v>Floods in rainy season 2022</v>
      </c>
      <c r="B14" s="55" t="str">
        <f>Lists!G12</f>
        <v>Floods</v>
      </c>
      <c r="C14" s="55" t="str">
        <f>'Crisis Indicator Data'!C12</f>
        <v>BRA003</v>
      </c>
      <c r="D14" s="55" t="str">
        <f>'Crisis Indicator Data'!D12</f>
        <v>Brazil</v>
      </c>
      <c r="E14" s="55" t="str">
        <f>'Crisis Indicator Data'!E12</f>
        <v>BRA</v>
      </c>
      <c r="F14" s="55" t="str">
        <f>'Crisis Indicator Data'!B12</f>
        <v>Floods</v>
      </c>
      <c r="G14" s="52">
        <f t="shared" si="0"/>
        <v>1.6</v>
      </c>
      <c r="H14" s="51">
        <f t="shared" si="1"/>
        <v>2</v>
      </c>
      <c r="I14" s="130" t="str">
        <f t="shared" si="2"/>
        <v>Low</v>
      </c>
      <c r="J14" s="133" t="str">
        <f>INDEX(Trends!$D$3:$D$404,MATCH(C14,Trends!$C$3:$C$404,0))</f>
        <v>Decreasing</v>
      </c>
      <c r="K14" s="123" t="str">
        <f>IF(Reliability!B12="x","x",(IF(ROUNDUP(Reliability!B12,0)=1,"Very High",IF(ROUNDUP(Reliability!B12,0)=2,"High",IF(ROUNDUP(Reliability!B12,0)=3,"Medium",IF(ROUNDUP(Reliability!B12,0)=4,"Low","Very Low"))))))</f>
        <v>High</v>
      </c>
      <c r="L14" s="54">
        <f t="shared" si="3"/>
        <v>2</v>
      </c>
      <c r="M14" s="53">
        <f>'Impact of the crisis'!N15</f>
        <v>2.5</v>
      </c>
      <c r="N14" s="53">
        <f>'Impact of the crisis'!AB15</f>
        <v>1.7</v>
      </c>
      <c r="O14" s="54">
        <f>'Conditions of people affected'!R15</f>
        <v>0.5</v>
      </c>
      <c r="P14" s="53">
        <f>'Conditions of people affected'!K15</f>
        <v>0</v>
      </c>
      <c r="Q14" s="53">
        <f>'Conditions of people affected'!Q15</f>
        <v>1</v>
      </c>
      <c r="R14" s="53">
        <f t="shared" si="4"/>
        <v>3</v>
      </c>
      <c r="S14" s="53">
        <f>'Complexity of the crisis'!X15</f>
        <v>2.9</v>
      </c>
      <c r="T14" s="53">
        <f>'Complexity of the crisis'!AN15</f>
        <v>3</v>
      </c>
      <c r="U14" s="139" t="str">
        <f>VLOOKUP(C14,Lists!$C$3:$E$200,3,FALSE)</f>
        <v>Americas</v>
      </c>
      <c r="V14" s="140">
        <v>45015</v>
      </c>
    </row>
    <row r="15" spans="1:22" ht="15.75" customHeight="1" x14ac:dyDescent="0.25">
      <c r="A15" s="55" t="str">
        <f>'Crisis Indicator Data'!A13</f>
        <v>Complex crisis in CAR</v>
      </c>
      <c r="B15" s="55" t="str">
        <f>Lists!G13</f>
        <v>Complex crisis</v>
      </c>
      <c r="C15" s="55" t="str">
        <f>'Crisis Indicator Data'!C13</f>
        <v>CAF001</v>
      </c>
      <c r="D15" s="55" t="str">
        <f>'Crisis Indicator Data'!D13</f>
        <v>CAR</v>
      </c>
      <c r="E15" s="55" t="str">
        <f>'Crisis Indicator Data'!E13</f>
        <v>CAF</v>
      </c>
      <c r="F15" s="55" t="str">
        <f>'Crisis Indicator Data'!B13</f>
        <v>Conflict,Displacement</v>
      </c>
      <c r="G15" s="52">
        <f t="shared" si="0"/>
        <v>4.0999999999999996</v>
      </c>
      <c r="H15" s="51">
        <f t="shared" si="1"/>
        <v>5</v>
      </c>
      <c r="I15" s="130" t="str">
        <f t="shared" si="2"/>
        <v>Very High</v>
      </c>
      <c r="J15" s="133" t="str">
        <f>INDEX(Trends!$D$3:$D$404,MATCH(C15,Trends!$C$3:$C$404,0))</f>
        <v>Stable</v>
      </c>
      <c r="K15" s="123" t="str">
        <f>IF(Reliability!B13="x","x",(IF(ROUNDUP(Reliability!B13,0)=1,"Very High",IF(ROUNDUP(Reliability!B13,0)=2,"High",IF(ROUNDUP(Reliability!B13,0)=3,"Medium",IF(ROUNDUP(Reliability!B13,0)=4,"Low","Very Low"))))))</f>
        <v>High</v>
      </c>
      <c r="L15" s="54">
        <f t="shared" si="3"/>
        <v>4.3</v>
      </c>
      <c r="M15" s="53">
        <f>'Impact of the crisis'!N16</f>
        <v>4.4000000000000004</v>
      </c>
      <c r="N15" s="53">
        <f>'Impact of the crisis'!AB16</f>
        <v>4.2</v>
      </c>
      <c r="O15" s="54">
        <f>'Conditions of people affected'!R16</f>
        <v>4.0999999999999996</v>
      </c>
      <c r="P15" s="53">
        <f>'Conditions of people affected'!K16</f>
        <v>4.2</v>
      </c>
      <c r="Q15" s="53">
        <f>'Conditions of people affected'!Q16</f>
        <v>4</v>
      </c>
      <c r="R15" s="53">
        <f t="shared" si="4"/>
        <v>4</v>
      </c>
      <c r="S15" s="53">
        <f>'Complexity of the crisis'!X16</f>
        <v>3.9</v>
      </c>
      <c r="T15" s="53">
        <f>'Complexity of the crisis'!AN16</f>
        <v>4</v>
      </c>
      <c r="U15" s="139" t="str">
        <f>VLOOKUP(C15,Lists!$C$3:$E$200,3,FALSE)</f>
        <v>Africa</v>
      </c>
      <c r="V15" s="140">
        <v>45019</v>
      </c>
    </row>
    <row r="16" spans="1:22" ht="15.75" customHeight="1" x14ac:dyDescent="0.25">
      <c r="A16" s="55" t="str">
        <f>'Crisis Indicator Data'!A14</f>
        <v>Venezuela displacement in Chile</v>
      </c>
      <c r="B16" s="55" t="str">
        <f>Lists!G14</f>
        <v>Venezuelan refugees</v>
      </c>
      <c r="C16" s="55" t="str">
        <f>'Crisis Indicator Data'!C14</f>
        <v>CHL002</v>
      </c>
      <c r="D16" s="55" t="str">
        <f>'Crisis Indicator Data'!D14</f>
        <v>Chile</v>
      </c>
      <c r="E16" s="55" t="str">
        <f>'Crisis Indicator Data'!E14</f>
        <v>CHL</v>
      </c>
      <c r="F16" s="55" t="str">
        <f>'Crisis Indicator Data'!B14</f>
        <v>Displacement</v>
      </c>
      <c r="G16" s="52">
        <f t="shared" si="0"/>
        <v>2.5</v>
      </c>
      <c r="H16" s="51">
        <f t="shared" si="1"/>
        <v>3</v>
      </c>
      <c r="I16" s="130" t="str">
        <f t="shared" si="2"/>
        <v>Medium</v>
      </c>
      <c r="J16" s="133" t="str">
        <f>INDEX(Trends!$D$3:$D$404,MATCH(C16,Trends!$C$3:$C$404,0))</f>
        <v>Stable</v>
      </c>
      <c r="K16" s="123" t="str">
        <f>IF(Reliability!B14="x","x",(IF(ROUNDUP(Reliability!B14,0)=1,"Very High",IF(ROUNDUP(Reliability!B14,0)=2,"High",IF(ROUNDUP(Reliability!B14,0)=3,"Medium",IF(ROUNDUP(Reliability!B14,0)=4,"Low","Very Low"))))))</f>
        <v>Very High</v>
      </c>
      <c r="L16" s="54">
        <f t="shared" si="3"/>
        <v>3.7</v>
      </c>
      <c r="M16" s="53">
        <f>'Impact of the crisis'!N17</f>
        <v>4.8</v>
      </c>
      <c r="N16" s="53">
        <f>'Impact of the crisis'!AB17</f>
        <v>2.8</v>
      </c>
      <c r="O16" s="54">
        <f>'Conditions of people affected'!R17</f>
        <v>2.4</v>
      </c>
      <c r="P16" s="53">
        <f>'Conditions of people affected'!K17</f>
        <v>2.8</v>
      </c>
      <c r="Q16" s="53">
        <f>'Conditions of people affected'!Q17</f>
        <v>2</v>
      </c>
      <c r="R16" s="53">
        <f t="shared" si="4"/>
        <v>1.7</v>
      </c>
      <c r="S16" s="53">
        <f>'Complexity of the crisis'!X17</f>
        <v>1.3</v>
      </c>
      <c r="T16" s="53">
        <f>'Complexity of the crisis'!AN17</f>
        <v>2</v>
      </c>
      <c r="U16" s="139" t="str">
        <f>VLOOKUP(C16,Lists!$C$3:$E$200,3,FALSE)</f>
        <v>Americas</v>
      </c>
      <c r="V16" s="140">
        <v>44985</v>
      </c>
    </row>
    <row r="17" spans="1:22" ht="15.75" customHeight="1" x14ac:dyDescent="0.25">
      <c r="A17" s="55" t="str">
        <f>'Crisis Indicator Data'!A15</f>
        <v>Multiple crises in Cameroon</v>
      </c>
      <c r="B17" s="55" t="str">
        <f>Lists!G15</f>
        <v>Country level</v>
      </c>
      <c r="C17" s="55" t="str">
        <f>'Crisis Indicator Data'!C15</f>
        <v>CMR001</v>
      </c>
      <c r="D17" s="55" t="str">
        <f>'Crisis Indicator Data'!D15</f>
        <v>Cameroon</v>
      </c>
      <c r="E17" s="55" t="str">
        <f>'Crisis Indicator Data'!E15</f>
        <v>CMR</v>
      </c>
      <c r="F17" s="55" t="str">
        <f>'Crisis Indicator Data'!B15</f>
        <v>Conflict,Displacement</v>
      </c>
      <c r="G17" s="52">
        <f t="shared" si="0"/>
        <v>4</v>
      </c>
      <c r="H17" s="51">
        <f t="shared" si="1"/>
        <v>4</v>
      </c>
      <c r="I17" s="130" t="str">
        <f t="shared" si="2"/>
        <v>High</v>
      </c>
      <c r="J17" s="133" t="str">
        <f>INDEX(Trends!$D$3:$D$404,MATCH(C17,Trends!$C$3:$C$404,0))</f>
        <v>Stable</v>
      </c>
      <c r="K17" s="123" t="str">
        <f>IF(Reliability!B15="x","x",(IF(ROUNDUP(Reliability!B15,0)=1,"Very High",IF(ROUNDUP(Reliability!B15,0)=2,"High",IF(ROUNDUP(Reliability!B15,0)=3,"Medium",IF(ROUNDUP(Reliability!B15,0)=4,"Low","Very Low"))))))</f>
        <v>High</v>
      </c>
      <c r="L17" s="54">
        <f t="shared" si="3"/>
        <v>4.0999999999999996</v>
      </c>
      <c r="M17" s="53">
        <f>'Impact of the crisis'!N18</f>
        <v>4.7</v>
      </c>
      <c r="N17" s="53">
        <f>'Impact of the crisis'!AB18</f>
        <v>3.7</v>
      </c>
      <c r="O17" s="54">
        <f>'Conditions of people affected'!R18</f>
        <v>4.1500000000000004</v>
      </c>
      <c r="P17" s="53">
        <f>'Conditions of people affected'!K18</f>
        <v>4.3</v>
      </c>
      <c r="Q17" s="53">
        <f>'Conditions of people affected'!Q18</f>
        <v>4</v>
      </c>
      <c r="R17" s="53">
        <f t="shared" si="4"/>
        <v>3.6</v>
      </c>
      <c r="S17" s="53">
        <f>'Complexity of the crisis'!X18</f>
        <v>3.6</v>
      </c>
      <c r="T17" s="53">
        <f>'Complexity of the crisis'!AN18</f>
        <v>3.5</v>
      </c>
      <c r="U17" s="139" t="str">
        <f>VLOOKUP(C17,Lists!$C$3:$E$200,3,FALSE)</f>
        <v>Africa</v>
      </c>
      <c r="V17" s="140">
        <v>45019</v>
      </c>
    </row>
    <row r="18" spans="1:22" ht="15.75" customHeight="1" x14ac:dyDescent="0.25">
      <c r="A18" s="55" t="str">
        <f>'Crisis Indicator Data'!A16</f>
        <v>Boko Haram in Cameroon</v>
      </c>
      <c r="B18" s="55" t="str">
        <f>Lists!G16</f>
        <v>Boko Haram</v>
      </c>
      <c r="C18" s="55" t="str">
        <f>'Crisis Indicator Data'!C16</f>
        <v>CMR002</v>
      </c>
      <c r="D18" s="55" t="str">
        <f>'Crisis Indicator Data'!D16</f>
        <v>Cameroon</v>
      </c>
      <c r="E18" s="55" t="str">
        <f>'Crisis Indicator Data'!E16</f>
        <v>CMR</v>
      </c>
      <c r="F18" s="55" t="str">
        <f>'Crisis Indicator Data'!B16</f>
        <v>Conflict</v>
      </c>
      <c r="G18" s="52">
        <f t="shared" si="0"/>
        <v>3.4</v>
      </c>
      <c r="H18" s="51">
        <f t="shared" si="1"/>
        <v>4</v>
      </c>
      <c r="I18" s="130" t="str">
        <f t="shared" si="2"/>
        <v>High</v>
      </c>
      <c r="J18" s="133" t="str">
        <f>INDEX(Trends!$D$3:$D$404,MATCH(C18,Trends!$C$3:$C$404,0))</f>
        <v>Decreasing</v>
      </c>
      <c r="K18" s="123" t="str">
        <f>IF(Reliability!B16="x","x",(IF(ROUNDUP(Reliability!B16,0)=1,"Very High",IF(ROUNDUP(Reliability!B16,0)=2,"High",IF(ROUNDUP(Reliability!B16,0)=3,"Medium",IF(ROUNDUP(Reliability!B16,0)=4,"Low","Very Low"))))))</f>
        <v>High</v>
      </c>
      <c r="L18" s="54">
        <f t="shared" si="3"/>
        <v>2.8</v>
      </c>
      <c r="M18" s="53">
        <f>'Impact of the crisis'!N19</f>
        <v>1.4</v>
      </c>
      <c r="N18" s="53">
        <f>'Impact of the crisis'!AB19</f>
        <v>3.4</v>
      </c>
      <c r="O18" s="54">
        <f>'Conditions of people affected'!R19</f>
        <v>3.75</v>
      </c>
      <c r="P18" s="53">
        <f>'Conditions of people affected'!K19</f>
        <v>3.5</v>
      </c>
      <c r="Q18" s="53">
        <f>'Conditions of people affected'!Q19</f>
        <v>4</v>
      </c>
      <c r="R18" s="53">
        <f t="shared" si="4"/>
        <v>3.3</v>
      </c>
      <c r="S18" s="53">
        <f>'Complexity of the crisis'!X19</f>
        <v>3.6</v>
      </c>
      <c r="T18" s="53">
        <f>'Complexity of the crisis'!AN19</f>
        <v>3</v>
      </c>
      <c r="U18" s="139" t="str">
        <f>VLOOKUP(C18,Lists!$C$3:$E$200,3,FALSE)</f>
        <v>Africa</v>
      </c>
      <c r="V18" s="140">
        <v>45019</v>
      </c>
    </row>
    <row r="19" spans="1:22" ht="15.75" customHeight="1" x14ac:dyDescent="0.25">
      <c r="A19" s="55" t="str">
        <f>'Crisis Indicator Data'!A17</f>
        <v>Anglophone Crisis in Cameroon</v>
      </c>
      <c r="B19" s="55" t="str">
        <f>Lists!G17</f>
        <v>Anglophone crisis</v>
      </c>
      <c r="C19" s="55" t="str">
        <f>'Crisis Indicator Data'!C17</f>
        <v>CMR003</v>
      </c>
      <c r="D19" s="55" t="str">
        <f>'Crisis Indicator Data'!D17</f>
        <v>Cameroon</v>
      </c>
      <c r="E19" s="55" t="str">
        <f>'Crisis Indicator Data'!E17</f>
        <v>CMR</v>
      </c>
      <c r="F19" s="55" t="str">
        <f>'Crisis Indicator Data'!B17</f>
        <v>Conflict</v>
      </c>
      <c r="G19" s="52">
        <f t="shared" si="0"/>
        <v>3.4</v>
      </c>
      <c r="H19" s="51">
        <f t="shared" si="1"/>
        <v>4</v>
      </c>
      <c r="I19" s="130" t="str">
        <f t="shared" si="2"/>
        <v>High</v>
      </c>
      <c r="J19" s="133" t="str">
        <f>INDEX(Trends!$D$3:$D$404,MATCH(C19,Trends!$C$3:$C$404,0))</f>
        <v>Stable</v>
      </c>
      <c r="K19" s="123" t="str">
        <f>IF(Reliability!B17="x","x",(IF(ROUNDUP(Reliability!B17,0)=1,"Very High",IF(ROUNDUP(Reliability!B17,0)=2,"High",IF(ROUNDUP(Reliability!B17,0)=3,"Medium",IF(ROUNDUP(Reliability!B17,0)=4,"Low","Very Low"))))))</f>
        <v>High</v>
      </c>
      <c r="L19" s="54">
        <f t="shared" si="3"/>
        <v>3.2</v>
      </c>
      <c r="M19" s="53">
        <f>'Impact of the crisis'!N20</f>
        <v>2.6</v>
      </c>
      <c r="N19" s="53">
        <f>'Impact of the crisis'!AB20</f>
        <v>3.4</v>
      </c>
      <c r="O19" s="54">
        <f>'Conditions of people affected'!R20</f>
        <v>3.4</v>
      </c>
      <c r="P19" s="53">
        <f>'Conditions of people affected'!K20</f>
        <v>3.8</v>
      </c>
      <c r="Q19" s="53">
        <f>'Conditions of people affected'!Q20</f>
        <v>3</v>
      </c>
      <c r="R19" s="53">
        <f t="shared" si="4"/>
        <v>3.6</v>
      </c>
      <c r="S19" s="53">
        <f>'Complexity of the crisis'!X20</f>
        <v>3.6</v>
      </c>
      <c r="T19" s="53">
        <f>'Complexity of the crisis'!AN20</f>
        <v>3.5</v>
      </c>
      <c r="U19" s="139" t="str">
        <f>VLOOKUP(C19,Lists!$C$3:$E$200,3,FALSE)</f>
        <v>Africa</v>
      </c>
      <c r="V19" s="140">
        <v>45019</v>
      </c>
    </row>
    <row r="20" spans="1:22" ht="15.75" customHeight="1" x14ac:dyDescent="0.25">
      <c r="A20" s="55" t="str">
        <f>'Crisis Indicator Data'!A18</f>
        <v>CAR refugees in Cameroon</v>
      </c>
      <c r="B20" s="55" t="str">
        <f>Lists!G18</f>
        <v>CAR refugees</v>
      </c>
      <c r="C20" s="55" t="str">
        <f>'Crisis Indicator Data'!C18</f>
        <v>CMR004</v>
      </c>
      <c r="D20" s="55" t="str">
        <f>'Crisis Indicator Data'!D18</f>
        <v>Cameroon</v>
      </c>
      <c r="E20" s="55" t="str">
        <f>'Crisis Indicator Data'!E18</f>
        <v>CMR</v>
      </c>
      <c r="F20" s="55" t="str">
        <f>'Crisis Indicator Data'!B18</f>
        <v>Conflict,Displacement</v>
      </c>
      <c r="G20" s="52">
        <f t="shared" si="0"/>
        <v>2.9</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Medium</v>
      </c>
      <c r="L20" s="54">
        <f t="shared" si="3"/>
        <v>2.5</v>
      </c>
      <c r="M20" s="53">
        <f>'Impact of the crisis'!N21</f>
        <v>2.4</v>
      </c>
      <c r="N20" s="53">
        <f>'Impact of the crisis'!AB21</f>
        <v>2.5</v>
      </c>
      <c r="O20" s="54">
        <f>'Conditions of people affected'!R21</f>
        <v>2.9</v>
      </c>
      <c r="P20" s="53">
        <f>'Conditions of people affected'!K21</f>
        <v>2.8</v>
      </c>
      <c r="Q20" s="53">
        <f>'Conditions of people affected'!Q21</f>
        <v>3</v>
      </c>
      <c r="R20" s="53">
        <f t="shared" si="4"/>
        <v>3.1</v>
      </c>
      <c r="S20" s="53">
        <f>'Complexity of the crisis'!X21</f>
        <v>3.6</v>
      </c>
      <c r="T20" s="53">
        <f>'Complexity of the crisis'!AN21</f>
        <v>2.5</v>
      </c>
      <c r="U20" s="139" t="str">
        <f>VLOOKUP(C20,Lists!$C$3:$E$200,3,FALSE)</f>
        <v>Africa</v>
      </c>
      <c r="V20" s="140">
        <v>45019</v>
      </c>
    </row>
    <row r="21" spans="1:22" ht="15.75" customHeight="1" x14ac:dyDescent="0.25">
      <c r="A21" s="55" t="str">
        <f>'Crisis Indicator Data'!A19</f>
        <v>Complex crisis in DRC</v>
      </c>
      <c r="B21" s="55" t="str">
        <f>Lists!G19</f>
        <v>Complex crisis</v>
      </c>
      <c r="C21" s="55" t="str">
        <f>'Crisis Indicator Data'!C19</f>
        <v>COD001</v>
      </c>
      <c r="D21" s="55" t="str">
        <f>'Crisis Indicator Data'!D19</f>
        <v>DRC</v>
      </c>
      <c r="E21" s="55" t="str">
        <f>'Crisis Indicator Data'!E19</f>
        <v>COD</v>
      </c>
      <c r="F21" s="55" t="str">
        <f>'Crisis Indicator Data'!B19</f>
        <v>Conflict,Displacement,Socio-political</v>
      </c>
      <c r="G21" s="52">
        <f t="shared" si="0"/>
        <v>4.5</v>
      </c>
      <c r="H21" s="51">
        <f t="shared" si="1"/>
        <v>5</v>
      </c>
      <c r="I21" s="130" t="str">
        <f t="shared" si="2"/>
        <v>Very High</v>
      </c>
      <c r="J21" s="133" t="str">
        <f>INDEX(Trends!$D$3:$D$404,MATCH(C21,Trends!$C$3:$C$404,0))</f>
        <v>Increasing</v>
      </c>
      <c r="K21" s="123" t="str">
        <f>IF(Reliability!B19="x","x",(IF(ROUNDUP(Reliability!B19,0)=1,"Very High",IF(ROUNDUP(Reliability!B19,0)=2,"High",IF(ROUNDUP(Reliability!B19,0)=3,"Medium",IF(ROUNDUP(Reliability!B19,0)=4,"Low","Very Low"))))))</f>
        <v>High</v>
      </c>
      <c r="L21" s="54">
        <f t="shared" si="3"/>
        <v>4.5</v>
      </c>
      <c r="M21" s="53">
        <f>'Impact of the crisis'!N22</f>
        <v>5</v>
      </c>
      <c r="N21" s="53">
        <f>'Impact of the crisis'!AB22</f>
        <v>4.2</v>
      </c>
      <c r="O21" s="54">
        <f>'Conditions of people affected'!R22</f>
        <v>4.5</v>
      </c>
      <c r="P21" s="53">
        <f>'Conditions of people affected'!K22</f>
        <v>5</v>
      </c>
      <c r="Q21" s="53">
        <f>'Conditions of people affected'!Q22</f>
        <v>4</v>
      </c>
      <c r="R21" s="53">
        <f t="shared" si="4"/>
        <v>4.4000000000000004</v>
      </c>
      <c r="S21" s="53">
        <f>'Complexity of the crisis'!X22</f>
        <v>4.3</v>
      </c>
      <c r="T21" s="53">
        <f>'Complexity of the crisis'!AN22</f>
        <v>4.5</v>
      </c>
      <c r="U21" s="139" t="str">
        <f>VLOOKUP(C21,Lists!$C$3:$E$200,3,FALSE)</f>
        <v>Africa</v>
      </c>
      <c r="V21" s="140">
        <v>45019</v>
      </c>
    </row>
    <row r="22" spans="1:22" ht="15.75" customHeight="1" x14ac:dyDescent="0.25">
      <c r="A22" s="55" t="str">
        <f>'Crisis Indicator Data'!A20</f>
        <v>Complex crisis in Congo</v>
      </c>
      <c r="B22" s="55" t="str">
        <f>Lists!G20</f>
        <v>Complex crisis</v>
      </c>
      <c r="C22" s="55" t="str">
        <f>'Crisis Indicator Data'!C20</f>
        <v>COG001</v>
      </c>
      <c r="D22" s="55" t="str">
        <f>'Crisis Indicator Data'!D20</f>
        <v>Congo</v>
      </c>
      <c r="E22" s="55" t="str">
        <f>'Crisis Indicator Data'!E20</f>
        <v>COG</v>
      </c>
      <c r="F22" s="55" t="str">
        <f>'Crisis Indicator Data'!B20</f>
        <v>Conflict</v>
      </c>
      <c r="G22" s="52">
        <f t="shared" si="0"/>
        <v>2.2000000000000002</v>
      </c>
      <c r="H22" s="51">
        <f t="shared" si="1"/>
        <v>3</v>
      </c>
      <c r="I22" s="130" t="str">
        <f t="shared" si="2"/>
        <v>Medium</v>
      </c>
      <c r="J22" s="133" t="str">
        <f>INDEX(Trends!$D$3:$D$404,MATCH(C22,Trends!$C$3:$C$404,0))</f>
        <v>Increasing</v>
      </c>
      <c r="K22" s="123" t="str">
        <f>IF(Reliability!B20="x","x",(IF(ROUNDUP(Reliability!B20,0)=1,"Very High",IF(ROUNDUP(Reliability!B20,0)=2,"High",IF(ROUNDUP(Reliability!B20,0)=3,"Medium",IF(ROUNDUP(Reliability!B20,0)=4,"Low","Very Low"))))))</f>
        <v>High</v>
      </c>
      <c r="L22" s="54">
        <f t="shared" si="3"/>
        <v>2.8</v>
      </c>
      <c r="M22" s="53">
        <f>'Impact of the crisis'!N23</f>
        <v>3.1</v>
      </c>
      <c r="N22" s="53">
        <f>'Impact of the crisis'!AB23</f>
        <v>2.6</v>
      </c>
      <c r="O22" s="54">
        <f>'Conditions of people affected'!R23</f>
        <v>2</v>
      </c>
      <c r="P22" s="53">
        <f>'Conditions of people affected'!K23</f>
        <v>1</v>
      </c>
      <c r="Q22" s="53">
        <f>'Conditions of people affected'!Q23</f>
        <v>3</v>
      </c>
      <c r="R22" s="53">
        <f t="shared" si="4"/>
        <v>2.1</v>
      </c>
      <c r="S22" s="53">
        <f>'Complexity of the crisis'!X23</f>
        <v>2.9</v>
      </c>
      <c r="T22" s="53">
        <f>'Complexity of the crisis'!AN23</f>
        <v>1</v>
      </c>
      <c r="U22" s="139" t="str">
        <f>VLOOKUP(C22,Lists!$C$3:$E$200,3,FALSE)</f>
        <v>Africa</v>
      </c>
      <c r="V22" s="140">
        <v>45043</v>
      </c>
    </row>
    <row r="23" spans="1:22" ht="15.75" customHeight="1" x14ac:dyDescent="0.25">
      <c r="A23" s="55" t="str">
        <f>'Crisis Indicator Data'!A21</f>
        <v>Complex crisis in Colombia</v>
      </c>
      <c r="B23" s="55" t="str">
        <f>Lists!G21</f>
        <v>Complex crisis</v>
      </c>
      <c r="C23" s="55" t="str">
        <f>'Crisis Indicator Data'!C21</f>
        <v>COL001</v>
      </c>
      <c r="D23" s="55" t="str">
        <f>'Crisis Indicator Data'!D21</f>
        <v>Colombia</v>
      </c>
      <c r="E23" s="55" t="str">
        <f>'Crisis Indicator Data'!E21</f>
        <v>COL</v>
      </c>
      <c r="F23" s="55" t="str">
        <f>'Crisis Indicator Data'!B21</f>
        <v>Socio-political,Conflict,Violence,Floods,Displacement</v>
      </c>
      <c r="G23" s="52">
        <f t="shared" si="0"/>
        <v>4.0999999999999996</v>
      </c>
      <c r="H23" s="51">
        <f t="shared" si="1"/>
        <v>5</v>
      </c>
      <c r="I23" s="130" t="str">
        <f t="shared" si="2"/>
        <v>Very High</v>
      </c>
      <c r="J23" s="133" t="str">
        <f>INDEX(Trends!$D$3:$D$404,MATCH(C23,Trends!$C$3:$C$404,0))</f>
        <v>Increasing</v>
      </c>
      <c r="K23" s="123" t="str">
        <f>IF(Reliability!B21="x","x",(IF(ROUNDUP(Reliability!B21,0)=1,"Very High",IF(ROUNDUP(Reliability!B21,0)=2,"High",IF(ROUNDUP(Reliability!B21,0)=3,"Medium",IF(ROUNDUP(Reliability!B21,0)=4,"Low","Very Low"))))))</f>
        <v>Very High</v>
      </c>
      <c r="L23" s="54">
        <f t="shared" si="3"/>
        <v>4.5</v>
      </c>
      <c r="M23" s="53">
        <f>'Impact of the crisis'!N24</f>
        <v>5</v>
      </c>
      <c r="N23" s="53">
        <f>'Impact of the crisis'!AB24</f>
        <v>4.0999999999999996</v>
      </c>
      <c r="O23" s="54">
        <f>'Conditions of people affected'!R24</f>
        <v>4.4000000000000004</v>
      </c>
      <c r="P23" s="53">
        <f>'Conditions of people affected'!K24</f>
        <v>4.8</v>
      </c>
      <c r="Q23" s="53">
        <f>'Conditions of people affected'!Q24</f>
        <v>4</v>
      </c>
      <c r="R23" s="53">
        <f t="shared" si="4"/>
        <v>3.3</v>
      </c>
      <c r="S23" s="53">
        <f>'Complexity of the crisis'!X24</f>
        <v>3.1</v>
      </c>
      <c r="T23" s="53">
        <f>'Complexity of the crisis'!AN24</f>
        <v>3.5</v>
      </c>
      <c r="U23" s="139" t="str">
        <f>VLOOKUP(C23,Lists!$C$3:$E$200,3,FALSE)</f>
        <v>Americas</v>
      </c>
      <c r="V23" s="140">
        <v>45014</v>
      </c>
    </row>
    <row r="24" spans="1:22" ht="15.75" customHeight="1" x14ac:dyDescent="0.25">
      <c r="A24" s="55" t="str">
        <f>'Crisis Indicator Data'!A22</f>
        <v>Venezuela displacement in Colombia</v>
      </c>
      <c r="B24" s="55" t="str">
        <f>Lists!G22</f>
        <v xml:space="preserve">Venezuelan refugees </v>
      </c>
      <c r="C24" s="55" t="str">
        <f>'Crisis Indicator Data'!C22</f>
        <v>COL002</v>
      </c>
      <c r="D24" s="55" t="str">
        <f>'Crisis Indicator Data'!D22</f>
        <v>Colombia</v>
      </c>
      <c r="E24" s="55" t="str">
        <f>'Crisis Indicator Data'!E22</f>
        <v>COL</v>
      </c>
      <c r="F24" s="55" t="str">
        <f>'Crisis Indicator Data'!B22</f>
        <v>Displacement</v>
      </c>
      <c r="G24" s="52">
        <f t="shared" si="0"/>
        <v>3.7</v>
      </c>
      <c r="H24" s="51">
        <f t="shared" si="1"/>
        <v>4</v>
      </c>
      <c r="I24" s="130" t="str">
        <f t="shared" si="2"/>
        <v>High</v>
      </c>
      <c r="J24" s="133" t="str">
        <f>INDEX(Trends!$D$3:$D$404,MATCH(C24,Trends!$C$3:$C$404,0))</f>
        <v>Stable</v>
      </c>
      <c r="K24" s="123" t="str">
        <f>IF(Reliability!B22="x","x",(IF(ROUNDUP(Reliability!B22,0)=1,"Very High",IF(ROUNDUP(Reliability!B22,0)=2,"High",IF(ROUNDUP(Reliability!B22,0)=3,"Medium",IF(ROUNDUP(Reliability!B22,0)=4,"Low","Very Low"))))))</f>
        <v>High</v>
      </c>
      <c r="L24" s="54">
        <f t="shared" si="3"/>
        <v>4.2</v>
      </c>
      <c r="M24" s="53">
        <f>'Impact of the crisis'!N25</f>
        <v>4.7</v>
      </c>
      <c r="N24" s="53">
        <f>'Impact of the crisis'!AB25</f>
        <v>3.9</v>
      </c>
      <c r="O24" s="54">
        <f>'Conditions of people affected'!R25</f>
        <v>3.8</v>
      </c>
      <c r="P24" s="53">
        <f>'Conditions of people affected'!K25</f>
        <v>4.5999999999999996</v>
      </c>
      <c r="Q24" s="53">
        <f>'Conditions of people affected'!Q25</f>
        <v>3</v>
      </c>
      <c r="R24" s="53">
        <f t="shared" si="4"/>
        <v>3.3</v>
      </c>
      <c r="S24" s="53">
        <f>'Complexity of the crisis'!X25</f>
        <v>3.1</v>
      </c>
      <c r="T24" s="53">
        <f>'Complexity of the crisis'!AN25</f>
        <v>3.5</v>
      </c>
      <c r="U24" s="139" t="str">
        <f>VLOOKUP(C24,Lists!$C$3:$E$200,3,FALSE)</f>
        <v>Americas</v>
      </c>
      <c r="V24" s="140">
        <v>45026</v>
      </c>
    </row>
    <row r="25" spans="1:22" ht="15.75" customHeight="1" x14ac:dyDescent="0.25">
      <c r="A25" s="55" t="str">
        <f>'Crisis Indicator Data'!A23</f>
        <v>Nicaraguan refugees in Costa Rica</v>
      </c>
      <c r="B25" s="55" t="str">
        <f>Lists!G23</f>
        <v>Nicaraguan refugees</v>
      </c>
      <c r="C25" s="55" t="str">
        <f>'Crisis Indicator Data'!C23</f>
        <v>CRI002</v>
      </c>
      <c r="D25" s="55" t="str">
        <f>'Crisis Indicator Data'!D23</f>
        <v>Costa Rica</v>
      </c>
      <c r="E25" s="55" t="str">
        <f>'Crisis Indicator Data'!E23</f>
        <v>CRI</v>
      </c>
      <c r="F25" s="55" t="str">
        <f>'Crisis Indicator Data'!B23</f>
        <v>Displacement</v>
      </c>
      <c r="G25" s="52">
        <f t="shared" si="0"/>
        <v>2.1</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High</v>
      </c>
      <c r="L25" s="54">
        <f t="shared" si="3"/>
        <v>2.4</v>
      </c>
      <c r="M25" s="53">
        <f>'Impact of the crisis'!N26</f>
        <v>0.7</v>
      </c>
      <c r="N25" s="53">
        <f>'Impact of the crisis'!AB26</f>
        <v>3.1</v>
      </c>
      <c r="O25" s="54">
        <f>'Conditions of people affected'!R26</f>
        <v>2.6</v>
      </c>
      <c r="P25" s="53">
        <f>'Conditions of people affected'!K26</f>
        <v>2.2000000000000002</v>
      </c>
      <c r="Q25" s="53">
        <f>'Conditions of people affected'!Q26</f>
        <v>3</v>
      </c>
      <c r="R25" s="53">
        <f t="shared" si="4"/>
        <v>1.2</v>
      </c>
      <c r="S25" s="53">
        <f>'Complexity of the crisis'!X26</f>
        <v>0.9</v>
      </c>
      <c r="T25" s="53">
        <f>'Complexity of the crisis'!AN26</f>
        <v>1.5</v>
      </c>
      <c r="U25" s="139" t="str">
        <f>VLOOKUP(C25,Lists!$C$3:$E$200,3,FALSE)</f>
        <v>Americas</v>
      </c>
      <c r="V25" s="140">
        <v>45046</v>
      </c>
    </row>
    <row r="26" spans="1:22" ht="15.75" customHeight="1" x14ac:dyDescent="0.25">
      <c r="A26" s="55" t="str">
        <f>'Crisis Indicator Data'!A24</f>
        <v>Multiple crises in Djibouti</v>
      </c>
      <c r="B26" s="55" t="str">
        <f>Lists!G24</f>
        <v>Country level</v>
      </c>
      <c r="C26" s="55" t="str">
        <f>'Crisis Indicator Data'!C24</f>
        <v>DJI001</v>
      </c>
      <c r="D26" s="55" t="str">
        <f>'Crisis Indicator Data'!D24</f>
        <v>Djibouti</v>
      </c>
      <c r="E26" s="55" t="str">
        <f>'Crisis Indicator Data'!E24</f>
        <v>DJI</v>
      </c>
      <c r="F26" s="55" t="str">
        <f>'Crisis Indicator Data'!B24</f>
        <v>Displacement,Drought</v>
      </c>
      <c r="G26" s="52">
        <f t="shared" si="0"/>
        <v>2.7</v>
      </c>
      <c r="H26" s="51">
        <f t="shared" si="1"/>
        <v>3</v>
      </c>
      <c r="I26" s="130" t="str">
        <f t="shared" si="2"/>
        <v>Medium</v>
      </c>
      <c r="J26" s="133" t="str">
        <f>INDEX(Trends!$D$3:$D$404,MATCH(C26,Trends!$C$3:$C$404,0))</f>
        <v>Stable</v>
      </c>
      <c r="K26" s="123" t="str">
        <f>IF(Reliability!B24="x","x",(IF(ROUNDUP(Reliability!B24,0)=1,"Very High",IF(ROUNDUP(Reliability!B24,0)=2,"High",IF(ROUNDUP(Reliability!B24,0)=3,"Medium",IF(ROUNDUP(Reliability!B24,0)=4,"Low","Very Low"))))))</f>
        <v>High</v>
      </c>
      <c r="L26" s="54">
        <f t="shared" si="3"/>
        <v>2.6</v>
      </c>
      <c r="M26" s="53">
        <f>'Impact of the crisis'!N27</f>
        <v>3.2</v>
      </c>
      <c r="N26" s="53">
        <f>'Impact of the crisis'!AB27</f>
        <v>2.2000000000000002</v>
      </c>
      <c r="O26" s="54">
        <f>'Conditions of people affected'!R27</f>
        <v>2.65</v>
      </c>
      <c r="P26" s="53">
        <f>'Conditions of people affected'!K27</f>
        <v>2.2999999999999998</v>
      </c>
      <c r="Q26" s="53">
        <f>'Conditions of people affected'!Q27</f>
        <v>3</v>
      </c>
      <c r="R26" s="53">
        <f t="shared" si="4"/>
        <v>2.9</v>
      </c>
      <c r="S26" s="53">
        <f>'Complexity of the crisis'!X27</f>
        <v>2.7</v>
      </c>
      <c r="T26" s="53">
        <f>'Complexity of the crisis'!AN27</f>
        <v>3</v>
      </c>
      <c r="U26" s="139" t="str">
        <f>VLOOKUP(C26,Lists!$C$3:$E$200,3,FALSE)</f>
        <v>Africa</v>
      </c>
      <c r="V26" s="140">
        <v>45013</v>
      </c>
    </row>
    <row r="27" spans="1:22" ht="15.75" customHeight="1" x14ac:dyDescent="0.25">
      <c r="A27" s="55" t="str">
        <f>'Crisis Indicator Data'!A25</f>
        <v>Mixed migration in Djibouti</v>
      </c>
      <c r="B27" s="55" t="str">
        <f>Lists!G25</f>
        <v>Mixed Migration</v>
      </c>
      <c r="C27" s="55" t="str">
        <f>'Crisis Indicator Data'!C25</f>
        <v>DJI002</v>
      </c>
      <c r="D27" s="55" t="str">
        <f>'Crisis Indicator Data'!D25</f>
        <v>Djibouti</v>
      </c>
      <c r="E27" s="55" t="str">
        <f>'Crisis Indicator Data'!E25</f>
        <v>DJI</v>
      </c>
      <c r="F27" s="55" t="str">
        <f>'Crisis Indicator Data'!B25</f>
        <v>Displacement</v>
      </c>
      <c r="G27" s="52">
        <f t="shared" si="0"/>
        <v>2</v>
      </c>
      <c r="H27" s="51">
        <f t="shared" si="1"/>
        <v>2</v>
      </c>
      <c r="I27" s="130" t="str">
        <f t="shared" si="2"/>
        <v>Low</v>
      </c>
      <c r="J27" s="133" t="str">
        <f>INDEX(Trends!$D$3:$D$404,MATCH(C27,Trends!$C$3:$C$404,0))</f>
        <v>Stable</v>
      </c>
      <c r="K27" s="123" t="str">
        <f>IF(Reliability!B25="x","x",(IF(ROUNDUP(Reliability!B25,0)=1,"Very High",IF(ROUNDUP(Reliability!B25,0)=2,"High",IF(ROUNDUP(Reliability!B25,0)=3,"Medium",IF(ROUNDUP(Reliability!B25,0)=4,"Low","Very Low"))))))</f>
        <v>Very High</v>
      </c>
      <c r="L27" s="54">
        <f t="shared" si="3"/>
        <v>2</v>
      </c>
      <c r="M27" s="53">
        <f>'Impact of the crisis'!N28</f>
        <v>1.5</v>
      </c>
      <c r="N27" s="53">
        <f>'Impact of the crisis'!AB28</f>
        <v>2.2000000000000002</v>
      </c>
      <c r="O27" s="54">
        <f>'Conditions of people affected'!R28</f>
        <v>2.0499999999999998</v>
      </c>
      <c r="P27" s="53">
        <f>'Conditions of people affected'!K28</f>
        <v>1.1000000000000001</v>
      </c>
      <c r="Q27" s="53">
        <f>'Conditions of people affected'!Q28</f>
        <v>3</v>
      </c>
      <c r="R27" s="53">
        <f t="shared" si="4"/>
        <v>1.9</v>
      </c>
      <c r="S27" s="53">
        <f>'Complexity of the crisis'!X28</f>
        <v>2.7</v>
      </c>
      <c r="T27" s="53">
        <f>'Complexity of the crisis'!AN28</f>
        <v>1</v>
      </c>
      <c r="U27" s="139" t="str">
        <f>VLOOKUP(C27,Lists!$C$3:$E$200,3,FALSE)</f>
        <v>Africa</v>
      </c>
      <c r="V27" s="140">
        <v>45013</v>
      </c>
    </row>
    <row r="28" spans="1:22" ht="15.75" customHeight="1" x14ac:dyDescent="0.25">
      <c r="A28" s="55" t="str">
        <f>'Crisis Indicator Data'!A26</f>
        <v>Drought in Djibouti</v>
      </c>
      <c r="B28" s="55" t="str">
        <f>Lists!G26</f>
        <v>Drought</v>
      </c>
      <c r="C28" s="55" t="str">
        <f>'Crisis Indicator Data'!C26</f>
        <v>DJI003</v>
      </c>
      <c r="D28" s="55" t="str">
        <f>'Crisis Indicator Data'!D26</f>
        <v>Djibouti</v>
      </c>
      <c r="E28" s="55" t="str">
        <f>'Crisis Indicator Data'!E26</f>
        <v>DJI</v>
      </c>
      <c r="F28" s="55" t="str">
        <f>'Crisis Indicator Data'!B26</f>
        <v>Drought</v>
      </c>
      <c r="G28" s="52">
        <f t="shared" si="0"/>
        <v>2.7</v>
      </c>
      <c r="H28" s="51">
        <f t="shared" si="1"/>
        <v>3</v>
      </c>
      <c r="I28" s="130" t="str">
        <f t="shared" si="2"/>
        <v>Medium</v>
      </c>
      <c r="J28" s="133" t="str">
        <f>INDEX(Trends!$D$3:$D$404,MATCH(C28,Trends!$C$3:$C$404,0))</f>
        <v>Stable</v>
      </c>
      <c r="K28" s="123" t="str">
        <f>IF(Reliability!B26="x","x",(IF(ROUNDUP(Reliability!B26,0)=1,"Very High",IF(ROUNDUP(Reliability!B26,0)=2,"High",IF(ROUNDUP(Reliability!B26,0)=3,"Medium",IF(ROUNDUP(Reliability!B26,0)=4,"Low","Very Low"))))))</f>
        <v>Medium</v>
      </c>
      <c r="L28" s="54">
        <f t="shared" si="3"/>
        <v>2.6</v>
      </c>
      <c r="M28" s="53">
        <f>'Impact of the crisis'!N29</f>
        <v>3.2</v>
      </c>
      <c r="N28" s="53">
        <f>'Impact of the crisis'!AB29</f>
        <v>2.2999999999999998</v>
      </c>
      <c r="O28" s="54">
        <f>'Conditions of people affected'!R29</f>
        <v>2.5499999999999998</v>
      </c>
      <c r="P28" s="53">
        <f>'Conditions of people affected'!K29</f>
        <v>2.1</v>
      </c>
      <c r="Q28" s="53">
        <f>'Conditions of people affected'!Q29</f>
        <v>3</v>
      </c>
      <c r="R28" s="53">
        <f t="shared" si="4"/>
        <v>2.9</v>
      </c>
      <c r="S28" s="53">
        <f>'Complexity of the crisis'!X29</f>
        <v>2.7</v>
      </c>
      <c r="T28" s="53">
        <f>'Complexity of the crisis'!AN29</f>
        <v>3</v>
      </c>
      <c r="U28" s="139" t="str">
        <f>VLOOKUP(C28,Lists!$C$3:$E$200,3,FALSE)</f>
        <v>Africa</v>
      </c>
      <c r="V28" s="140">
        <v>45013</v>
      </c>
    </row>
    <row r="29" spans="1:22" ht="15.75" customHeight="1" x14ac:dyDescent="0.25">
      <c r="A29" s="55" t="str">
        <f>'Crisis Indicator Data'!A27</f>
        <v>Venezuela displacement in Dominican Republic</v>
      </c>
      <c r="B29" s="55" t="str">
        <f>Lists!G27</f>
        <v xml:space="preserve">Venezuelan refugees </v>
      </c>
      <c r="C29" s="55" t="str">
        <f>'Crisis Indicator Data'!C27</f>
        <v>DOM002</v>
      </c>
      <c r="D29" s="55" t="str">
        <f>'Crisis Indicator Data'!D27</f>
        <v>Dominican Republic</v>
      </c>
      <c r="E29" s="55" t="str">
        <f>'Crisis Indicator Data'!E27</f>
        <v>DOM</v>
      </c>
      <c r="F29" s="55" t="str">
        <f>'Crisis Indicator Data'!B27</f>
        <v>Displacement</v>
      </c>
      <c r="G29" s="52">
        <f t="shared" si="0"/>
        <v>2.2000000000000002</v>
      </c>
      <c r="H29" s="51">
        <f t="shared" si="1"/>
        <v>3</v>
      </c>
      <c r="I29" s="130" t="str">
        <f t="shared" si="2"/>
        <v>Medium</v>
      </c>
      <c r="J29" s="133" t="str">
        <f>INDEX(Trends!$D$3:$D$404,MATCH(C29,Trends!$C$3:$C$404,0))</f>
        <v>Stable</v>
      </c>
      <c r="K29" s="123" t="str">
        <f>IF(Reliability!B27="x","x",(IF(ROUNDUP(Reliability!B27,0)=1,"Very High",IF(ROUNDUP(Reliability!B27,0)=2,"High",IF(ROUNDUP(Reliability!B27,0)=3,"Medium",IF(ROUNDUP(Reliability!B27,0)=4,"Low","Very Low"))))))</f>
        <v>High</v>
      </c>
      <c r="L29" s="54">
        <f t="shared" si="3"/>
        <v>3.6</v>
      </c>
      <c r="M29" s="53">
        <f>'Impact of the crisis'!N30</f>
        <v>4</v>
      </c>
      <c r="N29" s="53">
        <f>'Impact of the crisis'!AB30</f>
        <v>3.3</v>
      </c>
      <c r="O29" s="54">
        <f>'Conditions of people affected'!R30</f>
        <v>1.85</v>
      </c>
      <c r="P29" s="53">
        <f>'Conditions of people affected'!K30</f>
        <v>1.7</v>
      </c>
      <c r="Q29" s="53">
        <f>'Conditions of people affected'!Q30</f>
        <v>2</v>
      </c>
      <c r="R29" s="53">
        <f t="shared" si="4"/>
        <v>1.5</v>
      </c>
      <c r="S29" s="53">
        <f>'Complexity of the crisis'!X30</f>
        <v>1.4</v>
      </c>
      <c r="T29" s="53">
        <f>'Complexity of the crisis'!AN30</f>
        <v>1.5</v>
      </c>
      <c r="U29" s="139" t="str">
        <f>VLOOKUP(C29,Lists!$C$3:$E$200,3,FALSE)</f>
        <v>Americas</v>
      </c>
      <c r="V29" s="140">
        <v>45042</v>
      </c>
    </row>
    <row r="30" spans="1:22" ht="15.75" customHeight="1" x14ac:dyDescent="0.25">
      <c r="A30" s="55" t="str">
        <f>'Crisis Indicator Data'!A28</f>
        <v>Mixed migration flows in Algeria</v>
      </c>
      <c r="B30" s="55" t="str">
        <f>Lists!G28</f>
        <v>Mixed Migration</v>
      </c>
      <c r="C30" s="55" t="str">
        <f>'Crisis Indicator Data'!C28</f>
        <v>DZA002</v>
      </c>
      <c r="D30" s="55" t="str">
        <f>'Crisis Indicator Data'!D28</f>
        <v>Algeria</v>
      </c>
      <c r="E30" s="55" t="str">
        <f>'Crisis Indicator Data'!E28</f>
        <v>DZA</v>
      </c>
      <c r="F30" s="55" t="str">
        <f>'Crisis Indicator Data'!B28</f>
        <v>Displacement</v>
      </c>
      <c r="G30" s="52">
        <f t="shared" si="0"/>
        <v>2.6</v>
      </c>
      <c r="H30" s="51">
        <f t="shared" si="1"/>
        <v>3</v>
      </c>
      <c r="I30" s="130" t="str">
        <f t="shared" si="2"/>
        <v>Medium</v>
      </c>
      <c r="J30" s="133" t="str">
        <f>INDEX(Trends!$D$3:$D$404,MATCH(C30,Trends!$C$3:$C$404,0))</f>
        <v>Stable</v>
      </c>
      <c r="K30" s="123" t="str">
        <f>IF(Reliability!B28="x","x",(IF(ROUNDUP(Reliability!B28,0)=1,"Very High",IF(ROUNDUP(Reliability!B28,0)=2,"High",IF(ROUNDUP(Reliability!B28,0)=3,"Medium",IF(ROUNDUP(Reliability!B28,0)=4,"Low","Very Low"))))))</f>
        <v>High</v>
      </c>
      <c r="L30" s="54">
        <f t="shared" si="3"/>
        <v>3.8</v>
      </c>
      <c r="M30" s="53">
        <f>'Impact of the crisis'!N31</f>
        <v>5</v>
      </c>
      <c r="N30" s="53">
        <f>'Impact of the crisis'!AB31</f>
        <v>2.9</v>
      </c>
      <c r="O30" s="54">
        <f>'Conditions of people affected'!R31</f>
        <v>1.7</v>
      </c>
      <c r="P30" s="53">
        <f>'Conditions of people affected'!K31</f>
        <v>2.4</v>
      </c>
      <c r="Q30" s="53">
        <f>'Conditions of people affected'!Q31</f>
        <v>1</v>
      </c>
      <c r="R30" s="53">
        <f t="shared" si="4"/>
        <v>2.7</v>
      </c>
      <c r="S30" s="53">
        <f>'Complexity of the crisis'!X31</f>
        <v>2.9</v>
      </c>
      <c r="T30" s="53">
        <f>'Complexity of the crisis'!AN31</f>
        <v>2.5</v>
      </c>
      <c r="U30" s="139" t="str">
        <f>VLOOKUP(C30,Lists!$C$3:$E$200,3,FALSE)</f>
        <v>Africa</v>
      </c>
      <c r="V30" s="140">
        <v>45043</v>
      </c>
    </row>
    <row r="31" spans="1:22" x14ac:dyDescent="0.25">
      <c r="A31" s="55" t="str">
        <f>'Crisis Indicator Data'!A29</f>
        <v>Sahrawi refugees in Algeria</v>
      </c>
      <c r="B31" s="55" t="str">
        <f>Lists!G29</f>
        <v>Sahrawi refugees</v>
      </c>
      <c r="C31" s="55" t="str">
        <f>'Crisis Indicator Data'!C29</f>
        <v>DZA003</v>
      </c>
      <c r="D31" s="55" t="str">
        <f>'Crisis Indicator Data'!D29</f>
        <v>Algeria</v>
      </c>
      <c r="E31" s="55" t="str">
        <f>'Crisis Indicator Data'!E29</f>
        <v>DZA</v>
      </c>
      <c r="F31" s="55" t="str">
        <f>'Crisis Indicator Data'!B29</f>
        <v>Displacement</v>
      </c>
      <c r="G31" s="52">
        <f t="shared" si="0"/>
        <v>2.2000000000000002</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Medium</v>
      </c>
      <c r="L31" s="54">
        <f t="shared" si="3"/>
        <v>1.4</v>
      </c>
      <c r="M31" s="53">
        <f>'Impact of the crisis'!N32</f>
        <v>1.1000000000000001</v>
      </c>
      <c r="N31" s="53">
        <f>'Impact of the crisis'!AB32</f>
        <v>1.6</v>
      </c>
      <c r="O31" s="54">
        <f>'Conditions of people affected'!R32</f>
        <v>2.2999999999999998</v>
      </c>
      <c r="P31" s="53">
        <f>'Conditions of people affected'!K32</f>
        <v>1.6</v>
      </c>
      <c r="Q31" s="53">
        <f>'Conditions of people affected'!Q32</f>
        <v>3</v>
      </c>
      <c r="R31" s="53">
        <f t="shared" si="4"/>
        <v>2.5</v>
      </c>
      <c r="S31" s="53">
        <f>'Complexity of the crisis'!X32</f>
        <v>2.9</v>
      </c>
      <c r="T31" s="53">
        <f>'Complexity of the crisis'!AN32</f>
        <v>2</v>
      </c>
      <c r="U31" s="139" t="str">
        <f>VLOOKUP(C31,Lists!$C$3:$E$200,3,FALSE)</f>
        <v>Africa</v>
      </c>
      <c r="V31" s="140">
        <v>45043</v>
      </c>
    </row>
    <row r="32" spans="1:22" x14ac:dyDescent="0.25">
      <c r="A32" s="55" t="str">
        <f>'Crisis Indicator Data'!A30</f>
        <v>Multiple crises in Algeria</v>
      </c>
      <c r="B32" s="55" t="str">
        <f>Lists!G30</f>
        <v>Country level</v>
      </c>
      <c r="C32" s="55" t="str">
        <f>'Crisis Indicator Data'!C30</f>
        <v>DZA004</v>
      </c>
      <c r="D32" s="55" t="str">
        <f>'Crisis Indicator Data'!D30</f>
        <v>Algeria</v>
      </c>
      <c r="E32" s="55" t="str">
        <f>'Crisis Indicator Data'!E30</f>
        <v>DZA</v>
      </c>
      <c r="F32" s="55" t="str">
        <f>'Crisis Indicator Data'!B30</f>
        <v>Displacement</v>
      </c>
      <c r="G32" s="52">
        <f t="shared" si="0"/>
        <v>2.7</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3.9</v>
      </c>
      <c r="M32" s="53">
        <f>'Impact of the crisis'!N33</f>
        <v>5</v>
      </c>
      <c r="N32" s="53">
        <f>'Impact of the crisis'!AB33</f>
        <v>3</v>
      </c>
      <c r="O32" s="54">
        <f>'Conditions of people affected'!R33</f>
        <v>1.8</v>
      </c>
      <c r="P32" s="53">
        <f>'Conditions of people affected'!K33</f>
        <v>2.6</v>
      </c>
      <c r="Q32" s="53">
        <f>'Conditions of people affected'!Q33</f>
        <v>1</v>
      </c>
      <c r="R32" s="53">
        <f t="shared" si="4"/>
        <v>2.7</v>
      </c>
      <c r="S32" s="53">
        <f>'Complexity of the crisis'!X33</f>
        <v>2.9</v>
      </c>
      <c r="T32" s="53">
        <f>'Complexity of the crisis'!AN33</f>
        <v>2.5</v>
      </c>
      <c r="U32" s="139" t="str">
        <f>VLOOKUP(C32,Lists!$C$3:$E$200,3,FALSE)</f>
        <v>Africa</v>
      </c>
      <c r="V32" s="140">
        <v>45043</v>
      </c>
    </row>
    <row r="33" spans="1:22" x14ac:dyDescent="0.25">
      <c r="A33" s="55" t="str">
        <f>'Crisis Indicator Data'!A31</f>
        <v>Venezuela displacement in Ecuador</v>
      </c>
      <c r="B33" s="55" t="str">
        <f>Lists!G31</f>
        <v xml:space="preserve">Venezuelan refugees </v>
      </c>
      <c r="C33" s="55" t="str">
        <f>'Crisis Indicator Data'!C31</f>
        <v>ECU002</v>
      </c>
      <c r="D33" s="55" t="str">
        <f>'Crisis Indicator Data'!D31</f>
        <v>Ecuador</v>
      </c>
      <c r="E33" s="55" t="str">
        <f>'Crisis Indicator Data'!E31</f>
        <v>ECU</v>
      </c>
      <c r="F33" s="55" t="str">
        <f>'Crisis Indicator Data'!B31</f>
        <v>Displacement</v>
      </c>
      <c r="G33" s="52">
        <f t="shared" si="0"/>
        <v>2.8</v>
      </c>
      <c r="H33" s="51">
        <f t="shared" si="1"/>
        <v>3</v>
      </c>
      <c r="I33" s="130" t="str">
        <f t="shared" si="2"/>
        <v>Medium</v>
      </c>
      <c r="J33" s="133" t="str">
        <f>INDEX(Trends!$D$3:$D$404,MATCH(C33,Trends!$C$3:$C$404,0))</f>
        <v>Stable</v>
      </c>
      <c r="K33" s="123" t="str">
        <f>IF(Reliability!B31="x","x",(IF(ROUNDUP(Reliability!B31,0)=1,"Very High",IF(ROUNDUP(Reliability!B31,0)=2,"High",IF(ROUNDUP(Reliability!B31,0)=3,"Medium",IF(ROUNDUP(Reliability!B31,0)=4,"Low","Very Low"))))))</f>
        <v>Very High</v>
      </c>
      <c r="L33" s="54">
        <f t="shared" si="3"/>
        <v>3.6</v>
      </c>
      <c r="M33" s="53">
        <f>'Impact of the crisis'!N34</f>
        <v>4.5999999999999996</v>
      </c>
      <c r="N33" s="53">
        <f>'Impact of the crisis'!AB34</f>
        <v>2.8</v>
      </c>
      <c r="O33" s="54">
        <f>'Conditions of people affected'!R34</f>
        <v>2.6</v>
      </c>
      <c r="P33" s="53">
        <f>'Conditions of people affected'!K34</f>
        <v>3.2</v>
      </c>
      <c r="Q33" s="53">
        <f>'Conditions of people affected'!Q34</f>
        <v>2</v>
      </c>
      <c r="R33" s="53">
        <f t="shared" si="4"/>
        <v>2.4</v>
      </c>
      <c r="S33" s="53">
        <f>'Complexity of the crisis'!X34</f>
        <v>2.2999999999999998</v>
      </c>
      <c r="T33" s="53">
        <f>'Complexity of the crisis'!AN34</f>
        <v>2.5</v>
      </c>
      <c r="U33" s="139" t="str">
        <f>VLOOKUP(C33,Lists!$C$3:$E$200,3,FALSE)</f>
        <v>Americas</v>
      </c>
      <c r="V33" s="140">
        <v>44985</v>
      </c>
    </row>
    <row r="34" spans="1:22" x14ac:dyDescent="0.25">
      <c r="A34" s="55" t="str">
        <f>'Crisis Indicator Data'!A32</f>
        <v>Syrian Refugee Crisis in Egypt</v>
      </c>
      <c r="B34" s="55" t="str">
        <f>Lists!G32</f>
        <v>Syrian refugee crisis</v>
      </c>
      <c r="C34" s="55" t="str">
        <f>'Crisis Indicator Data'!C32</f>
        <v>EGY002</v>
      </c>
      <c r="D34" s="55" t="str">
        <f>'Crisis Indicator Data'!D32</f>
        <v>Egypt</v>
      </c>
      <c r="E34" s="55" t="str">
        <f>'Crisis Indicator Data'!E32</f>
        <v>EGY</v>
      </c>
      <c r="F34" s="55" t="str">
        <f>'Crisis Indicator Data'!B32</f>
        <v>Displacement</v>
      </c>
      <c r="G34" s="52">
        <f t="shared" si="0"/>
        <v>1.7</v>
      </c>
      <c r="H34" s="51">
        <f t="shared" si="1"/>
        <v>2</v>
      </c>
      <c r="I34" s="130" t="str">
        <f t="shared" si="2"/>
        <v>Low</v>
      </c>
      <c r="J34" s="133" t="str">
        <f>INDEX(Trends!$D$3:$D$404,MATCH(C34,Trends!$C$3:$C$404,0))</f>
        <v>Decreasing</v>
      </c>
      <c r="K34" s="123" t="str">
        <f>IF(Reliability!B32="x","x",(IF(ROUNDUP(Reliability!B32,0)=1,"Very High",IF(ROUNDUP(Reliability!B32,0)=2,"High",IF(ROUNDUP(Reliability!B32,0)=3,"Medium",IF(ROUNDUP(Reliability!B32,0)=4,"Low","Very Low"))))))</f>
        <v>High</v>
      </c>
      <c r="L34" s="54">
        <f t="shared" si="3"/>
        <v>1.8</v>
      </c>
      <c r="M34" s="53">
        <f>'Impact of the crisis'!N35</f>
        <v>2</v>
      </c>
      <c r="N34" s="53">
        <f>'Impact of the crisis'!AB35</f>
        <v>1.7</v>
      </c>
      <c r="O34" s="54">
        <f>'Conditions of people affected'!R35</f>
        <v>1.45</v>
      </c>
      <c r="P34" s="53">
        <f>'Conditions of people affected'!K35</f>
        <v>1.9</v>
      </c>
      <c r="Q34" s="53">
        <f>'Conditions of people affected'!Q35</f>
        <v>1</v>
      </c>
      <c r="R34" s="53">
        <f t="shared" si="4"/>
        <v>2.1</v>
      </c>
      <c r="S34" s="53">
        <f>'Complexity of the crisis'!X35</f>
        <v>2.7</v>
      </c>
      <c r="T34" s="53">
        <f>'Complexity of the crisis'!AN35</f>
        <v>1.5</v>
      </c>
      <c r="U34" s="139" t="str">
        <f>VLOOKUP(C34,Lists!$C$3:$E$200,3,FALSE)</f>
        <v>Africa</v>
      </c>
      <c r="V34" s="140">
        <v>45043</v>
      </c>
    </row>
    <row r="35" spans="1:22" x14ac:dyDescent="0.25">
      <c r="A35" s="55" t="str">
        <f>'Crisis Indicator Data'!A33</f>
        <v>Complex crisis in Eritrea</v>
      </c>
      <c r="B35" s="55" t="str">
        <f>Lists!G33</f>
        <v>Complex crisis</v>
      </c>
      <c r="C35" s="55" t="str">
        <f>'Crisis Indicator Data'!C33</f>
        <v>ERI001</v>
      </c>
      <c r="D35" s="55" t="str">
        <f>'Crisis Indicator Data'!D33</f>
        <v>Eritrea</v>
      </c>
      <c r="E35" s="55" t="str">
        <f>'Crisis Indicator Data'!E33</f>
        <v>ERI</v>
      </c>
      <c r="F35" s="55" t="str">
        <f>'Crisis Indicator Data'!B33</f>
        <v>Socio-political,Displacement</v>
      </c>
      <c r="G35" s="52">
        <f t="shared" si="0"/>
        <v>3.5</v>
      </c>
      <c r="H35" s="51">
        <f t="shared" si="1"/>
        <v>4</v>
      </c>
      <c r="I35" s="130" t="str">
        <f t="shared" si="2"/>
        <v>High</v>
      </c>
      <c r="J35" s="133" t="str">
        <f>INDEX(Trends!$D$3:$D$404,MATCH(C35,Trends!$C$3:$C$404,0))</f>
        <v>Stable</v>
      </c>
      <c r="K35" s="123" t="str">
        <f>IF(Reliability!B33="x","x",(IF(ROUNDUP(Reliability!B33,0)=1,"Very High",IF(ROUNDUP(Reliability!B33,0)=2,"High",IF(ROUNDUP(Reliability!B33,0)=3,"Medium",IF(ROUNDUP(Reliability!B33,0)=4,"Low","Very Low"))))))</f>
        <v>High</v>
      </c>
      <c r="L35" s="54">
        <f t="shared" si="3"/>
        <v>2.9</v>
      </c>
      <c r="M35" s="53">
        <f>'Impact of the crisis'!N36</f>
        <v>3.8</v>
      </c>
      <c r="N35" s="53">
        <f>'Impact of the crisis'!AB36</f>
        <v>2.4</v>
      </c>
      <c r="O35" s="54">
        <f>'Conditions of people affected'!R36</f>
        <v>3.2</v>
      </c>
      <c r="P35" s="53">
        <f>'Conditions of people affected'!K36</f>
        <v>3.4</v>
      </c>
      <c r="Q35" s="53">
        <f>'Conditions of people affected'!Q36</f>
        <v>3</v>
      </c>
      <c r="R35" s="53">
        <f t="shared" si="4"/>
        <v>4.3</v>
      </c>
      <c r="S35" s="53">
        <f>'Complexity of the crisis'!X36</f>
        <v>3.3</v>
      </c>
      <c r="T35" s="53">
        <f>'Complexity of the crisis'!AN36</f>
        <v>5</v>
      </c>
      <c r="U35" s="139" t="str">
        <f>VLOOKUP(C35,Lists!$C$3:$E$200,3,FALSE)</f>
        <v>Africa</v>
      </c>
      <c r="V35" s="140">
        <v>44985</v>
      </c>
    </row>
    <row r="36" spans="1:22" x14ac:dyDescent="0.25">
      <c r="A36" s="55" t="str">
        <f>'Crisis Indicator Data'!A34</f>
        <v>Mixed migration flows in spain</v>
      </c>
      <c r="B36" s="55" t="str">
        <f>Lists!G34</f>
        <v>Mixed Migration</v>
      </c>
      <c r="C36" s="55" t="str">
        <f>'Crisis Indicator Data'!C34</f>
        <v>ESP002</v>
      </c>
      <c r="D36" s="55" t="str">
        <f>'Crisis Indicator Data'!D34</f>
        <v>Spain</v>
      </c>
      <c r="E36" s="55" t="str">
        <f>'Crisis Indicator Data'!E34</f>
        <v>ESP</v>
      </c>
      <c r="F36" s="55" t="str">
        <f>'Crisis Indicator Data'!B34</f>
        <v>Displacement</v>
      </c>
      <c r="G36" s="52">
        <f t="shared" si="0"/>
        <v>1.8</v>
      </c>
      <c r="H36" s="51">
        <f t="shared" si="1"/>
        <v>2</v>
      </c>
      <c r="I36" s="130" t="str">
        <f t="shared" si="2"/>
        <v>Low</v>
      </c>
      <c r="J36" s="133" t="str">
        <f>INDEX(Trends!$D$3:$D$404,MATCH(C36,Trends!$C$3:$C$404,0))</f>
        <v>Stable</v>
      </c>
      <c r="K36" s="123" t="str">
        <f>IF(Reliability!B34="x","x",(IF(ROUNDUP(Reliability!B34,0)=1,"Very High",IF(ROUNDUP(Reliability!B34,0)=2,"High",IF(ROUNDUP(Reliability!B34,0)=3,"Medium",IF(ROUNDUP(Reliability!B34,0)=4,"Low","Very Low"))))))</f>
        <v>Very High</v>
      </c>
      <c r="L36" s="54">
        <f t="shared" si="3"/>
        <v>2.6</v>
      </c>
      <c r="M36" s="53">
        <f>'Impact of the crisis'!N37</f>
        <v>2.2999999999999998</v>
      </c>
      <c r="N36" s="53">
        <f>'Impact of the crisis'!AB37</f>
        <v>2.8</v>
      </c>
      <c r="O36" s="54">
        <f>'Conditions of people affected'!R37</f>
        <v>1.45</v>
      </c>
      <c r="P36" s="53">
        <f>'Conditions of people affected'!K37</f>
        <v>1.9</v>
      </c>
      <c r="Q36" s="53">
        <f>'Conditions of people affected'!Q37</f>
        <v>1</v>
      </c>
      <c r="R36" s="53">
        <f t="shared" si="4"/>
        <v>1.6</v>
      </c>
      <c r="S36" s="53">
        <f>'Complexity of the crisis'!X37</f>
        <v>1.7</v>
      </c>
      <c r="T36" s="53">
        <f>'Complexity of the crisis'!AN37</f>
        <v>1.5</v>
      </c>
      <c r="U36" s="139" t="str">
        <f>VLOOKUP(C36,Lists!$C$3:$E$200,3,FALSE)</f>
        <v>Europe</v>
      </c>
      <c r="V36" s="140">
        <v>45043</v>
      </c>
    </row>
    <row r="37" spans="1:22" s="255" customFormat="1" x14ac:dyDescent="0.25">
      <c r="A37" s="247" t="str">
        <f>'Crisis Indicator Data'!A35</f>
        <v>Complex crisis in Ethiopia</v>
      </c>
      <c r="B37" s="247" t="str">
        <f>Lists!G35</f>
        <v>Complex crisis</v>
      </c>
      <c r="C37" s="247" t="str">
        <f>'Crisis Indicator Data'!C35</f>
        <v>ETH001</v>
      </c>
      <c r="D37" s="247" t="str">
        <f>'Crisis Indicator Data'!D35</f>
        <v>Ethiopia</v>
      </c>
      <c r="E37" s="247" t="str">
        <f>'Crisis Indicator Data'!E35</f>
        <v>ETH</v>
      </c>
      <c r="F37" s="247" t="str">
        <f>'Crisis Indicator Data'!B35</f>
        <v>Displacement,Floods,Conflict</v>
      </c>
      <c r="G37" s="248">
        <f t="shared" ref="G37:G68" si="5">IF(OR(O37="x",L37="x"),"x",ROUND((5-GEOMEAN(((5-L37)/5*4+1),((5-O37)/5*4+1),((5-O37)/5*4+1)))/4*3.5+R37*0.3,1))</f>
        <v>4.3</v>
      </c>
      <c r="H37" s="249">
        <f t="shared" ref="H37:H68" si="6">IF(G37="x","x",ROUNDUP(G37,0))</f>
        <v>5</v>
      </c>
      <c r="I37" s="250" t="str">
        <f t="shared" ref="I37:I68" si="7">IF(O37="x","x",IF(L37="x","x",(IF(H37=5,"Very High",IF(H37=4,"High",IF(H37=3,"Medium",IF(H37=2,"Low","Very Low")))))))</f>
        <v>Very High</v>
      </c>
      <c r="J37" s="251" t="str">
        <f>INDEX(Trends!$D$3:$D$404,MATCH(C37,Trends!$C$3:$C$404,0))</f>
        <v>Increasing</v>
      </c>
      <c r="K37" s="252" t="str">
        <f>IF(Reliability!B35="x","x",(IF(ROUNDUP(Reliability!B35,0)=1,"Very High",IF(ROUNDUP(Reliability!B35,0)=2,"High",IF(ROUNDUP(Reliability!B35,0)=3,"Medium",IF(ROUNDUP(Reliability!B35,0)=4,"Low","Very Low"))))))</f>
        <v>Very High</v>
      </c>
      <c r="L37" s="253">
        <f t="shared" ref="L37:L68" si="8">IF(OR(N37="x",M37="x"),"x",ROUND((5-GEOMEAN(((5-M37)/5*4+1),((5-N37)/5*4+1),((5-N37)/5*4+1)))/4*5,1))</f>
        <v>4.2</v>
      </c>
      <c r="M37" s="254">
        <f>'Impact of the crisis'!N38</f>
        <v>5</v>
      </c>
      <c r="N37" s="254">
        <f>'Impact of the crisis'!AB38</f>
        <v>3.7</v>
      </c>
      <c r="O37" s="253">
        <f>'Conditions of people affected'!R38</f>
        <v>4.5</v>
      </c>
      <c r="P37" s="254">
        <f>'Conditions of people affected'!K38</f>
        <v>5</v>
      </c>
      <c r="Q37" s="254">
        <f>'Conditions of people affected'!Q38</f>
        <v>4</v>
      </c>
      <c r="R37" s="254">
        <f t="shared" ref="R37:R68" si="9">IF(OR(T37="x",S37="x"),S37,ROUND((5-GEOMEAN(((5-S37)/5*4+1),((5-T37)/5*4+1)))/4*5,1))</f>
        <v>4.0999999999999996</v>
      </c>
      <c r="S37" s="254">
        <f>'Complexity of the crisis'!X38</f>
        <v>3.7</v>
      </c>
      <c r="T37" s="254">
        <f>'Complexity of the crisis'!AN38</f>
        <v>4.5</v>
      </c>
      <c r="U37" s="139" t="str">
        <f>VLOOKUP(C37,Lists!$C$3:$E$200,3,FALSE)</f>
        <v>Africa</v>
      </c>
      <c r="V37" s="242">
        <v>45046</v>
      </c>
    </row>
    <row r="38" spans="1:22" x14ac:dyDescent="0.25">
      <c r="A38" s="55" t="str">
        <f>'Crisis Indicator Data'!A36</f>
        <v>International Displacement</v>
      </c>
      <c r="B38" s="55" t="str">
        <f>Lists!G36</f>
        <v>International Displacement</v>
      </c>
      <c r="C38" s="55" t="str">
        <f>'Crisis Indicator Data'!C36</f>
        <v>ETH003</v>
      </c>
      <c r="D38" s="55" t="str">
        <f>'Crisis Indicator Data'!D36</f>
        <v>Ethiopia</v>
      </c>
      <c r="E38" s="55" t="str">
        <f>'Crisis Indicator Data'!E36</f>
        <v>ETH</v>
      </c>
      <c r="F38" s="55" t="str">
        <f>'Crisis Indicator Data'!B36</f>
        <v>Displacement</v>
      </c>
      <c r="G38" s="52">
        <f t="shared" si="5"/>
        <v>3.2</v>
      </c>
      <c r="H38" s="51">
        <f t="shared" si="6"/>
        <v>4</v>
      </c>
      <c r="I38" s="130" t="str">
        <f t="shared" si="7"/>
        <v>High</v>
      </c>
      <c r="J38" s="133" t="str">
        <f>INDEX(Trends!$D$3:$D$404,MATCH(C38,Trends!$C$3:$C$404,0))</f>
        <v>Stable</v>
      </c>
      <c r="K38" s="123" t="str">
        <f>IF(Reliability!B36="x","x",(IF(ROUNDUP(Reliability!B36,0)=1,"Very High",IF(ROUNDUP(Reliability!B36,0)=2,"High",IF(ROUNDUP(Reliability!B36,0)=3,"Medium",IF(ROUNDUP(Reliability!B36,0)=4,"Low","Very Low"))))))</f>
        <v>High</v>
      </c>
      <c r="L38" s="54">
        <f t="shared" si="8"/>
        <v>3.9</v>
      </c>
      <c r="M38" s="53">
        <f>'Impact of the crisis'!N39</f>
        <v>5</v>
      </c>
      <c r="N38" s="53">
        <f>'Impact of the crisis'!AB39</f>
        <v>3</v>
      </c>
      <c r="O38" s="54">
        <f>'Conditions of people affected'!R39</f>
        <v>2.6</v>
      </c>
      <c r="P38" s="53">
        <f>'Conditions of people affected'!K39</f>
        <v>3.2</v>
      </c>
      <c r="Q38" s="53">
        <f>'Conditions of people affected'!Q39</f>
        <v>2</v>
      </c>
      <c r="R38" s="53">
        <f t="shared" si="9"/>
        <v>3.6</v>
      </c>
      <c r="S38" s="53">
        <f>'Complexity of the crisis'!X39</f>
        <v>3.7</v>
      </c>
      <c r="T38" s="53">
        <f>'Complexity of the crisis'!AN39</f>
        <v>3.5</v>
      </c>
      <c r="U38" s="139" t="str">
        <f>VLOOKUP(C38,Lists!$C$3:$E$200,3,FALSE)</f>
        <v>Africa</v>
      </c>
      <c r="V38" s="140">
        <v>45046</v>
      </c>
    </row>
    <row r="39" spans="1:22" x14ac:dyDescent="0.25">
      <c r="A39" s="55" t="str">
        <f>'Crisis Indicator Data'!A37</f>
        <v>Northern Ethiopia Conflict</v>
      </c>
      <c r="B39" s="55" t="str">
        <f>Lists!G37</f>
        <v>Northern Ethiopia Conflict</v>
      </c>
      <c r="C39" s="55" t="str">
        <f>'Crisis Indicator Data'!C37</f>
        <v>ETH004</v>
      </c>
      <c r="D39" s="55" t="str">
        <f>'Crisis Indicator Data'!D37</f>
        <v>Ethiopia</v>
      </c>
      <c r="E39" s="55" t="str">
        <f>'Crisis Indicator Data'!E37</f>
        <v>ETH</v>
      </c>
      <c r="F39" s="55" t="str">
        <f>'Crisis Indicator Data'!B37</f>
        <v>Conflict,Displacement</v>
      </c>
      <c r="G39" s="52">
        <f t="shared" si="5"/>
        <v>4.2</v>
      </c>
      <c r="H39" s="51">
        <f t="shared" si="6"/>
        <v>5</v>
      </c>
      <c r="I39" s="130" t="str">
        <f t="shared" si="7"/>
        <v>Very High</v>
      </c>
      <c r="J39" s="133" t="str">
        <f>INDEX(Trends!$D$3:$D$404,MATCH(C39,Trends!$C$3:$C$404,0))</f>
        <v>Stable</v>
      </c>
      <c r="K39" s="123" t="str">
        <f>IF(Reliability!B37="x","x",(IF(ROUNDUP(Reliability!B37,0)=1,"Very High",IF(ROUNDUP(Reliability!B37,0)=2,"High",IF(ROUNDUP(Reliability!B37,0)=3,"Medium",IF(ROUNDUP(Reliability!B37,0)=4,"Low","Very Low"))))))</f>
        <v>Very High</v>
      </c>
      <c r="L39" s="54">
        <f t="shared" si="8"/>
        <v>3.8</v>
      </c>
      <c r="M39" s="53">
        <f>'Impact of the crisis'!N40</f>
        <v>2.9</v>
      </c>
      <c r="N39" s="53">
        <f>'Impact of the crisis'!AB40</f>
        <v>4.2</v>
      </c>
      <c r="O39" s="54">
        <f>'Conditions of people affected'!R40</f>
        <v>4.5</v>
      </c>
      <c r="P39" s="53">
        <f>'Conditions of people affected'!K40</f>
        <v>5</v>
      </c>
      <c r="Q39" s="53">
        <f>'Conditions of people affected'!Q40</f>
        <v>4</v>
      </c>
      <c r="R39" s="53">
        <f t="shared" si="9"/>
        <v>4.0999999999999996</v>
      </c>
      <c r="S39" s="53">
        <f>'Complexity of the crisis'!X40</f>
        <v>3.7</v>
      </c>
      <c r="T39" s="53">
        <f>'Complexity of the crisis'!AN40</f>
        <v>4.5</v>
      </c>
      <c r="U39" s="139" t="str">
        <f>VLOOKUP(C39,Lists!$C$3:$E$200,3,FALSE)</f>
        <v>Africa</v>
      </c>
      <c r="V39" s="140">
        <v>45046</v>
      </c>
    </row>
    <row r="40" spans="1:22" x14ac:dyDescent="0.25">
      <c r="A40" s="55" t="str">
        <f>'Crisis Indicator Data'!A38</f>
        <v>Drought in Ethiopia</v>
      </c>
      <c r="B40" s="55" t="str">
        <f>Lists!G38</f>
        <v>Drought</v>
      </c>
      <c r="C40" s="55" t="str">
        <f>'Crisis Indicator Data'!C38</f>
        <v>ETH005</v>
      </c>
      <c r="D40" s="55" t="str">
        <f>'Crisis Indicator Data'!D38</f>
        <v>Ethiopia</v>
      </c>
      <c r="E40" s="55" t="str">
        <f>'Crisis Indicator Data'!E38</f>
        <v>ETH</v>
      </c>
      <c r="F40" s="55" t="str">
        <f>'Crisis Indicator Data'!B38</f>
        <v>Drought</v>
      </c>
      <c r="G40" s="52">
        <f t="shared" si="5"/>
        <v>3.7</v>
      </c>
      <c r="H40" s="51">
        <f t="shared" si="6"/>
        <v>4</v>
      </c>
      <c r="I40" s="130" t="str">
        <f t="shared" si="7"/>
        <v>High</v>
      </c>
      <c r="J40" s="133" t="str">
        <f>INDEX(Trends!$D$3:$D$404,MATCH(C40,Trends!$C$3:$C$404,0))</f>
        <v>Decreasing</v>
      </c>
      <c r="K40" s="123" t="str">
        <f>IF(Reliability!B38="x","x",(IF(ROUNDUP(Reliability!B38,0)=1,"Very High",IF(ROUNDUP(Reliability!B38,0)=2,"High",IF(ROUNDUP(Reliability!B38,0)=3,"Medium",IF(ROUNDUP(Reliability!B38,0)=4,"Low","Very Low"))))))</f>
        <v>Very High</v>
      </c>
      <c r="L40" s="54">
        <f t="shared" si="8"/>
        <v>3.2</v>
      </c>
      <c r="M40" s="53">
        <f>'Impact of the crisis'!N41</f>
        <v>4</v>
      </c>
      <c r="N40" s="53">
        <f>'Impact of the crisis'!AB41</f>
        <v>2.7</v>
      </c>
      <c r="O40" s="54">
        <f>'Conditions of people affected'!R41</f>
        <v>4</v>
      </c>
      <c r="P40" s="53">
        <f>'Conditions of people affected'!K41</f>
        <v>5</v>
      </c>
      <c r="Q40" s="53">
        <f>'Conditions of people affected'!Q41</f>
        <v>3</v>
      </c>
      <c r="R40" s="53">
        <f t="shared" si="9"/>
        <v>3.6</v>
      </c>
      <c r="S40" s="53">
        <f>'Complexity of the crisis'!X41</f>
        <v>3.7</v>
      </c>
      <c r="T40" s="53">
        <f>'Complexity of the crisis'!AN41</f>
        <v>3.5</v>
      </c>
      <c r="U40" s="139" t="str">
        <f>VLOOKUP(C40,Lists!$C$3:$E$200,3,FALSE)</f>
        <v>Africa</v>
      </c>
      <c r="V40" s="140">
        <v>45046</v>
      </c>
    </row>
    <row r="41" spans="1:22" x14ac:dyDescent="0.25">
      <c r="A41" s="55" t="str">
        <f>'Crisis Indicator Data'!A39</f>
        <v>Mixed migration flows in Greece</v>
      </c>
      <c r="B41" s="55" t="str">
        <f>Lists!G39</f>
        <v>Mixed Migration</v>
      </c>
      <c r="C41" s="55" t="str">
        <f>'Crisis Indicator Data'!C39</f>
        <v>GRC002</v>
      </c>
      <c r="D41" s="55" t="str">
        <f>'Crisis Indicator Data'!D39</f>
        <v>Greece</v>
      </c>
      <c r="E41" s="55" t="str">
        <f>'Crisis Indicator Data'!E39</f>
        <v>GRC</v>
      </c>
      <c r="F41" s="55" t="str">
        <f>'Crisis Indicator Data'!B39</f>
        <v>Displacement</v>
      </c>
      <c r="G41" s="52">
        <f t="shared" si="5"/>
        <v>1.6</v>
      </c>
      <c r="H41" s="51">
        <f t="shared" si="6"/>
        <v>2</v>
      </c>
      <c r="I41" s="130" t="str">
        <f t="shared" si="7"/>
        <v>Low</v>
      </c>
      <c r="J41" s="133" t="str">
        <f>INDEX(Trends!$D$3:$D$404,MATCH(C41,Trends!$C$3:$C$404,0))</f>
        <v>Increasing</v>
      </c>
      <c r="K41" s="123" t="str">
        <f>IF(Reliability!B39="x","x",(IF(ROUNDUP(Reliability!B39,0)=1,"Very High",IF(ROUNDUP(Reliability!B39,0)=2,"High",IF(ROUNDUP(Reliability!B39,0)=3,"Medium",IF(ROUNDUP(Reliability!B39,0)=4,"Low","Very Low"))))))</f>
        <v>High</v>
      </c>
      <c r="L41" s="54">
        <f t="shared" si="8"/>
        <v>2.2000000000000002</v>
      </c>
      <c r="M41" s="53">
        <f>'Impact of the crisis'!N42</f>
        <v>0.3</v>
      </c>
      <c r="N41" s="53">
        <f>'Impact of the crisis'!AB42</f>
        <v>2.9</v>
      </c>
      <c r="O41" s="54">
        <f>'Conditions of people affected'!R42</f>
        <v>1.25</v>
      </c>
      <c r="P41" s="53">
        <f>'Conditions of people affected'!K42</f>
        <v>0.5</v>
      </c>
      <c r="Q41" s="53">
        <f>'Conditions of people affected'!Q42</f>
        <v>2</v>
      </c>
      <c r="R41" s="53">
        <f t="shared" si="9"/>
        <v>1.7</v>
      </c>
      <c r="S41" s="53">
        <f>'Complexity of the crisis'!X42</f>
        <v>1.8</v>
      </c>
      <c r="T41" s="53">
        <f>'Complexity of the crisis'!AN42</f>
        <v>1.5</v>
      </c>
      <c r="U41" s="139" t="str">
        <f>VLOOKUP(C41,Lists!$C$3:$E$200,3,FALSE)</f>
        <v>Europe</v>
      </c>
      <c r="V41" s="140">
        <v>45041</v>
      </c>
    </row>
    <row r="42" spans="1:22" x14ac:dyDescent="0.25">
      <c r="A42" s="55" t="str">
        <f>'Crisis Indicator Data'!A40</f>
        <v>Complex crisis in Guatemala</v>
      </c>
      <c r="B42" s="55" t="str">
        <f>Lists!G40</f>
        <v>Complex crisis</v>
      </c>
      <c r="C42" s="55" t="str">
        <f>'Crisis Indicator Data'!C40</f>
        <v>GTM001</v>
      </c>
      <c r="D42" s="55" t="str">
        <f>'Crisis Indicator Data'!D40</f>
        <v>Guatemala</v>
      </c>
      <c r="E42" s="55" t="str">
        <f>'Crisis Indicator Data'!E40</f>
        <v>GTM</v>
      </c>
      <c r="F42" s="55" t="str">
        <f>'Crisis Indicator Data'!B40</f>
        <v>Violence,Socio-political,Other seasonal event</v>
      </c>
      <c r="G42" s="52">
        <f t="shared" si="5"/>
        <v>3.5</v>
      </c>
      <c r="H42" s="51">
        <f t="shared" si="6"/>
        <v>4</v>
      </c>
      <c r="I42" s="130" t="str">
        <f t="shared" si="7"/>
        <v>High</v>
      </c>
      <c r="J42" s="133" t="str">
        <f>INDEX(Trends!$D$3:$D$404,MATCH(C42,Trends!$C$3:$C$404,0))</f>
        <v>Stable</v>
      </c>
      <c r="K42" s="123" t="str">
        <f>IF(Reliability!B40="x","x",(IF(ROUNDUP(Reliability!B40,0)=1,"Very High",IF(ROUNDUP(Reliability!B40,0)=2,"High",IF(ROUNDUP(Reliability!B40,0)=3,"Medium",IF(ROUNDUP(Reliability!B40,0)=4,"Low","Very Low"))))))</f>
        <v>High</v>
      </c>
      <c r="L42" s="54">
        <f t="shared" si="8"/>
        <v>3.7</v>
      </c>
      <c r="M42" s="53">
        <f>'Impact of the crisis'!N43</f>
        <v>4.4000000000000004</v>
      </c>
      <c r="N42" s="53">
        <f>'Impact of the crisis'!AB43</f>
        <v>3.2</v>
      </c>
      <c r="O42" s="54">
        <f>'Conditions of people affected'!R43</f>
        <v>3.75</v>
      </c>
      <c r="P42" s="53">
        <f>'Conditions of people affected'!K43</f>
        <v>4.5</v>
      </c>
      <c r="Q42" s="53">
        <f>'Conditions of people affected'!Q43</f>
        <v>3</v>
      </c>
      <c r="R42" s="53">
        <f t="shared" si="9"/>
        <v>3.1</v>
      </c>
      <c r="S42" s="53">
        <f>'Complexity of the crisis'!X43</f>
        <v>3.2</v>
      </c>
      <c r="T42" s="53">
        <f>'Complexity of the crisis'!AN43</f>
        <v>3</v>
      </c>
      <c r="U42" s="139" t="str">
        <f>VLOOKUP(C42,Lists!$C$3:$E$200,3,FALSE)</f>
        <v>Americas</v>
      </c>
      <c r="V42" s="140">
        <v>44978</v>
      </c>
    </row>
    <row r="43" spans="1:22" x14ac:dyDescent="0.25">
      <c r="A43" s="55" t="str">
        <f>'Crisis Indicator Data'!A41</f>
        <v>Complex crisis in Honduras</v>
      </c>
      <c r="B43" s="55" t="str">
        <f>Lists!G41</f>
        <v>Complex crisis</v>
      </c>
      <c r="C43" s="55" t="str">
        <f>'Crisis Indicator Data'!C41</f>
        <v>HND001</v>
      </c>
      <c r="D43" s="55" t="str">
        <f>'Crisis Indicator Data'!D41</f>
        <v>Honduras</v>
      </c>
      <c r="E43" s="55" t="str">
        <f>'Crisis Indicator Data'!E41</f>
        <v>HND</v>
      </c>
      <c r="F43" s="55" t="str">
        <f>'Crisis Indicator Data'!B41</f>
        <v>Violence,Socio-political,Other seasonal event,Cyclone</v>
      </c>
      <c r="G43" s="52">
        <f t="shared" si="5"/>
        <v>3.4</v>
      </c>
      <c r="H43" s="51">
        <f t="shared" si="6"/>
        <v>4</v>
      </c>
      <c r="I43" s="130" t="str">
        <f t="shared" si="7"/>
        <v>High</v>
      </c>
      <c r="J43" s="133" t="str">
        <f>INDEX(Trends!$D$3:$D$404,MATCH(C43,Trends!$C$3:$C$404,0))</f>
        <v>Increasing</v>
      </c>
      <c r="K43" s="123" t="str">
        <f>IF(Reliability!B41="x","x",(IF(ROUNDUP(Reliability!B41,0)=1,"Very High",IF(ROUNDUP(Reliability!B41,0)=2,"High",IF(ROUNDUP(Reliability!B41,0)=3,"Medium",IF(ROUNDUP(Reliability!B41,0)=4,"Low","Very Low"))))))</f>
        <v>High</v>
      </c>
      <c r="L43" s="54">
        <f t="shared" si="8"/>
        <v>3.6</v>
      </c>
      <c r="M43" s="53">
        <f>'Impact of the crisis'!N44</f>
        <v>4.2</v>
      </c>
      <c r="N43" s="53">
        <f>'Impact of the crisis'!AB44</f>
        <v>3.3</v>
      </c>
      <c r="O43" s="54">
        <f>'Conditions of people affected'!R44</f>
        <v>3.6</v>
      </c>
      <c r="P43" s="53">
        <f>'Conditions of people affected'!K44</f>
        <v>4.2</v>
      </c>
      <c r="Q43" s="53">
        <f>'Conditions of people affected'!Q44</f>
        <v>3</v>
      </c>
      <c r="R43" s="53">
        <f t="shared" si="9"/>
        <v>2.8</v>
      </c>
      <c r="S43" s="53">
        <f>'Complexity of the crisis'!X44</f>
        <v>3</v>
      </c>
      <c r="T43" s="53">
        <f>'Complexity of the crisis'!AN44</f>
        <v>2.5</v>
      </c>
      <c r="U43" s="139" t="str">
        <f>VLOOKUP(C43,Lists!$C$3:$E$200,3,FALSE)</f>
        <v>Americas</v>
      </c>
      <c r="V43" s="140">
        <v>44978</v>
      </c>
    </row>
    <row r="44" spans="1:22" x14ac:dyDescent="0.25">
      <c r="A44" s="55" t="str">
        <f>'Crisis Indicator Data'!A42</f>
        <v>Complex crisis in Haiti</v>
      </c>
      <c r="B44" s="55" t="str">
        <f>Lists!G42</f>
        <v>Complex crisis</v>
      </c>
      <c r="C44" s="55" t="str">
        <f>'Crisis Indicator Data'!C42</f>
        <v>HTI001</v>
      </c>
      <c r="D44" s="55" t="str">
        <f>'Crisis Indicator Data'!D42</f>
        <v>Haiti</v>
      </c>
      <c r="E44" s="55" t="str">
        <f>'Crisis Indicator Data'!E42</f>
        <v>HTI</v>
      </c>
      <c r="F44" s="55" t="str">
        <f>'Crisis Indicator Data'!B42</f>
        <v>Earthquake,Violence,Socio-political,Other seasonal event</v>
      </c>
      <c r="G44" s="52">
        <f t="shared" si="5"/>
        <v>4.2</v>
      </c>
      <c r="H44" s="51">
        <f t="shared" si="6"/>
        <v>5</v>
      </c>
      <c r="I44" s="130" t="str">
        <f t="shared" si="7"/>
        <v>Very High</v>
      </c>
      <c r="J44" s="133" t="str">
        <f>INDEX(Trends!$D$3:$D$404,MATCH(C44,Trends!$C$3:$C$404,0))</f>
        <v>Stable</v>
      </c>
      <c r="K44" s="123" t="str">
        <f>IF(Reliability!B42="x","x",(IF(ROUNDUP(Reliability!B42,0)=1,"Very High",IF(ROUNDUP(Reliability!B42,0)=2,"High",IF(ROUNDUP(Reliability!B42,0)=3,"Medium",IF(ROUNDUP(Reliability!B42,0)=4,"Low","Very Low"))))))</f>
        <v>Very High</v>
      </c>
      <c r="L44" s="54">
        <f t="shared" si="8"/>
        <v>3.9</v>
      </c>
      <c r="M44" s="53">
        <f>'Impact of the crisis'!N45</f>
        <v>4</v>
      </c>
      <c r="N44" s="53">
        <f>'Impact of the crisis'!AB45</f>
        <v>3.9</v>
      </c>
      <c r="O44" s="54">
        <f>'Conditions of people affected'!R45</f>
        <v>4.7</v>
      </c>
      <c r="P44" s="53">
        <f>'Conditions of people affected'!K45</f>
        <v>4.4000000000000004</v>
      </c>
      <c r="Q44" s="53">
        <f>'Conditions of people affected'!Q45</f>
        <v>5</v>
      </c>
      <c r="R44" s="53">
        <f t="shared" si="9"/>
        <v>3.6</v>
      </c>
      <c r="S44" s="53">
        <f>'Complexity of the crisis'!X45</f>
        <v>3.2</v>
      </c>
      <c r="T44" s="53">
        <f>'Complexity of the crisis'!AN45</f>
        <v>4</v>
      </c>
      <c r="U44" s="139" t="str">
        <f>VLOOKUP(C44,Lists!$C$3:$E$200,3,FALSE)</f>
        <v>Americas</v>
      </c>
      <c r="V44" s="140">
        <v>45013</v>
      </c>
    </row>
    <row r="45" spans="1:22" x14ac:dyDescent="0.25">
      <c r="A45" s="55" t="str">
        <f>'Crisis Indicator Data'!A43</f>
        <v xml:space="preserve">Nippes Earthquake </v>
      </c>
      <c r="B45" s="55" t="str">
        <f>Lists!G43</f>
        <v>Earthquake</v>
      </c>
      <c r="C45" s="55" t="str">
        <f>'Crisis Indicator Data'!C43</f>
        <v>HTI002</v>
      </c>
      <c r="D45" s="55" t="str">
        <f>'Crisis Indicator Data'!D43</f>
        <v>Haiti</v>
      </c>
      <c r="E45" s="55" t="str">
        <f>'Crisis Indicator Data'!E43</f>
        <v>HTI</v>
      </c>
      <c r="F45" s="55" t="str">
        <f>'Crisis Indicator Data'!B43</f>
        <v>Earthquake</v>
      </c>
      <c r="G45" s="52">
        <f t="shared" si="5"/>
        <v>2.9</v>
      </c>
      <c r="H45" s="51">
        <f t="shared" si="6"/>
        <v>3</v>
      </c>
      <c r="I45" s="130" t="str">
        <f t="shared" si="7"/>
        <v>Medium</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2.6</v>
      </c>
      <c r="M45" s="53">
        <f>'Impact of the crisis'!N46</f>
        <v>2.4</v>
      </c>
      <c r="N45" s="53">
        <f>'Impact of the crisis'!AB46</f>
        <v>2.7</v>
      </c>
      <c r="O45" s="54">
        <f>'Conditions of people affected'!R46</f>
        <v>3</v>
      </c>
      <c r="P45" s="53">
        <f>'Conditions of people affected'!K46</f>
        <v>3</v>
      </c>
      <c r="Q45" s="53">
        <f>'Conditions of people affected'!Q46</f>
        <v>3</v>
      </c>
      <c r="R45" s="53">
        <f t="shared" si="9"/>
        <v>3.1</v>
      </c>
      <c r="S45" s="53">
        <f>'Complexity of the crisis'!X46</f>
        <v>3.2</v>
      </c>
      <c r="T45" s="53">
        <f>'Complexity of the crisis'!AN46</f>
        <v>3</v>
      </c>
      <c r="U45" s="139" t="str">
        <f>VLOOKUP(C45,Lists!$C$3:$E$200,3,FALSE)</f>
        <v>Americas</v>
      </c>
      <c r="V45" s="140">
        <v>45013</v>
      </c>
    </row>
    <row r="46" spans="1:22" x14ac:dyDescent="0.25">
      <c r="A46" s="55" t="str">
        <f>'Crisis Indicator Data'!A44</f>
        <v>Displacement from Ukraine conflict in Hungary</v>
      </c>
      <c r="B46" s="55" t="str">
        <f>Lists!G44</f>
        <v>Displacement from Ukraine conflict</v>
      </c>
      <c r="C46" s="55" t="str">
        <f>'Crisis Indicator Data'!C44</f>
        <v>HUN002</v>
      </c>
      <c r="D46" s="55" t="str">
        <f>'Crisis Indicator Data'!D44</f>
        <v>Hungary</v>
      </c>
      <c r="E46" s="55" t="str">
        <f>'Crisis Indicator Data'!E44</f>
        <v>HUN</v>
      </c>
      <c r="F46" s="55" t="str">
        <f>'Crisis Indicator Data'!B44</f>
        <v>Conflict,Displacement</v>
      </c>
      <c r="G46" s="52">
        <f t="shared" si="5"/>
        <v>1.5</v>
      </c>
      <c r="H46" s="51">
        <f t="shared" si="6"/>
        <v>2</v>
      </c>
      <c r="I46" s="130" t="str">
        <f t="shared" si="7"/>
        <v>Low</v>
      </c>
      <c r="J46" s="133" t="str">
        <f>INDEX(Trends!$D$3:$D$404,MATCH(C46,Trends!$C$3:$C$404,0))</f>
        <v>Decreasing</v>
      </c>
      <c r="K46" s="123" t="str">
        <f>IF(Reliability!B44="x","x",(IF(ROUNDUP(Reliability!B44,0)=1,"Very High",IF(ROUNDUP(Reliability!B44,0)=2,"High",IF(ROUNDUP(Reliability!B44,0)=3,"Medium",IF(ROUNDUP(Reliability!B44,0)=4,"Low","Very Low"))))))</f>
        <v>Very High</v>
      </c>
      <c r="L46" s="54">
        <f t="shared" si="8"/>
        <v>1</v>
      </c>
      <c r="M46" s="53">
        <f>'Impact of the crisis'!N47</f>
        <v>0.4</v>
      </c>
      <c r="N46" s="53">
        <f>'Impact of the crisis'!AB47</f>
        <v>1.3</v>
      </c>
      <c r="O46" s="54">
        <f>'Conditions of people affected'!R47</f>
        <v>1.95</v>
      </c>
      <c r="P46" s="53">
        <f>'Conditions of people affected'!K47</f>
        <v>0.9</v>
      </c>
      <c r="Q46" s="53">
        <f>'Conditions of people affected'!Q47</f>
        <v>3</v>
      </c>
      <c r="R46" s="53">
        <f t="shared" si="9"/>
        <v>1.2</v>
      </c>
      <c r="S46" s="53">
        <f>'Complexity of the crisis'!X47</f>
        <v>1.4</v>
      </c>
      <c r="T46" s="53">
        <f>'Complexity of the crisis'!AN47</f>
        <v>1</v>
      </c>
      <c r="U46" s="139" t="str">
        <f>VLOOKUP(C46,Lists!$C$3:$E$200,3,FALSE)</f>
        <v>Europe</v>
      </c>
      <c r="V46" s="140">
        <v>45042</v>
      </c>
    </row>
    <row r="47" spans="1:22" x14ac:dyDescent="0.25">
      <c r="A47" s="55" t="str">
        <f>'Crisis Indicator Data'!A45</f>
        <v>Papua Conflict</v>
      </c>
      <c r="B47" s="55" t="str">
        <f>Lists!G45</f>
        <v>Papua Conflict</v>
      </c>
      <c r="C47" s="55" t="str">
        <f>'Crisis Indicator Data'!C45</f>
        <v>IDN002</v>
      </c>
      <c r="D47" s="55" t="str">
        <f>'Crisis Indicator Data'!D45</f>
        <v>Indonesia</v>
      </c>
      <c r="E47" s="55" t="str">
        <f>'Crisis Indicator Data'!E45</f>
        <v>IDN</v>
      </c>
      <c r="F47" s="55" t="str">
        <f>'Crisis Indicator Data'!B45</f>
        <v>Socio-political,Violence</v>
      </c>
      <c r="G47" s="52">
        <f t="shared" si="5"/>
        <v>2.5</v>
      </c>
      <c r="H47" s="51">
        <f t="shared" si="6"/>
        <v>3</v>
      </c>
      <c r="I47" s="130" t="str">
        <f t="shared" si="7"/>
        <v>Medium</v>
      </c>
      <c r="J47" s="133" t="str">
        <f>INDEX(Trends!$D$3:$D$404,MATCH(C47,Trends!$C$3:$C$404,0))</f>
        <v>Stable</v>
      </c>
      <c r="K47" s="123" t="str">
        <f>IF(Reliability!B45="x","x",(IF(ROUNDUP(Reliability!B45,0)=1,"Very High",IF(ROUNDUP(Reliability!B45,0)=2,"High",IF(ROUNDUP(Reliability!B45,0)=3,"Medium",IF(ROUNDUP(Reliability!B45,0)=4,"Low","Very Low"))))))</f>
        <v>Medium</v>
      </c>
      <c r="L47" s="54">
        <f t="shared" si="8"/>
        <v>2.9</v>
      </c>
      <c r="M47" s="53">
        <f>'Impact of the crisis'!N48</f>
        <v>2.1</v>
      </c>
      <c r="N47" s="53">
        <f>'Impact of the crisis'!AB48</f>
        <v>3.3</v>
      </c>
      <c r="O47" s="54">
        <f>'Conditions of people affected'!R48</f>
        <v>1.85</v>
      </c>
      <c r="P47" s="53">
        <f>'Conditions of people affected'!K48</f>
        <v>1.7</v>
      </c>
      <c r="Q47" s="53">
        <f>'Conditions of people affected'!Q48</f>
        <v>2</v>
      </c>
      <c r="R47" s="53">
        <f t="shared" si="9"/>
        <v>3.2</v>
      </c>
      <c r="S47" s="53">
        <f>'Complexity of the crisis'!X48</f>
        <v>2.8</v>
      </c>
      <c r="T47" s="53">
        <f>'Complexity of the crisis'!AN48</f>
        <v>3.5</v>
      </c>
      <c r="U47" s="139" t="str">
        <f>VLOOKUP(C47,Lists!$C$3:$E$200,3,FALSE)</f>
        <v>Asia</v>
      </c>
      <c r="V47" s="140">
        <v>45043</v>
      </c>
    </row>
    <row r="48" spans="1:22" x14ac:dyDescent="0.25">
      <c r="A48" s="55" t="str">
        <f>'Crisis Indicator Data'!A46</f>
        <v>Country Level</v>
      </c>
      <c r="B48" s="55" t="str">
        <f>Lists!G46</f>
        <v>Country Level</v>
      </c>
      <c r="C48" s="55" t="str">
        <f>'Crisis Indicator Data'!C46</f>
        <v>IDN007</v>
      </c>
      <c r="D48" s="55" t="str">
        <f>'Crisis Indicator Data'!D46</f>
        <v>Indonesia</v>
      </c>
      <c r="E48" s="55" t="str">
        <f>'Crisis Indicator Data'!E46</f>
        <v>IDN</v>
      </c>
      <c r="F48" s="55" t="str">
        <f>'Crisis Indicator Data'!B46</f>
        <v>Earthquake,Socio-political,Violence</v>
      </c>
      <c r="G48" s="52">
        <f t="shared" si="5"/>
        <v>2.6</v>
      </c>
      <c r="H48" s="51">
        <f t="shared" si="6"/>
        <v>3</v>
      </c>
      <c r="I48" s="130" t="str">
        <f t="shared" si="7"/>
        <v>Medium</v>
      </c>
      <c r="J48" s="133" t="str">
        <f>INDEX(Trends!$D$3:$D$404,MATCH(C48,Trends!$C$3:$C$404,0))</f>
        <v>Stable</v>
      </c>
      <c r="K48" s="123" t="str">
        <f>IF(Reliability!B46="x","x",(IF(ROUNDUP(Reliability!B46,0)=1,"Very High",IF(ROUNDUP(Reliability!B46,0)=2,"High",IF(ROUNDUP(Reliability!B46,0)=3,"Medium",IF(ROUNDUP(Reliability!B46,0)=4,"Low","Very Low"))))))</f>
        <v>High</v>
      </c>
      <c r="L48" s="54">
        <f t="shared" si="8"/>
        <v>2.7</v>
      </c>
      <c r="M48" s="53">
        <f>'Impact of the crisis'!N49</f>
        <v>2.6</v>
      </c>
      <c r="N48" s="53">
        <f>'Impact of the crisis'!AB49</f>
        <v>2.7</v>
      </c>
      <c r="O48" s="54">
        <f>'Conditions of people affected'!R49</f>
        <v>2.1</v>
      </c>
      <c r="P48" s="53">
        <f>'Conditions of people affected'!K49</f>
        <v>2.2000000000000002</v>
      </c>
      <c r="Q48" s="53">
        <f>'Conditions of people affected'!Q49</f>
        <v>2</v>
      </c>
      <c r="R48" s="53">
        <f t="shared" si="9"/>
        <v>3.2</v>
      </c>
      <c r="S48" s="53">
        <f>'Complexity of the crisis'!X49</f>
        <v>2.8</v>
      </c>
      <c r="T48" s="53">
        <f>'Complexity of the crisis'!AN49</f>
        <v>3.5</v>
      </c>
      <c r="U48" s="139" t="str">
        <f>VLOOKUP(C48,Lists!$C$3:$E$200,3,FALSE)</f>
        <v>Asia</v>
      </c>
      <c r="V48" s="140">
        <v>45043</v>
      </c>
    </row>
    <row r="49" spans="1:22" x14ac:dyDescent="0.25">
      <c r="A49" s="55" t="str">
        <f>'Crisis Indicator Data'!A47</f>
        <v>Earthquake in West Java province</v>
      </c>
      <c r="B49" s="55" t="str">
        <f>Lists!G47</f>
        <v>Earthquake in West Java</v>
      </c>
      <c r="C49" s="55" t="str">
        <f>'Crisis Indicator Data'!C47</f>
        <v>IDN008</v>
      </c>
      <c r="D49" s="55" t="str">
        <f>'Crisis Indicator Data'!D47</f>
        <v>Indonesia</v>
      </c>
      <c r="E49" s="55" t="str">
        <f>'Crisis Indicator Data'!E47</f>
        <v>IDN</v>
      </c>
      <c r="F49" s="55" t="str">
        <f>'Crisis Indicator Data'!B47</f>
        <v>Earthquake</v>
      </c>
      <c r="G49" s="52">
        <f t="shared" si="5"/>
        <v>2.2999999999999998</v>
      </c>
      <c r="H49" s="51">
        <f t="shared" si="6"/>
        <v>3</v>
      </c>
      <c r="I49" s="130" t="str">
        <f t="shared" si="7"/>
        <v>Medium</v>
      </c>
      <c r="J49" s="133" t="str">
        <f>INDEX(Trends!$D$3:$D$404,MATCH(C49,Trends!$C$3:$C$404,0))</f>
        <v>Increasing</v>
      </c>
      <c r="K49" s="123" t="str">
        <f>IF(Reliability!B47="x","x",(IF(ROUNDUP(Reliability!B47,0)=1,"Very High",IF(ROUNDUP(Reliability!B47,0)=2,"High",IF(ROUNDUP(Reliability!B47,0)=3,"Medium",IF(ROUNDUP(Reliability!B47,0)=4,"Low","Very Low"))))))</f>
        <v>Very High</v>
      </c>
      <c r="L49" s="54">
        <f t="shared" si="8"/>
        <v>2.4</v>
      </c>
      <c r="M49" s="53">
        <f>'Impact of the crisis'!N50</f>
        <v>1.6</v>
      </c>
      <c r="N49" s="53">
        <f>'Impact of the crisis'!AB50</f>
        <v>2.7</v>
      </c>
      <c r="O49" s="54">
        <f>'Conditions of people affected'!R50</f>
        <v>1.9</v>
      </c>
      <c r="P49" s="53">
        <f>'Conditions of people affected'!K50</f>
        <v>1.8</v>
      </c>
      <c r="Q49" s="53">
        <f>'Conditions of people affected'!Q50</f>
        <v>2</v>
      </c>
      <c r="R49" s="53">
        <f t="shared" si="9"/>
        <v>2.7</v>
      </c>
      <c r="S49" s="53">
        <f>'Complexity of the crisis'!X50</f>
        <v>2.8</v>
      </c>
      <c r="T49" s="53">
        <f>'Complexity of the crisis'!AN50</f>
        <v>2.5</v>
      </c>
      <c r="U49" s="139" t="str">
        <f>VLOOKUP(C49,Lists!$C$3:$E$200,3,FALSE)</f>
        <v>Asia</v>
      </c>
      <c r="V49" s="140">
        <v>45043</v>
      </c>
    </row>
    <row r="50" spans="1:22" x14ac:dyDescent="0.25">
      <c r="A50" s="55" t="str">
        <f>'Crisis Indicator Data'!A48</f>
        <v>Conflict in Jammu and Kashmir</v>
      </c>
      <c r="B50" s="55" t="str">
        <f>Lists!G48</f>
        <v xml:space="preserve">Kashmir conflict </v>
      </c>
      <c r="C50" s="55" t="str">
        <f>'Crisis Indicator Data'!C48</f>
        <v>IND002</v>
      </c>
      <c r="D50" s="55" t="str">
        <f>'Crisis Indicator Data'!D48</f>
        <v>India</v>
      </c>
      <c r="E50" s="55" t="str">
        <f>'Crisis Indicator Data'!E48</f>
        <v>IND</v>
      </c>
      <c r="F50" s="55" t="str">
        <f>'Crisis Indicator Data'!B48</f>
        <v>Socio-political</v>
      </c>
      <c r="G50" s="52" t="str">
        <f t="shared" si="5"/>
        <v>x</v>
      </c>
      <c r="H50" s="51" t="str">
        <f t="shared" si="6"/>
        <v>x</v>
      </c>
      <c r="I50" s="130" t="str">
        <f t="shared" si="7"/>
        <v>x</v>
      </c>
      <c r="J50" s="133" t="str">
        <f>INDEX(Trends!$D$3:$D$404,MATCH(C50,Trends!$C$3:$C$404,0))</f>
        <v>-</v>
      </c>
      <c r="K50" s="123" t="str">
        <f>IF(Reliability!B48="x","x",(IF(ROUNDUP(Reliability!B48,0)=1,"Very High",IF(ROUNDUP(Reliability!B48,0)=2,"High",IF(ROUNDUP(Reliability!B48,0)=3,"Medium",IF(ROUNDUP(Reliability!B48,0)=4,"Low","Very Low"))))))</f>
        <v>Very Low</v>
      </c>
      <c r="L50" s="54">
        <f t="shared" si="8"/>
        <v>1.9</v>
      </c>
      <c r="M50" s="53">
        <f>'Impact of the crisis'!N51</f>
        <v>2</v>
      </c>
      <c r="N50" s="53">
        <f>'Impact of the crisis'!AB51</f>
        <v>1.8</v>
      </c>
      <c r="O50" s="54" t="str">
        <f>'Conditions of people affected'!R51</f>
        <v>x</v>
      </c>
      <c r="P50" s="53" t="str">
        <f>'Conditions of people affected'!K51</f>
        <v>x</v>
      </c>
      <c r="Q50" s="53" t="str">
        <f>'Conditions of people affected'!Q51</f>
        <v>x</v>
      </c>
      <c r="R50" s="53">
        <f t="shared" si="9"/>
        <v>2.1</v>
      </c>
      <c r="S50" s="53">
        <f>'Complexity of the crisis'!X51</f>
        <v>2.2000000000000002</v>
      </c>
      <c r="T50" s="53">
        <f>'Complexity of the crisis'!AN51</f>
        <v>2</v>
      </c>
      <c r="U50" s="139" t="str">
        <f>VLOOKUP(C50,Lists!$C$3:$E$200,3,FALSE)</f>
        <v>Asia</v>
      </c>
      <c r="V50" s="140">
        <v>45043</v>
      </c>
    </row>
    <row r="51" spans="1:22" ht="14.1" customHeight="1" x14ac:dyDescent="0.25">
      <c r="A51" s="55" t="str">
        <f>'Crisis Indicator Data'!A49</f>
        <v>Afghan Refugees in Iran</v>
      </c>
      <c r="B51" s="55" t="str">
        <f>Lists!G49</f>
        <v>Afghan Refugees</v>
      </c>
      <c r="C51" s="55" t="str">
        <f>'Crisis Indicator Data'!C49</f>
        <v>IRN004</v>
      </c>
      <c r="D51" s="55" t="str">
        <f>'Crisis Indicator Data'!D49</f>
        <v>Iran</v>
      </c>
      <c r="E51" s="55" t="str">
        <f>'Crisis Indicator Data'!E49</f>
        <v>IRN</v>
      </c>
      <c r="F51" s="55" t="str">
        <f>'Crisis Indicator Data'!B49</f>
        <v>Displacement</v>
      </c>
      <c r="G51" s="52">
        <f t="shared" si="5"/>
        <v>3.6</v>
      </c>
      <c r="H51" s="51">
        <f t="shared" si="6"/>
        <v>4</v>
      </c>
      <c r="I51" s="130" t="str">
        <f t="shared" si="7"/>
        <v>High</v>
      </c>
      <c r="J51" s="133" t="str">
        <f>INDEX(Trends!$D$3:$D$404,MATCH(C51,Trends!$C$3:$C$404,0))</f>
        <v>Increasing</v>
      </c>
      <c r="K51" s="123" t="str">
        <f>IF(Reliability!B49="x","x",(IF(ROUNDUP(Reliability!B49,0)=1,"Very High",IF(ROUNDUP(Reliability!B49,0)=2,"High",IF(ROUNDUP(Reliability!B49,0)=3,"Medium",IF(ROUNDUP(Reliability!B49,0)=4,"Low","Very Low"))))))</f>
        <v>Low</v>
      </c>
      <c r="L51" s="54">
        <f t="shared" si="8"/>
        <v>3.6</v>
      </c>
      <c r="M51" s="53">
        <f>'Impact of the crisis'!N52</f>
        <v>2.7</v>
      </c>
      <c r="N51" s="53">
        <f>'Impact of the crisis'!AB52</f>
        <v>4</v>
      </c>
      <c r="O51" s="54">
        <f>'Conditions of people affected'!R52</f>
        <v>4.2</v>
      </c>
      <c r="P51" s="53">
        <f>'Conditions of people affected'!K52</f>
        <v>4.4000000000000004</v>
      </c>
      <c r="Q51" s="53">
        <f>'Conditions of people affected'!Q52</f>
        <v>4</v>
      </c>
      <c r="R51" s="53">
        <f t="shared" si="9"/>
        <v>2.7</v>
      </c>
      <c r="S51" s="53">
        <f>'Complexity of the crisis'!X52</f>
        <v>3.3</v>
      </c>
      <c r="T51" s="53">
        <f>'Complexity of the crisis'!AN52</f>
        <v>2</v>
      </c>
      <c r="U51" s="139" t="str">
        <f>VLOOKUP(C51,Lists!$C$3:$E$200,3,FALSE)</f>
        <v>Middle east</v>
      </c>
      <c r="V51" s="140">
        <v>45046</v>
      </c>
    </row>
    <row r="52" spans="1:22" ht="14.1" customHeight="1" x14ac:dyDescent="0.25">
      <c r="A52" s="55" t="str">
        <f>'Crisis Indicator Data'!A50</f>
        <v>Multiple crises in Iraq</v>
      </c>
      <c r="B52" s="55" t="str">
        <f>Lists!G50</f>
        <v>Country level</v>
      </c>
      <c r="C52" s="55" t="str">
        <f>'Crisis Indicator Data'!C50</f>
        <v>IRQ001</v>
      </c>
      <c r="D52" s="55" t="str">
        <f>'Crisis Indicator Data'!D50</f>
        <v>Iraq</v>
      </c>
      <c r="E52" s="55" t="str">
        <f>'Crisis Indicator Data'!E50</f>
        <v>IRQ</v>
      </c>
      <c r="F52" s="55" t="str">
        <f>'Crisis Indicator Data'!B50</f>
        <v>Violence,Displacement,Socio-political,Conflict</v>
      </c>
      <c r="G52" s="52">
        <f t="shared" si="5"/>
        <v>3.9</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4.2</v>
      </c>
      <c r="M52" s="53">
        <f>'Impact of the crisis'!N53</f>
        <v>4.7</v>
      </c>
      <c r="N52" s="53">
        <f>'Impact of the crisis'!AB53</f>
        <v>3.9</v>
      </c>
      <c r="O52" s="54">
        <f>'Conditions of people affected'!R53</f>
        <v>3.55</v>
      </c>
      <c r="P52" s="53">
        <f>'Conditions of people affected'!K53</f>
        <v>4.0999999999999996</v>
      </c>
      <c r="Q52" s="53">
        <f>'Conditions of people affected'!Q53</f>
        <v>3</v>
      </c>
      <c r="R52" s="53">
        <f t="shared" si="9"/>
        <v>4.0999999999999996</v>
      </c>
      <c r="S52" s="53">
        <f>'Complexity of the crisis'!X53</f>
        <v>3.6</v>
      </c>
      <c r="T52" s="53">
        <f>'Complexity of the crisis'!AN53</f>
        <v>4.5</v>
      </c>
      <c r="U52" s="139" t="str">
        <f>VLOOKUP(C52,Lists!$C$3:$E$200,3,FALSE)</f>
        <v>Middle east</v>
      </c>
      <c r="V52" s="140">
        <v>45041</v>
      </c>
    </row>
    <row r="53" spans="1:22" x14ac:dyDescent="0.25">
      <c r="A53" s="55" t="str">
        <f>'Crisis Indicator Data'!A51</f>
        <v>Conflict  in Iraq</v>
      </c>
      <c r="B53" s="55" t="str">
        <f>Lists!G51</f>
        <v>Conflict</v>
      </c>
      <c r="C53" s="55" t="str">
        <f>'Crisis Indicator Data'!C51</f>
        <v>IRQ002</v>
      </c>
      <c r="D53" s="55" t="str">
        <f>'Crisis Indicator Data'!D51</f>
        <v>Iraq</v>
      </c>
      <c r="E53" s="55" t="str">
        <f>'Crisis Indicator Data'!E51</f>
        <v>IRQ</v>
      </c>
      <c r="F53" s="55" t="str">
        <f>'Crisis Indicator Data'!B51</f>
        <v>Conflict,Socio-political,Violence</v>
      </c>
      <c r="G53" s="52">
        <f t="shared" si="5"/>
        <v>3.9</v>
      </c>
      <c r="H53" s="51">
        <f t="shared" si="6"/>
        <v>4</v>
      </c>
      <c r="I53" s="130" t="str">
        <f t="shared" si="7"/>
        <v>High</v>
      </c>
      <c r="J53" s="133" t="str">
        <f>INDEX(Trends!$D$3:$D$404,MATCH(C53,Trends!$C$3:$C$404,0))</f>
        <v>Increasing</v>
      </c>
      <c r="K53" s="123" t="str">
        <f>IF(Reliability!B51="x","x",(IF(ROUNDUP(Reliability!B51,0)=1,"Very High",IF(ROUNDUP(Reliability!B51,0)=2,"High",IF(ROUNDUP(Reliability!B51,0)=3,"Medium",IF(ROUNDUP(Reliability!B51,0)=4,"Low","Very Low"))))))</f>
        <v>High</v>
      </c>
      <c r="L53" s="54">
        <f t="shared" si="8"/>
        <v>4.2</v>
      </c>
      <c r="M53" s="53">
        <f>'Impact of the crisis'!N54</f>
        <v>4.7</v>
      </c>
      <c r="N53" s="53">
        <f>'Impact of the crisis'!AB54</f>
        <v>3.9</v>
      </c>
      <c r="O53" s="54">
        <f>'Conditions of people affected'!R54</f>
        <v>3.5</v>
      </c>
      <c r="P53" s="53">
        <f>'Conditions of people affected'!K54</f>
        <v>4</v>
      </c>
      <c r="Q53" s="53">
        <f>'Conditions of people affected'!Q54</f>
        <v>3</v>
      </c>
      <c r="R53" s="53">
        <f t="shared" si="9"/>
        <v>4.0999999999999996</v>
      </c>
      <c r="S53" s="53">
        <f>'Complexity of the crisis'!X54</f>
        <v>3.6</v>
      </c>
      <c r="T53" s="53">
        <f>'Complexity of the crisis'!AN54</f>
        <v>4.5</v>
      </c>
      <c r="U53" s="139" t="str">
        <f>VLOOKUP(C53,Lists!$C$3:$E$200,3,FALSE)</f>
        <v>Middle east</v>
      </c>
      <c r="V53" s="140">
        <v>45041</v>
      </c>
    </row>
    <row r="54" spans="1:22" x14ac:dyDescent="0.25">
      <c r="A54" s="55" t="str">
        <f>'Crisis Indicator Data'!A52</f>
        <v>Syrian and Palestinian refugees in iraq</v>
      </c>
      <c r="B54" s="55" t="str">
        <f>Lists!G52</f>
        <v>Syrian Refugees</v>
      </c>
      <c r="C54" s="55" t="str">
        <f>'Crisis Indicator Data'!C52</f>
        <v>IRQ003</v>
      </c>
      <c r="D54" s="55" t="str">
        <f>'Crisis Indicator Data'!D52</f>
        <v>Iraq</v>
      </c>
      <c r="E54" s="55" t="str">
        <f>'Crisis Indicator Data'!E52</f>
        <v>IRQ</v>
      </c>
      <c r="F54" s="55" t="str">
        <f>'Crisis Indicator Data'!B52</f>
        <v>Displacement</v>
      </c>
      <c r="G54" s="52">
        <f t="shared" si="5"/>
        <v>2.9</v>
      </c>
      <c r="H54" s="51">
        <f t="shared" si="6"/>
        <v>3</v>
      </c>
      <c r="I54" s="130" t="str">
        <f t="shared" si="7"/>
        <v>Medium</v>
      </c>
      <c r="J54" s="133" t="str">
        <f>INDEX(Trends!$D$3:$D$404,MATCH(C54,Trends!$C$3:$C$404,0))</f>
        <v>Stable</v>
      </c>
      <c r="K54" s="123" t="str">
        <f>IF(Reliability!B52="x","x",(IF(ROUNDUP(Reliability!B52,0)=1,"Very High",IF(ROUNDUP(Reliability!B52,0)=2,"High",IF(ROUNDUP(Reliability!B52,0)=3,"Medium",IF(ROUNDUP(Reliability!B52,0)=4,"Low","Very Low"))))))</f>
        <v>Medium</v>
      </c>
      <c r="L54" s="54">
        <f t="shared" si="8"/>
        <v>1.9</v>
      </c>
      <c r="M54" s="53">
        <f>'Impact of the crisis'!N55</f>
        <v>1.5</v>
      </c>
      <c r="N54" s="53">
        <f>'Impact of the crisis'!AB55</f>
        <v>2.1</v>
      </c>
      <c r="O54" s="54">
        <f>'Conditions of people affected'!R55</f>
        <v>2.9</v>
      </c>
      <c r="P54" s="53">
        <f>'Conditions of people affected'!K55</f>
        <v>2.8</v>
      </c>
      <c r="Q54" s="53">
        <f>'Conditions of people affected'!Q55</f>
        <v>3</v>
      </c>
      <c r="R54" s="53">
        <f t="shared" si="9"/>
        <v>3.6</v>
      </c>
      <c r="S54" s="53">
        <f>'Complexity of the crisis'!X55</f>
        <v>3.6</v>
      </c>
      <c r="T54" s="53">
        <f>'Complexity of the crisis'!AN55</f>
        <v>3.5</v>
      </c>
      <c r="U54" s="139" t="str">
        <f>VLOOKUP(C54,Lists!$C$3:$E$200,3,FALSE)</f>
        <v>Middle east</v>
      </c>
      <c r="V54" s="140">
        <v>45041</v>
      </c>
    </row>
    <row r="55" spans="1:22" x14ac:dyDescent="0.25">
      <c r="A55" s="55" t="str">
        <f>'Crisis Indicator Data'!A53</f>
        <v>Mixed migration flows in Italy</v>
      </c>
      <c r="B55" s="55" t="str">
        <f>Lists!G53</f>
        <v>Mixed Migration</v>
      </c>
      <c r="C55" s="55" t="str">
        <f>'Crisis Indicator Data'!C53</f>
        <v>ITA002</v>
      </c>
      <c r="D55" s="55" t="str">
        <f>'Crisis Indicator Data'!D53</f>
        <v>Italy</v>
      </c>
      <c r="E55" s="55" t="str">
        <f>'Crisis Indicator Data'!E53</f>
        <v>ITA</v>
      </c>
      <c r="F55" s="55" t="str">
        <f>'Crisis Indicator Data'!B53</f>
        <v>Displacement</v>
      </c>
      <c r="G55" s="52">
        <f t="shared" si="5"/>
        <v>2</v>
      </c>
      <c r="H55" s="51">
        <f t="shared" si="6"/>
        <v>2</v>
      </c>
      <c r="I55" s="130" t="str">
        <f t="shared" si="7"/>
        <v>Low</v>
      </c>
      <c r="J55" s="133" t="str">
        <f>INDEX(Trends!$D$3:$D$404,MATCH(C55,Trends!$C$3:$C$404,0))</f>
        <v>Stable</v>
      </c>
      <c r="K55" s="123" t="str">
        <f>IF(Reliability!B53="x","x",(IF(ROUNDUP(Reliability!B53,0)=1,"Very High",IF(ROUNDUP(Reliability!B53,0)=2,"High",IF(ROUNDUP(Reliability!B53,0)=3,"Medium",IF(ROUNDUP(Reliability!B53,0)=4,"Low","Very Low"))))))</f>
        <v>Very High</v>
      </c>
      <c r="L55" s="54">
        <f t="shared" si="8"/>
        <v>2.7</v>
      </c>
      <c r="M55" s="53">
        <f>'Impact of the crisis'!N56</f>
        <v>1.6</v>
      </c>
      <c r="N55" s="53">
        <f>'Impact of the crisis'!AB56</f>
        <v>3.2</v>
      </c>
      <c r="O55" s="54">
        <f>'Conditions of people affected'!R56</f>
        <v>1.7</v>
      </c>
      <c r="P55" s="53">
        <f>'Conditions of people affected'!K56</f>
        <v>2.4</v>
      </c>
      <c r="Q55" s="53">
        <f>'Conditions of people affected'!Q56</f>
        <v>1</v>
      </c>
      <c r="R55" s="53">
        <f t="shared" si="9"/>
        <v>1.8</v>
      </c>
      <c r="S55" s="53">
        <f>'Complexity of the crisis'!X56</f>
        <v>1.5</v>
      </c>
      <c r="T55" s="53">
        <f>'Complexity of the crisis'!AN56</f>
        <v>2</v>
      </c>
      <c r="U55" s="139" t="str">
        <f>VLOOKUP(C55,Lists!$C$3:$E$200,3,FALSE)</f>
        <v>Europe</v>
      </c>
      <c r="V55" s="140">
        <v>45043</v>
      </c>
    </row>
    <row r="56" spans="1:22" x14ac:dyDescent="0.25">
      <c r="A56" s="55" t="str">
        <f>'Crisis Indicator Data'!A54</f>
        <v>Syrian refugees in Jordan</v>
      </c>
      <c r="B56" s="55" t="str">
        <f>Lists!G54</f>
        <v>Syrian refugees</v>
      </c>
      <c r="C56" s="55" t="str">
        <f>'Crisis Indicator Data'!C54</f>
        <v>JOR002</v>
      </c>
      <c r="D56" s="55" t="str">
        <f>'Crisis Indicator Data'!D54</f>
        <v>Jordan</v>
      </c>
      <c r="E56" s="55" t="str">
        <f>'Crisis Indicator Data'!E54</f>
        <v>JOR</v>
      </c>
      <c r="F56" s="55" t="str">
        <f>'Crisis Indicator Data'!B54</f>
        <v>Displacement</v>
      </c>
      <c r="G56" s="52">
        <f t="shared" si="5"/>
        <v>2.7</v>
      </c>
      <c r="H56" s="51">
        <f t="shared" si="6"/>
        <v>3</v>
      </c>
      <c r="I56" s="130" t="str">
        <f t="shared" si="7"/>
        <v>Medium</v>
      </c>
      <c r="J56" s="133" t="str">
        <f>INDEX(Trends!$D$3:$D$404,MATCH(C56,Trends!$C$3:$C$404,0))</f>
        <v>Stable</v>
      </c>
      <c r="K56" s="123" t="str">
        <f>IF(Reliability!B54="x","x",(IF(ROUNDUP(Reliability!B54,0)=1,"Very High",IF(ROUNDUP(Reliability!B54,0)=2,"High",IF(ROUNDUP(Reliability!B54,0)=3,"Medium",IF(ROUNDUP(Reliability!B54,0)=4,"Low","Very Low"))))))</f>
        <v>Medium</v>
      </c>
      <c r="L56" s="54">
        <f t="shared" si="8"/>
        <v>2.7</v>
      </c>
      <c r="M56" s="53">
        <f>'Impact of the crisis'!N57</f>
        <v>3</v>
      </c>
      <c r="N56" s="53">
        <f>'Impact of the crisis'!AB57</f>
        <v>2.6</v>
      </c>
      <c r="O56" s="54">
        <f>'Conditions of people affected'!R57</f>
        <v>3.1</v>
      </c>
      <c r="P56" s="53">
        <f>'Conditions of people affected'!K57</f>
        <v>3.2</v>
      </c>
      <c r="Q56" s="53">
        <f>'Conditions of people affected'!Q57</f>
        <v>3</v>
      </c>
      <c r="R56" s="53">
        <f t="shared" si="9"/>
        <v>2</v>
      </c>
      <c r="S56" s="53">
        <f>'Complexity of the crisis'!X57</f>
        <v>2.5</v>
      </c>
      <c r="T56" s="53">
        <f>'Complexity of the crisis'!AN57</f>
        <v>1.5</v>
      </c>
      <c r="U56" s="139" t="str">
        <f>VLOOKUP(C56,Lists!$C$3:$E$200,3,FALSE)</f>
        <v>Middle east</v>
      </c>
      <c r="V56" s="140">
        <v>45041</v>
      </c>
    </row>
    <row r="57" spans="1:22" x14ac:dyDescent="0.25">
      <c r="A57" s="55" t="str">
        <f>'Crisis Indicator Data'!A55</f>
        <v xml:space="preserve">Multiple crisis in Kenya </v>
      </c>
      <c r="B57" s="55" t="str">
        <f>Lists!G55</f>
        <v xml:space="preserve">Country level </v>
      </c>
      <c r="C57" s="55" t="str">
        <f>'Crisis Indicator Data'!C55</f>
        <v>KEN001</v>
      </c>
      <c r="D57" s="55" t="str">
        <f>'Crisis Indicator Data'!D55</f>
        <v>Kenya</v>
      </c>
      <c r="E57" s="55" t="str">
        <f>'Crisis Indicator Data'!E55</f>
        <v>KEN</v>
      </c>
      <c r="F57" s="55" t="str">
        <f>'Crisis Indicator Data'!B55</f>
        <v>Drought,Displacement</v>
      </c>
      <c r="G57" s="52">
        <f t="shared" si="5"/>
        <v>3.7</v>
      </c>
      <c r="H57" s="51">
        <f t="shared" si="6"/>
        <v>4</v>
      </c>
      <c r="I57" s="130" t="str">
        <f t="shared" si="7"/>
        <v>High</v>
      </c>
      <c r="J57" s="133" t="str">
        <f>INDEX(Trends!$D$3:$D$404,MATCH(C57,Trends!$C$3:$C$404,0))</f>
        <v>Decreasing</v>
      </c>
      <c r="K57" s="123" t="str">
        <f>IF(Reliability!B55="x","x",(IF(ROUNDUP(Reliability!B55,0)=1,"Very High",IF(ROUNDUP(Reliability!B55,0)=2,"High",IF(ROUNDUP(Reliability!B55,0)=3,"Medium",IF(ROUNDUP(Reliability!B55,0)=4,"Low","Very Low"))))))</f>
        <v>Medium</v>
      </c>
      <c r="L57" s="54">
        <f t="shared" si="8"/>
        <v>4.0999999999999996</v>
      </c>
      <c r="M57" s="53">
        <f>'Impact of the crisis'!N58</f>
        <v>4.0999999999999996</v>
      </c>
      <c r="N57" s="53">
        <f>'Impact of the crisis'!AB58</f>
        <v>4.0999999999999996</v>
      </c>
      <c r="O57" s="54">
        <f>'Conditions of people affected'!R58</f>
        <v>3.8</v>
      </c>
      <c r="P57" s="53">
        <f>'Conditions of people affected'!K58</f>
        <v>4.5999999999999996</v>
      </c>
      <c r="Q57" s="53">
        <f>'Conditions of people affected'!Q58</f>
        <v>3</v>
      </c>
      <c r="R57" s="53">
        <f t="shared" si="9"/>
        <v>3.1</v>
      </c>
      <c r="S57" s="53">
        <f>'Complexity of the crisis'!X58</f>
        <v>3.6</v>
      </c>
      <c r="T57" s="53">
        <f>'Complexity of the crisis'!AN58</f>
        <v>2.5</v>
      </c>
      <c r="U57" s="139" t="str">
        <f>VLOOKUP(C57,Lists!$C$3:$E$200,3,FALSE)</f>
        <v>Africa</v>
      </c>
      <c r="V57" s="140">
        <v>45012</v>
      </c>
    </row>
    <row r="58" spans="1:22" x14ac:dyDescent="0.25">
      <c r="A58" s="55" t="str">
        <f>'Crisis Indicator Data'!A56</f>
        <v>Refugee situation in Kenya</v>
      </c>
      <c r="B58" s="55" t="str">
        <f>Lists!G56</f>
        <v>Refugee situation</v>
      </c>
      <c r="C58" s="55" t="str">
        <f>'Crisis Indicator Data'!C56</f>
        <v>KEN002</v>
      </c>
      <c r="D58" s="55" t="str">
        <f>'Crisis Indicator Data'!D56</f>
        <v>Kenya</v>
      </c>
      <c r="E58" s="55" t="str">
        <f>'Crisis Indicator Data'!E56</f>
        <v>KEN</v>
      </c>
      <c r="F58" s="55" t="str">
        <f>'Crisis Indicator Data'!B56</f>
        <v>Displacement</v>
      </c>
      <c r="G58" s="52">
        <f t="shared" si="5"/>
        <v>3</v>
      </c>
      <c r="H58" s="51">
        <f t="shared" si="6"/>
        <v>3</v>
      </c>
      <c r="I58" s="130" t="str">
        <f t="shared" si="7"/>
        <v>Medium</v>
      </c>
      <c r="J58" s="133" t="str">
        <f>INDEX(Trends!$D$3:$D$404,MATCH(C58,Trends!$C$3:$C$404,0))</f>
        <v>Increasing</v>
      </c>
      <c r="K58" s="123" t="str">
        <f>IF(Reliability!B56="x","x",(IF(ROUNDUP(Reliability!B56,0)=1,"Very High",IF(ROUNDUP(Reliability!B56,0)=2,"High",IF(ROUNDUP(Reliability!B56,0)=3,"Medium",IF(ROUNDUP(Reliability!B56,0)=4,"Low","Very Low"))))))</f>
        <v>Medium</v>
      </c>
      <c r="L58" s="54">
        <f t="shared" si="8"/>
        <v>3</v>
      </c>
      <c r="M58" s="53">
        <f>'Impact of the crisis'!N59</f>
        <v>0.8</v>
      </c>
      <c r="N58" s="53">
        <f>'Impact of the crisis'!AB59</f>
        <v>3.7</v>
      </c>
      <c r="O58" s="54">
        <f>'Conditions of people affected'!R59</f>
        <v>3</v>
      </c>
      <c r="P58" s="53">
        <f>'Conditions of people affected'!K59</f>
        <v>3</v>
      </c>
      <c r="Q58" s="53">
        <f>'Conditions of people affected'!Q59</f>
        <v>3</v>
      </c>
      <c r="R58" s="53">
        <f t="shared" si="9"/>
        <v>2.9</v>
      </c>
      <c r="S58" s="53">
        <f>'Complexity of the crisis'!X59</f>
        <v>3.6</v>
      </c>
      <c r="T58" s="53">
        <f>'Complexity of the crisis'!AN59</f>
        <v>2</v>
      </c>
      <c r="U58" s="139" t="str">
        <f>VLOOKUP(C58,Lists!$C$3:$E$200,3,FALSE)</f>
        <v>Africa</v>
      </c>
      <c r="V58" s="140">
        <v>44978</v>
      </c>
    </row>
    <row r="59" spans="1:22" x14ac:dyDescent="0.25">
      <c r="A59" s="55" t="str">
        <f>'Crisis Indicator Data'!A57</f>
        <v>Drought in Kenya</v>
      </c>
      <c r="B59" s="55" t="str">
        <f>Lists!G57</f>
        <v>Drought</v>
      </c>
      <c r="C59" s="55" t="str">
        <f>'Crisis Indicator Data'!C57</f>
        <v>KEN003</v>
      </c>
      <c r="D59" s="55" t="str">
        <f>'Crisis Indicator Data'!D57</f>
        <v>Kenya</v>
      </c>
      <c r="E59" s="55" t="str">
        <f>'Crisis Indicator Data'!E57</f>
        <v>KEN</v>
      </c>
      <c r="F59" s="55" t="str">
        <f>'Crisis Indicator Data'!B57</f>
        <v>Drought</v>
      </c>
      <c r="G59" s="52">
        <f t="shared" si="5"/>
        <v>3.8</v>
      </c>
      <c r="H59" s="51">
        <f t="shared" si="6"/>
        <v>4</v>
      </c>
      <c r="I59" s="130" t="str">
        <f t="shared" si="7"/>
        <v>High</v>
      </c>
      <c r="J59" s="133" t="str">
        <f>INDEX(Trends!$D$3:$D$404,MATCH(C59,Trends!$C$3:$C$404,0))</f>
        <v>Decreasing</v>
      </c>
      <c r="K59" s="123" t="str">
        <f>IF(Reliability!B57="x","x",(IF(ROUNDUP(Reliability!B57,0)=1,"Very High",IF(ROUNDUP(Reliability!B57,0)=2,"High",IF(ROUNDUP(Reliability!B57,0)=3,"Medium",IF(ROUNDUP(Reliability!B57,0)=4,"Low","Very Low"))))))</f>
        <v>Medium</v>
      </c>
      <c r="L59" s="54">
        <f t="shared" si="8"/>
        <v>4.7</v>
      </c>
      <c r="M59" s="53">
        <f>'Impact of the crisis'!N60</f>
        <v>4.0999999999999996</v>
      </c>
      <c r="N59" s="53">
        <f>'Impact of the crisis'!AB60</f>
        <v>4.9000000000000004</v>
      </c>
      <c r="O59" s="54">
        <f>'Conditions of people affected'!R60</f>
        <v>3.8</v>
      </c>
      <c r="P59" s="53">
        <f>'Conditions of people affected'!K60</f>
        <v>4.5999999999999996</v>
      </c>
      <c r="Q59" s="53">
        <f>'Conditions of people affected'!Q60</f>
        <v>3</v>
      </c>
      <c r="R59" s="53">
        <f t="shared" si="9"/>
        <v>2.9</v>
      </c>
      <c r="S59" s="53">
        <f>'Complexity of the crisis'!X60</f>
        <v>3.6</v>
      </c>
      <c r="T59" s="53">
        <f>'Complexity of the crisis'!AN60</f>
        <v>2</v>
      </c>
      <c r="U59" s="139" t="str">
        <f>VLOOKUP(C59,Lists!$C$3:$E$200,3,FALSE)</f>
        <v>Africa</v>
      </c>
      <c r="V59" s="140">
        <v>45000</v>
      </c>
    </row>
    <row r="60" spans="1:22" x14ac:dyDescent="0.25">
      <c r="A60" s="64" t="str">
        <f>'Crisis Indicator Data'!A58</f>
        <v>Syrian refugees in Lebanon</v>
      </c>
      <c r="B60" s="55" t="str">
        <f>Lists!G58</f>
        <v>Syrian refugees</v>
      </c>
      <c r="C60" s="64" t="str">
        <f>'Crisis Indicator Data'!C58</f>
        <v>LBN002</v>
      </c>
      <c r="D60" s="64" t="str">
        <f>'Crisis Indicator Data'!D58</f>
        <v>Lebanon</v>
      </c>
      <c r="E60" s="64" t="str">
        <f>'Crisis Indicator Data'!E58</f>
        <v>LBN</v>
      </c>
      <c r="F60" s="64" t="str">
        <f>'Crisis Indicator Data'!B58</f>
        <v>Displacement</v>
      </c>
      <c r="G60" s="52">
        <f t="shared" si="5"/>
        <v>3.3</v>
      </c>
      <c r="H60" s="65">
        <f t="shared" si="6"/>
        <v>4</v>
      </c>
      <c r="I60" s="131" t="str">
        <f t="shared" si="7"/>
        <v>High</v>
      </c>
      <c r="J60" s="133" t="str">
        <f>INDEX(Trends!$D$3:$D$404,MATCH(C60,Trends!$C$3:$C$404,0))</f>
        <v>Stable</v>
      </c>
      <c r="K60" s="123" t="str">
        <f>IF(Reliability!B58="x","x",(IF(ROUNDUP(Reliability!B58,0)=1,"Very High",IF(ROUNDUP(Reliability!B58,0)=2,"High",IF(ROUNDUP(Reliability!B58,0)=3,"Medium",IF(ROUNDUP(Reliability!B58,0)=4,"Low","Very Low"))))))</f>
        <v>Medium</v>
      </c>
      <c r="L60" s="54">
        <f t="shared" si="8"/>
        <v>3.7</v>
      </c>
      <c r="M60" s="66">
        <f>'Impact of the crisis'!N61</f>
        <v>3.6</v>
      </c>
      <c r="N60" s="66">
        <f>'Impact of the crisis'!AB61</f>
        <v>3.7</v>
      </c>
      <c r="O60" s="54">
        <f>'Conditions of people affected'!R61</f>
        <v>3.8</v>
      </c>
      <c r="P60" s="66">
        <f>'Conditions of people affected'!K61</f>
        <v>3.6</v>
      </c>
      <c r="Q60" s="66">
        <f>'Conditions of people affected'!Q61</f>
        <v>4</v>
      </c>
      <c r="R60" s="53">
        <f t="shared" si="9"/>
        <v>2.2999999999999998</v>
      </c>
      <c r="S60" s="53">
        <f>'Complexity of the crisis'!X61</f>
        <v>2.5</v>
      </c>
      <c r="T60" s="53">
        <f>'Complexity of the crisis'!AN61</f>
        <v>2</v>
      </c>
      <c r="U60" s="139" t="str">
        <f>VLOOKUP(C60,Lists!$C$3:$E$200,3,FALSE)</f>
        <v>Middle east</v>
      </c>
      <c r="V60" s="140">
        <v>45041</v>
      </c>
    </row>
    <row r="61" spans="1:22" x14ac:dyDescent="0.25">
      <c r="A61" s="64" t="str">
        <f>'Crisis Indicator Data'!A59</f>
        <v>Socioeconomic crisis in Lebanon</v>
      </c>
      <c r="B61" s="55" t="str">
        <f>Lists!G59</f>
        <v>Socioeconomic crisis</v>
      </c>
      <c r="C61" s="64" t="str">
        <f>'Crisis Indicator Data'!C59</f>
        <v>LBN004</v>
      </c>
      <c r="D61" s="64" t="str">
        <f>'Crisis Indicator Data'!D59</f>
        <v>Lebanon</v>
      </c>
      <c r="E61" s="64" t="str">
        <f>'Crisis Indicator Data'!E59</f>
        <v>LBN</v>
      </c>
      <c r="F61" s="64" t="str">
        <f>'Crisis Indicator Data'!B59</f>
        <v>Socio-political,Violence,Tecnological Disaster</v>
      </c>
      <c r="G61" s="52">
        <f t="shared" si="5"/>
        <v>3.4</v>
      </c>
      <c r="H61" s="65">
        <f t="shared" si="6"/>
        <v>4</v>
      </c>
      <c r="I61" s="131" t="str">
        <f t="shared" si="7"/>
        <v>High</v>
      </c>
      <c r="J61" s="133" t="str">
        <f>INDEX(Trends!$D$3:$D$404,MATCH(C61,Trends!$C$3:$C$404,0))</f>
        <v>Decreasing</v>
      </c>
      <c r="K61" s="123" t="str">
        <f>IF(Reliability!B59="x","x",(IF(ROUNDUP(Reliability!B59,0)=1,"Very High",IF(ROUNDUP(Reliability!B59,0)=2,"High",IF(ROUNDUP(Reliability!B59,0)=3,"Medium",IF(ROUNDUP(Reliability!B59,0)=4,"Low","Very Low"))))))</f>
        <v>Medium</v>
      </c>
      <c r="L61" s="54">
        <f t="shared" si="8"/>
        <v>3.2</v>
      </c>
      <c r="M61" s="66">
        <f>'Impact of the crisis'!N62</f>
        <v>3.6</v>
      </c>
      <c r="N61" s="66">
        <f>'Impact of the crisis'!AB62</f>
        <v>2.9</v>
      </c>
      <c r="O61" s="54">
        <f>'Conditions of people affected'!R62</f>
        <v>4.0999999999999996</v>
      </c>
      <c r="P61" s="66">
        <f>'Conditions of people affected'!K62</f>
        <v>4.2</v>
      </c>
      <c r="Q61" s="66">
        <f>'Conditions of people affected'!Q62</f>
        <v>4</v>
      </c>
      <c r="R61" s="53">
        <f t="shared" si="9"/>
        <v>2.5</v>
      </c>
      <c r="S61" s="53">
        <f>'Complexity of the crisis'!X62</f>
        <v>2.5</v>
      </c>
      <c r="T61" s="53">
        <f>'Complexity of the crisis'!AN62</f>
        <v>2.5</v>
      </c>
      <c r="U61" s="139" t="str">
        <f>VLOOKUP(C61,Lists!$C$3:$E$200,3,FALSE)</f>
        <v>Middle east</v>
      </c>
      <c r="V61" s="140">
        <v>45041</v>
      </c>
    </row>
    <row r="62" spans="1:22" ht="13.35" customHeight="1" x14ac:dyDescent="0.25">
      <c r="A62" s="64" t="str">
        <f>'Crisis Indicator Data'!A60</f>
        <v>Complex crisis in Libya</v>
      </c>
      <c r="B62" s="55" t="str">
        <f>Lists!G60</f>
        <v>Complex crisis</v>
      </c>
      <c r="C62" s="64" t="str">
        <f>'Crisis Indicator Data'!C60</f>
        <v>LBY001</v>
      </c>
      <c r="D62" s="64" t="str">
        <f>'Crisis Indicator Data'!D60</f>
        <v>Libya</v>
      </c>
      <c r="E62" s="64" t="str">
        <f>'Crisis Indicator Data'!E60</f>
        <v>LBY</v>
      </c>
      <c r="F62" s="64" t="str">
        <f>'Crisis Indicator Data'!B60</f>
        <v>Conflict,Displacement,Socio-political</v>
      </c>
      <c r="G62" s="52">
        <f t="shared" si="5"/>
        <v>3.8</v>
      </c>
      <c r="H62" s="65">
        <f t="shared" si="6"/>
        <v>4</v>
      </c>
      <c r="I62" s="131" t="str">
        <f t="shared" si="7"/>
        <v>High</v>
      </c>
      <c r="J62" s="133" t="str">
        <f>INDEX(Trends!$D$3:$D$404,MATCH(C62,Trends!$C$3:$C$404,0))</f>
        <v>Increasing</v>
      </c>
      <c r="K62" s="123" t="str">
        <f>IF(Reliability!B60="x","x",(IF(ROUNDUP(Reliability!B60,0)=1,"Very High",IF(ROUNDUP(Reliability!B60,0)=2,"High",IF(ROUNDUP(Reliability!B60,0)=3,"Medium",IF(ROUNDUP(Reliability!B60,0)=4,"Low","Very Low"))))))</f>
        <v>Very High</v>
      </c>
      <c r="L62" s="54">
        <f t="shared" si="8"/>
        <v>4.5999999999999996</v>
      </c>
      <c r="M62" s="66">
        <f>'Impact of the crisis'!N63</f>
        <v>4.5</v>
      </c>
      <c r="N62" s="66">
        <f>'Impact of the crisis'!AB63</f>
        <v>4.5999999999999996</v>
      </c>
      <c r="O62" s="54">
        <f>'Conditions of people affected'!R63</f>
        <v>3.2</v>
      </c>
      <c r="P62" s="66">
        <f>'Conditions of people affected'!K63</f>
        <v>3.4</v>
      </c>
      <c r="Q62" s="66">
        <f>'Conditions of people affected'!Q63</f>
        <v>3</v>
      </c>
      <c r="R62" s="53">
        <f t="shared" si="9"/>
        <v>4</v>
      </c>
      <c r="S62" s="53">
        <f>'Complexity of the crisis'!X63</f>
        <v>3.3</v>
      </c>
      <c r="T62" s="53">
        <f>'Complexity of the crisis'!AN63</f>
        <v>4.5</v>
      </c>
      <c r="U62" s="139" t="str">
        <f>VLOOKUP(C62,Lists!$C$3:$E$200,3,FALSE)</f>
        <v>Africa</v>
      </c>
      <c r="V62" s="140">
        <v>45043</v>
      </c>
    </row>
    <row r="63" spans="1:22" x14ac:dyDescent="0.25">
      <c r="A63" s="64" t="str">
        <f>'Crisis Indicator Data'!A61</f>
        <v>Mixed migration flows in Libya</v>
      </c>
      <c r="B63" s="55" t="str">
        <f>Lists!G61</f>
        <v>Mixed Migration</v>
      </c>
      <c r="C63" s="64" t="str">
        <f>'Crisis Indicator Data'!C61</f>
        <v>LBY002</v>
      </c>
      <c r="D63" s="64" t="str">
        <f>'Crisis Indicator Data'!D61</f>
        <v>Libya</v>
      </c>
      <c r="E63" s="64" t="str">
        <f>'Crisis Indicator Data'!E61</f>
        <v>LBY</v>
      </c>
      <c r="F63" s="64" t="str">
        <f>'Crisis Indicator Data'!B61</f>
        <v>Displacement</v>
      </c>
      <c r="G63" s="52">
        <f t="shared" si="5"/>
        <v>3.4</v>
      </c>
      <c r="H63" s="65">
        <f t="shared" si="6"/>
        <v>4</v>
      </c>
      <c r="I63" s="131" t="str">
        <f t="shared" si="7"/>
        <v>High</v>
      </c>
      <c r="J63" s="133" t="str">
        <f>INDEX(Trends!$D$3:$D$404,MATCH(C63,Trends!$C$3:$C$404,0))</f>
        <v>Decreasing</v>
      </c>
      <c r="K63" s="123" t="str">
        <f>IF(Reliability!B61="x","x",(IF(ROUNDUP(Reliability!B61,0)=1,"Very High",IF(ROUNDUP(Reliability!B61,0)=2,"High",IF(ROUNDUP(Reliability!B61,0)=3,"Medium",IF(ROUNDUP(Reliability!B61,0)=4,"Low","Very Low"))))))</f>
        <v>Very High</v>
      </c>
      <c r="L63" s="54">
        <f t="shared" si="8"/>
        <v>3.8</v>
      </c>
      <c r="M63" s="66">
        <f>'Impact of the crisis'!N64</f>
        <v>4.5</v>
      </c>
      <c r="N63" s="66">
        <f>'Impact of the crisis'!AB64</f>
        <v>3.4</v>
      </c>
      <c r="O63" s="54">
        <f>'Conditions of people affected'!R64</f>
        <v>3.05</v>
      </c>
      <c r="P63" s="66">
        <f>'Conditions of people affected'!K64</f>
        <v>3.1</v>
      </c>
      <c r="Q63" s="66">
        <f>'Conditions of people affected'!Q64</f>
        <v>3</v>
      </c>
      <c r="R63" s="53">
        <f t="shared" si="9"/>
        <v>3.7</v>
      </c>
      <c r="S63" s="53">
        <f>'Complexity of the crisis'!X64</f>
        <v>3.3</v>
      </c>
      <c r="T63" s="53">
        <f>'Complexity of the crisis'!AN64</f>
        <v>4</v>
      </c>
      <c r="U63" s="139" t="str">
        <f>VLOOKUP(C63,Lists!$C$3:$E$200,3,FALSE)</f>
        <v>Africa</v>
      </c>
      <c r="V63" s="140">
        <v>45043</v>
      </c>
    </row>
    <row r="64" spans="1:22" x14ac:dyDescent="0.25">
      <c r="A64" s="64" t="str">
        <f>'Crisis Indicator Data'!A62</f>
        <v>Socio-economic crisis in Sri Lanka</v>
      </c>
      <c r="B64" s="55" t="str">
        <f>Lists!G62</f>
        <v>Socio-economic crisis</v>
      </c>
      <c r="C64" s="64" t="str">
        <f>'Crisis Indicator Data'!C62</f>
        <v>LKA002</v>
      </c>
      <c r="D64" s="64" t="str">
        <f>'Crisis Indicator Data'!D62</f>
        <v>Sri Lanka</v>
      </c>
      <c r="E64" s="64" t="str">
        <f>'Crisis Indicator Data'!E62</f>
        <v>LKA</v>
      </c>
      <c r="F64" s="64" t="str">
        <f>'Crisis Indicator Data'!B62</f>
        <v>Socio-political,Food Security</v>
      </c>
      <c r="G64" s="52">
        <f t="shared" si="5"/>
        <v>3.4</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High</v>
      </c>
      <c r="L64" s="54">
        <f t="shared" si="8"/>
        <v>3.7</v>
      </c>
      <c r="M64" s="66">
        <f>'Impact of the crisis'!N65</f>
        <v>4.4000000000000004</v>
      </c>
      <c r="N64" s="66">
        <f>'Impact of the crisis'!AB65</f>
        <v>3.3</v>
      </c>
      <c r="O64" s="54">
        <f>'Conditions of people affected'!R65</f>
        <v>4.3499999999999996</v>
      </c>
      <c r="P64" s="66">
        <f>'Conditions of people affected'!K65</f>
        <v>4.7</v>
      </c>
      <c r="Q64" s="66">
        <f>'Conditions of people affected'!Q65</f>
        <v>4</v>
      </c>
      <c r="R64" s="53">
        <f t="shared" si="9"/>
        <v>1.6</v>
      </c>
      <c r="S64" s="53">
        <f>'Complexity of the crisis'!X65</f>
        <v>2.1</v>
      </c>
      <c r="T64" s="53">
        <f>'Complexity of the crisis'!AN65</f>
        <v>1</v>
      </c>
      <c r="U64" s="139" t="str">
        <f>VLOOKUP(C64,Lists!$C$3:$E$200,3,FALSE)</f>
        <v>Asia</v>
      </c>
      <c r="V64" s="140">
        <v>45045</v>
      </c>
    </row>
    <row r="65" spans="1:22" x14ac:dyDescent="0.25">
      <c r="A65" s="64" t="str">
        <f>'Crisis Indicator Data'!A63</f>
        <v>Mixed migration flows in Morocco</v>
      </c>
      <c r="B65" s="55" t="str">
        <f>Lists!G63</f>
        <v>Mixed Migration</v>
      </c>
      <c r="C65" s="64" t="str">
        <f>'Crisis Indicator Data'!C63</f>
        <v>MAR002</v>
      </c>
      <c r="D65" s="64" t="str">
        <f>'Crisis Indicator Data'!D63</f>
        <v>Morocco</v>
      </c>
      <c r="E65" s="64" t="str">
        <f>'Crisis Indicator Data'!E63</f>
        <v>MAR</v>
      </c>
      <c r="F65" s="64" t="str">
        <f>'Crisis Indicator Data'!B63</f>
        <v>Displacement</v>
      </c>
      <c r="G65" s="52">
        <f t="shared" si="5"/>
        <v>2.2000000000000002</v>
      </c>
      <c r="H65" s="65">
        <f t="shared" si="6"/>
        <v>3</v>
      </c>
      <c r="I65" s="131" t="str">
        <f t="shared" si="7"/>
        <v>Medium</v>
      </c>
      <c r="J65" s="133" t="str">
        <f>INDEX(Trends!$D$3:$D$404,MATCH(C65,Trends!$C$3:$C$404,0))</f>
        <v>Stable</v>
      </c>
      <c r="K65" s="123" t="str">
        <f>IF(Reliability!B63="x","x",(IF(ROUNDUP(Reliability!B63,0)=1,"Very High",IF(ROUNDUP(Reliability!B63,0)=2,"High",IF(ROUNDUP(Reliability!B63,0)=3,"Medium",IF(ROUNDUP(Reliability!B63,0)=4,"Low","Very Low"))))))</f>
        <v>Medium</v>
      </c>
      <c r="L65" s="54">
        <f t="shared" si="8"/>
        <v>3.5</v>
      </c>
      <c r="M65" s="66">
        <f>'Impact of the crisis'!N66</f>
        <v>4.9000000000000004</v>
      </c>
      <c r="N65" s="66">
        <f>'Impact of the crisis'!AB66</f>
        <v>2.4</v>
      </c>
      <c r="O65" s="54">
        <f>'Conditions of people affected'!R66</f>
        <v>0.75</v>
      </c>
      <c r="P65" s="66">
        <f>'Conditions of people affected'!K66</f>
        <v>0.5</v>
      </c>
      <c r="Q65" s="66">
        <f>'Conditions of people affected'!Q66</f>
        <v>1</v>
      </c>
      <c r="R65" s="53">
        <f t="shared" si="9"/>
        <v>2.8</v>
      </c>
      <c r="S65" s="53">
        <f>'Complexity of the crisis'!X66</f>
        <v>3.1</v>
      </c>
      <c r="T65" s="53">
        <f>'Complexity of the crisis'!AN66</f>
        <v>2.5</v>
      </c>
      <c r="U65" s="139" t="str">
        <f>VLOOKUP(C65,Lists!$C$3:$E$200,3,FALSE)</f>
        <v>Africa</v>
      </c>
      <c r="V65" s="140">
        <v>45043</v>
      </c>
    </row>
    <row r="66" spans="1:22" x14ac:dyDescent="0.25">
      <c r="A66" s="64" t="str">
        <f>'Crisis Indicator Data'!A64</f>
        <v>DIsplacement from Ukraine conflict in Moldova</v>
      </c>
      <c r="B66" s="55" t="str">
        <f>Lists!G64</f>
        <v>Displacement from Ukraine conflict</v>
      </c>
      <c r="C66" s="64" t="str">
        <f>'Crisis Indicator Data'!C64</f>
        <v>MDA002</v>
      </c>
      <c r="D66" s="64" t="str">
        <f>'Crisis Indicator Data'!D64</f>
        <v>Moldova</v>
      </c>
      <c r="E66" s="64" t="str">
        <f>'Crisis Indicator Data'!E64</f>
        <v>MDA</v>
      </c>
      <c r="F66" s="64" t="str">
        <f>'Crisis Indicator Data'!B64</f>
        <v>Displacement,Conflict</v>
      </c>
      <c r="G66" s="52">
        <f t="shared" si="5"/>
        <v>1.9</v>
      </c>
      <c r="H66" s="65">
        <f t="shared" si="6"/>
        <v>2</v>
      </c>
      <c r="I66" s="131" t="str">
        <f t="shared" si="7"/>
        <v>Low</v>
      </c>
      <c r="J66" s="133" t="str">
        <f>INDEX(Trends!$D$3:$D$404,MATCH(C66,Trends!$C$3:$C$404,0))</f>
        <v>Decreasing</v>
      </c>
      <c r="K66" s="123" t="str">
        <f>IF(Reliability!B64="x","x",(IF(ROUNDUP(Reliability!B64,0)=1,"Very High",IF(ROUNDUP(Reliability!B64,0)=2,"High",IF(ROUNDUP(Reliability!B64,0)=3,"Medium",IF(ROUNDUP(Reliability!B64,0)=4,"Low","Very Low"))))))</f>
        <v>Very High</v>
      </c>
      <c r="L66" s="54">
        <f t="shared" si="8"/>
        <v>1.5</v>
      </c>
      <c r="M66" s="66">
        <f>'Impact of the crisis'!N67</f>
        <v>0.2</v>
      </c>
      <c r="N66" s="66">
        <f>'Impact of the crisis'!AB67</f>
        <v>2.1</v>
      </c>
      <c r="O66" s="54">
        <f>'Conditions of people affected'!R67</f>
        <v>2.35</v>
      </c>
      <c r="P66" s="66">
        <f>'Conditions of people affected'!K67</f>
        <v>1.7</v>
      </c>
      <c r="Q66" s="66">
        <f>'Conditions of people affected'!Q67</f>
        <v>3</v>
      </c>
      <c r="R66" s="53">
        <f t="shared" si="9"/>
        <v>1.4</v>
      </c>
      <c r="S66" s="53">
        <f>'Complexity of the crisis'!X67</f>
        <v>1.8</v>
      </c>
      <c r="T66" s="53">
        <f>'Complexity of the crisis'!AN67</f>
        <v>1</v>
      </c>
      <c r="U66" s="139" t="str">
        <f>VLOOKUP(C66,Lists!$C$3:$E$200,3,FALSE)</f>
        <v>Europe</v>
      </c>
      <c r="V66" s="140">
        <v>45042</v>
      </c>
    </row>
    <row r="67" spans="1:22" x14ac:dyDescent="0.25">
      <c r="A67" s="64" t="str">
        <f>'Crisis Indicator Data'!A65</f>
        <v>Multiple crisis in Madagascar</v>
      </c>
      <c r="B67" s="55" t="str">
        <f>Lists!G65</f>
        <v>Country level</v>
      </c>
      <c r="C67" s="64" t="str">
        <f>'Crisis Indicator Data'!C65</f>
        <v>MDG001</v>
      </c>
      <c r="D67" s="64" t="str">
        <f>'Crisis Indicator Data'!D65</f>
        <v>Madagascar</v>
      </c>
      <c r="E67" s="64" t="str">
        <f>'Crisis Indicator Data'!E65</f>
        <v>MDG</v>
      </c>
      <c r="F67" s="64" t="str">
        <f>'Crisis Indicator Data'!B65</f>
        <v>Drought,Cyclone</v>
      </c>
      <c r="G67" s="52">
        <f t="shared" si="5"/>
        <v>3</v>
      </c>
      <c r="H67" s="65">
        <f t="shared" si="6"/>
        <v>3</v>
      </c>
      <c r="I67" s="131" t="str">
        <f t="shared" si="7"/>
        <v>Medium</v>
      </c>
      <c r="J67" s="133" t="str">
        <f>INDEX(Trends!$D$3:$D$404,MATCH(C67,Trends!$C$3:$C$404,0))</f>
        <v>Increasing</v>
      </c>
      <c r="K67" s="123" t="str">
        <f>IF(Reliability!B65="x","x",(IF(ROUNDUP(Reliability!B65,0)=1,"Very High",IF(ROUNDUP(Reliability!B65,0)=2,"High",IF(ROUNDUP(Reliability!B65,0)=3,"Medium",IF(ROUNDUP(Reliability!B65,0)=4,"Low","Very Low"))))))</f>
        <v>Very High</v>
      </c>
      <c r="L67" s="54">
        <f t="shared" si="8"/>
        <v>3.4</v>
      </c>
      <c r="M67" s="66">
        <f>'Impact of the crisis'!N68</f>
        <v>4.9000000000000004</v>
      </c>
      <c r="N67" s="66">
        <f>'Impact of the crisis'!AB68</f>
        <v>2</v>
      </c>
      <c r="O67" s="54">
        <f>'Conditions of people affected'!R68</f>
        <v>3.45</v>
      </c>
      <c r="P67" s="66">
        <f>'Conditions of people affected'!K68</f>
        <v>3.9</v>
      </c>
      <c r="Q67" s="66">
        <f>'Conditions of people affected'!Q68</f>
        <v>3</v>
      </c>
      <c r="R67" s="53">
        <f t="shared" si="9"/>
        <v>2.1</v>
      </c>
      <c r="S67" s="53">
        <f>'Complexity of the crisis'!X68</f>
        <v>2.1</v>
      </c>
      <c r="T67" s="53">
        <f>'Complexity of the crisis'!AN68</f>
        <v>2</v>
      </c>
      <c r="U67" s="139" t="str">
        <f>VLOOKUP(C67,Lists!$C$3:$E$200,3,FALSE)</f>
        <v>Africa</v>
      </c>
      <c r="V67" s="140">
        <v>45016</v>
      </c>
    </row>
    <row r="68" spans="1:22" x14ac:dyDescent="0.25">
      <c r="A68" s="64" t="str">
        <f>'Crisis Indicator Data'!A66</f>
        <v>Drought in Madagascar</v>
      </c>
      <c r="B68" s="55" t="str">
        <f>Lists!G66</f>
        <v>Drought</v>
      </c>
      <c r="C68" s="64" t="str">
        <f>'Crisis Indicator Data'!C66</f>
        <v>MDG002</v>
      </c>
      <c r="D68" s="64" t="str">
        <f>'Crisis Indicator Data'!D66</f>
        <v>Madagascar</v>
      </c>
      <c r="E68" s="64" t="str">
        <f>'Crisis Indicator Data'!E66</f>
        <v>MDG</v>
      </c>
      <c r="F68" s="64" t="str">
        <f>'Crisis Indicator Data'!B66</f>
        <v>Drought</v>
      </c>
      <c r="G68" s="52">
        <f t="shared" si="5"/>
        <v>2.7</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High</v>
      </c>
      <c r="L68" s="54">
        <f t="shared" si="8"/>
        <v>2.4</v>
      </c>
      <c r="M68" s="66">
        <f>'Impact of the crisis'!N69</f>
        <v>2.1</v>
      </c>
      <c r="N68" s="66">
        <f>'Impact of the crisis'!AB69</f>
        <v>2.5</v>
      </c>
      <c r="O68" s="54">
        <f>'Conditions of people affected'!R69</f>
        <v>3.45</v>
      </c>
      <c r="P68" s="66">
        <f>'Conditions of people affected'!K69</f>
        <v>3.9</v>
      </c>
      <c r="Q68" s="66">
        <f>'Conditions of people affected'!Q69</f>
        <v>3</v>
      </c>
      <c r="R68" s="53">
        <f t="shared" si="9"/>
        <v>1.6</v>
      </c>
      <c r="S68" s="53">
        <f>'Complexity of the crisis'!X69</f>
        <v>2.1</v>
      </c>
      <c r="T68" s="53">
        <f>'Complexity of the crisis'!AN69</f>
        <v>1</v>
      </c>
      <c r="U68" s="139" t="str">
        <f>VLOOKUP(C68,Lists!$C$3:$E$200,3,FALSE)</f>
        <v>Africa</v>
      </c>
      <c r="V68" s="140">
        <v>45013</v>
      </c>
    </row>
    <row r="69" spans="1:22" x14ac:dyDescent="0.25">
      <c r="A69" s="64" t="str">
        <f>'Crisis Indicator Data'!A67</f>
        <v>Tropical cyclone Cheneso in Madagascar</v>
      </c>
      <c r="B69" s="55" t="str">
        <f>Lists!G67</f>
        <v>Tropical cyclone Cheneso</v>
      </c>
      <c r="C69" s="64" t="str">
        <f>'Crisis Indicator Data'!C67</f>
        <v>MDG007</v>
      </c>
      <c r="D69" s="64" t="str">
        <f>'Crisis Indicator Data'!D67</f>
        <v>Madagascar</v>
      </c>
      <c r="E69" s="64" t="str">
        <f>'Crisis Indicator Data'!E67</f>
        <v>MDG</v>
      </c>
      <c r="F69" s="64" t="str">
        <f>'Crisis Indicator Data'!B67</f>
        <v>Cyclone</v>
      </c>
      <c r="G69" s="52">
        <f t="shared" ref="G69:G100" si="10">IF(OR(O69="x",L69="x"),"x",ROUND((5-GEOMEAN(((5-L69)/5*4+1),((5-O69)/5*4+1),((5-O69)/5*4+1)))/4*3.5+R69*0.3,1))</f>
        <v>1.9</v>
      </c>
      <c r="H69" s="65">
        <f t="shared" ref="H69:H100" si="11">IF(G69="x","x",ROUNDUP(G69,0))</f>
        <v>2</v>
      </c>
      <c r="I69" s="131" t="str">
        <f t="shared" ref="I69:I100" si="12">IF(O69="x","x",IF(L69="x","x",(IF(H69=5,"Very High",IF(H69=4,"High",IF(H69=3,"Medium",IF(H69=2,"Low","Very Low")))))))</f>
        <v>Low</v>
      </c>
      <c r="J69" s="133" t="str">
        <f>INDEX(Trends!$D$3:$D$404,MATCH(C69,Trends!$C$3:$C$404,0))</f>
        <v>-</v>
      </c>
      <c r="K69" s="123" t="str">
        <f>IF(Reliability!B67="x","x",(IF(ROUNDUP(Reliability!B67,0)=1,"Very High",IF(ROUNDUP(Reliability!B67,0)=2,"High",IF(ROUNDUP(Reliability!B67,0)=3,"Medium",IF(ROUNDUP(Reliability!B67,0)=4,"Low","Very Low"))))))</f>
        <v>Very High</v>
      </c>
      <c r="L69" s="54">
        <f t="shared" ref="L69:L100" si="13">IF(OR(N69="x",M69="x"),"x",ROUND((5-GEOMEAN(((5-M69)/5*4+1),((5-N69)/5*4+1),((5-N69)/5*4+1)))/4*5,1))</f>
        <v>3.5</v>
      </c>
      <c r="M69" s="66">
        <f>'Impact of the crisis'!N70</f>
        <v>4.9000000000000004</v>
      </c>
      <c r="N69" s="66">
        <f>'Impact of the crisis'!AB70</f>
        <v>2.2999999999999998</v>
      </c>
      <c r="O69" s="54">
        <f>'Conditions of people affected'!R70</f>
        <v>0.95</v>
      </c>
      <c r="P69" s="66">
        <f>'Conditions of people affected'!K70</f>
        <v>0.9</v>
      </c>
      <c r="Q69" s="66">
        <f>'Conditions of people affected'!Q70</f>
        <v>1</v>
      </c>
      <c r="R69" s="53">
        <f t="shared" ref="R69:R100" si="14">IF(OR(T69="x",S69="x"),S69,ROUND((5-GEOMEAN(((5-S69)/5*4+1),((5-T69)/5*4+1)))/4*5,1))</f>
        <v>1.6</v>
      </c>
      <c r="S69" s="53">
        <f>'Complexity of the crisis'!X70</f>
        <v>2.1</v>
      </c>
      <c r="T69" s="53">
        <f>'Complexity of the crisis'!AN70</f>
        <v>1</v>
      </c>
      <c r="U69" s="139" t="str">
        <f>VLOOKUP(C69,Lists!$C$3:$E$200,3,FALSE)</f>
        <v>Africa</v>
      </c>
      <c r="V69" s="140">
        <v>45013</v>
      </c>
    </row>
    <row r="70" spans="1:22" x14ac:dyDescent="0.25">
      <c r="A70" s="64" t="str">
        <f>'Crisis Indicator Data'!A68</f>
        <v>Tropical cyclone Freddy in Madagascar</v>
      </c>
      <c r="B70" s="55" t="str">
        <f>Lists!G68</f>
        <v>Tropical cyclone Freddy</v>
      </c>
      <c r="C70" s="64" t="str">
        <f>'Crisis Indicator Data'!C68</f>
        <v>MDG008</v>
      </c>
      <c r="D70" s="64" t="str">
        <f>'Crisis Indicator Data'!D68</f>
        <v>Madagascar</v>
      </c>
      <c r="E70" s="64" t="str">
        <f>'Crisis Indicator Data'!E68</f>
        <v>MDG</v>
      </c>
      <c r="F70" s="64" t="str">
        <f>'Crisis Indicator Data'!B68</f>
        <v>Cyclone</v>
      </c>
      <c r="G70" s="52">
        <f t="shared" si="10"/>
        <v>2.1</v>
      </c>
      <c r="H70" s="65">
        <f t="shared" si="11"/>
        <v>3</v>
      </c>
      <c r="I70" s="131" t="str">
        <f t="shared" si="12"/>
        <v>Medium</v>
      </c>
      <c r="J70" s="133" t="str">
        <f>INDEX(Trends!$D$3:$D$404,MATCH(C70,Trends!$C$3:$C$404,0))</f>
        <v>-</v>
      </c>
      <c r="K70" s="123" t="str">
        <f>IF(Reliability!B68="x","x",(IF(ROUNDUP(Reliability!B68,0)=1,"Very High",IF(ROUNDUP(Reliability!B68,0)=2,"High",IF(ROUNDUP(Reliability!B68,0)=3,"Medium",IF(ROUNDUP(Reliability!B68,0)=4,"Low","Very Low"))))))</f>
        <v>Very High</v>
      </c>
      <c r="L70" s="54">
        <f t="shared" si="13"/>
        <v>2.2999999999999998</v>
      </c>
      <c r="M70" s="66">
        <f>'Impact of the crisis'!N71</f>
        <v>1.8</v>
      </c>
      <c r="N70" s="66">
        <f>'Impact of the crisis'!AB71</f>
        <v>2.5</v>
      </c>
      <c r="O70" s="54">
        <f>'Conditions of people affected'!R71</f>
        <v>2.2000000000000002</v>
      </c>
      <c r="P70" s="66">
        <f>'Conditions of people affected'!K71</f>
        <v>1.4</v>
      </c>
      <c r="Q70" s="66">
        <f>'Conditions of people affected'!Q71</f>
        <v>3</v>
      </c>
      <c r="R70" s="53">
        <f t="shared" si="14"/>
        <v>1.8</v>
      </c>
      <c r="S70" s="53">
        <f>'Complexity of the crisis'!X71</f>
        <v>2.1</v>
      </c>
      <c r="T70" s="53">
        <f>'Complexity of the crisis'!AN71</f>
        <v>1.5</v>
      </c>
      <c r="U70" s="139" t="str">
        <f>VLOOKUP(C70,Lists!$C$3:$E$200,3,FALSE)</f>
        <v>Africa</v>
      </c>
      <c r="V70" s="140">
        <v>45016</v>
      </c>
    </row>
    <row r="71" spans="1:22" x14ac:dyDescent="0.25">
      <c r="A71" s="64" t="str">
        <f>'Crisis Indicator Data'!A69</f>
        <v>Multiple crisis in Mexico</v>
      </c>
      <c r="B71" s="55" t="str">
        <f>Lists!G69</f>
        <v>Country Level</v>
      </c>
      <c r="C71" s="64" t="str">
        <f>'Crisis Indicator Data'!C69</f>
        <v>MEX001</v>
      </c>
      <c r="D71" s="64" t="str">
        <f>'Crisis Indicator Data'!D69</f>
        <v>Mexico</v>
      </c>
      <c r="E71" s="64" t="str">
        <f>'Crisis Indicator Data'!E69</f>
        <v>MEX</v>
      </c>
      <c r="F71" s="64" t="str">
        <f>'Crisis Indicator Data'!B69</f>
        <v>Violence,Displacement</v>
      </c>
      <c r="G71" s="52">
        <f t="shared" si="10"/>
        <v>2.8</v>
      </c>
      <c r="H71" s="65">
        <f t="shared" si="11"/>
        <v>3</v>
      </c>
      <c r="I71" s="131" t="str">
        <f t="shared" si="12"/>
        <v>Medium</v>
      </c>
      <c r="J71" s="133" t="str">
        <f>INDEX(Trends!$D$3:$D$404,MATCH(C71,Trends!$C$3:$C$404,0))</f>
        <v>Stable</v>
      </c>
      <c r="K71" s="123" t="str">
        <f>IF(Reliability!B69="x","x",(IF(ROUNDUP(Reliability!B69,0)=1,"Very High",IF(ROUNDUP(Reliability!B69,0)=2,"High",IF(ROUNDUP(Reliability!B69,0)=3,"Medium",IF(ROUNDUP(Reliability!B69,0)=4,"Low","Very Low"))))))</f>
        <v>High</v>
      </c>
      <c r="L71" s="54">
        <f t="shared" si="13"/>
        <v>4.0999999999999996</v>
      </c>
      <c r="M71" s="66">
        <f>'Impact of the crisis'!N72</f>
        <v>5</v>
      </c>
      <c r="N71" s="66">
        <f>'Impact of the crisis'!AB72</f>
        <v>3.5</v>
      </c>
      <c r="O71" s="54">
        <f>'Conditions of people affected'!R72</f>
        <v>1.35</v>
      </c>
      <c r="P71" s="66">
        <f>'Conditions of people affected'!K72</f>
        <v>1.7</v>
      </c>
      <c r="Q71" s="66">
        <f>'Conditions of people affected'!Q72</f>
        <v>1</v>
      </c>
      <c r="R71" s="53">
        <f t="shared" si="14"/>
        <v>3.5</v>
      </c>
      <c r="S71" s="53">
        <f>'Complexity of the crisis'!X72</f>
        <v>3</v>
      </c>
      <c r="T71" s="53">
        <f>'Complexity of the crisis'!AN72</f>
        <v>4</v>
      </c>
      <c r="U71" s="139" t="str">
        <f>VLOOKUP(C71,Lists!$C$3:$E$200,3,FALSE)</f>
        <v>Americas</v>
      </c>
      <c r="V71" s="140">
        <v>45013</v>
      </c>
    </row>
    <row r="72" spans="1:22" x14ac:dyDescent="0.25">
      <c r="A72" s="64" t="str">
        <f>'Crisis Indicator Data'!A70</f>
        <v>Criminal Violence in Mexico</v>
      </c>
      <c r="B72" s="55" t="str">
        <f>Lists!G70</f>
        <v>Criminal Violence</v>
      </c>
      <c r="C72" s="64" t="str">
        <f>'Crisis Indicator Data'!C70</f>
        <v>MEX002</v>
      </c>
      <c r="D72" s="64" t="str">
        <f>'Crisis Indicator Data'!D70</f>
        <v>Mexico</v>
      </c>
      <c r="E72" s="64" t="str">
        <f>'Crisis Indicator Data'!E70</f>
        <v>MEX</v>
      </c>
      <c r="F72" s="64" t="str">
        <f>'Crisis Indicator Data'!B70</f>
        <v>Violence,Displacement</v>
      </c>
      <c r="G72" s="52" t="str">
        <f t="shared" si="10"/>
        <v>x</v>
      </c>
      <c r="H72" s="65" t="str">
        <f t="shared" si="11"/>
        <v>x</v>
      </c>
      <c r="I72" s="131" t="str">
        <f t="shared" si="12"/>
        <v>x</v>
      </c>
      <c r="J72" s="133" t="str">
        <f>INDEX(Trends!$D$3:$D$404,MATCH(C72,Trends!$C$3:$C$404,0))</f>
        <v>-</v>
      </c>
      <c r="K72" s="123" t="str">
        <f>IF(Reliability!B70="x","x",(IF(ROUNDUP(Reliability!B70,0)=1,"Very High",IF(ROUNDUP(Reliability!B70,0)=2,"High",IF(ROUNDUP(Reliability!B70,0)=3,"Medium",IF(ROUNDUP(Reliability!B70,0)=4,"Low","Very Low"))))))</f>
        <v>High</v>
      </c>
      <c r="L72" s="54">
        <f t="shared" si="13"/>
        <v>4.0999999999999996</v>
      </c>
      <c r="M72" s="66">
        <f>'Impact of the crisis'!N73</f>
        <v>5</v>
      </c>
      <c r="N72" s="66">
        <f>'Impact of the crisis'!AB73</f>
        <v>3.4</v>
      </c>
      <c r="O72" s="54" t="str">
        <f>'Conditions of people affected'!R73</f>
        <v>x</v>
      </c>
      <c r="P72" s="66" t="str">
        <f>'Conditions of people affected'!K73</f>
        <v>x</v>
      </c>
      <c r="Q72" s="66" t="str">
        <f>'Conditions of people affected'!Q73</f>
        <v>x</v>
      </c>
      <c r="R72" s="53">
        <f t="shared" si="14"/>
        <v>3.3</v>
      </c>
      <c r="S72" s="53">
        <f>'Complexity of the crisis'!X73</f>
        <v>3</v>
      </c>
      <c r="T72" s="53">
        <f>'Complexity of the crisis'!AN73</f>
        <v>3.5</v>
      </c>
      <c r="U72" s="139" t="str">
        <f>VLOOKUP(C72,Lists!$C$3:$E$200,3,FALSE)</f>
        <v>Americas</v>
      </c>
      <c r="V72" s="140">
        <v>45013</v>
      </c>
    </row>
    <row r="73" spans="1:22" x14ac:dyDescent="0.25">
      <c r="A73" s="64" t="str">
        <f>'Crisis Indicator Data'!A71</f>
        <v>Mixed Migration in Mexico</v>
      </c>
      <c r="B73" s="55" t="str">
        <f>Lists!G71</f>
        <v>Mixed Migration</v>
      </c>
      <c r="C73" s="64" t="str">
        <f>'Crisis Indicator Data'!C71</f>
        <v>MEX003</v>
      </c>
      <c r="D73" s="64" t="str">
        <f>'Crisis Indicator Data'!D71</f>
        <v>Mexico</v>
      </c>
      <c r="E73" s="64" t="str">
        <f>'Crisis Indicator Data'!E71</f>
        <v>MEX</v>
      </c>
      <c r="F73" s="64" t="str">
        <f>'Crisis Indicator Data'!B71</f>
        <v>Displacement</v>
      </c>
      <c r="G73" s="52">
        <f t="shared" si="10"/>
        <v>2.6</v>
      </c>
      <c r="H73" s="65">
        <f t="shared" si="11"/>
        <v>3</v>
      </c>
      <c r="I73" s="131" t="str">
        <f t="shared" si="12"/>
        <v>Medium</v>
      </c>
      <c r="J73" s="133" t="str">
        <f>INDEX(Trends!$D$3:$D$404,MATCH(C73,Trends!$C$3:$C$404,0))</f>
        <v>Stable</v>
      </c>
      <c r="K73" s="123" t="str">
        <f>IF(Reliability!B71="x","x",(IF(ROUNDUP(Reliability!B71,0)=1,"Very High",IF(ROUNDUP(Reliability!B71,0)=2,"High",IF(ROUNDUP(Reliability!B71,0)=3,"Medium",IF(ROUNDUP(Reliability!B71,0)=4,"Low","Very Low"))))))</f>
        <v>High</v>
      </c>
      <c r="L73" s="54">
        <f t="shared" si="13"/>
        <v>3.8</v>
      </c>
      <c r="M73" s="66">
        <f>'Impact of the crisis'!N74</f>
        <v>4.8</v>
      </c>
      <c r="N73" s="66">
        <f>'Impact of the crisis'!AB74</f>
        <v>3</v>
      </c>
      <c r="O73" s="54">
        <f>'Conditions of people affected'!R74</f>
        <v>1.35</v>
      </c>
      <c r="P73" s="66">
        <f>'Conditions of people affected'!K74</f>
        <v>1.7</v>
      </c>
      <c r="Q73" s="66">
        <f>'Conditions of people affected'!Q74</f>
        <v>1</v>
      </c>
      <c r="R73" s="53">
        <f t="shared" si="14"/>
        <v>3</v>
      </c>
      <c r="S73" s="53">
        <f>'Complexity of the crisis'!X74</f>
        <v>3</v>
      </c>
      <c r="T73" s="53">
        <f>'Complexity of the crisis'!AN74</f>
        <v>3</v>
      </c>
      <c r="U73" s="139" t="str">
        <f>VLOOKUP(C73,Lists!$C$3:$E$200,3,FALSE)</f>
        <v>Americas</v>
      </c>
      <c r="V73" s="140">
        <v>45013</v>
      </c>
    </row>
    <row r="74" spans="1:22" x14ac:dyDescent="0.25">
      <c r="A74" s="64" t="str">
        <f>'Crisis Indicator Data'!A72</f>
        <v>Complex crisis in Mali</v>
      </c>
      <c r="B74" s="55" t="str">
        <f>Lists!G72</f>
        <v>Complex crisis</v>
      </c>
      <c r="C74" s="64" t="str">
        <f>'Crisis Indicator Data'!C72</f>
        <v>MLI001</v>
      </c>
      <c r="D74" s="64" t="str">
        <f>'Crisis Indicator Data'!D72</f>
        <v>Mali</v>
      </c>
      <c r="E74" s="64" t="str">
        <f>'Crisis Indicator Data'!E72</f>
        <v>MLI</v>
      </c>
      <c r="F74" s="64" t="str">
        <f>'Crisis Indicator Data'!B72</f>
        <v>Conflict</v>
      </c>
      <c r="G74" s="52">
        <f t="shared" si="10"/>
        <v>4.3</v>
      </c>
      <c r="H74" s="65">
        <f t="shared" si="11"/>
        <v>5</v>
      </c>
      <c r="I74" s="131" t="str">
        <f t="shared" si="12"/>
        <v>Very High</v>
      </c>
      <c r="J74" s="133" t="str">
        <f>INDEX(Trends!$D$3:$D$404,MATCH(C74,Trends!$C$3:$C$404,0))</f>
        <v>Increasing</v>
      </c>
      <c r="K74" s="123" t="str">
        <f>IF(Reliability!B72="x","x",(IF(ROUNDUP(Reliability!B72,0)=1,"Very High",IF(ROUNDUP(Reliability!B72,0)=2,"High",IF(ROUNDUP(Reliability!B72,0)=3,"Medium",IF(ROUNDUP(Reliability!B72,0)=4,"Low","Very Low"))))))</f>
        <v>Very High</v>
      </c>
      <c r="L74" s="54">
        <f t="shared" si="13"/>
        <v>4.4000000000000004</v>
      </c>
      <c r="M74" s="66">
        <f>'Impact of the crisis'!N75</f>
        <v>4.9000000000000004</v>
      </c>
      <c r="N74" s="66">
        <f>'Impact of the crisis'!AB75</f>
        <v>4.0999999999999996</v>
      </c>
      <c r="O74" s="54">
        <f>'Conditions of people affected'!R75</f>
        <v>4.45</v>
      </c>
      <c r="P74" s="66">
        <f>'Conditions of people affected'!K75</f>
        <v>4.9000000000000004</v>
      </c>
      <c r="Q74" s="66">
        <f>'Conditions of people affected'!Q75</f>
        <v>4</v>
      </c>
      <c r="R74" s="53">
        <f t="shared" si="14"/>
        <v>3.9</v>
      </c>
      <c r="S74" s="53">
        <f>'Complexity of the crisis'!X75</f>
        <v>3.2</v>
      </c>
      <c r="T74" s="53">
        <f>'Complexity of the crisis'!AN75</f>
        <v>4.5</v>
      </c>
      <c r="U74" s="139" t="str">
        <f>VLOOKUP(C74,Lists!$C$3:$E$200,3,FALSE)</f>
        <v>Africa</v>
      </c>
      <c r="V74" s="140">
        <v>45043</v>
      </c>
    </row>
    <row r="75" spans="1:22" x14ac:dyDescent="0.25">
      <c r="A75" s="64" t="str">
        <f>'Crisis Indicator Data'!A73</f>
        <v>Multiple crises in Myanmar</v>
      </c>
      <c r="B75" s="55" t="str">
        <f>Lists!G73</f>
        <v>Country level</v>
      </c>
      <c r="C75" s="64" t="str">
        <f>'Crisis Indicator Data'!C73</f>
        <v>MMR001</v>
      </c>
      <c r="D75" s="64" t="str">
        <f>'Crisis Indicator Data'!D73</f>
        <v>Myanmar</v>
      </c>
      <c r="E75" s="64" t="str">
        <f>'Crisis Indicator Data'!E73</f>
        <v>MMR</v>
      </c>
      <c r="F75" s="64" t="str">
        <f>'Crisis Indicator Data'!B73</f>
        <v>Socio-political,Conflict,Violence</v>
      </c>
      <c r="G75" s="52">
        <f t="shared" si="10"/>
        <v>4.5</v>
      </c>
      <c r="H75" s="65">
        <f t="shared" si="11"/>
        <v>5</v>
      </c>
      <c r="I75" s="131" t="str">
        <f t="shared" si="12"/>
        <v>Very High</v>
      </c>
      <c r="J75" s="133" t="str">
        <f>INDEX(Trends!$D$3:$D$404,MATCH(C75,Trends!$C$3:$C$404,0))</f>
        <v>Increasing</v>
      </c>
      <c r="K75" s="123" t="str">
        <f>IF(Reliability!B73="x","x",(IF(ROUNDUP(Reliability!B73,0)=1,"Very High",IF(ROUNDUP(Reliability!B73,0)=2,"High",IF(ROUNDUP(Reliability!B73,0)=3,"Medium",IF(ROUNDUP(Reliability!B73,0)=4,"Low","Very Low"))))))</f>
        <v>High</v>
      </c>
      <c r="L75" s="54">
        <f t="shared" si="13"/>
        <v>4.8</v>
      </c>
      <c r="M75" s="66">
        <f>'Impact of the crisis'!N76</f>
        <v>4.9000000000000004</v>
      </c>
      <c r="N75" s="66">
        <f>'Impact of the crisis'!AB76</f>
        <v>4.7</v>
      </c>
      <c r="O75" s="54">
        <f>'Conditions of people affected'!R76</f>
        <v>4.5</v>
      </c>
      <c r="P75" s="66">
        <f>'Conditions of people affected'!K76</f>
        <v>5</v>
      </c>
      <c r="Q75" s="66">
        <f>'Conditions of people affected'!Q76</f>
        <v>4</v>
      </c>
      <c r="R75" s="53">
        <f t="shared" si="14"/>
        <v>4.2</v>
      </c>
      <c r="S75" s="53">
        <f>'Complexity of the crisis'!X76</f>
        <v>3.9</v>
      </c>
      <c r="T75" s="53">
        <f>'Complexity of the crisis'!AN76</f>
        <v>4.5</v>
      </c>
      <c r="U75" s="139" t="str">
        <f>VLOOKUP(C75,Lists!$C$3:$E$200,3,FALSE)</f>
        <v>Asia</v>
      </c>
      <c r="V75" s="140">
        <v>45043</v>
      </c>
    </row>
    <row r="76" spans="1:22" x14ac:dyDescent="0.25">
      <c r="A76" s="64" t="str">
        <f>'Crisis Indicator Data'!A74</f>
        <v>Rakhine Conflict</v>
      </c>
      <c r="B76" s="55" t="str">
        <f>Lists!G74</f>
        <v>Rakhine conflict</v>
      </c>
      <c r="C76" s="64" t="str">
        <f>'Crisis Indicator Data'!C74</f>
        <v>MMR002</v>
      </c>
      <c r="D76" s="64" t="str">
        <f>'Crisis Indicator Data'!D74</f>
        <v>Myanmar</v>
      </c>
      <c r="E76" s="64" t="str">
        <f>'Crisis Indicator Data'!E74</f>
        <v>MMR</v>
      </c>
      <c r="F76" s="64" t="str">
        <f>'Crisis Indicator Data'!B74</f>
        <v>Conflict</v>
      </c>
      <c r="G76" s="52">
        <f t="shared" si="10"/>
        <v>3.8</v>
      </c>
      <c r="H76" s="65">
        <f t="shared" si="11"/>
        <v>4</v>
      </c>
      <c r="I76" s="131" t="str">
        <f t="shared" si="12"/>
        <v>High</v>
      </c>
      <c r="J76" s="133" t="str">
        <f>INDEX(Trends!$D$3:$D$404,MATCH(C76,Trends!$C$3:$C$404,0))</f>
        <v>Increasing</v>
      </c>
      <c r="K76" s="123" t="str">
        <f>IF(Reliability!B74="x","x",(IF(ROUNDUP(Reliability!B74,0)=1,"Very High",IF(ROUNDUP(Reliability!B74,0)=2,"High",IF(ROUNDUP(Reliability!B74,0)=3,"Medium",IF(ROUNDUP(Reliability!B74,0)=4,"Low","Very Low"))))))</f>
        <v>High</v>
      </c>
      <c r="L76" s="54">
        <f t="shared" si="13"/>
        <v>3.4</v>
      </c>
      <c r="M76" s="66">
        <f>'Impact of the crisis'!N77</f>
        <v>1.2</v>
      </c>
      <c r="N76" s="66">
        <f>'Impact of the crisis'!AB77</f>
        <v>4.0999999999999996</v>
      </c>
      <c r="O76" s="54">
        <f>'Conditions of people affected'!R77</f>
        <v>3.85</v>
      </c>
      <c r="P76" s="66">
        <f>'Conditions of people affected'!K77</f>
        <v>3.7</v>
      </c>
      <c r="Q76" s="66">
        <f>'Conditions of people affected'!Q77</f>
        <v>4</v>
      </c>
      <c r="R76" s="53">
        <f t="shared" si="14"/>
        <v>4</v>
      </c>
      <c r="S76" s="53">
        <f>'Complexity of the crisis'!X77</f>
        <v>3.9</v>
      </c>
      <c r="T76" s="53">
        <f>'Complexity of the crisis'!AN77</f>
        <v>4</v>
      </c>
      <c r="U76" s="139" t="str">
        <f>VLOOKUP(C76,Lists!$C$3:$E$200,3,FALSE)</f>
        <v>Asia</v>
      </c>
      <c r="V76" s="140">
        <v>45043</v>
      </c>
    </row>
    <row r="77" spans="1:22" x14ac:dyDescent="0.25">
      <c r="A77" s="64" t="str">
        <f>'Crisis Indicator Data'!A75</f>
        <v>Kachin and Shan Conflict</v>
      </c>
      <c r="B77" s="55" t="str">
        <f>Lists!G75</f>
        <v>Kachin and Shan conflict</v>
      </c>
      <c r="C77" s="64" t="str">
        <f>'Crisis Indicator Data'!C75</f>
        <v>MMR003</v>
      </c>
      <c r="D77" s="64" t="str">
        <f>'Crisis Indicator Data'!D75</f>
        <v>Myanmar</v>
      </c>
      <c r="E77" s="64" t="str">
        <f>'Crisis Indicator Data'!E75</f>
        <v>MMR</v>
      </c>
      <c r="F77" s="64" t="str">
        <f>'Crisis Indicator Data'!B75</f>
        <v>Conflict</v>
      </c>
      <c r="G77" s="52">
        <f t="shared" si="10"/>
        <v>3.7</v>
      </c>
      <c r="H77" s="65">
        <f t="shared" si="11"/>
        <v>4</v>
      </c>
      <c r="I77" s="131" t="str">
        <f t="shared" si="12"/>
        <v>High</v>
      </c>
      <c r="J77" s="133" t="str">
        <f>INDEX(Trends!$D$3:$D$404,MATCH(C77,Trends!$C$3:$C$404,0))</f>
        <v>Stable</v>
      </c>
      <c r="K77" s="123" t="str">
        <f>IF(Reliability!B75="x","x",(IF(ROUNDUP(Reliability!B75,0)=1,"Very High",IF(ROUNDUP(Reliability!B75,0)=2,"High",IF(ROUNDUP(Reliability!B75,0)=3,"Medium",IF(ROUNDUP(Reliability!B75,0)=4,"Low","Very Low"))))))</f>
        <v>High</v>
      </c>
      <c r="L77" s="54">
        <f t="shared" si="13"/>
        <v>3.4</v>
      </c>
      <c r="M77" s="66">
        <f>'Impact of the crisis'!N78</f>
        <v>1.9</v>
      </c>
      <c r="N77" s="66">
        <f>'Impact of the crisis'!AB78</f>
        <v>3.9</v>
      </c>
      <c r="O77" s="54">
        <f>'Conditions of people affected'!R78</f>
        <v>3.8</v>
      </c>
      <c r="P77" s="66">
        <f>'Conditions of people affected'!K78</f>
        <v>3.6</v>
      </c>
      <c r="Q77" s="66">
        <f>'Conditions of people affected'!Q78</f>
        <v>4</v>
      </c>
      <c r="R77" s="53">
        <f t="shared" si="14"/>
        <v>3.7</v>
      </c>
      <c r="S77" s="53">
        <f>'Complexity of the crisis'!X78</f>
        <v>3.9</v>
      </c>
      <c r="T77" s="53">
        <f>'Complexity of the crisis'!AN78</f>
        <v>3.5</v>
      </c>
      <c r="U77" s="139" t="str">
        <f>VLOOKUP(C77,Lists!$C$3:$E$200,3,FALSE)</f>
        <v>Asia</v>
      </c>
      <c r="V77" s="140">
        <v>45043</v>
      </c>
    </row>
    <row r="78" spans="1:22" x14ac:dyDescent="0.25">
      <c r="A78" s="64" t="str">
        <f>'Crisis Indicator Data'!A76</f>
        <v>Post-coup conflict in Myanmar</v>
      </c>
      <c r="B78" s="55" t="str">
        <f>Lists!G76</f>
        <v>Post-coup conflict</v>
      </c>
      <c r="C78" s="64" t="str">
        <f>'Crisis Indicator Data'!C76</f>
        <v>MMR004</v>
      </c>
      <c r="D78" s="64" t="str">
        <f>'Crisis Indicator Data'!D76</f>
        <v>Myanmar</v>
      </c>
      <c r="E78" s="64" t="str">
        <f>'Crisis Indicator Data'!E76</f>
        <v>MMR</v>
      </c>
      <c r="F78" s="64" t="str">
        <f>'Crisis Indicator Data'!B76</f>
        <v>Violence,Socio-political,Conflict</v>
      </c>
      <c r="G78" s="52">
        <f t="shared" si="10"/>
        <v>4.4000000000000004</v>
      </c>
      <c r="H78" s="65">
        <f t="shared" si="11"/>
        <v>5</v>
      </c>
      <c r="I78" s="131" t="str">
        <f t="shared" si="12"/>
        <v>Very High</v>
      </c>
      <c r="J78" s="133" t="str">
        <f>INDEX(Trends!$D$3:$D$404,MATCH(C78,Trends!$C$3:$C$404,0))</f>
        <v>Decreasing</v>
      </c>
      <c r="K78" s="123" t="str">
        <f>IF(Reliability!B76="x","x",(IF(ROUNDUP(Reliability!B76,0)=1,"Very High",IF(ROUNDUP(Reliability!B76,0)=2,"High",IF(ROUNDUP(Reliability!B76,0)=3,"Medium",IF(ROUNDUP(Reliability!B76,0)=4,"Low","Very Low"))))))</f>
        <v>High</v>
      </c>
      <c r="L78" s="54">
        <f t="shared" si="13"/>
        <v>4.5</v>
      </c>
      <c r="M78" s="66">
        <f>'Impact of the crisis'!N79</f>
        <v>4.4000000000000004</v>
      </c>
      <c r="N78" s="66">
        <f>'Impact of the crisis'!AB79</f>
        <v>4.5999999999999996</v>
      </c>
      <c r="O78" s="54">
        <f>'Conditions of people affected'!R79</f>
        <v>4.5</v>
      </c>
      <c r="P78" s="66">
        <f>'Conditions of people affected'!K79</f>
        <v>5</v>
      </c>
      <c r="Q78" s="66">
        <f>'Conditions of people affected'!Q79</f>
        <v>4</v>
      </c>
      <c r="R78" s="53">
        <f t="shared" si="14"/>
        <v>4</v>
      </c>
      <c r="S78" s="53">
        <f>'Complexity of the crisis'!X79</f>
        <v>3.9</v>
      </c>
      <c r="T78" s="53">
        <f>'Complexity of the crisis'!AN79</f>
        <v>4</v>
      </c>
      <c r="U78" s="139" t="str">
        <f>VLOOKUP(C78,Lists!$C$3:$E$200,3,FALSE)</f>
        <v>Asia</v>
      </c>
      <c r="V78" s="140">
        <v>45043</v>
      </c>
    </row>
    <row r="79" spans="1:22" x14ac:dyDescent="0.25">
      <c r="A79" s="64" t="str">
        <f>'Crisis Indicator Data'!A77</f>
        <v>Dzud in Mongolia</v>
      </c>
      <c r="B79" s="55" t="str">
        <f>Lists!G77</f>
        <v>Dzud in Mongolia</v>
      </c>
      <c r="C79" s="64" t="str">
        <f>'Crisis Indicator Data'!C77</f>
        <v>MNG002</v>
      </c>
      <c r="D79" s="64" t="str">
        <f>'Crisis Indicator Data'!D77</f>
        <v>Mongolia</v>
      </c>
      <c r="E79" s="64" t="str">
        <f>'Crisis Indicator Data'!E77</f>
        <v>MNG</v>
      </c>
      <c r="F79" s="64" t="str">
        <f>'Crisis Indicator Data'!B77</f>
        <v>Other seasonal event</v>
      </c>
      <c r="G79" s="52">
        <f t="shared" si="10"/>
        <v>2.6</v>
      </c>
      <c r="H79" s="65">
        <f t="shared" si="11"/>
        <v>3</v>
      </c>
      <c r="I79" s="131" t="str">
        <f t="shared" si="12"/>
        <v>Medium</v>
      </c>
      <c r="J79" s="133" t="str">
        <f>INDEX(Trends!$D$3:$D$404,MATCH(C79,Trends!$C$3:$C$404,0))</f>
        <v>-</v>
      </c>
      <c r="K79" s="123" t="str">
        <f>IF(Reliability!B77="x","x",(IF(ROUNDUP(Reliability!B77,0)=1,"Very High",IF(ROUNDUP(Reliability!B77,0)=2,"High",IF(ROUNDUP(Reliability!B77,0)=3,"Medium",IF(ROUNDUP(Reliability!B77,0)=4,"Low","Very Low"))))))</f>
        <v>Medium</v>
      </c>
      <c r="L79" s="54">
        <f t="shared" si="13"/>
        <v>3.1</v>
      </c>
      <c r="M79" s="66">
        <f>'Impact of the crisis'!N80</f>
        <v>3.1</v>
      </c>
      <c r="N79" s="66">
        <f>'Impact of the crisis'!AB80</f>
        <v>3.05</v>
      </c>
      <c r="O79" s="54">
        <f>'Conditions of people affected'!R80</f>
        <v>3.1</v>
      </c>
      <c r="P79" s="66">
        <f>'Conditions of people affected'!K80</f>
        <v>2.2000000000000002</v>
      </c>
      <c r="Q79" s="66">
        <f>'Conditions of people affected'!Q80</f>
        <v>4</v>
      </c>
      <c r="R79" s="53">
        <f t="shared" si="14"/>
        <v>1.3</v>
      </c>
      <c r="S79" s="53">
        <f>'Complexity of the crisis'!X80</f>
        <v>1.1000000000000001</v>
      </c>
      <c r="T79" s="53">
        <f>'Complexity of the crisis'!AN80</f>
        <v>1.5</v>
      </c>
      <c r="U79" s="139" t="str">
        <f>VLOOKUP(C79,Lists!$C$3:$E$200,3,FALSE)</f>
        <v>Asia</v>
      </c>
      <c r="V79" s="140">
        <v>45019</v>
      </c>
    </row>
    <row r="80" spans="1:22" x14ac:dyDescent="0.25">
      <c r="A80" s="64" t="str">
        <f>'Crisis Indicator Data'!A78</f>
        <v>Multiple Crises in Mozambique</v>
      </c>
      <c r="B80" s="55" t="str">
        <f>Lists!G78</f>
        <v>Multiple Crises</v>
      </c>
      <c r="C80" s="64" t="str">
        <f>'Crisis Indicator Data'!C78</f>
        <v>MOZ001</v>
      </c>
      <c r="D80" s="64" t="str">
        <f>'Crisis Indicator Data'!D78</f>
        <v>Mozambique</v>
      </c>
      <c r="E80" s="64" t="str">
        <f>'Crisis Indicator Data'!E78</f>
        <v>MOZ</v>
      </c>
      <c r="F80" s="64" t="str">
        <f>'Crisis Indicator Data'!B78</f>
        <v>Conflict,Displacement,Cyclone</v>
      </c>
      <c r="G80" s="52">
        <f t="shared" si="10"/>
        <v>3.5</v>
      </c>
      <c r="H80" s="65">
        <f t="shared" si="11"/>
        <v>4</v>
      </c>
      <c r="I80" s="131" t="str">
        <f t="shared" si="12"/>
        <v>High</v>
      </c>
      <c r="J80" s="133" t="str">
        <f>INDEX(Trends!$D$3:$D$404,MATCH(C80,Trends!$C$3:$C$404,0))</f>
        <v>Decreasing</v>
      </c>
      <c r="K80" s="123" t="str">
        <f>IF(Reliability!B78="x","x",(IF(ROUNDUP(Reliability!B78,0)=1,"Very High",IF(ROUNDUP(Reliability!B78,0)=2,"High",IF(ROUNDUP(Reliability!B78,0)=3,"Medium",IF(ROUNDUP(Reliability!B78,0)=4,"Low","Very Low"))))))</f>
        <v>Very High</v>
      </c>
      <c r="L80" s="54">
        <f t="shared" si="13"/>
        <v>3.8</v>
      </c>
      <c r="M80" s="66">
        <f>'Impact of the crisis'!N81</f>
        <v>4.5999999999999996</v>
      </c>
      <c r="N80" s="66">
        <f>'Impact of the crisis'!AB81</f>
        <v>3.3</v>
      </c>
      <c r="O80" s="54">
        <f>'Conditions of people affected'!R81</f>
        <v>3.35</v>
      </c>
      <c r="P80" s="66">
        <f>'Conditions of people affected'!K81</f>
        <v>3.7</v>
      </c>
      <c r="Q80" s="66">
        <f>'Conditions of people affected'!Q81</f>
        <v>3</v>
      </c>
      <c r="R80" s="53">
        <f t="shared" si="14"/>
        <v>3.4</v>
      </c>
      <c r="S80" s="53">
        <f>'Complexity of the crisis'!X81</f>
        <v>3.7</v>
      </c>
      <c r="T80" s="53">
        <f>'Complexity of the crisis'!AN81</f>
        <v>3</v>
      </c>
      <c r="U80" s="139" t="str">
        <f>VLOOKUP(C80,Lists!$C$3:$E$200,3,FALSE)</f>
        <v>Africa</v>
      </c>
      <c r="V80" s="140">
        <v>45046</v>
      </c>
    </row>
    <row r="81" spans="1:22" x14ac:dyDescent="0.25">
      <c r="A81" s="64" t="str">
        <f>'Crisis Indicator Data'!A79</f>
        <v>Cabo Delgado Islamist Insurgency</v>
      </c>
      <c r="B81" s="55" t="str">
        <f>Lists!G79</f>
        <v>Violent Insurgency in Cabo Delgado</v>
      </c>
      <c r="C81" s="64" t="str">
        <f>'Crisis Indicator Data'!C79</f>
        <v>MOZ004</v>
      </c>
      <c r="D81" s="64" t="str">
        <f>'Crisis Indicator Data'!D79</f>
        <v>Mozambique</v>
      </c>
      <c r="E81" s="64" t="str">
        <f>'Crisis Indicator Data'!E79</f>
        <v>MOZ</v>
      </c>
      <c r="F81" s="64" t="str">
        <f>'Crisis Indicator Data'!B79</f>
        <v>Conflict,Displacement</v>
      </c>
      <c r="G81" s="52">
        <f t="shared" si="10"/>
        <v>3.4</v>
      </c>
      <c r="H81" s="65">
        <f t="shared" si="11"/>
        <v>4</v>
      </c>
      <c r="I81" s="131" t="str">
        <f t="shared" si="12"/>
        <v>High</v>
      </c>
      <c r="J81" s="133" t="str">
        <f>INDEX(Trends!$D$3:$D$404,MATCH(C81,Trends!$C$3:$C$404,0))</f>
        <v>Stable</v>
      </c>
      <c r="K81" s="123" t="str">
        <f>IF(Reliability!B79="x","x",(IF(ROUNDUP(Reliability!B79,0)=1,"Very High",IF(ROUNDUP(Reliability!B79,0)=2,"High",IF(ROUNDUP(Reliability!B79,0)=3,"Medium",IF(ROUNDUP(Reliability!B79,0)=4,"Low","Very Low"))))))</f>
        <v>High</v>
      </c>
      <c r="L81" s="54">
        <f t="shared" si="13"/>
        <v>3.6</v>
      </c>
      <c r="M81" s="66">
        <f>'Impact of the crisis'!N82</f>
        <v>2.7</v>
      </c>
      <c r="N81" s="66">
        <f>'Impact of the crisis'!AB82</f>
        <v>4</v>
      </c>
      <c r="O81" s="54">
        <f>'Conditions of people affected'!R82</f>
        <v>3.35</v>
      </c>
      <c r="P81" s="66">
        <f>'Conditions of people affected'!K82</f>
        <v>3.7</v>
      </c>
      <c r="Q81" s="66">
        <f>'Conditions of people affected'!Q82</f>
        <v>3</v>
      </c>
      <c r="R81" s="53">
        <f t="shared" si="14"/>
        <v>3.4</v>
      </c>
      <c r="S81" s="53">
        <f>'Complexity of the crisis'!X82</f>
        <v>3.7</v>
      </c>
      <c r="T81" s="53">
        <f>'Complexity of the crisis'!AN82</f>
        <v>3</v>
      </c>
      <c r="U81" s="139" t="str">
        <f>VLOOKUP(C81,Lists!$C$3:$E$200,3,FALSE)</f>
        <v>Africa</v>
      </c>
      <c r="V81" s="140">
        <v>45046</v>
      </c>
    </row>
    <row r="82" spans="1:22" x14ac:dyDescent="0.25">
      <c r="A82" s="64" t="str">
        <f>'Crisis Indicator Data'!A80</f>
        <v>Floods in Maputo province in Mozambique</v>
      </c>
      <c r="B82" s="55" t="str">
        <f>Lists!G80</f>
        <v>Floods in Maputo province</v>
      </c>
      <c r="C82" s="64" t="str">
        <f>'Crisis Indicator Data'!C80</f>
        <v>MOZ009</v>
      </c>
      <c r="D82" s="64" t="str">
        <f>'Crisis Indicator Data'!D80</f>
        <v>Mozambique</v>
      </c>
      <c r="E82" s="64" t="str">
        <f>'Crisis Indicator Data'!E80</f>
        <v>MOZ</v>
      </c>
      <c r="F82" s="64" t="str">
        <f>'Crisis Indicator Data'!B80</f>
        <v>Floods</v>
      </c>
      <c r="G82" s="52">
        <f t="shared" si="10"/>
        <v>1.5</v>
      </c>
      <c r="H82" s="65">
        <f t="shared" si="11"/>
        <v>2</v>
      </c>
      <c r="I82" s="131" t="str">
        <f t="shared" si="12"/>
        <v>Low</v>
      </c>
      <c r="J82" s="133" t="str">
        <f>INDEX(Trends!$D$3:$D$404,MATCH(C82,Trends!$C$3:$C$404,0))</f>
        <v>-</v>
      </c>
      <c r="K82" s="123" t="str">
        <f>IF(Reliability!B80="x","x",(IF(ROUNDUP(Reliability!B80,0)=1,"Very High",IF(ROUNDUP(Reliability!B80,0)=2,"High",IF(ROUNDUP(Reliability!B80,0)=3,"Medium",IF(ROUNDUP(Reliability!B80,0)=4,"Low","Very Low"))))))</f>
        <v>High</v>
      </c>
      <c r="L82" s="54">
        <f t="shared" si="13"/>
        <v>1.7</v>
      </c>
      <c r="M82" s="66">
        <f>'Impact of the crisis'!N83</f>
        <v>1.1000000000000001</v>
      </c>
      <c r="N82" s="66">
        <f>'Impact of the crisis'!AB83</f>
        <v>2</v>
      </c>
      <c r="O82" s="54">
        <f>'Conditions of people affected'!R83</f>
        <v>0.7</v>
      </c>
      <c r="P82" s="66">
        <f>'Conditions of people affected'!K83</f>
        <v>0.4</v>
      </c>
      <c r="Q82" s="66">
        <f>'Conditions of people affected'!Q83</f>
        <v>1</v>
      </c>
      <c r="R82" s="53">
        <f t="shared" si="14"/>
        <v>2.6</v>
      </c>
      <c r="S82" s="53">
        <f>'Complexity of the crisis'!X83</f>
        <v>3.7</v>
      </c>
      <c r="T82" s="53">
        <f>'Complexity of the crisis'!AN83</f>
        <v>1</v>
      </c>
      <c r="U82" s="139" t="str">
        <f>VLOOKUP(C82,Lists!$C$3:$E$200,3,FALSE)</f>
        <v>Africa</v>
      </c>
      <c r="V82" s="140">
        <v>44980</v>
      </c>
    </row>
    <row r="83" spans="1:22" x14ac:dyDescent="0.25">
      <c r="A83" s="64" t="str">
        <f>'Crisis Indicator Data'!A81</f>
        <v>Tropical Cyclone Freddy in Mozambique</v>
      </c>
      <c r="B83" s="55" t="str">
        <f>Lists!G81</f>
        <v>Tropical Cyclone Freddy</v>
      </c>
      <c r="C83" s="64" t="str">
        <f>'Crisis Indicator Data'!C81</f>
        <v>MOZ010</v>
      </c>
      <c r="D83" s="64" t="str">
        <f>'Crisis Indicator Data'!D81</f>
        <v>Mozambique</v>
      </c>
      <c r="E83" s="64" t="str">
        <f>'Crisis Indicator Data'!E81</f>
        <v>MOZ</v>
      </c>
      <c r="F83" s="64" t="str">
        <f>'Crisis Indicator Data'!B81</f>
        <v>Cyclone</v>
      </c>
      <c r="G83" s="52">
        <f t="shared" si="10"/>
        <v>2.2000000000000002</v>
      </c>
      <c r="H83" s="65">
        <f t="shared" si="11"/>
        <v>3</v>
      </c>
      <c r="I83" s="131" t="str">
        <f t="shared" si="12"/>
        <v>Medium</v>
      </c>
      <c r="J83" s="133" t="str">
        <f>INDEX(Trends!$D$3:$D$404,MATCH(C83,Trends!$C$3:$C$404,0))</f>
        <v>-</v>
      </c>
      <c r="K83" s="123" t="str">
        <f>IF(Reliability!B81="x","x",(IF(ROUNDUP(Reliability!B81,0)=1,"Very High",IF(ROUNDUP(Reliability!B81,0)=2,"High",IF(ROUNDUP(Reliability!B81,0)=3,"Medium",IF(ROUNDUP(Reliability!B81,0)=4,"Low","Very Low"))))))</f>
        <v>Very High</v>
      </c>
      <c r="L83" s="54">
        <f t="shared" si="13"/>
        <v>2.8</v>
      </c>
      <c r="M83" s="66">
        <f>'Impact of the crisis'!N84</f>
        <v>3.3</v>
      </c>
      <c r="N83" s="66">
        <f>'Impact of the crisis'!AB84</f>
        <v>2.5</v>
      </c>
      <c r="O83" s="54">
        <f>'Conditions of people affected'!R84</f>
        <v>1.65</v>
      </c>
      <c r="P83" s="66">
        <f>'Conditions of people affected'!K84</f>
        <v>1.3</v>
      </c>
      <c r="Q83" s="66">
        <f>'Conditions of people affected'!Q84</f>
        <v>2</v>
      </c>
      <c r="R83" s="53">
        <f t="shared" si="14"/>
        <v>2.6</v>
      </c>
      <c r="S83" s="53">
        <f>'Complexity of the crisis'!X84</f>
        <v>3.7</v>
      </c>
      <c r="T83" s="53">
        <f>'Complexity of the crisis'!AN84</f>
        <v>1</v>
      </c>
      <c r="U83" s="139" t="str">
        <f>VLOOKUP(C83,Lists!$C$3:$E$200,3,FALSE)</f>
        <v>Africa</v>
      </c>
      <c r="V83" s="140">
        <v>45046</v>
      </c>
    </row>
    <row r="84" spans="1:22" x14ac:dyDescent="0.25">
      <c r="A84" s="64" t="str">
        <f>'Crisis Indicator Data'!A82</f>
        <v>Refugees from Mali in Mauritania</v>
      </c>
      <c r="B84" s="55" t="str">
        <f>Lists!G82</f>
        <v>Malian refugees</v>
      </c>
      <c r="C84" s="64" t="str">
        <f>'Crisis Indicator Data'!C82</f>
        <v>MRT002</v>
      </c>
      <c r="D84" s="64" t="str">
        <f>'Crisis Indicator Data'!D82</f>
        <v>Mauritania</v>
      </c>
      <c r="E84" s="64" t="str">
        <f>'Crisis Indicator Data'!E82</f>
        <v>MRT</v>
      </c>
      <c r="F84" s="64" t="str">
        <f>'Crisis Indicator Data'!B82</f>
        <v>Displacement</v>
      </c>
      <c r="G84" s="52">
        <f t="shared" si="10"/>
        <v>2.1</v>
      </c>
      <c r="H84" s="65">
        <f t="shared" si="11"/>
        <v>3</v>
      </c>
      <c r="I84" s="131" t="str">
        <f t="shared" si="12"/>
        <v>Medium</v>
      </c>
      <c r="J84" s="133" t="str">
        <f>INDEX(Trends!$D$3:$D$404,MATCH(C84,Trends!$C$3:$C$404,0))</f>
        <v>Decreasing</v>
      </c>
      <c r="K84" s="123" t="str">
        <f>IF(Reliability!B82="x","x",(IF(ROUNDUP(Reliability!B82,0)=1,"Very High",IF(ROUNDUP(Reliability!B82,0)=2,"High",IF(ROUNDUP(Reliability!B82,0)=3,"Medium",IF(ROUNDUP(Reliability!B82,0)=4,"Low","Very Low"))))))</f>
        <v>Very High</v>
      </c>
      <c r="L84" s="54">
        <f t="shared" si="13"/>
        <v>2.6</v>
      </c>
      <c r="M84" s="66">
        <f>'Impact of the crisis'!N85</f>
        <v>2</v>
      </c>
      <c r="N84" s="66">
        <f>'Impact of the crisis'!AB85</f>
        <v>2.9</v>
      </c>
      <c r="O84" s="54">
        <f>'Conditions of people affected'!R85</f>
        <v>1.85</v>
      </c>
      <c r="P84" s="66">
        <f>'Conditions of people affected'!K85</f>
        <v>1.7</v>
      </c>
      <c r="Q84" s="66">
        <f>'Conditions of people affected'!Q85</f>
        <v>2</v>
      </c>
      <c r="R84" s="53">
        <f t="shared" si="14"/>
        <v>1.9</v>
      </c>
      <c r="S84" s="53">
        <f>'Complexity of the crisis'!X85</f>
        <v>2.2000000000000002</v>
      </c>
      <c r="T84" s="53">
        <f>'Complexity of the crisis'!AN85</f>
        <v>1.5</v>
      </c>
      <c r="U84" s="139" t="str">
        <f>VLOOKUP(C84,Lists!$C$3:$E$200,3,FALSE)</f>
        <v>Africa</v>
      </c>
      <c r="V84" s="140">
        <v>45046</v>
      </c>
    </row>
    <row r="85" spans="1:22" x14ac:dyDescent="0.25">
      <c r="A85" s="64" t="str">
        <f>'Crisis Indicator Data'!A83</f>
        <v>Food Security in Mauritania</v>
      </c>
      <c r="B85" s="55" t="str">
        <f>Lists!G83</f>
        <v>Food security</v>
      </c>
      <c r="C85" s="64" t="str">
        <f>'Crisis Indicator Data'!C83</f>
        <v>MRT003</v>
      </c>
      <c r="D85" s="64" t="str">
        <f>'Crisis Indicator Data'!D83</f>
        <v>Mauritania</v>
      </c>
      <c r="E85" s="64" t="str">
        <f>'Crisis Indicator Data'!E83</f>
        <v>MRT</v>
      </c>
      <c r="F85" s="64" t="str">
        <f>'Crisis Indicator Data'!B83</f>
        <v>Drought,Floods</v>
      </c>
      <c r="G85" s="52">
        <f t="shared" si="10"/>
        <v>2.7</v>
      </c>
      <c r="H85" s="65">
        <f t="shared" si="11"/>
        <v>3</v>
      </c>
      <c r="I85" s="131" t="str">
        <f t="shared" si="12"/>
        <v>Medium</v>
      </c>
      <c r="J85" s="133" t="str">
        <f>INDEX(Trends!$D$3:$D$404,MATCH(C85,Trends!$C$3:$C$404,0))</f>
        <v>Stable</v>
      </c>
      <c r="K85" s="123" t="str">
        <f>IF(Reliability!B83="x","x",(IF(ROUNDUP(Reliability!B83,0)=1,"Very High",IF(ROUNDUP(Reliability!B83,0)=2,"High",IF(ROUNDUP(Reliability!B83,0)=3,"Medium",IF(ROUNDUP(Reliability!B83,0)=4,"Low","Very Low"))))))</f>
        <v>High</v>
      </c>
      <c r="L85" s="54">
        <f t="shared" si="13"/>
        <v>2.7</v>
      </c>
      <c r="M85" s="66">
        <f>'Impact of the crisis'!N86</f>
        <v>4.3</v>
      </c>
      <c r="N85" s="66">
        <f>'Impact of the crisis'!AB86</f>
        <v>1.4</v>
      </c>
      <c r="O85" s="54">
        <f>'Conditions of people affected'!R86</f>
        <v>3.05</v>
      </c>
      <c r="P85" s="66">
        <f>'Conditions of people affected'!K86</f>
        <v>3.1</v>
      </c>
      <c r="Q85" s="66">
        <f>'Conditions of people affected'!Q86</f>
        <v>3</v>
      </c>
      <c r="R85" s="53">
        <f t="shared" si="14"/>
        <v>2.1</v>
      </c>
      <c r="S85" s="53">
        <f>'Complexity of the crisis'!X86</f>
        <v>2.2000000000000002</v>
      </c>
      <c r="T85" s="53">
        <f>'Complexity of the crisis'!AN86</f>
        <v>2</v>
      </c>
      <c r="U85" s="139" t="str">
        <f>VLOOKUP(C85,Lists!$C$3:$E$200,3,FALSE)</f>
        <v>Africa</v>
      </c>
      <c r="V85" s="140">
        <v>45046</v>
      </c>
    </row>
    <row r="86" spans="1:22" x14ac:dyDescent="0.25">
      <c r="A86" s="64" t="str">
        <f>'Crisis Indicator Data'!A84</f>
        <v>Complex crisis in Malawi</v>
      </c>
      <c r="B86" s="55" t="str">
        <f>Lists!G84</f>
        <v>Complex</v>
      </c>
      <c r="C86" s="64" t="str">
        <f>'Crisis Indicator Data'!C84</f>
        <v>MWI002</v>
      </c>
      <c r="D86" s="64" t="str">
        <f>'Crisis Indicator Data'!D84</f>
        <v>Malawi</v>
      </c>
      <c r="E86" s="64" t="str">
        <f>'Crisis Indicator Data'!E84</f>
        <v>MWI</v>
      </c>
      <c r="F86" s="64" t="str">
        <f>'Crisis Indicator Data'!B84</f>
        <v>Drought,Socio-political,Cyclone</v>
      </c>
      <c r="G86" s="52">
        <f t="shared" si="10"/>
        <v>3.4</v>
      </c>
      <c r="H86" s="65">
        <f t="shared" si="11"/>
        <v>4</v>
      </c>
      <c r="I86" s="131" t="str">
        <f t="shared" si="12"/>
        <v>High</v>
      </c>
      <c r="J86" s="133" t="str">
        <f>INDEX(Trends!$D$3:$D$404,MATCH(C86,Trends!$C$3:$C$404,0))</f>
        <v>Increasing</v>
      </c>
      <c r="K86" s="123" t="str">
        <f>IF(Reliability!B84="x","x",(IF(ROUNDUP(Reliability!B84,0)=1,"Very High",IF(ROUNDUP(Reliability!B84,0)=2,"High",IF(ROUNDUP(Reliability!B84,0)=3,"Medium",IF(ROUNDUP(Reliability!B84,0)=4,"Low","Very Low"))))))</f>
        <v>Very High</v>
      </c>
      <c r="L86" s="54">
        <f t="shared" si="13"/>
        <v>3.8</v>
      </c>
      <c r="M86" s="66">
        <f>'Impact of the crisis'!N87</f>
        <v>4.4000000000000004</v>
      </c>
      <c r="N86" s="66">
        <f>'Impact of the crisis'!AB87</f>
        <v>3.5</v>
      </c>
      <c r="O86" s="54">
        <f>'Conditions of people affected'!R87</f>
        <v>3.8</v>
      </c>
      <c r="P86" s="66">
        <f>'Conditions of people affected'!K87</f>
        <v>4.5999999999999996</v>
      </c>
      <c r="Q86" s="66">
        <f>'Conditions of people affected'!Q87</f>
        <v>3</v>
      </c>
      <c r="R86" s="53">
        <f t="shared" si="14"/>
        <v>2.4</v>
      </c>
      <c r="S86" s="53">
        <f>'Complexity of the crisis'!X87</f>
        <v>2.2999999999999998</v>
      </c>
      <c r="T86" s="53">
        <f>'Complexity of the crisis'!AN87</f>
        <v>2.5</v>
      </c>
      <c r="U86" s="139" t="str">
        <f>VLOOKUP(C86,Lists!$C$3:$E$200,3,FALSE)</f>
        <v>Africa</v>
      </c>
      <c r="V86" s="140">
        <v>45044</v>
      </c>
    </row>
    <row r="87" spans="1:22" x14ac:dyDescent="0.25">
      <c r="A87" s="64" t="str">
        <f>'Crisis Indicator Data'!A85</f>
        <v>Tropical Cyclone Freddy in Malawi</v>
      </c>
      <c r="B87" s="55" t="str">
        <f>Lists!G85</f>
        <v>Tropical Cyclone Freddy</v>
      </c>
      <c r="C87" s="64" t="str">
        <f>'Crisis Indicator Data'!C85</f>
        <v>MWI005</v>
      </c>
      <c r="D87" s="64" t="str">
        <f>'Crisis Indicator Data'!D85</f>
        <v>Malawi</v>
      </c>
      <c r="E87" s="64" t="str">
        <f>'Crisis Indicator Data'!E85</f>
        <v>MWI</v>
      </c>
      <c r="F87" s="64" t="str">
        <f>'Crisis Indicator Data'!B85</f>
        <v>Cyclone</v>
      </c>
      <c r="G87" s="52">
        <f t="shared" si="10"/>
        <v>2.8</v>
      </c>
      <c r="H87" s="65">
        <f t="shared" si="11"/>
        <v>3</v>
      </c>
      <c r="I87" s="131" t="str">
        <f t="shared" si="12"/>
        <v>Medium</v>
      </c>
      <c r="J87" s="133" t="str">
        <f>INDEX(Trends!$D$3:$D$404,MATCH(C87,Trends!$C$3:$C$404,0))</f>
        <v>-</v>
      </c>
      <c r="K87" s="123" t="str">
        <f>IF(Reliability!B85="x","x",(IF(ROUNDUP(Reliability!B85,0)=1,"Very High",IF(ROUNDUP(Reliability!B85,0)=2,"High",IF(ROUNDUP(Reliability!B85,0)=3,"Medium",IF(ROUNDUP(Reliability!B85,0)=4,"Low","Very Low"))))))</f>
        <v>Very High</v>
      </c>
      <c r="L87" s="54">
        <f t="shared" si="13"/>
        <v>3.2</v>
      </c>
      <c r="M87" s="66">
        <f>'Impact of the crisis'!N88</f>
        <v>2.2999999999999998</v>
      </c>
      <c r="N87" s="66">
        <f>'Impact of the crisis'!AB88</f>
        <v>3.6</v>
      </c>
      <c r="O87" s="54">
        <f>'Conditions of people affected'!R88</f>
        <v>3</v>
      </c>
      <c r="P87" s="66">
        <f>'Conditions of people affected'!K88</f>
        <v>3</v>
      </c>
      <c r="Q87" s="66">
        <f>'Conditions of people affected'!Q88</f>
        <v>3</v>
      </c>
      <c r="R87" s="53">
        <f t="shared" si="14"/>
        <v>2.2000000000000002</v>
      </c>
      <c r="S87" s="53">
        <f>'Complexity of the crisis'!X88</f>
        <v>2.2999999999999998</v>
      </c>
      <c r="T87" s="53">
        <f>'Complexity of the crisis'!AN88</f>
        <v>2</v>
      </c>
      <c r="U87" s="139" t="str">
        <f>VLOOKUP(C87,Lists!$C$3:$E$200,3,FALSE)</f>
        <v>Africa</v>
      </c>
      <c r="V87" s="140">
        <v>45044</v>
      </c>
    </row>
    <row r="88" spans="1:22" x14ac:dyDescent="0.25">
      <c r="A88" s="64" t="str">
        <f>'Crisis Indicator Data'!A86</f>
        <v>International Refugees in Malaysia</v>
      </c>
      <c r="B88" s="55" t="str">
        <f>Lists!G86</f>
        <v>International Refugees</v>
      </c>
      <c r="C88" s="64" t="str">
        <f>'Crisis Indicator Data'!C86</f>
        <v>MYS001</v>
      </c>
      <c r="D88" s="64" t="str">
        <f>'Crisis Indicator Data'!D86</f>
        <v>Malaysia</v>
      </c>
      <c r="E88" s="64" t="str">
        <f>'Crisis Indicator Data'!E86</f>
        <v>MYS</v>
      </c>
      <c r="F88" s="64" t="str">
        <f>'Crisis Indicator Data'!B86</f>
        <v>Displacement</v>
      </c>
      <c r="G88" s="52">
        <f t="shared" si="10"/>
        <v>2.2999999999999998</v>
      </c>
      <c r="H88" s="65">
        <f t="shared" si="11"/>
        <v>3</v>
      </c>
      <c r="I88" s="131" t="str">
        <f t="shared" si="12"/>
        <v>Medium</v>
      </c>
      <c r="J88" s="133" t="str">
        <f>INDEX(Trends!$D$3:$D$404,MATCH(C88,Trends!$C$3:$C$404,0))</f>
        <v>Stable</v>
      </c>
      <c r="K88" s="123" t="str">
        <f>IF(Reliability!B86="x","x",(IF(ROUNDUP(Reliability!B86,0)=1,"Very High",IF(ROUNDUP(Reliability!B86,0)=2,"High",IF(ROUNDUP(Reliability!B86,0)=3,"Medium",IF(ROUNDUP(Reliability!B86,0)=4,"Low","Very Low"))))))</f>
        <v>Medium</v>
      </c>
      <c r="L88" s="54">
        <f t="shared" si="13"/>
        <v>2.8</v>
      </c>
      <c r="M88" s="66">
        <f>'Impact of the crisis'!N89</f>
        <v>1.7</v>
      </c>
      <c r="N88" s="66">
        <f>'Impact of the crisis'!AB89</f>
        <v>3.3</v>
      </c>
      <c r="O88" s="54">
        <f>'Conditions of people affected'!R89</f>
        <v>2.0499999999999998</v>
      </c>
      <c r="P88" s="66">
        <f>'Conditions of people affected'!K89</f>
        <v>2.1</v>
      </c>
      <c r="Q88" s="66">
        <f>'Conditions of people affected'!Q89</f>
        <v>2</v>
      </c>
      <c r="R88" s="53">
        <f t="shared" si="14"/>
        <v>2.1</v>
      </c>
      <c r="S88" s="53">
        <f>'Complexity of the crisis'!X89</f>
        <v>1.7</v>
      </c>
      <c r="T88" s="53">
        <f>'Complexity of the crisis'!AN89</f>
        <v>2.5</v>
      </c>
      <c r="U88" s="139" t="str">
        <f>VLOOKUP(C88,Lists!$C$3:$E$200,3,FALSE)</f>
        <v>Asia</v>
      </c>
      <c r="V88" s="140">
        <v>45043</v>
      </c>
    </row>
    <row r="89" spans="1:22" x14ac:dyDescent="0.25">
      <c r="A89" s="64" t="str">
        <f>'Crisis Indicator Data'!A87</f>
        <v>Food Security Crisis in Namibia</v>
      </c>
      <c r="B89" s="55" t="str">
        <f>Lists!G87</f>
        <v>Food Security Crisis</v>
      </c>
      <c r="C89" s="64" t="str">
        <f>'Crisis Indicator Data'!C87</f>
        <v>NAM002</v>
      </c>
      <c r="D89" s="64" t="str">
        <f>'Crisis Indicator Data'!D87</f>
        <v>Namibia</v>
      </c>
      <c r="E89" s="64" t="str">
        <f>'Crisis Indicator Data'!E87</f>
        <v>NAM</v>
      </c>
      <c r="F89" s="64" t="str">
        <f>'Crisis Indicator Data'!B87</f>
        <v>Drought</v>
      </c>
      <c r="G89" s="52">
        <f t="shared" si="10"/>
        <v>2.2000000000000002</v>
      </c>
      <c r="H89" s="65">
        <f t="shared" si="11"/>
        <v>3</v>
      </c>
      <c r="I89" s="131" t="str">
        <f t="shared" si="12"/>
        <v>Medium</v>
      </c>
      <c r="J89" s="133" t="str">
        <f>INDEX(Trends!$D$3:$D$404,MATCH(C89,Trends!$C$3:$C$404,0))</f>
        <v>Decreasing</v>
      </c>
      <c r="K89" s="123" t="str">
        <f>IF(Reliability!B87="x","x",(IF(ROUNDUP(Reliability!B87,0)=1,"Very High",IF(ROUNDUP(Reliability!B87,0)=2,"High",IF(ROUNDUP(Reliability!B87,0)=3,"Medium",IF(ROUNDUP(Reliability!B87,0)=4,"Low","Very Low"))))))</f>
        <v>High</v>
      </c>
      <c r="L89" s="54">
        <f t="shared" si="13"/>
        <v>2.6</v>
      </c>
      <c r="M89" s="66">
        <f>'Impact of the crisis'!N90</f>
        <v>4.3</v>
      </c>
      <c r="N89" s="66">
        <f>'Impact of the crisis'!AB90</f>
        <v>1.3</v>
      </c>
      <c r="O89" s="54">
        <f>'Conditions of people affected'!R90</f>
        <v>2.65</v>
      </c>
      <c r="P89" s="66">
        <f>'Conditions of people affected'!K90</f>
        <v>2.2999999999999998</v>
      </c>
      <c r="Q89" s="66">
        <f>'Conditions of people affected'!Q90</f>
        <v>3</v>
      </c>
      <c r="R89" s="53">
        <f t="shared" si="14"/>
        <v>1.3</v>
      </c>
      <c r="S89" s="53">
        <f>'Complexity of the crisis'!X90</f>
        <v>1.5</v>
      </c>
      <c r="T89" s="53">
        <f>'Complexity of the crisis'!AN90</f>
        <v>1</v>
      </c>
      <c r="U89" s="139" t="str">
        <f>VLOOKUP(C89,Lists!$C$3:$E$200,3,FALSE)</f>
        <v>Africa</v>
      </c>
      <c r="V89" s="140">
        <v>45039</v>
      </c>
    </row>
    <row r="90" spans="1:22" x14ac:dyDescent="0.25">
      <c r="A90" s="64" t="str">
        <f>'Crisis Indicator Data'!A88</f>
        <v>Multiple crises in Niger</v>
      </c>
      <c r="B90" s="55" t="str">
        <f>Lists!G88</f>
        <v>Country level</v>
      </c>
      <c r="C90" s="64" t="str">
        <f>'Crisis Indicator Data'!C88</f>
        <v>NER001</v>
      </c>
      <c r="D90" s="64" t="str">
        <f>'Crisis Indicator Data'!D88</f>
        <v>Niger</v>
      </c>
      <c r="E90" s="64" t="str">
        <f>'Crisis Indicator Data'!E88</f>
        <v>NER</v>
      </c>
      <c r="F90" s="64" t="str">
        <f>'Crisis Indicator Data'!B88</f>
        <v>Conflict,Displacement</v>
      </c>
      <c r="G90" s="52">
        <f t="shared" si="10"/>
        <v>3.9</v>
      </c>
      <c r="H90" s="65">
        <f t="shared" si="11"/>
        <v>4</v>
      </c>
      <c r="I90" s="131" t="str">
        <f t="shared" si="12"/>
        <v>High</v>
      </c>
      <c r="J90" s="133" t="str">
        <f>INDEX(Trends!$D$3:$D$404,MATCH(C90,Trends!$C$3:$C$404,0))</f>
        <v>Increasing</v>
      </c>
      <c r="K90" s="123" t="str">
        <f>IF(Reliability!B88="x","x",(IF(ROUNDUP(Reliability!B88,0)=1,"Very High",IF(ROUNDUP(Reliability!B88,0)=2,"High",IF(ROUNDUP(Reliability!B88,0)=3,"Medium",IF(ROUNDUP(Reliability!B88,0)=4,"Low","Very Low"))))))</f>
        <v>Very High</v>
      </c>
      <c r="L90" s="54">
        <f t="shared" si="13"/>
        <v>3.9</v>
      </c>
      <c r="M90" s="66">
        <f>'Impact of the crisis'!N91</f>
        <v>4.9000000000000004</v>
      </c>
      <c r="N90" s="66">
        <f>'Impact of the crisis'!AB91</f>
        <v>3.1</v>
      </c>
      <c r="O90" s="54">
        <f>'Conditions of people affected'!R91</f>
        <v>4.0999999999999996</v>
      </c>
      <c r="P90" s="66">
        <f>'Conditions of people affected'!K91</f>
        <v>4.2</v>
      </c>
      <c r="Q90" s="66">
        <f>'Conditions of people affected'!Q91</f>
        <v>4</v>
      </c>
      <c r="R90" s="53">
        <f t="shared" si="14"/>
        <v>3.5</v>
      </c>
      <c r="S90" s="53">
        <f>'Complexity of the crisis'!X91</f>
        <v>2.8</v>
      </c>
      <c r="T90" s="53">
        <f>'Complexity of the crisis'!AN91</f>
        <v>4</v>
      </c>
      <c r="U90" s="139" t="str">
        <f>VLOOKUP(C90,Lists!$C$3:$E$200,3,FALSE)</f>
        <v>Africa</v>
      </c>
      <c r="V90" s="140">
        <v>45043</v>
      </c>
    </row>
    <row r="91" spans="1:22" x14ac:dyDescent="0.25">
      <c r="A91" s="64" t="str">
        <f>'Crisis Indicator Data'!A89</f>
        <v>Boko Haram in Niger</v>
      </c>
      <c r="B91" s="55" t="str">
        <f>Lists!G89</f>
        <v>Boko Haram</v>
      </c>
      <c r="C91" s="64" t="str">
        <f>'Crisis Indicator Data'!C89</f>
        <v>NER002</v>
      </c>
      <c r="D91" s="64" t="str">
        <f>'Crisis Indicator Data'!D89</f>
        <v>Niger</v>
      </c>
      <c r="E91" s="64" t="str">
        <f>'Crisis Indicator Data'!E89</f>
        <v>NER</v>
      </c>
      <c r="F91" s="64" t="str">
        <f>'Crisis Indicator Data'!B89</f>
        <v>Conflict</v>
      </c>
      <c r="G91" s="52">
        <f t="shared" si="10"/>
        <v>3.1</v>
      </c>
      <c r="H91" s="65">
        <f t="shared" si="11"/>
        <v>4</v>
      </c>
      <c r="I91" s="131" t="str">
        <f t="shared" si="12"/>
        <v>High</v>
      </c>
      <c r="J91" s="133" t="str">
        <f>INDEX(Trends!$D$3:$D$404,MATCH(C91,Trends!$C$3:$C$404,0))</f>
        <v>Increasing</v>
      </c>
      <c r="K91" s="123" t="str">
        <f>IF(Reliability!B89="x","x",(IF(ROUNDUP(Reliability!B89,0)=1,"Very High",IF(ROUNDUP(Reliability!B89,0)=2,"High",IF(ROUNDUP(Reliability!B89,0)=3,"Medium",IF(ROUNDUP(Reliability!B89,0)=4,"Low","Very Low"))))))</f>
        <v>Very High</v>
      </c>
      <c r="L91" s="54">
        <f t="shared" si="13"/>
        <v>3.2</v>
      </c>
      <c r="M91" s="66">
        <f>'Impact of the crisis'!N92</f>
        <v>1.2</v>
      </c>
      <c r="N91" s="66">
        <f>'Impact of the crisis'!AB92</f>
        <v>3.9</v>
      </c>
      <c r="O91" s="54">
        <f>'Conditions of people affected'!R92</f>
        <v>3</v>
      </c>
      <c r="P91" s="66">
        <f>'Conditions of people affected'!K92</f>
        <v>3</v>
      </c>
      <c r="Q91" s="66">
        <f>'Conditions of people affected'!Q92</f>
        <v>3</v>
      </c>
      <c r="R91" s="53">
        <f t="shared" si="14"/>
        <v>3.2</v>
      </c>
      <c r="S91" s="53">
        <f>'Complexity of the crisis'!X92</f>
        <v>2.8</v>
      </c>
      <c r="T91" s="53">
        <f>'Complexity of the crisis'!AN92</f>
        <v>3.5</v>
      </c>
      <c r="U91" s="139" t="str">
        <f>VLOOKUP(C91,Lists!$C$3:$E$200,3,FALSE)</f>
        <v>Africa</v>
      </c>
      <c r="V91" s="140">
        <v>45043</v>
      </c>
    </row>
    <row r="92" spans="1:22" x14ac:dyDescent="0.25">
      <c r="A92" s="64" t="str">
        <f>'Crisis Indicator Data'!A90</f>
        <v>Mali/Burkina Faso conflict</v>
      </c>
      <c r="B92" s="55" t="str">
        <f>Lists!G90</f>
        <v xml:space="preserve">Cross-border violence </v>
      </c>
      <c r="C92" s="64" t="str">
        <f>'Crisis Indicator Data'!C90</f>
        <v>NER003</v>
      </c>
      <c r="D92" s="64" t="str">
        <f>'Crisis Indicator Data'!D90</f>
        <v>Niger</v>
      </c>
      <c r="E92" s="64" t="str">
        <f>'Crisis Indicator Data'!E90</f>
        <v>NER</v>
      </c>
      <c r="F92" s="64" t="str">
        <f>'Crisis Indicator Data'!B90</f>
        <v>Conflict</v>
      </c>
      <c r="G92" s="52">
        <f t="shared" si="10"/>
        <v>3.6</v>
      </c>
      <c r="H92" s="65">
        <f t="shared" si="11"/>
        <v>4</v>
      </c>
      <c r="I92" s="131" t="str">
        <f t="shared" si="12"/>
        <v>High</v>
      </c>
      <c r="J92" s="133" t="str">
        <f>INDEX(Trends!$D$3:$D$404,MATCH(C92,Trends!$C$3:$C$404,0))</f>
        <v>Stable</v>
      </c>
      <c r="K92" s="123" t="str">
        <f>IF(Reliability!B90="x","x",(IF(ROUNDUP(Reliability!B90,0)=1,"Very High",IF(ROUNDUP(Reliability!B90,0)=2,"High",IF(ROUNDUP(Reliability!B90,0)=3,"Medium",IF(ROUNDUP(Reliability!B90,0)=4,"Low","Very Low"))))))</f>
        <v>High</v>
      </c>
      <c r="L92" s="54">
        <f t="shared" si="13"/>
        <v>2.9</v>
      </c>
      <c r="M92" s="66">
        <f>'Impact of the crisis'!N93</f>
        <v>2.1</v>
      </c>
      <c r="N92" s="66">
        <f>'Impact of the crisis'!AB93</f>
        <v>3.3</v>
      </c>
      <c r="O92" s="54">
        <f>'Conditions of people affected'!R93</f>
        <v>3.9</v>
      </c>
      <c r="P92" s="66">
        <f>'Conditions of people affected'!K93</f>
        <v>3.8</v>
      </c>
      <c r="Q92" s="66">
        <f>'Conditions of people affected'!Q93</f>
        <v>4</v>
      </c>
      <c r="R92" s="53">
        <f t="shared" si="14"/>
        <v>3.5</v>
      </c>
      <c r="S92" s="53">
        <f>'Complexity of the crisis'!X93</f>
        <v>2.8</v>
      </c>
      <c r="T92" s="53">
        <f>'Complexity of the crisis'!AN93</f>
        <v>4</v>
      </c>
      <c r="U92" s="139" t="str">
        <f>VLOOKUP(C92,Lists!$C$3:$E$200,3,FALSE)</f>
        <v>Africa</v>
      </c>
      <c r="V92" s="140">
        <v>45043</v>
      </c>
    </row>
    <row r="93" spans="1:22" x14ac:dyDescent="0.25">
      <c r="A93" s="64" t="str">
        <f>'Crisis Indicator Data'!A91</f>
        <v>Nigerian Refugees</v>
      </c>
      <c r="B93" s="55" t="str">
        <f>Lists!G91</f>
        <v>Nigerian Refugees</v>
      </c>
      <c r="C93" s="64" t="str">
        <f>'Crisis Indicator Data'!C91</f>
        <v>NER004</v>
      </c>
      <c r="D93" s="64" t="str">
        <f>'Crisis Indicator Data'!D91</f>
        <v>Niger</v>
      </c>
      <c r="E93" s="64" t="str">
        <f>'Crisis Indicator Data'!E91</f>
        <v>NER</v>
      </c>
      <c r="F93" s="64" t="str">
        <f>'Crisis Indicator Data'!B91</f>
        <v>Displacement</v>
      </c>
      <c r="G93" s="52">
        <f t="shared" si="10"/>
        <v>2.6</v>
      </c>
      <c r="H93" s="65">
        <f t="shared" si="11"/>
        <v>3</v>
      </c>
      <c r="I93" s="131" t="str">
        <f t="shared" si="12"/>
        <v>Medium</v>
      </c>
      <c r="J93" s="133" t="str">
        <f>INDEX(Trends!$D$3:$D$404,MATCH(C93,Trends!$C$3:$C$404,0))</f>
        <v>Decreasing</v>
      </c>
      <c r="K93" s="123" t="str">
        <f>IF(Reliability!B91="x","x",(IF(ROUNDUP(Reliability!B91,0)=1,"Very High",IF(ROUNDUP(Reliability!B91,0)=2,"High",IF(ROUNDUP(Reliability!B91,0)=3,"Medium",IF(ROUNDUP(Reliability!B91,0)=4,"Low","Very Low"))))))</f>
        <v>High</v>
      </c>
      <c r="L93" s="54">
        <f t="shared" si="13"/>
        <v>1.7</v>
      </c>
      <c r="M93" s="66">
        <f>'Impact of the crisis'!N94</f>
        <v>1.1000000000000001</v>
      </c>
      <c r="N93" s="66">
        <f>'Impact of the crisis'!AB94</f>
        <v>2</v>
      </c>
      <c r="O93" s="54">
        <f>'Conditions of people affected'!R94</f>
        <v>3</v>
      </c>
      <c r="P93" s="66">
        <f>'Conditions of people affected'!K94</f>
        <v>3</v>
      </c>
      <c r="Q93" s="66">
        <f>'Conditions of people affected'!Q94</f>
        <v>3</v>
      </c>
      <c r="R93" s="53">
        <f t="shared" si="14"/>
        <v>2.7</v>
      </c>
      <c r="S93" s="53">
        <f>'Complexity of the crisis'!X94</f>
        <v>2.8</v>
      </c>
      <c r="T93" s="53">
        <f>'Complexity of the crisis'!AN94</f>
        <v>2.5</v>
      </c>
      <c r="U93" s="139" t="str">
        <f>VLOOKUP(C93,Lists!$C$3:$E$200,3,FALSE)</f>
        <v>Africa</v>
      </c>
      <c r="V93" s="140">
        <v>45043</v>
      </c>
    </row>
    <row r="94" spans="1:22" x14ac:dyDescent="0.25">
      <c r="A94" s="64" t="str">
        <f>'Crisis Indicator Data'!A92</f>
        <v>Complex crisis in Nigeria</v>
      </c>
      <c r="B94" s="55" t="str">
        <f>Lists!G92</f>
        <v>Complex crisis</v>
      </c>
      <c r="C94" s="64" t="str">
        <f>'Crisis Indicator Data'!C92</f>
        <v>NGA001</v>
      </c>
      <c r="D94" s="64" t="str">
        <f>'Crisis Indicator Data'!D92</f>
        <v>Nigeria</v>
      </c>
      <c r="E94" s="64" t="str">
        <f>'Crisis Indicator Data'!E92</f>
        <v>NGA</v>
      </c>
      <c r="F94" s="64" t="str">
        <f>'Crisis Indicator Data'!B92</f>
        <v>Conflict,Displacement,Violence</v>
      </c>
      <c r="G94" s="52">
        <f t="shared" si="10"/>
        <v>4.0999999999999996</v>
      </c>
      <c r="H94" s="65">
        <f t="shared" si="11"/>
        <v>5</v>
      </c>
      <c r="I94" s="131" t="str">
        <f t="shared" si="12"/>
        <v>Very High</v>
      </c>
      <c r="J94" s="133" t="str">
        <f>INDEX(Trends!$D$3:$D$404,MATCH(C94,Trends!$C$3:$C$404,0))</f>
        <v>Stable</v>
      </c>
      <c r="K94" s="123" t="str">
        <f>IF(Reliability!B92="x","x",(IF(ROUNDUP(Reliability!B92,0)=1,"Very High",IF(ROUNDUP(Reliability!B92,0)=2,"High",IF(ROUNDUP(Reliability!B92,0)=3,"Medium",IF(ROUNDUP(Reliability!B92,0)=4,"Low","Very Low"))))))</f>
        <v>High</v>
      </c>
      <c r="L94" s="54">
        <f t="shared" si="13"/>
        <v>4.5</v>
      </c>
      <c r="M94" s="66">
        <f>'Impact of the crisis'!N95</f>
        <v>5</v>
      </c>
      <c r="N94" s="66">
        <f>'Impact of the crisis'!AB95</f>
        <v>4.0999999999999996</v>
      </c>
      <c r="O94" s="54">
        <f>'Conditions of people affected'!R95</f>
        <v>4</v>
      </c>
      <c r="P94" s="66">
        <f>'Conditions of people affected'!K95</f>
        <v>5</v>
      </c>
      <c r="Q94" s="66">
        <f>'Conditions of people affected'!Q95</f>
        <v>3</v>
      </c>
      <c r="R94" s="53">
        <f t="shared" si="14"/>
        <v>4</v>
      </c>
      <c r="S94" s="53">
        <f>'Complexity of the crisis'!X95</f>
        <v>3.4</v>
      </c>
      <c r="T94" s="53">
        <f>'Complexity of the crisis'!AN95</f>
        <v>4.5</v>
      </c>
      <c r="U94" s="139" t="str">
        <f>VLOOKUP(C94,Lists!$C$3:$E$200,3,FALSE)</f>
        <v>Africa</v>
      </c>
      <c r="V94" s="140">
        <v>45046</v>
      </c>
    </row>
    <row r="95" spans="1:22" x14ac:dyDescent="0.25">
      <c r="A95" s="64" t="str">
        <f>'Crisis Indicator Data'!A93</f>
        <v>Middle belt conflict</v>
      </c>
      <c r="B95" s="55" t="str">
        <f>Lists!G93</f>
        <v>Middle Belt</v>
      </c>
      <c r="C95" s="64" t="str">
        <f>'Crisis Indicator Data'!C93</f>
        <v>NGA003</v>
      </c>
      <c r="D95" s="64" t="str">
        <f>'Crisis Indicator Data'!D93</f>
        <v>Nigeria</v>
      </c>
      <c r="E95" s="64" t="str">
        <f>'Crisis Indicator Data'!E93</f>
        <v>NGA</v>
      </c>
      <c r="F95" s="64" t="str">
        <f>'Crisis Indicator Data'!B93</f>
        <v>Violence</v>
      </c>
      <c r="G95" s="52">
        <f t="shared" si="10"/>
        <v>3.4</v>
      </c>
      <c r="H95" s="65">
        <f t="shared" si="11"/>
        <v>4</v>
      </c>
      <c r="I95" s="131" t="str">
        <f t="shared" si="12"/>
        <v>High</v>
      </c>
      <c r="J95" s="133" t="str">
        <f>INDEX(Trends!$D$3:$D$404,MATCH(C95,Trends!$C$3:$C$404,0))</f>
        <v>Increasing</v>
      </c>
      <c r="K95" s="123" t="str">
        <f>IF(Reliability!B93="x","x",(IF(ROUNDUP(Reliability!B93,0)=1,"Very High",IF(ROUNDUP(Reliability!B93,0)=2,"High",IF(ROUNDUP(Reliability!B93,0)=3,"Medium",IF(ROUNDUP(Reliability!B93,0)=4,"Low","Very Low"))))))</f>
        <v>Medium</v>
      </c>
      <c r="L95" s="54">
        <f t="shared" si="13"/>
        <v>3.1</v>
      </c>
      <c r="M95" s="66">
        <f>'Impact of the crisis'!N96</f>
        <v>2.2000000000000002</v>
      </c>
      <c r="N95" s="66">
        <f>'Impact of the crisis'!AB96</f>
        <v>3.5</v>
      </c>
      <c r="O95" s="54">
        <f>'Conditions of people affected'!R96</f>
        <v>3.45</v>
      </c>
      <c r="P95" s="66">
        <f>'Conditions of people affected'!K96</f>
        <v>3.9</v>
      </c>
      <c r="Q95" s="66">
        <f>'Conditions of people affected'!Q96</f>
        <v>3</v>
      </c>
      <c r="R95" s="53">
        <f t="shared" si="14"/>
        <v>3.5</v>
      </c>
      <c r="S95" s="53">
        <f>'Complexity of the crisis'!X96</f>
        <v>3.4</v>
      </c>
      <c r="T95" s="53">
        <f>'Complexity of the crisis'!AN96</f>
        <v>3.5</v>
      </c>
      <c r="U95" s="139" t="str">
        <f>VLOOKUP(C95,Lists!$C$3:$E$200,3,FALSE)</f>
        <v>Africa</v>
      </c>
      <c r="V95" s="140">
        <v>45046</v>
      </c>
    </row>
    <row r="96" spans="1:22" x14ac:dyDescent="0.25">
      <c r="A96" s="64" t="str">
        <f>'Crisis Indicator Data'!A94</f>
        <v>Boko Haram crisis in Nigeria</v>
      </c>
      <c r="B96" s="55" t="str">
        <f>Lists!G94</f>
        <v xml:space="preserve">Boko Haram </v>
      </c>
      <c r="C96" s="64" t="str">
        <f>'Crisis Indicator Data'!C94</f>
        <v>NGA004</v>
      </c>
      <c r="D96" s="64" t="str">
        <f>'Crisis Indicator Data'!D94</f>
        <v>Nigeria</v>
      </c>
      <c r="E96" s="64" t="str">
        <f>'Crisis Indicator Data'!E94</f>
        <v>NGA</v>
      </c>
      <c r="F96" s="64" t="str">
        <f>'Crisis Indicator Data'!B94</f>
        <v>Conflict,Displacement</v>
      </c>
      <c r="G96" s="52">
        <f t="shared" si="10"/>
        <v>4.2</v>
      </c>
      <c r="H96" s="65">
        <f t="shared" si="11"/>
        <v>5</v>
      </c>
      <c r="I96" s="131" t="str">
        <f t="shared" si="12"/>
        <v>Very High</v>
      </c>
      <c r="J96" s="133" t="str">
        <f>INDEX(Trends!$D$3:$D$404,MATCH(C96,Trends!$C$3:$C$404,0))</f>
        <v>Increasing</v>
      </c>
      <c r="K96" s="123" t="str">
        <f>IF(Reliability!B94="x","x",(IF(ROUNDUP(Reliability!B94,0)=1,"Very High",IF(ROUNDUP(Reliability!B94,0)=2,"High",IF(ROUNDUP(Reliability!B94,0)=3,"Medium",IF(ROUNDUP(Reliability!B94,0)=4,"Low","Very Low"))))))</f>
        <v>Medium</v>
      </c>
      <c r="L96" s="54">
        <f t="shared" si="13"/>
        <v>4.2</v>
      </c>
      <c r="M96" s="66">
        <f>'Impact of the crisis'!N97</f>
        <v>2.2000000000000002</v>
      </c>
      <c r="N96" s="66">
        <f>'Impact of the crisis'!AB97</f>
        <v>4.8</v>
      </c>
      <c r="O96" s="54">
        <f>'Conditions of people affected'!R97</f>
        <v>4.45</v>
      </c>
      <c r="P96" s="66">
        <f>'Conditions of people affected'!K97</f>
        <v>4.9000000000000004</v>
      </c>
      <c r="Q96" s="66">
        <f>'Conditions of people affected'!Q97</f>
        <v>4</v>
      </c>
      <c r="R96" s="53">
        <f t="shared" si="14"/>
        <v>3.7</v>
      </c>
      <c r="S96" s="53">
        <f>'Complexity of the crisis'!X97</f>
        <v>3.4</v>
      </c>
      <c r="T96" s="53">
        <f>'Complexity of the crisis'!AN97</f>
        <v>4</v>
      </c>
      <c r="U96" s="139" t="str">
        <f>VLOOKUP(C96,Lists!$C$3:$E$200,3,FALSE)</f>
        <v>Africa</v>
      </c>
      <c r="V96" s="140">
        <v>45046</v>
      </c>
    </row>
    <row r="97" spans="1:22" x14ac:dyDescent="0.25">
      <c r="A97" s="64" t="str">
        <f>'Crisis Indicator Data'!A95</f>
        <v>Northwest Banditry</v>
      </c>
      <c r="B97" s="55" t="str">
        <f>Lists!G95</f>
        <v>Northwest Banditry</v>
      </c>
      <c r="C97" s="64" t="str">
        <f>'Crisis Indicator Data'!C95</f>
        <v>NGA007</v>
      </c>
      <c r="D97" s="64" t="str">
        <f>'Crisis Indicator Data'!D95</f>
        <v>Nigeria</v>
      </c>
      <c r="E97" s="64" t="str">
        <f>'Crisis Indicator Data'!E95</f>
        <v>NGA</v>
      </c>
      <c r="F97" s="64" t="str">
        <f>'Crisis Indicator Data'!B95</f>
        <v>Violence,Displacement</v>
      </c>
      <c r="G97" s="52">
        <f t="shared" si="10"/>
        <v>3.7</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High</v>
      </c>
      <c r="L97" s="54">
        <f t="shared" si="13"/>
        <v>3.4</v>
      </c>
      <c r="M97" s="66">
        <f>'Impact of the crisis'!N98</f>
        <v>2.8</v>
      </c>
      <c r="N97" s="66">
        <f>'Impact of the crisis'!AB98</f>
        <v>3.6</v>
      </c>
      <c r="O97" s="54">
        <f>'Conditions of people affected'!R98</f>
        <v>3.75</v>
      </c>
      <c r="P97" s="66">
        <f>'Conditions of people affected'!K98</f>
        <v>4.5</v>
      </c>
      <c r="Q97" s="66">
        <f>'Conditions of people affected'!Q98</f>
        <v>3</v>
      </c>
      <c r="R97" s="53">
        <f t="shared" si="14"/>
        <v>3.7</v>
      </c>
      <c r="S97" s="53">
        <f>'Complexity of the crisis'!X98</f>
        <v>3.4</v>
      </c>
      <c r="T97" s="53">
        <f>'Complexity of the crisis'!AN98</f>
        <v>4</v>
      </c>
      <c r="U97" s="139" t="str">
        <f>VLOOKUP(C97,Lists!$C$3:$E$200,3,FALSE)</f>
        <v>Africa</v>
      </c>
      <c r="V97" s="140">
        <v>45046</v>
      </c>
    </row>
    <row r="98" spans="1:22" x14ac:dyDescent="0.25">
      <c r="A98" s="64" t="str">
        <f>'Crisis Indicator Data'!A96</f>
        <v>Cameroonian Refugees in Nigeria</v>
      </c>
      <c r="B98" s="55" t="str">
        <f>Lists!G96</f>
        <v>Cameroonian Refugees</v>
      </c>
      <c r="C98" s="64" t="str">
        <f>'Crisis Indicator Data'!C96</f>
        <v>NGA008</v>
      </c>
      <c r="D98" s="64" t="str">
        <f>'Crisis Indicator Data'!D96</f>
        <v>Nigeria</v>
      </c>
      <c r="E98" s="64" t="str">
        <f>'Crisis Indicator Data'!E96</f>
        <v>NGA</v>
      </c>
      <c r="F98" s="64" t="str">
        <f>'Crisis Indicator Data'!B96</f>
        <v>Displacement</v>
      </c>
      <c r="G98" s="52">
        <f t="shared" si="10"/>
        <v>2.2999999999999998</v>
      </c>
      <c r="H98" s="65">
        <f t="shared" si="11"/>
        <v>3</v>
      </c>
      <c r="I98" s="131" t="str">
        <f t="shared" si="12"/>
        <v>Medium</v>
      </c>
      <c r="J98" s="133" t="str">
        <f>INDEX(Trends!$D$3:$D$404,MATCH(C98,Trends!$C$3:$C$404,0))</f>
        <v>Increasing</v>
      </c>
      <c r="K98" s="123" t="str">
        <f>IF(Reliability!B96="x","x",(IF(ROUNDUP(Reliability!B96,0)=1,"Very High",IF(ROUNDUP(Reliability!B96,0)=2,"High",IF(ROUNDUP(Reliability!B96,0)=3,"Medium",IF(ROUNDUP(Reliability!B96,0)=4,"Low","Very Low"))))))</f>
        <v>Medium</v>
      </c>
      <c r="L98" s="54">
        <f t="shared" si="13"/>
        <v>2.4</v>
      </c>
      <c r="M98" s="66">
        <f>'Impact of the crisis'!N99</f>
        <v>2</v>
      </c>
      <c r="N98" s="66">
        <f>'Impact of the crisis'!AB99</f>
        <v>2.6</v>
      </c>
      <c r="O98" s="54">
        <f>'Conditions of people affected'!R99</f>
        <v>1.35</v>
      </c>
      <c r="P98" s="66">
        <f>'Conditions of people affected'!K99</f>
        <v>1.7</v>
      </c>
      <c r="Q98" s="66">
        <f>'Conditions of people affected'!Q99</f>
        <v>1</v>
      </c>
      <c r="R98" s="53">
        <f t="shared" si="14"/>
        <v>3.5</v>
      </c>
      <c r="S98" s="53">
        <f>'Complexity of the crisis'!X99</f>
        <v>3.4</v>
      </c>
      <c r="T98" s="53">
        <f>'Complexity of the crisis'!AN99</f>
        <v>3.5</v>
      </c>
      <c r="U98" s="139" t="str">
        <f>VLOOKUP(C98,Lists!$C$3:$E$200,3,FALSE)</f>
        <v>Africa</v>
      </c>
      <c r="V98" s="140">
        <v>45046</v>
      </c>
    </row>
    <row r="99" spans="1:22" x14ac:dyDescent="0.25">
      <c r="A99" s="64" t="str">
        <f>'Crisis Indicator Data'!A97</f>
        <v>Socioeconomic crisis in Nicaragua</v>
      </c>
      <c r="B99" s="55" t="str">
        <f>Lists!G97</f>
        <v>Socioeconomic crisis</v>
      </c>
      <c r="C99" s="64" t="str">
        <f>'Crisis Indicator Data'!C97</f>
        <v>NIC001</v>
      </c>
      <c r="D99" s="64" t="str">
        <f>'Crisis Indicator Data'!D97</f>
        <v>Nicaragua</v>
      </c>
      <c r="E99" s="64" t="str">
        <f>'Crisis Indicator Data'!E97</f>
        <v>NIC</v>
      </c>
      <c r="F99" s="64" t="str">
        <f>'Crisis Indicator Data'!B97</f>
        <v>Socio-political</v>
      </c>
      <c r="G99" s="52" t="str">
        <f t="shared" si="10"/>
        <v>x</v>
      </c>
      <c r="H99" s="65" t="str">
        <f t="shared" si="11"/>
        <v>x</v>
      </c>
      <c r="I99" s="131" t="str">
        <f t="shared" si="12"/>
        <v>x</v>
      </c>
      <c r="J99" s="133" t="str">
        <f>INDEX(Trends!$D$3:$D$404,MATCH(C99,Trends!$C$3:$C$404,0))</f>
        <v>-</v>
      </c>
      <c r="K99" s="123" t="str">
        <f>IF(Reliability!B97="x","x",(IF(ROUNDUP(Reliability!B97,0)=1,"Very High",IF(ROUNDUP(Reliability!B97,0)=2,"High",IF(ROUNDUP(Reliability!B97,0)=3,"Medium",IF(ROUNDUP(Reliability!B97,0)=4,"Low","Very Low"))))))</f>
        <v>High</v>
      </c>
      <c r="L99" s="54">
        <f t="shared" si="13"/>
        <v>2.9</v>
      </c>
      <c r="M99" s="66">
        <f>'Impact of the crisis'!N100</f>
        <v>4</v>
      </c>
      <c r="N99" s="66">
        <f>'Impact of the crisis'!AB100</f>
        <v>2.1</v>
      </c>
      <c r="O99" s="54" t="str">
        <f>'Conditions of people affected'!R100</f>
        <v>x</v>
      </c>
      <c r="P99" s="66" t="str">
        <f>'Conditions of people affected'!K100</f>
        <v>x</v>
      </c>
      <c r="Q99" s="66" t="str">
        <f>'Conditions of people affected'!Q100</f>
        <v>x</v>
      </c>
      <c r="R99" s="53">
        <f t="shared" si="14"/>
        <v>2.9</v>
      </c>
      <c r="S99" s="53">
        <f>'Complexity of the crisis'!X100</f>
        <v>2.7</v>
      </c>
      <c r="T99" s="53">
        <f>'Complexity of the crisis'!AN100</f>
        <v>3</v>
      </c>
      <c r="U99" s="139" t="str">
        <f>VLOOKUP(C99,Lists!$C$3:$E$200,3,FALSE)</f>
        <v>Americas</v>
      </c>
      <c r="V99" s="140">
        <v>44950</v>
      </c>
    </row>
    <row r="100" spans="1:22" x14ac:dyDescent="0.25">
      <c r="A100" s="64" t="str">
        <f>'Crisis Indicator Data'!A98</f>
        <v>Complex crisis in Pakistan</v>
      </c>
      <c r="B100" s="55" t="str">
        <f>Lists!G98</f>
        <v>Complex crisis</v>
      </c>
      <c r="C100" s="64" t="str">
        <f>'Crisis Indicator Data'!C98</f>
        <v>PAK001</v>
      </c>
      <c r="D100" s="64" t="str">
        <f>'Crisis Indicator Data'!D98</f>
        <v>Pakistan</v>
      </c>
      <c r="E100" s="64" t="str">
        <f>'Crisis Indicator Data'!E98</f>
        <v>PAK</v>
      </c>
      <c r="F100" s="64" t="str">
        <f>'Crisis Indicator Data'!B98</f>
        <v>Displacement,Conflict</v>
      </c>
      <c r="G100" s="52">
        <f t="shared" si="10"/>
        <v>3.8</v>
      </c>
      <c r="H100" s="65">
        <f t="shared" si="11"/>
        <v>4</v>
      </c>
      <c r="I100" s="131" t="str">
        <f t="shared" si="12"/>
        <v>High</v>
      </c>
      <c r="J100" s="133" t="str">
        <f>INDEX(Trends!$D$3:$D$404,MATCH(C100,Trends!$C$3:$C$404,0))</f>
        <v>Stable</v>
      </c>
      <c r="K100" s="123" t="str">
        <f>IF(Reliability!B98="x","x",(IF(ROUNDUP(Reliability!B98,0)=1,"Very High",IF(ROUNDUP(Reliability!B98,0)=2,"High",IF(ROUNDUP(Reliability!B98,0)=3,"Medium",IF(ROUNDUP(Reliability!B98,0)=4,"Low","Very Low"))))))</f>
        <v>High</v>
      </c>
      <c r="L100" s="54">
        <f t="shared" si="13"/>
        <v>3.9</v>
      </c>
      <c r="M100" s="66">
        <f>'Impact of the crisis'!N101</f>
        <v>5</v>
      </c>
      <c r="N100" s="66">
        <f>'Impact of the crisis'!AB101</f>
        <v>3.1</v>
      </c>
      <c r="O100" s="54">
        <f>'Conditions of people affected'!R101</f>
        <v>4</v>
      </c>
      <c r="P100" s="66">
        <f>'Conditions of people affected'!K101</f>
        <v>5</v>
      </c>
      <c r="Q100" s="66">
        <f>'Conditions of people affected'!Q101</f>
        <v>3</v>
      </c>
      <c r="R100" s="53">
        <f t="shared" si="14"/>
        <v>3.4</v>
      </c>
      <c r="S100" s="53">
        <f>'Complexity of the crisis'!X101</f>
        <v>3.3</v>
      </c>
      <c r="T100" s="53">
        <f>'Complexity of the crisis'!AN101</f>
        <v>3.5</v>
      </c>
      <c r="U100" s="139" t="str">
        <f>VLOOKUP(C100,Lists!$C$3:$E$200,3,FALSE)</f>
        <v>Asia</v>
      </c>
      <c r="V100" s="140">
        <v>45046</v>
      </c>
    </row>
    <row r="101" spans="1:22" x14ac:dyDescent="0.25">
      <c r="A101" s="64" t="str">
        <f>'Crisis Indicator Data'!A99</f>
        <v>Kashmir conflict in Pakistan</v>
      </c>
      <c r="B101" s="55" t="str">
        <f>Lists!G99</f>
        <v>Kashmir conflict</v>
      </c>
      <c r="C101" s="64" t="str">
        <f>'Crisis Indicator Data'!C99</f>
        <v>PAK004</v>
      </c>
      <c r="D101" s="64" t="str">
        <f>'Crisis Indicator Data'!D99</f>
        <v>Pakistan</v>
      </c>
      <c r="E101" s="64" t="str">
        <f>'Crisis Indicator Data'!E99</f>
        <v>PAK</v>
      </c>
      <c r="F101" s="64" t="str">
        <f>'Crisis Indicator Data'!B99</f>
        <v>Conflict</v>
      </c>
      <c r="G101" s="52" t="str">
        <f t="shared" ref="G101:G132" si="15">IF(OR(O101="x",L101="x"),"x",ROUND((5-GEOMEAN(((5-L101)/5*4+1),((5-O101)/5*4+1),((5-O101)/5*4+1)))/4*3.5+R101*0.3,1))</f>
        <v>x</v>
      </c>
      <c r="H101" s="65" t="str">
        <f t="shared" ref="H101:H132" si="16">IF(G101="x","x",ROUNDUP(G101,0))</f>
        <v>x</v>
      </c>
      <c r="I101" s="131" t="str">
        <f t="shared" ref="I101:I132" si="17">IF(O101="x","x",IF(L101="x","x",(IF(H101=5,"Very High",IF(H101=4,"High",IF(H101=3,"Medium",IF(H101=2,"Low","Very Low")))))))</f>
        <v>x</v>
      </c>
      <c r="J101" s="133" t="str">
        <f>INDEX(Trends!$D$3:$D$404,MATCH(C101,Trends!$C$3:$C$404,0))</f>
        <v>-</v>
      </c>
      <c r="K101" s="123" t="str">
        <f>IF(Reliability!B99="x","x",(IF(ROUNDUP(Reliability!B99,0)=1,"Very High",IF(ROUNDUP(Reliability!B99,0)=2,"High",IF(ROUNDUP(Reliability!B99,0)=3,"Medium",IF(ROUNDUP(Reliability!B99,0)=4,"Low","Very Low"))))))</f>
        <v>Very Low</v>
      </c>
      <c r="L101" s="54">
        <f t="shared" ref="L101:L132" si="18">IF(OR(N101="x",M101="x"),"x",ROUND((5-GEOMEAN(((5-M101)/5*4+1),((5-N101)/5*4+1),((5-N101)/5*4+1)))/4*5,1))</f>
        <v>0.4</v>
      </c>
      <c r="M101" s="66">
        <f>'Impact of the crisis'!N102</f>
        <v>1</v>
      </c>
      <c r="N101" s="66">
        <f>'Impact of the crisis'!AB102</f>
        <v>0</v>
      </c>
      <c r="O101" s="54" t="str">
        <f>'Conditions of people affected'!R102</f>
        <v>x</v>
      </c>
      <c r="P101" s="66" t="str">
        <f>'Conditions of people affected'!K102</f>
        <v>x</v>
      </c>
      <c r="Q101" s="66" t="str">
        <f>'Conditions of people affected'!Q102</f>
        <v>x</v>
      </c>
      <c r="R101" s="53">
        <f t="shared" ref="R101:R132" si="19">IF(OR(T101="x",S101="x"),S101,ROUND((5-GEOMEAN(((5-S101)/5*4+1),((5-T101)/5*4+1)))/4*5,1))</f>
        <v>2.9</v>
      </c>
      <c r="S101" s="53">
        <f>'Complexity of the crisis'!X102</f>
        <v>3.3</v>
      </c>
      <c r="T101" s="53">
        <f>'Complexity of the crisis'!AN102</f>
        <v>2.5</v>
      </c>
      <c r="U101" s="139" t="str">
        <f>VLOOKUP(C101,Lists!$C$3:$E$200,3,FALSE)</f>
        <v>Asia</v>
      </c>
      <c r="V101" s="140">
        <v>45046</v>
      </c>
    </row>
    <row r="102" spans="1:22" x14ac:dyDescent="0.25">
      <c r="A102" s="64" t="str">
        <f>'Crisis Indicator Data'!A100</f>
        <v xml:space="preserve">Floods in Pakistan </v>
      </c>
      <c r="B102" s="55" t="str">
        <f>Lists!G100</f>
        <v>Monsoon floods 2022</v>
      </c>
      <c r="C102" s="64" t="str">
        <f>'Crisis Indicator Data'!C100</f>
        <v>PAK005</v>
      </c>
      <c r="D102" s="64" t="str">
        <f>'Crisis Indicator Data'!D100</f>
        <v>Pakistan</v>
      </c>
      <c r="E102" s="64" t="str">
        <f>'Crisis Indicator Data'!E100</f>
        <v>PAK</v>
      </c>
      <c r="F102" s="64" t="str">
        <f>'Crisis Indicator Data'!B100</f>
        <v>Other seasonal event</v>
      </c>
      <c r="G102" s="52">
        <f t="shared" si="15"/>
        <v>3.6</v>
      </c>
      <c r="H102" s="65">
        <f t="shared" si="16"/>
        <v>4</v>
      </c>
      <c r="I102" s="131" t="str">
        <f t="shared" si="17"/>
        <v>High</v>
      </c>
      <c r="J102" s="133" t="str">
        <f>INDEX(Trends!$D$3:$D$404,MATCH(C102,Trends!$C$3:$C$404,0))</f>
        <v>Stable</v>
      </c>
      <c r="K102" s="123" t="str">
        <f>IF(Reliability!B100="x","x",(IF(ROUNDUP(Reliability!B100,0)=1,"Very High",IF(ROUNDUP(Reliability!B100,0)=2,"High",IF(ROUNDUP(Reliability!B100,0)=3,"Medium",IF(ROUNDUP(Reliability!B100,0)=4,"Low","Very Low"))))))</f>
        <v>High</v>
      </c>
      <c r="L102" s="54">
        <f t="shared" si="18"/>
        <v>4</v>
      </c>
      <c r="M102" s="66">
        <f>'Impact of the crisis'!N103</f>
        <v>3.8</v>
      </c>
      <c r="N102" s="66">
        <f>'Impact of the crisis'!AB103</f>
        <v>4.0999999999999996</v>
      </c>
      <c r="O102" s="54">
        <f>'Conditions of people affected'!R103</f>
        <v>4</v>
      </c>
      <c r="P102" s="66">
        <f>'Conditions of people affected'!K103</f>
        <v>5</v>
      </c>
      <c r="Q102" s="66">
        <f>'Conditions of people affected'!Q103</f>
        <v>3</v>
      </c>
      <c r="R102" s="53">
        <f t="shared" si="19"/>
        <v>2.5</v>
      </c>
      <c r="S102" s="53">
        <f>'Complexity of the crisis'!X103</f>
        <v>3.3</v>
      </c>
      <c r="T102" s="53">
        <f>'Complexity of the crisis'!AN103</f>
        <v>1.5</v>
      </c>
      <c r="U102" s="139" t="str">
        <f>VLOOKUP(C102,Lists!$C$3:$E$200,3,FALSE)</f>
        <v>Asia</v>
      </c>
      <c r="V102" s="140">
        <v>45046</v>
      </c>
    </row>
    <row r="103" spans="1:22" x14ac:dyDescent="0.25">
      <c r="A103" s="64" t="str">
        <f>'Crisis Indicator Data'!A101</f>
        <v>Venezuela displacement in Panama</v>
      </c>
      <c r="B103" s="55" t="str">
        <f>Lists!G101</f>
        <v>Venezuelan refugees</v>
      </c>
      <c r="C103" s="64" t="str">
        <f>'Crisis Indicator Data'!C101</f>
        <v>PAN002</v>
      </c>
      <c r="D103" s="64" t="str">
        <f>'Crisis Indicator Data'!D101</f>
        <v>Panama</v>
      </c>
      <c r="E103" s="64" t="str">
        <f>'Crisis Indicator Data'!E101</f>
        <v>PAN</v>
      </c>
      <c r="F103" s="64" t="str">
        <f>'Crisis Indicator Data'!B101</f>
        <v>Displacement</v>
      </c>
      <c r="G103" s="52">
        <f t="shared" si="15"/>
        <v>2.2999999999999998</v>
      </c>
      <c r="H103" s="65">
        <f t="shared" si="16"/>
        <v>3</v>
      </c>
      <c r="I103" s="131" t="str">
        <f t="shared" si="17"/>
        <v>Medium</v>
      </c>
      <c r="J103" s="133" t="str">
        <f>INDEX(Trends!$D$3:$D$404,MATCH(C103,Trends!$C$3:$C$404,0))</f>
        <v>Stable</v>
      </c>
      <c r="K103" s="123" t="str">
        <f>IF(Reliability!B101="x","x",(IF(ROUNDUP(Reliability!B101,0)=1,"Very High",IF(ROUNDUP(Reliability!B101,0)=2,"High",IF(ROUNDUP(Reliability!B101,0)=3,"Medium",IF(ROUNDUP(Reliability!B101,0)=4,"Low","Very Low"))))))</f>
        <v>High</v>
      </c>
      <c r="L103" s="54">
        <f t="shared" si="18"/>
        <v>2.9</v>
      </c>
      <c r="M103" s="66">
        <f>'Impact of the crisis'!N104</f>
        <v>2.6</v>
      </c>
      <c r="N103" s="66">
        <f>'Impact of the crisis'!AB104</f>
        <v>3</v>
      </c>
      <c r="O103" s="54">
        <f>'Conditions of people affected'!R104</f>
        <v>2.2000000000000002</v>
      </c>
      <c r="P103" s="66">
        <f>'Conditions of people affected'!K104</f>
        <v>1.4</v>
      </c>
      <c r="Q103" s="66">
        <f>'Conditions of people affected'!Q104</f>
        <v>3</v>
      </c>
      <c r="R103" s="53">
        <f t="shared" si="19"/>
        <v>1.9</v>
      </c>
      <c r="S103" s="53">
        <f>'Complexity of the crisis'!X104</f>
        <v>1.8</v>
      </c>
      <c r="T103" s="53">
        <f>'Complexity of the crisis'!AN104</f>
        <v>2</v>
      </c>
      <c r="U103" s="139" t="str">
        <f>VLOOKUP(C103,Lists!$C$3:$E$200,3,FALSE)</f>
        <v>Americas</v>
      </c>
      <c r="V103" s="140">
        <v>44978</v>
      </c>
    </row>
    <row r="104" spans="1:22" x14ac:dyDescent="0.25">
      <c r="A104" s="64" t="str">
        <f>'Crisis Indicator Data'!A102</f>
        <v>Venezuela displacement in Peru</v>
      </c>
      <c r="B104" s="55" t="str">
        <f>Lists!G102</f>
        <v>Venezuelan refugees</v>
      </c>
      <c r="C104" s="64" t="str">
        <f>'Crisis Indicator Data'!C102</f>
        <v>PER002</v>
      </c>
      <c r="D104" s="64" t="str">
        <f>'Crisis Indicator Data'!D102</f>
        <v>Peru</v>
      </c>
      <c r="E104" s="64" t="str">
        <f>'Crisis Indicator Data'!E102</f>
        <v>PER</v>
      </c>
      <c r="F104" s="64" t="str">
        <f>'Crisis Indicator Data'!B102</f>
        <v>Displacement</v>
      </c>
      <c r="G104" s="52">
        <f t="shared" si="15"/>
        <v>3.2</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Very High</v>
      </c>
      <c r="L104" s="54">
        <f t="shared" si="18"/>
        <v>3.9</v>
      </c>
      <c r="M104" s="66">
        <f>'Impact of the crisis'!N105</f>
        <v>5</v>
      </c>
      <c r="N104" s="66">
        <f>'Impact of the crisis'!AB105</f>
        <v>3</v>
      </c>
      <c r="O104" s="54">
        <f>'Conditions of people affected'!R105</f>
        <v>3.35</v>
      </c>
      <c r="P104" s="66">
        <f>'Conditions of people affected'!K105</f>
        <v>3.7</v>
      </c>
      <c r="Q104" s="66">
        <f>'Conditions of people affected'!Q105</f>
        <v>3</v>
      </c>
      <c r="R104" s="53">
        <f t="shared" si="19"/>
        <v>2.2999999999999998</v>
      </c>
      <c r="S104" s="53">
        <f>'Complexity of the crisis'!X105</f>
        <v>2.5</v>
      </c>
      <c r="T104" s="53">
        <f>'Complexity of the crisis'!AN105</f>
        <v>2</v>
      </c>
      <c r="U104" s="139" t="str">
        <f>VLOOKUP(C104,Lists!$C$3:$E$200,3,FALSE)</f>
        <v>Americas</v>
      </c>
      <c r="V104" s="140">
        <v>44985</v>
      </c>
    </row>
    <row r="105" spans="1:22" x14ac:dyDescent="0.25">
      <c r="A105" s="64" t="str">
        <f>'Crisis Indicator Data'!A103</f>
        <v>Multiple crises in the Philippines</v>
      </c>
      <c r="B105" s="55" t="str">
        <f>Lists!G103</f>
        <v>Country level</v>
      </c>
      <c r="C105" s="64" t="str">
        <f>'Crisis Indicator Data'!C103</f>
        <v>PHL001</v>
      </c>
      <c r="D105" s="64" t="str">
        <f>'Crisis Indicator Data'!D103</f>
        <v>Philippines</v>
      </c>
      <c r="E105" s="64" t="str">
        <f>'Crisis Indicator Data'!E103</f>
        <v>PHL</v>
      </c>
      <c r="F105" s="64" t="str">
        <f>'Crisis Indicator Data'!B103</f>
        <v>Conflict,Cyclone,Violence,Floods,Other seasonal event</v>
      </c>
      <c r="G105" s="52">
        <f t="shared" si="15"/>
        <v>2.6</v>
      </c>
      <c r="H105" s="65">
        <f t="shared" si="16"/>
        <v>3</v>
      </c>
      <c r="I105" s="131" t="str">
        <f t="shared" si="17"/>
        <v>Medium</v>
      </c>
      <c r="J105" s="133" t="str">
        <f>INDEX(Trends!$D$3:$D$404,MATCH(C105,Trends!$C$3:$C$404,0))</f>
        <v>Decreasing</v>
      </c>
      <c r="K105" s="123" t="str">
        <f>IF(Reliability!B103="x","x",(IF(ROUNDUP(Reliability!B103,0)=1,"Very High",IF(ROUNDUP(Reliability!B103,0)=2,"High",IF(ROUNDUP(Reliability!B103,0)=3,"Medium",IF(ROUNDUP(Reliability!B103,0)=4,"Low","Very Low"))))))</f>
        <v>High</v>
      </c>
      <c r="L105" s="54">
        <f t="shared" si="18"/>
        <v>3.5</v>
      </c>
      <c r="M105" s="66">
        <f>'Impact of the crisis'!N106</f>
        <v>4.8</v>
      </c>
      <c r="N105" s="66">
        <f>'Impact of the crisis'!AB106</f>
        <v>2.4</v>
      </c>
      <c r="O105" s="54">
        <f>'Conditions of people affected'!R106</f>
        <v>1.95</v>
      </c>
      <c r="P105" s="66">
        <f>'Conditions of people affected'!K106</f>
        <v>1.9</v>
      </c>
      <c r="Q105" s="66">
        <f>'Conditions of people affected'!Q106</f>
        <v>2</v>
      </c>
      <c r="R105" s="53">
        <f t="shared" si="19"/>
        <v>2.7</v>
      </c>
      <c r="S105" s="53">
        <f>'Complexity of the crisis'!X106</f>
        <v>2.9</v>
      </c>
      <c r="T105" s="53">
        <f>'Complexity of the crisis'!AN106</f>
        <v>2.5</v>
      </c>
      <c r="U105" s="139" t="str">
        <f>VLOOKUP(C105,Lists!$C$3:$E$200,3,FALSE)</f>
        <v>Asia</v>
      </c>
      <c r="V105" s="140">
        <v>45043</v>
      </c>
    </row>
    <row r="106" spans="1:22" x14ac:dyDescent="0.25">
      <c r="A106" s="64" t="str">
        <f>'Crisis Indicator Data'!A104</f>
        <v>Mindanao conflict</v>
      </c>
      <c r="B106" s="55" t="str">
        <f>Lists!G104</f>
        <v>Mindanao Conflict</v>
      </c>
      <c r="C106" s="64" t="str">
        <f>'Crisis Indicator Data'!C104</f>
        <v>PHL003</v>
      </c>
      <c r="D106" s="64" t="str">
        <f>'Crisis Indicator Data'!D104</f>
        <v>Philippines</v>
      </c>
      <c r="E106" s="64" t="str">
        <f>'Crisis Indicator Data'!E104</f>
        <v>PHL</v>
      </c>
      <c r="F106" s="64" t="str">
        <f>'Crisis Indicator Data'!B104</f>
        <v>Conflict,Violence</v>
      </c>
      <c r="G106" s="52">
        <f t="shared" si="15"/>
        <v>2.2000000000000002</v>
      </c>
      <c r="H106" s="65">
        <f t="shared" si="16"/>
        <v>3</v>
      </c>
      <c r="I106" s="131" t="str">
        <f t="shared" si="17"/>
        <v>Medium</v>
      </c>
      <c r="J106" s="133" t="str">
        <f>INDEX(Trends!$D$3:$D$404,MATCH(C106,Trends!$C$3:$C$404,0))</f>
        <v>Stable</v>
      </c>
      <c r="K106" s="123" t="str">
        <f>IF(Reliability!B104="x","x",(IF(ROUNDUP(Reliability!B104,0)=1,"Very High",IF(ROUNDUP(Reliability!B104,0)=2,"High",IF(ROUNDUP(Reliability!B104,0)=3,"Medium",IF(ROUNDUP(Reliability!B104,0)=4,"Low","Very Low"))))))</f>
        <v>High</v>
      </c>
      <c r="L106" s="54">
        <f t="shared" si="18"/>
        <v>2.8</v>
      </c>
      <c r="M106" s="66">
        <f>'Impact of the crisis'!N107</f>
        <v>3</v>
      </c>
      <c r="N106" s="66">
        <f>'Impact of the crisis'!AB107</f>
        <v>2.7</v>
      </c>
      <c r="O106" s="54">
        <f>'Conditions of people affected'!R107</f>
        <v>1.4</v>
      </c>
      <c r="P106" s="66">
        <f>'Conditions of people affected'!K107</f>
        <v>1.8</v>
      </c>
      <c r="Q106" s="66">
        <f>'Conditions of people affected'!Q107</f>
        <v>1</v>
      </c>
      <c r="R106" s="53">
        <f t="shared" si="19"/>
        <v>2.7</v>
      </c>
      <c r="S106" s="53">
        <f>'Complexity of the crisis'!X107</f>
        <v>2.9</v>
      </c>
      <c r="T106" s="53">
        <f>'Complexity of the crisis'!AN107</f>
        <v>2.5</v>
      </c>
      <c r="U106" s="139" t="str">
        <f>VLOOKUP(C106,Lists!$C$3:$E$200,3,FALSE)</f>
        <v>Asia</v>
      </c>
      <c r="V106" s="140">
        <v>45043</v>
      </c>
    </row>
    <row r="107" spans="1:22" x14ac:dyDescent="0.25">
      <c r="A107" s="64" t="str">
        <f>'Crisis Indicator Data'!A105</f>
        <v>Typhoon Nalgae</v>
      </c>
      <c r="B107" s="55" t="str">
        <f>Lists!G105</f>
        <v>Typhoon Nalgae</v>
      </c>
      <c r="C107" s="64" t="str">
        <f>'Crisis Indicator Data'!C105</f>
        <v>PHL012</v>
      </c>
      <c r="D107" s="64" t="str">
        <f>'Crisis Indicator Data'!D105</f>
        <v>Philippines</v>
      </c>
      <c r="E107" s="64" t="str">
        <f>'Crisis Indicator Data'!E105</f>
        <v>PHL</v>
      </c>
      <c r="F107" s="64" t="str">
        <f>'Crisis Indicator Data'!B105</f>
        <v>Cyclone</v>
      </c>
      <c r="G107" s="52">
        <f t="shared" si="15"/>
        <v>2</v>
      </c>
      <c r="H107" s="65">
        <f t="shared" si="16"/>
        <v>2</v>
      </c>
      <c r="I107" s="131" t="str">
        <f t="shared" si="17"/>
        <v>Low</v>
      </c>
      <c r="J107" s="133" t="str">
        <f>INDEX(Trends!$D$3:$D$404,MATCH(C107,Trends!$C$3:$C$404,0))</f>
        <v>Decreasing</v>
      </c>
      <c r="K107" s="123" t="str">
        <f>IF(Reliability!B105="x","x",(IF(ROUNDUP(Reliability!B105,0)=1,"Very High",IF(ROUNDUP(Reliability!B105,0)=2,"High",IF(ROUNDUP(Reliability!B105,0)=3,"Medium",IF(ROUNDUP(Reliability!B105,0)=4,"Low","Very Low"))))))</f>
        <v>Very High</v>
      </c>
      <c r="L107" s="54">
        <f t="shared" si="18"/>
        <v>2.9</v>
      </c>
      <c r="M107" s="66">
        <f>'Impact of the crisis'!N108</f>
        <v>4.4000000000000004</v>
      </c>
      <c r="N107" s="66">
        <f>'Impact of the crisis'!AB108</f>
        <v>1.8</v>
      </c>
      <c r="O107" s="54">
        <f>'Conditions of people affected'!R108</f>
        <v>1</v>
      </c>
      <c r="P107" s="66">
        <f>'Conditions of people affected'!K108</f>
        <v>0</v>
      </c>
      <c r="Q107" s="66">
        <f>'Conditions of people affected'!Q108</f>
        <v>2</v>
      </c>
      <c r="R107" s="53">
        <f t="shared" si="19"/>
        <v>2.7</v>
      </c>
      <c r="S107" s="53">
        <f>'Complexity of the crisis'!X108</f>
        <v>2.9</v>
      </c>
      <c r="T107" s="53">
        <f>'Complexity of the crisis'!AN108</f>
        <v>2.5</v>
      </c>
      <c r="U107" s="139" t="str">
        <f>VLOOKUP(C107,Lists!$C$3:$E$200,3,FALSE)</f>
        <v>Asia</v>
      </c>
      <c r="V107" s="140">
        <v>45043</v>
      </c>
    </row>
    <row r="108" spans="1:22" x14ac:dyDescent="0.25">
      <c r="A108" s="64" t="str">
        <f>'Crisis Indicator Data'!A106</f>
        <v>LPAs, Northeast Monsoon, and Shear Line</v>
      </c>
      <c r="B108" s="55" t="str">
        <f>Lists!G106</f>
        <v>LPAs, Northeast Monsoon, and Shear Line</v>
      </c>
      <c r="C108" s="64" t="str">
        <f>'Crisis Indicator Data'!C106</f>
        <v>PHL013</v>
      </c>
      <c r="D108" s="64" t="str">
        <f>'Crisis Indicator Data'!D106</f>
        <v>Philippines</v>
      </c>
      <c r="E108" s="64" t="str">
        <f>'Crisis Indicator Data'!E106</f>
        <v>PHL</v>
      </c>
      <c r="F108" s="64" t="str">
        <f>'Crisis Indicator Data'!B106</f>
        <v>Floods,Other seasonal event</v>
      </c>
      <c r="G108" s="52">
        <f t="shared" si="15"/>
        <v>1.6</v>
      </c>
      <c r="H108" s="65">
        <f t="shared" si="16"/>
        <v>2</v>
      </c>
      <c r="I108" s="131" t="str">
        <f t="shared" si="17"/>
        <v>Low</v>
      </c>
      <c r="J108" s="133" t="str">
        <f>INDEX(Trends!$D$3:$D$404,MATCH(C108,Trends!$C$3:$C$404,0))</f>
        <v>Decreasing</v>
      </c>
      <c r="K108" s="123" t="str">
        <f>IF(Reliability!B106="x","x",(IF(ROUNDUP(Reliability!B106,0)=1,"Very High",IF(ROUNDUP(Reliability!B106,0)=2,"High",IF(ROUNDUP(Reliability!B106,0)=3,"Medium",IF(ROUNDUP(Reliability!B106,0)=4,"Low","Very Low"))))))</f>
        <v>Very High</v>
      </c>
      <c r="L108" s="54">
        <f t="shared" si="18"/>
        <v>2.2999999999999998</v>
      </c>
      <c r="M108" s="66">
        <f>'Impact of the crisis'!N109</f>
        <v>3.6</v>
      </c>
      <c r="N108" s="66">
        <f>'Impact of the crisis'!AB109</f>
        <v>1.4</v>
      </c>
      <c r="O108" s="54">
        <f>'Conditions of people affected'!R109</f>
        <v>0.5</v>
      </c>
      <c r="P108" s="66">
        <f>'Conditions of people affected'!K109</f>
        <v>0</v>
      </c>
      <c r="Q108" s="66">
        <f>'Conditions of people affected'!Q109</f>
        <v>1</v>
      </c>
      <c r="R108" s="53">
        <f t="shared" si="19"/>
        <v>2.7</v>
      </c>
      <c r="S108" s="53">
        <f>'Complexity of the crisis'!X109</f>
        <v>2.9</v>
      </c>
      <c r="T108" s="53">
        <f>'Complexity of the crisis'!AN109</f>
        <v>2.5</v>
      </c>
      <c r="U108" s="139" t="str">
        <f>VLOOKUP(C108,Lists!$C$3:$E$200,3,FALSE)</f>
        <v>Asia</v>
      </c>
      <c r="V108" s="140">
        <v>45043</v>
      </c>
    </row>
    <row r="109" spans="1:22" x14ac:dyDescent="0.25">
      <c r="A109" s="64" t="str">
        <f>'Crisis Indicator Data'!A107</f>
        <v>Highlands Violence</v>
      </c>
      <c r="B109" s="55" t="str">
        <f>Lists!G107</f>
        <v>Highlands Violence</v>
      </c>
      <c r="C109" s="64" t="str">
        <f>'Crisis Indicator Data'!C107</f>
        <v>PNG003</v>
      </c>
      <c r="D109" s="64" t="str">
        <f>'Crisis Indicator Data'!D107</f>
        <v>Papua New Guinea</v>
      </c>
      <c r="E109" s="64" t="str">
        <f>'Crisis Indicator Data'!E107</f>
        <v>PNG</v>
      </c>
      <c r="F109" s="64" t="str">
        <f>'Crisis Indicator Data'!B107</f>
        <v>Earthquake</v>
      </c>
      <c r="G109" s="52">
        <f t="shared" si="15"/>
        <v>2.6</v>
      </c>
      <c r="H109" s="65">
        <f t="shared" si="16"/>
        <v>3</v>
      </c>
      <c r="I109" s="131" t="str">
        <f t="shared" si="17"/>
        <v>Medium</v>
      </c>
      <c r="J109" s="133" t="str">
        <f>INDEX(Trends!$D$3:$D$404,MATCH(C109,Trends!$C$3:$C$404,0))</f>
        <v>Stable</v>
      </c>
      <c r="K109" s="123" t="str">
        <f>IF(Reliability!B107="x","x",(IF(ROUNDUP(Reliability!B107,0)=1,"Very High",IF(ROUNDUP(Reliability!B107,0)=2,"High",IF(ROUNDUP(Reliability!B107,0)=3,"Medium",IF(ROUNDUP(Reliability!B107,0)=4,"Low","Very Low"))))))</f>
        <v>High</v>
      </c>
      <c r="L109" s="54">
        <f t="shared" si="18"/>
        <v>2.2000000000000002</v>
      </c>
      <c r="M109" s="66">
        <f>'Impact of the crisis'!N110</f>
        <v>1.8</v>
      </c>
      <c r="N109" s="66">
        <f>'Impact of the crisis'!AB110</f>
        <v>2.4</v>
      </c>
      <c r="O109" s="54">
        <f>'Conditions of people affected'!R110</f>
        <v>2.7</v>
      </c>
      <c r="P109" s="66">
        <f>'Conditions of people affected'!K110</f>
        <v>2.4</v>
      </c>
      <c r="Q109" s="66">
        <f>'Conditions of people affected'!Q110</f>
        <v>3</v>
      </c>
      <c r="R109" s="53">
        <f t="shared" si="19"/>
        <v>2.7</v>
      </c>
      <c r="S109" s="53">
        <f>'Complexity of the crisis'!X110</f>
        <v>2.4</v>
      </c>
      <c r="T109" s="53">
        <f>'Complexity of the crisis'!AN110</f>
        <v>3</v>
      </c>
      <c r="U109" s="139" t="str">
        <f>VLOOKUP(C109,Lists!$C$3:$E$200,3,FALSE)</f>
        <v>Pacific</v>
      </c>
      <c r="V109" s="140">
        <v>45045</v>
      </c>
    </row>
    <row r="110" spans="1:22" x14ac:dyDescent="0.25">
      <c r="A110" s="64" t="str">
        <f>'Crisis Indicator Data'!A108</f>
        <v>Displacement from Ukraine conflict in Poland</v>
      </c>
      <c r="B110" s="55" t="str">
        <f>Lists!G108</f>
        <v>Displacement from Ukraine conflict</v>
      </c>
      <c r="C110" s="64" t="str">
        <f>'Crisis Indicator Data'!C108</f>
        <v>POL002</v>
      </c>
      <c r="D110" s="64" t="str">
        <f>'Crisis Indicator Data'!D108</f>
        <v>Poland</v>
      </c>
      <c r="E110" s="64" t="str">
        <f>'Crisis Indicator Data'!E108</f>
        <v>POL</v>
      </c>
      <c r="F110" s="64" t="str">
        <f>'Crisis Indicator Data'!B108</f>
        <v>Displacement,Conflict</v>
      </c>
      <c r="G110" s="52">
        <f t="shared" si="15"/>
        <v>2.5</v>
      </c>
      <c r="H110" s="65">
        <f t="shared" si="16"/>
        <v>3</v>
      </c>
      <c r="I110" s="131" t="str">
        <f t="shared" si="17"/>
        <v>Medium</v>
      </c>
      <c r="J110" s="133" t="str">
        <f>INDEX(Trends!$D$3:$D$404,MATCH(C110,Trends!$C$3:$C$404,0))</f>
        <v>Decreasing</v>
      </c>
      <c r="K110" s="123" t="str">
        <f>IF(Reliability!B108="x","x",(IF(ROUNDUP(Reliability!B108,0)=1,"Very High",IF(ROUNDUP(Reliability!B108,0)=2,"High",IF(ROUNDUP(Reliability!B108,0)=3,"Medium",IF(ROUNDUP(Reliability!B108,0)=4,"Low","Very Low"))))))</f>
        <v>Very High</v>
      </c>
      <c r="L110" s="54">
        <f t="shared" si="18"/>
        <v>2.9</v>
      </c>
      <c r="M110" s="66">
        <f>'Impact of the crisis'!N111</f>
        <v>2</v>
      </c>
      <c r="N110" s="66">
        <f>'Impact of the crisis'!AB111</f>
        <v>3.3</v>
      </c>
      <c r="O110" s="54">
        <f>'Conditions of people affected'!R111</f>
        <v>3.35</v>
      </c>
      <c r="P110" s="66">
        <f>'Conditions of people affected'!K111</f>
        <v>3.7</v>
      </c>
      <c r="Q110" s="66">
        <f>'Conditions of people affected'!Q111</f>
        <v>3</v>
      </c>
      <c r="R110" s="53">
        <f t="shared" si="19"/>
        <v>0.9</v>
      </c>
      <c r="S110" s="53">
        <f>'Complexity of the crisis'!X111</f>
        <v>0.8</v>
      </c>
      <c r="T110" s="53">
        <f>'Complexity of the crisis'!AN111</f>
        <v>1</v>
      </c>
      <c r="U110" s="139" t="str">
        <f>VLOOKUP(C110,Lists!$C$3:$E$200,3,FALSE)</f>
        <v>Europe</v>
      </c>
      <c r="V110" s="140">
        <v>45043</v>
      </c>
    </row>
    <row r="111" spans="1:22" x14ac:dyDescent="0.25">
      <c r="A111" s="64" t="str">
        <f>'Crisis Indicator Data'!A109</f>
        <v>Complex crisis in DPRK</v>
      </c>
      <c r="B111" s="55" t="str">
        <f>Lists!G109</f>
        <v>Complex crisis</v>
      </c>
      <c r="C111" s="64" t="str">
        <f>'Crisis Indicator Data'!C109</f>
        <v>PRK001</v>
      </c>
      <c r="D111" s="64" t="str">
        <f>'Crisis Indicator Data'!D109</f>
        <v>DPRK</v>
      </c>
      <c r="E111" s="64" t="str">
        <f>'Crisis Indicator Data'!E109</f>
        <v>PRK</v>
      </c>
      <c r="F111" s="64" t="str">
        <f>'Crisis Indicator Data'!B109</f>
        <v>Socio-political,Floods,Other seasonal event,Food Security</v>
      </c>
      <c r="G111" s="52">
        <f t="shared" si="15"/>
        <v>3.7</v>
      </c>
      <c r="H111" s="65">
        <f t="shared" si="16"/>
        <v>4</v>
      </c>
      <c r="I111" s="131" t="str">
        <f t="shared" si="17"/>
        <v>High</v>
      </c>
      <c r="J111" s="133" t="str">
        <f>INDEX(Trends!$D$3:$D$404,MATCH(C111,Trends!$C$3:$C$404,0))</f>
        <v>Stable</v>
      </c>
      <c r="K111" s="123" t="str">
        <f>IF(Reliability!B109="x","x",(IF(ROUNDUP(Reliability!B109,0)=1,"Very High",IF(ROUNDUP(Reliability!B109,0)=2,"High",IF(ROUNDUP(Reliability!B109,0)=3,"Medium",IF(ROUNDUP(Reliability!B109,0)=4,"Low","Very Low"))))))</f>
        <v>Medium</v>
      </c>
      <c r="L111" s="54">
        <f t="shared" si="18"/>
        <v>4</v>
      </c>
      <c r="M111" s="66">
        <f>'Impact of the crisis'!N112</f>
        <v>4.5999999999999996</v>
      </c>
      <c r="N111" s="66">
        <f>'Impact of the crisis'!AB112</f>
        <v>3.6</v>
      </c>
      <c r="O111" s="54">
        <f>'Conditions of people affected'!R112</f>
        <v>4.5</v>
      </c>
      <c r="P111" s="66">
        <f>'Conditions of people affected'!K112</f>
        <v>5</v>
      </c>
      <c r="Q111" s="66">
        <f>'Conditions of people affected'!Q112</f>
        <v>4</v>
      </c>
      <c r="R111" s="53">
        <f t="shared" si="19"/>
        <v>2.2999999999999998</v>
      </c>
      <c r="S111" s="53">
        <f>'Complexity of the crisis'!X112</f>
        <v>2.6</v>
      </c>
      <c r="T111" s="53">
        <f>'Complexity of the crisis'!AN112</f>
        <v>2</v>
      </c>
      <c r="U111" s="139" t="str">
        <f>VLOOKUP(C111,Lists!$C$3:$E$200,3,FALSE)</f>
        <v>Asia</v>
      </c>
      <c r="V111" s="140">
        <v>45046</v>
      </c>
    </row>
    <row r="112" spans="1:22" x14ac:dyDescent="0.25">
      <c r="A112" s="64" t="str">
        <f>'Crisis Indicator Data'!A110</f>
        <v>Conflict in Palestine</v>
      </c>
      <c r="B112" s="55" t="str">
        <f>Lists!G110</f>
        <v>Conflict</v>
      </c>
      <c r="C112" s="64" t="str">
        <f>'Crisis Indicator Data'!C110</f>
        <v>PSE002</v>
      </c>
      <c r="D112" s="64" t="str">
        <f>'Crisis Indicator Data'!D110</f>
        <v>Palestine</v>
      </c>
      <c r="E112" s="64" t="str">
        <f>'Crisis Indicator Data'!E110</f>
        <v>PSE</v>
      </c>
      <c r="F112" s="64" t="str">
        <f>'Crisis Indicator Data'!B110</f>
        <v>Conflict,Socio-political,Violence</v>
      </c>
      <c r="G112" s="52">
        <f t="shared" si="15"/>
        <v>3.8</v>
      </c>
      <c r="H112" s="65">
        <f t="shared" si="16"/>
        <v>4</v>
      </c>
      <c r="I112" s="131" t="str">
        <f t="shared" si="17"/>
        <v>High</v>
      </c>
      <c r="J112" s="133" t="str">
        <f>INDEX(Trends!$D$3:$D$404,MATCH(C112,Trends!$C$3:$C$404,0))</f>
        <v>Increasing</v>
      </c>
      <c r="K112" s="123" t="str">
        <f>IF(Reliability!B110="x","x",(IF(ROUNDUP(Reliability!B110,0)=1,"Very High",IF(ROUNDUP(Reliability!B110,0)=2,"High",IF(ROUNDUP(Reliability!B110,0)=3,"Medium",IF(ROUNDUP(Reliability!B110,0)=4,"Low","Very Low"))))))</f>
        <v>High</v>
      </c>
      <c r="L112" s="54">
        <f t="shared" si="18"/>
        <v>4</v>
      </c>
      <c r="M112" s="66">
        <f>'Impact of the crisis'!N113</f>
        <v>3.4</v>
      </c>
      <c r="N112" s="66">
        <f>'Impact of the crisis'!AB113</f>
        <v>4.2</v>
      </c>
      <c r="O112" s="54">
        <f>'Conditions of people affected'!R113</f>
        <v>3.95</v>
      </c>
      <c r="P112" s="66">
        <f>'Conditions of people affected'!K113</f>
        <v>3.9</v>
      </c>
      <c r="Q112" s="66">
        <f>'Conditions of people affected'!Q113</f>
        <v>4</v>
      </c>
      <c r="R112" s="53">
        <f t="shared" si="19"/>
        <v>3.3</v>
      </c>
      <c r="S112" s="53">
        <f>'Complexity of the crisis'!X113</f>
        <v>2.2999999999999998</v>
      </c>
      <c r="T112" s="53">
        <f>'Complexity of the crisis'!AN113</f>
        <v>4</v>
      </c>
      <c r="U112" s="139" t="str">
        <f>VLOOKUP(C112,Lists!$C$3:$E$200,3,FALSE)</f>
        <v>Middle east</v>
      </c>
      <c r="V112" s="140">
        <v>45041</v>
      </c>
    </row>
    <row r="113" spans="1:22" x14ac:dyDescent="0.25">
      <c r="A113" s="64" t="str">
        <f>'Crisis Indicator Data'!A111</f>
        <v>Regional Boko Haram Crisis</v>
      </c>
      <c r="B113" s="55" t="str">
        <f>Lists!G111</f>
        <v>Regional Boko Haram</v>
      </c>
      <c r="C113" s="64" t="str">
        <f>'Crisis Indicator Data'!C111</f>
        <v>REG001</v>
      </c>
      <c r="D113" s="64" t="str">
        <f>'Crisis Indicator Data'!D111</f>
        <v>Nigeria,Niger,Chad,Cameroon</v>
      </c>
      <c r="E113" s="64" t="str">
        <f>'Crisis Indicator Data'!E111</f>
        <v>NGA,NER,TCD,CMR</v>
      </c>
      <c r="F113" s="64">
        <f>'Crisis Indicator Data'!B111</f>
        <v>0</v>
      </c>
      <c r="G113" s="52">
        <f t="shared" si="15"/>
        <v>4.4000000000000004</v>
      </c>
      <c r="H113" s="65">
        <f t="shared" si="16"/>
        <v>5</v>
      </c>
      <c r="I113" s="131" t="str">
        <f t="shared" si="17"/>
        <v>Very High</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4.4000000000000004</v>
      </c>
      <c r="M113" s="66">
        <f>'Impact of the crisis'!N114</f>
        <v>3.8</v>
      </c>
      <c r="N113" s="66">
        <f>'Impact of the crisis'!AB114</f>
        <v>4.7</v>
      </c>
      <c r="O113" s="54">
        <f>'Conditions of people affected'!R114</f>
        <v>4.5</v>
      </c>
      <c r="P113" s="66">
        <f>'Conditions of people affected'!K114</f>
        <v>5</v>
      </c>
      <c r="Q113" s="66">
        <f>'Conditions of people affected'!Q114</f>
        <v>4</v>
      </c>
      <c r="R113" s="53">
        <f t="shared" si="19"/>
        <v>4.4000000000000004</v>
      </c>
      <c r="S113" s="53">
        <f>'Complexity of the crisis'!X114</f>
        <v>3.6</v>
      </c>
      <c r="T113" s="53">
        <f>'Complexity of the crisis'!AN114</f>
        <v>5</v>
      </c>
      <c r="U113" s="139" t="str">
        <f>VLOOKUP(C113,Lists!$C$3:$E$200,3,FALSE)</f>
        <v>Africa,Africa,Africa,Africa</v>
      </c>
      <c r="V113" s="140">
        <v>45043</v>
      </c>
    </row>
    <row r="114" spans="1:22" x14ac:dyDescent="0.25">
      <c r="A114" s="64" t="str">
        <f>'Crisis Indicator Data'!A112</f>
        <v>Venezuela Regional Crisis</v>
      </c>
      <c r="B114" s="55" t="str">
        <f>Lists!G112</f>
        <v>Venezuela Regional Crisis</v>
      </c>
      <c r="C114" s="64" t="str">
        <f>'Crisis Indicator Data'!C112</f>
        <v>REG002</v>
      </c>
      <c r="D114" s="64" t="str">
        <f>'Crisis Indicator Data'!D112</f>
        <v>Venezuela,Brazil,Colombia,Ecuador,Peru,Trinidad and Tobago,Chile,Dominican Republic,Panama</v>
      </c>
      <c r="E114" s="64" t="str">
        <f>'Crisis Indicator Data'!E112</f>
        <v>VEN,BRA,COL,ECU,PER,TTO,CHL,DOM,PAN</v>
      </c>
      <c r="F114" s="64">
        <f>'Crisis Indicator Data'!B112</f>
        <v>0</v>
      </c>
      <c r="G114" s="52">
        <f t="shared" si="15"/>
        <v>3.9</v>
      </c>
      <c r="H114" s="65">
        <f t="shared" si="16"/>
        <v>4</v>
      </c>
      <c r="I114" s="131" t="str">
        <f t="shared" si="17"/>
        <v>High</v>
      </c>
      <c r="J114" s="133" t="str">
        <f>INDEX(Trends!$D$3:$D$404,MATCH(C114,Trends!$C$3:$C$404,0))</f>
        <v>Stable</v>
      </c>
      <c r="K114" s="123" t="str">
        <f>IF(Reliability!B112="x","x",(IF(ROUNDUP(Reliability!B112,0)=1,"Very High",IF(ROUNDUP(Reliability!B112,0)=2,"High",IF(ROUNDUP(Reliability!B112,0)=3,"Medium",IF(ROUNDUP(Reliability!B112,0)=4,"Low","Very Low"))))))</f>
        <v>Medium</v>
      </c>
      <c r="L114" s="54">
        <f t="shared" si="18"/>
        <v>3.6</v>
      </c>
      <c r="M114" s="66">
        <f>'Impact of the crisis'!N115</f>
        <v>3.4</v>
      </c>
      <c r="N114" s="66">
        <f>'Impact of the crisis'!AB115</f>
        <v>3.7</v>
      </c>
      <c r="O114" s="54">
        <f>'Conditions of people affected'!R115</f>
        <v>4</v>
      </c>
      <c r="P114" s="66">
        <f>'Conditions of people affected'!K115</f>
        <v>5</v>
      </c>
      <c r="Q114" s="66">
        <f>'Conditions of people affected'!Q115</f>
        <v>3</v>
      </c>
      <c r="R114" s="53">
        <f t="shared" si="19"/>
        <v>3.8</v>
      </c>
      <c r="S114" s="53">
        <f>'Complexity of the crisis'!X115</f>
        <v>2.7</v>
      </c>
      <c r="T114" s="53">
        <f>'Complexity of the crisis'!AN115</f>
        <v>4.5</v>
      </c>
      <c r="U114" s="139" t="str">
        <f>VLOOKUP(C114,Lists!$C$3:$E$200,3,FALSE)</f>
        <v>Americas,Americas,Americas,Americas,Americas,Americas,Americas,Americas,Americas</v>
      </c>
      <c r="V114" s="140">
        <v>44865</v>
      </c>
    </row>
    <row r="115" spans="1:22" x14ac:dyDescent="0.25">
      <c r="A115" s="64" t="str">
        <f>'Crisis Indicator Data'!A113</f>
        <v>Regional Kashmir conflict</v>
      </c>
      <c r="B115" s="55" t="str">
        <f>Lists!G113</f>
        <v>Regional Kashmir conflict</v>
      </c>
      <c r="C115" s="64" t="str">
        <f>'Crisis Indicator Data'!C113</f>
        <v>REG003</v>
      </c>
      <c r="D115" s="64" t="str">
        <f>'Crisis Indicator Data'!D113</f>
        <v>India,Pakistan</v>
      </c>
      <c r="E115" s="64" t="str">
        <f>'Crisis Indicator Data'!E113</f>
        <v>IND,PAK</v>
      </c>
      <c r="F115" s="64">
        <f>'Crisis Indicator Data'!B113</f>
        <v>0</v>
      </c>
      <c r="G115" s="52" t="str">
        <f t="shared" si="15"/>
        <v>x</v>
      </c>
      <c r="H115" s="65" t="str">
        <f t="shared" si="16"/>
        <v>x</v>
      </c>
      <c r="I115" s="131" t="str">
        <f t="shared" si="17"/>
        <v>x</v>
      </c>
      <c r="J115" s="133" t="str">
        <f>INDEX(Trends!$D$3:$D$404,MATCH(C115,Trends!$C$3:$C$404,0))</f>
        <v>-</v>
      </c>
      <c r="K115" s="123" t="str">
        <f>IF(Reliability!B113="x","x",(IF(ROUNDUP(Reliability!B113,0)=1,"Very High",IF(ROUNDUP(Reliability!B113,0)=2,"High",IF(ROUNDUP(Reliability!B113,0)=3,"Medium",IF(ROUNDUP(Reliability!B113,0)=4,"Low","Very Low"))))))</f>
        <v>Very Low</v>
      </c>
      <c r="L115" s="54">
        <f t="shared" si="18"/>
        <v>3.3</v>
      </c>
      <c r="M115" s="66">
        <f>'Impact of the crisis'!N116</f>
        <v>2.1</v>
      </c>
      <c r="N115" s="66">
        <f>'Impact of the crisis'!AB116</f>
        <v>3.7</v>
      </c>
      <c r="O115" s="54" t="str">
        <f>'Conditions of people affected'!R116</f>
        <v>x</v>
      </c>
      <c r="P115" s="66" t="str">
        <f>'Conditions of people affected'!K116</f>
        <v>x</v>
      </c>
      <c r="Q115" s="66" t="str">
        <f>'Conditions of people affected'!Q116</f>
        <v>x</v>
      </c>
      <c r="R115" s="53">
        <f t="shared" si="19"/>
        <v>2.8</v>
      </c>
      <c r="S115" s="53">
        <f>'Complexity of the crisis'!X116</f>
        <v>3</v>
      </c>
      <c r="T115" s="53">
        <f>'Complexity of the crisis'!AN116</f>
        <v>2.5</v>
      </c>
      <c r="U115" s="139" t="str">
        <f>VLOOKUP(C115,Lists!$C$3:$E$200,3,FALSE)</f>
        <v>Asia,Asia</v>
      </c>
      <c r="V115" s="140">
        <v>44957</v>
      </c>
    </row>
    <row r="116" spans="1:22" x14ac:dyDescent="0.25">
      <c r="A116" s="64" t="str">
        <f>'Crisis Indicator Data'!A114</f>
        <v>Syrian Regional Crisis</v>
      </c>
      <c r="B116" s="55" t="str">
        <f>Lists!G114</f>
        <v>Syrian Regional Crisis</v>
      </c>
      <c r="C116" s="64" t="str">
        <f>'Crisis Indicator Data'!C114</f>
        <v>REG004</v>
      </c>
      <c r="D116" s="64" t="str">
        <f>'Crisis Indicator Data'!D114</f>
        <v>Syria,Türkiye,Iraq,Egypt,Jordan,Lebanon</v>
      </c>
      <c r="E116" s="64" t="str">
        <f>'Crisis Indicator Data'!E114</f>
        <v>SYR,TUR,IRQ,EGY,JOR,LBN</v>
      </c>
      <c r="F116" s="64">
        <f>'Crisis Indicator Data'!B114</f>
        <v>0</v>
      </c>
      <c r="G116" s="52">
        <f t="shared" si="15"/>
        <v>4.3</v>
      </c>
      <c r="H116" s="65">
        <f t="shared" si="16"/>
        <v>5</v>
      </c>
      <c r="I116" s="131" t="str">
        <f t="shared" si="17"/>
        <v>Very High</v>
      </c>
      <c r="J116" s="133" t="str">
        <f>INDEX(Trends!$D$3:$D$404,MATCH(C116,Trends!$C$3:$C$404,0))</f>
        <v>Stable</v>
      </c>
      <c r="K116" s="123" t="str">
        <f>IF(Reliability!B114="x","x",(IF(ROUNDUP(Reliability!B114,0)=1,"Very High",IF(ROUNDUP(Reliability!B114,0)=2,"High",IF(ROUNDUP(Reliability!B114,0)=3,"Medium",IF(ROUNDUP(Reliability!B114,0)=4,"Low","Very Low"))))))</f>
        <v>High</v>
      </c>
      <c r="L116" s="54">
        <f t="shared" si="18"/>
        <v>3.9</v>
      </c>
      <c r="M116" s="66">
        <f>'Impact of the crisis'!N117</f>
        <v>3</v>
      </c>
      <c r="N116" s="66">
        <f>'Impact of the crisis'!AB117</f>
        <v>4.2</v>
      </c>
      <c r="O116" s="54">
        <f>'Conditions of people affected'!R117</f>
        <v>4.5</v>
      </c>
      <c r="P116" s="66">
        <f>'Conditions of people affected'!K117</f>
        <v>5</v>
      </c>
      <c r="Q116" s="66">
        <f>'Conditions of people affected'!Q117</f>
        <v>4</v>
      </c>
      <c r="R116" s="53">
        <f t="shared" si="19"/>
        <v>4.0999999999999996</v>
      </c>
      <c r="S116" s="53">
        <f>'Complexity of the crisis'!X117</f>
        <v>3.6</v>
      </c>
      <c r="T116" s="53">
        <f>'Complexity of the crisis'!AN117</f>
        <v>4.5</v>
      </c>
      <c r="U116" s="139" t="str">
        <f>VLOOKUP(C116,Lists!$C$3:$E$200,3,FALSE)</f>
        <v>Middle east,Middle east,Middle east,Africa,Middle east,Middle east</v>
      </c>
      <c r="V116" s="140">
        <v>45042</v>
      </c>
    </row>
    <row r="117" spans="1:22" x14ac:dyDescent="0.25">
      <c r="A117" s="64" t="str">
        <f>'Crisis Indicator Data'!A115</f>
        <v xml:space="preserve">Eastern Mediterranean Route </v>
      </c>
      <c r="B117" s="55" t="str">
        <f>Lists!G115</f>
        <v xml:space="preserve">Eastern Mediterranean Route </v>
      </c>
      <c r="C117" s="64" t="str">
        <f>'Crisis Indicator Data'!C115</f>
        <v>REG006</v>
      </c>
      <c r="D117" s="64" t="str">
        <f>'Crisis Indicator Data'!D115</f>
        <v>Türkiye,Greece</v>
      </c>
      <c r="E117" s="64" t="str">
        <f>'Crisis Indicator Data'!E115</f>
        <v>TUR,GRC</v>
      </c>
      <c r="F117" s="64">
        <f>'Crisis Indicator Data'!B115</f>
        <v>0</v>
      </c>
      <c r="G117" s="52">
        <f t="shared" si="15"/>
        <v>2.4</v>
      </c>
      <c r="H117" s="65">
        <f t="shared" si="16"/>
        <v>3</v>
      </c>
      <c r="I117" s="131" t="str">
        <f t="shared" si="17"/>
        <v>Medium</v>
      </c>
      <c r="J117" s="133" t="str">
        <f>INDEX(Trends!$D$3:$D$404,MATCH(C117,Trends!$C$3:$C$404,0))</f>
        <v>Increasing</v>
      </c>
      <c r="K117" s="123" t="str">
        <f>IF(Reliability!B115="x","x",(IF(ROUNDUP(Reliability!B115,0)=1,"Very High",IF(ROUNDUP(Reliability!B115,0)=2,"High",IF(ROUNDUP(Reliability!B115,0)=3,"Medium",IF(ROUNDUP(Reliability!B115,0)=4,"Low","Very Low"))))))</f>
        <v>Medium</v>
      </c>
      <c r="L117" s="54">
        <f t="shared" si="18"/>
        <v>2.7</v>
      </c>
      <c r="M117" s="66">
        <f>'Impact of the crisis'!N118</f>
        <v>3</v>
      </c>
      <c r="N117" s="66">
        <f>'Impact of the crisis'!AB118</f>
        <v>2.6</v>
      </c>
      <c r="O117" s="54">
        <f>'Conditions of people affected'!R118</f>
        <v>2.1</v>
      </c>
      <c r="P117" s="66">
        <f>'Conditions of people affected'!K118</f>
        <v>2.2000000000000002</v>
      </c>
      <c r="Q117" s="66">
        <f>'Conditions of people affected'!Q118</f>
        <v>2</v>
      </c>
      <c r="R117" s="53">
        <f t="shared" si="19"/>
        <v>2.5</v>
      </c>
      <c r="S117" s="53">
        <f>'Complexity of the crisis'!X118</f>
        <v>2.9</v>
      </c>
      <c r="T117" s="53">
        <f>'Complexity of the crisis'!AN118</f>
        <v>2</v>
      </c>
      <c r="U117" s="139" t="str">
        <f>VLOOKUP(C117,Lists!$C$3:$E$200,3,FALSE)</f>
        <v>Middle east,Europe</v>
      </c>
      <c r="V117" s="140">
        <v>45042</v>
      </c>
    </row>
    <row r="118" spans="1:22" x14ac:dyDescent="0.25">
      <c r="A118" s="64" t="str">
        <f>'Crisis Indicator Data'!A116</f>
        <v>Central Mediterranean Route</v>
      </c>
      <c r="B118" s="55" t="str">
        <f>Lists!G116</f>
        <v>Central Mediterranean Route</v>
      </c>
      <c r="C118" s="64" t="str">
        <f>'Crisis Indicator Data'!C116</f>
        <v>REG007</v>
      </c>
      <c r="D118" s="64" t="str">
        <f>'Crisis Indicator Data'!D116</f>
        <v>Algeria,Tunisia,Libya,Italy</v>
      </c>
      <c r="E118" s="64" t="str">
        <f>'Crisis Indicator Data'!E116</f>
        <v>DZA,TUN,LBY,ITA</v>
      </c>
      <c r="F118" s="64">
        <f>'Crisis Indicator Data'!B116</f>
        <v>0</v>
      </c>
      <c r="G118" s="52">
        <f t="shared" si="15"/>
        <v>3</v>
      </c>
      <c r="H118" s="65">
        <f t="shared" si="16"/>
        <v>3</v>
      </c>
      <c r="I118" s="131" t="str">
        <f t="shared" si="17"/>
        <v>Medium</v>
      </c>
      <c r="J118" s="133" t="str">
        <f>INDEX(Trends!$D$3:$D$404,MATCH(C118,Trends!$C$3:$C$404,0))</f>
        <v>Stable</v>
      </c>
      <c r="K118" s="123" t="str">
        <f>IF(Reliability!B116="x","x",(IF(ROUNDUP(Reliability!B116,0)=1,"Very High",IF(ROUNDUP(Reliability!B116,0)=2,"High",IF(ROUNDUP(Reliability!B116,0)=3,"Medium",IF(ROUNDUP(Reliability!B116,0)=4,"Low","Very Low"))))))</f>
        <v>Very High</v>
      </c>
      <c r="L118" s="54">
        <f t="shared" si="18"/>
        <v>3.8</v>
      </c>
      <c r="M118" s="66">
        <f>'Impact of the crisis'!N119</f>
        <v>4.4000000000000004</v>
      </c>
      <c r="N118" s="66">
        <f>'Impact of the crisis'!AB119</f>
        <v>3.5</v>
      </c>
      <c r="O118" s="54">
        <f>'Conditions of people affected'!R119</f>
        <v>2.25</v>
      </c>
      <c r="P118" s="66">
        <f>'Conditions of people affected'!K119</f>
        <v>3.5</v>
      </c>
      <c r="Q118" s="66">
        <f>'Conditions of people affected'!Q119</f>
        <v>1</v>
      </c>
      <c r="R118" s="53">
        <f t="shared" si="19"/>
        <v>3.4</v>
      </c>
      <c r="S118" s="53">
        <f>'Complexity of the crisis'!X119</f>
        <v>2.6</v>
      </c>
      <c r="T118" s="53">
        <f>'Complexity of the crisis'!AN119</f>
        <v>4</v>
      </c>
      <c r="U118" s="139" t="str">
        <f>VLOOKUP(C118,Lists!$C$3:$E$200,3,FALSE)</f>
        <v>Africa,Africa,Africa,Europe</v>
      </c>
      <c r="V118" s="140">
        <v>45043</v>
      </c>
    </row>
    <row r="119" spans="1:22" ht="13.5" customHeight="1" x14ac:dyDescent="0.25">
      <c r="A119" s="64" t="str">
        <f>'Crisis Indicator Data'!A117</f>
        <v>Western Mediterranean Route</v>
      </c>
      <c r="B119" s="55" t="str">
        <f>Lists!G117</f>
        <v>Western Mediterranean Route</v>
      </c>
      <c r="C119" s="64" t="str">
        <f>'Crisis Indicator Data'!C117</f>
        <v>REG008</v>
      </c>
      <c r="D119" s="64" t="str">
        <f>'Crisis Indicator Data'!D117</f>
        <v>Algeria,Morocco,Spain</v>
      </c>
      <c r="E119" s="64" t="str">
        <f>'Crisis Indicator Data'!E117</f>
        <v>DZA,MAR,ESP</v>
      </c>
      <c r="F119" s="64">
        <f>'Crisis Indicator Data'!B117</f>
        <v>0</v>
      </c>
      <c r="G119" s="52">
        <f t="shared" si="15"/>
        <v>2.7</v>
      </c>
      <c r="H119" s="65">
        <f t="shared" si="16"/>
        <v>3</v>
      </c>
      <c r="I119" s="131" t="str">
        <f t="shared" si="17"/>
        <v>Medium</v>
      </c>
      <c r="J119" s="133" t="str">
        <f>INDEX(Trends!$D$3:$D$404,MATCH(C119,Trends!$C$3:$C$404,0))</f>
        <v>Increasing</v>
      </c>
      <c r="K119" s="123" t="str">
        <f>IF(Reliability!B117="x","x",(IF(ROUNDUP(Reliability!B117,0)=1,"Very High",IF(ROUNDUP(Reliability!B117,0)=2,"High",IF(ROUNDUP(Reliability!B117,0)=3,"Medium",IF(ROUNDUP(Reliability!B117,0)=4,"Low","Very Low"))))))</f>
        <v>Very High</v>
      </c>
      <c r="L119" s="54">
        <f t="shared" si="18"/>
        <v>3.6</v>
      </c>
      <c r="M119" s="66">
        <f>'Impact of the crisis'!N120</f>
        <v>4.5</v>
      </c>
      <c r="N119" s="66">
        <f>'Impact of the crisis'!AB120</f>
        <v>3</v>
      </c>
      <c r="O119" s="54">
        <f>'Conditions of people affected'!R120</f>
        <v>1.85</v>
      </c>
      <c r="P119" s="66">
        <f>'Conditions of people affected'!K120</f>
        <v>2.7</v>
      </c>
      <c r="Q119" s="66">
        <f>'Conditions of people affected'!Q120</f>
        <v>1</v>
      </c>
      <c r="R119" s="53">
        <f t="shared" si="19"/>
        <v>3.1</v>
      </c>
      <c r="S119" s="53">
        <f>'Complexity of the crisis'!X120</f>
        <v>2.7</v>
      </c>
      <c r="T119" s="53">
        <f>'Complexity of the crisis'!AN120</f>
        <v>3.5</v>
      </c>
      <c r="U119" s="139" t="str">
        <f>VLOOKUP(C119,Lists!$C$3:$E$200,3,FALSE)</f>
        <v>Africa,Africa,Europe</v>
      </c>
      <c r="V119" s="140">
        <v>45043</v>
      </c>
    </row>
    <row r="120" spans="1:22" x14ac:dyDescent="0.25">
      <c r="A120" s="64" t="str">
        <f>'Crisis Indicator Data'!A118</f>
        <v>Rohingya Regional Crisis</v>
      </c>
      <c r="B120" s="55" t="str">
        <f>Lists!G118</f>
        <v>Rohingya Regional Crisis</v>
      </c>
      <c r="C120" s="64" t="str">
        <f>'Crisis Indicator Data'!C118</f>
        <v>REG011</v>
      </c>
      <c r="D120" s="64" t="str">
        <f>'Crisis Indicator Data'!D118</f>
        <v>Bangladesh,Myanmar</v>
      </c>
      <c r="E120" s="64" t="str">
        <f>'Crisis Indicator Data'!E118</f>
        <v>BGD,MMR</v>
      </c>
      <c r="F120" s="64">
        <f>'Crisis Indicator Data'!B118</f>
        <v>0</v>
      </c>
      <c r="G120" s="52">
        <f t="shared" si="15"/>
        <v>3.9</v>
      </c>
      <c r="H120" s="65">
        <f t="shared" si="16"/>
        <v>4</v>
      </c>
      <c r="I120" s="131" t="str">
        <f t="shared" si="17"/>
        <v>High</v>
      </c>
      <c r="J120" s="133" t="str">
        <f>INDEX(Trends!$D$3:$D$404,MATCH(C120,Trends!$C$3:$C$404,0))</f>
        <v>Increasing</v>
      </c>
      <c r="K120" s="123" t="str">
        <f>IF(Reliability!B118="x","x",(IF(ROUNDUP(Reliability!B118,0)=1,"Very High",IF(ROUNDUP(Reliability!B118,0)=2,"High",IF(ROUNDUP(Reliability!B118,0)=3,"Medium",IF(ROUNDUP(Reliability!B118,0)=4,"Low","Very Low"))))))</f>
        <v>Very High</v>
      </c>
      <c r="L120" s="54">
        <f t="shared" si="18"/>
        <v>3.5</v>
      </c>
      <c r="M120" s="66">
        <f>'Impact of the crisis'!N121</f>
        <v>1.3</v>
      </c>
      <c r="N120" s="66">
        <f>'Impact of the crisis'!AB121</f>
        <v>4.2</v>
      </c>
      <c r="O120" s="54">
        <f>'Conditions of people affected'!R121</f>
        <v>4.0999999999999996</v>
      </c>
      <c r="P120" s="66">
        <f>'Conditions of people affected'!K121</f>
        <v>4.2</v>
      </c>
      <c r="Q120" s="66">
        <f>'Conditions of people affected'!Q121</f>
        <v>4</v>
      </c>
      <c r="R120" s="53">
        <f t="shared" si="19"/>
        <v>3.8</v>
      </c>
      <c r="S120" s="53">
        <f>'Complexity of the crisis'!X121</f>
        <v>3.5</v>
      </c>
      <c r="T120" s="53">
        <f>'Complexity of the crisis'!AN121</f>
        <v>4</v>
      </c>
      <c r="U120" s="139" t="str">
        <f>VLOOKUP(C120,Lists!$C$3:$E$200,3,FALSE)</f>
        <v>Asia,Asia</v>
      </c>
      <c r="V120" s="140">
        <v>45043</v>
      </c>
    </row>
    <row r="121" spans="1:22" x14ac:dyDescent="0.25">
      <c r="A121" s="64" t="str">
        <f>'Crisis Indicator Data'!A119</f>
        <v>Southern Africa Regional Food Security Crisis</v>
      </c>
      <c r="B121" s="55" t="str">
        <f>Lists!G119</f>
        <v>Southern Africa Regional Food Security Crisis</v>
      </c>
      <c r="C121" s="64" t="str">
        <f>'Crisis Indicator Data'!C119</f>
        <v>REG012</v>
      </c>
      <c r="D121" s="64" t="str">
        <f>'Crisis Indicator Data'!D119</f>
        <v>Lesotho,Madagascar,Malawi,Namibia,Eswatini,Zambia,Zimbabwe,Tanzania</v>
      </c>
      <c r="E121" s="64" t="str">
        <f>'Crisis Indicator Data'!E119</f>
        <v>LSO,MDG,MWI,NAM,SWZ,ZMB,ZWE,TZA</v>
      </c>
      <c r="F121" s="64">
        <f>'Crisis Indicator Data'!B119</f>
        <v>0</v>
      </c>
      <c r="G121" s="52">
        <f t="shared" si="15"/>
        <v>3.6</v>
      </c>
      <c r="H121" s="65">
        <f t="shared" si="16"/>
        <v>4</v>
      </c>
      <c r="I121" s="131" t="str">
        <f t="shared" si="17"/>
        <v>High</v>
      </c>
      <c r="J121" s="133" t="str">
        <f>INDEX(Trends!$D$3:$D$404,MATCH(C121,Trends!$C$3:$C$404,0))</f>
        <v>Increasing</v>
      </c>
      <c r="K121" s="123" t="str">
        <f>IF(Reliability!B119="x","x",(IF(ROUNDUP(Reliability!B119,0)=1,"Very High",IF(ROUNDUP(Reliability!B119,0)=2,"High",IF(ROUNDUP(Reliability!B119,0)=3,"Medium",IF(ROUNDUP(Reliability!B119,0)=4,"Low","Very Low"))))))</f>
        <v>Very High</v>
      </c>
      <c r="L121" s="54">
        <f t="shared" si="18"/>
        <v>3.5</v>
      </c>
      <c r="M121" s="66">
        <f>'Impact of the crisis'!N122</f>
        <v>4</v>
      </c>
      <c r="N121" s="66">
        <f>'Impact of the crisis'!AB122</f>
        <v>3.2</v>
      </c>
      <c r="O121" s="54">
        <f>'Conditions of people affected'!R122</f>
        <v>4</v>
      </c>
      <c r="P121" s="66">
        <f>'Conditions of people affected'!K122</f>
        <v>5</v>
      </c>
      <c r="Q121" s="66">
        <f>'Conditions of people affected'!Q122</f>
        <v>3</v>
      </c>
      <c r="R121" s="53">
        <f t="shared" si="19"/>
        <v>3.1</v>
      </c>
      <c r="S121" s="53">
        <f>'Complexity of the crisis'!X122</f>
        <v>2.6</v>
      </c>
      <c r="T121" s="53">
        <f>'Complexity of the crisis'!AN122</f>
        <v>3.5</v>
      </c>
      <c r="U121" s="139" t="str">
        <f>VLOOKUP(C121,Lists!$C$3:$E$200,3,FALSE)</f>
        <v>Africa,Africa,Africa,Africa,Africa,Africa,Africa,Africa</v>
      </c>
      <c r="V121" s="140">
        <v>45046</v>
      </c>
    </row>
    <row r="122" spans="1:22" x14ac:dyDescent="0.25">
      <c r="A122" s="64" t="str">
        <f>'Crisis Indicator Data'!A120</f>
        <v>Nagorno-Karabakh Conflict</v>
      </c>
      <c r="B122" s="55" t="str">
        <f>Lists!G120</f>
        <v>Regional Nagorno-Karabakh Conflict</v>
      </c>
      <c r="C122" s="64" t="str">
        <f>'Crisis Indicator Data'!C120</f>
        <v>REG013</v>
      </c>
      <c r="D122" s="64" t="str">
        <f>'Crisis Indicator Data'!D120</f>
        <v>Armenia,Azerbaijan</v>
      </c>
      <c r="E122" s="64" t="str">
        <f>'Crisis Indicator Data'!E120</f>
        <v>ARM,AZE</v>
      </c>
      <c r="F122" s="64">
        <f>'Crisis Indicator Data'!B120</f>
        <v>0</v>
      </c>
      <c r="G122" s="52">
        <f t="shared" si="15"/>
        <v>1.8</v>
      </c>
      <c r="H122" s="65">
        <f t="shared" si="16"/>
        <v>2</v>
      </c>
      <c r="I122" s="131" t="str">
        <f t="shared" si="17"/>
        <v>Low</v>
      </c>
      <c r="J122" s="133" t="str">
        <f>INDEX(Trends!$D$3:$D$404,MATCH(C122,Trends!$C$3:$C$404,0))</f>
        <v>Stable</v>
      </c>
      <c r="K122" s="123" t="str">
        <f>IF(Reliability!B120="x","x",(IF(ROUNDUP(Reliability!B120,0)=1,"Very High",IF(ROUNDUP(Reliability!B120,0)=2,"High",IF(ROUNDUP(Reliability!B120,0)=3,"Medium",IF(ROUNDUP(Reliability!B120,0)=4,"Low","Very Low"))))))</f>
        <v>Medium</v>
      </c>
      <c r="L122" s="54">
        <f t="shared" si="18"/>
        <v>2.2999999999999998</v>
      </c>
      <c r="M122" s="66">
        <f>'Impact of the crisis'!N123</f>
        <v>2</v>
      </c>
      <c r="N122" s="66">
        <f>'Impact of the crisis'!AB123</f>
        <v>2.5</v>
      </c>
      <c r="O122" s="54">
        <f>'Conditions of people affected'!R123</f>
        <v>1.35</v>
      </c>
      <c r="P122" s="66">
        <f>'Conditions of people affected'!K123</f>
        <v>0.7</v>
      </c>
      <c r="Q122" s="66">
        <f>'Conditions of people affected'!Q123</f>
        <v>2</v>
      </c>
      <c r="R122" s="53">
        <f t="shared" si="19"/>
        <v>1.9</v>
      </c>
      <c r="S122" s="53">
        <f>'Complexity of the crisis'!X123</f>
        <v>2.2000000000000002</v>
      </c>
      <c r="T122" s="53">
        <f>'Complexity of the crisis'!AN123</f>
        <v>1.5</v>
      </c>
      <c r="U122" s="139" t="str">
        <f>VLOOKUP(C122,Lists!$C$3:$E$200,3,FALSE)</f>
        <v>Middle east,Middle east</v>
      </c>
      <c r="V122" s="140">
        <v>45046</v>
      </c>
    </row>
    <row r="123" spans="1:22" x14ac:dyDescent="0.25">
      <c r="A123" s="64" t="str">
        <f>'Crisis Indicator Data'!A121</f>
        <v>Eastern Africa Regional Drought Crisis</v>
      </c>
      <c r="B123" s="55" t="str">
        <f>Lists!G121</f>
        <v>Eastern Africa Regional Drought Crisis</v>
      </c>
      <c r="C123" s="64" t="str">
        <f>'Crisis Indicator Data'!C121</f>
        <v>REG014</v>
      </c>
      <c r="D123" s="64" t="str">
        <f>'Crisis Indicator Data'!D121</f>
        <v>Ethiopia,Somalia,Kenya</v>
      </c>
      <c r="E123" s="64" t="str">
        <f>'Crisis Indicator Data'!E121</f>
        <v>ETH,SOM,KEN</v>
      </c>
      <c r="F123" s="64" t="str">
        <f>'Crisis Indicator Data'!B121</f>
        <v>Drought</v>
      </c>
      <c r="G123" s="52">
        <f t="shared" si="15"/>
        <v>4.4000000000000004</v>
      </c>
      <c r="H123" s="65">
        <f t="shared" si="16"/>
        <v>5</v>
      </c>
      <c r="I123" s="131" t="str">
        <f t="shared" si="17"/>
        <v>Very High</v>
      </c>
      <c r="J123" s="133" t="str">
        <f>INDEX(Trends!$D$3:$D$404,MATCH(C123,Trends!$C$3:$C$404,0))</f>
        <v>Increasing</v>
      </c>
      <c r="K123" s="123" t="str">
        <f>IF(Reliability!B121="x","x",(IF(ROUNDUP(Reliability!B121,0)=1,"Very High",IF(ROUNDUP(Reliability!B121,0)=2,"High",IF(ROUNDUP(Reliability!B121,0)=3,"Medium",IF(ROUNDUP(Reliability!B121,0)=4,"Low","Very Low"))))))</f>
        <v>High</v>
      </c>
      <c r="L123" s="54">
        <f t="shared" si="18"/>
        <v>4.2</v>
      </c>
      <c r="M123" s="66">
        <f>'Impact of the crisis'!N124</f>
        <v>4.3</v>
      </c>
      <c r="N123" s="66">
        <f>'Impact of the crisis'!AB124</f>
        <v>4.2</v>
      </c>
      <c r="O123" s="54">
        <f>'Conditions of people affected'!R124</f>
        <v>4.5</v>
      </c>
      <c r="P123" s="66">
        <f>'Conditions of people affected'!K124</f>
        <v>5</v>
      </c>
      <c r="Q123" s="66">
        <f>'Conditions of people affected'!Q124</f>
        <v>4</v>
      </c>
      <c r="R123" s="53">
        <f t="shared" si="19"/>
        <v>4.5</v>
      </c>
      <c r="S123" s="53">
        <f>'Complexity of the crisis'!X124</f>
        <v>3.8</v>
      </c>
      <c r="T123" s="53">
        <f>'Complexity of the crisis'!AN124</f>
        <v>5</v>
      </c>
      <c r="U123" s="139" t="str">
        <f>VLOOKUP(C123,Lists!$C$3:$E$200,3,FALSE)</f>
        <v>Africa,Africa,Africa</v>
      </c>
      <c r="V123" s="140">
        <v>44985</v>
      </c>
    </row>
    <row r="124" spans="1:22" x14ac:dyDescent="0.25">
      <c r="A124" s="64" t="str">
        <f>'Crisis Indicator Data'!A122</f>
        <v>Turkiye / Syria earthquake</v>
      </c>
      <c r="B124" s="55" t="str">
        <f>Lists!G122</f>
        <v>Turkiye / Syria earthquake (regional crisis)</v>
      </c>
      <c r="C124" s="64" t="str">
        <f>'Crisis Indicator Data'!C122</f>
        <v>REG015</v>
      </c>
      <c r="D124" s="64" t="str">
        <f>'Crisis Indicator Data'!D122</f>
        <v>Türkiye,Syria</v>
      </c>
      <c r="E124" s="64" t="str">
        <f>'Crisis Indicator Data'!E122</f>
        <v>TUR,SYR</v>
      </c>
      <c r="F124" s="64" t="str">
        <f>'Crisis Indicator Data'!B122</f>
        <v>Earthquake</v>
      </c>
      <c r="G124" s="52">
        <f t="shared" si="15"/>
        <v>3.7</v>
      </c>
      <c r="H124" s="65">
        <f t="shared" si="16"/>
        <v>4</v>
      </c>
      <c r="I124" s="131" t="str">
        <f t="shared" si="17"/>
        <v>High</v>
      </c>
      <c r="J124" s="133" t="str">
        <f>INDEX(Trends!$D$3:$D$404,MATCH(C124,Trends!$C$3:$C$404,0))</f>
        <v>-</v>
      </c>
      <c r="K124" s="123" t="str">
        <f>IF(Reliability!B122="x","x",(IF(ROUNDUP(Reliability!B122,0)=1,"Very High",IF(ROUNDUP(Reliability!B122,0)=2,"High",IF(ROUNDUP(Reliability!B122,0)=3,"Medium",IF(ROUNDUP(Reliability!B122,0)=4,"Low","Very Low"))))))</f>
        <v>High</v>
      </c>
      <c r="L124" s="54">
        <f t="shared" si="18"/>
        <v>4</v>
      </c>
      <c r="M124" s="66">
        <f>'Impact of the crisis'!N125</f>
        <v>2.6</v>
      </c>
      <c r="N124" s="66">
        <f>'Impact of the crisis'!AB125</f>
        <v>4.5</v>
      </c>
      <c r="O124" s="54">
        <f>'Conditions of people affected'!R125</f>
        <v>3.3</v>
      </c>
      <c r="P124" s="66">
        <f>'Conditions of people affected'!K125</f>
        <v>3.6</v>
      </c>
      <c r="Q124" s="66">
        <f>'Conditions of people affected'!Q125</f>
        <v>3</v>
      </c>
      <c r="R124" s="53">
        <f t="shared" si="19"/>
        <v>4.2</v>
      </c>
      <c r="S124" s="53">
        <f>'Complexity of the crisis'!X125</f>
        <v>3.9</v>
      </c>
      <c r="T124" s="53">
        <f>'Complexity of the crisis'!AN125</f>
        <v>4.5</v>
      </c>
      <c r="U124" s="139" t="str">
        <f>VLOOKUP(C124,Lists!$C$3:$E$200,3,FALSE)</f>
        <v>Middle east,Middle east</v>
      </c>
      <c r="V124" s="140">
        <v>45019</v>
      </c>
    </row>
    <row r="125" spans="1:22" x14ac:dyDescent="0.25">
      <c r="A125" s="64" t="str">
        <f>'Crisis Indicator Data'!A123</f>
        <v>Displacement from Ukraine conflict in Romania</v>
      </c>
      <c r="B125" s="55" t="str">
        <f>Lists!G123</f>
        <v>Displacement from Ukraine conflict</v>
      </c>
      <c r="C125" s="64" t="str">
        <f>'Crisis Indicator Data'!C123</f>
        <v>ROU002</v>
      </c>
      <c r="D125" s="64" t="str">
        <f>'Crisis Indicator Data'!D123</f>
        <v>Romania</v>
      </c>
      <c r="E125" s="64" t="str">
        <f>'Crisis Indicator Data'!E123</f>
        <v>ROU</v>
      </c>
      <c r="F125" s="64" t="str">
        <f>'Crisis Indicator Data'!B123</f>
        <v>Conflict,Displacement</v>
      </c>
      <c r="G125" s="52">
        <f t="shared" si="15"/>
        <v>1.4</v>
      </c>
      <c r="H125" s="65">
        <f t="shared" si="16"/>
        <v>2</v>
      </c>
      <c r="I125" s="131" t="str">
        <f t="shared" si="17"/>
        <v>Low</v>
      </c>
      <c r="J125" s="133" t="str">
        <f>INDEX(Trends!$D$3:$D$404,MATCH(C125,Trends!$C$3:$C$404,0))</f>
        <v>Decreasing</v>
      </c>
      <c r="K125" s="123" t="str">
        <f>IF(Reliability!B123="x","x",(IF(ROUNDUP(Reliability!B123,0)=1,"Very High",IF(ROUNDUP(Reliability!B123,0)=2,"High",IF(ROUNDUP(Reliability!B123,0)=3,"Medium",IF(ROUNDUP(Reliability!B123,0)=4,"Low","Very Low"))))))</f>
        <v>Very High</v>
      </c>
      <c r="L125" s="54">
        <f t="shared" si="18"/>
        <v>1.7</v>
      </c>
      <c r="M125" s="66">
        <f>'Impact of the crisis'!N126</f>
        <v>2</v>
      </c>
      <c r="N125" s="66">
        <f>'Impact of the crisis'!AB126</f>
        <v>1.6</v>
      </c>
      <c r="O125" s="54">
        <f>'Conditions of people affected'!R126</f>
        <v>1.35</v>
      </c>
      <c r="P125" s="66">
        <f>'Conditions of people affected'!K126</f>
        <v>1.7</v>
      </c>
      <c r="Q125" s="66">
        <f>'Conditions of people affected'!Q126</f>
        <v>1</v>
      </c>
      <c r="R125" s="53">
        <f t="shared" si="19"/>
        <v>1.2</v>
      </c>
      <c r="S125" s="53">
        <f>'Complexity of the crisis'!X126</f>
        <v>1.3</v>
      </c>
      <c r="T125" s="53">
        <f>'Complexity of the crisis'!AN126</f>
        <v>1</v>
      </c>
      <c r="U125" s="139" t="str">
        <f>VLOOKUP(C125,Lists!$C$3:$E$200,3,FALSE)</f>
        <v>Europe</v>
      </c>
      <c r="V125" s="140">
        <v>45043</v>
      </c>
    </row>
    <row r="126" spans="1:22" x14ac:dyDescent="0.25">
      <c r="A126" s="64" t="str">
        <f>'Crisis Indicator Data'!A124</f>
        <v>Burundi and DRC refugees in Rwanda</v>
      </c>
      <c r="B126" s="55" t="str">
        <f>Lists!G124</f>
        <v>Refugees</v>
      </c>
      <c r="C126" s="64" t="str">
        <f>'Crisis Indicator Data'!C124</f>
        <v>RWA002</v>
      </c>
      <c r="D126" s="64" t="str">
        <f>'Crisis Indicator Data'!D124</f>
        <v>Rwanda</v>
      </c>
      <c r="E126" s="64" t="str">
        <f>'Crisis Indicator Data'!E124</f>
        <v>RWA</v>
      </c>
      <c r="F126" s="64" t="str">
        <f>'Crisis Indicator Data'!B124</f>
        <v>Displacement</v>
      </c>
      <c r="G126" s="52">
        <f t="shared" si="15"/>
        <v>2.4</v>
      </c>
      <c r="H126" s="65">
        <f t="shared" si="16"/>
        <v>3</v>
      </c>
      <c r="I126" s="131" t="str">
        <f t="shared" si="17"/>
        <v>Medium</v>
      </c>
      <c r="J126" s="133" t="str">
        <f>INDEX(Trends!$D$3:$D$404,MATCH(C126,Trends!$C$3:$C$404,0))</f>
        <v>Stable</v>
      </c>
      <c r="K126" s="123" t="str">
        <f>IF(Reliability!B124="x","x",(IF(ROUNDUP(Reliability!B124,0)=1,"Very High",IF(ROUNDUP(Reliability!B124,0)=2,"High",IF(ROUNDUP(Reliability!B124,0)=3,"Medium",IF(ROUNDUP(Reliability!B124,0)=4,"Low","Very Low"))))))</f>
        <v>Medium</v>
      </c>
      <c r="L126" s="54">
        <f t="shared" si="18"/>
        <v>2.5</v>
      </c>
      <c r="M126" s="66">
        <f>'Impact of the crisis'!N127</f>
        <v>2.2000000000000002</v>
      </c>
      <c r="N126" s="66">
        <f>'Impact of the crisis'!AB127</f>
        <v>2.7</v>
      </c>
      <c r="O126" s="54">
        <f>'Conditions of people affected'!R127</f>
        <v>2.4</v>
      </c>
      <c r="P126" s="66">
        <f>'Conditions of people affected'!K127</f>
        <v>1.8</v>
      </c>
      <c r="Q126" s="66">
        <f>'Conditions of people affected'!Q127</f>
        <v>3</v>
      </c>
      <c r="R126" s="53">
        <f t="shared" si="19"/>
        <v>2.2999999999999998</v>
      </c>
      <c r="S126" s="53">
        <f>'Complexity of the crisis'!X127</f>
        <v>3</v>
      </c>
      <c r="T126" s="53">
        <f>'Complexity of the crisis'!AN127</f>
        <v>1.5</v>
      </c>
      <c r="U126" s="139" t="str">
        <f>VLOOKUP(C126,Lists!$C$3:$E$200,3,FALSE)</f>
        <v>Africa</v>
      </c>
      <c r="V126" s="140">
        <v>45002</v>
      </c>
    </row>
    <row r="127" spans="1:22" x14ac:dyDescent="0.25">
      <c r="A127" s="64" t="str">
        <f>'Crisis Indicator Data'!A125</f>
        <v>Complex crisis in Sudan</v>
      </c>
      <c r="B127" s="55" t="str">
        <f>Lists!G125</f>
        <v>Complex crisis</v>
      </c>
      <c r="C127" s="64" t="str">
        <f>'Crisis Indicator Data'!C125</f>
        <v>SDN001</v>
      </c>
      <c r="D127" s="64" t="str">
        <f>'Crisis Indicator Data'!D125</f>
        <v>Sudan</v>
      </c>
      <c r="E127" s="64" t="str">
        <f>'Crisis Indicator Data'!E125</f>
        <v>SDN</v>
      </c>
      <c r="F127" s="64" t="str">
        <f>'Crisis Indicator Data'!B125</f>
        <v>Displacement,Violence,Floods</v>
      </c>
      <c r="G127" s="52">
        <f t="shared" si="15"/>
        <v>4.4000000000000004</v>
      </c>
      <c r="H127" s="65">
        <f t="shared" si="16"/>
        <v>5</v>
      </c>
      <c r="I127" s="131" t="str">
        <f t="shared" si="17"/>
        <v>Very High</v>
      </c>
      <c r="J127" s="133" t="str">
        <f>INDEX(Trends!$D$3:$D$404,MATCH(C127,Trends!$C$3:$C$404,0))</f>
        <v>Stable</v>
      </c>
      <c r="K127" s="123" t="str">
        <f>IF(Reliability!B125="x","x",(IF(ROUNDUP(Reliability!B125,0)=1,"Very High",IF(ROUNDUP(Reliability!B125,0)=2,"High",IF(ROUNDUP(Reliability!B125,0)=3,"Medium",IF(ROUNDUP(Reliability!B125,0)=4,"Low","Very Low"))))))</f>
        <v>Very High</v>
      </c>
      <c r="L127" s="54">
        <f t="shared" si="18"/>
        <v>4.4000000000000004</v>
      </c>
      <c r="M127" s="66">
        <f>'Impact of the crisis'!N128</f>
        <v>4.8</v>
      </c>
      <c r="N127" s="66">
        <f>'Impact of the crisis'!AB128</f>
        <v>4.2</v>
      </c>
      <c r="O127" s="54">
        <f>'Conditions of people affected'!R128</f>
        <v>4.5</v>
      </c>
      <c r="P127" s="66">
        <f>'Conditions of people affected'!K128</f>
        <v>5</v>
      </c>
      <c r="Q127" s="66">
        <f>'Conditions of people affected'!Q128</f>
        <v>4</v>
      </c>
      <c r="R127" s="53">
        <f t="shared" si="19"/>
        <v>4.0999999999999996</v>
      </c>
      <c r="S127" s="53">
        <f>'Complexity of the crisis'!X128</f>
        <v>4.2</v>
      </c>
      <c r="T127" s="53">
        <f>'Complexity of the crisis'!AN128</f>
        <v>4</v>
      </c>
      <c r="U127" s="139" t="str">
        <f>VLOOKUP(C127,Lists!$C$3:$E$200,3,FALSE)</f>
        <v>Africa</v>
      </c>
      <c r="V127" s="140">
        <v>45046</v>
      </c>
    </row>
    <row r="128" spans="1:22" x14ac:dyDescent="0.25">
      <c r="A128" s="64" t="str">
        <f>'Crisis Indicator Data'!A126</f>
        <v>Refugees in Sudan</v>
      </c>
      <c r="B128" s="55" t="str">
        <f>Lists!G126</f>
        <v>Refugees</v>
      </c>
      <c r="C128" s="64" t="str">
        <f>'Crisis Indicator Data'!C126</f>
        <v>SDN005</v>
      </c>
      <c r="D128" s="64" t="str">
        <f>'Crisis Indicator Data'!D126</f>
        <v>Sudan</v>
      </c>
      <c r="E128" s="64" t="str">
        <f>'Crisis Indicator Data'!E126</f>
        <v>SDN</v>
      </c>
      <c r="F128" s="64" t="str">
        <f>'Crisis Indicator Data'!B126</f>
        <v>Displacement</v>
      </c>
      <c r="G128" s="52">
        <f t="shared" si="15"/>
        <v>3.3</v>
      </c>
      <c r="H128" s="65">
        <f t="shared" si="16"/>
        <v>4</v>
      </c>
      <c r="I128" s="131" t="str">
        <f t="shared" si="17"/>
        <v>High</v>
      </c>
      <c r="J128" s="133" t="str">
        <f>INDEX(Trends!$D$3:$D$404,MATCH(C128,Trends!$C$3:$C$404,0))</f>
        <v>Stable</v>
      </c>
      <c r="K128" s="123" t="str">
        <f>IF(Reliability!B126="x","x",(IF(ROUNDUP(Reliability!B126,0)=1,"Very High",IF(ROUNDUP(Reliability!B126,0)=2,"High",IF(ROUNDUP(Reliability!B126,0)=3,"Medium",IF(ROUNDUP(Reliability!B126,0)=4,"Low","Very Low"))))))</f>
        <v>Very High</v>
      </c>
      <c r="L128" s="54">
        <f t="shared" si="18"/>
        <v>3.3</v>
      </c>
      <c r="M128" s="66">
        <f>'Impact of the crisis'!N129</f>
        <v>2.2000000000000002</v>
      </c>
      <c r="N128" s="66">
        <f>'Impact of the crisis'!AB129</f>
        <v>3.7</v>
      </c>
      <c r="O128" s="54">
        <f>'Conditions of people affected'!R129</f>
        <v>3.2</v>
      </c>
      <c r="P128" s="66">
        <f>'Conditions of people affected'!K129</f>
        <v>3.4</v>
      </c>
      <c r="Q128" s="66">
        <f>'Conditions of people affected'!Q129</f>
        <v>3</v>
      </c>
      <c r="R128" s="53">
        <f t="shared" si="19"/>
        <v>3.3</v>
      </c>
      <c r="S128" s="53">
        <f>'Complexity of the crisis'!X129</f>
        <v>4.2</v>
      </c>
      <c r="T128" s="53">
        <f>'Complexity of the crisis'!AN129</f>
        <v>2</v>
      </c>
      <c r="U128" s="139" t="str">
        <f>VLOOKUP(C128,Lists!$C$3:$E$200,3,FALSE)</f>
        <v>Africa</v>
      </c>
      <c r="V128" s="140">
        <v>45046</v>
      </c>
    </row>
    <row r="129" spans="1:22" x14ac:dyDescent="0.25">
      <c r="A129" s="64" t="str">
        <f>'Crisis Indicator Data'!A127</f>
        <v>Violence in Darfur and Kordofan regions</v>
      </c>
      <c r="B129" s="55" t="str">
        <f>Lists!G127</f>
        <v>Violence in Darfur and Kordofan regions</v>
      </c>
      <c r="C129" s="64" t="str">
        <f>'Crisis Indicator Data'!C127</f>
        <v>SDN008</v>
      </c>
      <c r="D129" s="64" t="str">
        <f>'Crisis Indicator Data'!D127</f>
        <v>Sudan</v>
      </c>
      <c r="E129" s="64" t="str">
        <f>'Crisis Indicator Data'!E127</f>
        <v>SDN</v>
      </c>
      <c r="F129" s="64" t="str">
        <f>'Crisis Indicator Data'!B127</f>
        <v>Violence</v>
      </c>
      <c r="G129" s="52">
        <f t="shared" si="15"/>
        <v>4</v>
      </c>
      <c r="H129" s="65">
        <f t="shared" si="16"/>
        <v>4</v>
      </c>
      <c r="I129" s="131" t="str">
        <f t="shared" si="17"/>
        <v>High</v>
      </c>
      <c r="J129" s="133" t="str">
        <f>INDEX(Trends!$D$3:$D$404,MATCH(C129,Trends!$C$3:$C$404,0))</f>
        <v>Stable</v>
      </c>
      <c r="K129" s="123" t="str">
        <f>IF(Reliability!B127="x","x",(IF(ROUNDUP(Reliability!B127,0)=1,"Very High",IF(ROUNDUP(Reliability!B127,0)=2,"High",IF(ROUNDUP(Reliability!B127,0)=3,"Medium",IF(ROUNDUP(Reliability!B127,0)=4,"Low","Very Low"))))))</f>
        <v>High</v>
      </c>
      <c r="L129" s="54">
        <f t="shared" si="18"/>
        <v>3.7</v>
      </c>
      <c r="M129" s="66">
        <f>'Impact of the crisis'!N130</f>
        <v>3.1</v>
      </c>
      <c r="N129" s="66">
        <f>'Impact of the crisis'!AB130</f>
        <v>3.9</v>
      </c>
      <c r="O129" s="54">
        <f>'Conditions of people affected'!R130</f>
        <v>4.4000000000000004</v>
      </c>
      <c r="P129" s="66">
        <f>'Conditions of people affected'!K130</f>
        <v>4.8</v>
      </c>
      <c r="Q129" s="66">
        <f>'Conditions of people affected'!Q130</f>
        <v>4</v>
      </c>
      <c r="R129" s="53">
        <f t="shared" si="19"/>
        <v>3.5</v>
      </c>
      <c r="S129" s="53">
        <f>'Complexity of the crisis'!X130</f>
        <v>4.2</v>
      </c>
      <c r="T129" s="53">
        <f>'Complexity of the crisis'!AN130</f>
        <v>2.5</v>
      </c>
      <c r="U129" s="139" t="str">
        <f>VLOOKUP(C129,Lists!$C$3:$E$200,3,FALSE)</f>
        <v>Africa</v>
      </c>
      <c r="V129" s="140">
        <v>45046</v>
      </c>
    </row>
    <row r="130" spans="1:22" x14ac:dyDescent="0.25">
      <c r="A130" s="64" t="str">
        <f>'Crisis Indicator Data'!A128</f>
        <v>Drought in Senegal</v>
      </c>
      <c r="B130" s="55" t="str">
        <f>Lists!G128</f>
        <v>Drought</v>
      </c>
      <c r="C130" s="64" t="str">
        <f>'Crisis Indicator Data'!C128</f>
        <v>SEN002</v>
      </c>
      <c r="D130" s="64" t="str">
        <f>'Crisis Indicator Data'!D128</f>
        <v>Senegal</v>
      </c>
      <c r="E130" s="64" t="str">
        <f>'Crisis Indicator Data'!E128</f>
        <v>SEN</v>
      </c>
      <c r="F130" s="64" t="str">
        <f>'Crisis Indicator Data'!B128</f>
        <v>Drought</v>
      </c>
      <c r="G130" s="52">
        <f t="shared" si="15"/>
        <v>2.2999999999999998</v>
      </c>
      <c r="H130" s="65">
        <f t="shared" si="16"/>
        <v>3</v>
      </c>
      <c r="I130" s="131" t="str">
        <f t="shared" si="17"/>
        <v>Medium</v>
      </c>
      <c r="J130" s="133" t="str">
        <f>INDEX(Trends!$D$3:$D$404,MATCH(C130,Trends!$C$3:$C$404,0))</f>
        <v>Stable</v>
      </c>
      <c r="K130" s="123" t="str">
        <f>IF(Reliability!B128="x","x",(IF(ROUNDUP(Reliability!B128,0)=1,"Very High",IF(ROUNDUP(Reliability!B128,0)=2,"High",IF(ROUNDUP(Reliability!B128,0)=3,"Medium",IF(ROUNDUP(Reliability!B128,0)=4,"Low","Very Low"))))))</f>
        <v>Very High</v>
      </c>
      <c r="L130" s="54">
        <f t="shared" si="18"/>
        <v>2.9</v>
      </c>
      <c r="M130" s="66">
        <f>'Impact of the crisis'!N131</f>
        <v>4.5</v>
      </c>
      <c r="N130" s="66">
        <f>'Impact of the crisis'!AB131</f>
        <v>1.6</v>
      </c>
      <c r="O130" s="54">
        <f>'Conditions of people affected'!R131</f>
        <v>2.5499999999999998</v>
      </c>
      <c r="P130" s="66">
        <f>'Conditions of people affected'!K131</f>
        <v>3.1</v>
      </c>
      <c r="Q130" s="66">
        <f>'Conditions of people affected'!Q131</f>
        <v>2</v>
      </c>
      <c r="R130" s="53">
        <f t="shared" si="19"/>
        <v>1.6</v>
      </c>
      <c r="S130" s="53">
        <f>'Complexity of the crisis'!X131</f>
        <v>2.2000000000000002</v>
      </c>
      <c r="T130" s="53">
        <f>'Complexity of the crisis'!AN131</f>
        <v>1</v>
      </c>
      <c r="U130" s="139" t="str">
        <f>VLOOKUP(C130,Lists!$C$3:$E$200,3,FALSE)</f>
        <v>Africa</v>
      </c>
      <c r="V130" s="140">
        <v>45043</v>
      </c>
    </row>
    <row r="131" spans="1:22" x14ac:dyDescent="0.25">
      <c r="A131" s="64" t="str">
        <f>'Crisis Indicator Data'!A129</f>
        <v>Complex crisis in El Salvador</v>
      </c>
      <c r="B131" s="55" t="str">
        <f>Lists!G129</f>
        <v>Complex crisis</v>
      </c>
      <c r="C131" s="64" t="str">
        <f>'Crisis Indicator Data'!C129</f>
        <v>SLV001</v>
      </c>
      <c r="D131" s="64" t="str">
        <f>'Crisis Indicator Data'!D129</f>
        <v>El Salvador</v>
      </c>
      <c r="E131" s="64" t="str">
        <f>'Crisis Indicator Data'!E129</f>
        <v>SLV</v>
      </c>
      <c r="F131" s="64" t="str">
        <f>'Crisis Indicator Data'!B129</f>
        <v>Displacement,Violence,Floods,Drought</v>
      </c>
      <c r="G131" s="52">
        <f t="shared" si="15"/>
        <v>3.1</v>
      </c>
      <c r="H131" s="65">
        <f t="shared" si="16"/>
        <v>4</v>
      </c>
      <c r="I131" s="131" t="str">
        <f t="shared" si="17"/>
        <v>High</v>
      </c>
      <c r="J131" s="133" t="str">
        <f>INDEX(Trends!$D$3:$D$404,MATCH(C131,Trends!$C$3:$C$404,0))</f>
        <v>Decreasing</v>
      </c>
      <c r="K131" s="123" t="str">
        <f>IF(Reliability!B129="x","x",(IF(ROUNDUP(Reliability!B129,0)=1,"Very High",IF(ROUNDUP(Reliability!B129,0)=2,"High",IF(ROUNDUP(Reliability!B129,0)=3,"Medium",IF(ROUNDUP(Reliability!B129,0)=4,"Low","Very Low"))))))</f>
        <v>High</v>
      </c>
      <c r="L131" s="54">
        <f t="shared" si="18"/>
        <v>3.3</v>
      </c>
      <c r="M131" s="66">
        <f>'Impact of the crisis'!N132</f>
        <v>3.7</v>
      </c>
      <c r="N131" s="66">
        <f>'Impact of the crisis'!AB132</f>
        <v>3</v>
      </c>
      <c r="O131" s="54">
        <f>'Conditions of people affected'!R132</f>
        <v>3.2</v>
      </c>
      <c r="P131" s="66">
        <f>'Conditions of people affected'!K132</f>
        <v>3.4</v>
      </c>
      <c r="Q131" s="66">
        <f>'Conditions of people affected'!Q132</f>
        <v>3</v>
      </c>
      <c r="R131" s="53">
        <f t="shared" si="19"/>
        <v>2.7</v>
      </c>
      <c r="S131" s="53">
        <f>'Complexity of the crisis'!X132</f>
        <v>2.2999999999999998</v>
      </c>
      <c r="T131" s="53">
        <f>'Complexity of the crisis'!AN132</f>
        <v>3</v>
      </c>
      <c r="U131" s="139" t="str">
        <f>VLOOKUP(C131,Lists!$C$3:$E$200,3,FALSE)</f>
        <v>Americas</v>
      </c>
      <c r="V131" s="140">
        <v>44986</v>
      </c>
    </row>
    <row r="132" spans="1:22" x14ac:dyDescent="0.25">
      <c r="A132" s="64" t="str">
        <f>'Crisis Indicator Data'!A130</f>
        <v>Complex crisis in Somalia</v>
      </c>
      <c r="B132" s="55" t="str">
        <f>Lists!G130</f>
        <v>Complex crisis</v>
      </c>
      <c r="C132" s="64" t="str">
        <f>'Crisis Indicator Data'!C130</f>
        <v>SOM001</v>
      </c>
      <c r="D132" s="64" t="str">
        <f>'Crisis Indicator Data'!D130</f>
        <v>Somalia</v>
      </c>
      <c r="E132" s="64" t="str">
        <f>'Crisis Indicator Data'!E130</f>
        <v>SOM</v>
      </c>
      <c r="F132" s="64" t="str">
        <f>'Crisis Indicator Data'!B130</f>
        <v>Conflict,Displacement,Floods,Drought</v>
      </c>
      <c r="G132" s="52">
        <f t="shared" si="15"/>
        <v>4.7</v>
      </c>
      <c r="H132" s="65">
        <f t="shared" si="16"/>
        <v>5</v>
      </c>
      <c r="I132" s="131" t="str">
        <f t="shared" si="17"/>
        <v>Very High</v>
      </c>
      <c r="J132" s="133" t="str">
        <f>INDEX(Trends!$D$3:$D$404,MATCH(C132,Trends!$C$3:$C$404,0))</f>
        <v>Increasing</v>
      </c>
      <c r="K132" s="123" t="str">
        <f>IF(Reliability!B130="x","x",(IF(ROUNDUP(Reliability!B130,0)=1,"Very High",IF(ROUNDUP(Reliability!B130,0)=2,"High",IF(ROUNDUP(Reliability!B130,0)=3,"Medium",IF(ROUNDUP(Reliability!B130,0)=4,"Low","Very Low"))))))</f>
        <v>Very High</v>
      </c>
      <c r="L132" s="54">
        <f t="shared" si="18"/>
        <v>4.8</v>
      </c>
      <c r="M132" s="66">
        <f>'Impact of the crisis'!N133</f>
        <v>4.7</v>
      </c>
      <c r="N132" s="66">
        <f>'Impact of the crisis'!AB133</f>
        <v>4.9000000000000004</v>
      </c>
      <c r="O132" s="54">
        <f>'Conditions of people affected'!R133</f>
        <v>4.95</v>
      </c>
      <c r="P132" s="66">
        <f>'Conditions of people affected'!K133</f>
        <v>4.9000000000000004</v>
      </c>
      <c r="Q132" s="66">
        <f>'Conditions of people affected'!Q133</f>
        <v>5</v>
      </c>
      <c r="R132" s="53">
        <f t="shared" si="19"/>
        <v>4.2</v>
      </c>
      <c r="S132" s="53">
        <f>'Complexity of the crisis'!X133</f>
        <v>3.9</v>
      </c>
      <c r="T132" s="53">
        <f>'Complexity of the crisis'!AN133</f>
        <v>4.5</v>
      </c>
      <c r="U132" s="139" t="str">
        <f>VLOOKUP(C132,Lists!$C$3:$E$200,3,FALSE)</f>
        <v>Africa</v>
      </c>
      <c r="V132" s="140">
        <v>45043</v>
      </c>
    </row>
    <row r="133" spans="1:22" x14ac:dyDescent="0.25">
      <c r="A133" s="64" t="str">
        <f>'Crisis Indicator Data'!A131</f>
        <v>Mixed Migration Flows in Somalia</v>
      </c>
      <c r="B133" s="55" t="str">
        <f>Lists!G131</f>
        <v>Mixed Migration</v>
      </c>
      <c r="C133" s="64" t="str">
        <f>'Crisis Indicator Data'!C131</f>
        <v>SOM002</v>
      </c>
      <c r="D133" s="64" t="str">
        <f>'Crisis Indicator Data'!D131</f>
        <v>Somalia</v>
      </c>
      <c r="E133" s="64" t="str">
        <f>'Crisis Indicator Data'!E131</f>
        <v>SOM</v>
      </c>
      <c r="F133" s="64" t="str">
        <f>'Crisis Indicator Data'!B131</f>
        <v>Displacement</v>
      </c>
      <c r="G133" s="52">
        <f t="shared" ref="G133:G163" si="20">IF(OR(O133="x",L133="x"),"x",ROUND((5-GEOMEAN(((5-L133)/5*4+1),((5-O133)/5*4+1),((5-O133)/5*4+1)))/4*3.5+R133*0.3,1))</f>
        <v>1.8</v>
      </c>
      <c r="H133" s="65">
        <f t="shared" ref="H133:H163" si="21">IF(G133="x","x",ROUNDUP(G133,0))</f>
        <v>2</v>
      </c>
      <c r="I133" s="131" t="str">
        <f t="shared" ref="I133:I163" si="22">IF(O133="x","x",IF(L133="x","x",(IF(H133=5,"Very High",IF(H133=4,"High",IF(H133=3,"Medium",IF(H133=2,"Low","Very Low")))))))</f>
        <v>Low</v>
      </c>
      <c r="J133" s="133" t="str">
        <f>INDEX(Trends!$D$3:$D$404,MATCH(C133,Trends!$C$3:$C$404,0))</f>
        <v>Decreasing</v>
      </c>
      <c r="K133" s="123" t="str">
        <f>IF(Reliability!B131="x","x",(IF(ROUNDUP(Reliability!B131,0)=1,"Very High",IF(ROUNDUP(Reliability!B131,0)=2,"High",IF(ROUNDUP(Reliability!B131,0)=3,"Medium",IF(ROUNDUP(Reliability!B131,0)=4,"Low","Very Low"))))))</f>
        <v>High</v>
      </c>
      <c r="L133" s="54">
        <f t="shared" ref="L133:L163" si="23">IF(OR(N133="x",M133="x"),"x",ROUND((5-GEOMEAN(((5-M133)/5*4+1),((5-N133)/5*4+1),((5-N133)/5*4+1)))/4*5,1))</f>
        <v>1.6</v>
      </c>
      <c r="M133" s="66">
        <f>'Impact of the crisis'!N134</f>
        <v>1.5</v>
      </c>
      <c r="N133" s="66">
        <f>'Impact of the crisis'!AB134</f>
        <v>1.6</v>
      </c>
      <c r="O133" s="54">
        <f>'Conditions of people affected'!R134</f>
        <v>0.95</v>
      </c>
      <c r="P133" s="66">
        <f>'Conditions of people affected'!K134</f>
        <v>0.9</v>
      </c>
      <c r="Q133" s="66">
        <f>'Conditions of people affected'!Q134</f>
        <v>1</v>
      </c>
      <c r="R133" s="53">
        <f t="shared" ref="R133:R163" si="24">IF(OR(T133="x",S133="x"),S133,ROUND((5-GEOMEAN(((5-S133)/5*4+1),((5-T133)/5*4+1)))/4*5,1))</f>
        <v>3.3</v>
      </c>
      <c r="S133" s="53">
        <f>'Complexity of the crisis'!X134</f>
        <v>3.9</v>
      </c>
      <c r="T133" s="53">
        <f>'Complexity of the crisis'!AN134</f>
        <v>2.5</v>
      </c>
      <c r="U133" s="139" t="str">
        <f>VLOOKUP(C133,Lists!$C$3:$E$200,3,FALSE)</f>
        <v>Africa</v>
      </c>
      <c r="V133" s="140">
        <v>45043</v>
      </c>
    </row>
    <row r="134" spans="1:22" x14ac:dyDescent="0.25">
      <c r="A134" s="64" t="str">
        <f>'Crisis Indicator Data'!A132</f>
        <v>Complex crisis in South Sudan</v>
      </c>
      <c r="B134" s="55" t="str">
        <f>Lists!G132</f>
        <v>Complex crisis</v>
      </c>
      <c r="C134" s="64" t="str">
        <f>'Crisis Indicator Data'!C132</f>
        <v>SSD001</v>
      </c>
      <c r="D134" s="64" t="str">
        <f>'Crisis Indicator Data'!D132</f>
        <v>South Sudan</v>
      </c>
      <c r="E134" s="64" t="str">
        <f>'Crisis Indicator Data'!E132</f>
        <v>SSD</v>
      </c>
      <c r="F134" s="64" t="str">
        <f>'Crisis Indicator Data'!B132</f>
        <v>Conflict,Floods,Displacement</v>
      </c>
      <c r="G134" s="52">
        <f t="shared" si="20"/>
        <v>4.4000000000000004</v>
      </c>
      <c r="H134" s="65">
        <f t="shared" si="21"/>
        <v>5</v>
      </c>
      <c r="I134" s="131" t="str">
        <f t="shared" si="22"/>
        <v>Very High</v>
      </c>
      <c r="J134" s="133" t="str">
        <f>INDEX(Trends!$D$3:$D$404,MATCH(C134,Trends!$C$3:$C$404,0))</f>
        <v>Stable</v>
      </c>
      <c r="K134" s="123" t="str">
        <f>IF(Reliability!B132="x","x",(IF(ROUNDUP(Reliability!B132,0)=1,"Very High",IF(ROUNDUP(Reliability!B132,0)=2,"High",IF(ROUNDUP(Reliability!B132,0)=3,"Medium",IF(ROUNDUP(Reliability!B132,0)=4,"Low","Very Low"))))))</f>
        <v>High</v>
      </c>
      <c r="L134" s="54">
        <f t="shared" si="23"/>
        <v>4.5999999999999996</v>
      </c>
      <c r="M134" s="66">
        <f>'Impact of the crisis'!N135</f>
        <v>4.5999999999999996</v>
      </c>
      <c r="N134" s="66">
        <f>'Impact of the crisis'!AB135</f>
        <v>4.5999999999999996</v>
      </c>
      <c r="O134" s="54">
        <f>'Conditions of people affected'!R135</f>
        <v>4.5</v>
      </c>
      <c r="P134" s="66">
        <f>'Conditions of people affected'!K135</f>
        <v>5</v>
      </c>
      <c r="Q134" s="66">
        <f>'Conditions of people affected'!Q135</f>
        <v>4</v>
      </c>
      <c r="R134" s="53">
        <f t="shared" si="24"/>
        <v>4.2</v>
      </c>
      <c r="S134" s="53">
        <f>'Complexity of the crisis'!X135</f>
        <v>3.8</v>
      </c>
      <c r="T134" s="53">
        <f>'Complexity of the crisis'!AN135</f>
        <v>4.5</v>
      </c>
      <c r="U134" s="139" t="str">
        <f>VLOOKUP(C134,Lists!$C$3:$E$200,3,FALSE)</f>
        <v>Africa</v>
      </c>
      <c r="V134" s="140">
        <v>45042</v>
      </c>
    </row>
    <row r="135" spans="1:22" x14ac:dyDescent="0.25">
      <c r="A135" s="64" t="str">
        <f>'Crisis Indicator Data'!A133</f>
        <v>Displacement from Ukraine conflict in Slovakia</v>
      </c>
      <c r="B135" s="55" t="str">
        <f>Lists!G133</f>
        <v>Displacement from Ukraine conflict</v>
      </c>
      <c r="C135" s="64" t="str">
        <f>'Crisis Indicator Data'!C133</f>
        <v>SVK002</v>
      </c>
      <c r="D135" s="64" t="str">
        <f>'Crisis Indicator Data'!D133</f>
        <v>Slovakia</v>
      </c>
      <c r="E135" s="64" t="str">
        <f>'Crisis Indicator Data'!E133</f>
        <v>SVK</v>
      </c>
      <c r="F135" s="64" t="str">
        <f>'Crisis Indicator Data'!B133</f>
        <v>Displacement,Conflict</v>
      </c>
      <c r="G135" s="52">
        <f t="shared" si="20"/>
        <v>1.8</v>
      </c>
      <c r="H135" s="65">
        <f t="shared" si="21"/>
        <v>2</v>
      </c>
      <c r="I135" s="131" t="str">
        <f t="shared" si="22"/>
        <v>Low</v>
      </c>
      <c r="J135" s="133" t="str">
        <f>INDEX(Trends!$D$3:$D$404,MATCH(C135,Trends!$C$3:$C$404,0))</f>
        <v>Decreasing</v>
      </c>
      <c r="K135" s="123" t="str">
        <f>IF(Reliability!B133="x","x",(IF(ROUNDUP(Reliability!B133,0)=1,"Very High",IF(ROUNDUP(Reliability!B133,0)=2,"High",IF(ROUNDUP(Reliability!B133,0)=3,"Medium",IF(ROUNDUP(Reliability!B133,0)=4,"Low","Very Low"))))))</f>
        <v>Very High</v>
      </c>
      <c r="L135" s="54">
        <f t="shared" si="23"/>
        <v>1.6</v>
      </c>
      <c r="M135" s="66">
        <f>'Impact of the crisis'!N136</f>
        <v>1.5</v>
      </c>
      <c r="N135" s="66">
        <f>'Impact of the crisis'!AB136</f>
        <v>1.6</v>
      </c>
      <c r="O135" s="54">
        <f>'Conditions of people affected'!R136</f>
        <v>2.4</v>
      </c>
      <c r="P135" s="66">
        <f>'Conditions of people affected'!K136</f>
        <v>1.8</v>
      </c>
      <c r="Q135" s="66">
        <f>'Conditions of people affected'!Q136</f>
        <v>3</v>
      </c>
      <c r="R135" s="53">
        <f t="shared" si="24"/>
        <v>1.1000000000000001</v>
      </c>
      <c r="S135" s="53">
        <f>'Complexity of the crisis'!X136</f>
        <v>1.1000000000000001</v>
      </c>
      <c r="T135" s="53">
        <f>'Complexity of the crisis'!AN136</f>
        <v>1</v>
      </c>
      <c r="U135" s="139" t="str">
        <f>VLOOKUP(C135,Lists!$C$3:$E$200,3,FALSE)</f>
        <v>Europe</v>
      </c>
      <c r="V135" s="140">
        <v>45042</v>
      </c>
    </row>
    <row r="136" spans="1:22" x14ac:dyDescent="0.25">
      <c r="A136" s="64" t="str">
        <f>'Crisis Indicator Data'!A134</f>
        <v>Food Security Crisis in Eswatini</v>
      </c>
      <c r="B136" s="55" t="str">
        <f>Lists!G134</f>
        <v>Food Security Crisis</v>
      </c>
      <c r="C136" s="64" t="str">
        <f>'Crisis Indicator Data'!C134</f>
        <v>SWZ001</v>
      </c>
      <c r="D136" s="64" t="str">
        <f>'Crisis Indicator Data'!D134</f>
        <v>Eswatini</v>
      </c>
      <c r="E136" s="64" t="str">
        <f>'Crisis Indicator Data'!E134</f>
        <v>SWZ</v>
      </c>
      <c r="F136" s="64" t="str">
        <f>'Crisis Indicator Data'!B134</f>
        <v>Drought</v>
      </c>
      <c r="G136" s="52">
        <f t="shared" si="20"/>
        <v>2.2999999999999998</v>
      </c>
      <c r="H136" s="65">
        <f t="shared" si="21"/>
        <v>3</v>
      </c>
      <c r="I136" s="131" t="str">
        <f t="shared" si="22"/>
        <v>Medium</v>
      </c>
      <c r="J136" s="133" t="str">
        <f>INDEX(Trends!$D$3:$D$404,MATCH(C136,Trends!$C$3:$C$404,0))</f>
        <v>Stable</v>
      </c>
      <c r="K136" s="123" t="str">
        <f>IF(Reliability!B134="x","x",(IF(ROUNDUP(Reliability!B134,0)=1,"Very High",IF(ROUNDUP(Reliability!B134,0)=2,"High",IF(ROUNDUP(Reliability!B134,0)=3,"Medium",IF(ROUNDUP(Reliability!B134,0)=4,"Low","Very Low"))))))</f>
        <v>Medium</v>
      </c>
      <c r="L136" s="54">
        <f t="shared" si="23"/>
        <v>2</v>
      </c>
      <c r="M136" s="66">
        <f>'Impact of the crisis'!N137</f>
        <v>3.1</v>
      </c>
      <c r="N136" s="66">
        <f>'Impact of the crisis'!AB137</f>
        <v>1.4</v>
      </c>
      <c r="O136" s="54">
        <f>'Conditions of people affected'!R137</f>
        <v>2.7</v>
      </c>
      <c r="P136" s="66">
        <f>'Conditions of people affected'!K137</f>
        <v>2.4</v>
      </c>
      <c r="Q136" s="66">
        <f>'Conditions of people affected'!Q137</f>
        <v>3</v>
      </c>
      <c r="R136" s="53">
        <f t="shared" si="24"/>
        <v>1.8</v>
      </c>
      <c r="S136" s="53">
        <f>'Complexity of the crisis'!X137</f>
        <v>2.5</v>
      </c>
      <c r="T136" s="53">
        <f>'Complexity of the crisis'!AN137</f>
        <v>1</v>
      </c>
      <c r="U136" s="139" t="str">
        <f>VLOOKUP(C136,Lists!$C$3:$E$200,3,FALSE)</f>
        <v>Africa</v>
      </c>
      <c r="V136" s="140">
        <v>45039</v>
      </c>
    </row>
    <row r="137" spans="1:22" x14ac:dyDescent="0.25">
      <c r="A137" s="64" t="str">
        <f>'Crisis Indicator Data'!A135</f>
        <v>Syrian conflict</v>
      </c>
      <c r="B137" s="55" t="str">
        <f>Lists!G135</f>
        <v>Conflict</v>
      </c>
      <c r="C137" s="64" t="str">
        <f>'Crisis Indicator Data'!C135</f>
        <v>SYR001</v>
      </c>
      <c r="D137" s="64" t="str">
        <f>'Crisis Indicator Data'!D135</f>
        <v>Syria</v>
      </c>
      <c r="E137" s="64" t="str">
        <f>'Crisis Indicator Data'!E135</f>
        <v>SYR</v>
      </c>
      <c r="F137" s="64" t="str">
        <f>'Crisis Indicator Data'!B135</f>
        <v>Conflict,Displacement,Violence</v>
      </c>
      <c r="G137" s="52">
        <f t="shared" si="20"/>
        <v>4.5999999999999996</v>
      </c>
      <c r="H137" s="65">
        <f t="shared" si="21"/>
        <v>5</v>
      </c>
      <c r="I137" s="131" t="str">
        <f t="shared" si="22"/>
        <v>Very High</v>
      </c>
      <c r="J137" s="133" t="str">
        <f>INDEX(Trends!$D$3:$D$404,MATCH(C137,Trends!$C$3:$C$404,0))</f>
        <v>Stable</v>
      </c>
      <c r="K137" s="123" t="str">
        <f>IF(Reliability!B135="x","x",(IF(ROUNDUP(Reliability!B135,0)=1,"Very High",IF(ROUNDUP(Reliability!B135,0)=2,"High",IF(ROUNDUP(Reliability!B135,0)=3,"Medium",IF(ROUNDUP(Reliability!B135,0)=4,"Low","Very Low"))))))</f>
        <v>High</v>
      </c>
      <c r="L137" s="54">
        <f t="shared" si="23"/>
        <v>4.8</v>
      </c>
      <c r="M137" s="66">
        <f>'Impact of the crisis'!N138</f>
        <v>4.5</v>
      </c>
      <c r="N137" s="66">
        <f>'Impact of the crisis'!AB138</f>
        <v>4.9000000000000004</v>
      </c>
      <c r="O137" s="54">
        <f>'Conditions of people affected'!R138</f>
        <v>4.5</v>
      </c>
      <c r="P137" s="66">
        <f>'Conditions of people affected'!K138</f>
        <v>5</v>
      </c>
      <c r="Q137" s="66">
        <f>'Conditions of people affected'!Q138</f>
        <v>4</v>
      </c>
      <c r="R137" s="53">
        <f t="shared" si="24"/>
        <v>4.5</v>
      </c>
      <c r="S137" s="53">
        <f>'Complexity of the crisis'!X138</f>
        <v>4.4000000000000004</v>
      </c>
      <c r="T137" s="53">
        <f>'Complexity of the crisis'!AN138</f>
        <v>4.5</v>
      </c>
      <c r="U137" s="139" t="str">
        <f>VLOOKUP(C137,Lists!$C$3:$E$200,3,FALSE)</f>
        <v>Middle east</v>
      </c>
      <c r="V137" s="140">
        <v>45041</v>
      </c>
    </row>
    <row r="138" spans="1:22" x14ac:dyDescent="0.25">
      <c r="A138" s="64" t="str">
        <f>'Crisis Indicator Data'!A136</f>
        <v>Türkiye / Syria earthquake in Syria</v>
      </c>
      <c r="B138" s="55" t="str">
        <f>Lists!G136</f>
        <v>Türkiye / Syria earthquake</v>
      </c>
      <c r="C138" s="64" t="str">
        <f>'Crisis Indicator Data'!C136</f>
        <v>SYR002</v>
      </c>
      <c r="D138" s="64" t="str">
        <f>'Crisis Indicator Data'!D136</f>
        <v>Syria</v>
      </c>
      <c r="E138" s="64" t="str">
        <f>'Crisis Indicator Data'!E136</f>
        <v>SYR</v>
      </c>
      <c r="F138" s="64" t="str">
        <f>'Crisis Indicator Data'!B136</f>
        <v>Earthquake</v>
      </c>
      <c r="G138" s="52">
        <f t="shared" si="20"/>
        <v>3.4</v>
      </c>
      <c r="H138" s="65">
        <f t="shared" si="21"/>
        <v>4</v>
      </c>
      <c r="I138" s="131" t="str">
        <f t="shared" si="22"/>
        <v>High</v>
      </c>
      <c r="J138" s="133" t="str">
        <f>INDEX(Trends!$D$3:$D$404,MATCH(C138,Trends!$C$3:$C$404,0))</f>
        <v>-</v>
      </c>
      <c r="K138" s="123" t="str">
        <f>IF(Reliability!B136="x","x",(IF(ROUNDUP(Reliability!B136,0)=1,"Very High",IF(ROUNDUP(Reliability!B136,0)=2,"High",IF(ROUNDUP(Reliability!B136,0)=3,"Medium",IF(ROUNDUP(Reliability!B136,0)=4,"Low","Very Low"))))))</f>
        <v>High</v>
      </c>
      <c r="L138" s="54">
        <f t="shared" si="23"/>
        <v>3.6</v>
      </c>
      <c r="M138" s="66">
        <f>'Impact of the crisis'!N139</f>
        <v>2.8</v>
      </c>
      <c r="N138" s="66">
        <f>'Impact of the crisis'!AB139</f>
        <v>3.9</v>
      </c>
      <c r="O138" s="54">
        <f>'Conditions of people affected'!R139</f>
        <v>2.4500000000000002</v>
      </c>
      <c r="P138" s="66">
        <f>'Conditions of people affected'!K139</f>
        <v>2.9</v>
      </c>
      <c r="Q138" s="66">
        <f>'Conditions of people affected'!Q139</f>
        <v>2</v>
      </c>
      <c r="R138" s="53">
        <f t="shared" si="24"/>
        <v>4.5</v>
      </c>
      <c r="S138" s="53">
        <f>'Complexity of the crisis'!X139</f>
        <v>4.4000000000000004</v>
      </c>
      <c r="T138" s="53">
        <f>'Complexity of the crisis'!AN139</f>
        <v>4.5</v>
      </c>
      <c r="U138" s="139" t="str">
        <f>VLOOKUP(C138,Lists!$C$3:$E$200,3,FALSE)</f>
        <v>Middle east</v>
      </c>
      <c r="V138" s="140">
        <v>45041</v>
      </c>
    </row>
    <row r="139" spans="1:22" x14ac:dyDescent="0.25">
      <c r="A139" s="67" t="str">
        <f>'Crisis Indicator Data'!A137</f>
        <v>Complex crisis in Chad</v>
      </c>
      <c r="B139" s="55" t="str">
        <f>Lists!G137</f>
        <v>Complex crisis</v>
      </c>
      <c r="C139" s="67" t="str">
        <f>'Crisis Indicator Data'!C137</f>
        <v>TCD001</v>
      </c>
      <c r="D139" s="67" t="str">
        <f>'Crisis Indicator Data'!D137</f>
        <v>Chad</v>
      </c>
      <c r="E139" s="67" t="str">
        <f>'Crisis Indicator Data'!E137</f>
        <v>TCD</v>
      </c>
      <c r="F139" s="67" t="str">
        <f>'Crisis Indicator Data'!B137</f>
        <v>Conflict,Displacement</v>
      </c>
      <c r="G139" s="52">
        <f t="shared" si="20"/>
        <v>4.5</v>
      </c>
      <c r="H139" s="68">
        <f t="shared" si="21"/>
        <v>5</v>
      </c>
      <c r="I139" s="132" t="str">
        <f t="shared" si="22"/>
        <v>Very High</v>
      </c>
      <c r="J139" s="133" t="str">
        <f>INDEX(Trends!$D$3:$D$404,MATCH(C139,Trends!$C$3:$C$404,0))</f>
        <v>Stable</v>
      </c>
      <c r="K139" s="123" t="str">
        <f>IF(Reliability!B137="x","x",(IF(ROUNDUP(Reliability!B137,0)=1,"Very High",IF(ROUNDUP(Reliability!B137,0)=2,"High",IF(ROUNDUP(Reliability!B137,0)=3,"Medium",IF(ROUNDUP(Reliability!B137,0)=4,"Low","Very Low"))))))</f>
        <v>Medium</v>
      </c>
      <c r="L139" s="54">
        <f t="shared" si="23"/>
        <v>4</v>
      </c>
      <c r="M139" s="69">
        <f>'Impact of the crisis'!N140</f>
        <v>4.7</v>
      </c>
      <c r="N139" s="69">
        <f>'Impact of the crisis'!AB140</f>
        <v>3.5</v>
      </c>
      <c r="O139" s="54">
        <f>'Conditions of people affected'!R140</f>
        <v>4.8</v>
      </c>
      <c r="P139" s="69">
        <f>'Conditions of people affected'!K140</f>
        <v>4.5999999999999996</v>
      </c>
      <c r="Q139" s="69">
        <f>'Conditions of people affected'!Q140</f>
        <v>5</v>
      </c>
      <c r="R139" s="53">
        <f t="shared" si="24"/>
        <v>4.2</v>
      </c>
      <c r="S139" s="53">
        <f>'Complexity of the crisis'!X140</f>
        <v>3.8</v>
      </c>
      <c r="T139" s="53">
        <f>'Complexity of the crisis'!AN140</f>
        <v>4.5</v>
      </c>
      <c r="U139" s="139" t="str">
        <f>VLOOKUP(C139,Lists!$C$3:$E$200,3,FALSE)</f>
        <v>Africa</v>
      </c>
      <c r="V139" s="140">
        <v>45019</v>
      </c>
    </row>
    <row r="140" spans="1:22" x14ac:dyDescent="0.25">
      <c r="A140" s="67" t="str">
        <f>'Crisis Indicator Data'!A138</f>
        <v>Lake Chad basin crisis</v>
      </c>
      <c r="B140" s="55" t="str">
        <f>Lists!G138</f>
        <v>Lake Chad basis crisis</v>
      </c>
      <c r="C140" s="67" t="str">
        <f>'Crisis Indicator Data'!C138</f>
        <v>TCD003</v>
      </c>
      <c r="D140" s="67" t="str">
        <f>'Crisis Indicator Data'!D138</f>
        <v>Chad</v>
      </c>
      <c r="E140" s="67" t="str">
        <f>'Crisis Indicator Data'!E138</f>
        <v>TCD</v>
      </c>
      <c r="F140" s="67" t="str">
        <f>'Crisis Indicator Data'!B138</f>
        <v>Conflict</v>
      </c>
      <c r="G140" s="52">
        <f t="shared" si="20"/>
        <v>3.9</v>
      </c>
      <c r="H140" s="68">
        <f t="shared" si="21"/>
        <v>4</v>
      </c>
      <c r="I140" s="132" t="str">
        <f t="shared" si="22"/>
        <v>High</v>
      </c>
      <c r="J140" s="133" t="str">
        <f>INDEX(Trends!$D$3:$D$404,MATCH(C140,Trends!$C$3:$C$404,0))</f>
        <v>Stable</v>
      </c>
      <c r="K140" s="123" t="str">
        <f>IF(Reliability!B138="x","x",(IF(ROUNDUP(Reliability!B138,0)=1,"Very High",IF(ROUNDUP(Reliability!B138,0)=2,"High",IF(ROUNDUP(Reliability!B138,0)=3,"Medium",IF(ROUNDUP(Reliability!B138,0)=4,"Low","Very Low"))))))</f>
        <v>Medium</v>
      </c>
      <c r="L140" s="54">
        <f t="shared" si="23"/>
        <v>2.8</v>
      </c>
      <c r="M140" s="69">
        <f>'Impact of the crisis'!N141</f>
        <v>0.7</v>
      </c>
      <c r="N140" s="69">
        <f>'Impact of the crisis'!AB141</f>
        <v>3.5</v>
      </c>
      <c r="O140" s="54">
        <f>'Conditions of people affected'!R141</f>
        <v>4.0999999999999996</v>
      </c>
      <c r="P140" s="69">
        <f>'Conditions of people affected'!K141</f>
        <v>3.2</v>
      </c>
      <c r="Q140" s="69">
        <f>'Conditions of people affected'!Q141</f>
        <v>5</v>
      </c>
      <c r="R140" s="53">
        <f t="shared" si="24"/>
        <v>4.2</v>
      </c>
      <c r="S140" s="53">
        <f>'Complexity of the crisis'!X141</f>
        <v>3.8</v>
      </c>
      <c r="T140" s="53">
        <f>'Complexity of the crisis'!AN141</f>
        <v>4.5</v>
      </c>
      <c r="U140" s="139" t="str">
        <f>VLOOKUP(C140,Lists!$C$3:$E$200,3,FALSE)</f>
        <v>Africa</v>
      </c>
      <c r="V140" s="140">
        <v>45019</v>
      </c>
    </row>
    <row r="141" spans="1:22" x14ac:dyDescent="0.25">
      <c r="A141" s="67" t="str">
        <f>'Crisis Indicator Data'!A139</f>
        <v>CAR refugees in Chad</v>
      </c>
      <c r="B141" s="55" t="str">
        <f>Lists!G139</f>
        <v>CAR refugees</v>
      </c>
      <c r="C141" s="67" t="str">
        <f>'Crisis Indicator Data'!C139</f>
        <v>TCD004</v>
      </c>
      <c r="D141" s="67" t="str">
        <f>'Crisis Indicator Data'!D139</f>
        <v>Chad</v>
      </c>
      <c r="E141" s="67" t="str">
        <f>'Crisis Indicator Data'!E139</f>
        <v>TCD</v>
      </c>
      <c r="F141" s="67" t="str">
        <f>'Crisis Indicator Data'!B139</f>
        <v>Displacement</v>
      </c>
      <c r="G141" s="52">
        <f t="shared" si="20"/>
        <v>3.7</v>
      </c>
      <c r="H141" s="68">
        <f t="shared" si="21"/>
        <v>4</v>
      </c>
      <c r="I141" s="132" t="str">
        <f t="shared" si="22"/>
        <v>High</v>
      </c>
      <c r="J141" s="133" t="str">
        <f>INDEX(Trends!$D$3:$D$404,MATCH(C141,Trends!$C$3:$C$404,0))</f>
        <v>Stable</v>
      </c>
      <c r="K141" s="123" t="str">
        <f>IF(Reliability!B139="x","x",(IF(ROUNDUP(Reliability!B139,0)=1,"Very High",IF(ROUNDUP(Reliability!B139,0)=2,"High",IF(ROUNDUP(Reliability!B139,0)=3,"Medium",IF(ROUNDUP(Reliability!B139,0)=4,"Low","Very Low"))))))</f>
        <v>Medium</v>
      </c>
      <c r="L141" s="54">
        <f t="shared" si="23"/>
        <v>2.2000000000000002</v>
      </c>
      <c r="M141" s="69">
        <f>'Impact of the crisis'!N142</f>
        <v>1.7</v>
      </c>
      <c r="N141" s="69">
        <f>'Impact of the crisis'!AB142</f>
        <v>2.4</v>
      </c>
      <c r="O141" s="54">
        <f>'Conditions of people affected'!R142</f>
        <v>4.25</v>
      </c>
      <c r="P141" s="69">
        <f>'Conditions of people affected'!K142</f>
        <v>3.5</v>
      </c>
      <c r="Q141" s="69">
        <f>'Conditions of people affected'!Q142</f>
        <v>5</v>
      </c>
      <c r="R141" s="53">
        <f t="shared" si="24"/>
        <v>3.7</v>
      </c>
      <c r="S141" s="53">
        <f>'Complexity of the crisis'!X142</f>
        <v>3.8</v>
      </c>
      <c r="T141" s="53">
        <f>'Complexity of the crisis'!AN142</f>
        <v>3.5</v>
      </c>
      <c r="U141" s="139" t="str">
        <f>VLOOKUP(C141,Lists!$C$3:$E$200,3,FALSE)</f>
        <v>Africa</v>
      </c>
      <c r="V141" s="140">
        <v>45019</v>
      </c>
    </row>
    <row r="142" spans="1:22" x14ac:dyDescent="0.25">
      <c r="A142" s="67" t="str">
        <f>'Crisis Indicator Data'!A140</f>
        <v>Darfur refugees in Chad</v>
      </c>
      <c r="B142" s="55" t="str">
        <f>Lists!G140</f>
        <v>Darfur refugees</v>
      </c>
      <c r="C142" s="67" t="str">
        <f>'Crisis Indicator Data'!C140</f>
        <v>TCD005</v>
      </c>
      <c r="D142" s="67" t="str">
        <f>'Crisis Indicator Data'!D140</f>
        <v>Chad</v>
      </c>
      <c r="E142" s="67" t="str">
        <f>'Crisis Indicator Data'!E140</f>
        <v>TCD</v>
      </c>
      <c r="F142" s="67" t="str">
        <f>'Crisis Indicator Data'!B140</f>
        <v>Displacement</v>
      </c>
      <c r="G142" s="52">
        <f t="shared" si="20"/>
        <v>3.8</v>
      </c>
      <c r="H142" s="68">
        <f t="shared" si="21"/>
        <v>4</v>
      </c>
      <c r="I142" s="132" t="str">
        <f t="shared" si="22"/>
        <v>High</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2.5</v>
      </c>
      <c r="M142" s="69">
        <f>'Impact of the crisis'!N143</f>
        <v>1.7</v>
      </c>
      <c r="N142" s="69">
        <f>'Impact of the crisis'!AB143</f>
        <v>2.9</v>
      </c>
      <c r="O142" s="54">
        <f>'Conditions of people affected'!R143</f>
        <v>4.25</v>
      </c>
      <c r="P142" s="69">
        <f>'Conditions of people affected'!K143</f>
        <v>3.5</v>
      </c>
      <c r="Q142" s="69">
        <f>'Conditions of people affected'!Q143</f>
        <v>5</v>
      </c>
      <c r="R142" s="53">
        <f t="shared" si="24"/>
        <v>3.7</v>
      </c>
      <c r="S142" s="53">
        <f>'Complexity of the crisis'!X143</f>
        <v>3.8</v>
      </c>
      <c r="T142" s="53">
        <f>'Complexity of the crisis'!AN143</f>
        <v>3.5</v>
      </c>
      <c r="U142" s="139" t="str">
        <f>VLOOKUP(C142,Lists!$C$3:$E$200,3,FALSE)</f>
        <v>Africa</v>
      </c>
      <c r="V142" s="140">
        <v>45019</v>
      </c>
    </row>
    <row r="143" spans="1:22" x14ac:dyDescent="0.25">
      <c r="A143" s="67" t="str">
        <f>'Crisis Indicator Data'!A141</f>
        <v>Multiple situations in Thailand</v>
      </c>
      <c r="B143" s="55" t="str">
        <f>Lists!G141</f>
        <v>Country level</v>
      </c>
      <c r="C143" s="67" t="str">
        <f>'Crisis Indicator Data'!C141</f>
        <v>THA001</v>
      </c>
      <c r="D143" s="67" t="str">
        <f>'Crisis Indicator Data'!D141</f>
        <v>Thailand</v>
      </c>
      <c r="E143" s="67" t="str">
        <f>'Crisis Indicator Data'!E141</f>
        <v>THA</v>
      </c>
      <c r="F143" s="67" t="str">
        <f>'Crisis Indicator Data'!B141</f>
        <v>Conflict,Displacement</v>
      </c>
      <c r="G143" s="52">
        <f t="shared" si="20"/>
        <v>1.8</v>
      </c>
      <c r="H143" s="68">
        <f t="shared" si="21"/>
        <v>2</v>
      </c>
      <c r="I143" s="132" t="str">
        <f t="shared" si="22"/>
        <v>Low</v>
      </c>
      <c r="J143" s="133" t="str">
        <f>INDEX(Trends!$D$3:$D$404,MATCH(C143,Trends!$C$3:$C$404,0))</f>
        <v>Stable</v>
      </c>
      <c r="K143" s="123" t="str">
        <f>IF(Reliability!B141="x","x",(IF(ROUNDUP(Reliability!B141,0)=1,"Very High",IF(ROUNDUP(Reliability!B141,0)=2,"High",IF(ROUNDUP(Reliability!B141,0)=3,"Medium",IF(ROUNDUP(Reliability!B141,0)=4,"Low","Very Low"))))))</f>
        <v>Medium</v>
      </c>
      <c r="L143" s="54">
        <f t="shared" si="23"/>
        <v>2</v>
      </c>
      <c r="M143" s="69">
        <f>'Impact of the crisis'!N144</f>
        <v>1.2</v>
      </c>
      <c r="N143" s="69">
        <f>'Impact of the crisis'!AB144</f>
        <v>2.4</v>
      </c>
      <c r="O143" s="54">
        <f>'Conditions of people affected'!R144</f>
        <v>1.3</v>
      </c>
      <c r="P143" s="69">
        <f>'Conditions of people affected'!K144</f>
        <v>1.6</v>
      </c>
      <c r="Q143" s="69">
        <f>'Conditions of people affected'!Q144</f>
        <v>1</v>
      </c>
      <c r="R143" s="53">
        <f t="shared" si="24"/>
        <v>2.5</v>
      </c>
      <c r="S143" s="53">
        <f>'Complexity of the crisis'!X144</f>
        <v>2.5</v>
      </c>
      <c r="T143" s="53">
        <f>'Complexity of the crisis'!AN144</f>
        <v>2.5</v>
      </c>
      <c r="U143" s="139" t="str">
        <f>VLOOKUP(C143,Lists!$C$3:$E$200,3,FALSE)</f>
        <v>Asia</v>
      </c>
      <c r="V143" s="140">
        <v>45045</v>
      </c>
    </row>
    <row r="144" spans="1:22" x14ac:dyDescent="0.25">
      <c r="A144" s="67" t="str">
        <f>'Crisis Indicator Data'!A142</f>
        <v xml:space="preserve">Conflict in southern Thailand </v>
      </c>
      <c r="B144" s="55" t="str">
        <f>Lists!G142</f>
        <v>Conflict</v>
      </c>
      <c r="C144" s="67" t="str">
        <f>'Crisis Indicator Data'!C142</f>
        <v>THA002</v>
      </c>
      <c r="D144" s="67" t="str">
        <f>'Crisis Indicator Data'!D142</f>
        <v>Thailand</v>
      </c>
      <c r="E144" s="67" t="str">
        <f>'Crisis Indicator Data'!E142</f>
        <v>THA</v>
      </c>
      <c r="F144" s="67" t="str">
        <f>'Crisis Indicator Data'!B142</f>
        <v>Conflict</v>
      </c>
      <c r="G144" s="52" t="str">
        <f t="shared" si="20"/>
        <v>x</v>
      </c>
      <c r="H144" s="68" t="str">
        <f t="shared" si="21"/>
        <v>x</v>
      </c>
      <c r="I144" s="132" t="str">
        <f t="shared" si="22"/>
        <v>x</v>
      </c>
      <c r="J144" s="133" t="str">
        <f>INDEX(Trends!$D$3:$D$404,MATCH(C144,Trends!$C$3:$C$404,0))</f>
        <v>-</v>
      </c>
      <c r="K144" s="123" t="str">
        <f>IF(Reliability!B142="x","x",(IF(ROUNDUP(Reliability!B142,0)=1,"Very High",IF(ROUNDUP(Reliability!B142,0)=2,"High",IF(ROUNDUP(Reliability!B142,0)=3,"Medium",IF(ROUNDUP(Reliability!B142,0)=4,"Low","Very Low"))))))</f>
        <v>Low</v>
      </c>
      <c r="L144" s="54">
        <f t="shared" si="23"/>
        <v>1.6</v>
      </c>
      <c r="M144" s="69">
        <f>'Impact of the crisis'!N145</f>
        <v>1.1000000000000001</v>
      </c>
      <c r="N144" s="69">
        <f>'Impact of the crisis'!AB145</f>
        <v>1.9</v>
      </c>
      <c r="O144" s="54" t="str">
        <f>'Conditions of people affected'!R145</f>
        <v>x</v>
      </c>
      <c r="P144" s="69" t="str">
        <f>'Conditions of people affected'!K145</f>
        <v>x</v>
      </c>
      <c r="Q144" s="69" t="str">
        <f>'Conditions of people affected'!Q145</f>
        <v>x</v>
      </c>
      <c r="R144" s="53">
        <f t="shared" si="24"/>
        <v>2</v>
      </c>
      <c r="S144" s="53">
        <f>'Complexity of the crisis'!X145</f>
        <v>2.5</v>
      </c>
      <c r="T144" s="53">
        <f>'Complexity of the crisis'!AN145</f>
        <v>1.5</v>
      </c>
      <c r="U144" s="139" t="str">
        <f>VLOOKUP(C144,Lists!$C$3:$E$200,3,FALSE)</f>
        <v>Asia</v>
      </c>
      <c r="V144" s="140">
        <v>45045</v>
      </c>
    </row>
    <row r="145" spans="1:22" x14ac:dyDescent="0.25">
      <c r="A145" s="67" t="str">
        <f>'Crisis Indicator Data'!A143</f>
        <v>Myanmar refugees in Thailand</v>
      </c>
      <c r="B145" s="55" t="str">
        <f>Lists!G143</f>
        <v>Refugees</v>
      </c>
      <c r="C145" s="67" t="str">
        <f>'Crisis Indicator Data'!C143</f>
        <v>THA003</v>
      </c>
      <c r="D145" s="67" t="str">
        <f>'Crisis Indicator Data'!D143</f>
        <v>Thailand</v>
      </c>
      <c r="E145" s="67" t="str">
        <f>'Crisis Indicator Data'!E143</f>
        <v>THA</v>
      </c>
      <c r="F145" s="67" t="str">
        <f>'Crisis Indicator Data'!B143</f>
        <v>Conflict</v>
      </c>
      <c r="G145" s="52">
        <f t="shared" si="20"/>
        <v>2.1</v>
      </c>
      <c r="H145" s="68">
        <f t="shared" si="21"/>
        <v>3</v>
      </c>
      <c r="I145" s="132" t="str">
        <f t="shared" si="22"/>
        <v>Medium</v>
      </c>
      <c r="J145" s="133" t="str">
        <f>INDEX(Trends!$D$3:$D$404,MATCH(C145,Trends!$C$3:$C$404,0))</f>
        <v>Decreasing</v>
      </c>
      <c r="K145" s="123" t="str">
        <f>IF(Reliability!B143="x","x",(IF(ROUNDUP(Reliability!B143,0)=1,"Very High",IF(ROUNDUP(Reliability!B143,0)=2,"High",IF(ROUNDUP(Reliability!B143,0)=3,"Medium",IF(ROUNDUP(Reliability!B143,0)=4,"Low","Very Low"))))))</f>
        <v>Medium</v>
      </c>
      <c r="L145" s="54">
        <f t="shared" si="23"/>
        <v>1.4</v>
      </c>
      <c r="M145" s="69">
        <f>'Impact of the crisis'!N146</f>
        <v>0.5</v>
      </c>
      <c r="N145" s="69">
        <f>'Impact of the crisis'!AB146</f>
        <v>1.8</v>
      </c>
      <c r="O145" s="54">
        <f>'Conditions of people affected'!R146</f>
        <v>2.2999999999999998</v>
      </c>
      <c r="P145" s="69">
        <f>'Conditions of people affected'!K146</f>
        <v>1.6</v>
      </c>
      <c r="Q145" s="69">
        <f>'Conditions of people affected'!Q146</f>
        <v>3</v>
      </c>
      <c r="R145" s="53">
        <f t="shared" si="24"/>
        <v>2.2999999999999998</v>
      </c>
      <c r="S145" s="53">
        <f>'Complexity of the crisis'!X146</f>
        <v>2.5</v>
      </c>
      <c r="T145" s="53">
        <f>'Complexity of the crisis'!AN146</f>
        <v>2</v>
      </c>
      <c r="U145" s="139" t="str">
        <f>VLOOKUP(C145,Lists!$C$3:$E$200,3,FALSE)</f>
        <v>Asia</v>
      </c>
      <c r="V145" s="140">
        <v>45045</v>
      </c>
    </row>
    <row r="146" spans="1:22" x14ac:dyDescent="0.25">
      <c r="A146" s="67" t="str">
        <f>'Crisis Indicator Data'!A144</f>
        <v>Venezuelan refugees in Trinidad and Tobago</v>
      </c>
      <c r="B146" s="55" t="str">
        <f>Lists!G144</f>
        <v>Venezuelan refugees</v>
      </c>
      <c r="C146" s="67" t="str">
        <f>'Crisis Indicator Data'!C144</f>
        <v>TTO002</v>
      </c>
      <c r="D146" s="67" t="str">
        <f>'Crisis Indicator Data'!D144</f>
        <v>Trinidad and Tobago</v>
      </c>
      <c r="E146" s="67" t="str">
        <f>'Crisis Indicator Data'!E144</f>
        <v>TTO</v>
      </c>
      <c r="F146" s="67" t="str">
        <f>'Crisis Indicator Data'!B144</f>
        <v>Displacement</v>
      </c>
      <c r="G146" s="52">
        <f t="shared" si="20"/>
        <v>2</v>
      </c>
      <c r="H146" s="68">
        <f t="shared" si="21"/>
        <v>2</v>
      </c>
      <c r="I146" s="132" t="str">
        <f t="shared" si="22"/>
        <v>Low</v>
      </c>
      <c r="J146" s="133" t="str">
        <f>INDEX(Trends!$D$3:$D$404,MATCH(C146,Trends!$C$3:$C$404,0))</f>
        <v>Stable</v>
      </c>
      <c r="K146" s="123" t="str">
        <f>IF(Reliability!B144="x","x",(IF(ROUNDUP(Reliability!B144,0)=1,"Very High",IF(ROUNDUP(Reliability!B144,0)=2,"High",IF(ROUNDUP(Reliability!B144,0)=3,"Medium",IF(ROUNDUP(Reliability!B144,0)=4,"Low","Very Low"))))))</f>
        <v>Very High</v>
      </c>
      <c r="L146" s="54">
        <f t="shared" si="23"/>
        <v>2.8</v>
      </c>
      <c r="M146" s="69">
        <f>'Impact of the crisis'!N147</f>
        <v>2.9</v>
      </c>
      <c r="N146" s="69">
        <f>'Impact of the crisis'!AB147</f>
        <v>2.8</v>
      </c>
      <c r="O146" s="54">
        <f>'Conditions of people affected'!R147</f>
        <v>1.45</v>
      </c>
      <c r="P146" s="69">
        <f>'Conditions of people affected'!K147</f>
        <v>0.9</v>
      </c>
      <c r="Q146" s="69">
        <f>'Conditions of people affected'!Q147</f>
        <v>2</v>
      </c>
      <c r="R146" s="53">
        <f t="shared" si="24"/>
        <v>2.2000000000000002</v>
      </c>
      <c r="S146" s="53">
        <f>'Complexity of the crisis'!X147</f>
        <v>1.9</v>
      </c>
      <c r="T146" s="53">
        <f>'Complexity of the crisis'!AN147</f>
        <v>2.5</v>
      </c>
      <c r="U146" s="139" t="str">
        <f>VLOOKUP(C146,Lists!$C$3:$E$200,3,FALSE)</f>
        <v>Americas</v>
      </c>
      <c r="V146" s="140">
        <v>44985</v>
      </c>
    </row>
    <row r="147" spans="1:22" x14ac:dyDescent="0.25">
      <c r="A147" s="67" t="str">
        <f>'Crisis Indicator Data'!A145</f>
        <v>Mixed migration flows in Tunisia</v>
      </c>
      <c r="B147" s="55" t="str">
        <f>Lists!G145</f>
        <v>Mixed Migration</v>
      </c>
      <c r="C147" s="67" t="str">
        <f>'Crisis Indicator Data'!C145</f>
        <v>TUN002</v>
      </c>
      <c r="D147" s="67" t="str">
        <f>'Crisis Indicator Data'!D145</f>
        <v>Tunisia</v>
      </c>
      <c r="E147" s="67" t="str">
        <f>'Crisis Indicator Data'!E145</f>
        <v>TUN</v>
      </c>
      <c r="F147" s="67" t="str">
        <f>'Crisis Indicator Data'!B145</f>
        <v>Displacement</v>
      </c>
      <c r="G147" s="52">
        <f t="shared" si="20"/>
        <v>1.8</v>
      </c>
      <c r="H147" s="68">
        <f t="shared" si="21"/>
        <v>2</v>
      </c>
      <c r="I147" s="132" t="str">
        <f t="shared" si="22"/>
        <v>Low</v>
      </c>
      <c r="J147" s="133" t="str">
        <f>INDEX(Trends!$D$3:$D$404,MATCH(C147,Trends!$C$3:$C$404,0))</f>
        <v>Stable</v>
      </c>
      <c r="K147" s="123" t="str">
        <f>IF(Reliability!B145="x","x",(IF(ROUNDUP(Reliability!B145,0)=1,"Very High",IF(ROUNDUP(Reliability!B145,0)=2,"High",IF(ROUNDUP(Reliability!B145,0)=3,"Medium",IF(ROUNDUP(Reliability!B145,0)=4,"Low","Very Low"))))))</f>
        <v>High</v>
      </c>
      <c r="L147" s="54">
        <f t="shared" si="23"/>
        <v>3.2</v>
      </c>
      <c r="M147" s="69">
        <f>'Impact of the crisis'!N148</f>
        <v>4.3</v>
      </c>
      <c r="N147" s="69">
        <f>'Impact of the crisis'!AB148</f>
        <v>2.5</v>
      </c>
      <c r="O147" s="54">
        <f>'Conditions of people affected'!R148</f>
        <v>0.55000000000000004</v>
      </c>
      <c r="P147" s="69">
        <f>'Conditions of people affected'!K148</f>
        <v>0.1</v>
      </c>
      <c r="Q147" s="69">
        <f>'Conditions of people affected'!Q148</f>
        <v>1</v>
      </c>
      <c r="R147" s="53">
        <f t="shared" si="24"/>
        <v>2.2000000000000002</v>
      </c>
      <c r="S147" s="53">
        <f>'Complexity of the crisis'!X148</f>
        <v>2.4</v>
      </c>
      <c r="T147" s="53">
        <f>'Complexity of the crisis'!AN148</f>
        <v>2</v>
      </c>
      <c r="U147" s="139" t="str">
        <f>VLOOKUP(C147,Lists!$C$3:$E$200,3,FALSE)</f>
        <v>Africa</v>
      </c>
      <c r="V147" s="140">
        <v>45043</v>
      </c>
    </row>
    <row r="148" spans="1:22" x14ac:dyDescent="0.25">
      <c r="A148" s="67" t="str">
        <f>'Crisis Indicator Data'!A146</f>
        <v>Complex situation in Türkiye</v>
      </c>
      <c r="B148" s="55" t="str">
        <f>Lists!G146</f>
        <v>Country level</v>
      </c>
      <c r="C148" s="67" t="str">
        <f>'Crisis Indicator Data'!C146</f>
        <v>TUR001</v>
      </c>
      <c r="D148" s="67" t="str">
        <f>'Crisis Indicator Data'!D146</f>
        <v>Türkiye</v>
      </c>
      <c r="E148" s="67" t="str">
        <f>'Crisis Indicator Data'!E146</f>
        <v>TUR</v>
      </c>
      <c r="F148" s="67" t="str">
        <f>'Crisis Indicator Data'!B146</f>
        <v>Displacement,Conflict</v>
      </c>
      <c r="G148" s="52">
        <f t="shared" si="20"/>
        <v>3.4</v>
      </c>
      <c r="H148" s="68">
        <f t="shared" si="21"/>
        <v>4</v>
      </c>
      <c r="I148" s="132" t="str">
        <f t="shared" si="22"/>
        <v>High</v>
      </c>
      <c r="J148" s="133" t="str">
        <f>INDEX(Trends!$D$3:$D$404,MATCH(C148,Trends!$C$3:$C$404,0))</f>
        <v>Increasing</v>
      </c>
      <c r="K148" s="123" t="str">
        <f>IF(Reliability!B146="x","x",(IF(ROUNDUP(Reliability!B146,0)=1,"Very High",IF(ROUNDUP(Reliability!B146,0)=2,"High",IF(ROUNDUP(Reliability!B146,0)=3,"Medium",IF(ROUNDUP(Reliability!B146,0)=4,"Low","Very Low"))))))</f>
        <v>High</v>
      </c>
      <c r="L148" s="54">
        <f t="shared" si="23"/>
        <v>4.3</v>
      </c>
      <c r="M148" s="69">
        <f>'Impact of the crisis'!N149</f>
        <v>4.3</v>
      </c>
      <c r="N148" s="69">
        <f>'Impact of the crisis'!AB149</f>
        <v>4.3</v>
      </c>
      <c r="O148" s="54">
        <f>'Conditions of people affected'!R149</f>
        <v>3.05</v>
      </c>
      <c r="P148" s="69">
        <f>'Conditions of people affected'!K149</f>
        <v>4.0999999999999996</v>
      </c>
      <c r="Q148" s="69">
        <f>'Conditions of people affected'!Q149</f>
        <v>2</v>
      </c>
      <c r="R148" s="53">
        <f t="shared" si="24"/>
        <v>3.2</v>
      </c>
      <c r="S148" s="53">
        <f>'Complexity of the crisis'!X149</f>
        <v>3.4</v>
      </c>
      <c r="T148" s="53">
        <f>'Complexity of the crisis'!AN149</f>
        <v>3</v>
      </c>
      <c r="U148" s="139" t="str">
        <f>VLOOKUP(C148,Lists!$C$3:$E$200,3,FALSE)</f>
        <v>Middle east</v>
      </c>
      <c r="V148" s="140">
        <v>45042</v>
      </c>
    </row>
    <row r="149" spans="1:22" x14ac:dyDescent="0.25">
      <c r="A149" s="67" t="str">
        <f>'Crisis Indicator Data'!A147</f>
        <v>Syrian Refugees in Türkiye</v>
      </c>
      <c r="B149" s="55" t="str">
        <f>Lists!G147</f>
        <v>Syrian refugees</v>
      </c>
      <c r="C149" s="67" t="str">
        <f>'Crisis Indicator Data'!C147</f>
        <v>TUR002</v>
      </c>
      <c r="D149" s="67" t="str">
        <f>'Crisis Indicator Data'!D147</f>
        <v>Türkiye</v>
      </c>
      <c r="E149" s="67" t="str">
        <f>'Crisis Indicator Data'!E147</f>
        <v>TUR</v>
      </c>
      <c r="F149" s="67" t="str">
        <f>'Crisis Indicator Data'!B147</f>
        <v>Displacement</v>
      </c>
      <c r="G149" s="52">
        <f t="shared" si="20"/>
        <v>3.3</v>
      </c>
      <c r="H149" s="68">
        <f t="shared" si="21"/>
        <v>4</v>
      </c>
      <c r="I149" s="132" t="str">
        <f t="shared" si="22"/>
        <v>High</v>
      </c>
      <c r="J149" s="133" t="str">
        <f>INDEX(Trends!$D$3:$D$404,MATCH(C149,Trends!$C$3:$C$404,0))</f>
        <v>Stable</v>
      </c>
      <c r="K149" s="123" t="str">
        <f>IF(Reliability!B147="x","x",(IF(ROUNDUP(Reliability!B147,0)=1,"Very High",IF(ROUNDUP(Reliability!B147,0)=2,"High",IF(ROUNDUP(Reliability!B147,0)=3,"Medium",IF(ROUNDUP(Reliability!B147,0)=4,"Low","Very Low"))))))</f>
        <v>Medium</v>
      </c>
      <c r="L149" s="54">
        <f t="shared" si="23"/>
        <v>3.8</v>
      </c>
      <c r="M149" s="69">
        <f>'Impact of the crisis'!N150</f>
        <v>2.9</v>
      </c>
      <c r="N149" s="69">
        <f>'Impact of the crisis'!AB150</f>
        <v>4.2</v>
      </c>
      <c r="O149" s="54">
        <f>'Conditions of people affected'!R150</f>
        <v>3.4</v>
      </c>
      <c r="P149" s="69">
        <f>'Conditions of people affected'!K150</f>
        <v>3.8</v>
      </c>
      <c r="Q149" s="69">
        <f>'Conditions of people affected'!Q150</f>
        <v>3</v>
      </c>
      <c r="R149" s="53">
        <f t="shared" si="24"/>
        <v>2.8</v>
      </c>
      <c r="S149" s="53">
        <f>'Complexity of the crisis'!X150</f>
        <v>3.4</v>
      </c>
      <c r="T149" s="53">
        <f>'Complexity of the crisis'!AN150</f>
        <v>2</v>
      </c>
      <c r="U149" s="139" t="str">
        <f>VLOOKUP(C149,Lists!$C$3:$E$200,3,FALSE)</f>
        <v>Middle east</v>
      </c>
      <c r="V149" s="140">
        <v>45042</v>
      </c>
    </row>
    <row r="150" spans="1:22" x14ac:dyDescent="0.25">
      <c r="A150" s="67" t="str">
        <f>'Crisis Indicator Data'!A148</f>
        <v>Mixed Migration Flows in Türkiye</v>
      </c>
      <c r="B150" s="55" t="str">
        <f>Lists!G148</f>
        <v>Mixed Migration</v>
      </c>
      <c r="C150" s="67" t="str">
        <f>'Crisis Indicator Data'!C148</f>
        <v>TUR003</v>
      </c>
      <c r="D150" s="67" t="str">
        <f>'Crisis Indicator Data'!D148</f>
        <v>Türkiye</v>
      </c>
      <c r="E150" s="67" t="str">
        <f>'Crisis Indicator Data'!E148</f>
        <v>TUR</v>
      </c>
      <c r="F150" s="67" t="str">
        <f>'Crisis Indicator Data'!B148</f>
        <v>Displacement</v>
      </c>
      <c r="G150" s="52">
        <f t="shared" si="20"/>
        <v>2.4</v>
      </c>
      <c r="H150" s="68">
        <f t="shared" si="21"/>
        <v>3</v>
      </c>
      <c r="I150" s="132" t="str">
        <f t="shared" si="22"/>
        <v>Medium</v>
      </c>
      <c r="J150" s="133" t="str">
        <f>INDEX(Trends!$D$3:$D$404,MATCH(C150,Trends!$C$3:$C$404,0))</f>
        <v>Stable</v>
      </c>
      <c r="K150" s="123" t="str">
        <f>IF(Reliability!B148="x","x",(IF(ROUNDUP(Reliability!B148,0)=1,"Very High",IF(ROUNDUP(Reliability!B148,0)=2,"High",IF(ROUNDUP(Reliability!B148,0)=3,"Medium",IF(ROUNDUP(Reliability!B148,0)=4,"Low","Very Low"))))))</f>
        <v>High</v>
      </c>
      <c r="L150" s="54">
        <f t="shared" si="23"/>
        <v>2.7</v>
      </c>
      <c r="M150" s="69">
        <f>'Impact of the crisis'!N151</f>
        <v>3.1</v>
      </c>
      <c r="N150" s="69">
        <f>'Impact of the crisis'!AB151</f>
        <v>2.5</v>
      </c>
      <c r="O150" s="54">
        <f>'Conditions of people affected'!R151</f>
        <v>2.0499999999999998</v>
      </c>
      <c r="P150" s="69">
        <f>'Conditions of people affected'!K151</f>
        <v>2.1</v>
      </c>
      <c r="Q150" s="69">
        <f>'Conditions of people affected'!Q151</f>
        <v>2</v>
      </c>
      <c r="R150" s="53">
        <f t="shared" si="24"/>
        <v>2.8</v>
      </c>
      <c r="S150" s="53">
        <f>'Complexity of the crisis'!X151</f>
        <v>3.4</v>
      </c>
      <c r="T150" s="53">
        <f>'Complexity of the crisis'!AN151</f>
        <v>2</v>
      </c>
      <c r="U150" s="139" t="str">
        <f>VLOOKUP(C150,Lists!$C$3:$E$200,3,FALSE)</f>
        <v>Middle east</v>
      </c>
      <c r="V150" s="140">
        <v>45042</v>
      </c>
    </row>
    <row r="151" spans="1:22" x14ac:dyDescent="0.25">
      <c r="A151" s="67" t="str">
        <f>'Crisis Indicator Data'!A149</f>
        <v>Kurdish Conflict</v>
      </c>
      <c r="B151" s="55" t="str">
        <f>Lists!G149</f>
        <v>Kurdish conflict</v>
      </c>
      <c r="C151" s="67" t="str">
        <f>'Crisis Indicator Data'!C149</f>
        <v>TUR004</v>
      </c>
      <c r="D151" s="67" t="str">
        <f>'Crisis Indicator Data'!D149</f>
        <v>Türkiye</v>
      </c>
      <c r="E151" s="67" t="str">
        <f>'Crisis Indicator Data'!E149</f>
        <v>TUR</v>
      </c>
      <c r="F151" s="67" t="str">
        <f>'Crisis Indicator Data'!B149</f>
        <v>Conflict</v>
      </c>
      <c r="G151" s="52" t="str">
        <f t="shared" si="20"/>
        <v>x</v>
      </c>
      <c r="H151" s="68" t="str">
        <f t="shared" si="21"/>
        <v>x</v>
      </c>
      <c r="I151" s="132" t="str">
        <f t="shared" si="22"/>
        <v>x</v>
      </c>
      <c r="J151" s="133" t="str">
        <f>INDEX(Trends!$D$3:$D$404,MATCH(C151,Trends!$C$3:$C$404,0))</f>
        <v>-</v>
      </c>
      <c r="K151" s="123" t="str">
        <f>IF(Reliability!B149="x","x",(IF(ROUNDUP(Reliability!B149,0)=1,"Very High",IF(ROUNDUP(Reliability!B149,0)=2,"High",IF(ROUNDUP(Reliability!B149,0)=3,"Medium",IF(ROUNDUP(Reliability!B149,0)=4,"Low","Very Low"))))))</f>
        <v>Medium</v>
      </c>
      <c r="L151" s="54">
        <f t="shared" si="23"/>
        <v>3.9</v>
      </c>
      <c r="M151" s="69">
        <f>'Impact of the crisis'!N152</f>
        <v>2.4</v>
      </c>
      <c r="N151" s="69">
        <f>'Impact of the crisis'!AB152</f>
        <v>4.4000000000000004</v>
      </c>
      <c r="O151" s="54" t="str">
        <f>'Conditions of people affected'!R152</f>
        <v>x</v>
      </c>
      <c r="P151" s="69" t="str">
        <f>'Conditions of people affected'!K152</f>
        <v>x</v>
      </c>
      <c r="Q151" s="69" t="str">
        <f>'Conditions of people affected'!Q152</f>
        <v>x</v>
      </c>
      <c r="R151" s="53">
        <f t="shared" si="24"/>
        <v>3</v>
      </c>
      <c r="S151" s="53">
        <f>'Complexity of the crisis'!X152</f>
        <v>3.4</v>
      </c>
      <c r="T151" s="53">
        <f>'Complexity of the crisis'!AN152</f>
        <v>2.5</v>
      </c>
      <c r="U151" s="139" t="str">
        <f>VLOOKUP(C151,Lists!$C$3:$E$200,3,FALSE)</f>
        <v>Middle east</v>
      </c>
      <c r="V151" s="140">
        <v>45042</v>
      </c>
    </row>
    <row r="152" spans="1:22" x14ac:dyDescent="0.25">
      <c r="A152" s="67" t="str">
        <f>'Crisis Indicator Data'!A150</f>
        <v>Türkiye / Syria earthquake in Türkiye</v>
      </c>
      <c r="B152" s="55" t="str">
        <f>Lists!G150</f>
        <v>Türkiye / Syria earthquake</v>
      </c>
      <c r="C152" s="67" t="str">
        <f>'Crisis Indicator Data'!C150</f>
        <v>TUR005</v>
      </c>
      <c r="D152" s="67" t="str">
        <f>'Crisis Indicator Data'!D150</f>
        <v>Türkiye</v>
      </c>
      <c r="E152" s="67" t="str">
        <f>'Crisis Indicator Data'!E150</f>
        <v>TUR</v>
      </c>
      <c r="F152" s="67" t="str">
        <f>'Crisis Indicator Data'!B150</f>
        <v>Earthquake</v>
      </c>
      <c r="G152" s="52">
        <f t="shared" si="20"/>
        <v>3.3</v>
      </c>
      <c r="H152" s="68">
        <f t="shared" si="21"/>
        <v>4</v>
      </c>
      <c r="I152" s="132" t="str">
        <f t="shared" si="22"/>
        <v>High</v>
      </c>
      <c r="J152" s="133" t="str">
        <f>INDEX(Trends!$D$3:$D$404,MATCH(C152,Trends!$C$3:$C$404,0))</f>
        <v>-</v>
      </c>
      <c r="K152" s="123" t="str">
        <f>IF(Reliability!B150="x","x",(IF(ROUNDUP(Reliability!B150,0)=1,"Very High",IF(ROUNDUP(Reliability!B150,0)=2,"High",IF(ROUNDUP(Reliability!B150,0)=3,"Medium",IF(ROUNDUP(Reliability!B150,0)=4,"Low","Very Low"))))))</f>
        <v>High</v>
      </c>
      <c r="L152" s="54">
        <f t="shared" si="23"/>
        <v>3.9</v>
      </c>
      <c r="M152" s="69">
        <f>'Impact of the crisis'!N153</f>
        <v>2.1</v>
      </c>
      <c r="N152" s="69">
        <f>'Impact of the crisis'!AB153</f>
        <v>4.5</v>
      </c>
      <c r="O152" s="54">
        <f>'Conditions of people affected'!R153</f>
        <v>3.1</v>
      </c>
      <c r="P152" s="69">
        <f>'Conditions of people affected'!K153</f>
        <v>3.2</v>
      </c>
      <c r="Q152" s="69">
        <f>'Conditions of people affected'!Q153</f>
        <v>3</v>
      </c>
      <c r="R152" s="53">
        <f t="shared" si="24"/>
        <v>3</v>
      </c>
      <c r="S152" s="53">
        <f>'Complexity of the crisis'!X153</f>
        <v>3.4</v>
      </c>
      <c r="T152" s="53">
        <f>'Complexity of the crisis'!AN153</f>
        <v>2.5</v>
      </c>
      <c r="U152" s="139" t="str">
        <f>VLOOKUP(C152,Lists!$C$3:$E$200,3,FALSE)</f>
        <v>Middle east</v>
      </c>
      <c r="V152" s="140">
        <v>45042</v>
      </c>
    </row>
    <row r="153" spans="1:22" x14ac:dyDescent="0.25">
      <c r="A153" s="67" t="str">
        <f>'Crisis Indicator Data'!A151</f>
        <v>Multiple Crises in Tanzania</v>
      </c>
      <c r="B153" s="55" t="str">
        <f>Lists!G151</f>
        <v>Country level</v>
      </c>
      <c r="C153" s="67" t="str">
        <f>'Crisis Indicator Data'!C151</f>
        <v>TZA001</v>
      </c>
      <c r="D153" s="67" t="str">
        <f>'Crisis Indicator Data'!D151</f>
        <v>Tanzania</v>
      </c>
      <c r="E153" s="67" t="str">
        <f>'Crisis Indicator Data'!E151</f>
        <v>TZA</v>
      </c>
      <c r="F153" s="67" t="str">
        <f>'Crisis Indicator Data'!B151</f>
        <v>Displacement,Drought</v>
      </c>
      <c r="G153" s="52">
        <f t="shared" si="20"/>
        <v>2.6</v>
      </c>
      <c r="H153" s="68">
        <f t="shared" si="21"/>
        <v>3</v>
      </c>
      <c r="I153" s="132" t="str">
        <f t="shared" si="22"/>
        <v>Medium</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3.2</v>
      </c>
      <c r="M153" s="69">
        <f>'Impact of the crisis'!N154</f>
        <v>3.4</v>
      </c>
      <c r="N153" s="69">
        <f>'Impact of the crisis'!AB154</f>
        <v>3.1</v>
      </c>
      <c r="O153" s="54">
        <f>'Conditions of people affected'!R154</f>
        <v>2.75</v>
      </c>
      <c r="P153" s="69">
        <f>'Conditions of people affected'!K154</f>
        <v>3.5</v>
      </c>
      <c r="Q153" s="69">
        <f>'Conditions of people affected'!Q154</f>
        <v>2</v>
      </c>
      <c r="R153" s="53">
        <f t="shared" si="24"/>
        <v>1.8</v>
      </c>
      <c r="S153" s="53">
        <f>'Complexity of the crisis'!X154</f>
        <v>2</v>
      </c>
      <c r="T153" s="53">
        <f>'Complexity of the crisis'!AN154</f>
        <v>1.5</v>
      </c>
      <c r="U153" s="139" t="str">
        <f>VLOOKUP(C153,Lists!$C$3:$E$200,3,FALSE)</f>
        <v>Africa</v>
      </c>
      <c r="V153" s="140">
        <v>45046</v>
      </c>
    </row>
    <row r="154" spans="1:22" x14ac:dyDescent="0.25">
      <c r="A154" s="67" t="str">
        <f>'Crisis Indicator Data'!A152</f>
        <v>International Displacement in Tanzania</v>
      </c>
      <c r="B154" s="55" t="str">
        <f>Lists!G152</f>
        <v>Refugees</v>
      </c>
      <c r="C154" s="67" t="str">
        <f>'Crisis Indicator Data'!C152</f>
        <v>TZA002</v>
      </c>
      <c r="D154" s="67" t="str">
        <f>'Crisis Indicator Data'!D152</f>
        <v>Tanzania</v>
      </c>
      <c r="E154" s="67" t="str">
        <f>'Crisis Indicator Data'!E152</f>
        <v>TZA</v>
      </c>
      <c r="F154" s="67" t="str">
        <f>'Crisis Indicator Data'!B152</f>
        <v>Displacement</v>
      </c>
      <c r="G154" s="52">
        <f t="shared" si="20"/>
        <v>2.2999999999999998</v>
      </c>
      <c r="H154" s="68">
        <f t="shared" si="21"/>
        <v>3</v>
      </c>
      <c r="I154" s="132" t="str">
        <f t="shared" si="22"/>
        <v>Medium</v>
      </c>
      <c r="J154" s="133" t="str">
        <f>INDEX(Trends!$D$3:$D$404,MATCH(C154,Trends!$C$3:$C$404,0))</f>
        <v>Stable</v>
      </c>
      <c r="K154" s="123" t="str">
        <f>IF(Reliability!B152="x","x",(IF(ROUNDUP(Reliability!B152,0)=1,"Very High",IF(ROUNDUP(Reliability!B152,0)=2,"High",IF(ROUNDUP(Reliability!B152,0)=3,"Medium",IF(ROUNDUP(Reliability!B152,0)=4,"Low","Very Low"))))))</f>
        <v>Very High</v>
      </c>
      <c r="L154" s="54">
        <f t="shared" si="23"/>
        <v>3.2</v>
      </c>
      <c r="M154" s="69">
        <f>'Impact of the crisis'!N155</f>
        <v>2.5</v>
      </c>
      <c r="N154" s="69">
        <f>'Impact of the crisis'!AB155</f>
        <v>3.5</v>
      </c>
      <c r="O154" s="54">
        <f>'Conditions of people affected'!R155</f>
        <v>2.15</v>
      </c>
      <c r="P154" s="69">
        <f>'Conditions of people affected'!K155</f>
        <v>2.2999999999999998</v>
      </c>
      <c r="Q154" s="69">
        <f>'Conditions of people affected'!Q155</f>
        <v>2</v>
      </c>
      <c r="R154" s="53">
        <f t="shared" si="24"/>
        <v>1.8</v>
      </c>
      <c r="S154" s="53">
        <f>'Complexity of the crisis'!X155</f>
        <v>2</v>
      </c>
      <c r="T154" s="53">
        <f>'Complexity of the crisis'!AN155</f>
        <v>1.5</v>
      </c>
      <c r="U154" s="139" t="str">
        <f>VLOOKUP(C154,Lists!$C$3:$E$200,3,FALSE)</f>
        <v>Africa</v>
      </c>
      <c r="V154" s="140">
        <v>45046</v>
      </c>
    </row>
    <row r="155" spans="1:22" x14ac:dyDescent="0.25">
      <c r="A155" s="67" t="str">
        <f>'Crisis Indicator Data'!A153</f>
        <v>Food Security Crisis in North-East Tanzania</v>
      </c>
      <c r="B155" s="55" t="str">
        <f>Lists!G153</f>
        <v>Food security in North-East</v>
      </c>
      <c r="C155" s="67" t="str">
        <f>'Crisis Indicator Data'!C153</f>
        <v>TZA003</v>
      </c>
      <c r="D155" s="67" t="str">
        <f>'Crisis Indicator Data'!D153</f>
        <v>Tanzania</v>
      </c>
      <c r="E155" s="67" t="str">
        <f>'Crisis Indicator Data'!E153</f>
        <v>TZA</v>
      </c>
      <c r="F155" s="67" t="str">
        <f>'Crisis Indicator Data'!B153</f>
        <v>Drought</v>
      </c>
      <c r="G155" s="52">
        <f t="shared" si="20"/>
        <v>2.4</v>
      </c>
      <c r="H155" s="68">
        <f t="shared" si="21"/>
        <v>3</v>
      </c>
      <c r="I155" s="132" t="str">
        <f t="shared" si="22"/>
        <v>Medium</v>
      </c>
      <c r="J155" s="133" t="str">
        <f>INDEX(Trends!$D$3:$D$404,MATCH(C155,Trends!$C$3:$C$404,0))</f>
        <v>Stable</v>
      </c>
      <c r="K155" s="123" t="str">
        <f>IF(Reliability!B153="x","x",(IF(ROUNDUP(Reliability!B153,0)=1,"Very High",IF(ROUNDUP(Reliability!B153,0)=2,"High",IF(ROUNDUP(Reliability!B153,0)=3,"Medium",IF(ROUNDUP(Reliability!B153,0)=4,"Low","Very Low"))))))</f>
        <v>Very High</v>
      </c>
      <c r="L155" s="54">
        <f t="shared" si="23"/>
        <v>2.1</v>
      </c>
      <c r="M155" s="69">
        <f>'Impact of the crisis'!N156</f>
        <v>2.7</v>
      </c>
      <c r="N155" s="69">
        <f>'Impact of the crisis'!AB156</f>
        <v>1.7</v>
      </c>
      <c r="O155" s="54">
        <f>'Conditions of people affected'!R156</f>
        <v>3.15</v>
      </c>
      <c r="P155" s="69">
        <f>'Conditions of people affected'!K156</f>
        <v>3.3</v>
      </c>
      <c r="Q155" s="69">
        <f>'Conditions of people affected'!Q156</f>
        <v>3</v>
      </c>
      <c r="R155" s="53">
        <f t="shared" si="24"/>
        <v>1.5</v>
      </c>
      <c r="S155" s="53">
        <f>'Complexity of the crisis'!X156</f>
        <v>2</v>
      </c>
      <c r="T155" s="53">
        <f>'Complexity of the crisis'!AN156</f>
        <v>1</v>
      </c>
      <c r="U155" s="139" t="str">
        <f>VLOOKUP(C155,Lists!$C$3:$E$200,3,FALSE)</f>
        <v>Africa</v>
      </c>
      <c r="V155" s="140">
        <v>45046</v>
      </c>
    </row>
    <row r="156" spans="1:22" x14ac:dyDescent="0.25">
      <c r="A156" s="67" t="str">
        <f>'Crisis Indicator Data'!A154</f>
        <v>International Displacement in Uganda</v>
      </c>
      <c r="B156" s="55" t="str">
        <f>Lists!G154</f>
        <v>Refugees</v>
      </c>
      <c r="C156" s="67" t="str">
        <f>'Crisis Indicator Data'!C154</f>
        <v>UGA005</v>
      </c>
      <c r="D156" s="67" t="str">
        <f>'Crisis Indicator Data'!D154</f>
        <v>Uganda</v>
      </c>
      <c r="E156" s="67" t="str">
        <f>'Crisis Indicator Data'!E154</f>
        <v>UGA</v>
      </c>
      <c r="F156" s="67" t="str">
        <f>'Crisis Indicator Data'!B154</f>
        <v>Displacement</v>
      </c>
      <c r="G156" s="52">
        <f t="shared" si="20"/>
        <v>3.2</v>
      </c>
      <c r="H156" s="68">
        <f t="shared" si="21"/>
        <v>4</v>
      </c>
      <c r="I156" s="132" t="str">
        <f t="shared" si="22"/>
        <v>High</v>
      </c>
      <c r="J156" s="133" t="str">
        <f>INDEX(Trends!$D$3:$D$404,MATCH(C156,Trends!$C$3:$C$404,0))</f>
        <v>Stable</v>
      </c>
      <c r="K156" s="123" t="str">
        <f>IF(Reliability!B154="x","x",(IF(ROUNDUP(Reliability!B154,0)=1,"Very High",IF(ROUNDUP(Reliability!B154,0)=2,"High",IF(ROUNDUP(Reliability!B154,0)=3,"Medium",IF(ROUNDUP(Reliability!B154,0)=4,"Low","Very Low"))))))</f>
        <v>Medium</v>
      </c>
      <c r="L156" s="54">
        <f t="shared" si="23"/>
        <v>3.2</v>
      </c>
      <c r="M156" s="69">
        <f>'Impact of the crisis'!N157</f>
        <v>1.7</v>
      </c>
      <c r="N156" s="69">
        <f>'Impact of the crisis'!AB157</f>
        <v>3.7</v>
      </c>
      <c r="O156" s="54">
        <f>'Conditions of people affected'!R157</f>
        <v>3.3</v>
      </c>
      <c r="P156" s="69">
        <f>'Conditions of people affected'!K157</f>
        <v>3.6</v>
      </c>
      <c r="Q156" s="69">
        <f>'Conditions of people affected'!Q157</f>
        <v>3</v>
      </c>
      <c r="R156" s="53">
        <f t="shared" si="24"/>
        <v>2.9</v>
      </c>
      <c r="S156" s="53">
        <f>'Complexity of the crisis'!X157</f>
        <v>3.6</v>
      </c>
      <c r="T156" s="53">
        <f>'Complexity of the crisis'!AN157</f>
        <v>2</v>
      </c>
      <c r="U156" s="139" t="str">
        <f>VLOOKUP(C156,Lists!$C$3:$E$200,3,FALSE)</f>
        <v>Africa</v>
      </c>
      <c r="V156" s="140">
        <v>45034</v>
      </c>
    </row>
    <row r="157" spans="1:22" x14ac:dyDescent="0.25">
      <c r="A157" s="67" t="str">
        <f>'Crisis Indicator Data'!A155</f>
        <v>Conflict in Ukraine</v>
      </c>
      <c r="B157" s="55" t="str">
        <f>Lists!G155</f>
        <v>Conflict</v>
      </c>
      <c r="C157" s="67" t="str">
        <f>'Crisis Indicator Data'!C155</f>
        <v>UKR002</v>
      </c>
      <c r="D157" s="67" t="str">
        <f>'Crisis Indicator Data'!D155</f>
        <v>Ukraine</v>
      </c>
      <c r="E157" s="67" t="str">
        <f>'Crisis Indicator Data'!E155</f>
        <v>UKR</v>
      </c>
      <c r="F157" s="67" t="str">
        <f>'Crisis Indicator Data'!B155</f>
        <v>Conflict,Displacement</v>
      </c>
      <c r="G157" s="52">
        <f t="shared" si="20"/>
        <v>4.3</v>
      </c>
      <c r="H157" s="68">
        <f t="shared" si="21"/>
        <v>5</v>
      </c>
      <c r="I157" s="132" t="str">
        <f t="shared" si="22"/>
        <v>Very High</v>
      </c>
      <c r="J157" s="133" t="str">
        <f>INDEX(Trends!$D$3:$D$404,MATCH(C157,Trends!$C$3:$C$404,0))</f>
        <v>Increasing</v>
      </c>
      <c r="K157" s="123" t="str">
        <f>IF(Reliability!B155="x","x",(IF(ROUNDUP(Reliability!B155,0)=1,"Very High",IF(ROUNDUP(Reliability!B155,0)=2,"High",IF(ROUNDUP(Reliability!B155,0)=3,"Medium",IF(ROUNDUP(Reliability!B155,0)=4,"Low","Very Low"))))))</f>
        <v>Very High</v>
      </c>
      <c r="L157" s="54">
        <f t="shared" si="23"/>
        <v>4.5999999999999996</v>
      </c>
      <c r="M157" s="69">
        <f>'Impact of the crisis'!N158</f>
        <v>4.9000000000000004</v>
      </c>
      <c r="N157" s="69">
        <f>'Impact of the crisis'!AB158</f>
        <v>4.4000000000000004</v>
      </c>
      <c r="O157" s="54">
        <f>'Conditions of people affected'!R158</f>
        <v>5</v>
      </c>
      <c r="P157" s="69">
        <f>'Conditions of people affected'!K158</f>
        <v>5</v>
      </c>
      <c r="Q157" s="69">
        <f>'Conditions of people affected'!Q158</f>
        <v>5</v>
      </c>
      <c r="R157" s="53">
        <f t="shared" si="24"/>
        <v>2.8</v>
      </c>
      <c r="S157" s="53">
        <f>'Complexity of the crisis'!X158</f>
        <v>2.6</v>
      </c>
      <c r="T157" s="53">
        <f>'Complexity of the crisis'!AN158</f>
        <v>3</v>
      </c>
      <c r="U157" s="139" t="str">
        <f>VLOOKUP(C157,Lists!$C$3:$E$200,3,FALSE)</f>
        <v>Europe</v>
      </c>
      <c r="V157" s="140">
        <v>45046</v>
      </c>
    </row>
    <row r="158" spans="1:22" x14ac:dyDescent="0.25">
      <c r="A158" s="67" t="str">
        <f>'Crisis Indicator Data'!A156</f>
        <v>Complex crisis in Venezuela</v>
      </c>
      <c r="B158" s="55" t="str">
        <f>Lists!G156</f>
        <v>Complex crisis</v>
      </c>
      <c r="C158" s="67" t="str">
        <f>'Crisis Indicator Data'!C156</f>
        <v>VEN001</v>
      </c>
      <c r="D158" s="67" t="str">
        <f>'Crisis Indicator Data'!D156</f>
        <v>Venezuela</v>
      </c>
      <c r="E158" s="67" t="str">
        <f>'Crisis Indicator Data'!E156</f>
        <v>VEN</v>
      </c>
      <c r="F158" s="67" t="str">
        <f>'Crisis Indicator Data'!B156</f>
        <v>Socio-political,Violence,Floods</v>
      </c>
      <c r="G158" s="52">
        <f t="shared" si="20"/>
        <v>4</v>
      </c>
      <c r="H158" s="68">
        <f t="shared" si="21"/>
        <v>4</v>
      </c>
      <c r="I158" s="132" t="str">
        <f t="shared" si="22"/>
        <v>High</v>
      </c>
      <c r="J158" s="133" t="str">
        <f>INDEX(Trends!$D$3:$D$404,MATCH(C158,Trends!$C$3:$C$404,0))</f>
        <v>Stable</v>
      </c>
      <c r="K158" s="123" t="str">
        <f>IF(Reliability!B156="x","x",(IF(ROUNDUP(Reliability!B156,0)=1,"Very High",IF(ROUNDUP(Reliability!B156,0)=2,"High",IF(ROUNDUP(Reliability!B156,0)=3,"Medium",IF(ROUNDUP(Reliability!B156,0)=4,"Low","Very Low"))))))</f>
        <v>High</v>
      </c>
      <c r="L158" s="54">
        <f t="shared" si="23"/>
        <v>4.4000000000000004</v>
      </c>
      <c r="M158" s="69">
        <f>'Impact of the crisis'!N159</f>
        <v>4.9000000000000004</v>
      </c>
      <c r="N158" s="69">
        <f>'Impact of the crisis'!AB159</f>
        <v>4.0999999999999996</v>
      </c>
      <c r="O158" s="54">
        <f>'Conditions of people affected'!R159</f>
        <v>4</v>
      </c>
      <c r="P158" s="69">
        <f>'Conditions of people affected'!K159</f>
        <v>5</v>
      </c>
      <c r="Q158" s="69">
        <f>'Conditions of people affected'!Q159</f>
        <v>3</v>
      </c>
      <c r="R158" s="53">
        <f t="shared" si="24"/>
        <v>3.8</v>
      </c>
      <c r="S158" s="53">
        <f>'Complexity of the crisis'!X159</f>
        <v>3.6</v>
      </c>
      <c r="T158" s="53">
        <f>'Complexity of the crisis'!AN159</f>
        <v>4</v>
      </c>
      <c r="U158" s="139" t="str">
        <f>VLOOKUP(C158,Lists!$C$3:$E$200,3,FALSE)</f>
        <v>Americas</v>
      </c>
      <c r="V158" s="140">
        <v>45046</v>
      </c>
    </row>
    <row r="159" spans="1:22" x14ac:dyDescent="0.25">
      <c r="A159" s="67" t="str">
        <f>'Crisis Indicator Data'!A157</f>
        <v>Cyclone Judy and cyclone Kevin in Vanuatu</v>
      </c>
      <c r="B159" s="55" t="str">
        <f>Lists!G157</f>
        <v>Cyclone Judy and cyclone Kevin</v>
      </c>
      <c r="C159" s="67" t="str">
        <f>'Crisis Indicator Data'!C157</f>
        <v>VUT003</v>
      </c>
      <c r="D159" s="67" t="str">
        <f>'Crisis Indicator Data'!D157</f>
        <v>Vanuatu</v>
      </c>
      <c r="E159" s="67" t="str">
        <f>'Crisis Indicator Data'!E157</f>
        <v>VUT</v>
      </c>
      <c r="F159" s="67" t="str">
        <f>'Crisis Indicator Data'!B157</f>
        <v>Cyclone</v>
      </c>
      <c r="G159" s="52">
        <f t="shared" si="20"/>
        <v>2.2000000000000002</v>
      </c>
      <c r="H159" s="68">
        <f t="shared" si="21"/>
        <v>3</v>
      </c>
      <c r="I159" s="132" t="str">
        <f t="shared" si="22"/>
        <v>Medium</v>
      </c>
      <c r="J159" s="133" t="str">
        <f>INDEX(Trends!$D$3:$D$404,MATCH(C159,Trends!$C$3:$C$404,0))</f>
        <v>-</v>
      </c>
      <c r="K159" s="123" t="str">
        <f>IF(Reliability!B157="x","x",(IF(ROUNDUP(Reliability!B157,0)=1,"Very High",IF(ROUNDUP(Reliability!B157,0)=2,"High",IF(ROUNDUP(Reliability!B157,0)=3,"Medium",IF(ROUNDUP(Reliability!B157,0)=4,"Low","Very Low"))))))</f>
        <v>Medium</v>
      </c>
      <c r="L159" s="54">
        <f t="shared" si="23"/>
        <v>2.1</v>
      </c>
      <c r="M159" s="69">
        <f>'Impact of the crisis'!N160</f>
        <v>3</v>
      </c>
      <c r="N159" s="69">
        <f>'Impact of the crisis'!AB160</f>
        <v>1.5</v>
      </c>
      <c r="O159" s="54">
        <f>'Conditions of people affected'!R160</f>
        <v>3</v>
      </c>
      <c r="P159" s="69">
        <f>'Conditions of people affected'!K160</f>
        <v>2</v>
      </c>
      <c r="Q159" s="69">
        <f>'Conditions of people affected'!Q160</f>
        <v>4</v>
      </c>
      <c r="R159" s="53">
        <f t="shared" si="24"/>
        <v>1</v>
      </c>
      <c r="S159" s="53">
        <f>'Complexity of the crisis'!X160</f>
        <v>0.9</v>
      </c>
      <c r="T159" s="53">
        <f>'Complexity of the crisis'!AN160</f>
        <v>1</v>
      </c>
      <c r="U159" s="139" t="str">
        <f>VLOOKUP(C159,Lists!$C$3:$E$200,3,FALSE)</f>
        <v>Pacific</v>
      </c>
      <c r="V159" s="140">
        <v>45046</v>
      </c>
    </row>
    <row r="160" spans="1:22" x14ac:dyDescent="0.25">
      <c r="A160" s="67" t="str">
        <f>'Crisis Indicator Data'!A158</f>
        <v>Conflict in Yemen</v>
      </c>
      <c r="B160" s="55" t="str">
        <f>Lists!G158</f>
        <v>Complex crisis</v>
      </c>
      <c r="C160" s="67" t="str">
        <f>'Crisis Indicator Data'!C158</f>
        <v>YEM001</v>
      </c>
      <c r="D160" s="67" t="str">
        <f>'Crisis Indicator Data'!D158</f>
        <v>Yemen</v>
      </c>
      <c r="E160" s="67" t="str">
        <f>'Crisis Indicator Data'!E158</f>
        <v>YEM</v>
      </c>
      <c r="F160" s="67" t="str">
        <f>'Crisis Indicator Data'!B158</f>
        <v>Conflict</v>
      </c>
      <c r="G160" s="52">
        <f t="shared" si="20"/>
        <v>4.7</v>
      </c>
      <c r="H160" s="68">
        <f t="shared" si="21"/>
        <v>5</v>
      </c>
      <c r="I160" s="132" t="str">
        <f t="shared" si="22"/>
        <v>Very High</v>
      </c>
      <c r="J160" s="133" t="str">
        <f>INDEX(Trends!$D$3:$D$404,MATCH(C160,Trends!$C$3:$C$404,0))</f>
        <v>Increasing</v>
      </c>
      <c r="K160" s="123" t="str">
        <f>IF(Reliability!B158="x","x",(IF(ROUNDUP(Reliability!B158,0)=1,"Very High",IF(ROUNDUP(Reliability!B158,0)=2,"High",IF(ROUNDUP(Reliability!B158,0)=3,"Medium",IF(ROUNDUP(Reliability!B158,0)=4,"Low","Very Low"))))))</f>
        <v>Very High</v>
      </c>
      <c r="L160" s="54">
        <f t="shared" si="23"/>
        <v>4.7</v>
      </c>
      <c r="M160" s="69">
        <f>'Impact of the crisis'!N161</f>
        <v>4.8</v>
      </c>
      <c r="N160" s="69">
        <f>'Impact of the crisis'!AB161</f>
        <v>4.5999999999999996</v>
      </c>
      <c r="O160" s="54">
        <f>'Conditions of people affected'!R161</f>
        <v>5</v>
      </c>
      <c r="P160" s="69">
        <f>'Conditions of people affected'!K161</f>
        <v>5</v>
      </c>
      <c r="Q160" s="69">
        <f>'Conditions of people affected'!Q161</f>
        <v>5</v>
      </c>
      <c r="R160" s="53">
        <f t="shared" si="24"/>
        <v>4.3</v>
      </c>
      <c r="S160" s="53">
        <f>'Complexity of the crisis'!X161</f>
        <v>4.0999999999999996</v>
      </c>
      <c r="T160" s="53">
        <f>'Complexity of the crisis'!AN161</f>
        <v>4.5</v>
      </c>
      <c r="U160" s="139" t="str">
        <f>VLOOKUP(C160,Lists!$C$3:$E$200,3,FALSE)</f>
        <v>Middle east</v>
      </c>
      <c r="V160" s="140">
        <v>45015</v>
      </c>
    </row>
    <row r="161" spans="1:22" x14ac:dyDescent="0.25">
      <c r="A161" s="67" t="str">
        <f>'Crisis Indicator Data'!A159</f>
        <v>Mixed migration flows in Yemen</v>
      </c>
      <c r="B161" s="55" t="str">
        <f>Lists!G159</f>
        <v>Mixed Migration</v>
      </c>
      <c r="C161" s="67" t="str">
        <f>'Crisis Indicator Data'!C159</f>
        <v>YEM002</v>
      </c>
      <c r="D161" s="67" t="str">
        <f>'Crisis Indicator Data'!D159</f>
        <v>Yemen</v>
      </c>
      <c r="E161" s="67" t="str">
        <f>'Crisis Indicator Data'!E159</f>
        <v>YEM</v>
      </c>
      <c r="F161" s="67" t="str">
        <f>'Crisis Indicator Data'!B159</f>
        <v>Displacement</v>
      </c>
      <c r="G161" s="52">
        <f t="shared" si="20"/>
        <v>2.2999999999999998</v>
      </c>
      <c r="H161" s="68">
        <f t="shared" si="21"/>
        <v>3</v>
      </c>
      <c r="I161" s="132" t="str">
        <f t="shared" si="22"/>
        <v>Medium</v>
      </c>
      <c r="J161" s="133" t="str">
        <f>INDEX(Trends!$D$3:$D$404,MATCH(C161,Trends!$C$3:$C$404,0))</f>
        <v>Decreasing</v>
      </c>
      <c r="K161" s="123" t="str">
        <f>IF(Reliability!B159="x","x",(IF(ROUNDUP(Reliability!B159,0)=1,"Very High",IF(ROUNDUP(Reliability!B159,0)=2,"High",IF(ROUNDUP(Reliability!B159,0)=3,"Medium",IF(ROUNDUP(Reliability!B159,0)=4,"Low","Very Low"))))))</f>
        <v>Very High</v>
      </c>
      <c r="L161" s="54">
        <f t="shared" si="23"/>
        <v>2.4</v>
      </c>
      <c r="M161" s="69">
        <f>'Impact of the crisis'!N162</f>
        <v>1.6</v>
      </c>
      <c r="N161" s="69">
        <f>'Impact of the crisis'!AB162</f>
        <v>2.7</v>
      </c>
      <c r="O161" s="54">
        <f>'Conditions of people affected'!R162</f>
        <v>1.35</v>
      </c>
      <c r="P161" s="69">
        <f>'Conditions of people affected'!K162</f>
        <v>1.7</v>
      </c>
      <c r="Q161" s="69">
        <f>'Conditions of people affected'!Q162</f>
        <v>1</v>
      </c>
      <c r="R161" s="53">
        <f t="shared" si="24"/>
        <v>3.8</v>
      </c>
      <c r="S161" s="53">
        <f>'Complexity of the crisis'!X162</f>
        <v>4.0999999999999996</v>
      </c>
      <c r="T161" s="53">
        <f>'Complexity of the crisis'!AN162</f>
        <v>3.5</v>
      </c>
      <c r="U161" s="139" t="str">
        <f>VLOOKUP(C161,Lists!$C$3:$E$200,3,FALSE)</f>
        <v>Middle east</v>
      </c>
      <c r="V161" s="140">
        <v>45015</v>
      </c>
    </row>
    <row r="162" spans="1:22" x14ac:dyDescent="0.25">
      <c r="A162" s="67" t="str">
        <f>'Crisis Indicator Data'!A160</f>
        <v>Drought in Zambia</v>
      </c>
      <c r="B162" s="55" t="str">
        <f>Lists!G160</f>
        <v>Drought</v>
      </c>
      <c r="C162" s="67" t="str">
        <f>'Crisis Indicator Data'!C160</f>
        <v>ZMB002</v>
      </c>
      <c r="D162" s="67" t="str">
        <f>'Crisis Indicator Data'!D160</f>
        <v>Zambia</v>
      </c>
      <c r="E162" s="67" t="str">
        <f>'Crisis Indicator Data'!E160</f>
        <v>ZMB</v>
      </c>
      <c r="F162" s="67" t="str">
        <f>'Crisis Indicator Data'!B160</f>
        <v>Drought</v>
      </c>
      <c r="G162" s="52">
        <f t="shared" si="20"/>
        <v>2.9</v>
      </c>
      <c r="H162" s="68">
        <f t="shared" si="21"/>
        <v>3</v>
      </c>
      <c r="I162" s="132" t="str">
        <f t="shared" si="22"/>
        <v>Medium</v>
      </c>
      <c r="J162" s="133" t="str">
        <f>INDEX(Trends!$D$3:$D$404,MATCH(C162,Trends!$C$3:$C$404,0))</f>
        <v>Stable</v>
      </c>
      <c r="K162" s="123" t="str">
        <f>IF(Reliability!B160="x","x",(IF(ROUNDUP(Reliability!B160,0)=1,"Very High",IF(ROUNDUP(Reliability!B160,0)=2,"High",IF(ROUNDUP(Reliability!B160,0)=3,"Medium",IF(ROUNDUP(Reliability!B160,0)=4,"Low","Very Low"))))))</f>
        <v>High</v>
      </c>
      <c r="L162" s="54">
        <f t="shared" si="23"/>
        <v>3.1</v>
      </c>
      <c r="M162" s="69">
        <f>'Impact of the crisis'!N163</f>
        <v>4.3</v>
      </c>
      <c r="N162" s="69">
        <f>'Impact of the crisis'!AB163</f>
        <v>2.2000000000000002</v>
      </c>
      <c r="O162" s="54">
        <f>'Conditions of people affected'!R163</f>
        <v>3.4</v>
      </c>
      <c r="P162" s="69">
        <f>'Conditions of people affected'!K163</f>
        <v>3.8</v>
      </c>
      <c r="Q162" s="69">
        <f>'Conditions of people affected'!Q163</f>
        <v>3</v>
      </c>
      <c r="R162" s="53">
        <f t="shared" si="24"/>
        <v>1.9</v>
      </c>
      <c r="S162" s="53">
        <f>'Complexity of the crisis'!X163</f>
        <v>1.8</v>
      </c>
      <c r="T162" s="53">
        <f>'Complexity of the crisis'!AN163</f>
        <v>2</v>
      </c>
      <c r="U162" s="139" t="str">
        <f>VLOOKUP(C162,Lists!$C$3:$E$200,3,FALSE)</f>
        <v>Africa</v>
      </c>
      <c r="V162" s="140">
        <v>45039</v>
      </c>
    </row>
    <row r="163" spans="1:22" x14ac:dyDescent="0.25">
      <c r="A163" s="67" t="str">
        <f>'Crisis Indicator Data'!A161</f>
        <v>Complex crisis in Zimbabwe</v>
      </c>
      <c r="B163" s="55" t="str">
        <f>Lists!G161</f>
        <v>Complex crisis</v>
      </c>
      <c r="C163" s="67" t="str">
        <f>'Crisis Indicator Data'!C161</f>
        <v>ZWE001</v>
      </c>
      <c r="D163" s="67" t="str">
        <f>'Crisis Indicator Data'!D161</f>
        <v>Zimbabwe</v>
      </c>
      <c r="E163" s="67" t="str">
        <f>'Crisis Indicator Data'!E161</f>
        <v>ZWE</v>
      </c>
      <c r="F163" s="67" t="str">
        <f>'Crisis Indicator Data'!B161</f>
        <v>Socio-political,Drought</v>
      </c>
      <c r="G163" s="52">
        <f t="shared" si="20"/>
        <v>3.5</v>
      </c>
      <c r="H163" s="68">
        <f t="shared" si="21"/>
        <v>4</v>
      </c>
      <c r="I163" s="132" t="str">
        <f t="shared" si="22"/>
        <v>High</v>
      </c>
      <c r="J163" s="133" t="str">
        <f>INDEX(Trends!$D$3:$D$404,MATCH(C163,Trends!$C$3:$C$404,0))</f>
        <v>Decreasing</v>
      </c>
      <c r="K163" s="123" t="str">
        <f>IF(Reliability!B161="x","x",(IF(ROUNDUP(Reliability!B161,0)=1,"Very High",IF(ROUNDUP(Reliability!B161,0)=2,"High",IF(ROUNDUP(Reliability!B161,0)=3,"Medium",IF(ROUNDUP(Reliability!B161,0)=4,"Low","Very Low"))))))</f>
        <v>Very High</v>
      </c>
      <c r="L163" s="54">
        <f t="shared" si="23"/>
        <v>3.9</v>
      </c>
      <c r="M163" s="69">
        <f>'Impact of the crisis'!N164</f>
        <v>4.5999999999999996</v>
      </c>
      <c r="N163" s="69">
        <f>'Impact of the crisis'!AB164</f>
        <v>3.5</v>
      </c>
      <c r="O163" s="54">
        <f>'Conditions of people affected'!R164</f>
        <v>3.55</v>
      </c>
      <c r="P163" s="69">
        <f>'Conditions of people affected'!K164</f>
        <v>4.0999999999999996</v>
      </c>
      <c r="Q163" s="69">
        <f>'Conditions of people affected'!Q164</f>
        <v>3</v>
      </c>
      <c r="R163" s="53">
        <f t="shared" si="24"/>
        <v>3</v>
      </c>
      <c r="S163" s="53">
        <f>'Complexity of the crisis'!X164</f>
        <v>3</v>
      </c>
      <c r="T163" s="53">
        <f>'Complexity of the crisis'!AN164</f>
        <v>3</v>
      </c>
      <c r="U163" s="139" t="str">
        <f>VLOOKUP(C163,Lists!$C$3:$E$200,3,FALSE)</f>
        <v>Africa</v>
      </c>
      <c r="V163" s="140">
        <v>45039</v>
      </c>
    </row>
  </sheetData>
  <autoFilter ref="A4:T155"/>
  <mergeCells count="1">
    <mergeCell ref="A1:T1"/>
  </mergeCells>
  <conditionalFormatting sqref="L5:L300">
    <cfRule type="cellIs" dxfId="690" priority="81" stopIfTrue="1" operator="between">
      <formula>4</formula>
      <formula>5</formula>
    </cfRule>
    <cfRule type="cellIs" dxfId="689" priority="92" stopIfTrue="1" operator="between">
      <formula>3</formula>
      <formula>4</formula>
    </cfRule>
    <cfRule type="cellIs" dxfId="688" priority="93" stopIfTrue="1" operator="between">
      <formula>2</formula>
      <formula>3</formula>
    </cfRule>
    <cfRule type="cellIs" dxfId="687" priority="94" stopIfTrue="1" operator="between">
      <formula>1</formula>
      <formula>2</formula>
    </cfRule>
    <cfRule type="cellIs" dxfId="686" priority="95" stopIfTrue="1" operator="between">
      <formula>0</formula>
      <formula>1</formula>
    </cfRule>
  </conditionalFormatting>
  <conditionalFormatting sqref="M5:N300">
    <cfRule type="cellIs" dxfId="685" priority="82" stopIfTrue="1" operator="between">
      <formula>4</formula>
      <formula>5</formula>
    </cfRule>
    <cfRule type="cellIs" dxfId="684" priority="88" stopIfTrue="1" operator="between">
      <formula>3</formula>
      <formula>4</formula>
    </cfRule>
    <cfRule type="cellIs" dxfId="683" priority="89" stopIfTrue="1" operator="between">
      <formula>2</formula>
      <formula>3</formula>
    </cfRule>
    <cfRule type="cellIs" dxfId="682" priority="90" stopIfTrue="1" operator="between">
      <formula>1</formula>
      <formula>2</formula>
    </cfRule>
    <cfRule type="cellIs" dxfId="681" priority="91" stopIfTrue="1" operator="between">
      <formula>0</formula>
      <formula>1</formula>
    </cfRule>
  </conditionalFormatting>
  <conditionalFormatting sqref="H5:H300">
    <cfRule type="cellIs" dxfId="680" priority="76" stopIfTrue="1" operator="equal">
      <formula>5</formula>
    </cfRule>
    <cfRule type="cellIs" dxfId="679" priority="77" stopIfTrue="1" operator="equal">
      <formula>4</formula>
    </cfRule>
    <cfRule type="cellIs" dxfId="678" priority="78" stopIfTrue="1" operator="equal">
      <formula>3</formula>
    </cfRule>
    <cfRule type="cellIs" dxfId="677" priority="79" stopIfTrue="1" operator="equal">
      <formula>2</formula>
    </cfRule>
    <cfRule type="cellIs" dxfId="676" priority="80" stopIfTrue="1" operator="equal">
      <formula>1</formula>
    </cfRule>
  </conditionalFormatting>
  <conditionalFormatting sqref="P5:Q300">
    <cfRule type="cellIs" dxfId="675" priority="71" stopIfTrue="1" operator="between">
      <formula>7.1</formula>
      <formula>10</formula>
    </cfRule>
    <cfRule type="cellIs" dxfId="674" priority="72" stopIfTrue="1" operator="between">
      <formula>5.4</formula>
      <formula>7</formula>
    </cfRule>
    <cfRule type="cellIs" dxfId="673" priority="73" stopIfTrue="1" operator="between">
      <formula>3.5</formula>
      <formula>5.3</formula>
    </cfRule>
    <cfRule type="cellIs" dxfId="672" priority="74" stopIfTrue="1" operator="between">
      <formula>1.8</formula>
      <formula>3.4</formula>
    </cfRule>
    <cfRule type="cellIs" dxfId="671" priority="75" stopIfTrue="1" operator="between">
      <formula>0</formula>
      <formula>1.7</formula>
    </cfRule>
  </conditionalFormatting>
  <conditionalFormatting sqref="T5:T300">
    <cfRule type="cellIs" dxfId="670" priority="61" stopIfTrue="1" operator="between">
      <formula>4</formula>
      <formula>5</formula>
    </cfRule>
    <cfRule type="cellIs" dxfId="669" priority="62" stopIfTrue="1" operator="between">
      <formula>3</formula>
      <formula>4</formula>
    </cfRule>
    <cfRule type="cellIs" dxfId="668" priority="63" stopIfTrue="1" operator="between">
      <formula>2</formula>
      <formula>3</formula>
    </cfRule>
    <cfRule type="cellIs" dxfId="667" priority="64" stopIfTrue="1" operator="between">
      <formula>1</formula>
      <formula>2</formula>
    </cfRule>
    <cfRule type="cellIs" dxfId="666" priority="65" stopIfTrue="1" operator="between">
      <formula>0</formula>
      <formula>1</formula>
    </cfRule>
  </conditionalFormatting>
  <conditionalFormatting sqref="R5:R300">
    <cfRule type="cellIs" dxfId="665" priority="31" stopIfTrue="1" operator="between">
      <formula>4</formula>
      <formula>5</formula>
    </cfRule>
    <cfRule type="cellIs" dxfId="664" priority="32" stopIfTrue="1" operator="between">
      <formula>3</formula>
      <formula>4</formula>
    </cfRule>
    <cfRule type="cellIs" dxfId="663" priority="33" stopIfTrue="1" operator="between">
      <formula>2</formula>
      <formula>3</formula>
    </cfRule>
    <cfRule type="cellIs" dxfId="662" priority="34" stopIfTrue="1" operator="between">
      <formula>1</formula>
      <formula>2</formula>
    </cfRule>
    <cfRule type="cellIs" dxfId="661" priority="35" stopIfTrue="1" operator="between">
      <formula>0</formula>
      <formula>1</formula>
    </cfRule>
  </conditionalFormatting>
  <conditionalFormatting sqref="J5:J300">
    <cfRule type="cellIs" dxfId="660" priority="11" operator="equal">
      <formula>"Increasing"</formula>
    </cfRule>
    <cfRule type="cellIs" dxfId="659" priority="12" operator="equal">
      <formula>"Stable"</formula>
    </cfRule>
    <cfRule type="cellIs" dxfId="658" priority="13" operator="equal">
      <formula>"Decreasing"</formula>
    </cfRule>
  </conditionalFormatting>
  <conditionalFormatting sqref="I5:I300">
    <cfRule type="cellIs" dxfId="657" priority="41" stopIfTrue="1" operator="equal">
      <formula>"Very High"</formula>
    </cfRule>
    <cfRule type="cellIs" dxfId="656" priority="42" stopIfTrue="1" operator="equal">
      <formula>"High"</formula>
    </cfRule>
    <cfRule type="cellIs" dxfId="655" priority="43" stopIfTrue="1" operator="equal">
      <formula>"Medium"</formula>
    </cfRule>
    <cfRule type="cellIs" dxfId="654" priority="44" stopIfTrue="1" operator="equal">
      <formula>"Low"</formula>
    </cfRule>
    <cfRule type="cellIs" dxfId="653" priority="45" stopIfTrue="1" operator="equal">
      <formula>"Very Low"</formula>
    </cfRule>
  </conditionalFormatting>
  <conditionalFormatting sqref="O5:O300">
    <cfRule type="cellIs" dxfId="652" priority="6" stopIfTrue="1" operator="between">
      <formula>5</formula>
      <formula>5.9</formula>
    </cfRule>
    <cfRule type="cellIs" dxfId="651" priority="7" stopIfTrue="1" operator="between">
      <formula>4</formula>
      <formula>4.9</formula>
    </cfRule>
    <cfRule type="cellIs" dxfId="650" priority="8" stopIfTrue="1" operator="between">
      <formula>3</formula>
      <formula>3.9</formula>
    </cfRule>
    <cfRule type="cellIs" dxfId="649" priority="9" stopIfTrue="1" operator="between">
      <formula>2</formula>
      <formula>2.9</formula>
    </cfRule>
    <cfRule type="cellIs" dxfId="648" priority="10" stopIfTrue="1" operator="between">
      <formula>0</formula>
      <formula>1.9</formula>
    </cfRule>
  </conditionalFormatting>
  <conditionalFormatting sqref="S5:T300">
    <cfRule type="cellIs" dxfId="647" priority="51" stopIfTrue="1" operator="between">
      <formula>4</formula>
      <formula>5</formula>
    </cfRule>
    <cfRule type="cellIs" dxfId="646" priority="52" stopIfTrue="1" operator="between">
      <formula>3</formula>
      <formula>4</formula>
    </cfRule>
    <cfRule type="cellIs" dxfId="645" priority="53" stopIfTrue="1" operator="between">
      <formula>2</formula>
      <formula>3</formula>
    </cfRule>
    <cfRule type="cellIs" dxfId="644" priority="54" stopIfTrue="1" operator="between">
      <formula>1</formula>
      <formula>2</formula>
    </cfRule>
    <cfRule type="cellIs" dxfId="643" priority="55" stopIfTrue="1" operator="between">
      <formula>0</formula>
      <formula>1</formula>
    </cfRule>
  </conditionalFormatting>
  <conditionalFormatting sqref="K5:K300">
    <cfRule type="cellIs" dxfId="642" priority="1" stopIfTrue="1" operator="equal">
      <formula>"Very Low"</formula>
    </cfRule>
    <cfRule type="cellIs" dxfId="641" priority="2" stopIfTrue="1" operator="equal">
      <formula>"Low"</formula>
    </cfRule>
    <cfRule type="cellIs" dxfId="640" priority="3" stopIfTrue="1" operator="equal">
      <formula>"Medium"</formula>
    </cfRule>
    <cfRule type="cellIs" dxfId="639" priority="4" stopIfTrue="1" operator="equal">
      <formula>"High"</formula>
    </cfRule>
    <cfRule type="cellIs" dxfId="638"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48"/>
  <sheetViews>
    <sheetView tabSelected="1" zoomScale="80" zoomScaleNormal="80" workbookViewId="0"/>
  </sheetViews>
  <sheetFormatPr defaultColWidth="8.5703125" defaultRowHeight="15" x14ac:dyDescent="0.25"/>
  <cols>
    <col min="1" max="1" width="43.5703125" bestFit="1" customWidth="1"/>
    <col min="2" max="2" width="10" customWidth="1"/>
    <col min="3" max="3" width="17.5703125" customWidth="1"/>
    <col min="4" max="4" width="8.5703125" customWidth="1"/>
    <col min="5" max="5" width="27.42578125" bestFit="1" customWidth="1"/>
    <col min="6" max="7" width="8.5703125" customWidth="1"/>
    <col min="8" max="8" width="9.5703125" customWidth="1"/>
    <col min="9" max="9" width="13.5703125" customWidth="1"/>
    <col min="10" max="10" width="10.42578125" customWidth="1"/>
    <col min="11" max="20" width="8.5703125" customWidth="1"/>
    <col min="21" max="21" width="11.42578125" bestFit="1" customWidth="1"/>
    <col min="22" max="22" width="8.5703125" customWidth="1"/>
  </cols>
  <sheetData>
    <row r="1" spans="1:21" ht="23.1" customHeight="1" x14ac:dyDescent="0.35">
      <c r="A1" s="142" t="str">
        <f>"INFORM Severity Index - all crises. Release: "&amp;About!$A$5&amp;""</f>
        <v>INFORM Severity Index - all crises. Release: April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8503</v>
      </c>
      <c r="B2" s="13" t="s">
        <v>8505</v>
      </c>
      <c r="C2" s="13" t="s">
        <v>8506</v>
      </c>
      <c r="D2" s="6" t="s">
        <v>8507</v>
      </c>
      <c r="E2" s="13" t="s">
        <v>8508</v>
      </c>
      <c r="F2" s="85" t="s">
        <v>8509</v>
      </c>
      <c r="G2" s="86" t="s">
        <v>8510</v>
      </c>
      <c r="H2" s="85" t="s">
        <v>8510</v>
      </c>
      <c r="I2" s="87" t="s">
        <v>8511</v>
      </c>
      <c r="J2" s="87" t="s">
        <v>5</v>
      </c>
      <c r="K2" s="89" t="s">
        <v>8512</v>
      </c>
      <c r="L2" s="88" t="s">
        <v>8527</v>
      </c>
      <c r="M2" s="88" t="s">
        <v>8528</v>
      </c>
      <c r="N2" s="59" t="s">
        <v>8515</v>
      </c>
      <c r="O2" s="90" t="s">
        <v>4423</v>
      </c>
      <c r="P2" s="90" t="s">
        <v>8516</v>
      </c>
      <c r="Q2" s="91" t="s">
        <v>8517</v>
      </c>
      <c r="R2" s="92" t="s">
        <v>8518</v>
      </c>
      <c r="S2" s="92" t="s">
        <v>8519</v>
      </c>
      <c r="T2" s="63" t="s">
        <v>8520</v>
      </c>
      <c r="U2" s="141" t="s">
        <v>8521</v>
      </c>
    </row>
    <row r="3" spans="1:21" ht="18" hidden="1" customHeight="1" thickTop="1" x14ac:dyDescent="0.3">
      <c r="A3" s="56" t="s">
        <v>8522</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8523</v>
      </c>
      <c r="B4" s="14"/>
      <c r="C4" s="14"/>
      <c r="D4" s="7" t="s">
        <v>8523</v>
      </c>
      <c r="E4" s="14"/>
      <c r="F4" s="40" t="s">
        <v>8524</v>
      </c>
      <c r="G4" s="40" t="s">
        <v>8524</v>
      </c>
      <c r="H4" s="40" t="s">
        <v>8525</v>
      </c>
      <c r="I4" s="40" t="s">
        <v>8526</v>
      </c>
      <c r="J4" s="40" t="s">
        <v>8525</v>
      </c>
      <c r="K4" s="40" t="s">
        <v>8524</v>
      </c>
      <c r="L4" s="40" t="s">
        <v>8524</v>
      </c>
      <c r="M4" s="40" t="s">
        <v>8524</v>
      </c>
      <c r="N4" s="40" t="s">
        <v>8524</v>
      </c>
      <c r="O4" s="40" t="s">
        <v>8524</v>
      </c>
      <c r="P4" s="40" t="s">
        <v>8524</v>
      </c>
      <c r="Q4" s="40" t="s">
        <v>8524</v>
      </c>
      <c r="R4" s="40" t="s">
        <v>8524</v>
      </c>
      <c r="S4" s="40" t="s">
        <v>8524</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VLOOKUP($B5,Reliability!$A$3:$I$170,9,FALSE)</f>
        <v>High</v>
      </c>
      <c r="K5" s="147">
        <f t="shared" ref="K5:K36" si="3">IF(OR(M5="x",L5="x"),"x",ROUND((5-GEOMEAN(((5-L5)/5*4+1),((5-M5)/5*4+1),((5-M5)/5*4+1)))/4*5,1))</f>
        <v>4.5999999999999996</v>
      </c>
      <c r="L5" s="147">
        <f>VLOOKUP($B5,'Impact of the crisis'!$C$6:$N$170,12,FALSE)</f>
        <v>4.9000000000000004</v>
      </c>
      <c r="M5" s="147">
        <f>VLOOKUP($B5,'Impact of the crisis'!$C$6:$AB$170,26,FALSE)</f>
        <v>4.4000000000000004</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4.2</v>
      </c>
      <c r="R5" s="147">
        <f>VLOOKUP($B5,'Complexity of the crisis'!$C$6:$AN$170,22,FALSE)</f>
        <v>3.9</v>
      </c>
      <c r="S5" s="147">
        <f>VLOOKUP($B5,'Complexity of the crisis'!$C$6:$AN$170,38,FALSE)</f>
        <v>4.5</v>
      </c>
      <c r="T5" s="151" t="str">
        <f>VLOOKUP(B5,Lists!$C$3:$E$163,3,FALSE)</f>
        <v>Asia</v>
      </c>
      <c r="U5" s="152">
        <f>VLOOKUP(B5,'INFORM Severity - hidden'!$C$5:$V$200,20,FALSE)</f>
        <v>45046</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3.1</v>
      </c>
      <c r="G6" s="145">
        <f t="shared" si="1"/>
        <v>4</v>
      </c>
      <c r="H6" s="145" t="str">
        <f t="shared" si="2"/>
        <v>High</v>
      </c>
      <c r="I6" s="146" t="str">
        <f>INDEX(Trends!$D$3:$D$404,MATCH(B6,Trends!$C$3:$C$404,0))</f>
        <v>Stable</v>
      </c>
      <c r="J6" s="145" t="str">
        <f>VLOOKUP($B6,Reliability!$A$3:$I$170,9,FALSE)</f>
        <v>High</v>
      </c>
      <c r="K6" s="147">
        <f t="shared" si="3"/>
        <v>2.8</v>
      </c>
      <c r="L6" s="147">
        <f>VLOOKUP($B6,'Impact of the crisis'!$C$6:$N$170,12,FALSE)</f>
        <v>3.7</v>
      </c>
      <c r="M6" s="147">
        <f>VLOOKUP($B6,'Impact of the crisis'!$C$6:$AB$170,26,FALSE)</f>
        <v>2.2000000000000002</v>
      </c>
      <c r="N6" s="147">
        <f>VLOOKUP($B6,'Conditions of people affected'!$C$6:$R$170,16,FALSE)</f>
        <v>3.85</v>
      </c>
      <c r="O6" s="147">
        <f>VLOOKUP($B6,'Conditions of people affected'!$C$6:$R$170,9,FALSE)</f>
        <v>3.7</v>
      </c>
      <c r="P6" s="147">
        <f>VLOOKUP($B6,'Conditions of people affected'!$C$6:$R$170,15,FALSE)</f>
        <v>4</v>
      </c>
      <c r="Q6" s="147">
        <f t="shared" si="4"/>
        <v>2.2000000000000002</v>
      </c>
      <c r="R6" s="147">
        <f>VLOOKUP($B6,'Complexity of the crisis'!$C$6:$AN$170,22,FALSE)</f>
        <v>3.1</v>
      </c>
      <c r="S6" s="147">
        <f>VLOOKUP($B6,'Complexity of the crisis'!$C$6:$AN$170,38,FALSE)</f>
        <v>1</v>
      </c>
      <c r="T6" s="151" t="str">
        <f>VLOOKUP(B6,Lists!$C$3:$E$163,3,FALSE)</f>
        <v>Africa</v>
      </c>
      <c r="U6" s="152">
        <f>VLOOKUP(B6,'INFORM Severity - hidden'!$C$5:$V$200,20,FALSE)</f>
        <v>45043</v>
      </c>
    </row>
    <row r="7" spans="1:21" x14ac:dyDescent="0.25">
      <c r="A7" s="148" t="str">
        <f t="array" ref="A7">IFERROR(INDEX(Lists!$B$2:$B$200,SMALL(IF(Lists!$I$2:$I$200="Individual",ROW(Lists!$B$2:$B$200)),ROW(3:3))-1,1),"")</f>
        <v>Nagorno-Karabakh Conflict in Armenia</v>
      </c>
      <c r="B7" s="149" t="str">
        <f>VLOOKUP(A7,Lists!$B$2:$G$200,2,FALSE)</f>
        <v>ARM002</v>
      </c>
      <c r="C7" s="149" t="str">
        <f>VLOOKUP(B7,'INFORM Severity - hidden'!$C$5:$D$200,2,FALSE)</f>
        <v>Armenia</v>
      </c>
      <c r="D7" s="149" t="str">
        <f>VLOOKUP(A7,Lists!$B$2:$G$200,3,FALSE)</f>
        <v>ARM</v>
      </c>
      <c r="E7" s="150" t="str">
        <f>VLOOKUP(A7,Lists!$B$2:$G$200,5,FALSE)</f>
        <v>Conflict,Displacement</v>
      </c>
      <c r="F7" s="144">
        <f t="shared" si="0"/>
        <v>1.2</v>
      </c>
      <c r="G7" s="145">
        <f t="shared" si="1"/>
        <v>2</v>
      </c>
      <c r="H7" s="145" t="str">
        <f t="shared" si="2"/>
        <v>Low</v>
      </c>
      <c r="I7" s="146" t="str">
        <f>INDEX(Trends!$D$3:$D$404,MATCH(B7,Trends!$C$3:$C$404,0))</f>
        <v>Decreasing</v>
      </c>
      <c r="J7" s="145" t="str">
        <f>VLOOKUP($B7,Reliability!$A$3:$I$170,9,FALSE)</f>
        <v>Medium</v>
      </c>
      <c r="K7" s="147">
        <f t="shared" si="3"/>
        <v>1.6</v>
      </c>
      <c r="L7" s="147">
        <f>VLOOKUP($B7,'Impact of the crisis'!$C$6:$N$170,12,FALSE)</f>
        <v>1.3</v>
      </c>
      <c r="M7" s="147">
        <f>VLOOKUP($B7,'Impact of the crisis'!$C$6:$AB$170,26,FALSE)</f>
        <v>1.8</v>
      </c>
      <c r="N7" s="147">
        <f>VLOOKUP($B7,'Conditions of people affected'!$C$6:$R$170,16,FALSE)</f>
        <v>0.85</v>
      </c>
      <c r="O7" s="147">
        <f>VLOOKUP($B7,'Conditions of people affected'!$C$6:$R$170,9,FALSE)</f>
        <v>0.7</v>
      </c>
      <c r="P7" s="147">
        <f>VLOOKUP($B7,'Conditions of people affected'!$C$6:$R$170,15,FALSE)</f>
        <v>1</v>
      </c>
      <c r="Q7" s="147">
        <f t="shared" si="4"/>
        <v>1.4</v>
      </c>
      <c r="R7" s="147">
        <f>VLOOKUP($B7,'Complexity of the crisis'!$C$6:$AN$170,22,FALSE)</f>
        <v>1.8</v>
      </c>
      <c r="S7" s="147">
        <f>VLOOKUP($B7,'Complexity of the crisis'!$C$6:$AN$170,38,FALSE)</f>
        <v>1</v>
      </c>
      <c r="T7" s="151" t="str">
        <f>VLOOKUP(B7,Lists!$C$3:$E$163,3,FALSE)</f>
        <v>Middle east</v>
      </c>
      <c r="U7" s="152">
        <f>VLOOKUP(B7,'INFORM Severity - hidden'!$C$5:$V$200,20,FALSE)</f>
        <v>45046</v>
      </c>
    </row>
    <row r="8" spans="1:21" x14ac:dyDescent="0.25">
      <c r="A8" s="148" t="str">
        <f t="array" ref="A8">IFERROR(INDEX(Lists!$B$2:$B$200,SMALL(IF(Lists!$I$2:$I$200="Individual",ROW(Lists!$B$2:$B$200)),ROW(4:4))-1,1),"")</f>
        <v>Nagorno-Karabakh conflict in Azerbaijan</v>
      </c>
      <c r="B8" s="149" t="str">
        <f>VLOOKUP(A8,Lists!$B$2:$G$200,2,FALSE)</f>
        <v>AZE002</v>
      </c>
      <c r="C8" s="149" t="str">
        <f>VLOOKUP(B8,'INFORM Severity - hidden'!$C$5:$D$200,2,FALSE)</f>
        <v>Azerbaijan</v>
      </c>
      <c r="D8" s="149" t="str">
        <f>VLOOKUP(A8,Lists!$B$2:$G$200,3,FALSE)</f>
        <v>AZE</v>
      </c>
      <c r="E8" s="150" t="str">
        <f>VLOOKUP(A8,Lists!$B$2:$G$200,5,FALSE)</f>
        <v>Conflict,Displacement</v>
      </c>
      <c r="F8" s="144">
        <f t="shared" si="0"/>
        <v>1.8</v>
      </c>
      <c r="G8" s="145">
        <f t="shared" si="1"/>
        <v>2</v>
      </c>
      <c r="H8" s="145" t="str">
        <f t="shared" si="2"/>
        <v>Low</v>
      </c>
      <c r="I8" s="146" t="str">
        <f>INDEX(Trends!$D$3:$D$404,MATCH(B8,Trends!$C$3:$C$404,0))</f>
        <v>Stable</v>
      </c>
      <c r="J8" s="145" t="str">
        <f>VLOOKUP($B8,Reliability!$A$3:$I$170,9,FALSE)</f>
        <v>Low</v>
      </c>
      <c r="K8" s="147">
        <f t="shared" si="3"/>
        <v>2.6</v>
      </c>
      <c r="L8" s="147">
        <f>VLOOKUP($B8,'Impact of the crisis'!$C$6:$N$170,12,FALSE)</f>
        <v>1.8</v>
      </c>
      <c r="M8" s="147">
        <f>VLOOKUP($B8,'Impact of the crisis'!$C$6:$AB$170,26,FALSE)</f>
        <v>3</v>
      </c>
      <c r="N8" s="147">
        <f>VLOOKUP($B8,'Conditions of people affected'!$C$6:$R$170,16,FALSE)</f>
        <v>1</v>
      </c>
      <c r="O8" s="147">
        <f>VLOOKUP($B8,'Conditions of people affected'!$C$6:$R$170,9,FALSE)</f>
        <v>0</v>
      </c>
      <c r="P8" s="147">
        <f>VLOOKUP($B8,'Conditions of people affected'!$C$6:$R$170,15,FALSE)</f>
        <v>2</v>
      </c>
      <c r="Q8" s="147">
        <f t="shared" si="4"/>
        <v>2.2999999999999998</v>
      </c>
      <c r="R8" s="147">
        <f>VLOOKUP($B8,'Complexity of the crisis'!$C$6:$AN$170,22,FALSE)</f>
        <v>2.5</v>
      </c>
      <c r="S8" s="147">
        <f>VLOOKUP($B8,'Complexity of the crisis'!$C$6:$AN$170,38,FALSE)</f>
        <v>2</v>
      </c>
      <c r="T8" s="151" t="str">
        <f>VLOOKUP(B8,Lists!$C$3:$E$163,3,FALSE)</f>
        <v>Middle east</v>
      </c>
      <c r="U8" s="152">
        <f>VLOOKUP(B8,'INFORM Severity - hidden'!$C$5:$V$200,20,FALSE)</f>
        <v>45046</v>
      </c>
    </row>
    <row r="9" spans="1:21" x14ac:dyDescent="0.25">
      <c r="A9" s="148" t="str">
        <f t="array" ref="A9">IFERROR(INDEX(Lists!$B$2:$B$200,SMALL(IF(Lists!$I$2:$I$200="Individual",ROW(Lists!$B$2:$B$200)),ROW(5:5))-1,1),"")</f>
        <v>Complex in Burundi</v>
      </c>
      <c r="B9" s="149" t="str">
        <f>VLOOKUP(A9,Lists!$B$2:$G$200,2,FALSE)</f>
        <v>BDI001</v>
      </c>
      <c r="C9" s="149" t="str">
        <f>VLOOKUP(B9,'INFORM Severity - hidden'!$C$5:$D$200,2,FALSE)</f>
        <v>Burundi</v>
      </c>
      <c r="D9" s="149" t="str">
        <f>VLOOKUP(A9,Lists!$B$2:$G$200,3,FALSE)</f>
        <v>BDI</v>
      </c>
      <c r="E9" s="150" t="str">
        <f>VLOOKUP(A9,Lists!$B$2:$G$200,5,FALSE)</f>
        <v>Violence,Displacement,Floods</v>
      </c>
      <c r="F9" s="144">
        <f t="shared" si="0"/>
        <v>3.5</v>
      </c>
      <c r="G9" s="145">
        <f t="shared" si="1"/>
        <v>4</v>
      </c>
      <c r="H9" s="145" t="str">
        <f t="shared" si="2"/>
        <v>High</v>
      </c>
      <c r="I9" s="146" t="str">
        <f>INDEX(Trends!$D$3:$D$404,MATCH(B9,Trends!$C$3:$C$404,0))</f>
        <v>Stable</v>
      </c>
      <c r="J9" s="145" t="str">
        <f>VLOOKUP($B9,Reliability!$A$3:$I$170,9,FALSE)</f>
        <v>Very High</v>
      </c>
      <c r="K9" s="147">
        <f t="shared" si="3"/>
        <v>3.9</v>
      </c>
      <c r="L9" s="147">
        <f>VLOOKUP($B9,'Impact of the crisis'!$C$6:$N$170,12,FALSE)</f>
        <v>4</v>
      </c>
      <c r="M9" s="147">
        <f>VLOOKUP($B9,'Impact of the crisis'!$C$6:$AB$170,26,FALSE)</f>
        <v>3.8</v>
      </c>
      <c r="N9" s="147">
        <f>VLOOKUP($B9,'Conditions of people affected'!$C$6:$R$170,16,FALSE)</f>
        <v>3.4</v>
      </c>
      <c r="O9" s="147">
        <f>VLOOKUP($B9,'Conditions of people affected'!$C$6:$R$170,9,FALSE)</f>
        <v>3.8</v>
      </c>
      <c r="P9" s="147">
        <f>VLOOKUP($B9,'Conditions of people affected'!$C$6:$R$170,15,FALSE)</f>
        <v>3</v>
      </c>
      <c r="Q9" s="147">
        <f t="shared" si="4"/>
        <v>3.3</v>
      </c>
      <c r="R9" s="147">
        <f>VLOOKUP($B9,'Complexity of the crisis'!$C$6:$AN$170,22,FALSE)</f>
        <v>3</v>
      </c>
      <c r="S9" s="147">
        <f>VLOOKUP($B9,'Complexity of the crisis'!$C$6:$AN$170,38,FALSE)</f>
        <v>3.5</v>
      </c>
      <c r="T9" s="151" t="str">
        <f>VLOOKUP(B9,Lists!$C$3:$E$163,3,FALSE)</f>
        <v>Africa</v>
      </c>
      <c r="U9" s="152">
        <f>VLOOKUP(B9,'INFORM Severity - hidden'!$C$5:$V$200,20,FALSE)</f>
        <v>45002</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4</v>
      </c>
      <c r="G10" s="145">
        <f t="shared" si="1"/>
        <v>4</v>
      </c>
      <c r="H10" s="145" t="str">
        <f t="shared" si="2"/>
        <v>High</v>
      </c>
      <c r="I10" s="146" t="str">
        <f>INDEX(Trends!$D$3:$D$404,MATCH(B10,Trends!$C$3:$C$404,0))</f>
        <v>Increasing</v>
      </c>
      <c r="J10" s="145" t="str">
        <f>VLOOKUP($B10,Reliability!$A$3:$I$170,9,FALSE)</f>
        <v>High</v>
      </c>
      <c r="K10" s="147">
        <f t="shared" si="3"/>
        <v>4.2</v>
      </c>
      <c r="L10" s="147">
        <f>VLOOKUP($B10,'Impact of the crisis'!$C$6:$N$170,12,FALSE)</f>
        <v>2.5</v>
      </c>
      <c r="M10" s="147">
        <f>VLOOKUP($B10,'Impact of the crisis'!$C$6:$AB$170,26,FALSE)</f>
        <v>4.7</v>
      </c>
      <c r="N10" s="147">
        <f>VLOOKUP($B10,'Conditions of people affected'!$C$6:$R$170,16,FALSE)</f>
        <v>4.1500000000000004</v>
      </c>
      <c r="O10" s="147">
        <f>VLOOKUP($B10,'Conditions of people affected'!$C$6:$R$170,9,FALSE)</f>
        <v>4.3</v>
      </c>
      <c r="P10" s="147">
        <f>VLOOKUP($B10,'Conditions of people affected'!$C$6:$R$170,15,FALSE)</f>
        <v>4</v>
      </c>
      <c r="Q10" s="147">
        <f t="shared" si="4"/>
        <v>3.6</v>
      </c>
      <c r="R10" s="147">
        <f>VLOOKUP($B10,'Complexity of the crisis'!$C$6:$AN$170,22,FALSE)</f>
        <v>3.2</v>
      </c>
      <c r="S10" s="147">
        <f>VLOOKUP($B10,'Complexity of the crisis'!$C$6:$AN$170,38,FALSE)</f>
        <v>4</v>
      </c>
      <c r="T10" s="151" t="str">
        <f>VLOOKUP(B10,Lists!$C$3:$E$163,3,FALSE)</f>
        <v>Africa</v>
      </c>
      <c r="U10" s="152">
        <f>VLOOKUP(B10,'INFORM Severity - hidden'!$C$5:$V$200,20,FALSE)</f>
        <v>45019</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v>
      </c>
      <c r="G11" s="145">
        <f t="shared" si="1"/>
        <v>3</v>
      </c>
      <c r="H11" s="145" t="str">
        <f t="shared" si="2"/>
        <v>Medium</v>
      </c>
      <c r="I11" s="146" t="str">
        <f>INDEX(Trends!$D$3:$D$404,MATCH(B11,Trends!$C$3:$C$404,0))</f>
        <v>Stable</v>
      </c>
      <c r="J11" s="145" t="str">
        <f>VLOOKUP($B11,Reliability!$A$3:$I$170,9,FALSE)</f>
        <v>Very High</v>
      </c>
      <c r="K11" s="147">
        <f t="shared" si="3"/>
        <v>2.9</v>
      </c>
      <c r="L11" s="147">
        <f>VLOOKUP($B11,'Impact of the crisis'!$C$6:$N$170,12,FALSE)</f>
        <v>0.2</v>
      </c>
      <c r="M11" s="147">
        <f>VLOOKUP($B11,'Impact of the crisis'!$C$6:$AB$170,26,FALSE)</f>
        <v>3.8</v>
      </c>
      <c r="N11" s="147">
        <f>VLOOKUP($B11,'Conditions of people affected'!$C$6:$R$170,16,FALSE)</f>
        <v>3.3</v>
      </c>
      <c r="O11" s="147">
        <f>VLOOKUP($B11,'Conditions of people affected'!$C$6:$R$170,9,FALSE)</f>
        <v>3.6</v>
      </c>
      <c r="P11" s="147">
        <f>VLOOKUP($B11,'Conditions of people affected'!$C$6:$R$170,15,FALSE)</f>
        <v>3</v>
      </c>
      <c r="Q11" s="147">
        <f t="shared" si="4"/>
        <v>2.6</v>
      </c>
      <c r="R11" s="147">
        <f>VLOOKUP($B11,'Complexity of the crisis'!$C$6:$AN$170,22,FALSE)</f>
        <v>2.6</v>
      </c>
      <c r="S11" s="147">
        <f>VLOOKUP($B11,'Complexity of the crisis'!$C$6:$AN$170,38,FALSE)</f>
        <v>2.5</v>
      </c>
      <c r="T11" s="151" t="str">
        <f>VLOOKUP(B11,Lists!$C$3:$E$163,3,FALSE)</f>
        <v>Asia</v>
      </c>
      <c r="U11" s="152">
        <f>VLOOKUP(B11,'INFORM Severity - hidden'!$C$5:$V$200,20,FALSE)</f>
        <v>45043</v>
      </c>
    </row>
    <row r="12" spans="1:21" x14ac:dyDescent="0.25">
      <c r="A12" s="148" t="str">
        <f t="array" ref="A12">IFERROR(INDEX(Lists!$B$2:$B$200,SMALL(IF(Lists!$I$2:$I$200="Individual",ROW(Lists!$B$2:$B$200)),ROW(8:8))-1,1),"")</f>
        <v>Venezuela displacement in Brazil</v>
      </c>
      <c r="B12" s="149" t="str">
        <f>VLOOKUP(A12,Lists!$B$2:$G$200,2,FALSE)</f>
        <v>BRA002</v>
      </c>
      <c r="C12" s="149" t="str">
        <f>VLOOKUP(B12,'INFORM Severity - hidden'!$C$5:$D$200,2,FALSE)</f>
        <v>Brazil</v>
      </c>
      <c r="D12" s="149" t="str">
        <f>VLOOKUP(A12,Lists!$B$2:$G$200,3,FALSE)</f>
        <v>BRA</v>
      </c>
      <c r="E12" s="150" t="str">
        <f>VLOOKUP(A12,Lists!$B$2:$G$200,5,FALSE)</f>
        <v>Displacement</v>
      </c>
      <c r="F12" s="144">
        <f t="shared" si="0"/>
        <v>2.7</v>
      </c>
      <c r="G12" s="145">
        <f t="shared" si="1"/>
        <v>3</v>
      </c>
      <c r="H12" s="145" t="str">
        <f t="shared" si="2"/>
        <v>Medium</v>
      </c>
      <c r="I12" s="146" t="str">
        <f>INDEX(Trends!$D$3:$D$404,MATCH(B12,Trends!$C$3:$C$404,0))</f>
        <v>Increasing</v>
      </c>
      <c r="J12" s="145" t="str">
        <f>VLOOKUP($B12,Reliability!$A$3:$I$170,9,FALSE)</f>
        <v>Very High</v>
      </c>
      <c r="K12" s="147">
        <f t="shared" si="3"/>
        <v>3.8</v>
      </c>
      <c r="L12" s="147">
        <f>VLOOKUP($B12,'Impact of the crisis'!$C$6:$N$170,12,FALSE)</f>
        <v>4.4000000000000004</v>
      </c>
      <c r="M12" s="147">
        <f>VLOOKUP($B12,'Impact of the crisis'!$C$6:$AB$170,26,FALSE)</f>
        <v>3.5</v>
      </c>
      <c r="N12" s="147">
        <f>VLOOKUP($B12,'Conditions of people affected'!$C$6:$R$170,16,FALSE)</f>
        <v>1.75</v>
      </c>
      <c r="O12" s="147">
        <f>VLOOKUP($B12,'Conditions of people affected'!$C$6:$R$170,9,FALSE)</f>
        <v>2.5</v>
      </c>
      <c r="P12" s="147">
        <f>VLOOKUP($B12,'Conditions of people affected'!$C$6:$R$170,15,FALSE)</f>
        <v>1</v>
      </c>
      <c r="Q12" s="147">
        <f t="shared" si="4"/>
        <v>3</v>
      </c>
      <c r="R12" s="147">
        <f>VLOOKUP($B12,'Complexity of the crisis'!$C$6:$AN$170,22,FALSE)</f>
        <v>2.9</v>
      </c>
      <c r="S12" s="147">
        <f>VLOOKUP($B12,'Complexity of the crisis'!$C$6:$AN$170,38,FALSE)</f>
        <v>3</v>
      </c>
      <c r="T12" s="151" t="str">
        <f>VLOOKUP(B12,Lists!$C$3:$E$163,3,FALSE)</f>
        <v>Americas</v>
      </c>
      <c r="U12" s="152">
        <f>VLOOKUP(B12,'INFORM Severity - hidden'!$C$5:$V$200,20,FALSE)</f>
        <v>45015</v>
      </c>
    </row>
    <row r="13" spans="1:21" x14ac:dyDescent="0.25">
      <c r="A13" s="148" t="str">
        <f t="array" ref="A13">IFERROR(INDEX(Lists!$B$2:$B$200,SMALL(IF(Lists!$I$2:$I$200="Individual",ROW(Lists!$B$2:$B$200)),ROW(9:9))-1,1),"")</f>
        <v>Floods in rainy season 2022</v>
      </c>
      <c r="B13" s="149" t="str">
        <f>VLOOKUP(A13,Lists!$B$2:$G$200,2,FALSE)</f>
        <v>BRA003</v>
      </c>
      <c r="C13" s="149" t="str">
        <f>VLOOKUP(B13,'INFORM Severity - hidden'!$C$5:$D$200,2,FALSE)</f>
        <v>Brazil</v>
      </c>
      <c r="D13" s="149" t="str">
        <f>VLOOKUP(A13,Lists!$B$2:$G$200,3,FALSE)</f>
        <v>BRA</v>
      </c>
      <c r="E13" s="150" t="str">
        <f>VLOOKUP(A13,Lists!$B$2:$G$200,5,FALSE)</f>
        <v>Floods</v>
      </c>
      <c r="F13" s="144">
        <f t="shared" si="0"/>
        <v>1.6</v>
      </c>
      <c r="G13" s="145">
        <f t="shared" si="1"/>
        <v>2</v>
      </c>
      <c r="H13" s="145" t="str">
        <f t="shared" si="2"/>
        <v>Low</v>
      </c>
      <c r="I13" s="146" t="str">
        <f>INDEX(Trends!$D$3:$D$404,MATCH(B13,Trends!$C$3:$C$404,0))</f>
        <v>Decreasing</v>
      </c>
      <c r="J13" s="145" t="str">
        <f>VLOOKUP($B13,Reliability!$A$3:$I$170,9,FALSE)</f>
        <v>High</v>
      </c>
      <c r="K13" s="147">
        <f t="shared" si="3"/>
        <v>2</v>
      </c>
      <c r="L13" s="147">
        <f>VLOOKUP($B13,'Impact of the crisis'!$C$6:$N$170,12,FALSE)</f>
        <v>2.5</v>
      </c>
      <c r="M13" s="147">
        <f>VLOOKUP($B13,'Impact of the crisis'!$C$6:$AB$170,26,FALSE)</f>
        <v>1.7</v>
      </c>
      <c r="N13" s="147">
        <f>VLOOKUP($B13,'Conditions of people affected'!$C$6:$R$170,16,FALSE)</f>
        <v>0.5</v>
      </c>
      <c r="O13" s="147">
        <f>VLOOKUP($B13,'Conditions of people affected'!$C$6:$R$170,9,FALSE)</f>
        <v>0</v>
      </c>
      <c r="P13" s="147">
        <f>VLOOKUP($B13,'Conditions of people affected'!$C$6:$R$170,15,FALSE)</f>
        <v>1</v>
      </c>
      <c r="Q13" s="147">
        <f t="shared" si="4"/>
        <v>3</v>
      </c>
      <c r="R13" s="147">
        <f>VLOOKUP($B13,'Complexity of the crisis'!$C$6:$AN$170,22,FALSE)</f>
        <v>2.9</v>
      </c>
      <c r="S13" s="147">
        <f>VLOOKUP($B13,'Complexity of the crisis'!$C$6:$AN$170,38,FALSE)</f>
        <v>3</v>
      </c>
      <c r="T13" s="151" t="str">
        <f>VLOOKUP(B13,Lists!$C$3:$E$163,3,FALSE)</f>
        <v>Americas</v>
      </c>
      <c r="U13" s="152">
        <f>VLOOKUP(B13,'INFORM Severity - hidden'!$C$5:$V$200,20,FALSE)</f>
        <v>45015</v>
      </c>
    </row>
    <row r="14" spans="1:21" x14ac:dyDescent="0.25">
      <c r="A14" s="148" t="str">
        <f t="array" ref="A14">IFERROR(INDEX(Lists!$B$2:$B$200,SMALL(IF(Lists!$I$2:$I$200="Individual",ROW(Lists!$B$2:$B$200)),ROW(10:10))-1,1),"")</f>
        <v>Complex crisis in CAR</v>
      </c>
      <c r="B14" s="149" t="str">
        <f>VLOOKUP(A14,Lists!$B$2:$G$200,2,FALSE)</f>
        <v>CAF001</v>
      </c>
      <c r="C14" s="149" t="str">
        <f>VLOOKUP(B14,'INFORM Severity - hidden'!$C$5:$D$200,2,FALSE)</f>
        <v>CAR</v>
      </c>
      <c r="D14" s="149" t="str">
        <f>VLOOKUP(A14,Lists!$B$2:$G$200,3,FALSE)</f>
        <v>CAF</v>
      </c>
      <c r="E14" s="150" t="str">
        <f>VLOOKUP(A14,Lists!$B$2:$G$200,5,FALSE)</f>
        <v>Conflict,Displacement</v>
      </c>
      <c r="F14" s="144">
        <f t="shared" si="0"/>
        <v>4.0999999999999996</v>
      </c>
      <c r="G14" s="145">
        <f t="shared" si="1"/>
        <v>5</v>
      </c>
      <c r="H14" s="145" t="str">
        <f t="shared" si="2"/>
        <v>Very High</v>
      </c>
      <c r="I14" s="146" t="str">
        <f>INDEX(Trends!$D$3:$D$404,MATCH(B14,Trends!$C$3:$C$404,0))</f>
        <v>Stable</v>
      </c>
      <c r="J14" s="145" t="str">
        <f>VLOOKUP($B14,Reliability!$A$3:$I$170,9,FALSE)</f>
        <v>High</v>
      </c>
      <c r="K14" s="147">
        <f t="shared" si="3"/>
        <v>4.3</v>
      </c>
      <c r="L14" s="147">
        <f>VLOOKUP($B14,'Impact of the crisis'!$C$6:$N$170,12,FALSE)</f>
        <v>4.4000000000000004</v>
      </c>
      <c r="M14" s="147">
        <f>VLOOKUP($B14,'Impact of the crisis'!$C$6:$AB$170,26,FALSE)</f>
        <v>4.2</v>
      </c>
      <c r="N14" s="147">
        <f>VLOOKUP($B14,'Conditions of people affected'!$C$6:$R$170,16,FALSE)</f>
        <v>4.0999999999999996</v>
      </c>
      <c r="O14" s="147">
        <f>VLOOKUP($B14,'Conditions of people affected'!$C$6:$R$170,9,FALSE)</f>
        <v>4.2</v>
      </c>
      <c r="P14" s="147">
        <f>VLOOKUP($B14,'Conditions of people affected'!$C$6:$R$170,15,FALSE)</f>
        <v>4</v>
      </c>
      <c r="Q14" s="147">
        <f t="shared" si="4"/>
        <v>4</v>
      </c>
      <c r="R14" s="147">
        <f>VLOOKUP($B14,'Complexity of the crisis'!$C$6:$AN$170,22,FALSE)</f>
        <v>3.9</v>
      </c>
      <c r="S14" s="147">
        <f>VLOOKUP($B14,'Complexity of the crisis'!$C$6:$AN$170,38,FALSE)</f>
        <v>4</v>
      </c>
      <c r="T14" s="151" t="str">
        <f>VLOOKUP(B14,Lists!$C$3:$E$163,3,FALSE)</f>
        <v>Africa</v>
      </c>
      <c r="U14" s="152">
        <f>VLOOKUP(B14,'INFORM Severity - hidden'!$C$5:$V$200,20,FALSE)</f>
        <v>45019</v>
      </c>
    </row>
    <row r="15" spans="1:21" x14ac:dyDescent="0.25">
      <c r="A15" s="148" t="str">
        <f t="array" ref="A15">IFERROR(INDEX(Lists!$B$2:$B$200,SMALL(IF(Lists!$I$2:$I$200="Individual",ROW(Lists!$B$2:$B$200)),ROW(11:11))-1,1),"")</f>
        <v>Venezuela displacement in Chile</v>
      </c>
      <c r="B15" s="149" t="str">
        <f>VLOOKUP(A15,Lists!$B$2:$G$200,2,FALSE)</f>
        <v>CHL002</v>
      </c>
      <c r="C15" s="149" t="str">
        <f>VLOOKUP(B15,'INFORM Severity - hidden'!$C$5:$D$200,2,FALSE)</f>
        <v>Chile</v>
      </c>
      <c r="D15" s="149" t="str">
        <f>VLOOKUP(A15,Lists!$B$2:$G$200,3,FALSE)</f>
        <v>CHL</v>
      </c>
      <c r="E15" s="150" t="str">
        <f>VLOOKUP(A15,Lists!$B$2:$G$200,5,FALSE)</f>
        <v>Displacement</v>
      </c>
      <c r="F15" s="144">
        <f t="shared" si="0"/>
        <v>2.5</v>
      </c>
      <c r="G15" s="145">
        <f t="shared" si="1"/>
        <v>3</v>
      </c>
      <c r="H15" s="145" t="str">
        <f t="shared" si="2"/>
        <v>Medium</v>
      </c>
      <c r="I15" s="146" t="str">
        <f>INDEX(Trends!$D$3:$D$404,MATCH(B15,Trends!$C$3:$C$404,0))</f>
        <v>Stable</v>
      </c>
      <c r="J15" s="145" t="str">
        <f>VLOOKUP($B15,Reliability!$A$3:$I$170,9,FALSE)</f>
        <v>Very High</v>
      </c>
      <c r="K15" s="147">
        <f t="shared" si="3"/>
        <v>3.7</v>
      </c>
      <c r="L15" s="147">
        <f>VLOOKUP($B15,'Impact of the crisis'!$C$6:$N$170,12,FALSE)</f>
        <v>4.8</v>
      </c>
      <c r="M15" s="147">
        <f>VLOOKUP($B15,'Impact of the crisis'!$C$6:$AB$170,26,FALSE)</f>
        <v>2.8</v>
      </c>
      <c r="N15" s="147">
        <f>VLOOKUP($B15,'Conditions of people affected'!$C$6:$R$170,16,FALSE)</f>
        <v>2.4</v>
      </c>
      <c r="O15" s="147">
        <f>VLOOKUP($B15,'Conditions of people affected'!$C$6:$R$170,9,FALSE)</f>
        <v>2.8</v>
      </c>
      <c r="P15" s="147">
        <f>VLOOKUP($B15,'Conditions of people affected'!$C$6:$R$170,15,FALSE)</f>
        <v>2</v>
      </c>
      <c r="Q15" s="147">
        <f t="shared" si="4"/>
        <v>1.7</v>
      </c>
      <c r="R15" s="147">
        <f>VLOOKUP($B15,'Complexity of the crisis'!$C$6:$AN$170,22,FALSE)</f>
        <v>1.3</v>
      </c>
      <c r="S15" s="147">
        <f>VLOOKUP($B15,'Complexity of the crisis'!$C$6:$AN$170,38,FALSE)</f>
        <v>2</v>
      </c>
      <c r="T15" s="151" t="str">
        <f>VLOOKUP(B15,Lists!$C$3:$E$163,3,FALSE)</f>
        <v>Americas</v>
      </c>
      <c r="U15" s="152">
        <f>VLOOKUP(B15,'INFORM Severity - hidden'!$C$5:$V$200,20,FALSE)</f>
        <v>44985</v>
      </c>
    </row>
    <row r="16" spans="1:21" x14ac:dyDescent="0.25">
      <c r="A16" s="148" t="str">
        <f t="array" ref="A16">IFERROR(INDEX(Lists!$B$2:$B$200,SMALL(IF(Lists!$I$2:$I$200="Individual",ROW(Lists!$B$2:$B$200)),ROW(12:12))-1,1),"")</f>
        <v>Boko Haram in Cameroon</v>
      </c>
      <c r="B16" s="149" t="str">
        <f>VLOOKUP(A16,Lists!$B$2:$G$200,2,FALSE)</f>
        <v>CMR002</v>
      </c>
      <c r="C16" s="149" t="str">
        <f>VLOOKUP(B16,'INFORM Severity - hidden'!$C$5:$D$200,2,FALSE)</f>
        <v>Cameroon</v>
      </c>
      <c r="D16" s="149" t="str">
        <f>VLOOKUP(A16,Lists!$B$2:$G$200,3,FALSE)</f>
        <v>CMR</v>
      </c>
      <c r="E16" s="150" t="str">
        <f>VLOOKUP(A16,Lists!$B$2:$G$200,5,FALSE)</f>
        <v>Conflict</v>
      </c>
      <c r="F16" s="144">
        <f t="shared" si="0"/>
        <v>3.4</v>
      </c>
      <c r="G16" s="145">
        <f t="shared" si="1"/>
        <v>4</v>
      </c>
      <c r="H16" s="145" t="str">
        <f t="shared" si="2"/>
        <v>High</v>
      </c>
      <c r="I16" s="146" t="str">
        <f>INDEX(Trends!$D$3:$D$404,MATCH(B16,Trends!$C$3:$C$404,0))</f>
        <v>Decreasing</v>
      </c>
      <c r="J16" s="145" t="str">
        <f>VLOOKUP($B16,Reliability!$A$3:$I$170,9,FALSE)</f>
        <v>High</v>
      </c>
      <c r="K16" s="147">
        <f t="shared" si="3"/>
        <v>2.8</v>
      </c>
      <c r="L16" s="147">
        <f>VLOOKUP($B16,'Impact of the crisis'!$C$6:$N$170,12,FALSE)</f>
        <v>1.4</v>
      </c>
      <c r="M16" s="147">
        <f>VLOOKUP($B16,'Impact of the crisis'!$C$6:$AB$170,26,FALSE)</f>
        <v>3.4</v>
      </c>
      <c r="N16" s="147">
        <f>VLOOKUP($B16,'Conditions of people affected'!$C$6:$R$170,16,FALSE)</f>
        <v>3.75</v>
      </c>
      <c r="O16" s="147">
        <f>VLOOKUP($B16,'Conditions of people affected'!$C$6:$R$170,9,FALSE)</f>
        <v>3.5</v>
      </c>
      <c r="P16" s="147">
        <f>VLOOKUP($B16,'Conditions of people affected'!$C$6:$R$170,15,FALSE)</f>
        <v>4</v>
      </c>
      <c r="Q16" s="147">
        <f t="shared" si="4"/>
        <v>3.3</v>
      </c>
      <c r="R16" s="147">
        <f>VLOOKUP($B16,'Complexity of the crisis'!$C$6:$AN$170,22,FALSE)</f>
        <v>3.6</v>
      </c>
      <c r="S16" s="147">
        <f>VLOOKUP($B16,'Complexity of the crisis'!$C$6:$AN$170,38,FALSE)</f>
        <v>3</v>
      </c>
      <c r="T16" s="151" t="str">
        <f>VLOOKUP(B16,Lists!$C$3:$E$163,3,FALSE)</f>
        <v>Africa</v>
      </c>
      <c r="U16" s="152">
        <f>VLOOKUP(B16,'INFORM Severity - hidden'!$C$5:$V$200,20,FALSE)</f>
        <v>45019</v>
      </c>
    </row>
    <row r="17" spans="1:21" x14ac:dyDescent="0.25">
      <c r="A17" s="148" t="str">
        <f t="array" ref="A17">IFERROR(INDEX(Lists!$B$2:$B$200,SMALL(IF(Lists!$I$2:$I$200="Individual",ROW(Lists!$B$2:$B$200)),ROW(13:13))-1,1),"")</f>
        <v>Anglophone Crisis in Cameroon</v>
      </c>
      <c r="B17" s="149" t="str">
        <f>VLOOKUP(A17,Lists!$B$2:$G$200,2,FALSE)</f>
        <v>CMR003</v>
      </c>
      <c r="C17" s="149" t="str">
        <f>VLOOKUP(B17,'INFORM Severity - hidden'!$C$5:$D$200,2,FALSE)</f>
        <v>Cameroon</v>
      </c>
      <c r="D17" s="149" t="str">
        <f>VLOOKUP(A17,Lists!$B$2:$G$200,3,FALSE)</f>
        <v>CMR</v>
      </c>
      <c r="E17" s="150" t="str">
        <f>VLOOKUP(A17,Lists!$B$2:$G$200,5,FALSE)</f>
        <v>Conflict</v>
      </c>
      <c r="F17" s="144">
        <f t="shared" si="0"/>
        <v>3.4</v>
      </c>
      <c r="G17" s="145">
        <f t="shared" si="1"/>
        <v>4</v>
      </c>
      <c r="H17" s="145" t="str">
        <f t="shared" si="2"/>
        <v>High</v>
      </c>
      <c r="I17" s="146" t="str">
        <f>INDEX(Trends!$D$3:$D$404,MATCH(B17,Trends!$C$3:$C$404,0))</f>
        <v>Stable</v>
      </c>
      <c r="J17" s="145" t="str">
        <f>VLOOKUP($B17,Reliability!$A$3:$I$170,9,FALSE)</f>
        <v>High</v>
      </c>
      <c r="K17" s="147">
        <f t="shared" si="3"/>
        <v>3.2</v>
      </c>
      <c r="L17" s="147">
        <f>VLOOKUP($B17,'Impact of the crisis'!$C$6:$N$170,12,FALSE)</f>
        <v>2.6</v>
      </c>
      <c r="M17" s="147">
        <f>VLOOKUP($B17,'Impact of the crisis'!$C$6:$AB$170,26,FALSE)</f>
        <v>3.4</v>
      </c>
      <c r="N17" s="147">
        <f>VLOOKUP($B17,'Conditions of people affected'!$C$6:$R$170,16,FALSE)</f>
        <v>3.4</v>
      </c>
      <c r="O17" s="147">
        <f>VLOOKUP($B17,'Conditions of people affected'!$C$6:$R$170,9,FALSE)</f>
        <v>3.8</v>
      </c>
      <c r="P17" s="147">
        <f>VLOOKUP($B17,'Conditions of people affected'!$C$6:$R$170,15,FALSE)</f>
        <v>3</v>
      </c>
      <c r="Q17" s="147">
        <f t="shared" si="4"/>
        <v>3.6</v>
      </c>
      <c r="R17" s="147">
        <f>VLOOKUP($B17,'Complexity of the crisis'!$C$6:$AN$170,22,FALSE)</f>
        <v>3.6</v>
      </c>
      <c r="S17" s="147">
        <f>VLOOKUP($B17,'Complexity of the crisis'!$C$6:$AN$170,38,FALSE)</f>
        <v>3.5</v>
      </c>
      <c r="T17" s="151" t="str">
        <f>VLOOKUP(B17,Lists!$C$3:$E$163,3,FALSE)</f>
        <v>Africa</v>
      </c>
      <c r="U17" s="152">
        <f>VLOOKUP(B17,'INFORM Severity - hidden'!$C$5:$V$200,20,FALSE)</f>
        <v>45019</v>
      </c>
    </row>
    <row r="18" spans="1:21" x14ac:dyDescent="0.25">
      <c r="A18" s="148" t="str">
        <f t="array" ref="A18">IFERROR(INDEX(Lists!$B$2:$B$200,SMALL(IF(Lists!$I$2:$I$200="Individual",ROW(Lists!$B$2:$B$200)),ROW(14:14))-1,1),"")</f>
        <v>CAR refugees in Cameroon</v>
      </c>
      <c r="B18" s="149" t="str">
        <f>VLOOKUP(A18,Lists!$B$2:$G$200,2,FALSE)</f>
        <v>CMR004</v>
      </c>
      <c r="C18" s="149" t="str">
        <f>VLOOKUP(B18,'INFORM Severity - hidden'!$C$5:$D$200,2,FALSE)</f>
        <v>Cameroon</v>
      </c>
      <c r="D18" s="149" t="str">
        <f>VLOOKUP(A18,Lists!$B$2:$G$200,3,FALSE)</f>
        <v>CMR</v>
      </c>
      <c r="E18" s="150" t="str">
        <f>VLOOKUP(A18,Lists!$B$2:$G$200,5,FALSE)</f>
        <v>Conflict,Displacement</v>
      </c>
      <c r="F18" s="144">
        <f t="shared" si="0"/>
        <v>2.9</v>
      </c>
      <c r="G18" s="145">
        <f t="shared" si="1"/>
        <v>3</v>
      </c>
      <c r="H18" s="145" t="str">
        <f t="shared" si="2"/>
        <v>Medium</v>
      </c>
      <c r="I18" s="146" t="str">
        <f>INDEX(Trends!$D$3:$D$404,MATCH(B18,Trends!$C$3:$C$404,0))</f>
        <v>Stable</v>
      </c>
      <c r="J18" s="145" t="str">
        <f>VLOOKUP($B18,Reliability!$A$3:$I$170,9,FALSE)</f>
        <v>Medium</v>
      </c>
      <c r="K18" s="147">
        <f t="shared" si="3"/>
        <v>2.5</v>
      </c>
      <c r="L18" s="147">
        <f>VLOOKUP($B18,'Impact of the crisis'!$C$6:$N$170,12,FALSE)</f>
        <v>2.4</v>
      </c>
      <c r="M18" s="147">
        <f>VLOOKUP($B18,'Impact of the crisis'!$C$6:$AB$170,26,FALSE)</f>
        <v>2.5</v>
      </c>
      <c r="N18" s="147">
        <f>VLOOKUP($B18,'Conditions of people affected'!$C$6:$R$170,16,FALSE)</f>
        <v>2.9</v>
      </c>
      <c r="O18" s="147">
        <f>VLOOKUP($B18,'Conditions of people affected'!$C$6:$R$170,9,FALSE)</f>
        <v>2.8</v>
      </c>
      <c r="P18" s="147">
        <f>VLOOKUP($B18,'Conditions of people affected'!$C$6:$R$170,15,FALSE)</f>
        <v>3</v>
      </c>
      <c r="Q18" s="147">
        <f t="shared" si="4"/>
        <v>3.1</v>
      </c>
      <c r="R18" s="147">
        <f>VLOOKUP($B18,'Complexity of the crisis'!$C$6:$AN$170,22,FALSE)</f>
        <v>3.6</v>
      </c>
      <c r="S18" s="147">
        <f>VLOOKUP($B18,'Complexity of the crisis'!$C$6:$AN$170,38,FALSE)</f>
        <v>2.5</v>
      </c>
      <c r="T18" s="151" t="str">
        <f>VLOOKUP(B18,Lists!$C$3:$E$163,3,FALSE)</f>
        <v>Africa</v>
      </c>
      <c r="U18" s="152">
        <f>VLOOKUP(B18,'INFORM Severity - hidden'!$C$5:$V$200,20,FALSE)</f>
        <v>45019</v>
      </c>
    </row>
    <row r="19" spans="1:21" x14ac:dyDescent="0.25">
      <c r="A19" s="148" t="str">
        <f t="array" ref="A19">IFERROR(INDEX(Lists!$B$2:$B$200,SMALL(IF(Lists!$I$2:$I$200="Individual",ROW(Lists!$B$2:$B$200)),ROW(15:15))-1,1),"")</f>
        <v>Complex crisis in DRC</v>
      </c>
      <c r="B19" s="149" t="str">
        <f>VLOOKUP(A19,Lists!$B$2:$G$200,2,FALSE)</f>
        <v>COD001</v>
      </c>
      <c r="C19" s="149" t="str">
        <f>VLOOKUP(B19,'INFORM Severity - hidden'!$C$5:$D$200,2,FALSE)</f>
        <v>DRC</v>
      </c>
      <c r="D19" s="149" t="str">
        <f>VLOOKUP(A19,Lists!$B$2:$G$200,3,FALSE)</f>
        <v>COD</v>
      </c>
      <c r="E19" s="150" t="str">
        <f>VLOOKUP(A19,Lists!$B$2:$G$200,5,FALSE)</f>
        <v>Conflict,Displacement,Socio-political</v>
      </c>
      <c r="F19" s="144">
        <f t="shared" si="0"/>
        <v>4.5</v>
      </c>
      <c r="G19" s="145">
        <f t="shared" si="1"/>
        <v>5</v>
      </c>
      <c r="H19" s="145" t="str">
        <f t="shared" si="2"/>
        <v>Very High</v>
      </c>
      <c r="I19" s="146" t="str">
        <f>INDEX(Trends!$D$3:$D$404,MATCH(B19,Trends!$C$3:$C$404,0))</f>
        <v>Increasing</v>
      </c>
      <c r="J19" s="145" t="str">
        <f>VLOOKUP($B19,Reliability!$A$3:$I$170,9,FALSE)</f>
        <v>High</v>
      </c>
      <c r="K19" s="147">
        <f t="shared" si="3"/>
        <v>4.5</v>
      </c>
      <c r="L19" s="147">
        <f>VLOOKUP($B19,'Impact of the crisis'!$C$6:$N$170,12,FALSE)</f>
        <v>5</v>
      </c>
      <c r="M19" s="147">
        <f>VLOOKUP($B19,'Impact of the crisis'!$C$6:$AB$170,26,FALSE)</f>
        <v>4.2</v>
      </c>
      <c r="N19" s="147">
        <f>VLOOKUP($B19,'Conditions of people affected'!$C$6:$R$170,16,FALSE)</f>
        <v>4.5</v>
      </c>
      <c r="O19" s="147">
        <f>VLOOKUP($B19,'Conditions of people affected'!$C$6:$R$170,9,FALSE)</f>
        <v>5</v>
      </c>
      <c r="P19" s="147">
        <f>VLOOKUP($B19,'Conditions of people affected'!$C$6:$R$170,15,FALSE)</f>
        <v>4</v>
      </c>
      <c r="Q19" s="147">
        <f t="shared" si="4"/>
        <v>4.4000000000000004</v>
      </c>
      <c r="R19" s="147">
        <f>VLOOKUP($B19,'Complexity of the crisis'!$C$6:$AN$170,22,FALSE)</f>
        <v>4.3</v>
      </c>
      <c r="S19" s="147">
        <f>VLOOKUP($B19,'Complexity of the crisis'!$C$6:$AN$170,38,FALSE)</f>
        <v>4.5</v>
      </c>
      <c r="T19" s="151" t="str">
        <f>VLOOKUP(B19,Lists!$C$3:$E$163,3,FALSE)</f>
        <v>Africa</v>
      </c>
      <c r="U19" s="152">
        <f>VLOOKUP(B19,'INFORM Severity - hidden'!$C$5:$V$200,20,FALSE)</f>
        <v>45019</v>
      </c>
    </row>
    <row r="20" spans="1:21" x14ac:dyDescent="0.25">
      <c r="A20" s="148" t="str">
        <f t="array" ref="A20">IFERROR(INDEX(Lists!$B$2:$B$200,SMALL(IF(Lists!$I$2:$I$200="Individual",ROW(Lists!$B$2:$B$200)),ROW(16:16))-1,1),"")</f>
        <v>Complex crisis in Congo</v>
      </c>
      <c r="B20" s="149" t="str">
        <f>VLOOKUP(A20,Lists!$B$2:$G$200,2,FALSE)</f>
        <v>COG001</v>
      </c>
      <c r="C20" s="149" t="str">
        <f>VLOOKUP(B20,'INFORM Severity - hidden'!$C$5:$D$200,2,FALSE)</f>
        <v>Congo</v>
      </c>
      <c r="D20" s="149" t="str">
        <f>VLOOKUP(A20,Lists!$B$2:$G$200,3,FALSE)</f>
        <v>COG</v>
      </c>
      <c r="E20" s="150" t="str">
        <f>VLOOKUP(A20,Lists!$B$2:$G$200,5,FALSE)</f>
        <v>Conflict</v>
      </c>
      <c r="F20" s="144">
        <f t="shared" si="0"/>
        <v>2.2000000000000002</v>
      </c>
      <c r="G20" s="145">
        <f t="shared" si="1"/>
        <v>3</v>
      </c>
      <c r="H20" s="145" t="str">
        <f t="shared" si="2"/>
        <v>Medium</v>
      </c>
      <c r="I20" s="146" t="str">
        <f>INDEX(Trends!$D$3:$D$404,MATCH(B20,Trends!$C$3:$C$404,0))</f>
        <v>Increasing</v>
      </c>
      <c r="J20" s="145" t="str">
        <f>VLOOKUP($B20,Reliability!$A$3:$I$170,9,FALSE)</f>
        <v>High</v>
      </c>
      <c r="K20" s="147">
        <f t="shared" si="3"/>
        <v>2.8</v>
      </c>
      <c r="L20" s="147">
        <f>VLOOKUP($B20,'Impact of the crisis'!$C$6:$N$170,12,FALSE)</f>
        <v>3.1</v>
      </c>
      <c r="M20" s="147">
        <f>VLOOKUP($B20,'Impact of the crisis'!$C$6:$AB$170,26,FALSE)</f>
        <v>2.6</v>
      </c>
      <c r="N20" s="147">
        <f>VLOOKUP($B20,'Conditions of people affected'!$C$6:$R$170,16,FALSE)</f>
        <v>2</v>
      </c>
      <c r="O20" s="147">
        <f>VLOOKUP($B20,'Conditions of people affected'!$C$6:$R$170,9,FALSE)</f>
        <v>1</v>
      </c>
      <c r="P20" s="147">
        <f>VLOOKUP($B20,'Conditions of people affected'!$C$6:$R$170,15,FALSE)</f>
        <v>3</v>
      </c>
      <c r="Q20" s="147">
        <f t="shared" si="4"/>
        <v>2.1</v>
      </c>
      <c r="R20" s="147">
        <f>VLOOKUP($B20,'Complexity of the crisis'!$C$6:$AN$170,22,FALSE)</f>
        <v>2.9</v>
      </c>
      <c r="S20" s="147">
        <f>VLOOKUP($B20,'Complexity of the crisis'!$C$6:$AN$170,38,FALSE)</f>
        <v>1</v>
      </c>
      <c r="T20" s="151" t="str">
        <f>VLOOKUP(B20,Lists!$C$3:$E$163,3,FALSE)</f>
        <v>Africa</v>
      </c>
      <c r="U20" s="152">
        <f>VLOOKUP(B20,'INFORM Severity - hidden'!$C$5:$V$200,20,FALSE)</f>
        <v>45043</v>
      </c>
    </row>
    <row r="21" spans="1:21" x14ac:dyDescent="0.25">
      <c r="A21" s="148" t="str">
        <f t="array" ref="A21">IFERROR(INDEX(Lists!$B$2:$B$200,SMALL(IF(Lists!$I$2:$I$200="Individual",ROW(Lists!$B$2:$B$200)),ROW(17:17))-1,1),"")</f>
        <v>Complex crisis in Colombia</v>
      </c>
      <c r="B21" s="149" t="str">
        <f>VLOOKUP(A21,Lists!$B$2:$G$200,2,FALSE)</f>
        <v>COL001</v>
      </c>
      <c r="C21" s="149" t="str">
        <f>VLOOKUP(B21,'INFORM Severity - hidden'!$C$5:$D$200,2,FALSE)</f>
        <v>Colombia</v>
      </c>
      <c r="D21" s="149" t="str">
        <f>VLOOKUP(A21,Lists!$B$2:$G$200,3,FALSE)</f>
        <v>COL</v>
      </c>
      <c r="E21" s="150" t="str">
        <f>VLOOKUP(A21,Lists!$B$2:$G$200,5,FALSE)</f>
        <v>Socio-political,Conflict,Violence,Floods,Displacement</v>
      </c>
      <c r="F21" s="144">
        <f t="shared" si="0"/>
        <v>4.0999999999999996</v>
      </c>
      <c r="G21" s="145">
        <f t="shared" si="1"/>
        <v>5</v>
      </c>
      <c r="H21" s="145" t="str">
        <f t="shared" si="2"/>
        <v>Very High</v>
      </c>
      <c r="I21" s="146" t="str">
        <f>INDEX(Trends!$D$3:$D$404,MATCH(B21,Trends!$C$3:$C$404,0))</f>
        <v>Increasing</v>
      </c>
      <c r="J21" s="145" t="str">
        <f>VLOOKUP($B21,Reliability!$A$3:$I$170,9,FALSE)</f>
        <v>Very High</v>
      </c>
      <c r="K21" s="147">
        <f t="shared" si="3"/>
        <v>4.5</v>
      </c>
      <c r="L21" s="147">
        <f>VLOOKUP($B21,'Impact of the crisis'!$C$6:$N$170,12,FALSE)</f>
        <v>5</v>
      </c>
      <c r="M21" s="147">
        <f>VLOOKUP($B21,'Impact of the crisis'!$C$6:$AB$170,26,FALSE)</f>
        <v>4.0999999999999996</v>
      </c>
      <c r="N21" s="147">
        <f>VLOOKUP($B21,'Conditions of people affected'!$C$6:$R$170,16,FALSE)</f>
        <v>4.4000000000000004</v>
      </c>
      <c r="O21" s="147">
        <f>VLOOKUP($B21,'Conditions of people affected'!$C$6:$R$170,9,FALSE)</f>
        <v>4.8</v>
      </c>
      <c r="P21" s="147">
        <f>VLOOKUP($B21,'Conditions of people affected'!$C$6:$R$170,15,FALSE)</f>
        <v>4</v>
      </c>
      <c r="Q21" s="147">
        <f t="shared" si="4"/>
        <v>3.3</v>
      </c>
      <c r="R21" s="147">
        <f>VLOOKUP($B21,'Complexity of the crisis'!$C$6:$AN$170,22,FALSE)</f>
        <v>3.1</v>
      </c>
      <c r="S21" s="147">
        <f>VLOOKUP($B21,'Complexity of the crisis'!$C$6:$AN$170,38,FALSE)</f>
        <v>3.5</v>
      </c>
      <c r="T21" s="151" t="str">
        <f>VLOOKUP(B21,Lists!$C$3:$E$163,3,FALSE)</f>
        <v>Americas</v>
      </c>
      <c r="U21" s="152">
        <f>VLOOKUP(B21,'INFORM Severity - hidden'!$C$5:$V$200,20,FALSE)</f>
        <v>45014</v>
      </c>
    </row>
    <row r="22" spans="1:21" x14ac:dyDescent="0.25">
      <c r="A22" s="148" t="str">
        <f t="array" ref="A22">IFERROR(INDEX(Lists!$B$2:$B$200,SMALL(IF(Lists!$I$2:$I$200="Individual",ROW(Lists!$B$2:$B$200)),ROW(18:18))-1,1),"")</f>
        <v>Venezuela displacement in Colombia</v>
      </c>
      <c r="B22" s="149" t="str">
        <f>VLOOKUP(A22,Lists!$B$2:$G$200,2,FALSE)</f>
        <v>COL002</v>
      </c>
      <c r="C22" s="149" t="str">
        <f>VLOOKUP(B22,'INFORM Severity - hidden'!$C$5:$D$200,2,FALSE)</f>
        <v>Colombia</v>
      </c>
      <c r="D22" s="149" t="str">
        <f>VLOOKUP(A22,Lists!$B$2:$G$200,3,FALSE)</f>
        <v>COL</v>
      </c>
      <c r="E22" s="150" t="str">
        <f>VLOOKUP(A22,Lists!$B$2:$G$200,5,FALSE)</f>
        <v>Displacement</v>
      </c>
      <c r="F22" s="144">
        <f t="shared" si="0"/>
        <v>3.7</v>
      </c>
      <c r="G22" s="145">
        <f t="shared" si="1"/>
        <v>4</v>
      </c>
      <c r="H22" s="145" t="str">
        <f t="shared" si="2"/>
        <v>High</v>
      </c>
      <c r="I22" s="146" t="str">
        <f>INDEX(Trends!$D$3:$D$404,MATCH(B22,Trends!$C$3:$C$404,0))</f>
        <v>Stable</v>
      </c>
      <c r="J22" s="145" t="str">
        <f>VLOOKUP($B22,Reliability!$A$3:$I$170,9,FALSE)</f>
        <v>High</v>
      </c>
      <c r="K22" s="147">
        <f t="shared" si="3"/>
        <v>4.2</v>
      </c>
      <c r="L22" s="147">
        <f>VLOOKUP($B22,'Impact of the crisis'!$C$6:$N$170,12,FALSE)</f>
        <v>4.7</v>
      </c>
      <c r="M22" s="147">
        <f>VLOOKUP($B22,'Impact of the crisis'!$C$6:$AB$170,26,FALSE)</f>
        <v>3.9</v>
      </c>
      <c r="N22" s="147">
        <f>VLOOKUP($B22,'Conditions of people affected'!$C$6:$R$170,16,FALSE)</f>
        <v>3.8</v>
      </c>
      <c r="O22" s="147">
        <f>VLOOKUP($B22,'Conditions of people affected'!$C$6:$R$170,9,FALSE)</f>
        <v>4.5999999999999996</v>
      </c>
      <c r="P22" s="147">
        <f>VLOOKUP($B22,'Conditions of people affected'!$C$6:$R$170,15,FALSE)</f>
        <v>3</v>
      </c>
      <c r="Q22" s="147">
        <f t="shared" si="4"/>
        <v>3.3</v>
      </c>
      <c r="R22" s="147">
        <f>VLOOKUP($B22,'Complexity of the crisis'!$C$6:$AN$170,22,FALSE)</f>
        <v>3.1</v>
      </c>
      <c r="S22" s="147">
        <f>VLOOKUP($B22,'Complexity of the crisis'!$C$6:$AN$170,38,FALSE)</f>
        <v>3.5</v>
      </c>
      <c r="T22" s="151" t="str">
        <f>VLOOKUP(B22,Lists!$C$3:$E$163,3,FALSE)</f>
        <v>Americas</v>
      </c>
      <c r="U22" s="152">
        <f>VLOOKUP(B22,'INFORM Severity - hidden'!$C$5:$V$200,20,FALSE)</f>
        <v>45026</v>
      </c>
    </row>
    <row r="23" spans="1:21" x14ac:dyDescent="0.25">
      <c r="A23" s="148" t="str">
        <f t="array" ref="A23">IFERROR(INDEX(Lists!$B$2:$B$200,SMALL(IF(Lists!$I$2:$I$200="Individual",ROW(Lists!$B$2:$B$200)),ROW(19:19))-1,1),"")</f>
        <v>Nicaraguan refugees in Costa Rica</v>
      </c>
      <c r="B23" s="149" t="str">
        <f>VLOOKUP(A23,Lists!$B$2:$G$200,2,FALSE)</f>
        <v>CRI002</v>
      </c>
      <c r="C23" s="149" t="str">
        <f>VLOOKUP(B23,'INFORM Severity - hidden'!$C$5:$D$200,2,FALSE)</f>
        <v>Costa Rica</v>
      </c>
      <c r="D23" s="149" t="str">
        <f>VLOOKUP(A23,Lists!$B$2:$G$200,3,FALSE)</f>
        <v>CRI</v>
      </c>
      <c r="E23" s="150" t="str">
        <f>VLOOKUP(A23,Lists!$B$2:$G$200,5,FALSE)</f>
        <v>Displacement</v>
      </c>
      <c r="F23" s="144">
        <f t="shared" si="0"/>
        <v>2.1</v>
      </c>
      <c r="G23" s="145">
        <f t="shared" si="1"/>
        <v>3</v>
      </c>
      <c r="H23" s="145" t="str">
        <f t="shared" si="2"/>
        <v>Medium</v>
      </c>
      <c r="I23" s="146" t="str">
        <f>INDEX(Trends!$D$3:$D$404,MATCH(B23,Trends!$C$3:$C$404,0))</f>
        <v>Stable</v>
      </c>
      <c r="J23" s="145" t="str">
        <f>VLOOKUP($B23,Reliability!$A$3:$I$170,9,FALSE)</f>
        <v>High</v>
      </c>
      <c r="K23" s="147">
        <f t="shared" si="3"/>
        <v>2.4</v>
      </c>
      <c r="L23" s="147">
        <f>VLOOKUP($B23,'Impact of the crisis'!$C$6:$N$170,12,FALSE)</f>
        <v>0.7</v>
      </c>
      <c r="M23" s="147">
        <f>VLOOKUP($B23,'Impact of the crisis'!$C$6:$AB$170,26,FALSE)</f>
        <v>3.1</v>
      </c>
      <c r="N23" s="147">
        <f>VLOOKUP($B23,'Conditions of people affected'!$C$6:$R$170,16,FALSE)</f>
        <v>2.6</v>
      </c>
      <c r="O23" s="147">
        <f>VLOOKUP($B23,'Conditions of people affected'!$C$6:$R$170,9,FALSE)</f>
        <v>2.2000000000000002</v>
      </c>
      <c r="P23" s="147">
        <f>VLOOKUP($B23,'Conditions of people affected'!$C$6:$R$170,15,FALSE)</f>
        <v>3</v>
      </c>
      <c r="Q23" s="147">
        <f t="shared" si="4"/>
        <v>1.2</v>
      </c>
      <c r="R23" s="147">
        <f>VLOOKUP($B23,'Complexity of the crisis'!$C$6:$AN$170,22,FALSE)</f>
        <v>0.9</v>
      </c>
      <c r="S23" s="147">
        <f>VLOOKUP($B23,'Complexity of the crisis'!$C$6:$AN$170,38,FALSE)</f>
        <v>1.5</v>
      </c>
      <c r="T23" s="151" t="str">
        <f>VLOOKUP(B23,Lists!$C$3:$E$163,3,FALSE)</f>
        <v>Americas</v>
      </c>
      <c r="U23" s="152">
        <f>VLOOKUP(B23,'INFORM Severity - hidden'!$C$5:$V$200,20,FALSE)</f>
        <v>45046</v>
      </c>
    </row>
    <row r="24" spans="1:21" x14ac:dyDescent="0.25">
      <c r="A24" s="148" t="str">
        <f t="array" ref="A24">IFERROR(INDEX(Lists!$B$2:$B$200,SMALL(IF(Lists!$I$2:$I$200="Individual",ROW(Lists!$B$2:$B$200)),ROW(20:20))-1,1),"")</f>
        <v>Mixed migration in Djibouti</v>
      </c>
      <c r="B24" s="149" t="str">
        <f>VLOOKUP(A24,Lists!$B$2:$G$200,2,FALSE)</f>
        <v>DJI002</v>
      </c>
      <c r="C24" s="149" t="str">
        <f>VLOOKUP(B24,'INFORM Severity - hidden'!$C$5:$D$200,2,FALSE)</f>
        <v>Djibouti</v>
      </c>
      <c r="D24" s="149" t="str">
        <f>VLOOKUP(A24,Lists!$B$2:$G$200,3,FALSE)</f>
        <v>DJI</v>
      </c>
      <c r="E24" s="150" t="str">
        <f>VLOOKUP(A24,Lists!$B$2:$G$200,5,FALSE)</f>
        <v>Displacement</v>
      </c>
      <c r="F24" s="144">
        <f t="shared" si="0"/>
        <v>2</v>
      </c>
      <c r="G24" s="145">
        <f t="shared" si="1"/>
        <v>2</v>
      </c>
      <c r="H24" s="145" t="str">
        <f t="shared" si="2"/>
        <v>Low</v>
      </c>
      <c r="I24" s="146" t="str">
        <f>INDEX(Trends!$D$3:$D$404,MATCH(B24,Trends!$C$3:$C$404,0))</f>
        <v>Stable</v>
      </c>
      <c r="J24" s="145" t="str">
        <f>VLOOKUP($B24,Reliability!$A$3:$I$170,9,FALSE)</f>
        <v>Very High</v>
      </c>
      <c r="K24" s="147">
        <f t="shared" si="3"/>
        <v>2</v>
      </c>
      <c r="L24" s="147">
        <f>VLOOKUP($B24,'Impact of the crisis'!$C$6:$N$170,12,FALSE)</f>
        <v>1.5</v>
      </c>
      <c r="M24" s="147">
        <f>VLOOKUP($B24,'Impact of the crisis'!$C$6:$AB$170,26,FALSE)</f>
        <v>2.2000000000000002</v>
      </c>
      <c r="N24" s="147">
        <f>VLOOKUP($B24,'Conditions of people affected'!$C$6:$R$170,16,FALSE)</f>
        <v>2.0499999999999998</v>
      </c>
      <c r="O24" s="147">
        <f>VLOOKUP($B24,'Conditions of people affected'!$C$6:$R$170,9,FALSE)</f>
        <v>1.1000000000000001</v>
      </c>
      <c r="P24" s="147">
        <f>VLOOKUP($B24,'Conditions of people affected'!$C$6:$R$170,15,FALSE)</f>
        <v>3</v>
      </c>
      <c r="Q24" s="147">
        <f t="shared" si="4"/>
        <v>1.9</v>
      </c>
      <c r="R24" s="147">
        <f>VLOOKUP($B24,'Complexity of the crisis'!$C$6:$AN$170,22,FALSE)</f>
        <v>2.7</v>
      </c>
      <c r="S24" s="147">
        <f>VLOOKUP($B24,'Complexity of the crisis'!$C$6:$AN$170,38,FALSE)</f>
        <v>1</v>
      </c>
      <c r="T24" s="151" t="str">
        <f>VLOOKUP(B24,Lists!$C$3:$E$163,3,FALSE)</f>
        <v>Africa</v>
      </c>
      <c r="U24" s="152">
        <f>VLOOKUP(B24,'INFORM Severity - hidden'!$C$5:$V$200,20,FALSE)</f>
        <v>45013</v>
      </c>
    </row>
    <row r="25" spans="1:21" x14ac:dyDescent="0.25">
      <c r="A25" s="148" t="str">
        <f t="array" ref="A25">IFERROR(INDEX(Lists!$B$2:$B$200,SMALL(IF(Lists!$I$2:$I$200="Individual",ROW(Lists!$B$2:$B$200)),ROW(21:21))-1,1),"")</f>
        <v>Drought in Djibouti</v>
      </c>
      <c r="B25" s="149" t="str">
        <f>VLOOKUP(A25,Lists!$B$2:$G$200,2,FALSE)</f>
        <v>DJI003</v>
      </c>
      <c r="C25" s="149" t="str">
        <f>VLOOKUP(B25,'INFORM Severity - hidden'!$C$5:$D$200,2,FALSE)</f>
        <v>Djibouti</v>
      </c>
      <c r="D25" s="149" t="str">
        <f>VLOOKUP(A25,Lists!$B$2:$G$200,3,FALSE)</f>
        <v>DJI</v>
      </c>
      <c r="E25" s="150" t="str">
        <f>VLOOKUP(A25,Lists!$B$2:$G$200,5,FALSE)</f>
        <v>Drought</v>
      </c>
      <c r="F25" s="144">
        <f t="shared" si="0"/>
        <v>2.7</v>
      </c>
      <c r="G25" s="145">
        <f t="shared" si="1"/>
        <v>3</v>
      </c>
      <c r="H25" s="145" t="str">
        <f t="shared" si="2"/>
        <v>Medium</v>
      </c>
      <c r="I25" s="146" t="str">
        <f>INDEX(Trends!$D$3:$D$404,MATCH(B25,Trends!$C$3:$C$404,0))</f>
        <v>Stable</v>
      </c>
      <c r="J25" s="145" t="str">
        <f>VLOOKUP($B25,Reliability!$A$3:$I$170,9,FALSE)</f>
        <v>Medium</v>
      </c>
      <c r="K25" s="147">
        <f t="shared" si="3"/>
        <v>2.6</v>
      </c>
      <c r="L25" s="147">
        <f>VLOOKUP($B25,'Impact of the crisis'!$C$6:$N$170,12,FALSE)</f>
        <v>3.2</v>
      </c>
      <c r="M25" s="147">
        <f>VLOOKUP($B25,'Impact of the crisis'!$C$6:$AB$170,26,FALSE)</f>
        <v>2.2999999999999998</v>
      </c>
      <c r="N25" s="147">
        <f>VLOOKUP($B25,'Conditions of people affected'!$C$6:$R$170,16,FALSE)</f>
        <v>2.5499999999999998</v>
      </c>
      <c r="O25" s="147">
        <f>VLOOKUP($B25,'Conditions of people affected'!$C$6:$R$170,9,FALSE)</f>
        <v>2.1</v>
      </c>
      <c r="P25" s="147">
        <f>VLOOKUP($B25,'Conditions of people affected'!$C$6:$R$170,15,FALSE)</f>
        <v>3</v>
      </c>
      <c r="Q25" s="147">
        <f t="shared" si="4"/>
        <v>2.9</v>
      </c>
      <c r="R25" s="147">
        <f>VLOOKUP($B25,'Complexity of the crisis'!$C$6:$AN$170,22,FALSE)</f>
        <v>2.7</v>
      </c>
      <c r="S25" s="147">
        <f>VLOOKUP($B25,'Complexity of the crisis'!$C$6:$AN$170,38,FALSE)</f>
        <v>3</v>
      </c>
      <c r="T25" s="151" t="str">
        <f>VLOOKUP(B25,Lists!$C$3:$E$163,3,FALSE)</f>
        <v>Africa</v>
      </c>
      <c r="U25" s="152">
        <f>VLOOKUP(B25,'INFORM Severity - hidden'!$C$5:$V$200,20,FALSE)</f>
        <v>45013</v>
      </c>
    </row>
    <row r="26" spans="1:21" x14ac:dyDescent="0.25">
      <c r="A26" s="148" t="str">
        <f t="array" ref="A26">IFERROR(INDEX(Lists!$B$2:$B$200,SMALL(IF(Lists!$I$2:$I$200="Individual",ROW(Lists!$B$2:$B$200)),ROW(22:22))-1,1),"")</f>
        <v>Venezuela displacement in Dominican Republic</v>
      </c>
      <c r="B26" s="149" t="str">
        <f>VLOOKUP(A26,Lists!$B$2:$G$200,2,FALSE)</f>
        <v>DOM002</v>
      </c>
      <c r="C26" s="149" t="str">
        <f>VLOOKUP(B26,'INFORM Severity - hidden'!$C$5:$D$200,2,FALSE)</f>
        <v>Dominican Republic</v>
      </c>
      <c r="D26" s="149" t="str">
        <f>VLOOKUP(A26,Lists!$B$2:$G$200,3,FALSE)</f>
        <v>DOM</v>
      </c>
      <c r="E26" s="150" t="str">
        <f>VLOOKUP(A26,Lists!$B$2:$G$200,5,FALSE)</f>
        <v>Displacement</v>
      </c>
      <c r="F26" s="144">
        <f t="shared" si="0"/>
        <v>2.2000000000000002</v>
      </c>
      <c r="G26" s="145">
        <f t="shared" si="1"/>
        <v>3</v>
      </c>
      <c r="H26" s="145" t="str">
        <f t="shared" si="2"/>
        <v>Medium</v>
      </c>
      <c r="I26" s="146" t="str">
        <f>INDEX(Trends!$D$3:$D$404,MATCH(B26,Trends!$C$3:$C$404,0))</f>
        <v>Stable</v>
      </c>
      <c r="J26" s="145" t="str">
        <f>VLOOKUP($B26,Reliability!$A$3:$I$170,9,FALSE)</f>
        <v>High</v>
      </c>
      <c r="K26" s="147">
        <f t="shared" si="3"/>
        <v>3.6</v>
      </c>
      <c r="L26" s="147">
        <f>VLOOKUP($B26,'Impact of the crisis'!$C$6:$N$170,12,FALSE)</f>
        <v>4</v>
      </c>
      <c r="M26" s="147">
        <f>VLOOKUP($B26,'Impact of the crisis'!$C$6:$AB$170,26,FALSE)</f>
        <v>3.3</v>
      </c>
      <c r="N26" s="147">
        <f>VLOOKUP($B26,'Conditions of people affected'!$C$6:$R$170,16,FALSE)</f>
        <v>1.85</v>
      </c>
      <c r="O26" s="147">
        <f>VLOOKUP($B26,'Conditions of people affected'!$C$6:$R$170,9,FALSE)</f>
        <v>1.7</v>
      </c>
      <c r="P26" s="147">
        <f>VLOOKUP($B26,'Conditions of people affected'!$C$6:$R$170,15,FALSE)</f>
        <v>2</v>
      </c>
      <c r="Q26" s="147">
        <f t="shared" si="4"/>
        <v>1.5</v>
      </c>
      <c r="R26" s="147">
        <f>VLOOKUP($B26,'Complexity of the crisis'!$C$6:$AN$170,22,FALSE)</f>
        <v>1.4</v>
      </c>
      <c r="S26" s="147">
        <f>VLOOKUP($B26,'Complexity of the crisis'!$C$6:$AN$170,38,FALSE)</f>
        <v>1.5</v>
      </c>
      <c r="T26" s="151" t="str">
        <f>VLOOKUP(B26,Lists!$C$3:$E$163,3,FALSE)</f>
        <v>Americas</v>
      </c>
      <c r="U26" s="152">
        <f>VLOOKUP(B26,'INFORM Severity - hidden'!$C$5:$V$200,20,FALSE)</f>
        <v>45042</v>
      </c>
    </row>
    <row r="27" spans="1:21" x14ac:dyDescent="0.25">
      <c r="A27" s="148" t="str">
        <f t="array" ref="A27">IFERROR(INDEX(Lists!$B$2:$B$200,SMALL(IF(Lists!$I$2:$I$200="Individual",ROW(Lists!$B$2:$B$200)),ROW(23:23))-1,1),"")</f>
        <v>Mixed migration flows in Algeria</v>
      </c>
      <c r="B27" s="149" t="str">
        <f>VLOOKUP(A27,Lists!$B$2:$G$200,2,FALSE)</f>
        <v>DZA002</v>
      </c>
      <c r="C27" s="149" t="str">
        <f>VLOOKUP(B27,'INFORM Severity - hidden'!$C$5:$D$200,2,FALSE)</f>
        <v>Algeria</v>
      </c>
      <c r="D27" s="149" t="str">
        <f>VLOOKUP(A27,Lists!$B$2:$G$200,3,FALSE)</f>
        <v>DZA</v>
      </c>
      <c r="E27" s="150" t="str">
        <f>VLOOKUP(A27,Lists!$B$2:$G$200,5,FALSE)</f>
        <v>Displacement</v>
      </c>
      <c r="F27" s="144">
        <f t="shared" si="0"/>
        <v>2.6</v>
      </c>
      <c r="G27" s="145">
        <f t="shared" si="1"/>
        <v>3</v>
      </c>
      <c r="H27" s="145" t="str">
        <f t="shared" si="2"/>
        <v>Medium</v>
      </c>
      <c r="I27" s="146" t="str">
        <f>INDEX(Trends!$D$3:$D$404,MATCH(B27,Trends!$C$3:$C$404,0))</f>
        <v>Stable</v>
      </c>
      <c r="J27" s="145" t="str">
        <f>VLOOKUP($B27,Reliability!$A$3:$I$170,9,FALSE)</f>
        <v>High</v>
      </c>
      <c r="K27" s="147">
        <f t="shared" si="3"/>
        <v>3.8</v>
      </c>
      <c r="L27" s="147">
        <f>VLOOKUP($B27,'Impact of the crisis'!$C$6:$N$170,12,FALSE)</f>
        <v>5</v>
      </c>
      <c r="M27" s="147">
        <f>VLOOKUP($B27,'Impact of the crisis'!$C$6:$AB$170,26,FALSE)</f>
        <v>2.9</v>
      </c>
      <c r="N27" s="147">
        <f>VLOOKUP($B27,'Conditions of people affected'!$C$6:$R$170,16,FALSE)</f>
        <v>1.7</v>
      </c>
      <c r="O27" s="147">
        <f>VLOOKUP($B27,'Conditions of people affected'!$C$6:$R$170,9,FALSE)</f>
        <v>2.4</v>
      </c>
      <c r="P27" s="147">
        <f>VLOOKUP($B27,'Conditions of people affected'!$C$6:$R$170,15,FALSE)</f>
        <v>1</v>
      </c>
      <c r="Q27" s="147">
        <f t="shared" si="4"/>
        <v>2.7</v>
      </c>
      <c r="R27" s="147">
        <f>VLOOKUP($B27,'Complexity of the crisis'!$C$6:$AN$170,22,FALSE)</f>
        <v>2.9</v>
      </c>
      <c r="S27" s="147">
        <f>VLOOKUP($B27,'Complexity of the crisis'!$C$6:$AN$170,38,FALSE)</f>
        <v>2.5</v>
      </c>
      <c r="T27" s="151" t="str">
        <f>VLOOKUP(B27,Lists!$C$3:$E$163,3,FALSE)</f>
        <v>Africa</v>
      </c>
      <c r="U27" s="152">
        <f>VLOOKUP(B27,'INFORM Severity - hidden'!$C$5:$V$200,20,FALSE)</f>
        <v>45043</v>
      </c>
    </row>
    <row r="28" spans="1:21" x14ac:dyDescent="0.25">
      <c r="A28" s="148" t="str">
        <f t="array" ref="A28">IFERROR(INDEX(Lists!$B$2:$B$200,SMALL(IF(Lists!$I$2:$I$200="Individual",ROW(Lists!$B$2:$B$200)),ROW(24:24))-1,1),"")</f>
        <v>Sahrawi refugees in Algeria</v>
      </c>
      <c r="B28" s="149" t="str">
        <f>VLOOKUP(A28,Lists!$B$2:$G$200,2,FALSE)</f>
        <v>DZA003</v>
      </c>
      <c r="C28" s="149" t="str">
        <f>VLOOKUP(B28,'INFORM Severity - hidden'!$C$5:$D$200,2,FALSE)</f>
        <v>Algeria</v>
      </c>
      <c r="D28" s="149" t="str">
        <f>VLOOKUP(A28,Lists!$B$2:$G$200,3,FALSE)</f>
        <v>DZA</v>
      </c>
      <c r="E28" s="150" t="str">
        <f>VLOOKUP(A28,Lists!$B$2:$G$200,5,FALSE)</f>
        <v>Displacement</v>
      </c>
      <c r="F28" s="144">
        <f t="shared" si="0"/>
        <v>2.2000000000000002</v>
      </c>
      <c r="G28" s="145">
        <f t="shared" si="1"/>
        <v>3</v>
      </c>
      <c r="H28" s="145" t="str">
        <f t="shared" si="2"/>
        <v>Medium</v>
      </c>
      <c r="I28" s="146" t="str">
        <f>INDEX(Trends!$D$3:$D$404,MATCH(B28,Trends!$C$3:$C$404,0))</f>
        <v>Stable</v>
      </c>
      <c r="J28" s="145" t="str">
        <f>VLOOKUP($B28,Reliability!$A$3:$I$170,9,FALSE)</f>
        <v>Medium</v>
      </c>
      <c r="K28" s="147">
        <f t="shared" si="3"/>
        <v>1.4</v>
      </c>
      <c r="L28" s="147">
        <f>VLOOKUP($B28,'Impact of the crisis'!$C$6:$N$170,12,FALSE)</f>
        <v>1.1000000000000001</v>
      </c>
      <c r="M28" s="147">
        <f>VLOOKUP($B28,'Impact of the crisis'!$C$6:$AB$170,26,FALSE)</f>
        <v>1.6</v>
      </c>
      <c r="N28" s="147">
        <f>VLOOKUP($B28,'Conditions of people affected'!$C$6:$R$170,16,FALSE)</f>
        <v>2.2999999999999998</v>
      </c>
      <c r="O28" s="147">
        <f>VLOOKUP($B28,'Conditions of people affected'!$C$6:$R$170,9,FALSE)</f>
        <v>1.6</v>
      </c>
      <c r="P28" s="147">
        <f>VLOOKUP($B28,'Conditions of people affected'!$C$6:$R$170,15,FALSE)</f>
        <v>3</v>
      </c>
      <c r="Q28" s="147">
        <f t="shared" si="4"/>
        <v>2.5</v>
      </c>
      <c r="R28" s="147">
        <f>VLOOKUP($B28,'Complexity of the crisis'!$C$6:$AN$170,22,FALSE)</f>
        <v>2.9</v>
      </c>
      <c r="S28" s="147">
        <f>VLOOKUP($B28,'Complexity of the crisis'!$C$6:$AN$170,38,FALSE)</f>
        <v>2</v>
      </c>
      <c r="T28" s="151" t="str">
        <f>VLOOKUP(B28,Lists!$C$3:$E$163,3,FALSE)</f>
        <v>Africa</v>
      </c>
      <c r="U28" s="152">
        <f>VLOOKUP(B28,'INFORM Severity - hidden'!$C$5:$V$200,20,FALSE)</f>
        <v>45043</v>
      </c>
    </row>
    <row r="29" spans="1:21" x14ac:dyDescent="0.25">
      <c r="A29" s="148" t="str">
        <f t="array" ref="A29">IFERROR(INDEX(Lists!$B$2:$B$200,SMALL(IF(Lists!$I$2:$I$200="Individual",ROW(Lists!$B$2:$B$200)),ROW(25:25))-1,1),"")</f>
        <v>Venezuela displacement in Ecuador</v>
      </c>
      <c r="B29" s="149" t="str">
        <f>VLOOKUP(A29,Lists!$B$2:$G$200,2,FALSE)</f>
        <v>ECU002</v>
      </c>
      <c r="C29" s="149" t="str">
        <f>VLOOKUP(B29,'INFORM Severity - hidden'!$C$5:$D$200,2,FALSE)</f>
        <v>Ecuador</v>
      </c>
      <c r="D29" s="149" t="str">
        <f>VLOOKUP(A29,Lists!$B$2:$G$200,3,FALSE)</f>
        <v>ECU</v>
      </c>
      <c r="E29" s="150" t="str">
        <f>VLOOKUP(A29,Lists!$B$2:$G$200,5,FALSE)</f>
        <v>Displacement</v>
      </c>
      <c r="F29" s="144">
        <f t="shared" si="0"/>
        <v>2.8</v>
      </c>
      <c r="G29" s="145">
        <f t="shared" si="1"/>
        <v>3</v>
      </c>
      <c r="H29" s="145" t="str">
        <f t="shared" si="2"/>
        <v>Medium</v>
      </c>
      <c r="I29" s="146" t="str">
        <f>INDEX(Trends!$D$3:$D$404,MATCH(B29,Trends!$C$3:$C$404,0))</f>
        <v>Stable</v>
      </c>
      <c r="J29" s="145" t="str">
        <f>VLOOKUP($B29,Reliability!$A$3:$I$170,9,FALSE)</f>
        <v>Very High</v>
      </c>
      <c r="K29" s="147">
        <f t="shared" si="3"/>
        <v>3.6</v>
      </c>
      <c r="L29" s="147">
        <f>VLOOKUP($B29,'Impact of the crisis'!$C$6:$N$170,12,FALSE)</f>
        <v>4.5999999999999996</v>
      </c>
      <c r="M29" s="147">
        <f>VLOOKUP($B29,'Impact of the crisis'!$C$6:$AB$170,26,FALSE)</f>
        <v>2.8</v>
      </c>
      <c r="N29" s="147">
        <f>VLOOKUP($B29,'Conditions of people affected'!$C$6:$R$170,16,FALSE)</f>
        <v>2.6</v>
      </c>
      <c r="O29" s="147">
        <f>VLOOKUP($B29,'Conditions of people affected'!$C$6:$R$170,9,FALSE)</f>
        <v>3.2</v>
      </c>
      <c r="P29" s="147">
        <f>VLOOKUP($B29,'Conditions of people affected'!$C$6:$R$170,15,FALSE)</f>
        <v>2</v>
      </c>
      <c r="Q29" s="147">
        <f t="shared" si="4"/>
        <v>2.4</v>
      </c>
      <c r="R29" s="147">
        <f>VLOOKUP($B29,'Complexity of the crisis'!$C$6:$AN$170,22,FALSE)</f>
        <v>2.2999999999999998</v>
      </c>
      <c r="S29" s="147">
        <f>VLOOKUP($B29,'Complexity of the crisis'!$C$6:$AN$170,38,FALSE)</f>
        <v>2.5</v>
      </c>
      <c r="T29" s="151" t="str">
        <f>VLOOKUP(B29,Lists!$C$3:$E$163,3,FALSE)</f>
        <v>Americas</v>
      </c>
      <c r="U29" s="152">
        <f>VLOOKUP(B29,'INFORM Severity - hidden'!$C$5:$V$200,20,FALSE)</f>
        <v>44985</v>
      </c>
    </row>
    <row r="30" spans="1:21" x14ac:dyDescent="0.25">
      <c r="A30" s="148" t="str">
        <f t="array" ref="A30">IFERROR(INDEX(Lists!$B$2:$B$200,SMALL(IF(Lists!$I$2:$I$200="Individual",ROW(Lists!$B$2:$B$200)),ROW(26:26))-1,1),"")</f>
        <v>Syrian Refugee Crisis in Egypt</v>
      </c>
      <c r="B30" s="149" t="str">
        <f>VLOOKUP(A30,Lists!$B$2:$G$200,2,FALSE)</f>
        <v>EGY002</v>
      </c>
      <c r="C30" s="149" t="str">
        <f>VLOOKUP(B30,'INFORM Severity - hidden'!$C$5:$D$200,2,FALSE)</f>
        <v>Egypt</v>
      </c>
      <c r="D30" s="149" t="str">
        <f>VLOOKUP(A30,Lists!$B$2:$G$200,3,FALSE)</f>
        <v>EGY</v>
      </c>
      <c r="E30" s="150" t="str">
        <f>VLOOKUP(A30,Lists!$B$2:$G$200,5,FALSE)</f>
        <v>Displacement</v>
      </c>
      <c r="F30" s="144">
        <f t="shared" si="0"/>
        <v>1.7</v>
      </c>
      <c r="G30" s="145">
        <f t="shared" si="1"/>
        <v>2</v>
      </c>
      <c r="H30" s="145" t="str">
        <f t="shared" si="2"/>
        <v>Low</v>
      </c>
      <c r="I30" s="146" t="str">
        <f>INDEX(Trends!$D$3:$D$404,MATCH(B30,Trends!$C$3:$C$404,0))</f>
        <v>Decreasing</v>
      </c>
      <c r="J30" s="145" t="str">
        <f>VLOOKUP($B30,Reliability!$A$3:$I$170,9,FALSE)</f>
        <v>High</v>
      </c>
      <c r="K30" s="147">
        <f t="shared" si="3"/>
        <v>1.8</v>
      </c>
      <c r="L30" s="147">
        <f>VLOOKUP($B30,'Impact of the crisis'!$C$6:$N$170,12,FALSE)</f>
        <v>2</v>
      </c>
      <c r="M30" s="147">
        <f>VLOOKUP($B30,'Impact of the crisis'!$C$6:$AB$170,26,FALSE)</f>
        <v>1.7</v>
      </c>
      <c r="N30" s="147">
        <f>VLOOKUP($B30,'Conditions of people affected'!$C$6:$R$170,16,FALSE)</f>
        <v>1.45</v>
      </c>
      <c r="O30" s="147">
        <f>VLOOKUP($B30,'Conditions of people affected'!$C$6:$R$170,9,FALSE)</f>
        <v>1.9</v>
      </c>
      <c r="P30" s="147">
        <f>VLOOKUP($B30,'Conditions of people affected'!$C$6:$R$170,15,FALSE)</f>
        <v>1</v>
      </c>
      <c r="Q30" s="147">
        <f t="shared" si="4"/>
        <v>2.1</v>
      </c>
      <c r="R30" s="147">
        <f>VLOOKUP($B30,'Complexity of the crisis'!$C$6:$AN$170,22,FALSE)</f>
        <v>2.7</v>
      </c>
      <c r="S30" s="147">
        <f>VLOOKUP($B30,'Complexity of the crisis'!$C$6:$AN$170,38,FALSE)</f>
        <v>1.5</v>
      </c>
      <c r="T30" s="151" t="str">
        <f>VLOOKUP(B30,Lists!$C$3:$E$163,3,FALSE)</f>
        <v>Africa</v>
      </c>
      <c r="U30" s="152">
        <f>VLOOKUP(B30,'INFORM Severity - hidden'!$C$5:$V$200,20,FALSE)</f>
        <v>45043</v>
      </c>
    </row>
    <row r="31" spans="1:21" x14ac:dyDescent="0.25">
      <c r="A31" s="148" t="str">
        <f t="array" ref="A31">IFERROR(INDEX(Lists!$B$2:$B$200,SMALL(IF(Lists!$I$2:$I$200="Individual",ROW(Lists!$B$2:$B$200)),ROW(27:27))-1,1),"")</f>
        <v>Complex crisis in Eritrea</v>
      </c>
      <c r="B31" s="149" t="str">
        <f>VLOOKUP(A31,Lists!$B$2:$G$200,2,FALSE)</f>
        <v>ERI001</v>
      </c>
      <c r="C31" s="149" t="str">
        <f>VLOOKUP(B31,'INFORM Severity - hidden'!$C$5:$D$200,2,FALSE)</f>
        <v>Eritrea</v>
      </c>
      <c r="D31" s="149" t="str">
        <f>VLOOKUP(A31,Lists!$B$2:$G$200,3,FALSE)</f>
        <v>ERI</v>
      </c>
      <c r="E31" s="150" t="str">
        <f>VLOOKUP(A31,Lists!$B$2:$G$200,5,FALSE)</f>
        <v>Socio-political,Displacement</v>
      </c>
      <c r="F31" s="144">
        <f t="shared" si="0"/>
        <v>3.5</v>
      </c>
      <c r="G31" s="145">
        <f t="shared" si="1"/>
        <v>4</v>
      </c>
      <c r="H31" s="145" t="str">
        <f t="shared" si="2"/>
        <v>High</v>
      </c>
      <c r="I31" s="146" t="str">
        <f>INDEX(Trends!$D$3:$D$404,MATCH(B31,Trends!$C$3:$C$404,0))</f>
        <v>Stable</v>
      </c>
      <c r="J31" s="145" t="str">
        <f>VLOOKUP($B31,Reliability!$A$3:$I$170,9,FALSE)</f>
        <v>High</v>
      </c>
      <c r="K31" s="147">
        <f t="shared" si="3"/>
        <v>2.9</v>
      </c>
      <c r="L31" s="147">
        <f>VLOOKUP($B31,'Impact of the crisis'!$C$6:$N$170,12,FALSE)</f>
        <v>3.8</v>
      </c>
      <c r="M31" s="147">
        <f>VLOOKUP($B31,'Impact of the crisis'!$C$6:$AB$170,26,FALSE)</f>
        <v>2.4</v>
      </c>
      <c r="N31" s="147">
        <f>VLOOKUP($B31,'Conditions of people affected'!$C$6:$R$170,16,FALSE)</f>
        <v>3.2</v>
      </c>
      <c r="O31" s="147">
        <f>VLOOKUP($B31,'Conditions of people affected'!$C$6:$R$170,9,FALSE)</f>
        <v>3.4</v>
      </c>
      <c r="P31" s="147">
        <f>VLOOKUP($B31,'Conditions of people affected'!$C$6:$R$170,15,FALSE)</f>
        <v>3</v>
      </c>
      <c r="Q31" s="147">
        <f t="shared" si="4"/>
        <v>4.3</v>
      </c>
      <c r="R31" s="147">
        <f>VLOOKUP($B31,'Complexity of the crisis'!$C$6:$AN$170,22,FALSE)</f>
        <v>3.3</v>
      </c>
      <c r="S31" s="147">
        <f>VLOOKUP($B31,'Complexity of the crisis'!$C$6:$AN$170,38,FALSE)</f>
        <v>5</v>
      </c>
      <c r="T31" s="151" t="str">
        <f>VLOOKUP(B31,Lists!$C$3:$E$163,3,FALSE)</f>
        <v>Africa</v>
      </c>
      <c r="U31" s="152">
        <f>VLOOKUP(B31,'INFORM Severity - hidden'!$C$5:$V$200,20,FALSE)</f>
        <v>44985</v>
      </c>
    </row>
    <row r="32" spans="1:21" x14ac:dyDescent="0.25">
      <c r="A32" s="148" t="str">
        <f t="array" ref="A32">IFERROR(INDEX(Lists!$B$2:$B$200,SMALL(IF(Lists!$I$2:$I$200="Individual",ROW(Lists!$B$2:$B$200)),ROW(28:28))-1,1),"")</f>
        <v>Mixed migration flows in spain</v>
      </c>
      <c r="B32" s="149" t="str">
        <f>VLOOKUP(A32,Lists!$B$2:$G$200,2,FALSE)</f>
        <v>ESP002</v>
      </c>
      <c r="C32" s="149" t="str">
        <f>VLOOKUP(B32,'INFORM Severity - hidden'!$C$5:$D$200,2,FALSE)</f>
        <v>Spain</v>
      </c>
      <c r="D32" s="149" t="str">
        <f>VLOOKUP(A32,Lists!$B$2:$G$200,3,FALSE)</f>
        <v>ESP</v>
      </c>
      <c r="E32" s="150" t="str">
        <f>VLOOKUP(A32,Lists!$B$2:$G$200,5,FALSE)</f>
        <v>Displacement</v>
      </c>
      <c r="F32" s="144">
        <f t="shared" si="0"/>
        <v>1.8</v>
      </c>
      <c r="G32" s="145">
        <f t="shared" si="1"/>
        <v>2</v>
      </c>
      <c r="H32" s="145" t="str">
        <f t="shared" si="2"/>
        <v>Low</v>
      </c>
      <c r="I32" s="146" t="str">
        <f>INDEX(Trends!$D$3:$D$404,MATCH(B32,Trends!$C$3:$C$404,0))</f>
        <v>Stable</v>
      </c>
      <c r="J32" s="145" t="str">
        <f>VLOOKUP($B32,Reliability!$A$3:$I$170,9,FALSE)</f>
        <v>Very High</v>
      </c>
      <c r="K32" s="147">
        <f t="shared" si="3"/>
        <v>2.6</v>
      </c>
      <c r="L32" s="147">
        <f>VLOOKUP($B32,'Impact of the crisis'!$C$6:$N$170,12,FALSE)</f>
        <v>2.2999999999999998</v>
      </c>
      <c r="M32" s="147">
        <f>VLOOKUP($B32,'Impact of the crisis'!$C$6:$AB$170,26,FALSE)</f>
        <v>2.8</v>
      </c>
      <c r="N32" s="147">
        <f>VLOOKUP($B32,'Conditions of people affected'!$C$6:$R$170,16,FALSE)</f>
        <v>1.45</v>
      </c>
      <c r="O32" s="147">
        <f>VLOOKUP($B32,'Conditions of people affected'!$C$6:$R$170,9,FALSE)</f>
        <v>1.9</v>
      </c>
      <c r="P32" s="147">
        <f>VLOOKUP($B32,'Conditions of people affected'!$C$6:$R$170,15,FALSE)</f>
        <v>1</v>
      </c>
      <c r="Q32" s="147">
        <f t="shared" si="4"/>
        <v>1.6</v>
      </c>
      <c r="R32" s="147">
        <f>VLOOKUP($B32,'Complexity of the crisis'!$C$6:$AN$170,22,FALSE)</f>
        <v>1.7</v>
      </c>
      <c r="S32" s="147">
        <f>VLOOKUP($B32,'Complexity of the crisis'!$C$6:$AN$170,38,FALSE)</f>
        <v>1.5</v>
      </c>
      <c r="T32" s="151" t="str">
        <f>VLOOKUP(B32,Lists!$C$3:$E$163,3,FALSE)</f>
        <v>Europe</v>
      </c>
      <c r="U32" s="152">
        <f>VLOOKUP(B32,'INFORM Severity - hidden'!$C$5:$V$200,20,FALSE)</f>
        <v>45043</v>
      </c>
    </row>
    <row r="33" spans="1:21" x14ac:dyDescent="0.25">
      <c r="A33" s="148" t="str">
        <f t="array" ref="A33">IFERROR(INDEX(Lists!$B$2:$B$200,SMALL(IF(Lists!$I$2:$I$200="Individual",ROW(Lists!$B$2:$B$200)),ROW(29:29))-1,1),"")</f>
        <v>Complex crisis in Ethiopia</v>
      </c>
      <c r="B33" s="149" t="str">
        <f>VLOOKUP(A33,Lists!$B$2:$G$200,2,FALSE)</f>
        <v>ETH001</v>
      </c>
      <c r="C33" s="149" t="str">
        <f>VLOOKUP(B33,'INFORM Severity - hidden'!$C$5:$D$200,2,FALSE)</f>
        <v>Ethiopia</v>
      </c>
      <c r="D33" s="149" t="str">
        <f>VLOOKUP(A33,Lists!$B$2:$G$200,3,FALSE)</f>
        <v>ETH</v>
      </c>
      <c r="E33" s="150" t="str">
        <f>VLOOKUP(A33,Lists!$B$2:$G$200,5,FALSE)</f>
        <v>Displacement,Floods,Conflict</v>
      </c>
      <c r="F33" s="144">
        <f t="shared" si="0"/>
        <v>4.3</v>
      </c>
      <c r="G33" s="145">
        <f t="shared" si="1"/>
        <v>5</v>
      </c>
      <c r="H33" s="145" t="str">
        <f t="shared" si="2"/>
        <v>Very High</v>
      </c>
      <c r="I33" s="146" t="str">
        <f>INDEX(Trends!$D$3:$D$404,MATCH(B33,Trends!$C$3:$C$404,0))</f>
        <v>Increasing</v>
      </c>
      <c r="J33" s="145" t="str">
        <f>VLOOKUP($B33,Reliability!$A$3:$I$170,9,FALSE)</f>
        <v>Very High</v>
      </c>
      <c r="K33" s="147">
        <f t="shared" si="3"/>
        <v>4.2</v>
      </c>
      <c r="L33" s="147">
        <f>VLOOKUP($B33,'Impact of the crisis'!$C$6:$N$170,12,FALSE)</f>
        <v>5</v>
      </c>
      <c r="M33" s="147">
        <f>VLOOKUP($B33,'Impact of the crisis'!$C$6:$AB$170,26,FALSE)</f>
        <v>3.7</v>
      </c>
      <c r="N33" s="147">
        <f>VLOOKUP($B33,'Conditions of people affected'!$C$6:$R$170,16,FALSE)</f>
        <v>4.5</v>
      </c>
      <c r="O33" s="147">
        <f>VLOOKUP($B33,'Conditions of people affected'!$C$6:$R$170,9,FALSE)</f>
        <v>5</v>
      </c>
      <c r="P33" s="147">
        <f>VLOOKUP($B33,'Conditions of people affected'!$C$6:$R$170,15,FALSE)</f>
        <v>4</v>
      </c>
      <c r="Q33" s="147">
        <f t="shared" si="4"/>
        <v>4.0999999999999996</v>
      </c>
      <c r="R33" s="147">
        <f>VLOOKUP($B33,'Complexity of the crisis'!$C$6:$AN$170,22,FALSE)</f>
        <v>3.7</v>
      </c>
      <c r="S33" s="147">
        <f>VLOOKUP($B33,'Complexity of the crisis'!$C$6:$AN$170,38,FALSE)</f>
        <v>4.5</v>
      </c>
      <c r="T33" s="151" t="str">
        <f>VLOOKUP(B33,Lists!$C$3:$E$163,3,FALSE)</f>
        <v>Africa</v>
      </c>
      <c r="U33" s="152">
        <f>VLOOKUP(B33,'INFORM Severity - hidden'!$C$5:$V$200,20,FALSE)</f>
        <v>45046</v>
      </c>
    </row>
    <row r="34" spans="1:21" x14ac:dyDescent="0.25">
      <c r="A34" s="148" t="str">
        <f t="array" ref="A34">IFERROR(INDEX(Lists!$B$2:$B$200,SMALL(IF(Lists!$I$2:$I$200="Individual",ROW(Lists!$B$2:$B$200)),ROW(30:30))-1,1),"")</f>
        <v>International Displacement</v>
      </c>
      <c r="B34" s="149" t="str">
        <f>VLOOKUP(A34,Lists!$B$2:$G$200,2,FALSE)</f>
        <v>ETH003</v>
      </c>
      <c r="C34" s="149" t="str">
        <f>VLOOKUP(B34,'INFORM Severity - hidden'!$C$5:$D$200,2,FALSE)</f>
        <v>Ethiopia</v>
      </c>
      <c r="D34" s="149" t="str">
        <f>VLOOKUP(A34,Lists!$B$2:$G$200,3,FALSE)</f>
        <v>ETH</v>
      </c>
      <c r="E34" s="150" t="str">
        <f>VLOOKUP(A34,Lists!$B$2:$G$200,5,FALSE)</f>
        <v>Displacement</v>
      </c>
      <c r="F34" s="144">
        <f t="shared" si="0"/>
        <v>3.2</v>
      </c>
      <c r="G34" s="145">
        <f t="shared" si="1"/>
        <v>4</v>
      </c>
      <c r="H34" s="145" t="str">
        <f t="shared" si="2"/>
        <v>High</v>
      </c>
      <c r="I34" s="146" t="str">
        <f>INDEX(Trends!$D$3:$D$404,MATCH(B34,Trends!$C$3:$C$404,0))</f>
        <v>Stable</v>
      </c>
      <c r="J34" s="145" t="str">
        <f>VLOOKUP($B34,Reliability!$A$3:$I$170,9,FALSE)</f>
        <v>High</v>
      </c>
      <c r="K34" s="147">
        <f t="shared" si="3"/>
        <v>3.9</v>
      </c>
      <c r="L34" s="147">
        <f>VLOOKUP($B34,'Impact of the crisis'!$C$6:$N$170,12,FALSE)</f>
        <v>5</v>
      </c>
      <c r="M34" s="147">
        <f>VLOOKUP($B34,'Impact of the crisis'!$C$6:$AB$170,26,FALSE)</f>
        <v>3</v>
      </c>
      <c r="N34" s="147">
        <f>VLOOKUP($B34,'Conditions of people affected'!$C$6:$R$170,16,FALSE)</f>
        <v>2.6</v>
      </c>
      <c r="O34" s="147">
        <f>VLOOKUP($B34,'Conditions of people affected'!$C$6:$R$170,9,FALSE)</f>
        <v>3.2</v>
      </c>
      <c r="P34" s="147">
        <f>VLOOKUP($B34,'Conditions of people affected'!$C$6:$R$170,15,FALSE)</f>
        <v>2</v>
      </c>
      <c r="Q34" s="147">
        <f t="shared" si="4"/>
        <v>3.6</v>
      </c>
      <c r="R34" s="147">
        <f>VLOOKUP($B34,'Complexity of the crisis'!$C$6:$AN$170,22,FALSE)</f>
        <v>3.7</v>
      </c>
      <c r="S34" s="147">
        <f>VLOOKUP($B34,'Complexity of the crisis'!$C$6:$AN$170,38,FALSE)</f>
        <v>3.5</v>
      </c>
      <c r="T34" s="151" t="str">
        <f>VLOOKUP(B34,Lists!$C$3:$E$163,3,FALSE)</f>
        <v>Africa</v>
      </c>
      <c r="U34" s="152">
        <f>VLOOKUP(B34,'INFORM Severity - hidden'!$C$5:$V$200,20,FALSE)</f>
        <v>45046</v>
      </c>
    </row>
    <row r="35" spans="1:21" x14ac:dyDescent="0.25">
      <c r="A35" s="148" t="str">
        <f t="array" ref="A35">IFERROR(INDEX(Lists!$B$2:$B$200,SMALL(IF(Lists!$I$2:$I$200="Individual",ROW(Lists!$B$2:$B$200)),ROW(31:31))-1,1),"")</f>
        <v>Northern Ethiopia Conflict</v>
      </c>
      <c r="B35" s="149" t="str">
        <f>VLOOKUP(A35,Lists!$B$2:$G$200,2,FALSE)</f>
        <v>ETH004</v>
      </c>
      <c r="C35" s="149" t="str">
        <f>VLOOKUP(B35,'INFORM Severity - hidden'!$C$5:$D$200,2,FALSE)</f>
        <v>Ethiopia</v>
      </c>
      <c r="D35" s="149" t="str">
        <f>VLOOKUP(A35,Lists!$B$2:$G$200,3,FALSE)</f>
        <v>ETH</v>
      </c>
      <c r="E35" s="150" t="str">
        <f>VLOOKUP(A35,Lists!$B$2:$G$200,5,FALSE)</f>
        <v>Conflict,Displacement</v>
      </c>
      <c r="F35" s="144">
        <f t="shared" si="0"/>
        <v>4.2</v>
      </c>
      <c r="G35" s="145">
        <f t="shared" si="1"/>
        <v>5</v>
      </c>
      <c r="H35" s="145" t="str">
        <f t="shared" si="2"/>
        <v>Very High</v>
      </c>
      <c r="I35" s="146" t="str">
        <f>INDEX(Trends!$D$3:$D$404,MATCH(B35,Trends!$C$3:$C$404,0))</f>
        <v>Stable</v>
      </c>
      <c r="J35" s="145" t="str">
        <f>VLOOKUP($B35,Reliability!$A$3:$I$170,9,FALSE)</f>
        <v>Very High</v>
      </c>
      <c r="K35" s="147">
        <f t="shared" si="3"/>
        <v>3.8</v>
      </c>
      <c r="L35" s="147">
        <f>VLOOKUP($B35,'Impact of the crisis'!$C$6:$N$170,12,FALSE)</f>
        <v>2.9</v>
      </c>
      <c r="M35" s="147">
        <f>VLOOKUP($B35,'Impact of the crisis'!$C$6:$AB$170,26,FALSE)</f>
        <v>4.2</v>
      </c>
      <c r="N35" s="147">
        <f>VLOOKUP($B35,'Conditions of people affected'!$C$6:$R$170,16,FALSE)</f>
        <v>4.5</v>
      </c>
      <c r="O35" s="147">
        <f>VLOOKUP($B35,'Conditions of people affected'!$C$6:$R$170,9,FALSE)</f>
        <v>5</v>
      </c>
      <c r="P35" s="147">
        <f>VLOOKUP($B35,'Conditions of people affected'!$C$6:$R$170,15,FALSE)</f>
        <v>4</v>
      </c>
      <c r="Q35" s="147">
        <f t="shared" si="4"/>
        <v>4.0999999999999996</v>
      </c>
      <c r="R35" s="147">
        <f>VLOOKUP($B35,'Complexity of the crisis'!$C$6:$AN$170,22,FALSE)</f>
        <v>3.7</v>
      </c>
      <c r="S35" s="147">
        <f>VLOOKUP($B35,'Complexity of the crisis'!$C$6:$AN$170,38,FALSE)</f>
        <v>4.5</v>
      </c>
      <c r="T35" s="151" t="str">
        <f>VLOOKUP(B35,Lists!$C$3:$E$163,3,FALSE)</f>
        <v>Africa</v>
      </c>
      <c r="U35" s="152">
        <f>VLOOKUP(B35,'INFORM Severity - hidden'!$C$5:$V$200,20,FALSE)</f>
        <v>45046</v>
      </c>
    </row>
    <row r="36" spans="1:21" x14ac:dyDescent="0.25">
      <c r="A36" s="148" t="str">
        <f t="array" ref="A36">IFERROR(INDEX(Lists!$B$2:$B$200,SMALL(IF(Lists!$I$2:$I$200="Individual",ROW(Lists!$B$2:$B$200)),ROW(32:32))-1,1),"")</f>
        <v>Drought in Ethiopia</v>
      </c>
      <c r="B36" s="149" t="str">
        <f>VLOOKUP(A36,Lists!$B$2:$G$200,2,FALSE)</f>
        <v>ETH005</v>
      </c>
      <c r="C36" s="149" t="str">
        <f>VLOOKUP(B36,'INFORM Severity - hidden'!$C$5:$D$200,2,FALSE)</f>
        <v>Ethiopia</v>
      </c>
      <c r="D36" s="149" t="str">
        <f>VLOOKUP(A36,Lists!$B$2:$G$200,3,FALSE)</f>
        <v>ETH</v>
      </c>
      <c r="E36" s="150" t="str">
        <f>VLOOKUP(A36,Lists!$B$2:$G$200,5,FALSE)</f>
        <v>Drought</v>
      </c>
      <c r="F36" s="144">
        <f t="shared" si="0"/>
        <v>3.7</v>
      </c>
      <c r="G36" s="145">
        <f t="shared" si="1"/>
        <v>4</v>
      </c>
      <c r="H36" s="145" t="str">
        <f t="shared" si="2"/>
        <v>High</v>
      </c>
      <c r="I36" s="146" t="str">
        <f>INDEX(Trends!$D$3:$D$404,MATCH(B36,Trends!$C$3:$C$404,0))</f>
        <v>Decreasing</v>
      </c>
      <c r="J36" s="145" t="str">
        <f>VLOOKUP($B36,Reliability!$A$3:$I$170,9,FALSE)</f>
        <v>Very High</v>
      </c>
      <c r="K36" s="147">
        <f t="shared" si="3"/>
        <v>3.2</v>
      </c>
      <c r="L36" s="147">
        <f>VLOOKUP($B36,'Impact of the crisis'!$C$6:$N$170,12,FALSE)</f>
        <v>4</v>
      </c>
      <c r="M36" s="147">
        <f>VLOOKUP($B36,'Impact of the crisis'!$C$6:$AB$170,26,FALSE)</f>
        <v>2.7</v>
      </c>
      <c r="N36" s="147">
        <f>VLOOKUP($B36,'Conditions of people affected'!$C$6:$R$170,16,FALSE)</f>
        <v>4</v>
      </c>
      <c r="O36" s="147">
        <f>VLOOKUP($B36,'Conditions of people affected'!$C$6:$R$170,9,FALSE)</f>
        <v>5</v>
      </c>
      <c r="P36" s="147">
        <f>VLOOKUP($B36,'Conditions of people affected'!$C$6:$R$170,15,FALSE)</f>
        <v>3</v>
      </c>
      <c r="Q36" s="147">
        <f t="shared" si="4"/>
        <v>3.6</v>
      </c>
      <c r="R36" s="147">
        <f>VLOOKUP($B36,'Complexity of the crisis'!$C$6:$AN$170,22,FALSE)</f>
        <v>3.7</v>
      </c>
      <c r="S36" s="147">
        <f>VLOOKUP($B36,'Complexity of the crisis'!$C$6:$AN$170,38,FALSE)</f>
        <v>3.5</v>
      </c>
      <c r="T36" s="151" t="str">
        <f>VLOOKUP(B36,Lists!$C$3:$E$163,3,FALSE)</f>
        <v>Africa</v>
      </c>
      <c r="U36" s="152">
        <f>VLOOKUP(B36,'INFORM Severity - hidden'!$C$5:$V$200,20,FALSE)</f>
        <v>45046</v>
      </c>
    </row>
    <row r="37" spans="1:21" x14ac:dyDescent="0.25">
      <c r="A37" s="148" t="str">
        <f t="array" ref="A37">IFERROR(INDEX(Lists!$B$2:$B$200,SMALL(IF(Lists!$I$2:$I$200="Individual",ROW(Lists!$B$2:$B$200)),ROW(33:33))-1,1),"")</f>
        <v>Mixed migration flows in Greece</v>
      </c>
      <c r="B37" s="149" t="str">
        <f>VLOOKUP(A37,Lists!$B$2:$G$200,2,FALSE)</f>
        <v>GRC002</v>
      </c>
      <c r="C37" s="149" t="str">
        <f>VLOOKUP(B37,'INFORM Severity - hidden'!$C$5:$D$200,2,FALSE)</f>
        <v>Greece</v>
      </c>
      <c r="D37" s="149" t="str">
        <f>VLOOKUP(A37,Lists!$B$2:$G$200,3,FALSE)</f>
        <v>GRC</v>
      </c>
      <c r="E37" s="150" t="str">
        <f>VLOOKUP(A37,Lists!$B$2:$G$200,5,FALSE)</f>
        <v>Displacement</v>
      </c>
      <c r="F37" s="144">
        <f t="shared" ref="F37:F68" si="5">IF(OR(N37="x",K37="x"),"x",ROUND((5-GEOMEAN(((5-K37)/5*4+1),((5-N37)/5*4+1),((5-N37)/5*4+1)))/4*3.5+Q37*0.3,1))</f>
        <v>1.6</v>
      </c>
      <c r="G37" s="145">
        <f t="shared" ref="G37:G68" si="6">IF(F37="x","x",ROUNDUP(F37,0))</f>
        <v>2</v>
      </c>
      <c r="H37" s="145" t="str">
        <f t="shared" ref="H37:H68" si="7">IF(N37="x","x",IF(K37="x","x",(IF(G37=5,"Very High",IF(G37=4,"High",IF(G37=3,"Medium",IF(G37=2,"Low","Very Low")))))))</f>
        <v>Low</v>
      </c>
      <c r="I37" s="146" t="str">
        <f>INDEX(Trends!$D$3:$D$404,MATCH(B37,Trends!$C$3:$C$404,0))</f>
        <v>Increasing</v>
      </c>
      <c r="J37" s="145" t="str">
        <f>VLOOKUP($B37,Reliability!$A$3:$I$170,9,FALSE)</f>
        <v>High</v>
      </c>
      <c r="K37" s="147">
        <f t="shared" ref="K37:K68" si="8">IF(OR(M37="x",L37="x"),"x",ROUND((5-GEOMEAN(((5-L37)/5*4+1),((5-M37)/5*4+1),((5-M37)/5*4+1)))/4*5,1))</f>
        <v>2.2000000000000002</v>
      </c>
      <c r="L37" s="147">
        <f>VLOOKUP($B37,'Impact of the crisis'!$C$6:$N$170,12,FALSE)</f>
        <v>0.3</v>
      </c>
      <c r="M37" s="147">
        <f>VLOOKUP($B37,'Impact of the crisis'!$C$6:$AB$170,26,FALSE)</f>
        <v>2.9</v>
      </c>
      <c r="N37" s="147">
        <f>VLOOKUP($B37,'Conditions of people affected'!$C$6:$R$170,16,FALSE)</f>
        <v>1.25</v>
      </c>
      <c r="O37" s="147">
        <f>VLOOKUP($B37,'Conditions of people affected'!$C$6:$R$170,9,FALSE)</f>
        <v>0.5</v>
      </c>
      <c r="P37" s="147">
        <f>VLOOKUP($B37,'Conditions of people affected'!$C$6:$R$170,15,FALSE)</f>
        <v>2</v>
      </c>
      <c r="Q37" s="147">
        <f t="shared" ref="Q37:Q68" si="9">IF(OR(S37="x",R37="x"),R37,ROUND((5-GEOMEAN(((5-R37)/5*4+1),((5-S37)/5*4+1)))/4*5,1))</f>
        <v>1.7</v>
      </c>
      <c r="R37" s="147">
        <f>VLOOKUP($B37,'Complexity of the crisis'!$C$6:$AN$170,22,FALSE)</f>
        <v>1.8</v>
      </c>
      <c r="S37" s="147">
        <f>VLOOKUP($B37,'Complexity of the crisis'!$C$6:$AN$170,38,FALSE)</f>
        <v>1.5</v>
      </c>
      <c r="T37" s="151" t="str">
        <f>VLOOKUP(B37,Lists!$C$3:$E$163,3,FALSE)</f>
        <v>Europe</v>
      </c>
      <c r="U37" s="152">
        <f>VLOOKUP(B37,'INFORM Severity - hidden'!$C$5:$V$200,20,FALSE)</f>
        <v>45041</v>
      </c>
    </row>
    <row r="38" spans="1:21" x14ac:dyDescent="0.25">
      <c r="A38" s="148" t="str">
        <f t="array" ref="A38">IFERROR(INDEX(Lists!$B$2:$B$200,SMALL(IF(Lists!$I$2:$I$200="Individual",ROW(Lists!$B$2:$B$200)),ROW(34:34))-1,1),"")</f>
        <v>Complex crisis in Guatemala</v>
      </c>
      <c r="B38" s="149" t="str">
        <f>VLOOKUP(A38,Lists!$B$2:$G$200,2,FALSE)</f>
        <v>GTM001</v>
      </c>
      <c r="C38" s="149" t="str">
        <f>VLOOKUP(B38,'INFORM Severity - hidden'!$C$5:$D$200,2,FALSE)</f>
        <v>Guatemala</v>
      </c>
      <c r="D38" s="149" t="str">
        <f>VLOOKUP(A38,Lists!$B$2:$G$200,3,FALSE)</f>
        <v>GTM</v>
      </c>
      <c r="E38" s="150" t="str">
        <f>VLOOKUP(A38,Lists!$B$2:$G$200,5,FALSE)</f>
        <v>Violence,Socio-political,Other seasonal event</v>
      </c>
      <c r="F38" s="144">
        <f t="shared" si="5"/>
        <v>3.5</v>
      </c>
      <c r="G38" s="145">
        <f t="shared" si="6"/>
        <v>4</v>
      </c>
      <c r="H38" s="145" t="str">
        <f t="shared" si="7"/>
        <v>High</v>
      </c>
      <c r="I38" s="146" t="str">
        <f>INDEX(Trends!$D$3:$D$404,MATCH(B38,Trends!$C$3:$C$404,0))</f>
        <v>Stable</v>
      </c>
      <c r="J38" s="145" t="str">
        <f>VLOOKUP($B38,Reliability!$A$3:$I$170,9,FALSE)</f>
        <v>High</v>
      </c>
      <c r="K38" s="147">
        <f t="shared" si="8"/>
        <v>3.7</v>
      </c>
      <c r="L38" s="147">
        <f>VLOOKUP($B38,'Impact of the crisis'!$C$6:$N$170,12,FALSE)</f>
        <v>4.4000000000000004</v>
      </c>
      <c r="M38" s="147">
        <f>VLOOKUP($B38,'Impact of the crisis'!$C$6:$AB$170,26,FALSE)</f>
        <v>3.2</v>
      </c>
      <c r="N38" s="147">
        <f>VLOOKUP($B38,'Conditions of people affected'!$C$6:$R$170,16,FALSE)</f>
        <v>3.75</v>
      </c>
      <c r="O38" s="147">
        <f>VLOOKUP($B38,'Conditions of people affected'!$C$6:$R$170,9,FALSE)</f>
        <v>4.5</v>
      </c>
      <c r="P38" s="147">
        <f>VLOOKUP($B38,'Conditions of people affected'!$C$6:$R$170,15,FALSE)</f>
        <v>3</v>
      </c>
      <c r="Q38" s="147">
        <f t="shared" si="9"/>
        <v>3.1</v>
      </c>
      <c r="R38" s="147">
        <f>VLOOKUP($B38,'Complexity of the crisis'!$C$6:$AN$170,22,FALSE)</f>
        <v>3.2</v>
      </c>
      <c r="S38" s="147">
        <f>VLOOKUP($B38,'Complexity of the crisis'!$C$6:$AN$170,38,FALSE)</f>
        <v>3</v>
      </c>
      <c r="T38" s="151" t="str">
        <f>VLOOKUP(B38,Lists!$C$3:$E$163,3,FALSE)</f>
        <v>Americas</v>
      </c>
      <c r="U38" s="152">
        <f>VLOOKUP(B38,'INFORM Severity - hidden'!$C$5:$V$200,20,FALSE)</f>
        <v>44978</v>
      </c>
    </row>
    <row r="39" spans="1:21" x14ac:dyDescent="0.25">
      <c r="A39" s="148" t="str">
        <f t="array" ref="A39">IFERROR(INDEX(Lists!$B$2:$B$200,SMALL(IF(Lists!$I$2:$I$200="Individual",ROW(Lists!$B$2:$B$200)),ROW(35:35))-1,1),"")</f>
        <v>Complex crisis in Honduras</v>
      </c>
      <c r="B39" s="149" t="str">
        <f>VLOOKUP(A39,Lists!$B$2:$G$200,2,FALSE)</f>
        <v>HND001</v>
      </c>
      <c r="C39" s="149" t="str">
        <f>VLOOKUP(B39,'INFORM Severity - hidden'!$C$5:$D$200,2,FALSE)</f>
        <v>Honduras</v>
      </c>
      <c r="D39" s="149" t="str">
        <f>VLOOKUP(A39,Lists!$B$2:$G$200,3,FALSE)</f>
        <v>HND</v>
      </c>
      <c r="E39" s="150" t="str">
        <f>VLOOKUP(A39,Lists!$B$2:$G$200,5,FALSE)</f>
        <v>Violence,Socio-political,Other seasonal event,Cyclone</v>
      </c>
      <c r="F39" s="144">
        <f t="shared" si="5"/>
        <v>3.4</v>
      </c>
      <c r="G39" s="145">
        <f t="shared" si="6"/>
        <v>4</v>
      </c>
      <c r="H39" s="145" t="str">
        <f t="shared" si="7"/>
        <v>High</v>
      </c>
      <c r="I39" s="146" t="str">
        <f>INDEX(Trends!$D$3:$D$404,MATCH(B39,Trends!$C$3:$C$404,0))</f>
        <v>Increasing</v>
      </c>
      <c r="J39" s="145" t="str">
        <f>VLOOKUP($B39,Reliability!$A$3:$I$170,9,FALSE)</f>
        <v>High</v>
      </c>
      <c r="K39" s="147">
        <f t="shared" si="8"/>
        <v>3.6</v>
      </c>
      <c r="L39" s="147">
        <f>VLOOKUP($B39,'Impact of the crisis'!$C$6:$N$170,12,FALSE)</f>
        <v>4.2</v>
      </c>
      <c r="M39" s="147">
        <f>VLOOKUP($B39,'Impact of the crisis'!$C$6:$AB$170,26,FALSE)</f>
        <v>3.3</v>
      </c>
      <c r="N39" s="147">
        <f>VLOOKUP($B39,'Conditions of people affected'!$C$6:$R$170,16,FALSE)</f>
        <v>3.6</v>
      </c>
      <c r="O39" s="147">
        <f>VLOOKUP($B39,'Conditions of people affected'!$C$6:$R$170,9,FALSE)</f>
        <v>4.2</v>
      </c>
      <c r="P39" s="147">
        <f>VLOOKUP($B39,'Conditions of people affected'!$C$6:$R$170,15,FALSE)</f>
        <v>3</v>
      </c>
      <c r="Q39" s="147">
        <f t="shared" si="9"/>
        <v>2.8</v>
      </c>
      <c r="R39" s="147">
        <f>VLOOKUP($B39,'Complexity of the crisis'!$C$6:$AN$170,22,FALSE)</f>
        <v>3</v>
      </c>
      <c r="S39" s="147">
        <f>VLOOKUP($B39,'Complexity of the crisis'!$C$6:$AN$170,38,FALSE)</f>
        <v>2.5</v>
      </c>
      <c r="T39" s="151" t="str">
        <f>VLOOKUP(B39,Lists!$C$3:$E$163,3,FALSE)</f>
        <v>Americas</v>
      </c>
      <c r="U39" s="152">
        <f>VLOOKUP(B39,'INFORM Severity - hidden'!$C$5:$V$200,20,FALSE)</f>
        <v>44978</v>
      </c>
    </row>
    <row r="40" spans="1:21" x14ac:dyDescent="0.25">
      <c r="A40" s="148" t="str">
        <f t="array" ref="A40">IFERROR(INDEX(Lists!$B$2:$B$200,SMALL(IF(Lists!$I$2:$I$200="Individual",ROW(Lists!$B$2:$B$200)),ROW(36:36))-1,1),"")</f>
        <v>Complex crisis in Haiti</v>
      </c>
      <c r="B40" s="149" t="str">
        <f>VLOOKUP(A40,Lists!$B$2:$G$200,2,FALSE)</f>
        <v>HTI001</v>
      </c>
      <c r="C40" s="149" t="str">
        <f>VLOOKUP(B40,'INFORM Severity - hidden'!$C$5:$D$200,2,FALSE)</f>
        <v>Haiti</v>
      </c>
      <c r="D40" s="149" t="str">
        <f>VLOOKUP(A40,Lists!$B$2:$G$200,3,FALSE)</f>
        <v>HTI</v>
      </c>
      <c r="E40" s="150" t="str">
        <f>VLOOKUP(A40,Lists!$B$2:$G$200,5,FALSE)</f>
        <v>Earthquake,Violence,Socio-political,Other seasonal event</v>
      </c>
      <c r="F40" s="144">
        <f t="shared" si="5"/>
        <v>4.2</v>
      </c>
      <c r="G40" s="145">
        <f t="shared" si="6"/>
        <v>5</v>
      </c>
      <c r="H40" s="145" t="str">
        <f t="shared" si="7"/>
        <v>Very High</v>
      </c>
      <c r="I40" s="146" t="str">
        <f>INDEX(Trends!$D$3:$D$404,MATCH(B40,Trends!$C$3:$C$404,0))</f>
        <v>Stable</v>
      </c>
      <c r="J40" s="145" t="str">
        <f>VLOOKUP($B40,Reliability!$A$3:$I$170,9,FALSE)</f>
        <v>Very High</v>
      </c>
      <c r="K40" s="147">
        <f t="shared" si="8"/>
        <v>3.9</v>
      </c>
      <c r="L40" s="147">
        <f>VLOOKUP($B40,'Impact of the crisis'!$C$6:$N$170,12,FALSE)</f>
        <v>4</v>
      </c>
      <c r="M40" s="147">
        <f>VLOOKUP($B40,'Impact of the crisis'!$C$6:$AB$170,26,FALSE)</f>
        <v>3.9</v>
      </c>
      <c r="N40" s="147">
        <f>VLOOKUP($B40,'Conditions of people affected'!$C$6:$R$170,16,FALSE)</f>
        <v>4.7</v>
      </c>
      <c r="O40" s="147">
        <f>VLOOKUP($B40,'Conditions of people affected'!$C$6:$R$170,9,FALSE)</f>
        <v>4.4000000000000004</v>
      </c>
      <c r="P40" s="147">
        <f>VLOOKUP($B40,'Conditions of people affected'!$C$6:$R$170,15,FALSE)</f>
        <v>5</v>
      </c>
      <c r="Q40" s="147">
        <f t="shared" si="9"/>
        <v>3.6</v>
      </c>
      <c r="R40" s="147">
        <f>VLOOKUP($B40,'Complexity of the crisis'!$C$6:$AN$170,22,FALSE)</f>
        <v>3.2</v>
      </c>
      <c r="S40" s="147">
        <f>VLOOKUP($B40,'Complexity of the crisis'!$C$6:$AN$170,38,FALSE)</f>
        <v>4</v>
      </c>
      <c r="T40" s="151" t="str">
        <f>VLOOKUP(B40,Lists!$C$3:$E$163,3,FALSE)</f>
        <v>Americas</v>
      </c>
      <c r="U40" s="152">
        <f>VLOOKUP(B40,'INFORM Severity - hidden'!$C$5:$V$200,20,FALSE)</f>
        <v>45013</v>
      </c>
    </row>
    <row r="41" spans="1:21" x14ac:dyDescent="0.25">
      <c r="A41" s="148" t="str">
        <f t="array" ref="A41">IFERROR(INDEX(Lists!$B$2:$B$200,SMALL(IF(Lists!$I$2:$I$200="Individual",ROW(Lists!$B$2:$B$200)),ROW(37:37))-1,1),"")</f>
        <v xml:space="preserve">Nippes Earthquake </v>
      </c>
      <c r="B41" s="149" t="str">
        <f>VLOOKUP(A41,Lists!$B$2:$G$200,2,FALSE)</f>
        <v>HTI002</v>
      </c>
      <c r="C41" s="149" t="str">
        <f>VLOOKUP(B41,'INFORM Severity - hidden'!$C$5:$D$200,2,FALSE)</f>
        <v>Haiti</v>
      </c>
      <c r="D41" s="149" t="str">
        <f>VLOOKUP(A41,Lists!$B$2:$G$200,3,FALSE)</f>
        <v>HTI</v>
      </c>
      <c r="E41" s="150" t="str">
        <f>VLOOKUP(A41,Lists!$B$2:$G$200,5,FALSE)</f>
        <v>Earthquake</v>
      </c>
      <c r="F41" s="144">
        <f t="shared" si="5"/>
        <v>2.9</v>
      </c>
      <c r="G41" s="145">
        <f t="shared" si="6"/>
        <v>3</v>
      </c>
      <c r="H41" s="145" t="str">
        <f t="shared" si="7"/>
        <v>Medium</v>
      </c>
      <c r="I41" s="146" t="str">
        <f>INDEX(Trends!$D$3:$D$404,MATCH(B41,Trends!$C$3:$C$404,0))</f>
        <v>Stable</v>
      </c>
      <c r="J41" s="145" t="str">
        <f>VLOOKUP($B41,Reliability!$A$3:$I$170,9,FALSE)</f>
        <v>Very High</v>
      </c>
      <c r="K41" s="147">
        <f t="shared" si="8"/>
        <v>2.6</v>
      </c>
      <c r="L41" s="147">
        <f>VLOOKUP($B41,'Impact of the crisis'!$C$6:$N$170,12,FALSE)</f>
        <v>2.4</v>
      </c>
      <c r="M41" s="147">
        <f>VLOOKUP($B41,'Impact of the crisis'!$C$6:$AB$170,26,FALSE)</f>
        <v>2.7</v>
      </c>
      <c r="N41" s="147">
        <f>VLOOKUP($B41,'Conditions of people affected'!$C$6:$R$170,16,FALSE)</f>
        <v>3</v>
      </c>
      <c r="O41" s="147">
        <f>VLOOKUP($B41,'Conditions of people affected'!$C$6:$R$170,9,FALSE)</f>
        <v>3</v>
      </c>
      <c r="P41" s="147">
        <f>VLOOKUP($B41,'Conditions of people affected'!$C$6:$R$170,15,FALSE)</f>
        <v>3</v>
      </c>
      <c r="Q41" s="147">
        <f t="shared" si="9"/>
        <v>3.1</v>
      </c>
      <c r="R41" s="147">
        <f>VLOOKUP($B41,'Complexity of the crisis'!$C$6:$AN$170,22,FALSE)</f>
        <v>3.2</v>
      </c>
      <c r="S41" s="147">
        <f>VLOOKUP($B41,'Complexity of the crisis'!$C$6:$AN$170,38,FALSE)</f>
        <v>3</v>
      </c>
      <c r="T41" s="151" t="str">
        <f>VLOOKUP(B41,Lists!$C$3:$E$163,3,FALSE)</f>
        <v>Americas</v>
      </c>
      <c r="U41" s="152">
        <f>VLOOKUP(B41,'INFORM Severity - hidden'!$C$5:$V$200,20,FALSE)</f>
        <v>45013</v>
      </c>
    </row>
    <row r="42" spans="1:21" x14ac:dyDescent="0.25">
      <c r="A42" s="148" t="str">
        <f t="array" ref="A42">IFERROR(INDEX(Lists!$B$2:$B$200,SMALL(IF(Lists!$I$2:$I$200="Individual",ROW(Lists!$B$2:$B$200)),ROW(38:38))-1,1),"")</f>
        <v>Displacement from Ukraine conflict in Hungary</v>
      </c>
      <c r="B42" s="149" t="str">
        <f>VLOOKUP(A42,Lists!$B$2:$G$200,2,FALSE)</f>
        <v>HUN002</v>
      </c>
      <c r="C42" s="149" t="str">
        <f>VLOOKUP(B42,'INFORM Severity - hidden'!$C$5:$D$200,2,FALSE)</f>
        <v>Hungary</v>
      </c>
      <c r="D42" s="149" t="str">
        <f>VLOOKUP(A42,Lists!$B$2:$G$200,3,FALSE)</f>
        <v>HUN</v>
      </c>
      <c r="E42" s="150" t="str">
        <f>VLOOKUP(A42,Lists!$B$2:$G$200,5,FALSE)</f>
        <v>Conflict,Displacement</v>
      </c>
      <c r="F42" s="144">
        <f t="shared" si="5"/>
        <v>1.5</v>
      </c>
      <c r="G42" s="145">
        <f t="shared" si="6"/>
        <v>2</v>
      </c>
      <c r="H42" s="145" t="str">
        <f t="shared" si="7"/>
        <v>Low</v>
      </c>
      <c r="I42" s="146" t="str">
        <f>INDEX(Trends!$D$3:$D$404,MATCH(B42,Trends!$C$3:$C$404,0))</f>
        <v>Decreasing</v>
      </c>
      <c r="J42" s="145" t="str">
        <f>VLOOKUP($B42,Reliability!$A$3:$I$170,9,FALSE)</f>
        <v>Very High</v>
      </c>
      <c r="K42" s="147">
        <f t="shared" si="8"/>
        <v>1</v>
      </c>
      <c r="L42" s="147">
        <f>VLOOKUP($B42,'Impact of the crisis'!$C$6:$N$170,12,FALSE)</f>
        <v>0.4</v>
      </c>
      <c r="M42" s="147">
        <f>VLOOKUP($B42,'Impact of the crisis'!$C$6:$AB$170,26,FALSE)</f>
        <v>1.3</v>
      </c>
      <c r="N42" s="147">
        <f>VLOOKUP($B42,'Conditions of people affected'!$C$6:$R$170,16,FALSE)</f>
        <v>1.95</v>
      </c>
      <c r="O42" s="147">
        <f>VLOOKUP($B42,'Conditions of people affected'!$C$6:$R$170,9,FALSE)</f>
        <v>0.9</v>
      </c>
      <c r="P42" s="147">
        <f>VLOOKUP($B42,'Conditions of people affected'!$C$6:$R$170,15,FALSE)</f>
        <v>3</v>
      </c>
      <c r="Q42" s="147">
        <f t="shared" si="9"/>
        <v>1.2</v>
      </c>
      <c r="R42" s="147">
        <f>VLOOKUP($B42,'Complexity of the crisis'!$C$6:$AN$170,22,FALSE)</f>
        <v>1.4</v>
      </c>
      <c r="S42" s="147">
        <f>VLOOKUP($B42,'Complexity of the crisis'!$C$6:$AN$170,38,FALSE)</f>
        <v>1</v>
      </c>
      <c r="T42" s="151" t="str">
        <f>VLOOKUP(B42,Lists!$C$3:$E$163,3,FALSE)</f>
        <v>Europe</v>
      </c>
      <c r="U42" s="152">
        <f>VLOOKUP(B42,'INFORM Severity - hidden'!$C$5:$V$200,20,FALSE)</f>
        <v>45042</v>
      </c>
    </row>
    <row r="43" spans="1:21" x14ac:dyDescent="0.25">
      <c r="A43" s="148" t="str">
        <f t="array" ref="A43">IFERROR(INDEX(Lists!$B$2:$B$200,SMALL(IF(Lists!$I$2:$I$200="Individual",ROW(Lists!$B$2:$B$200)),ROW(39:39))-1,1),"")</f>
        <v>Papua Conflict</v>
      </c>
      <c r="B43" s="149" t="str">
        <f>VLOOKUP(A43,Lists!$B$2:$G$200,2,FALSE)</f>
        <v>IDN002</v>
      </c>
      <c r="C43" s="149" t="str">
        <f>VLOOKUP(B43,'INFORM Severity - hidden'!$C$5:$D$200,2,FALSE)</f>
        <v>Indonesia</v>
      </c>
      <c r="D43" s="149" t="str">
        <f>VLOOKUP(A43,Lists!$B$2:$G$200,3,FALSE)</f>
        <v>IDN</v>
      </c>
      <c r="E43" s="150" t="str">
        <f>VLOOKUP(A43,Lists!$B$2:$G$200,5,FALSE)</f>
        <v>Socio-political,Violence</v>
      </c>
      <c r="F43" s="144">
        <f t="shared" si="5"/>
        <v>2.5</v>
      </c>
      <c r="G43" s="145">
        <f t="shared" si="6"/>
        <v>3</v>
      </c>
      <c r="H43" s="145" t="str">
        <f t="shared" si="7"/>
        <v>Medium</v>
      </c>
      <c r="I43" s="146" t="str">
        <f>INDEX(Trends!$D$3:$D$404,MATCH(B43,Trends!$C$3:$C$404,0))</f>
        <v>Stable</v>
      </c>
      <c r="J43" s="145" t="str">
        <f>VLOOKUP($B43,Reliability!$A$3:$I$170,9,FALSE)</f>
        <v>Medium</v>
      </c>
      <c r="K43" s="147">
        <f t="shared" si="8"/>
        <v>2.9</v>
      </c>
      <c r="L43" s="147">
        <f>VLOOKUP($B43,'Impact of the crisis'!$C$6:$N$170,12,FALSE)</f>
        <v>2.1</v>
      </c>
      <c r="M43" s="147">
        <f>VLOOKUP($B43,'Impact of the crisis'!$C$6:$AB$170,26,FALSE)</f>
        <v>3.3</v>
      </c>
      <c r="N43" s="147">
        <f>VLOOKUP($B43,'Conditions of people affected'!$C$6:$R$170,16,FALSE)</f>
        <v>1.85</v>
      </c>
      <c r="O43" s="147">
        <f>VLOOKUP($B43,'Conditions of people affected'!$C$6:$R$170,9,FALSE)</f>
        <v>1.7</v>
      </c>
      <c r="P43" s="147">
        <f>VLOOKUP($B43,'Conditions of people affected'!$C$6:$R$170,15,FALSE)</f>
        <v>2</v>
      </c>
      <c r="Q43" s="147">
        <f t="shared" si="9"/>
        <v>3.2</v>
      </c>
      <c r="R43" s="147">
        <f>VLOOKUP($B43,'Complexity of the crisis'!$C$6:$AN$170,22,FALSE)</f>
        <v>2.8</v>
      </c>
      <c r="S43" s="147">
        <f>VLOOKUP($B43,'Complexity of the crisis'!$C$6:$AN$170,38,FALSE)</f>
        <v>3.5</v>
      </c>
      <c r="T43" s="151" t="str">
        <f>VLOOKUP(B43,Lists!$C$3:$E$163,3,FALSE)</f>
        <v>Asia</v>
      </c>
      <c r="U43" s="152">
        <f>VLOOKUP(B43,'INFORM Severity - hidden'!$C$5:$V$200,20,FALSE)</f>
        <v>45043</v>
      </c>
    </row>
    <row r="44" spans="1:21" x14ac:dyDescent="0.25">
      <c r="A44" s="148" t="str">
        <f t="array" ref="A44">IFERROR(INDEX(Lists!$B$2:$B$200,SMALL(IF(Lists!$I$2:$I$200="Individual",ROW(Lists!$B$2:$B$200)),ROW(40:40))-1,1),"")</f>
        <v>Earthquake in West Java province</v>
      </c>
      <c r="B44" s="149" t="str">
        <f>VLOOKUP(A44,Lists!$B$2:$G$200,2,FALSE)</f>
        <v>IDN008</v>
      </c>
      <c r="C44" s="149" t="str">
        <f>VLOOKUP(B44,'INFORM Severity - hidden'!$C$5:$D$200,2,FALSE)</f>
        <v>Indonesia</v>
      </c>
      <c r="D44" s="149" t="str">
        <f>VLOOKUP(A44,Lists!$B$2:$G$200,3,FALSE)</f>
        <v>IDN</v>
      </c>
      <c r="E44" s="150" t="str">
        <f>VLOOKUP(A44,Lists!$B$2:$G$200,5,FALSE)</f>
        <v>Earthquake</v>
      </c>
      <c r="F44" s="144">
        <f t="shared" si="5"/>
        <v>2.2999999999999998</v>
      </c>
      <c r="G44" s="145">
        <f t="shared" si="6"/>
        <v>3</v>
      </c>
      <c r="H44" s="145" t="str">
        <f t="shared" si="7"/>
        <v>Medium</v>
      </c>
      <c r="I44" s="146" t="str">
        <f>INDEX(Trends!$D$3:$D$404,MATCH(B44,Trends!$C$3:$C$404,0))</f>
        <v>Increasing</v>
      </c>
      <c r="J44" s="145" t="str">
        <f>VLOOKUP($B44,Reliability!$A$3:$I$170,9,FALSE)</f>
        <v>Very High</v>
      </c>
      <c r="K44" s="147">
        <f t="shared" si="8"/>
        <v>2.4</v>
      </c>
      <c r="L44" s="147">
        <f>VLOOKUP($B44,'Impact of the crisis'!$C$6:$N$170,12,FALSE)</f>
        <v>1.6</v>
      </c>
      <c r="M44" s="147">
        <f>VLOOKUP($B44,'Impact of the crisis'!$C$6:$AB$170,26,FALSE)</f>
        <v>2.7</v>
      </c>
      <c r="N44" s="147">
        <f>VLOOKUP($B44,'Conditions of people affected'!$C$6:$R$170,16,FALSE)</f>
        <v>1.9</v>
      </c>
      <c r="O44" s="147">
        <f>VLOOKUP($B44,'Conditions of people affected'!$C$6:$R$170,9,FALSE)</f>
        <v>1.8</v>
      </c>
      <c r="P44" s="147">
        <f>VLOOKUP($B44,'Conditions of people affected'!$C$6:$R$170,15,FALSE)</f>
        <v>2</v>
      </c>
      <c r="Q44" s="147">
        <f t="shared" si="9"/>
        <v>2.7</v>
      </c>
      <c r="R44" s="147">
        <f>VLOOKUP($B44,'Complexity of the crisis'!$C$6:$AN$170,22,FALSE)</f>
        <v>2.8</v>
      </c>
      <c r="S44" s="147">
        <f>VLOOKUP($B44,'Complexity of the crisis'!$C$6:$AN$170,38,FALSE)</f>
        <v>2.5</v>
      </c>
      <c r="T44" s="151" t="str">
        <f>VLOOKUP(B44,Lists!$C$3:$E$163,3,FALSE)</f>
        <v>Asia</v>
      </c>
      <c r="U44" s="152">
        <f>VLOOKUP(B44,'INFORM Severity - hidden'!$C$5:$V$200,20,FALSE)</f>
        <v>45043</v>
      </c>
    </row>
    <row r="45" spans="1:21" x14ac:dyDescent="0.25">
      <c r="A45" s="148" t="str">
        <f t="array" ref="A45">IFERROR(INDEX(Lists!$B$2:$B$200,SMALL(IF(Lists!$I$2:$I$200="Individual",ROW(Lists!$B$2:$B$200)),ROW(41:41))-1,1),"")</f>
        <v>Conflict in Jammu and Kashmir</v>
      </c>
      <c r="B45" s="149" t="str">
        <f>VLOOKUP(A45,Lists!$B$2:$G$200,2,FALSE)</f>
        <v>IND002</v>
      </c>
      <c r="C45" s="149" t="str">
        <f>VLOOKUP(B45,'INFORM Severity - hidden'!$C$5:$D$200,2,FALSE)</f>
        <v>India</v>
      </c>
      <c r="D45" s="149" t="str">
        <f>VLOOKUP(A45,Lists!$B$2:$G$200,3,FALSE)</f>
        <v>IND</v>
      </c>
      <c r="E45" s="150" t="str">
        <f>VLOOKUP(A45,Lists!$B$2:$G$200,5,FALSE)</f>
        <v>Socio-political</v>
      </c>
      <c r="F45" s="144" t="str">
        <f t="shared" si="5"/>
        <v>x</v>
      </c>
      <c r="G45" s="145" t="str">
        <f t="shared" si="6"/>
        <v>x</v>
      </c>
      <c r="H45" s="145" t="str">
        <f t="shared" si="7"/>
        <v>x</v>
      </c>
      <c r="I45" s="146" t="str">
        <f>INDEX(Trends!$D$3:$D$404,MATCH(B45,Trends!$C$3:$C$404,0))</f>
        <v>-</v>
      </c>
      <c r="J45" s="145" t="str">
        <f>VLOOKUP($B45,Reliability!$A$3:$I$170,9,FALSE)</f>
        <v>Very Low</v>
      </c>
      <c r="K45" s="147">
        <f t="shared" si="8"/>
        <v>1.9</v>
      </c>
      <c r="L45" s="147">
        <f>VLOOKUP($B45,'Impact of the crisis'!$C$6:$N$170,12,FALSE)</f>
        <v>2</v>
      </c>
      <c r="M45" s="147">
        <f>VLOOKUP($B45,'Impact of the crisis'!$C$6:$AB$170,26,FALSE)</f>
        <v>1.8</v>
      </c>
      <c r="N45" s="147" t="str">
        <f>VLOOKUP($B45,'Conditions of people affected'!$C$6:$R$170,16,FALSE)</f>
        <v>x</v>
      </c>
      <c r="O45" s="147" t="str">
        <f>VLOOKUP($B45,'Conditions of people affected'!$C$6:$R$170,9,FALSE)</f>
        <v>x</v>
      </c>
      <c r="P45" s="147" t="str">
        <f>VLOOKUP($B45,'Conditions of people affected'!$C$6:$R$170,15,FALSE)</f>
        <v>x</v>
      </c>
      <c r="Q45" s="147">
        <f t="shared" si="9"/>
        <v>2.1</v>
      </c>
      <c r="R45" s="147">
        <f>VLOOKUP($B45,'Complexity of the crisis'!$C$6:$AN$170,22,FALSE)</f>
        <v>2.2000000000000002</v>
      </c>
      <c r="S45" s="147">
        <f>VLOOKUP($B45,'Complexity of the crisis'!$C$6:$AN$170,38,FALSE)</f>
        <v>2</v>
      </c>
      <c r="T45" s="151" t="str">
        <f>VLOOKUP(B45,Lists!$C$3:$E$163,3,FALSE)</f>
        <v>Asia</v>
      </c>
      <c r="U45" s="152">
        <f>VLOOKUP(B45,'INFORM Severity - hidden'!$C$5:$V$200,20,FALSE)</f>
        <v>45043</v>
      </c>
    </row>
    <row r="46" spans="1:21" x14ac:dyDescent="0.25">
      <c r="A46" s="148" t="str">
        <f t="array" ref="A46">IFERROR(INDEX(Lists!$B$2:$B$200,SMALL(IF(Lists!$I$2:$I$200="Individual",ROW(Lists!$B$2:$B$200)),ROW(42:42))-1,1),"")</f>
        <v>Afghan Refugees in Iran</v>
      </c>
      <c r="B46" s="149" t="str">
        <f>VLOOKUP(A46,Lists!$B$2:$G$200,2,FALSE)</f>
        <v>IRN004</v>
      </c>
      <c r="C46" s="149" t="str">
        <f>VLOOKUP(B46,'INFORM Severity - hidden'!$C$5:$D$200,2,FALSE)</f>
        <v>Iran</v>
      </c>
      <c r="D46" s="149" t="str">
        <f>VLOOKUP(A46,Lists!$B$2:$G$200,3,FALSE)</f>
        <v>IRN</v>
      </c>
      <c r="E46" s="150" t="str">
        <f>VLOOKUP(A46,Lists!$B$2:$G$200,5,FALSE)</f>
        <v>Displacement</v>
      </c>
      <c r="F46" s="144">
        <f t="shared" si="5"/>
        <v>3.6</v>
      </c>
      <c r="G46" s="145">
        <f t="shared" si="6"/>
        <v>4</v>
      </c>
      <c r="H46" s="145" t="str">
        <f t="shared" si="7"/>
        <v>High</v>
      </c>
      <c r="I46" s="146" t="str">
        <f>INDEX(Trends!$D$3:$D$404,MATCH(B46,Trends!$C$3:$C$404,0))</f>
        <v>Increasing</v>
      </c>
      <c r="J46" s="145" t="str">
        <f>VLOOKUP($B46,Reliability!$A$3:$I$170,9,FALSE)</f>
        <v>Low</v>
      </c>
      <c r="K46" s="147">
        <f t="shared" si="8"/>
        <v>3.6</v>
      </c>
      <c r="L46" s="147">
        <f>VLOOKUP($B46,'Impact of the crisis'!$C$6:$N$170,12,FALSE)</f>
        <v>2.7</v>
      </c>
      <c r="M46" s="147">
        <f>VLOOKUP($B46,'Impact of the crisis'!$C$6:$AB$170,26,FALSE)</f>
        <v>4</v>
      </c>
      <c r="N46" s="147">
        <f>VLOOKUP($B46,'Conditions of people affected'!$C$6:$R$170,16,FALSE)</f>
        <v>4.2</v>
      </c>
      <c r="O46" s="147">
        <f>VLOOKUP($B46,'Conditions of people affected'!$C$6:$R$170,9,FALSE)</f>
        <v>4.4000000000000004</v>
      </c>
      <c r="P46" s="147">
        <f>VLOOKUP($B46,'Conditions of people affected'!$C$6:$R$170,15,FALSE)</f>
        <v>4</v>
      </c>
      <c r="Q46" s="147">
        <f t="shared" si="9"/>
        <v>2.7</v>
      </c>
      <c r="R46" s="147">
        <f>VLOOKUP($B46,'Complexity of the crisis'!$C$6:$AN$170,22,FALSE)</f>
        <v>3.3</v>
      </c>
      <c r="S46" s="147">
        <f>VLOOKUP($B46,'Complexity of the crisis'!$C$6:$AN$170,38,FALSE)</f>
        <v>2</v>
      </c>
      <c r="T46" s="151" t="str">
        <f>VLOOKUP(B46,Lists!$C$3:$E$163,3,FALSE)</f>
        <v>Middle east</v>
      </c>
      <c r="U46" s="152">
        <f>VLOOKUP(B46,'INFORM Severity - hidden'!$C$5:$V$200,20,FALSE)</f>
        <v>45046</v>
      </c>
    </row>
    <row r="47" spans="1:21" x14ac:dyDescent="0.25">
      <c r="A47" s="148" t="str">
        <f t="array" ref="A47">IFERROR(INDEX(Lists!$B$2:$B$200,SMALL(IF(Lists!$I$2:$I$200="Individual",ROW(Lists!$B$2:$B$200)),ROW(43:43))-1,1),"")</f>
        <v>Conflict  in Iraq</v>
      </c>
      <c r="B47" s="149" t="str">
        <f>VLOOKUP(A47,Lists!$B$2:$G$200,2,FALSE)</f>
        <v>IRQ002</v>
      </c>
      <c r="C47" s="149" t="str">
        <f>VLOOKUP(B47,'INFORM Severity - hidden'!$C$5:$D$200,2,FALSE)</f>
        <v>Iraq</v>
      </c>
      <c r="D47" s="149" t="str">
        <f>VLOOKUP(A47,Lists!$B$2:$G$200,3,FALSE)</f>
        <v>IRQ</v>
      </c>
      <c r="E47" s="150" t="str">
        <f>VLOOKUP(A47,Lists!$B$2:$G$200,5,FALSE)</f>
        <v>Conflict,Socio-political,Violence</v>
      </c>
      <c r="F47" s="144">
        <f t="shared" si="5"/>
        <v>3.9</v>
      </c>
      <c r="G47" s="145">
        <f t="shared" si="6"/>
        <v>4</v>
      </c>
      <c r="H47" s="145" t="str">
        <f t="shared" si="7"/>
        <v>High</v>
      </c>
      <c r="I47" s="146" t="str">
        <f>INDEX(Trends!$D$3:$D$404,MATCH(B47,Trends!$C$3:$C$404,0))</f>
        <v>Increasing</v>
      </c>
      <c r="J47" s="145" t="str">
        <f>VLOOKUP($B47,Reliability!$A$3:$I$170,9,FALSE)</f>
        <v>High</v>
      </c>
      <c r="K47" s="147">
        <f t="shared" si="8"/>
        <v>4.2</v>
      </c>
      <c r="L47" s="147">
        <f>VLOOKUP($B47,'Impact of the crisis'!$C$6:$N$170,12,FALSE)</f>
        <v>4.7</v>
      </c>
      <c r="M47" s="147">
        <f>VLOOKUP($B47,'Impact of the crisis'!$C$6:$AB$170,26,FALSE)</f>
        <v>3.9</v>
      </c>
      <c r="N47" s="147">
        <f>VLOOKUP($B47,'Conditions of people affected'!$C$6:$R$170,16,FALSE)</f>
        <v>3.5</v>
      </c>
      <c r="O47" s="147">
        <f>VLOOKUP($B47,'Conditions of people affected'!$C$6:$R$170,9,FALSE)</f>
        <v>4</v>
      </c>
      <c r="P47" s="147">
        <f>VLOOKUP($B47,'Conditions of people affected'!$C$6:$R$170,15,FALSE)</f>
        <v>3</v>
      </c>
      <c r="Q47" s="147">
        <f t="shared" si="9"/>
        <v>4.0999999999999996</v>
      </c>
      <c r="R47" s="147">
        <f>VLOOKUP($B47,'Complexity of the crisis'!$C$6:$AN$170,22,FALSE)</f>
        <v>3.6</v>
      </c>
      <c r="S47" s="147">
        <f>VLOOKUP($B47,'Complexity of the crisis'!$C$6:$AN$170,38,FALSE)</f>
        <v>4.5</v>
      </c>
      <c r="T47" s="151" t="str">
        <f>VLOOKUP(B47,Lists!$C$3:$E$163,3,FALSE)</f>
        <v>Middle east</v>
      </c>
      <c r="U47" s="152">
        <f>VLOOKUP(B47,'INFORM Severity - hidden'!$C$5:$V$200,20,FALSE)</f>
        <v>45041</v>
      </c>
    </row>
    <row r="48" spans="1:21" x14ac:dyDescent="0.25">
      <c r="A48" s="148" t="str">
        <f t="array" ref="A48">IFERROR(INDEX(Lists!$B$2:$B$200,SMALL(IF(Lists!$I$2:$I$200="Individual",ROW(Lists!$B$2:$B$200)),ROW(44:44))-1,1),"")</f>
        <v>Syrian and Palestinian refugees in iraq</v>
      </c>
      <c r="B48" s="149" t="str">
        <f>VLOOKUP(A48,Lists!$B$2:$G$200,2,FALSE)</f>
        <v>IRQ003</v>
      </c>
      <c r="C48" s="149" t="str">
        <f>VLOOKUP(B48,'INFORM Severity - hidden'!$C$5:$D$200,2,FALSE)</f>
        <v>Iraq</v>
      </c>
      <c r="D48" s="149" t="str">
        <f>VLOOKUP(A48,Lists!$B$2:$G$200,3,FALSE)</f>
        <v>IRQ</v>
      </c>
      <c r="E48" s="150" t="str">
        <f>VLOOKUP(A48,Lists!$B$2:$G$200,5,FALSE)</f>
        <v>Displacement</v>
      </c>
      <c r="F48" s="144">
        <f t="shared" si="5"/>
        <v>2.9</v>
      </c>
      <c r="G48" s="145">
        <f t="shared" si="6"/>
        <v>3</v>
      </c>
      <c r="H48" s="145" t="str">
        <f t="shared" si="7"/>
        <v>Medium</v>
      </c>
      <c r="I48" s="146" t="str">
        <f>INDEX(Trends!$D$3:$D$404,MATCH(B48,Trends!$C$3:$C$404,0))</f>
        <v>Stable</v>
      </c>
      <c r="J48" s="145" t="str">
        <f>VLOOKUP($B48,Reliability!$A$3:$I$170,9,FALSE)</f>
        <v>Medium</v>
      </c>
      <c r="K48" s="147">
        <f t="shared" si="8"/>
        <v>1.9</v>
      </c>
      <c r="L48" s="147">
        <f>VLOOKUP($B48,'Impact of the crisis'!$C$6:$N$170,12,FALSE)</f>
        <v>1.5</v>
      </c>
      <c r="M48" s="147">
        <f>VLOOKUP($B48,'Impact of the crisis'!$C$6:$AB$170,26,FALSE)</f>
        <v>2.1</v>
      </c>
      <c r="N48" s="147">
        <f>VLOOKUP($B48,'Conditions of people affected'!$C$6:$R$170,16,FALSE)</f>
        <v>2.9</v>
      </c>
      <c r="O48" s="147">
        <f>VLOOKUP($B48,'Conditions of people affected'!$C$6:$R$170,9,FALSE)</f>
        <v>2.8</v>
      </c>
      <c r="P48" s="147">
        <f>VLOOKUP($B48,'Conditions of people affected'!$C$6:$R$170,15,FALSE)</f>
        <v>3</v>
      </c>
      <c r="Q48" s="147">
        <f t="shared" si="9"/>
        <v>3.6</v>
      </c>
      <c r="R48" s="147">
        <f>VLOOKUP($B48,'Complexity of the crisis'!$C$6:$AN$170,22,FALSE)</f>
        <v>3.6</v>
      </c>
      <c r="S48" s="147">
        <f>VLOOKUP($B48,'Complexity of the crisis'!$C$6:$AN$170,38,FALSE)</f>
        <v>3.5</v>
      </c>
      <c r="T48" s="151" t="str">
        <f>VLOOKUP(B48,Lists!$C$3:$E$163,3,FALSE)</f>
        <v>Middle east</v>
      </c>
      <c r="U48" s="152">
        <f>VLOOKUP(B48,'INFORM Severity - hidden'!$C$5:$V$200,20,FALSE)</f>
        <v>45041</v>
      </c>
    </row>
    <row r="49" spans="1:21" x14ac:dyDescent="0.25">
      <c r="A49" s="148" t="str">
        <f t="array" ref="A49">IFERROR(INDEX(Lists!$B$2:$B$200,SMALL(IF(Lists!$I$2:$I$200="Individual",ROW(Lists!$B$2:$B$200)),ROW(45:45))-1,1),"")</f>
        <v>Mixed migration flows in Italy</v>
      </c>
      <c r="B49" s="149" t="str">
        <f>VLOOKUP(A49,Lists!$B$2:$G$200,2,FALSE)</f>
        <v>ITA002</v>
      </c>
      <c r="C49" s="149" t="str">
        <f>VLOOKUP(B49,'INFORM Severity - hidden'!$C$5:$D$200,2,FALSE)</f>
        <v>Italy</v>
      </c>
      <c r="D49" s="149" t="str">
        <f>VLOOKUP(A49,Lists!$B$2:$G$200,3,FALSE)</f>
        <v>ITA</v>
      </c>
      <c r="E49" s="150" t="str">
        <f>VLOOKUP(A49,Lists!$B$2:$G$200,5,FALSE)</f>
        <v>Displacement</v>
      </c>
      <c r="F49" s="144">
        <f t="shared" si="5"/>
        <v>2</v>
      </c>
      <c r="G49" s="145">
        <f t="shared" si="6"/>
        <v>2</v>
      </c>
      <c r="H49" s="145" t="str">
        <f t="shared" si="7"/>
        <v>Low</v>
      </c>
      <c r="I49" s="146" t="str">
        <f>INDEX(Trends!$D$3:$D$404,MATCH(B49,Trends!$C$3:$C$404,0))</f>
        <v>Stable</v>
      </c>
      <c r="J49" s="145" t="str">
        <f>VLOOKUP($B49,Reliability!$A$3:$I$170,9,FALSE)</f>
        <v>Very High</v>
      </c>
      <c r="K49" s="147">
        <f t="shared" si="8"/>
        <v>2.7</v>
      </c>
      <c r="L49" s="147">
        <f>VLOOKUP($B49,'Impact of the crisis'!$C$6:$N$170,12,FALSE)</f>
        <v>1.6</v>
      </c>
      <c r="M49" s="147">
        <f>VLOOKUP($B49,'Impact of the crisis'!$C$6:$AB$170,26,FALSE)</f>
        <v>3.2</v>
      </c>
      <c r="N49" s="147">
        <f>VLOOKUP($B49,'Conditions of people affected'!$C$6:$R$170,16,FALSE)</f>
        <v>1.7</v>
      </c>
      <c r="O49" s="147">
        <f>VLOOKUP($B49,'Conditions of people affected'!$C$6:$R$170,9,FALSE)</f>
        <v>2.4</v>
      </c>
      <c r="P49" s="147">
        <f>VLOOKUP($B49,'Conditions of people affected'!$C$6:$R$170,15,FALSE)</f>
        <v>1</v>
      </c>
      <c r="Q49" s="147">
        <f t="shared" si="9"/>
        <v>1.8</v>
      </c>
      <c r="R49" s="147">
        <f>VLOOKUP($B49,'Complexity of the crisis'!$C$6:$AN$170,22,FALSE)</f>
        <v>1.5</v>
      </c>
      <c r="S49" s="147">
        <f>VLOOKUP($B49,'Complexity of the crisis'!$C$6:$AN$170,38,FALSE)</f>
        <v>2</v>
      </c>
      <c r="T49" s="151" t="str">
        <f>VLOOKUP(B49,Lists!$C$3:$E$163,3,FALSE)</f>
        <v>Europe</v>
      </c>
      <c r="U49" s="152">
        <f>VLOOKUP(B49,'INFORM Severity - hidden'!$C$5:$V$200,20,FALSE)</f>
        <v>45043</v>
      </c>
    </row>
    <row r="50" spans="1:21" x14ac:dyDescent="0.25">
      <c r="A50" s="148" t="str">
        <f t="array" ref="A50">IFERROR(INDEX(Lists!$B$2:$B$200,SMALL(IF(Lists!$I$2:$I$200="Individual",ROW(Lists!$B$2:$B$200)),ROW(46:46))-1,1),"")</f>
        <v>Syrian refugees in Jordan</v>
      </c>
      <c r="B50" s="149" t="str">
        <f>VLOOKUP(A50,Lists!$B$2:$G$200,2,FALSE)</f>
        <v>JOR002</v>
      </c>
      <c r="C50" s="149" t="str">
        <f>VLOOKUP(B50,'INFORM Severity - hidden'!$C$5:$D$200,2,FALSE)</f>
        <v>Jordan</v>
      </c>
      <c r="D50" s="149" t="str">
        <f>VLOOKUP(A50,Lists!$B$2:$G$200,3,FALSE)</f>
        <v>JOR</v>
      </c>
      <c r="E50" s="150" t="str">
        <f>VLOOKUP(A50,Lists!$B$2:$G$200,5,FALSE)</f>
        <v>Displacement</v>
      </c>
      <c r="F50" s="144">
        <f t="shared" si="5"/>
        <v>2.7</v>
      </c>
      <c r="G50" s="145">
        <f t="shared" si="6"/>
        <v>3</v>
      </c>
      <c r="H50" s="145" t="str">
        <f t="shared" si="7"/>
        <v>Medium</v>
      </c>
      <c r="I50" s="146" t="str">
        <f>INDEX(Trends!$D$3:$D$404,MATCH(B50,Trends!$C$3:$C$404,0))</f>
        <v>Stable</v>
      </c>
      <c r="J50" s="145" t="str">
        <f>VLOOKUP($B50,Reliability!$A$3:$I$170,9,FALSE)</f>
        <v>Medium</v>
      </c>
      <c r="K50" s="147">
        <f t="shared" si="8"/>
        <v>2.7</v>
      </c>
      <c r="L50" s="147">
        <f>VLOOKUP($B50,'Impact of the crisis'!$C$6:$N$170,12,FALSE)</f>
        <v>3</v>
      </c>
      <c r="M50" s="147">
        <f>VLOOKUP($B50,'Impact of the crisis'!$C$6:$AB$170,26,FALSE)</f>
        <v>2.6</v>
      </c>
      <c r="N50" s="147">
        <f>VLOOKUP($B50,'Conditions of people affected'!$C$6:$R$170,16,FALSE)</f>
        <v>3.1</v>
      </c>
      <c r="O50" s="147">
        <f>VLOOKUP($B50,'Conditions of people affected'!$C$6:$R$170,9,FALSE)</f>
        <v>3.2</v>
      </c>
      <c r="P50" s="147">
        <f>VLOOKUP($B50,'Conditions of people affected'!$C$6:$R$170,15,FALSE)</f>
        <v>3</v>
      </c>
      <c r="Q50" s="147">
        <f t="shared" si="9"/>
        <v>2</v>
      </c>
      <c r="R50" s="147">
        <f>VLOOKUP($B50,'Complexity of the crisis'!$C$6:$AN$170,22,FALSE)</f>
        <v>2.5</v>
      </c>
      <c r="S50" s="147">
        <f>VLOOKUP($B50,'Complexity of the crisis'!$C$6:$AN$170,38,FALSE)</f>
        <v>1.5</v>
      </c>
      <c r="T50" s="151" t="str">
        <f>VLOOKUP(B50,Lists!$C$3:$E$163,3,FALSE)</f>
        <v>Middle east</v>
      </c>
      <c r="U50" s="152">
        <f>VLOOKUP(B50,'INFORM Severity - hidden'!$C$5:$V$200,20,FALSE)</f>
        <v>45041</v>
      </c>
    </row>
    <row r="51" spans="1:21" x14ac:dyDescent="0.25">
      <c r="A51" s="148" t="str">
        <f t="array" ref="A51">IFERROR(INDEX(Lists!$B$2:$B$200,SMALL(IF(Lists!$I$2:$I$200="Individual",ROW(Lists!$B$2:$B$200)),ROW(47:47))-1,1),"")</f>
        <v>Refugee situation in Kenya</v>
      </c>
      <c r="B51" s="149" t="str">
        <f>VLOOKUP(A51,Lists!$B$2:$G$200,2,FALSE)</f>
        <v>KEN002</v>
      </c>
      <c r="C51" s="149" t="str">
        <f>VLOOKUP(B51,'INFORM Severity - hidden'!$C$5:$D$200,2,FALSE)</f>
        <v>Kenya</v>
      </c>
      <c r="D51" s="149" t="str">
        <f>VLOOKUP(A51,Lists!$B$2:$G$200,3,FALSE)</f>
        <v>KEN</v>
      </c>
      <c r="E51" s="150" t="str">
        <f>VLOOKUP(A51,Lists!$B$2:$G$200,5,FALSE)</f>
        <v>Displacement</v>
      </c>
      <c r="F51" s="144">
        <f t="shared" si="5"/>
        <v>3</v>
      </c>
      <c r="G51" s="145">
        <f t="shared" si="6"/>
        <v>3</v>
      </c>
      <c r="H51" s="145" t="str">
        <f t="shared" si="7"/>
        <v>Medium</v>
      </c>
      <c r="I51" s="146" t="str">
        <f>INDEX(Trends!$D$3:$D$404,MATCH(B51,Trends!$C$3:$C$404,0))</f>
        <v>Increasing</v>
      </c>
      <c r="J51" s="145" t="str">
        <f>VLOOKUP($B51,Reliability!$A$3:$I$170,9,FALSE)</f>
        <v>Medium</v>
      </c>
      <c r="K51" s="147">
        <f t="shared" si="8"/>
        <v>3</v>
      </c>
      <c r="L51" s="147">
        <f>VLOOKUP($B51,'Impact of the crisis'!$C$6:$N$170,12,FALSE)</f>
        <v>0.8</v>
      </c>
      <c r="M51" s="147">
        <f>VLOOKUP($B51,'Impact of the crisis'!$C$6:$AB$170,26,FALSE)</f>
        <v>3.7</v>
      </c>
      <c r="N51" s="147">
        <f>VLOOKUP($B51,'Conditions of people affected'!$C$6:$R$170,16,FALSE)</f>
        <v>3</v>
      </c>
      <c r="O51" s="147">
        <f>VLOOKUP($B51,'Conditions of people affected'!$C$6:$R$170,9,FALSE)</f>
        <v>3</v>
      </c>
      <c r="P51" s="147">
        <f>VLOOKUP($B51,'Conditions of people affected'!$C$6:$R$170,15,FALSE)</f>
        <v>3</v>
      </c>
      <c r="Q51" s="147">
        <f t="shared" si="9"/>
        <v>2.9</v>
      </c>
      <c r="R51" s="147">
        <f>VLOOKUP($B51,'Complexity of the crisis'!$C$6:$AN$170,22,FALSE)</f>
        <v>3.6</v>
      </c>
      <c r="S51" s="147">
        <f>VLOOKUP($B51,'Complexity of the crisis'!$C$6:$AN$170,38,FALSE)</f>
        <v>2</v>
      </c>
      <c r="T51" s="151" t="str">
        <f>VLOOKUP(B51,Lists!$C$3:$E$163,3,FALSE)</f>
        <v>Africa</v>
      </c>
      <c r="U51" s="152">
        <f>VLOOKUP(B51,'INFORM Severity - hidden'!$C$5:$V$200,20,FALSE)</f>
        <v>44978</v>
      </c>
    </row>
    <row r="52" spans="1:21" x14ac:dyDescent="0.25">
      <c r="A52" s="148" t="str">
        <f t="array" ref="A52">IFERROR(INDEX(Lists!$B$2:$B$200,SMALL(IF(Lists!$I$2:$I$200="Individual",ROW(Lists!$B$2:$B$200)),ROW(48:48))-1,1),"")</f>
        <v>Drought in Kenya</v>
      </c>
      <c r="B52" s="149" t="str">
        <f>VLOOKUP(A52,Lists!$B$2:$G$200,2,FALSE)</f>
        <v>KEN003</v>
      </c>
      <c r="C52" s="149" t="str">
        <f>VLOOKUP(B52,'INFORM Severity - hidden'!$C$5:$D$200,2,FALSE)</f>
        <v>Kenya</v>
      </c>
      <c r="D52" s="149" t="str">
        <f>VLOOKUP(A52,Lists!$B$2:$G$200,3,FALSE)</f>
        <v>KEN</v>
      </c>
      <c r="E52" s="150" t="str">
        <f>VLOOKUP(A52,Lists!$B$2:$G$200,5,FALSE)</f>
        <v>Drought</v>
      </c>
      <c r="F52" s="144">
        <f t="shared" si="5"/>
        <v>3.8</v>
      </c>
      <c r="G52" s="145">
        <f t="shared" si="6"/>
        <v>4</v>
      </c>
      <c r="H52" s="145" t="str">
        <f t="shared" si="7"/>
        <v>High</v>
      </c>
      <c r="I52" s="146" t="str">
        <f>INDEX(Trends!$D$3:$D$404,MATCH(B52,Trends!$C$3:$C$404,0))</f>
        <v>Decreasing</v>
      </c>
      <c r="J52" s="145" t="str">
        <f>VLOOKUP($B52,Reliability!$A$3:$I$170,9,FALSE)</f>
        <v>Medium</v>
      </c>
      <c r="K52" s="147">
        <f t="shared" si="8"/>
        <v>4.7</v>
      </c>
      <c r="L52" s="147">
        <f>VLOOKUP($B52,'Impact of the crisis'!$C$6:$N$170,12,FALSE)</f>
        <v>4.0999999999999996</v>
      </c>
      <c r="M52" s="147">
        <f>VLOOKUP($B52,'Impact of the crisis'!$C$6:$AB$170,26,FALSE)</f>
        <v>4.9000000000000004</v>
      </c>
      <c r="N52" s="147">
        <f>VLOOKUP($B52,'Conditions of people affected'!$C$6:$R$170,16,FALSE)</f>
        <v>3.8</v>
      </c>
      <c r="O52" s="147">
        <f>VLOOKUP($B52,'Conditions of people affected'!$C$6:$R$170,9,FALSE)</f>
        <v>4.5999999999999996</v>
      </c>
      <c r="P52" s="147">
        <f>VLOOKUP($B52,'Conditions of people affected'!$C$6:$R$170,15,FALSE)</f>
        <v>3</v>
      </c>
      <c r="Q52" s="147">
        <f t="shared" si="9"/>
        <v>2.9</v>
      </c>
      <c r="R52" s="147">
        <f>VLOOKUP($B52,'Complexity of the crisis'!$C$6:$AN$170,22,FALSE)</f>
        <v>3.6</v>
      </c>
      <c r="S52" s="147">
        <f>VLOOKUP($B52,'Complexity of the crisis'!$C$6:$AN$170,38,FALSE)</f>
        <v>2</v>
      </c>
      <c r="T52" s="151" t="str">
        <f>VLOOKUP(B52,Lists!$C$3:$E$163,3,FALSE)</f>
        <v>Africa</v>
      </c>
      <c r="U52" s="152">
        <f>VLOOKUP(B52,'INFORM Severity - hidden'!$C$5:$V$200,20,FALSE)</f>
        <v>45000</v>
      </c>
    </row>
    <row r="53" spans="1:21" x14ac:dyDescent="0.25">
      <c r="A53" s="148" t="str">
        <f t="array" ref="A53">IFERROR(INDEX(Lists!$B$2:$B$200,SMALL(IF(Lists!$I$2:$I$200="Individual",ROW(Lists!$B$2:$B$200)),ROW(49:49))-1,1),"")</f>
        <v>Syrian refugees in Lebanon</v>
      </c>
      <c r="B53" s="149" t="str">
        <f>VLOOKUP(A53,Lists!$B$2:$G$200,2,FALSE)</f>
        <v>LBN002</v>
      </c>
      <c r="C53" s="149" t="str">
        <f>VLOOKUP(B53,'INFORM Severity - hidden'!$C$5:$D$200,2,FALSE)</f>
        <v>Lebanon</v>
      </c>
      <c r="D53" s="149" t="str">
        <f>VLOOKUP(A53,Lists!$B$2:$G$200,3,FALSE)</f>
        <v>LBN</v>
      </c>
      <c r="E53" s="150" t="str">
        <f>VLOOKUP(A53,Lists!$B$2:$G$200,5,FALSE)</f>
        <v>Displacement</v>
      </c>
      <c r="F53" s="144">
        <f t="shared" si="5"/>
        <v>3.3</v>
      </c>
      <c r="G53" s="145">
        <f t="shared" si="6"/>
        <v>4</v>
      </c>
      <c r="H53" s="145" t="str">
        <f t="shared" si="7"/>
        <v>High</v>
      </c>
      <c r="I53" s="146" t="str">
        <f>INDEX(Trends!$D$3:$D$404,MATCH(B53,Trends!$C$3:$C$404,0))</f>
        <v>Stable</v>
      </c>
      <c r="J53" s="145" t="str">
        <f>VLOOKUP($B53,Reliability!$A$3:$I$170,9,FALSE)</f>
        <v>Medium</v>
      </c>
      <c r="K53" s="147">
        <f t="shared" si="8"/>
        <v>3.7</v>
      </c>
      <c r="L53" s="147">
        <f>VLOOKUP($B53,'Impact of the crisis'!$C$6:$N$170,12,FALSE)</f>
        <v>3.6</v>
      </c>
      <c r="M53" s="147">
        <f>VLOOKUP($B53,'Impact of the crisis'!$C$6:$AB$170,26,FALSE)</f>
        <v>3.7</v>
      </c>
      <c r="N53" s="147">
        <f>VLOOKUP($B53,'Conditions of people affected'!$C$6:$R$170,16,FALSE)</f>
        <v>3.8</v>
      </c>
      <c r="O53" s="147">
        <f>VLOOKUP($B53,'Conditions of people affected'!$C$6:$R$170,9,FALSE)</f>
        <v>3.6</v>
      </c>
      <c r="P53" s="147">
        <f>VLOOKUP($B53,'Conditions of people affected'!$C$6:$R$170,15,FALSE)</f>
        <v>4</v>
      </c>
      <c r="Q53" s="147">
        <f t="shared" si="9"/>
        <v>2.2999999999999998</v>
      </c>
      <c r="R53" s="147">
        <f>VLOOKUP($B53,'Complexity of the crisis'!$C$6:$AN$170,22,FALSE)</f>
        <v>2.5</v>
      </c>
      <c r="S53" s="147">
        <f>VLOOKUP($B53,'Complexity of the crisis'!$C$6:$AN$170,38,FALSE)</f>
        <v>2</v>
      </c>
      <c r="T53" s="151" t="str">
        <f>VLOOKUP(B53,Lists!$C$3:$E$163,3,FALSE)</f>
        <v>Middle east</v>
      </c>
      <c r="U53" s="152">
        <f>VLOOKUP(B53,'INFORM Severity - hidden'!$C$5:$V$200,20,FALSE)</f>
        <v>45041</v>
      </c>
    </row>
    <row r="54" spans="1:21" x14ac:dyDescent="0.25">
      <c r="A54" s="148" t="str">
        <f t="array" ref="A54">IFERROR(INDEX(Lists!$B$2:$B$200,SMALL(IF(Lists!$I$2:$I$200="Individual",ROW(Lists!$B$2:$B$200)),ROW(50:50))-1,1),"")</f>
        <v>Socioeconomic crisis in Lebanon</v>
      </c>
      <c r="B54" s="149" t="str">
        <f>VLOOKUP(A54,Lists!$B$2:$G$200,2,FALSE)</f>
        <v>LBN004</v>
      </c>
      <c r="C54" s="149" t="str">
        <f>VLOOKUP(B54,'INFORM Severity - hidden'!$C$5:$D$200,2,FALSE)</f>
        <v>Lebanon</v>
      </c>
      <c r="D54" s="149" t="str">
        <f>VLOOKUP(A54,Lists!$B$2:$G$200,3,FALSE)</f>
        <v>LBN</v>
      </c>
      <c r="E54" s="150" t="str">
        <f>VLOOKUP(A54,Lists!$B$2:$G$200,5,FALSE)</f>
        <v>Socio-political,Violence,Tecnological Disaster</v>
      </c>
      <c r="F54" s="144">
        <f t="shared" si="5"/>
        <v>3.4</v>
      </c>
      <c r="G54" s="145">
        <f t="shared" si="6"/>
        <v>4</v>
      </c>
      <c r="H54" s="145" t="str">
        <f t="shared" si="7"/>
        <v>High</v>
      </c>
      <c r="I54" s="146" t="str">
        <f>INDEX(Trends!$D$3:$D$404,MATCH(B54,Trends!$C$3:$C$404,0))</f>
        <v>Decreasing</v>
      </c>
      <c r="J54" s="145" t="str">
        <f>VLOOKUP($B54,Reliability!$A$3:$I$170,9,FALSE)</f>
        <v>Medium</v>
      </c>
      <c r="K54" s="147">
        <f t="shared" si="8"/>
        <v>3.2</v>
      </c>
      <c r="L54" s="147">
        <f>VLOOKUP($B54,'Impact of the crisis'!$C$6:$N$170,12,FALSE)</f>
        <v>3.6</v>
      </c>
      <c r="M54" s="147">
        <f>VLOOKUP($B54,'Impact of the crisis'!$C$6:$AB$170,26,FALSE)</f>
        <v>2.9</v>
      </c>
      <c r="N54" s="147">
        <f>VLOOKUP($B54,'Conditions of people affected'!$C$6:$R$170,16,FALSE)</f>
        <v>4.0999999999999996</v>
      </c>
      <c r="O54" s="147">
        <f>VLOOKUP($B54,'Conditions of people affected'!$C$6:$R$170,9,FALSE)</f>
        <v>4.2</v>
      </c>
      <c r="P54" s="147">
        <f>VLOOKUP($B54,'Conditions of people affected'!$C$6:$R$170,15,FALSE)</f>
        <v>4</v>
      </c>
      <c r="Q54" s="147">
        <f t="shared" si="9"/>
        <v>2.5</v>
      </c>
      <c r="R54" s="147">
        <f>VLOOKUP($B54,'Complexity of the crisis'!$C$6:$AN$170,22,FALSE)</f>
        <v>2.5</v>
      </c>
      <c r="S54" s="147">
        <f>VLOOKUP($B54,'Complexity of the crisis'!$C$6:$AN$170,38,FALSE)</f>
        <v>2.5</v>
      </c>
      <c r="T54" s="151" t="str">
        <f>VLOOKUP(B54,Lists!$C$3:$E$163,3,FALSE)</f>
        <v>Middle east</v>
      </c>
      <c r="U54" s="152">
        <f>VLOOKUP(B54,'INFORM Severity - hidden'!$C$5:$V$200,20,FALSE)</f>
        <v>45041</v>
      </c>
    </row>
    <row r="55" spans="1:21" x14ac:dyDescent="0.25">
      <c r="A55" s="148" t="str">
        <f t="array" ref="A55">IFERROR(INDEX(Lists!$B$2:$B$200,SMALL(IF(Lists!$I$2:$I$200="Individual",ROW(Lists!$B$2:$B$200)),ROW(51:51))-1,1),"")</f>
        <v>Complex crisis in Libya</v>
      </c>
      <c r="B55" s="149" t="str">
        <f>VLOOKUP(A55,Lists!$B$2:$G$200,2,FALSE)</f>
        <v>LBY001</v>
      </c>
      <c r="C55" s="149" t="str">
        <f>VLOOKUP(B55,'INFORM Severity - hidden'!$C$5:$D$200,2,FALSE)</f>
        <v>Libya</v>
      </c>
      <c r="D55" s="149" t="str">
        <f>VLOOKUP(A55,Lists!$B$2:$G$200,3,FALSE)</f>
        <v>LBY</v>
      </c>
      <c r="E55" s="150" t="str">
        <f>VLOOKUP(A55,Lists!$B$2:$G$200,5,FALSE)</f>
        <v>Conflict,Displacement,Socio-political</v>
      </c>
      <c r="F55" s="144">
        <f t="shared" si="5"/>
        <v>3.8</v>
      </c>
      <c r="G55" s="145">
        <f t="shared" si="6"/>
        <v>4</v>
      </c>
      <c r="H55" s="145" t="str">
        <f t="shared" si="7"/>
        <v>High</v>
      </c>
      <c r="I55" s="146" t="str">
        <f>INDEX(Trends!$D$3:$D$404,MATCH(B55,Trends!$C$3:$C$404,0))</f>
        <v>Increasing</v>
      </c>
      <c r="J55" s="145" t="str">
        <f>VLOOKUP($B55,Reliability!$A$3:$I$170,9,FALSE)</f>
        <v>Very High</v>
      </c>
      <c r="K55" s="147">
        <f t="shared" si="8"/>
        <v>4.5999999999999996</v>
      </c>
      <c r="L55" s="147">
        <f>VLOOKUP($B55,'Impact of the crisis'!$C$6:$N$170,12,FALSE)</f>
        <v>4.5</v>
      </c>
      <c r="M55" s="147">
        <f>VLOOKUP($B55,'Impact of the crisis'!$C$6:$AB$170,26,FALSE)</f>
        <v>4.5999999999999996</v>
      </c>
      <c r="N55" s="147">
        <f>VLOOKUP($B55,'Conditions of people affected'!$C$6:$R$170,16,FALSE)</f>
        <v>3.2</v>
      </c>
      <c r="O55" s="147">
        <f>VLOOKUP($B55,'Conditions of people affected'!$C$6:$R$170,9,FALSE)</f>
        <v>3.4</v>
      </c>
      <c r="P55" s="147">
        <f>VLOOKUP($B55,'Conditions of people affected'!$C$6:$R$170,15,FALSE)</f>
        <v>3</v>
      </c>
      <c r="Q55" s="147">
        <f t="shared" si="9"/>
        <v>4</v>
      </c>
      <c r="R55" s="147">
        <f>VLOOKUP($B55,'Complexity of the crisis'!$C$6:$AN$170,22,FALSE)</f>
        <v>3.3</v>
      </c>
      <c r="S55" s="147">
        <f>VLOOKUP($B55,'Complexity of the crisis'!$C$6:$AN$170,38,FALSE)</f>
        <v>4.5</v>
      </c>
      <c r="T55" s="151" t="str">
        <f>VLOOKUP(B55,Lists!$C$3:$E$163,3,FALSE)</f>
        <v>Africa</v>
      </c>
      <c r="U55" s="152">
        <f>VLOOKUP(B55,'INFORM Severity - hidden'!$C$5:$V$200,20,FALSE)</f>
        <v>45043</v>
      </c>
    </row>
    <row r="56" spans="1:21" x14ac:dyDescent="0.25">
      <c r="A56" s="148" t="str">
        <f t="array" ref="A56">IFERROR(INDEX(Lists!$B$2:$B$200,SMALL(IF(Lists!$I$2:$I$200="Individual",ROW(Lists!$B$2:$B$200)),ROW(52:52))-1,1),"")</f>
        <v>Mixed migration flows in Libya</v>
      </c>
      <c r="B56" s="149" t="str">
        <f>VLOOKUP(A56,Lists!$B$2:$G$200,2,FALSE)</f>
        <v>LBY002</v>
      </c>
      <c r="C56" s="149" t="str">
        <f>VLOOKUP(B56,'INFORM Severity - hidden'!$C$5:$D$200,2,FALSE)</f>
        <v>Libya</v>
      </c>
      <c r="D56" s="149" t="str">
        <f>VLOOKUP(A56,Lists!$B$2:$G$200,3,FALSE)</f>
        <v>LBY</v>
      </c>
      <c r="E56" s="150" t="str">
        <f>VLOOKUP(A56,Lists!$B$2:$G$200,5,FALSE)</f>
        <v>Displacement</v>
      </c>
      <c r="F56" s="144">
        <f t="shared" si="5"/>
        <v>3.4</v>
      </c>
      <c r="G56" s="145">
        <f t="shared" si="6"/>
        <v>4</v>
      </c>
      <c r="H56" s="145" t="str">
        <f t="shared" si="7"/>
        <v>High</v>
      </c>
      <c r="I56" s="146" t="str">
        <f>INDEX(Trends!$D$3:$D$404,MATCH(B56,Trends!$C$3:$C$404,0))</f>
        <v>Decreasing</v>
      </c>
      <c r="J56" s="145" t="str">
        <f>VLOOKUP($B56,Reliability!$A$3:$I$170,9,FALSE)</f>
        <v>Very High</v>
      </c>
      <c r="K56" s="147">
        <f t="shared" si="8"/>
        <v>3.8</v>
      </c>
      <c r="L56" s="147">
        <f>VLOOKUP($B56,'Impact of the crisis'!$C$6:$N$170,12,FALSE)</f>
        <v>4.5</v>
      </c>
      <c r="M56" s="147">
        <f>VLOOKUP($B56,'Impact of the crisis'!$C$6:$AB$170,26,FALSE)</f>
        <v>3.4</v>
      </c>
      <c r="N56" s="147">
        <f>VLOOKUP($B56,'Conditions of people affected'!$C$6:$R$170,16,FALSE)</f>
        <v>3.05</v>
      </c>
      <c r="O56" s="147">
        <f>VLOOKUP($B56,'Conditions of people affected'!$C$6:$R$170,9,FALSE)</f>
        <v>3.1</v>
      </c>
      <c r="P56" s="147">
        <f>VLOOKUP($B56,'Conditions of people affected'!$C$6:$R$170,15,FALSE)</f>
        <v>3</v>
      </c>
      <c r="Q56" s="147">
        <f t="shared" si="9"/>
        <v>3.7</v>
      </c>
      <c r="R56" s="147">
        <f>VLOOKUP($B56,'Complexity of the crisis'!$C$6:$AN$170,22,FALSE)</f>
        <v>3.3</v>
      </c>
      <c r="S56" s="147">
        <f>VLOOKUP($B56,'Complexity of the crisis'!$C$6:$AN$170,38,FALSE)</f>
        <v>4</v>
      </c>
      <c r="T56" s="151" t="str">
        <f>VLOOKUP(B56,Lists!$C$3:$E$163,3,FALSE)</f>
        <v>Africa</v>
      </c>
      <c r="U56" s="152">
        <f>VLOOKUP(B56,'INFORM Severity - hidden'!$C$5:$V$200,20,FALSE)</f>
        <v>45043</v>
      </c>
    </row>
    <row r="57" spans="1:21" x14ac:dyDescent="0.25">
      <c r="A57" s="148" t="str">
        <f t="array" ref="A57">IFERROR(INDEX(Lists!$B$2:$B$200,SMALL(IF(Lists!$I$2:$I$200="Individual",ROW(Lists!$B$2:$B$200)),ROW(53:53))-1,1),"")</f>
        <v>Socio-economic crisis in Sri Lanka</v>
      </c>
      <c r="B57" s="149" t="str">
        <f>VLOOKUP(A57,Lists!$B$2:$G$200,2,FALSE)</f>
        <v>LKA002</v>
      </c>
      <c r="C57" s="149" t="str">
        <f>VLOOKUP(B57,'INFORM Severity - hidden'!$C$5:$D$200,2,FALSE)</f>
        <v>Sri Lanka</v>
      </c>
      <c r="D57" s="149" t="str">
        <f>VLOOKUP(A57,Lists!$B$2:$G$200,3,FALSE)</f>
        <v>LKA</v>
      </c>
      <c r="E57" s="150" t="str">
        <f>VLOOKUP(A57,Lists!$B$2:$G$200,5,FALSE)</f>
        <v>Socio-political,Food Security</v>
      </c>
      <c r="F57" s="144">
        <f t="shared" si="5"/>
        <v>3.4</v>
      </c>
      <c r="G57" s="145">
        <f t="shared" si="6"/>
        <v>4</v>
      </c>
      <c r="H57" s="145" t="str">
        <f t="shared" si="7"/>
        <v>High</v>
      </c>
      <c r="I57" s="146" t="str">
        <f>INDEX(Trends!$D$3:$D$404,MATCH(B57,Trends!$C$3:$C$404,0))</f>
        <v>Stable</v>
      </c>
      <c r="J57" s="145" t="str">
        <f>VLOOKUP($B57,Reliability!$A$3:$I$170,9,FALSE)</f>
        <v>High</v>
      </c>
      <c r="K57" s="147">
        <f t="shared" si="8"/>
        <v>3.7</v>
      </c>
      <c r="L57" s="147">
        <f>VLOOKUP($B57,'Impact of the crisis'!$C$6:$N$170,12,FALSE)</f>
        <v>4.4000000000000004</v>
      </c>
      <c r="M57" s="147">
        <f>VLOOKUP($B57,'Impact of the crisis'!$C$6:$AB$170,26,FALSE)</f>
        <v>3.3</v>
      </c>
      <c r="N57" s="147">
        <f>VLOOKUP($B57,'Conditions of people affected'!$C$6:$R$170,16,FALSE)</f>
        <v>4.3499999999999996</v>
      </c>
      <c r="O57" s="147">
        <f>VLOOKUP($B57,'Conditions of people affected'!$C$6:$R$170,9,FALSE)</f>
        <v>4.7</v>
      </c>
      <c r="P57" s="147">
        <f>VLOOKUP($B57,'Conditions of people affected'!$C$6:$R$170,15,FALSE)</f>
        <v>4</v>
      </c>
      <c r="Q57" s="147">
        <f t="shared" si="9"/>
        <v>1.6</v>
      </c>
      <c r="R57" s="147">
        <f>VLOOKUP($B57,'Complexity of the crisis'!$C$6:$AN$170,22,FALSE)</f>
        <v>2.1</v>
      </c>
      <c r="S57" s="147">
        <f>VLOOKUP($B57,'Complexity of the crisis'!$C$6:$AN$170,38,FALSE)</f>
        <v>1</v>
      </c>
      <c r="T57" s="151" t="str">
        <f>VLOOKUP(B57,Lists!$C$3:$E$163,3,FALSE)</f>
        <v>Asia</v>
      </c>
      <c r="U57" s="152">
        <f>VLOOKUP(B57,'INFORM Severity - hidden'!$C$5:$V$200,20,FALSE)</f>
        <v>45045</v>
      </c>
    </row>
    <row r="58" spans="1:21" x14ac:dyDescent="0.25">
      <c r="A58" s="148" t="str">
        <f t="array" ref="A58">IFERROR(INDEX(Lists!$B$2:$B$200,SMALL(IF(Lists!$I$2:$I$200="Individual",ROW(Lists!$B$2:$B$200)),ROW(54:54))-1,1),"")</f>
        <v>Mixed migration flows in Morocco</v>
      </c>
      <c r="B58" s="149" t="str">
        <f>VLOOKUP(A58,Lists!$B$2:$G$200,2,FALSE)</f>
        <v>MAR002</v>
      </c>
      <c r="C58" s="149" t="str">
        <f>VLOOKUP(B58,'INFORM Severity - hidden'!$C$5:$D$200,2,FALSE)</f>
        <v>Morocco</v>
      </c>
      <c r="D58" s="149" t="str">
        <f>VLOOKUP(A58,Lists!$B$2:$G$200,3,FALSE)</f>
        <v>MAR</v>
      </c>
      <c r="E58" s="150" t="str">
        <f>VLOOKUP(A58,Lists!$B$2:$G$200,5,FALSE)</f>
        <v>Displacement</v>
      </c>
      <c r="F58" s="144">
        <f t="shared" si="5"/>
        <v>2.2000000000000002</v>
      </c>
      <c r="G58" s="145">
        <f t="shared" si="6"/>
        <v>3</v>
      </c>
      <c r="H58" s="145" t="str">
        <f t="shared" si="7"/>
        <v>Medium</v>
      </c>
      <c r="I58" s="146" t="str">
        <f>INDEX(Trends!$D$3:$D$404,MATCH(B58,Trends!$C$3:$C$404,0))</f>
        <v>Stable</v>
      </c>
      <c r="J58" s="145" t="str">
        <f>VLOOKUP($B58,Reliability!$A$3:$I$170,9,FALSE)</f>
        <v>Medium</v>
      </c>
      <c r="K58" s="147">
        <f t="shared" si="8"/>
        <v>3.5</v>
      </c>
      <c r="L58" s="147">
        <f>VLOOKUP($B58,'Impact of the crisis'!$C$6:$N$170,12,FALSE)</f>
        <v>4.9000000000000004</v>
      </c>
      <c r="M58" s="147">
        <f>VLOOKUP($B58,'Impact of the crisis'!$C$6:$AB$170,26,FALSE)</f>
        <v>2.4</v>
      </c>
      <c r="N58" s="147">
        <f>VLOOKUP($B58,'Conditions of people affected'!$C$6:$R$170,16,FALSE)</f>
        <v>0.75</v>
      </c>
      <c r="O58" s="147">
        <f>VLOOKUP($B58,'Conditions of people affected'!$C$6:$R$170,9,FALSE)</f>
        <v>0.5</v>
      </c>
      <c r="P58" s="147">
        <f>VLOOKUP($B58,'Conditions of people affected'!$C$6:$R$170,15,FALSE)</f>
        <v>1</v>
      </c>
      <c r="Q58" s="147">
        <f t="shared" si="9"/>
        <v>2.8</v>
      </c>
      <c r="R58" s="147">
        <f>VLOOKUP($B58,'Complexity of the crisis'!$C$6:$AN$170,22,FALSE)</f>
        <v>3.1</v>
      </c>
      <c r="S58" s="147">
        <f>VLOOKUP($B58,'Complexity of the crisis'!$C$6:$AN$170,38,FALSE)</f>
        <v>2.5</v>
      </c>
      <c r="T58" s="151" t="str">
        <f>VLOOKUP(B58,Lists!$C$3:$E$163,3,FALSE)</f>
        <v>Africa</v>
      </c>
      <c r="U58" s="152">
        <f>VLOOKUP(B58,'INFORM Severity - hidden'!$C$5:$V$200,20,FALSE)</f>
        <v>45043</v>
      </c>
    </row>
    <row r="59" spans="1:21" x14ac:dyDescent="0.25">
      <c r="A59" s="148" t="str">
        <f t="array" ref="A59">IFERROR(INDEX(Lists!$B$2:$B$200,SMALL(IF(Lists!$I$2:$I$200="Individual",ROW(Lists!$B$2:$B$200)),ROW(55:55))-1,1),"")</f>
        <v>DIsplacement from Ukraine conflict in Moldova</v>
      </c>
      <c r="B59" s="149" t="str">
        <f>VLOOKUP(A59,Lists!$B$2:$G$200,2,FALSE)</f>
        <v>MDA002</v>
      </c>
      <c r="C59" s="149" t="str">
        <f>VLOOKUP(B59,'INFORM Severity - hidden'!$C$5:$D$200,2,FALSE)</f>
        <v>Moldova</v>
      </c>
      <c r="D59" s="149" t="str">
        <f>VLOOKUP(A59,Lists!$B$2:$G$200,3,FALSE)</f>
        <v>MDA</v>
      </c>
      <c r="E59" s="150" t="str">
        <f>VLOOKUP(A59,Lists!$B$2:$G$200,5,FALSE)</f>
        <v>Displacement,Conflict</v>
      </c>
      <c r="F59" s="144">
        <f t="shared" si="5"/>
        <v>1.9</v>
      </c>
      <c r="G59" s="145">
        <f t="shared" si="6"/>
        <v>2</v>
      </c>
      <c r="H59" s="145" t="str">
        <f t="shared" si="7"/>
        <v>Low</v>
      </c>
      <c r="I59" s="146" t="str">
        <f>INDEX(Trends!$D$3:$D$404,MATCH(B59,Trends!$C$3:$C$404,0))</f>
        <v>Decreasing</v>
      </c>
      <c r="J59" s="145" t="str">
        <f>VLOOKUP($B59,Reliability!$A$3:$I$170,9,FALSE)</f>
        <v>Very High</v>
      </c>
      <c r="K59" s="147">
        <f t="shared" si="8"/>
        <v>1.5</v>
      </c>
      <c r="L59" s="147">
        <f>VLOOKUP($B59,'Impact of the crisis'!$C$6:$N$170,12,FALSE)</f>
        <v>0.2</v>
      </c>
      <c r="M59" s="147">
        <f>VLOOKUP($B59,'Impact of the crisis'!$C$6:$AB$170,26,FALSE)</f>
        <v>2.1</v>
      </c>
      <c r="N59" s="147">
        <f>VLOOKUP($B59,'Conditions of people affected'!$C$6:$R$170,16,FALSE)</f>
        <v>2.35</v>
      </c>
      <c r="O59" s="147">
        <f>VLOOKUP($B59,'Conditions of people affected'!$C$6:$R$170,9,FALSE)</f>
        <v>1.7</v>
      </c>
      <c r="P59" s="147">
        <f>VLOOKUP($B59,'Conditions of people affected'!$C$6:$R$170,15,FALSE)</f>
        <v>3</v>
      </c>
      <c r="Q59" s="147">
        <f t="shared" si="9"/>
        <v>1.4</v>
      </c>
      <c r="R59" s="147">
        <f>VLOOKUP($B59,'Complexity of the crisis'!$C$6:$AN$170,22,FALSE)</f>
        <v>1.8</v>
      </c>
      <c r="S59" s="147">
        <f>VLOOKUP($B59,'Complexity of the crisis'!$C$6:$AN$170,38,FALSE)</f>
        <v>1</v>
      </c>
      <c r="T59" s="151" t="str">
        <f>VLOOKUP(B59,Lists!$C$3:$E$163,3,FALSE)</f>
        <v>Europe</v>
      </c>
      <c r="U59" s="152">
        <f>VLOOKUP(B59,'INFORM Severity - hidden'!$C$5:$V$200,20,FALSE)</f>
        <v>45042</v>
      </c>
    </row>
    <row r="60" spans="1:21" x14ac:dyDescent="0.25">
      <c r="A60" s="148" t="str">
        <f t="array" ref="A60">IFERROR(INDEX(Lists!$B$2:$B$200,SMALL(IF(Lists!$I$2:$I$200="Individual",ROW(Lists!$B$2:$B$200)),ROW(56:56))-1,1),"")</f>
        <v>Drought in Madagascar</v>
      </c>
      <c r="B60" s="149" t="str">
        <f>VLOOKUP(A60,Lists!$B$2:$G$200,2,FALSE)</f>
        <v>MDG002</v>
      </c>
      <c r="C60" s="149" t="str">
        <f>VLOOKUP(B60,'INFORM Severity - hidden'!$C$5:$D$200,2,FALSE)</f>
        <v>Madagascar</v>
      </c>
      <c r="D60" s="149" t="str">
        <f>VLOOKUP(A60,Lists!$B$2:$G$200,3,FALSE)</f>
        <v>MDG</v>
      </c>
      <c r="E60" s="150" t="str">
        <f>VLOOKUP(A60,Lists!$B$2:$G$200,5,FALSE)</f>
        <v>Drought</v>
      </c>
      <c r="F60" s="144">
        <f t="shared" si="5"/>
        <v>2.7</v>
      </c>
      <c r="G60" s="145">
        <f t="shared" si="6"/>
        <v>3</v>
      </c>
      <c r="H60" s="145" t="str">
        <f t="shared" si="7"/>
        <v>Medium</v>
      </c>
      <c r="I60" s="146" t="str">
        <f>INDEX(Trends!$D$3:$D$404,MATCH(B60,Trends!$C$3:$C$404,0))</f>
        <v>Decreasing</v>
      </c>
      <c r="J60" s="145" t="str">
        <f>VLOOKUP($B60,Reliability!$A$3:$I$170,9,FALSE)</f>
        <v>High</v>
      </c>
      <c r="K60" s="147">
        <f t="shared" si="8"/>
        <v>2.4</v>
      </c>
      <c r="L60" s="147">
        <f>VLOOKUP($B60,'Impact of the crisis'!$C$6:$N$170,12,FALSE)</f>
        <v>2.1</v>
      </c>
      <c r="M60" s="147">
        <f>VLOOKUP($B60,'Impact of the crisis'!$C$6:$AB$170,26,FALSE)</f>
        <v>2.5</v>
      </c>
      <c r="N60" s="147">
        <f>VLOOKUP($B60,'Conditions of people affected'!$C$6:$R$170,16,FALSE)</f>
        <v>3.45</v>
      </c>
      <c r="O60" s="147">
        <f>VLOOKUP($B60,'Conditions of people affected'!$C$6:$R$170,9,FALSE)</f>
        <v>3.9</v>
      </c>
      <c r="P60" s="147">
        <f>VLOOKUP($B60,'Conditions of people affected'!$C$6:$R$170,15,FALSE)</f>
        <v>3</v>
      </c>
      <c r="Q60" s="147">
        <f t="shared" si="9"/>
        <v>1.6</v>
      </c>
      <c r="R60" s="147">
        <f>VLOOKUP($B60,'Complexity of the crisis'!$C$6:$AN$170,22,FALSE)</f>
        <v>2.1</v>
      </c>
      <c r="S60" s="147">
        <f>VLOOKUP($B60,'Complexity of the crisis'!$C$6:$AN$170,38,FALSE)</f>
        <v>1</v>
      </c>
      <c r="T60" s="151" t="str">
        <f>VLOOKUP(B60,Lists!$C$3:$E$163,3,FALSE)</f>
        <v>Africa</v>
      </c>
      <c r="U60" s="152">
        <f>VLOOKUP(B60,'INFORM Severity - hidden'!$C$5:$V$200,20,FALSE)</f>
        <v>45013</v>
      </c>
    </row>
    <row r="61" spans="1:21" x14ac:dyDescent="0.25">
      <c r="A61" s="148" t="str">
        <f t="array" ref="A61">IFERROR(INDEX(Lists!$B$2:$B$200,SMALL(IF(Lists!$I$2:$I$200="Individual",ROW(Lists!$B$2:$B$200)),ROW(57:57))-1,1),"")</f>
        <v>Tropical cyclone Cheneso in Madagascar</v>
      </c>
      <c r="B61" s="149" t="str">
        <f>VLOOKUP(A61,Lists!$B$2:$G$200,2,FALSE)</f>
        <v>MDG007</v>
      </c>
      <c r="C61" s="149" t="str">
        <f>VLOOKUP(B61,'INFORM Severity - hidden'!$C$5:$D$200,2,FALSE)</f>
        <v>Madagascar</v>
      </c>
      <c r="D61" s="149" t="str">
        <f>VLOOKUP(A61,Lists!$B$2:$G$200,3,FALSE)</f>
        <v>MDG</v>
      </c>
      <c r="E61" s="150" t="str">
        <f>VLOOKUP(A61,Lists!$B$2:$G$200,5,FALSE)</f>
        <v>Cyclone</v>
      </c>
      <c r="F61" s="144">
        <f t="shared" si="5"/>
        <v>1.9</v>
      </c>
      <c r="G61" s="145">
        <f t="shared" si="6"/>
        <v>2</v>
      </c>
      <c r="H61" s="145" t="str">
        <f t="shared" si="7"/>
        <v>Low</v>
      </c>
      <c r="I61" s="146" t="str">
        <f>INDEX(Trends!$D$3:$D$404,MATCH(B61,Trends!$C$3:$C$404,0))</f>
        <v>-</v>
      </c>
      <c r="J61" s="145" t="str">
        <f>VLOOKUP($B61,Reliability!$A$3:$I$170,9,FALSE)</f>
        <v>Very High</v>
      </c>
      <c r="K61" s="147">
        <f t="shared" si="8"/>
        <v>3.5</v>
      </c>
      <c r="L61" s="147">
        <f>VLOOKUP($B61,'Impact of the crisis'!$C$6:$N$170,12,FALSE)</f>
        <v>4.9000000000000004</v>
      </c>
      <c r="M61" s="147">
        <f>VLOOKUP($B61,'Impact of the crisis'!$C$6:$AB$170,26,FALSE)</f>
        <v>2.2999999999999998</v>
      </c>
      <c r="N61" s="147">
        <f>VLOOKUP($B61,'Conditions of people affected'!$C$6:$R$170,16,FALSE)</f>
        <v>0.95</v>
      </c>
      <c r="O61" s="147">
        <f>VLOOKUP($B61,'Conditions of people affected'!$C$6:$R$170,9,FALSE)</f>
        <v>0.9</v>
      </c>
      <c r="P61" s="147">
        <f>VLOOKUP($B61,'Conditions of people affected'!$C$6:$R$170,15,FALSE)</f>
        <v>1</v>
      </c>
      <c r="Q61" s="147">
        <f t="shared" si="9"/>
        <v>1.6</v>
      </c>
      <c r="R61" s="147">
        <f>VLOOKUP($B61,'Complexity of the crisis'!$C$6:$AN$170,22,FALSE)</f>
        <v>2.1</v>
      </c>
      <c r="S61" s="147">
        <f>VLOOKUP($B61,'Complexity of the crisis'!$C$6:$AN$170,38,FALSE)</f>
        <v>1</v>
      </c>
      <c r="T61" s="151" t="str">
        <f>VLOOKUP(B61,Lists!$C$3:$E$163,3,FALSE)</f>
        <v>Africa</v>
      </c>
      <c r="U61" s="152">
        <f>VLOOKUP(B61,'INFORM Severity - hidden'!$C$5:$V$200,20,FALSE)</f>
        <v>45013</v>
      </c>
    </row>
    <row r="62" spans="1:21" x14ac:dyDescent="0.25">
      <c r="A62" s="148" t="str">
        <f t="array" ref="A62">IFERROR(INDEX(Lists!$B$2:$B$200,SMALL(IF(Lists!$I$2:$I$200="Individual",ROW(Lists!$B$2:$B$200)),ROW(58:58))-1,1),"")</f>
        <v>Tropical cyclone Freddy in Madagascar</v>
      </c>
      <c r="B62" s="149" t="str">
        <f>VLOOKUP(A62,Lists!$B$2:$G$200,2,FALSE)</f>
        <v>MDG008</v>
      </c>
      <c r="C62" s="149" t="str">
        <f>VLOOKUP(B62,'INFORM Severity - hidden'!$C$5:$D$200,2,FALSE)</f>
        <v>Madagascar</v>
      </c>
      <c r="D62" s="149" t="str">
        <f>VLOOKUP(A62,Lists!$B$2:$G$200,3,FALSE)</f>
        <v>MDG</v>
      </c>
      <c r="E62" s="150" t="str">
        <f>VLOOKUP(A62,Lists!$B$2:$G$200,5,FALSE)</f>
        <v>Cyclone</v>
      </c>
      <c r="F62" s="144">
        <f t="shared" si="5"/>
        <v>2.1</v>
      </c>
      <c r="G62" s="145">
        <f t="shared" si="6"/>
        <v>3</v>
      </c>
      <c r="H62" s="145" t="str">
        <f t="shared" si="7"/>
        <v>Medium</v>
      </c>
      <c r="I62" s="146" t="str">
        <f>INDEX(Trends!$D$3:$D$404,MATCH(B62,Trends!$C$3:$C$404,0))</f>
        <v>-</v>
      </c>
      <c r="J62" s="145" t="str">
        <f>VLOOKUP($B62,Reliability!$A$3:$I$170,9,FALSE)</f>
        <v>Very High</v>
      </c>
      <c r="K62" s="147">
        <f t="shared" si="8"/>
        <v>2.2999999999999998</v>
      </c>
      <c r="L62" s="147">
        <f>VLOOKUP($B62,'Impact of the crisis'!$C$6:$N$170,12,FALSE)</f>
        <v>1.8</v>
      </c>
      <c r="M62" s="147">
        <f>VLOOKUP($B62,'Impact of the crisis'!$C$6:$AB$170,26,FALSE)</f>
        <v>2.5</v>
      </c>
      <c r="N62" s="147">
        <f>VLOOKUP($B62,'Conditions of people affected'!$C$6:$R$170,16,FALSE)</f>
        <v>2.2000000000000002</v>
      </c>
      <c r="O62" s="147">
        <f>VLOOKUP($B62,'Conditions of people affected'!$C$6:$R$170,9,FALSE)</f>
        <v>1.4</v>
      </c>
      <c r="P62" s="147">
        <f>VLOOKUP($B62,'Conditions of people affected'!$C$6:$R$170,15,FALSE)</f>
        <v>3</v>
      </c>
      <c r="Q62" s="147">
        <f t="shared" si="9"/>
        <v>1.8</v>
      </c>
      <c r="R62" s="147">
        <f>VLOOKUP($B62,'Complexity of the crisis'!$C$6:$AN$170,22,FALSE)</f>
        <v>2.1</v>
      </c>
      <c r="S62" s="147">
        <f>VLOOKUP($B62,'Complexity of the crisis'!$C$6:$AN$170,38,FALSE)</f>
        <v>1.5</v>
      </c>
      <c r="T62" s="151" t="str">
        <f>VLOOKUP(B62,Lists!$C$3:$E$163,3,FALSE)</f>
        <v>Africa</v>
      </c>
      <c r="U62" s="152">
        <f>VLOOKUP(B62,'INFORM Severity - hidden'!$C$5:$V$200,20,FALSE)</f>
        <v>45016</v>
      </c>
    </row>
    <row r="63" spans="1:21" x14ac:dyDescent="0.25">
      <c r="A63" s="148" t="str">
        <f t="array" ref="A63">IFERROR(INDEX(Lists!$B$2:$B$200,SMALL(IF(Lists!$I$2:$I$200="Individual",ROW(Lists!$B$2:$B$200)),ROW(59:59))-1,1),"")</f>
        <v>Criminal Violence in Mexico</v>
      </c>
      <c r="B63" s="149" t="str">
        <f>VLOOKUP(A63,Lists!$B$2:$G$200,2,FALSE)</f>
        <v>MEX002</v>
      </c>
      <c r="C63" s="149" t="str">
        <f>VLOOKUP(B63,'INFORM Severity - hidden'!$C$5:$D$200,2,FALSE)</f>
        <v>Mexico</v>
      </c>
      <c r="D63" s="149" t="str">
        <f>VLOOKUP(A63,Lists!$B$2:$G$200,3,FALSE)</f>
        <v>MEX</v>
      </c>
      <c r="E63" s="150" t="str">
        <f>VLOOKUP(A63,Lists!$B$2:$G$200,5,FALSE)</f>
        <v>Violence,Displacement</v>
      </c>
      <c r="F63" s="144" t="str">
        <f t="shared" si="5"/>
        <v>x</v>
      </c>
      <c r="G63" s="145" t="str">
        <f t="shared" si="6"/>
        <v>x</v>
      </c>
      <c r="H63" s="145" t="str">
        <f t="shared" si="7"/>
        <v>x</v>
      </c>
      <c r="I63" s="146" t="str">
        <f>INDEX(Trends!$D$3:$D$404,MATCH(B63,Trends!$C$3:$C$404,0))</f>
        <v>-</v>
      </c>
      <c r="J63" s="145" t="str">
        <f>VLOOKUP($B63,Reliability!$A$3:$I$170,9,FALSE)</f>
        <v>High</v>
      </c>
      <c r="K63" s="147">
        <f t="shared" si="8"/>
        <v>4.0999999999999996</v>
      </c>
      <c r="L63" s="147">
        <f>VLOOKUP($B63,'Impact of the crisis'!$C$6:$N$170,12,FALSE)</f>
        <v>5</v>
      </c>
      <c r="M63" s="147">
        <f>VLOOKUP($B63,'Impact of the crisis'!$C$6:$AB$170,26,FALSE)</f>
        <v>3.4</v>
      </c>
      <c r="N63" s="147" t="str">
        <f>VLOOKUP($B63,'Conditions of people affected'!$C$6:$R$170,16,FALSE)</f>
        <v>x</v>
      </c>
      <c r="O63" s="147" t="str">
        <f>VLOOKUP($B63,'Conditions of people affected'!$C$6:$R$170,9,FALSE)</f>
        <v>x</v>
      </c>
      <c r="P63" s="147" t="str">
        <f>VLOOKUP($B63,'Conditions of people affected'!$C$6:$R$170,15,FALSE)</f>
        <v>x</v>
      </c>
      <c r="Q63" s="147">
        <f t="shared" si="9"/>
        <v>3.3</v>
      </c>
      <c r="R63" s="147">
        <f>VLOOKUP($B63,'Complexity of the crisis'!$C$6:$AN$170,22,FALSE)</f>
        <v>3</v>
      </c>
      <c r="S63" s="147">
        <f>VLOOKUP($B63,'Complexity of the crisis'!$C$6:$AN$170,38,FALSE)</f>
        <v>3.5</v>
      </c>
      <c r="T63" s="151" t="str">
        <f>VLOOKUP(B63,Lists!$C$3:$E$163,3,FALSE)</f>
        <v>Americas</v>
      </c>
      <c r="U63" s="152">
        <f>VLOOKUP(B63,'INFORM Severity - hidden'!$C$5:$V$200,20,FALSE)</f>
        <v>45013</v>
      </c>
    </row>
    <row r="64" spans="1:21" x14ac:dyDescent="0.25">
      <c r="A64" s="148" t="str">
        <f t="array" ref="A64">IFERROR(INDEX(Lists!$B$2:$B$200,SMALL(IF(Lists!$I$2:$I$200="Individual",ROW(Lists!$B$2:$B$200)),ROW(60:60))-1,1),"")</f>
        <v>Mixed Migration in Mexico</v>
      </c>
      <c r="B64" s="149" t="str">
        <f>VLOOKUP(A64,Lists!$B$2:$G$200,2,FALSE)</f>
        <v>MEX003</v>
      </c>
      <c r="C64" s="149" t="str">
        <f>VLOOKUP(B64,'INFORM Severity - hidden'!$C$5:$D$200,2,FALSE)</f>
        <v>Mexico</v>
      </c>
      <c r="D64" s="149" t="str">
        <f>VLOOKUP(A64,Lists!$B$2:$G$200,3,FALSE)</f>
        <v>MEX</v>
      </c>
      <c r="E64" s="150" t="str">
        <f>VLOOKUP(A64,Lists!$B$2:$G$200,5,FALSE)</f>
        <v>Displacement</v>
      </c>
      <c r="F64" s="144">
        <f t="shared" si="5"/>
        <v>2.6</v>
      </c>
      <c r="G64" s="145">
        <f t="shared" si="6"/>
        <v>3</v>
      </c>
      <c r="H64" s="145" t="str">
        <f t="shared" si="7"/>
        <v>Medium</v>
      </c>
      <c r="I64" s="146" t="str">
        <f>INDEX(Trends!$D$3:$D$404,MATCH(B64,Trends!$C$3:$C$404,0))</f>
        <v>Stable</v>
      </c>
      <c r="J64" s="145" t="str">
        <f>VLOOKUP($B64,Reliability!$A$3:$I$170,9,FALSE)</f>
        <v>High</v>
      </c>
      <c r="K64" s="147">
        <f t="shared" si="8"/>
        <v>3.8</v>
      </c>
      <c r="L64" s="147">
        <f>VLOOKUP($B64,'Impact of the crisis'!$C$6:$N$170,12,FALSE)</f>
        <v>4.8</v>
      </c>
      <c r="M64" s="147">
        <f>VLOOKUP($B64,'Impact of the crisis'!$C$6:$AB$170,26,FALSE)</f>
        <v>3</v>
      </c>
      <c r="N64" s="147">
        <f>VLOOKUP($B64,'Conditions of people affected'!$C$6:$R$170,16,FALSE)</f>
        <v>1.35</v>
      </c>
      <c r="O64" s="147">
        <f>VLOOKUP($B64,'Conditions of people affected'!$C$6:$R$170,9,FALSE)</f>
        <v>1.7</v>
      </c>
      <c r="P64" s="147">
        <f>VLOOKUP($B64,'Conditions of people affected'!$C$6:$R$170,15,FALSE)</f>
        <v>1</v>
      </c>
      <c r="Q64" s="147">
        <f t="shared" si="9"/>
        <v>3</v>
      </c>
      <c r="R64" s="147">
        <f>VLOOKUP($B64,'Complexity of the crisis'!$C$6:$AN$170,22,FALSE)</f>
        <v>3</v>
      </c>
      <c r="S64" s="147">
        <f>VLOOKUP($B64,'Complexity of the crisis'!$C$6:$AN$170,38,FALSE)</f>
        <v>3</v>
      </c>
      <c r="T64" s="151" t="str">
        <f>VLOOKUP(B64,Lists!$C$3:$E$163,3,FALSE)</f>
        <v>Americas</v>
      </c>
      <c r="U64" s="152">
        <f>VLOOKUP(B64,'INFORM Severity - hidden'!$C$5:$V$200,20,FALSE)</f>
        <v>45013</v>
      </c>
    </row>
    <row r="65" spans="1:21" x14ac:dyDescent="0.25">
      <c r="A65" s="148" t="str">
        <f t="array" ref="A65">IFERROR(INDEX(Lists!$B$2:$B$200,SMALL(IF(Lists!$I$2:$I$200="Individual",ROW(Lists!$B$2:$B$200)),ROW(61:61))-1,1),"")</f>
        <v>Complex crisis in Mali</v>
      </c>
      <c r="B65" s="149" t="str">
        <f>VLOOKUP(A65,Lists!$B$2:$G$200,2,FALSE)</f>
        <v>MLI001</v>
      </c>
      <c r="C65" s="149" t="str">
        <f>VLOOKUP(B65,'INFORM Severity - hidden'!$C$5:$D$200,2,FALSE)</f>
        <v>Mali</v>
      </c>
      <c r="D65" s="149" t="str">
        <f>VLOOKUP(A65,Lists!$B$2:$G$200,3,FALSE)</f>
        <v>MLI</v>
      </c>
      <c r="E65" s="150" t="str">
        <f>VLOOKUP(A65,Lists!$B$2:$G$200,5,FALSE)</f>
        <v>Conflict</v>
      </c>
      <c r="F65" s="144">
        <f t="shared" si="5"/>
        <v>4.3</v>
      </c>
      <c r="G65" s="145">
        <f t="shared" si="6"/>
        <v>5</v>
      </c>
      <c r="H65" s="145" t="str">
        <f t="shared" si="7"/>
        <v>Very High</v>
      </c>
      <c r="I65" s="146" t="str">
        <f>INDEX(Trends!$D$3:$D$404,MATCH(B65,Trends!$C$3:$C$404,0))</f>
        <v>Increasing</v>
      </c>
      <c r="J65" s="145" t="str">
        <f>VLOOKUP($B65,Reliability!$A$3:$I$170,9,FALSE)</f>
        <v>Very High</v>
      </c>
      <c r="K65" s="147">
        <f t="shared" si="8"/>
        <v>4.4000000000000004</v>
      </c>
      <c r="L65" s="147">
        <f>VLOOKUP($B65,'Impact of the crisis'!$C$6:$N$170,12,FALSE)</f>
        <v>4.9000000000000004</v>
      </c>
      <c r="M65" s="147">
        <f>VLOOKUP($B65,'Impact of the crisis'!$C$6:$AB$170,26,FALSE)</f>
        <v>4.0999999999999996</v>
      </c>
      <c r="N65" s="147">
        <f>VLOOKUP($B65,'Conditions of people affected'!$C$6:$R$170,16,FALSE)</f>
        <v>4.45</v>
      </c>
      <c r="O65" s="147">
        <f>VLOOKUP($B65,'Conditions of people affected'!$C$6:$R$170,9,FALSE)</f>
        <v>4.9000000000000004</v>
      </c>
      <c r="P65" s="147">
        <f>VLOOKUP($B65,'Conditions of people affected'!$C$6:$R$170,15,FALSE)</f>
        <v>4</v>
      </c>
      <c r="Q65" s="147">
        <f t="shared" si="9"/>
        <v>3.9</v>
      </c>
      <c r="R65" s="147">
        <f>VLOOKUP($B65,'Complexity of the crisis'!$C$6:$AN$170,22,FALSE)</f>
        <v>3.2</v>
      </c>
      <c r="S65" s="147">
        <f>VLOOKUP($B65,'Complexity of the crisis'!$C$6:$AN$170,38,FALSE)</f>
        <v>4.5</v>
      </c>
      <c r="T65" s="151" t="str">
        <f>VLOOKUP(B65,Lists!$C$3:$E$163,3,FALSE)</f>
        <v>Africa</v>
      </c>
      <c r="U65" s="152">
        <f>VLOOKUP(B65,'INFORM Severity - hidden'!$C$5:$V$200,20,FALSE)</f>
        <v>45043</v>
      </c>
    </row>
    <row r="66" spans="1:21" x14ac:dyDescent="0.25">
      <c r="A66" s="148" t="str">
        <f t="array" ref="A66">IFERROR(INDEX(Lists!$B$2:$B$200,SMALL(IF(Lists!$I$2:$I$200="Individual",ROW(Lists!$B$2:$B$200)),ROW(62:62))-1,1),"")</f>
        <v>Rakhine Conflict</v>
      </c>
      <c r="B66" s="149" t="str">
        <f>VLOOKUP(A66,Lists!$B$2:$G$200,2,FALSE)</f>
        <v>MMR002</v>
      </c>
      <c r="C66" s="149" t="str">
        <f>VLOOKUP(B66,'INFORM Severity - hidden'!$C$5:$D$200,2,FALSE)</f>
        <v>Myanmar</v>
      </c>
      <c r="D66" s="149" t="str">
        <f>VLOOKUP(A66,Lists!$B$2:$G$200,3,FALSE)</f>
        <v>MMR</v>
      </c>
      <c r="E66" s="150" t="str">
        <f>VLOOKUP(A66,Lists!$B$2:$G$200,5,FALSE)</f>
        <v>Conflict</v>
      </c>
      <c r="F66" s="144">
        <f t="shared" si="5"/>
        <v>3.8</v>
      </c>
      <c r="G66" s="145">
        <f t="shared" si="6"/>
        <v>4</v>
      </c>
      <c r="H66" s="145" t="str">
        <f t="shared" si="7"/>
        <v>High</v>
      </c>
      <c r="I66" s="146" t="str">
        <f>INDEX(Trends!$D$3:$D$404,MATCH(B66,Trends!$C$3:$C$404,0))</f>
        <v>Increasing</v>
      </c>
      <c r="J66" s="145" t="str">
        <f>VLOOKUP($B66,Reliability!$A$3:$I$170,9,FALSE)</f>
        <v>High</v>
      </c>
      <c r="K66" s="147">
        <f t="shared" si="8"/>
        <v>3.4</v>
      </c>
      <c r="L66" s="147">
        <f>VLOOKUP($B66,'Impact of the crisis'!$C$6:$N$170,12,FALSE)</f>
        <v>1.2</v>
      </c>
      <c r="M66" s="147">
        <f>VLOOKUP($B66,'Impact of the crisis'!$C$6:$AB$170,26,FALSE)</f>
        <v>4.0999999999999996</v>
      </c>
      <c r="N66" s="147">
        <f>VLOOKUP($B66,'Conditions of people affected'!$C$6:$R$170,16,FALSE)</f>
        <v>3.85</v>
      </c>
      <c r="O66" s="147">
        <f>VLOOKUP($B66,'Conditions of people affected'!$C$6:$R$170,9,FALSE)</f>
        <v>3.7</v>
      </c>
      <c r="P66" s="147">
        <f>VLOOKUP($B66,'Conditions of people affected'!$C$6:$R$170,15,FALSE)</f>
        <v>4</v>
      </c>
      <c r="Q66" s="147">
        <f t="shared" si="9"/>
        <v>4</v>
      </c>
      <c r="R66" s="147">
        <f>VLOOKUP($B66,'Complexity of the crisis'!$C$6:$AN$170,22,FALSE)</f>
        <v>3.9</v>
      </c>
      <c r="S66" s="147">
        <f>VLOOKUP($B66,'Complexity of the crisis'!$C$6:$AN$170,38,FALSE)</f>
        <v>4</v>
      </c>
      <c r="T66" s="151" t="str">
        <f>VLOOKUP(B66,Lists!$C$3:$E$163,3,FALSE)</f>
        <v>Asia</v>
      </c>
      <c r="U66" s="152">
        <f>VLOOKUP(B66,'INFORM Severity - hidden'!$C$5:$V$200,20,FALSE)</f>
        <v>45043</v>
      </c>
    </row>
    <row r="67" spans="1:21" x14ac:dyDescent="0.25">
      <c r="A67" s="148" t="str">
        <f t="array" ref="A67">IFERROR(INDEX(Lists!$B$2:$B$200,SMALL(IF(Lists!$I$2:$I$200="Individual",ROW(Lists!$B$2:$B$200)),ROW(63:63))-1,1),"")</f>
        <v>Kachin and Shan Conflict</v>
      </c>
      <c r="B67" s="149" t="str">
        <f>VLOOKUP(A67,Lists!$B$2:$G$200,2,FALSE)</f>
        <v>MMR003</v>
      </c>
      <c r="C67" s="149" t="str">
        <f>VLOOKUP(B67,'INFORM Severity - hidden'!$C$5:$D$200,2,FALSE)</f>
        <v>Myanmar</v>
      </c>
      <c r="D67" s="149" t="str">
        <f>VLOOKUP(A67,Lists!$B$2:$G$200,3,FALSE)</f>
        <v>MMR</v>
      </c>
      <c r="E67" s="150" t="str">
        <f>VLOOKUP(A67,Lists!$B$2:$G$200,5,FALSE)</f>
        <v>Conflict</v>
      </c>
      <c r="F67" s="144">
        <f t="shared" si="5"/>
        <v>3.7</v>
      </c>
      <c r="G67" s="145">
        <f t="shared" si="6"/>
        <v>4</v>
      </c>
      <c r="H67" s="145" t="str">
        <f t="shared" si="7"/>
        <v>High</v>
      </c>
      <c r="I67" s="146" t="str">
        <f>INDEX(Trends!$D$3:$D$404,MATCH(B67,Trends!$C$3:$C$404,0))</f>
        <v>Stable</v>
      </c>
      <c r="J67" s="145" t="str">
        <f>VLOOKUP($B67,Reliability!$A$3:$I$170,9,FALSE)</f>
        <v>High</v>
      </c>
      <c r="K67" s="147">
        <f t="shared" si="8"/>
        <v>3.4</v>
      </c>
      <c r="L67" s="147">
        <f>VLOOKUP($B67,'Impact of the crisis'!$C$6:$N$170,12,FALSE)</f>
        <v>1.9</v>
      </c>
      <c r="M67" s="147">
        <f>VLOOKUP($B67,'Impact of the crisis'!$C$6:$AB$170,26,FALSE)</f>
        <v>3.9</v>
      </c>
      <c r="N67" s="147">
        <f>VLOOKUP($B67,'Conditions of people affected'!$C$6:$R$170,16,FALSE)</f>
        <v>3.8</v>
      </c>
      <c r="O67" s="147">
        <f>VLOOKUP($B67,'Conditions of people affected'!$C$6:$R$170,9,FALSE)</f>
        <v>3.6</v>
      </c>
      <c r="P67" s="147">
        <f>VLOOKUP($B67,'Conditions of people affected'!$C$6:$R$170,15,FALSE)</f>
        <v>4</v>
      </c>
      <c r="Q67" s="147">
        <f t="shared" si="9"/>
        <v>3.7</v>
      </c>
      <c r="R67" s="147">
        <f>VLOOKUP($B67,'Complexity of the crisis'!$C$6:$AN$170,22,FALSE)</f>
        <v>3.9</v>
      </c>
      <c r="S67" s="147">
        <f>VLOOKUP($B67,'Complexity of the crisis'!$C$6:$AN$170,38,FALSE)</f>
        <v>3.5</v>
      </c>
      <c r="T67" s="151" t="str">
        <f>VLOOKUP(B67,Lists!$C$3:$E$163,3,FALSE)</f>
        <v>Asia</v>
      </c>
      <c r="U67" s="152">
        <f>VLOOKUP(B67,'INFORM Severity - hidden'!$C$5:$V$200,20,FALSE)</f>
        <v>45043</v>
      </c>
    </row>
    <row r="68" spans="1:21" x14ac:dyDescent="0.25">
      <c r="A68" s="148" t="str">
        <f t="array" ref="A68">IFERROR(INDEX(Lists!$B$2:$B$200,SMALL(IF(Lists!$I$2:$I$200="Individual",ROW(Lists!$B$2:$B$200)),ROW(64:64))-1,1),"")</f>
        <v>Post-coup conflict in Myanmar</v>
      </c>
      <c r="B68" s="149" t="str">
        <f>VLOOKUP(A68,Lists!$B$2:$G$200,2,FALSE)</f>
        <v>MMR004</v>
      </c>
      <c r="C68" s="149" t="str">
        <f>VLOOKUP(B68,'INFORM Severity - hidden'!$C$5:$D$200,2,FALSE)</f>
        <v>Myanmar</v>
      </c>
      <c r="D68" s="149" t="str">
        <f>VLOOKUP(A68,Lists!$B$2:$G$200,3,FALSE)</f>
        <v>MMR</v>
      </c>
      <c r="E68" s="150" t="str">
        <f>VLOOKUP(A68,Lists!$B$2:$G$200,5,FALSE)</f>
        <v>Violence,Socio-political,Conflict</v>
      </c>
      <c r="F68" s="144">
        <f t="shared" si="5"/>
        <v>4.4000000000000004</v>
      </c>
      <c r="G68" s="145">
        <f t="shared" si="6"/>
        <v>5</v>
      </c>
      <c r="H68" s="145" t="str">
        <f t="shared" si="7"/>
        <v>Very High</v>
      </c>
      <c r="I68" s="146" t="str">
        <f>INDEX(Trends!$D$3:$D$404,MATCH(B68,Trends!$C$3:$C$404,0))</f>
        <v>Decreasing</v>
      </c>
      <c r="J68" s="145" t="str">
        <f>VLOOKUP($B68,Reliability!$A$3:$I$170,9,FALSE)</f>
        <v>High</v>
      </c>
      <c r="K68" s="147">
        <f t="shared" si="8"/>
        <v>4.5</v>
      </c>
      <c r="L68" s="147">
        <f>VLOOKUP($B68,'Impact of the crisis'!$C$6:$N$170,12,FALSE)</f>
        <v>4.4000000000000004</v>
      </c>
      <c r="M68" s="147">
        <f>VLOOKUP($B68,'Impact of the crisis'!$C$6:$AB$170,26,FALSE)</f>
        <v>4.5999999999999996</v>
      </c>
      <c r="N68" s="147">
        <f>VLOOKUP($B68,'Conditions of people affected'!$C$6:$R$170,16,FALSE)</f>
        <v>4.5</v>
      </c>
      <c r="O68" s="147">
        <f>VLOOKUP($B68,'Conditions of people affected'!$C$6:$R$170,9,FALSE)</f>
        <v>5</v>
      </c>
      <c r="P68" s="147">
        <f>VLOOKUP($B68,'Conditions of people affected'!$C$6:$R$170,15,FALSE)</f>
        <v>4</v>
      </c>
      <c r="Q68" s="147">
        <f t="shared" si="9"/>
        <v>4</v>
      </c>
      <c r="R68" s="147">
        <f>VLOOKUP($B68,'Complexity of the crisis'!$C$6:$AN$170,22,FALSE)</f>
        <v>3.9</v>
      </c>
      <c r="S68" s="147">
        <f>VLOOKUP($B68,'Complexity of the crisis'!$C$6:$AN$170,38,FALSE)</f>
        <v>4</v>
      </c>
      <c r="T68" s="151" t="str">
        <f>VLOOKUP(B68,Lists!$C$3:$E$163,3,FALSE)</f>
        <v>Asia</v>
      </c>
      <c r="U68" s="152">
        <f>VLOOKUP(B68,'INFORM Severity - hidden'!$C$5:$V$200,20,FALSE)</f>
        <v>45043</v>
      </c>
    </row>
    <row r="69" spans="1:21" x14ac:dyDescent="0.25">
      <c r="A69" s="148" t="str">
        <f t="array" ref="A69">IFERROR(INDEX(Lists!$B$2:$B$200,SMALL(IF(Lists!$I$2:$I$200="Individual",ROW(Lists!$B$2:$B$200)),ROW(65:65))-1,1),"")</f>
        <v>Dzud in Mongolia</v>
      </c>
      <c r="B69" s="149" t="str">
        <f>VLOOKUP(A69,Lists!$B$2:$G$200,2,FALSE)</f>
        <v>MNG002</v>
      </c>
      <c r="C69" s="149" t="str">
        <f>VLOOKUP(B69,'INFORM Severity - hidden'!$C$5:$D$200,2,FALSE)</f>
        <v>Mongolia</v>
      </c>
      <c r="D69" s="149" t="str">
        <f>VLOOKUP(A69,Lists!$B$2:$G$200,3,FALSE)</f>
        <v>MNG</v>
      </c>
      <c r="E69" s="150" t="str">
        <f>VLOOKUP(A69,Lists!$B$2:$G$200,5,FALSE)</f>
        <v>Other seasonal event</v>
      </c>
      <c r="F69" s="144">
        <f t="shared" ref="F69:F100" si="10">IF(OR(N69="x",K69="x"),"x",ROUND((5-GEOMEAN(((5-K69)/5*4+1),((5-N69)/5*4+1),((5-N69)/5*4+1)))/4*3.5+Q69*0.3,1))</f>
        <v>2.6</v>
      </c>
      <c r="G69" s="145">
        <f t="shared" ref="G69:G100" si="11">IF(F69="x","x",ROUNDUP(F69,0))</f>
        <v>3</v>
      </c>
      <c r="H69" s="145" t="str">
        <f t="shared" ref="H69:H100" si="12">IF(N69="x","x",IF(K69="x","x",(IF(G69=5,"Very High",IF(G69=4,"High",IF(G69=3,"Medium",IF(G69=2,"Low","Very Low")))))))</f>
        <v>Medium</v>
      </c>
      <c r="I69" s="146" t="str">
        <f>INDEX(Trends!$D$3:$D$404,MATCH(B69,Trends!$C$3:$C$404,0))</f>
        <v>-</v>
      </c>
      <c r="J69" s="145" t="str">
        <f>VLOOKUP($B69,Reliability!$A$3:$I$170,9,FALSE)</f>
        <v>Medium</v>
      </c>
      <c r="K69" s="147">
        <f t="shared" ref="K69:K100" si="13">IF(OR(M69="x",L69="x"),"x",ROUND((5-GEOMEAN(((5-L69)/5*4+1),((5-M69)/5*4+1),((5-M69)/5*4+1)))/4*5,1))</f>
        <v>3.1</v>
      </c>
      <c r="L69" s="147">
        <f>VLOOKUP($B69,'Impact of the crisis'!$C$6:$N$170,12,FALSE)</f>
        <v>3.1</v>
      </c>
      <c r="M69" s="147">
        <f>VLOOKUP($B69,'Impact of the crisis'!$C$6:$AB$170,26,FALSE)</f>
        <v>3.05</v>
      </c>
      <c r="N69" s="147">
        <f>VLOOKUP($B69,'Conditions of people affected'!$C$6:$R$170,16,FALSE)</f>
        <v>3.1</v>
      </c>
      <c r="O69" s="147">
        <f>VLOOKUP($B69,'Conditions of people affected'!$C$6:$R$170,9,FALSE)</f>
        <v>2.2000000000000002</v>
      </c>
      <c r="P69" s="147">
        <f>VLOOKUP($B69,'Conditions of people affected'!$C$6:$R$170,15,FALSE)</f>
        <v>4</v>
      </c>
      <c r="Q69" s="147">
        <f t="shared" ref="Q69:Q100" si="14">IF(OR(S69="x",R69="x"),R69,ROUND((5-GEOMEAN(((5-R69)/5*4+1),((5-S69)/5*4+1)))/4*5,1))</f>
        <v>1.3</v>
      </c>
      <c r="R69" s="147">
        <f>VLOOKUP($B69,'Complexity of the crisis'!$C$6:$AN$170,22,FALSE)</f>
        <v>1.1000000000000001</v>
      </c>
      <c r="S69" s="147">
        <f>VLOOKUP($B69,'Complexity of the crisis'!$C$6:$AN$170,38,FALSE)</f>
        <v>1.5</v>
      </c>
      <c r="T69" s="151" t="str">
        <f>VLOOKUP(B69,Lists!$C$3:$E$163,3,FALSE)</f>
        <v>Asia</v>
      </c>
      <c r="U69" s="152">
        <f>VLOOKUP(B69,'INFORM Severity - hidden'!$C$5:$V$200,20,FALSE)</f>
        <v>45019</v>
      </c>
    </row>
    <row r="70" spans="1:21" x14ac:dyDescent="0.25">
      <c r="A70" s="148" t="str">
        <f t="array" ref="A70">IFERROR(INDEX(Lists!$B$2:$B$200,SMALL(IF(Lists!$I$2:$I$200="Individual",ROW(Lists!$B$2:$B$200)),ROW(66:66))-1,1),"")</f>
        <v>Cabo Delgado Islamist Insurgency</v>
      </c>
      <c r="B70" s="149" t="str">
        <f>VLOOKUP(A70,Lists!$B$2:$G$200,2,FALSE)</f>
        <v>MOZ004</v>
      </c>
      <c r="C70" s="149" t="str">
        <f>VLOOKUP(B70,'INFORM Severity - hidden'!$C$5:$D$200,2,FALSE)</f>
        <v>Mozambique</v>
      </c>
      <c r="D70" s="149" t="str">
        <f>VLOOKUP(A70,Lists!$B$2:$G$200,3,FALSE)</f>
        <v>MOZ</v>
      </c>
      <c r="E70" s="150" t="str">
        <f>VLOOKUP(A70,Lists!$B$2:$G$200,5,FALSE)</f>
        <v>Conflict,Displacement</v>
      </c>
      <c r="F70" s="144">
        <f t="shared" si="10"/>
        <v>3.4</v>
      </c>
      <c r="G70" s="145">
        <f t="shared" si="11"/>
        <v>4</v>
      </c>
      <c r="H70" s="145" t="str">
        <f t="shared" si="12"/>
        <v>High</v>
      </c>
      <c r="I70" s="146" t="str">
        <f>INDEX(Trends!$D$3:$D$404,MATCH(B70,Trends!$C$3:$C$404,0))</f>
        <v>Stable</v>
      </c>
      <c r="J70" s="145" t="str">
        <f>VLOOKUP($B70,Reliability!$A$3:$I$170,9,FALSE)</f>
        <v>High</v>
      </c>
      <c r="K70" s="147">
        <f t="shared" si="13"/>
        <v>3.6</v>
      </c>
      <c r="L70" s="147">
        <f>VLOOKUP($B70,'Impact of the crisis'!$C$6:$N$170,12,FALSE)</f>
        <v>2.7</v>
      </c>
      <c r="M70" s="147">
        <f>VLOOKUP($B70,'Impact of the crisis'!$C$6:$AB$170,26,FALSE)</f>
        <v>4</v>
      </c>
      <c r="N70" s="147">
        <f>VLOOKUP($B70,'Conditions of people affected'!$C$6:$R$170,16,FALSE)</f>
        <v>3.35</v>
      </c>
      <c r="O70" s="147">
        <f>VLOOKUP($B70,'Conditions of people affected'!$C$6:$R$170,9,FALSE)</f>
        <v>3.7</v>
      </c>
      <c r="P70" s="147">
        <f>VLOOKUP($B70,'Conditions of people affected'!$C$6:$R$170,15,FALSE)</f>
        <v>3</v>
      </c>
      <c r="Q70" s="147">
        <f t="shared" si="14"/>
        <v>3.4</v>
      </c>
      <c r="R70" s="147">
        <f>VLOOKUP($B70,'Complexity of the crisis'!$C$6:$AN$170,22,FALSE)</f>
        <v>3.7</v>
      </c>
      <c r="S70" s="147">
        <f>VLOOKUP($B70,'Complexity of the crisis'!$C$6:$AN$170,38,FALSE)</f>
        <v>3</v>
      </c>
      <c r="T70" s="151" t="str">
        <f>VLOOKUP(B70,Lists!$C$3:$E$163,3,FALSE)</f>
        <v>Africa</v>
      </c>
      <c r="U70" s="152">
        <f>VLOOKUP(B70,'INFORM Severity - hidden'!$C$5:$V$200,20,FALSE)</f>
        <v>45046</v>
      </c>
    </row>
    <row r="71" spans="1:21" x14ac:dyDescent="0.25">
      <c r="A71" s="148" t="str">
        <f t="array" ref="A71">IFERROR(INDEX(Lists!$B$2:$B$200,SMALL(IF(Lists!$I$2:$I$200="Individual",ROW(Lists!$B$2:$B$200)),ROW(67:67))-1,1),"")</f>
        <v>Floods in Maputo province in Mozambique</v>
      </c>
      <c r="B71" s="149" t="str">
        <f>VLOOKUP(A71,Lists!$B$2:$G$200,2,FALSE)</f>
        <v>MOZ009</v>
      </c>
      <c r="C71" s="149" t="str">
        <f>VLOOKUP(B71,'INFORM Severity - hidden'!$C$5:$D$200,2,FALSE)</f>
        <v>Mozambique</v>
      </c>
      <c r="D71" s="149" t="str">
        <f>VLOOKUP(A71,Lists!$B$2:$G$200,3,FALSE)</f>
        <v>MOZ</v>
      </c>
      <c r="E71" s="150" t="str">
        <f>VLOOKUP(A71,Lists!$B$2:$G$200,5,FALSE)</f>
        <v>Floods</v>
      </c>
      <c r="F71" s="144">
        <f t="shared" si="10"/>
        <v>1.5</v>
      </c>
      <c r="G71" s="145">
        <f t="shared" si="11"/>
        <v>2</v>
      </c>
      <c r="H71" s="145" t="str">
        <f t="shared" si="12"/>
        <v>Low</v>
      </c>
      <c r="I71" s="146" t="str">
        <f>INDEX(Trends!$D$3:$D$404,MATCH(B71,Trends!$C$3:$C$404,0))</f>
        <v>-</v>
      </c>
      <c r="J71" s="145" t="str">
        <f>VLOOKUP($B71,Reliability!$A$3:$I$170,9,FALSE)</f>
        <v>High</v>
      </c>
      <c r="K71" s="147">
        <f t="shared" si="13"/>
        <v>1.7</v>
      </c>
      <c r="L71" s="147">
        <f>VLOOKUP($B71,'Impact of the crisis'!$C$6:$N$170,12,FALSE)</f>
        <v>1.1000000000000001</v>
      </c>
      <c r="M71" s="147">
        <f>VLOOKUP($B71,'Impact of the crisis'!$C$6:$AB$170,26,FALSE)</f>
        <v>2</v>
      </c>
      <c r="N71" s="147">
        <f>VLOOKUP($B71,'Conditions of people affected'!$C$6:$R$170,16,FALSE)</f>
        <v>0.7</v>
      </c>
      <c r="O71" s="147">
        <f>VLOOKUP($B71,'Conditions of people affected'!$C$6:$R$170,9,FALSE)</f>
        <v>0.4</v>
      </c>
      <c r="P71" s="147">
        <f>VLOOKUP($B71,'Conditions of people affected'!$C$6:$R$170,15,FALSE)</f>
        <v>1</v>
      </c>
      <c r="Q71" s="147">
        <f t="shared" si="14"/>
        <v>2.6</v>
      </c>
      <c r="R71" s="147">
        <f>VLOOKUP($B71,'Complexity of the crisis'!$C$6:$AN$170,22,FALSE)</f>
        <v>3.7</v>
      </c>
      <c r="S71" s="147">
        <f>VLOOKUP($B71,'Complexity of the crisis'!$C$6:$AN$170,38,FALSE)</f>
        <v>1</v>
      </c>
      <c r="T71" s="151" t="str">
        <f>VLOOKUP(B71,Lists!$C$3:$E$163,3,FALSE)</f>
        <v>Africa</v>
      </c>
      <c r="U71" s="152">
        <f>VLOOKUP(B71,'INFORM Severity - hidden'!$C$5:$V$200,20,FALSE)</f>
        <v>44980</v>
      </c>
    </row>
    <row r="72" spans="1:21" x14ac:dyDescent="0.25">
      <c r="A72" s="148" t="str">
        <f t="array" ref="A72">IFERROR(INDEX(Lists!$B$2:$B$200,SMALL(IF(Lists!$I$2:$I$200="Individual",ROW(Lists!$B$2:$B$200)),ROW(68:68))-1,1),"")</f>
        <v>Tropical Cyclone Freddy in Mozambique</v>
      </c>
      <c r="B72" s="149" t="str">
        <f>VLOOKUP(A72,Lists!$B$2:$G$200,2,FALSE)</f>
        <v>MOZ010</v>
      </c>
      <c r="C72" s="149" t="str">
        <f>VLOOKUP(B72,'INFORM Severity - hidden'!$C$5:$D$200,2,FALSE)</f>
        <v>Mozambique</v>
      </c>
      <c r="D72" s="149" t="str">
        <f>VLOOKUP(A72,Lists!$B$2:$G$200,3,FALSE)</f>
        <v>MOZ</v>
      </c>
      <c r="E72" s="150" t="str">
        <f>VLOOKUP(A72,Lists!$B$2:$G$200,5,FALSE)</f>
        <v>Cyclone</v>
      </c>
      <c r="F72" s="144">
        <f t="shared" si="10"/>
        <v>2.2000000000000002</v>
      </c>
      <c r="G72" s="145">
        <f t="shared" si="11"/>
        <v>3</v>
      </c>
      <c r="H72" s="145" t="str">
        <f t="shared" si="12"/>
        <v>Medium</v>
      </c>
      <c r="I72" s="146" t="str">
        <f>INDEX(Trends!$D$3:$D$404,MATCH(B72,Trends!$C$3:$C$404,0))</f>
        <v>-</v>
      </c>
      <c r="J72" s="145" t="str">
        <f>VLOOKUP($B72,Reliability!$A$3:$I$170,9,FALSE)</f>
        <v>Very High</v>
      </c>
      <c r="K72" s="147">
        <f t="shared" si="13"/>
        <v>2.8</v>
      </c>
      <c r="L72" s="147">
        <f>VLOOKUP($B72,'Impact of the crisis'!$C$6:$N$170,12,FALSE)</f>
        <v>3.3</v>
      </c>
      <c r="M72" s="147">
        <f>VLOOKUP($B72,'Impact of the crisis'!$C$6:$AB$170,26,FALSE)</f>
        <v>2.5</v>
      </c>
      <c r="N72" s="147">
        <f>VLOOKUP($B72,'Conditions of people affected'!$C$6:$R$170,16,FALSE)</f>
        <v>1.65</v>
      </c>
      <c r="O72" s="147">
        <f>VLOOKUP($B72,'Conditions of people affected'!$C$6:$R$170,9,FALSE)</f>
        <v>1.3</v>
      </c>
      <c r="P72" s="147">
        <f>VLOOKUP($B72,'Conditions of people affected'!$C$6:$R$170,15,FALSE)</f>
        <v>2</v>
      </c>
      <c r="Q72" s="147">
        <f t="shared" si="14"/>
        <v>2.6</v>
      </c>
      <c r="R72" s="147">
        <f>VLOOKUP($B72,'Complexity of the crisis'!$C$6:$AN$170,22,FALSE)</f>
        <v>3.7</v>
      </c>
      <c r="S72" s="147">
        <f>VLOOKUP($B72,'Complexity of the crisis'!$C$6:$AN$170,38,FALSE)</f>
        <v>1</v>
      </c>
      <c r="T72" s="151" t="str">
        <f>VLOOKUP(B72,Lists!$C$3:$E$163,3,FALSE)</f>
        <v>Africa</v>
      </c>
      <c r="U72" s="152">
        <f>VLOOKUP(B72,'INFORM Severity - hidden'!$C$5:$V$200,20,FALSE)</f>
        <v>45046</v>
      </c>
    </row>
    <row r="73" spans="1:21" x14ac:dyDescent="0.25">
      <c r="A73" s="148" t="str">
        <f t="array" ref="A73">IFERROR(INDEX(Lists!$B$2:$B$200,SMALL(IF(Lists!$I$2:$I$200="Individual",ROW(Lists!$B$2:$B$200)),ROW(69:69))-1,1),"")</f>
        <v>Refugees from Mali in Mauritania</v>
      </c>
      <c r="B73" s="149" t="str">
        <f>VLOOKUP(A73,Lists!$B$2:$G$200,2,FALSE)</f>
        <v>MRT002</v>
      </c>
      <c r="C73" s="149" t="str">
        <f>VLOOKUP(B73,'INFORM Severity - hidden'!$C$5:$D$200,2,FALSE)</f>
        <v>Mauritania</v>
      </c>
      <c r="D73" s="149" t="str">
        <f>VLOOKUP(A73,Lists!$B$2:$G$200,3,FALSE)</f>
        <v>MRT</v>
      </c>
      <c r="E73" s="150" t="str">
        <f>VLOOKUP(A73,Lists!$B$2:$G$200,5,FALSE)</f>
        <v>Displacement</v>
      </c>
      <c r="F73" s="144">
        <f t="shared" si="10"/>
        <v>2.1</v>
      </c>
      <c r="G73" s="145">
        <f t="shared" si="11"/>
        <v>3</v>
      </c>
      <c r="H73" s="145" t="str">
        <f t="shared" si="12"/>
        <v>Medium</v>
      </c>
      <c r="I73" s="146" t="str">
        <f>INDEX(Trends!$D$3:$D$404,MATCH(B73,Trends!$C$3:$C$404,0))</f>
        <v>Decreasing</v>
      </c>
      <c r="J73" s="145" t="str">
        <f>VLOOKUP($B73,Reliability!$A$3:$I$170,9,FALSE)</f>
        <v>Very High</v>
      </c>
      <c r="K73" s="147">
        <f t="shared" si="13"/>
        <v>2.6</v>
      </c>
      <c r="L73" s="147">
        <f>VLOOKUP($B73,'Impact of the crisis'!$C$6:$N$170,12,FALSE)</f>
        <v>2</v>
      </c>
      <c r="M73" s="147">
        <f>VLOOKUP($B73,'Impact of the crisis'!$C$6:$AB$170,26,FALSE)</f>
        <v>2.9</v>
      </c>
      <c r="N73" s="147">
        <f>VLOOKUP($B73,'Conditions of people affected'!$C$6:$R$170,16,FALSE)</f>
        <v>1.85</v>
      </c>
      <c r="O73" s="147">
        <f>VLOOKUP($B73,'Conditions of people affected'!$C$6:$R$170,9,FALSE)</f>
        <v>1.7</v>
      </c>
      <c r="P73" s="147">
        <f>VLOOKUP($B73,'Conditions of people affected'!$C$6:$R$170,15,FALSE)</f>
        <v>2</v>
      </c>
      <c r="Q73" s="147">
        <f t="shared" si="14"/>
        <v>1.9</v>
      </c>
      <c r="R73" s="147">
        <f>VLOOKUP($B73,'Complexity of the crisis'!$C$6:$AN$170,22,FALSE)</f>
        <v>2.2000000000000002</v>
      </c>
      <c r="S73" s="147">
        <f>VLOOKUP($B73,'Complexity of the crisis'!$C$6:$AN$170,38,FALSE)</f>
        <v>1.5</v>
      </c>
      <c r="T73" s="151" t="str">
        <f>VLOOKUP(B73,Lists!$C$3:$E$163,3,FALSE)</f>
        <v>Africa</v>
      </c>
      <c r="U73" s="152">
        <f>VLOOKUP(B73,'INFORM Severity - hidden'!$C$5:$V$200,20,FALSE)</f>
        <v>45046</v>
      </c>
    </row>
    <row r="74" spans="1:21" x14ac:dyDescent="0.25">
      <c r="A74" s="148" t="str">
        <f t="array" ref="A74">IFERROR(INDEX(Lists!$B$2:$B$200,SMALL(IF(Lists!$I$2:$I$200="Individual",ROW(Lists!$B$2:$B$200)),ROW(70:70))-1,1),"")</f>
        <v>Food Security in Mauritania</v>
      </c>
      <c r="B74" s="149" t="str">
        <f>VLOOKUP(A74,Lists!$B$2:$G$200,2,FALSE)</f>
        <v>MRT003</v>
      </c>
      <c r="C74" s="149" t="str">
        <f>VLOOKUP(B74,'INFORM Severity - hidden'!$C$5:$D$200,2,FALSE)</f>
        <v>Mauritania</v>
      </c>
      <c r="D74" s="149" t="str">
        <f>VLOOKUP(A74,Lists!$B$2:$G$200,3,FALSE)</f>
        <v>MRT</v>
      </c>
      <c r="E74" s="150" t="str">
        <f>VLOOKUP(A74,Lists!$B$2:$G$200,5,FALSE)</f>
        <v>Drought,Floods</v>
      </c>
      <c r="F74" s="144">
        <f t="shared" si="10"/>
        <v>2.7</v>
      </c>
      <c r="G74" s="145">
        <f t="shared" si="11"/>
        <v>3</v>
      </c>
      <c r="H74" s="145" t="str">
        <f t="shared" si="12"/>
        <v>Medium</v>
      </c>
      <c r="I74" s="146" t="str">
        <f>INDEX(Trends!$D$3:$D$404,MATCH(B74,Trends!$C$3:$C$404,0))</f>
        <v>Stable</v>
      </c>
      <c r="J74" s="145" t="str">
        <f>VLOOKUP($B74,Reliability!$A$3:$I$170,9,FALSE)</f>
        <v>High</v>
      </c>
      <c r="K74" s="147">
        <f t="shared" si="13"/>
        <v>2.7</v>
      </c>
      <c r="L74" s="147">
        <f>VLOOKUP($B74,'Impact of the crisis'!$C$6:$N$170,12,FALSE)</f>
        <v>4.3</v>
      </c>
      <c r="M74" s="147">
        <f>VLOOKUP($B74,'Impact of the crisis'!$C$6:$AB$170,26,FALSE)</f>
        <v>1.4</v>
      </c>
      <c r="N74" s="147">
        <f>VLOOKUP($B74,'Conditions of people affected'!$C$6:$R$170,16,FALSE)</f>
        <v>3.05</v>
      </c>
      <c r="O74" s="147">
        <f>VLOOKUP($B74,'Conditions of people affected'!$C$6:$R$170,9,FALSE)</f>
        <v>3.1</v>
      </c>
      <c r="P74" s="147">
        <f>VLOOKUP($B74,'Conditions of people affected'!$C$6:$R$170,15,FALSE)</f>
        <v>3</v>
      </c>
      <c r="Q74" s="147">
        <f t="shared" si="14"/>
        <v>2.1</v>
      </c>
      <c r="R74" s="147">
        <f>VLOOKUP($B74,'Complexity of the crisis'!$C$6:$AN$170,22,FALSE)</f>
        <v>2.2000000000000002</v>
      </c>
      <c r="S74" s="147">
        <f>VLOOKUP($B74,'Complexity of the crisis'!$C$6:$AN$170,38,FALSE)</f>
        <v>2</v>
      </c>
      <c r="T74" s="151" t="str">
        <f>VLOOKUP(B74,Lists!$C$3:$E$163,3,FALSE)</f>
        <v>Africa</v>
      </c>
      <c r="U74" s="152">
        <f>VLOOKUP(B74,'INFORM Severity - hidden'!$C$5:$V$200,20,FALSE)</f>
        <v>45046</v>
      </c>
    </row>
    <row r="75" spans="1:21" x14ac:dyDescent="0.25">
      <c r="A75" s="148" t="str">
        <f t="array" ref="A75">IFERROR(INDEX(Lists!$B$2:$B$200,SMALL(IF(Lists!$I$2:$I$200="Individual",ROW(Lists!$B$2:$B$200)),ROW(71:71))-1,1),"")</f>
        <v>Complex crisis in Malawi</v>
      </c>
      <c r="B75" s="149" t="str">
        <f>VLOOKUP(A75,Lists!$B$2:$G$200,2,FALSE)</f>
        <v>MWI002</v>
      </c>
      <c r="C75" s="149" t="str">
        <f>VLOOKUP(B75,'INFORM Severity - hidden'!$C$5:$D$200,2,FALSE)</f>
        <v>Malawi</v>
      </c>
      <c r="D75" s="149" t="str">
        <f>VLOOKUP(A75,Lists!$B$2:$G$200,3,FALSE)</f>
        <v>MWI</v>
      </c>
      <c r="E75" s="150" t="str">
        <f>VLOOKUP(A75,Lists!$B$2:$G$200,5,FALSE)</f>
        <v>Drought,Socio-political,Cyclone</v>
      </c>
      <c r="F75" s="144">
        <f t="shared" si="10"/>
        <v>3.4</v>
      </c>
      <c r="G75" s="145">
        <f t="shared" si="11"/>
        <v>4</v>
      </c>
      <c r="H75" s="145" t="str">
        <f t="shared" si="12"/>
        <v>High</v>
      </c>
      <c r="I75" s="146" t="str">
        <f>INDEX(Trends!$D$3:$D$404,MATCH(B75,Trends!$C$3:$C$404,0))</f>
        <v>Increasing</v>
      </c>
      <c r="J75" s="145" t="str">
        <f>VLOOKUP($B75,Reliability!$A$3:$I$170,9,FALSE)</f>
        <v>Very High</v>
      </c>
      <c r="K75" s="147">
        <f t="shared" si="13"/>
        <v>3.8</v>
      </c>
      <c r="L75" s="147">
        <f>VLOOKUP($B75,'Impact of the crisis'!$C$6:$N$170,12,FALSE)</f>
        <v>4.4000000000000004</v>
      </c>
      <c r="M75" s="147">
        <f>VLOOKUP($B75,'Impact of the crisis'!$C$6:$AB$170,26,FALSE)</f>
        <v>3.5</v>
      </c>
      <c r="N75" s="147">
        <f>VLOOKUP($B75,'Conditions of people affected'!$C$6:$R$170,16,FALSE)</f>
        <v>3.8</v>
      </c>
      <c r="O75" s="147">
        <f>VLOOKUP($B75,'Conditions of people affected'!$C$6:$R$170,9,FALSE)</f>
        <v>4.5999999999999996</v>
      </c>
      <c r="P75" s="147">
        <f>VLOOKUP($B75,'Conditions of people affected'!$C$6:$R$170,15,FALSE)</f>
        <v>3</v>
      </c>
      <c r="Q75" s="147">
        <f t="shared" si="14"/>
        <v>2.4</v>
      </c>
      <c r="R75" s="147">
        <f>VLOOKUP($B75,'Complexity of the crisis'!$C$6:$AN$170,22,FALSE)</f>
        <v>2.2999999999999998</v>
      </c>
      <c r="S75" s="147">
        <f>VLOOKUP($B75,'Complexity of the crisis'!$C$6:$AN$170,38,FALSE)</f>
        <v>2.5</v>
      </c>
      <c r="T75" s="151" t="str">
        <f>VLOOKUP(B75,Lists!$C$3:$E$163,3,FALSE)</f>
        <v>Africa</v>
      </c>
      <c r="U75" s="152">
        <f>VLOOKUP(B75,'INFORM Severity - hidden'!$C$5:$V$200,20,FALSE)</f>
        <v>45044</v>
      </c>
    </row>
    <row r="76" spans="1:21" x14ac:dyDescent="0.25">
      <c r="A76" s="148" t="str">
        <f t="array" ref="A76">IFERROR(INDEX(Lists!$B$2:$B$200,SMALL(IF(Lists!$I$2:$I$200="Individual",ROW(Lists!$B$2:$B$200)),ROW(72:72))-1,1),"")</f>
        <v>Tropical Cyclone Freddy in Malawi</v>
      </c>
      <c r="B76" s="149" t="str">
        <f>VLOOKUP(A76,Lists!$B$2:$G$200,2,FALSE)</f>
        <v>MWI005</v>
      </c>
      <c r="C76" s="149" t="str">
        <f>VLOOKUP(B76,'INFORM Severity - hidden'!$C$5:$D$200,2,FALSE)</f>
        <v>Malawi</v>
      </c>
      <c r="D76" s="149" t="str">
        <f>VLOOKUP(A76,Lists!$B$2:$G$200,3,FALSE)</f>
        <v>MWI</v>
      </c>
      <c r="E76" s="150" t="str">
        <f>VLOOKUP(A76,Lists!$B$2:$G$200,5,FALSE)</f>
        <v>Cyclone</v>
      </c>
      <c r="F76" s="144">
        <f t="shared" si="10"/>
        <v>2.8</v>
      </c>
      <c r="G76" s="145">
        <f t="shared" si="11"/>
        <v>3</v>
      </c>
      <c r="H76" s="145" t="str">
        <f t="shared" si="12"/>
        <v>Medium</v>
      </c>
      <c r="I76" s="146" t="str">
        <f>INDEX(Trends!$D$3:$D$404,MATCH(B76,Trends!$C$3:$C$404,0))</f>
        <v>-</v>
      </c>
      <c r="J76" s="145" t="str">
        <f>VLOOKUP($B76,Reliability!$A$3:$I$170,9,FALSE)</f>
        <v>Very High</v>
      </c>
      <c r="K76" s="147">
        <f t="shared" si="13"/>
        <v>3.2</v>
      </c>
      <c r="L76" s="147">
        <f>VLOOKUP($B76,'Impact of the crisis'!$C$6:$N$170,12,FALSE)</f>
        <v>2.2999999999999998</v>
      </c>
      <c r="M76" s="147">
        <f>VLOOKUP($B76,'Impact of the crisis'!$C$6:$AB$170,26,FALSE)</f>
        <v>3.6</v>
      </c>
      <c r="N76" s="147">
        <f>VLOOKUP($B76,'Conditions of people affected'!$C$6:$R$170,16,FALSE)</f>
        <v>3</v>
      </c>
      <c r="O76" s="147">
        <f>VLOOKUP($B76,'Conditions of people affected'!$C$6:$R$170,9,FALSE)</f>
        <v>3</v>
      </c>
      <c r="P76" s="147">
        <f>VLOOKUP($B76,'Conditions of people affected'!$C$6:$R$170,15,FALSE)</f>
        <v>3</v>
      </c>
      <c r="Q76" s="147">
        <f t="shared" si="14"/>
        <v>2.2000000000000002</v>
      </c>
      <c r="R76" s="147">
        <f>VLOOKUP($B76,'Complexity of the crisis'!$C$6:$AN$170,22,FALSE)</f>
        <v>2.2999999999999998</v>
      </c>
      <c r="S76" s="147">
        <f>VLOOKUP($B76,'Complexity of the crisis'!$C$6:$AN$170,38,FALSE)</f>
        <v>2</v>
      </c>
      <c r="T76" s="151" t="str">
        <f>VLOOKUP(B76,Lists!$C$3:$E$163,3,FALSE)</f>
        <v>Africa</v>
      </c>
      <c r="U76" s="152">
        <f>VLOOKUP(B76,'INFORM Severity - hidden'!$C$5:$V$200,20,FALSE)</f>
        <v>45044</v>
      </c>
    </row>
    <row r="77" spans="1:21" x14ac:dyDescent="0.25">
      <c r="A77" s="148" t="str">
        <f t="array" ref="A77">IFERROR(INDEX(Lists!$B$2:$B$200,SMALL(IF(Lists!$I$2:$I$200="Individual",ROW(Lists!$B$2:$B$200)),ROW(73:73))-1,1),"")</f>
        <v>International Refugees in Malaysia</v>
      </c>
      <c r="B77" s="149" t="str">
        <f>VLOOKUP(A77,Lists!$B$2:$G$200,2,FALSE)</f>
        <v>MYS001</v>
      </c>
      <c r="C77" s="149" t="str">
        <f>VLOOKUP(B77,'INFORM Severity - hidden'!$C$5:$D$200,2,FALSE)</f>
        <v>Malaysia</v>
      </c>
      <c r="D77" s="149" t="str">
        <f>VLOOKUP(A77,Lists!$B$2:$G$200,3,FALSE)</f>
        <v>MYS</v>
      </c>
      <c r="E77" s="150" t="str">
        <f>VLOOKUP(A77,Lists!$B$2:$G$200,5,FALSE)</f>
        <v>Displacement</v>
      </c>
      <c r="F77" s="144">
        <f t="shared" si="10"/>
        <v>2.2999999999999998</v>
      </c>
      <c r="G77" s="145">
        <f t="shared" si="11"/>
        <v>3</v>
      </c>
      <c r="H77" s="145" t="str">
        <f t="shared" si="12"/>
        <v>Medium</v>
      </c>
      <c r="I77" s="146" t="str">
        <f>INDEX(Trends!$D$3:$D$404,MATCH(B77,Trends!$C$3:$C$404,0))</f>
        <v>Stable</v>
      </c>
      <c r="J77" s="145" t="str">
        <f>VLOOKUP($B77,Reliability!$A$3:$I$170,9,FALSE)</f>
        <v>Medium</v>
      </c>
      <c r="K77" s="147">
        <f t="shared" si="13"/>
        <v>2.8</v>
      </c>
      <c r="L77" s="147">
        <f>VLOOKUP($B77,'Impact of the crisis'!$C$6:$N$170,12,FALSE)</f>
        <v>1.7</v>
      </c>
      <c r="M77" s="147">
        <f>VLOOKUP($B77,'Impact of the crisis'!$C$6:$AB$170,26,FALSE)</f>
        <v>3.3</v>
      </c>
      <c r="N77" s="147">
        <f>VLOOKUP($B77,'Conditions of people affected'!$C$6:$R$170,16,FALSE)</f>
        <v>2.0499999999999998</v>
      </c>
      <c r="O77" s="147">
        <f>VLOOKUP($B77,'Conditions of people affected'!$C$6:$R$170,9,FALSE)</f>
        <v>2.1</v>
      </c>
      <c r="P77" s="147">
        <f>VLOOKUP($B77,'Conditions of people affected'!$C$6:$R$170,15,FALSE)</f>
        <v>2</v>
      </c>
      <c r="Q77" s="147">
        <f t="shared" si="14"/>
        <v>2.1</v>
      </c>
      <c r="R77" s="147">
        <f>VLOOKUP($B77,'Complexity of the crisis'!$C$6:$AN$170,22,FALSE)</f>
        <v>1.7</v>
      </c>
      <c r="S77" s="147">
        <f>VLOOKUP($B77,'Complexity of the crisis'!$C$6:$AN$170,38,FALSE)</f>
        <v>2.5</v>
      </c>
      <c r="T77" s="151" t="str">
        <f>VLOOKUP(B77,Lists!$C$3:$E$163,3,FALSE)</f>
        <v>Asia</v>
      </c>
      <c r="U77" s="152">
        <f>VLOOKUP(B77,'INFORM Severity - hidden'!$C$5:$V$200,20,FALSE)</f>
        <v>45043</v>
      </c>
    </row>
    <row r="78" spans="1:21" x14ac:dyDescent="0.25">
      <c r="A78" s="148" t="str">
        <f t="array" ref="A78">IFERROR(INDEX(Lists!$B$2:$B$200,SMALL(IF(Lists!$I$2:$I$200="Individual",ROW(Lists!$B$2:$B$200)),ROW(74:74))-1,1),"")</f>
        <v>Food Security Crisis in Namibia</v>
      </c>
      <c r="B78" s="149" t="str">
        <f>VLOOKUP(A78,Lists!$B$2:$G$200,2,FALSE)</f>
        <v>NAM002</v>
      </c>
      <c r="C78" s="149" t="str">
        <f>VLOOKUP(B78,'INFORM Severity - hidden'!$C$5:$D$200,2,FALSE)</f>
        <v>Namibia</v>
      </c>
      <c r="D78" s="149" t="str">
        <f>VLOOKUP(A78,Lists!$B$2:$G$200,3,FALSE)</f>
        <v>NAM</v>
      </c>
      <c r="E78" s="150" t="str">
        <f>VLOOKUP(A78,Lists!$B$2:$G$200,5,FALSE)</f>
        <v>Drought</v>
      </c>
      <c r="F78" s="144">
        <f t="shared" si="10"/>
        <v>2.2000000000000002</v>
      </c>
      <c r="G78" s="145">
        <f t="shared" si="11"/>
        <v>3</v>
      </c>
      <c r="H78" s="145" t="str">
        <f t="shared" si="12"/>
        <v>Medium</v>
      </c>
      <c r="I78" s="146" t="str">
        <f>INDEX(Trends!$D$3:$D$404,MATCH(B78,Trends!$C$3:$C$404,0))</f>
        <v>Decreasing</v>
      </c>
      <c r="J78" s="145" t="str">
        <f>VLOOKUP($B78,Reliability!$A$3:$I$170,9,FALSE)</f>
        <v>High</v>
      </c>
      <c r="K78" s="147">
        <f t="shared" si="13"/>
        <v>2.6</v>
      </c>
      <c r="L78" s="147">
        <f>VLOOKUP($B78,'Impact of the crisis'!$C$6:$N$170,12,FALSE)</f>
        <v>4.3</v>
      </c>
      <c r="M78" s="147">
        <f>VLOOKUP($B78,'Impact of the crisis'!$C$6:$AB$170,26,FALSE)</f>
        <v>1.3</v>
      </c>
      <c r="N78" s="147">
        <f>VLOOKUP($B78,'Conditions of people affected'!$C$6:$R$170,16,FALSE)</f>
        <v>2.65</v>
      </c>
      <c r="O78" s="147">
        <f>VLOOKUP($B78,'Conditions of people affected'!$C$6:$R$170,9,FALSE)</f>
        <v>2.2999999999999998</v>
      </c>
      <c r="P78" s="147">
        <f>VLOOKUP($B78,'Conditions of people affected'!$C$6:$R$170,15,FALSE)</f>
        <v>3</v>
      </c>
      <c r="Q78" s="147">
        <f t="shared" si="14"/>
        <v>1.3</v>
      </c>
      <c r="R78" s="147">
        <f>VLOOKUP($B78,'Complexity of the crisis'!$C$6:$AN$170,22,FALSE)</f>
        <v>1.5</v>
      </c>
      <c r="S78" s="147">
        <f>VLOOKUP($B78,'Complexity of the crisis'!$C$6:$AN$170,38,FALSE)</f>
        <v>1</v>
      </c>
      <c r="T78" s="151" t="str">
        <f>VLOOKUP(B78,Lists!$C$3:$E$163,3,FALSE)</f>
        <v>Africa</v>
      </c>
      <c r="U78" s="152">
        <f>VLOOKUP(B78,'INFORM Severity - hidden'!$C$5:$V$200,20,FALSE)</f>
        <v>45039</v>
      </c>
    </row>
    <row r="79" spans="1:21" x14ac:dyDescent="0.25">
      <c r="A79" s="148" t="str">
        <f t="array" ref="A79">IFERROR(INDEX(Lists!$B$2:$B$200,SMALL(IF(Lists!$I$2:$I$200="Individual",ROW(Lists!$B$2:$B$200)),ROW(75:75))-1,1),"")</f>
        <v>Multiple crises in Niger</v>
      </c>
      <c r="B79" s="149" t="str">
        <f>VLOOKUP(A79,Lists!$B$2:$G$200,2,FALSE)</f>
        <v>NER001</v>
      </c>
      <c r="C79" s="149" t="str">
        <f>VLOOKUP(B79,'INFORM Severity - hidden'!$C$5:$D$200,2,FALSE)</f>
        <v>Niger</v>
      </c>
      <c r="D79" s="149" t="str">
        <f>VLOOKUP(A79,Lists!$B$2:$G$200,3,FALSE)</f>
        <v>NER</v>
      </c>
      <c r="E79" s="150" t="str">
        <f>VLOOKUP(A79,Lists!$B$2:$G$200,5,FALSE)</f>
        <v>Conflict,Displacement</v>
      </c>
      <c r="F79" s="144">
        <f t="shared" si="10"/>
        <v>3.9</v>
      </c>
      <c r="G79" s="145">
        <f t="shared" si="11"/>
        <v>4</v>
      </c>
      <c r="H79" s="145" t="str">
        <f t="shared" si="12"/>
        <v>High</v>
      </c>
      <c r="I79" s="146" t="str">
        <f>INDEX(Trends!$D$3:$D$404,MATCH(B79,Trends!$C$3:$C$404,0))</f>
        <v>Increasing</v>
      </c>
      <c r="J79" s="145" t="str">
        <f>VLOOKUP($B79,Reliability!$A$3:$I$170,9,FALSE)</f>
        <v>Very High</v>
      </c>
      <c r="K79" s="147">
        <f t="shared" si="13"/>
        <v>3.9</v>
      </c>
      <c r="L79" s="147">
        <f>VLOOKUP($B79,'Impact of the crisis'!$C$6:$N$170,12,FALSE)</f>
        <v>4.9000000000000004</v>
      </c>
      <c r="M79" s="147">
        <f>VLOOKUP($B79,'Impact of the crisis'!$C$6:$AB$170,26,FALSE)</f>
        <v>3.1</v>
      </c>
      <c r="N79" s="147">
        <f>VLOOKUP($B79,'Conditions of people affected'!$C$6:$R$170,16,FALSE)</f>
        <v>4.0999999999999996</v>
      </c>
      <c r="O79" s="147">
        <f>VLOOKUP($B79,'Conditions of people affected'!$C$6:$R$170,9,FALSE)</f>
        <v>4.2</v>
      </c>
      <c r="P79" s="147">
        <f>VLOOKUP($B79,'Conditions of people affected'!$C$6:$R$170,15,FALSE)</f>
        <v>4</v>
      </c>
      <c r="Q79" s="147">
        <f t="shared" si="14"/>
        <v>3.5</v>
      </c>
      <c r="R79" s="147">
        <f>VLOOKUP($B79,'Complexity of the crisis'!$C$6:$AN$170,22,FALSE)</f>
        <v>2.8</v>
      </c>
      <c r="S79" s="147">
        <f>VLOOKUP($B79,'Complexity of the crisis'!$C$6:$AN$170,38,FALSE)</f>
        <v>4</v>
      </c>
      <c r="T79" s="151" t="str">
        <f>VLOOKUP(B79,Lists!$C$3:$E$163,3,FALSE)</f>
        <v>Africa</v>
      </c>
      <c r="U79" s="152">
        <f>VLOOKUP(B79,'INFORM Severity - hidden'!$C$5:$V$200,20,FALSE)</f>
        <v>45043</v>
      </c>
    </row>
    <row r="80" spans="1:21" x14ac:dyDescent="0.25">
      <c r="A80" s="148" t="str">
        <f t="array" ref="A80">IFERROR(INDEX(Lists!$B$2:$B$200,SMALL(IF(Lists!$I$2:$I$200="Individual",ROW(Lists!$B$2:$B$200)),ROW(76:76))-1,1),"")</f>
        <v>Boko Haram in Niger</v>
      </c>
      <c r="B80" s="149" t="str">
        <f>VLOOKUP(A80,Lists!$B$2:$G$200,2,FALSE)</f>
        <v>NER002</v>
      </c>
      <c r="C80" s="149" t="str">
        <f>VLOOKUP(B80,'INFORM Severity - hidden'!$C$5:$D$200,2,FALSE)</f>
        <v>Niger</v>
      </c>
      <c r="D80" s="149" t="str">
        <f>VLOOKUP(A80,Lists!$B$2:$G$200,3,FALSE)</f>
        <v>NER</v>
      </c>
      <c r="E80" s="150" t="str">
        <f>VLOOKUP(A80,Lists!$B$2:$G$200,5,FALSE)</f>
        <v>Conflict</v>
      </c>
      <c r="F80" s="144">
        <f t="shared" si="10"/>
        <v>3.1</v>
      </c>
      <c r="G80" s="145">
        <f t="shared" si="11"/>
        <v>4</v>
      </c>
      <c r="H80" s="145" t="str">
        <f t="shared" si="12"/>
        <v>High</v>
      </c>
      <c r="I80" s="146" t="str">
        <f>INDEX(Trends!$D$3:$D$404,MATCH(B80,Trends!$C$3:$C$404,0))</f>
        <v>Increasing</v>
      </c>
      <c r="J80" s="145" t="str">
        <f>VLOOKUP($B80,Reliability!$A$3:$I$170,9,FALSE)</f>
        <v>Very High</v>
      </c>
      <c r="K80" s="147">
        <f t="shared" si="13"/>
        <v>3.2</v>
      </c>
      <c r="L80" s="147">
        <f>VLOOKUP($B80,'Impact of the crisis'!$C$6:$N$170,12,FALSE)</f>
        <v>1.2</v>
      </c>
      <c r="M80" s="147">
        <f>VLOOKUP($B80,'Impact of the crisis'!$C$6:$AB$170,26,FALSE)</f>
        <v>3.9</v>
      </c>
      <c r="N80" s="147">
        <f>VLOOKUP($B80,'Conditions of people affected'!$C$6:$R$170,16,FALSE)</f>
        <v>3</v>
      </c>
      <c r="O80" s="147">
        <f>VLOOKUP($B80,'Conditions of people affected'!$C$6:$R$170,9,FALSE)</f>
        <v>3</v>
      </c>
      <c r="P80" s="147">
        <f>VLOOKUP($B80,'Conditions of people affected'!$C$6:$R$170,15,FALSE)</f>
        <v>3</v>
      </c>
      <c r="Q80" s="147">
        <f t="shared" si="14"/>
        <v>3.2</v>
      </c>
      <c r="R80" s="147">
        <f>VLOOKUP($B80,'Complexity of the crisis'!$C$6:$AN$170,22,FALSE)</f>
        <v>2.8</v>
      </c>
      <c r="S80" s="147">
        <f>VLOOKUP($B80,'Complexity of the crisis'!$C$6:$AN$170,38,FALSE)</f>
        <v>3.5</v>
      </c>
      <c r="T80" s="151" t="str">
        <f>VLOOKUP(B80,Lists!$C$3:$E$163,3,FALSE)</f>
        <v>Africa</v>
      </c>
      <c r="U80" s="152">
        <f>VLOOKUP(B80,'INFORM Severity - hidden'!$C$5:$V$200,20,FALSE)</f>
        <v>45043</v>
      </c>
    </row>
    <row r="81" spans="1:21" x14ac:dyDescent="0.25">
      <c r="A81" s="148" t="str">
        <f t="array" ref="A81">IFERROR(INDEX(Lists!$B$2:$B$200,SMALL(IF(Lists!$I$2:$I$200="Individual",ROW(Lists!$B$2:$B$200)),ROW(77:77))-1,1),"")</f>
        <v>Mali/Burkina Faso conflict</v>
      </c>
      <c r="B81" s="149" t="str">
        <f>VLOOKUP(A81,Lists!$B$2:$G$200,2,FALSE)</f>
        <v>NER003</v>
      </c>
      <c r="C81" s="149" t="str">
        <f>VLOOKUP(B81,'INFORM Severity - hidden'!$C$5:$D$200,2,FALSE)</f>
        <v>Niger</v>
      </c>
      <c r="D81" s="149" t="str">
        <f>VLOOKUP(A81,Lists!$B$2:$G$200,3,FALSE)</f>
        <v>NER</v>
      </c>
      <c r="E81" s="150" t="str">
        <f>VLOOKUP(A81,Lists!$B$2:$G$200,5,FALSE)</f>
        <v>Conflict</v>
      </c>
      <c r="F81" s="144">
        <f t="shared" si="10"/>
        <v>3.6</v>
      </c>
      <c r="G81" s="145">
        <f t="shared" si="11"/>
        <v>4</v>
      </c>
      <c r="H81" s="145" t="str">
        <f t="shared" si="12"/>
        <v>High</v>
      </c>
      <c r="I81" s="146" t="str">
        <f>INDEX(Trends!$D$3:$D$404,MATCH(B81,Trends!$C$3:$C$404,0))</f>
        <v>Stable</v>
      </c>
      <c r="J81" s="145" t="str">
        <f>VLOOKUP($B81,Reliability!$A$3:$I$170,9,FALSE)</f>
        <v>High</v>
      </c>
      <c r="K81" s="147">
        <f t="shared" si="13"/>
        <v>2.9</v>
      </c>
      <c r="L81" s="147">
        <f>VLOOKUP($B81,'Impact of the crisis'!$C$6:$N$170,12,FALSE)</f>
        <v>2.1</v>
      </c>
      <c r="M81" s="147">
        <f>VLOOKUP($B81,'Impact of the crisis'!$C$6:$AB$170,26,FALSE)</f>
        <v>3.3</v>
      </c>
      <c r="N81" s="147">
        <f>VLOOKUP($B81,'Conditions of people affected'!$C$6:$R$170,16,FALSE)</f>
        <v>3.9</v>
      </c>
      <c r="O81" s="147">
        <f>VLOOKUP($B81,'Conditions of people affected'!$C$6:$R$170,9,FALSE)</f>
        <v>3.8</v>
      </c>
      <c r="P81" s="147">
        <f>VLOOKUP($B81,'Conditions of people affected'!$C$6:$R$170,15,FALSE)</f>
        <v>4</v>
      </c>
      <c r="Q81" s="147">
        <f t="shared" si="14"/>
        <v>3.5</v>
      </c>
      <c r="R81" s="147">
        <f>VLOOKUP($B81,'Complexity of the crisis'!$C$6:$AN$170,22,FALSE)</f>
        <v>2.8</v>
      </c>
      <c r="S81" s="147">
        <f>VLOOKUP($B81,'Complexity of the crisis'!$C$6:$AN$170,38,FALSE)</f>
        <v>4</v>
      </c>
      <c r="T81" s="151" t="str">
        <f>VLOOKUP(B81,Lists!$C$3:$E$163,3,FALSE)</f>
        <v>Africa</v>
      </c>
      <c r="U81" s="152">
        <f>VLOOKUP(B81,'INFORM Severity - hidden'!$C$5:$V$200,20,FALSE)</f>
        <v>45043</v>
      </c>
    </row>
    <row r="82" spans="1:21" x14ac:dyDescent="0.25">
      <c r="A82" s="148" t="str">
        <f t="array" ref="A82">IFERROR(INDEX(Lists!$B$2:$B$200,SMALL(IF(Lists!$I$2:$I$200="Individual",ROW(Lists!$B$2:$B$200)),ROW(78:78))-1,1),"")</f>
        <v>Nigerian Refugees</v>
      </c>
      <c r="B82" s="149" t="str">
        <f>VLOOKUP(A82,Lists!$B$2:$G$200,2,FALSE)</f>
        <v>NER004</v>
      </c>
      <c r="C82" s="149" t="str">
        <f>VLOOKUP(B82,'INFORM Severity - hidden'!$C$5:$D$200,2,FALSE)</f>
        <v>Niger</v>
      </c>
      <c r="D82" s="149" t="str">
        <f>VLOOKUP(A82,Lists!$B$2:$G$200,3,FALSE)</f>
        <v>NER</v>
      </c>
      <c r="E82" s="150" t="str">
        <f>VLOOKUP(A82,Lists!$B$2:$G$200,5,FALSE)</f>
        <v>Displacement</v>
      </c>
      <c r="F82" s="144">
        <f t="shared" si="10"/>
        <v>2.6</v>
      </c>
      <c r="G82" s="145">
        <f t="shared" si="11"/>
        <v>3</v>
      </c>
      <c r="H82" s="145" t="str">
        <f t="shared" si="12"/>
        <v>Medium</v>
      </c>
      <c r="I82" s="146" t="str">
        <f>INDEX(Trends!$D$3:$D$404,MATCH(B82,Trends!$C$3:$C$404,0))</f>
        <v>Decreasing</v>
      </c>
      <c r="J82" s="145" t="str">
        <f>VLOOKUP($B82,Reliability!$A$3:$I$170,9,FALSE)</f>
        <v>High</v>
      </c>
      <c r="K82" s="147">
        <f t="shared" si="13"/>
        <v>1.7</v>
      </c>
      <c r="L82" s="147">
        <f>VLOOKUP($B82,'Impact of the crisis'!$C$6:$N$170,12,FALSE)</f>
        <v>1.1000000000000001</v>
      </c>
      <c r="M82" s="147">
        <f>VLOOKUP($B82,'Impact of the crisis'!$C$6:$AB$170,26,FALSE)</f>
        <v>2</v>
      </c>
      <c r="N82" s="147">
        <f>VLOOKUP($B82,'Conditions of people affected'!$C$6:$R$170,16,FALSE)</f>
        <v>3</v>
      </c>
      <c r="O82" s="147">
        <f>VLOOKUP($B82,'Conditions of people affected'!$C$6:$R$170,9,FALSE)</f>
        <v>3</v>
      </c>
      <c r="P82" s="147">
        <f>VLOOKUP($B82,'Conditions of people affected'!$C$6:$R$170,15,FALSE)</f>
        <v>3</v>
      </c>
      <c r="Q82" s="147">
        <f t="shared" si="14"/>
        <v>2.7</v>
      </c>
      <c r="R82" s="147">
        <f>VLOOKUP($B82,'Complexity of the crisis'!$C$6:$AN$170,22,FALSE)</f>
        <v>2.8</v>
      </c>
      <c r="S82" s="147">
        <f>VLOOKUP($B82,'Complexity of the crisis'!$C$6:$AN$170,38,FALSE)</f>
        <v>2.5</v>
      </c>
      <c r="T82" s="151" t="str">
        <f>VLOOKUP(B82,Lists!$C$3:$E$163,3,FALSE)</f>
        <v>Africa</v>
      </c>
      <c r="U82" s="152">
        <f>VLOOKUP(B82,'INFORM Severity - hidden'!$C$5:$V$200,20,FALSE)</f>
        <v>45043</v>
      </c>
    </row>
    <row r="83" spans="1:21" x14ac:dyDescent="0.25">
      <c r="A83" s="148" t="str">
        <f t="array" ref="A83">IFERROR(INDEX(Lists!$B$2:$B$200,SMALL(IF(Lists!$I$2:$I$200="Individual",ROW(Lists!$B$2:$B$200)),ROW(79:79))-1,1),"")</f>
        <v>Complex crisis in Nigeria</v>
      </c>
      <c r="B83" s="149" t="str">
        <f>VLOOKUP(A83,Lists!$B$2:$G$200,2,FALSE)</f>
        <v>NGA001</v>
      </c>
      <c r="C83" s="149" t="str">
        <f>VLOOKUP(B83,'INFORM Severity - hidden'!$C$5:$D$200,2,FALSE)</f>
        <v>Nigeria</v>
      </c>
      <c r="D83" s="149" t="str">
        <f>VLOOKUP(A83,Lists!$B$2:$G$200,3,FALSE)</f>
        <v>NGA</v>
      </c>
      <c r="E83" s="150" t="str">
        <f>VLOOKUP(A83,Lists!$B$2:$G$200,5,FALSE)</f>
        <v>Conflict,Displacement,Violence</v>
      </c>
      <c r="F83" s="144">
        <f t="shared" si="10"/>
        <v>4.0999999999999996</v>
      </c>
      <c r="G83" s="145">
        <f t="shared" si="11"/>
        <v>5</v>
      </c>
      <c r="H83" s="145" t="str">
        <f t="shared" si="12"/>
        <v>Very High</v>
      </c>
      <c r="I83" s="146" t="str">
        <f>INDEX(Trends!$D$3:$D$404,MATCH(B83,Trends!$C$3:$C$404,0))</f>
        <v>Stable</v>
      </c>
      <c r="J83" s="145" t="str">
        <f>VLOOKUP($B83,Reliability!$A$3:$I$170,9,FALSE)</f>
        <v>High</v>
      </c>
      <c r="K83" s="147">
        <f t="shared" si="13"/>
        <v>4.5</v>
      </c>
      <c r="L83" s="147">
        <f>VLOOKUP($B83,'Impact of the crisis'!$C$6:$N$170,12,FALSE)</f>
        <v>5</v>
      </c>
      <c r="M83" s="147">
        <f>VLOOKUP($B83,'Impact of the crisis'!$C$6:$AB$170,26,FALSE)</f>
        <v>4.0999999999999996</v>
      </c>
      <c r="N83" s="147">
        <f>VLOOKUP($B83,'Conditions of people affected'!$C$6:$R$170,16,FALSE)</f>
        <v>4</v>
      </c>
      <c r="O83" s="147">
        <f>VLOOKUP($B83,'Conditions of people affected'!$C$6:$R$170,9,FALSE)</f>
        <v>5</v>
      </c>
      <c r="P83" s="147">
        <f>VLOOKUP($B83,'Conditions of people affected'!$C$6:$R$170,15,FALSE)</f>
        <v>3</v>
      </c>
      <c r="Q83" s="147">
        <f t="shared" si="14"/>
        <v>4</v>
      </c>
      <c r="R83" s="147">
        <f>VLOOKUP($B83,'Complexity of the crisis'!$C$6:$AN$170,22,FALSE)</f>
        <v>3.4</v>
      </c>
      <c r="S83" s="147">
        <f>VLOOKUP($B83,'Complexity of the crisis'!$C$6:$AN$170,38,FALSE)</f>
        <v>4.5</v>
      </c>
      <c r="T83" s="151" t="str">
        <f>VLOOKUP(B83,Lists!$C$3:$E$163,3,FALSE)</f>
        <v>Africa</v>
      </c>
      <c r="U83" s="152">
        <f>VLOOKUP(B83,'INFORM Severity - hidden'!$C$5:$V$200,20,FALSE)</f>
        <v>45046</v>
      </c>
    </row>
    <row r="84" spans="1:21" x14ac:dyDescent="0.25">
      <c r="A84" s="148" t="str">
        <f t="array" ref="A84">IFERROR(INDEX(Lists!$B$2:$B$200,SMALL(IF(Lists!$I$2:$I$200="Individual",ROW(Lists!$B$2:$B$200)),ROW(80:80))-1,1),"")</f>
        <v>Middle belt conflict</v>
      </c>
      <c r="B84" s="149" t="str">
        <f>VLOOKUP(A84,Lists!$B$2:$G$200,2,FALSE)</f>
        <v>NGA003</v>
      </c>
      <c r="C84" s="149" t="str">
        <f>VLOOKUP(B84,'INFORM Severity - hidden'!$C$5:$D$200,2,FALSE)</f>
        <v>Nigeria</v>
      </c>
      <c r="D84" s="149" t="str">
        <f>VLOOKUP(A84,Lists!$B$2:$G$200,3,FALSE)</f>
        <v>NGA</v>
      </c>
      <c r="E84" s="150" t="str">
        <f>VLOOKUP(A84,Lists!$B$2:$G$200,5,FALSE)</f>
        <v>Violence</v>
      </c>
      <c r="F84" s="144">
        <f t="shared" si="10"/>
        <v>3.4</v>
      </c>
      <c r="G84" s="145">
        <f t="shared" si="11"/>
        <v>4</v>
      </c>
      <c r="H84" s="145" t="str">
        <f t="shared" si="12"/>
        <v>High</v>
      </c>
      <c r="I84" s="146" t="str">
        <f>INDEX(Trends!$D$3:$D$404,MATCH(B84,Trends!$C$3:$C$404,0))</f>
        <v>Increasing</v>
      </c>
      <c r="J84" s="145" t="str">
        <f>VLOOKUP($B84,Reliability!$A$3:$I$170,9,FALSE)</f>
        <v>Medium</v>
      </c>
      <c r="K84" s="147">
        <f t="shared" si="13"/>
        <v>3.1</v>
      </c>
      <c r="L84" s="147">
        <f>VLOOKUP($B84,'Impact of the crisis'!$C$6:$N$170,12,FALSE)</f>
        <v>2.2000000000000002</v>
      </c>
      <c r="M84" s="147">
        <f>VLOOKUP($B84,'Impact of the crisis'!$C$6:$AB$170,26,FALSE)</f>
        <v>3.5</v>
      </c>
      <c r="N84" s="147">
        <f>VLOOKUP($B84,'Conditions of people affected'!$C$6:$R$170,16,FALSE)</f>
        <v>3.45</v>
      </c>
      <c r="O84" s="147">
        <f>VLOOKUP($B84,'Conditions of people affected'!$C$6:$R$170,9,FALSE)</f>
        <v>3.9</v>
      </c>
      <c r="P84" s="147">
        <f>VLOOKUP($B84,'Conditions of people affected'!$C$6:$R$170,15,FALSE)</f>
        <v>3</v>
      </c>
      <c r="Q84" s="147">
        <f t="shared" si="14"/>
        <v>3.5</v>
      </c>
      <c r="R84" s="147">
        <f>VLOOKUP($B84,'Complexity of the crisis'!$C$6:$AN$170,22,FALSE)</f>
        <v>3.4</v>
      </c>
      <c r="S84" s="147">
        <f>VLOOKUP($B84,'Complexity of the crisis'!$C$6:$AN$170,38,FALSE)</f>
        <v>3.5</v>
      </c>
      <c r="T84" s="151" t="str">
        <f>VLOOKUP(B84,Lists!$C$3:$E$163,3,FALSE)</f>
        <v>Africa</v>
      </c>
      <c r="U84" s="152">
        <f>VLOOKUP(B84,'INFORM Severity - hidden'!$C$5:$V$200,20,FALSE)</f>
        <v>45046</v>
      </c>
    </row>
    <row r="85" spans="1:21" x14ac:dyDescent="0.25">
      <c r="A85" s="148" t="str">
        <f t="array" ref="A85">IFERROR(INDEX(Lists!$B$2:$B$200,SMALL(IF(Lists!$I$2:$I$200="Individual",ROW(Lists!$B$2:$B$200)),ROW(81:81))-1,1),"")</f>
        <v>Boko Haram crisis in Nigeria</v>
      </c>
      <c r="B85" s="149" t="str">
        <f>VLOOKUP(A85,Lists!$B$2:$G$200,2,FALSE)</f>
        <v>NGA004</v>
      </c>
      <c r="C85" s="149" t="str">
        <f>VLOOKUP(B85,'INFORM Severity - hidden'!$C$5:$D$200,2,FALSE)</f>
        <v>Nigeria</v>
      </c>
      <c r="D85" s="149" t="str">
        <f>VLOOKUP(A85,Lists!$B$2:$G$200,3,FALSE)</f>
        <v>NGA</v>
      </c>
      <c r="E85" s="150" t="str">
        <f>VLOOKUP(A85,Lists!$B$2:$G$200,5,FALSE)</f>
        <v>Conflict,Displacement</v>
      </c>
      <c r="F85" s="144">
        <f t="shared" si="10"/>
        <v>4.2</v>
      </c>
      <c r="G85" s="145">
        <f t="shared" si="11"/>
        <v>5</v>
      </c>
      <c r="H85" s="145" t="str">
        <f t="shared" si="12"/>
        <v>Very High</v>
      </c>
      <c r="I85" s="146" t="str">
        <f>INDEX(Trends!$D$3:$D$404,MATCH(B85,Trends!$C$3:$C$404,0))</f>
        <v>Increasing</v>
      </c>
      <c r="J85" s="145" t="str">
        <f>VLOOKUP($B85,Reliability!$A$3:$I$170,9,FALSE)</f>
        <v>Medium</v>
      </c>
      <c r="K85" s="147">
        <f t="shared" si="13"/>
        <v>4.2</v>
      </c>
      <c r="L85" s="147">
        <f>VLOOKUP($B85,'Impact of the crisis'!$C$6:$N$170,12,FALSE)</f>
        <v>2.2000000000000002</v>
      </c>
      <c r="M85" s="147">
        <f>VLOOKUP($B85,'Impact of the crisis'!$C$6:$AB$170,26,FALSE)</f>
        <v>4.8</v>
      </c>
      <c r="N85" s="147">
        <f>VLOOKUP($B85,'Conditions of people affected'!$C$6:$R$170,16,FALSE)</f>
        <v>4.45</v>
      </c>
      <c r="O85" s="147">
        <f>VLOOKUP($B85,'Conditions of people affected'!$C$6:$R$170,9,FALSE)</f>
        <v>4.9000000000000004</v>
      </c>
      <c r="P85" s="147">
        <f>VLOOKUP($B85,'Conditions of people affected'!$C$6:$R$170,15,FALSE)</f>
        <v>4</v>
      </c>
      <c r="Q85" s="147">
        <f t="shared" si="14"/>
        <v>3.7</v>
      </c>
      <c r="R85" s="147">
        <f>VLOOKUP($B85,'Complexity of the crisis'!$C$6:$AN$170,22,FALSE)</f>
        <v>3.4</v>
      </c>
      <c r="S85" s="147">
        <f>VLOOKUP($B85,'Complexity of the crisis'!$C$6:$AN$170,38,FALSE)</f>
        <v>4</v>
      </c>
      <c r="T85" s="151" t="str">
        <f>VLOOKUP(B85,Lists!$C$3:$E$163,3,FALSE)</f>
        <v>Africa</v>
      </c>
      <c r="U85" s="152">
        <f>VLOOKUP(B85,'INFORM Severity - hidden'!$C$5:$V$200,20,FALSE)</f>
        <v>45046</v>
      </c>
    </row>
    <row r="86" spans="1:21" x14ac:dyDescent="0.25">
      <c r="A86" s="148" t="str">
        <f t="array" ref="A86">IFERROR(INDEX(Lists!$B$2:$B$200,SMALL(IF(Lists!$I$2:$I$200="Individual",ROW(Lists!$B$2:$B$200)),ROW(82:82))-1,1),"")</f>
        <v>Northwest Banditry</v>
      </c>
      <c r="B86" s="149" t="str">
        <f>VLOOKUP(A86,Lists!$B$2:$G$200,2,FALSE)</f>
        <v>NGA007</v>
      </c>
      <c r="C86" s="149" t="str">
        <f>VLOOKUP(B86,'INFORM Severity - hidden'!$C$5:$D$200,2,FALSE)</f>
        <v>Nigeria</v>
      </c>
      <c r="D86" s="149" t="str">
        <f>VLOOKUP(A86,Lists!$B$2:$G$200,3,FALSE)</f>
        <v>NGA</v>
      </c>
      <c r="E86" s="150" t="str">
        <f>VLOOKUP(A86,Lists!$B$2:$G$200,5,FALSE)</f>
        <v>Violence,Displacement</v>
      </c>
      <c r="F86" s="144">
        <f t="shared" si="10"/>
        <v>3.7</v>
      </c>
      <c r="G86" s="145">
        <f t="shared" si="11"/>
        <v>4</v>
      </c>
      <c r="H86" s="145" t="str">
        <f t="shared" si="12"/>
        <v>High</v>
      </c>
      <c r="I86" s="146" t="str">
        <f>INDEX(Trends!$D$3:$D$404,MATCH(B86,Trends!$C$3:$C$404,0))</f>
        <v>Stable</v>
      </c>
      <c r="J86" s="145" t="str">
        <f>VLOOKUP($B86,Reliability!$A$3:$I$170,9,FALSE)</f>
        <v>High</v>
      </c>
      <c r="K86" s="147">
        <f t="shared" si="13"/>
        <v>3.4</v>
      </c>
      <c r="L86" s="147">
        <f>VLOOKUP($B86,'Impact of the crisis'!$C$6:$N$170,12,FALSE)</f>
        <v>2.8</v>
      </c>
      <c r="M86" s="147">
        <f>VLOOKUP($B86,'Impact of the crisis'!$C$6:$AB$170,26,FALSE)</f>
        <v>3.6</v>
      </c>
      <c r="N86" s="147">
        <f>VLOOKUP($B86,'Conditions of people affected'!$C$6:$R$170,16,FALSE)</f>
        <v>3.75</v>
      </c>
      <c r="O86" s="147">
        <f>VLOOKUP($B86,'Conditions of people affected'!$C$6:$R$170,9,FALSE)</f>
        <v>4.5</v>
      </c>
      <c r="P86" s="147">
        <f>VLOOKUP($B86,'Conditions of people affected'!$C$6:$R$170,15,FALSE)</f>
        <v>3</v>
      </c>
      <c r="Q86" s="147">
        <f t="shared" si="14"/>
        <v>3.7</v>
      </c>
      <c r="R86" s="147">
        <f>VLOOKUP($B86,'Complexity of the crisis'!$C$6:$AN$170,22,FALSE)</f>
        <v>3.4</v>
      </c>
      <c r="S86" s="147">
        <f>VLOOKUP($B86,'Complexity of the crisis'!$C$6:$AN$170,38,FALSE)</f>
        <v>4</v>
      </c>
      <c r="T86" s="151" t="str">
        <f>VLOOKUP(B86,Lists!$C$3:$E$163,3,FALSE)</f>
        <v>Africa</v>
      </c>
      <c r="U86" s="152">
        <f>VLOOKUP(B86,'INFORM Severity - hidden'!$C$5:$V$200,20,FALSE)</f>
        <v>45046</v>
      </c>
    </row>
    <row r="87" spans="1:21" x14ac:dyDescent="0.25">
      <c r="A87" s="148" t="str">
        <f t="array" ref="A87">IFERROR(INDEX(Lists!$B$2:$B$200,SMALL(IF(Lists!$I$2:$I$200="Individual",ROW(Lists!$B$2:$B$200)),ROW(83:83))-1,1),"")</f>
        <v>Cameroonian Refugees in Nigeria</v>
      </c>
      <c r="B87" s="149" t="str">
        <f>VLOOKUP(A87,Lists!$B$2:$G$200,2,FALSE)</f>
        <v>NGA008</v>
      </c>
      <c r="C87" s="149" t="str">
        <f>VLOOKUP(B87,'INFORM Severity - hidden'!$C$5:$D$200,2,FALSE)</f>
        <v>Nigeria</v>
      </c>
      <c r="D87" s="149" t="str">
        <f>VLOOKUP(A87,Lists!$B$2:$G$200,3,FALSE)</f>
        <v>NGA</v>
      </c>
      <c r="E87" s="150" t="str">
        <f>VLOOKUP(A87,Lists!$B$2:$G$200,5,FALSE)</f>
        <v>Displacement</v>
      </c>
      <c r="F87" s="144">
        <f t="shared" si="10"/>
        <v>2.2999999999999998</v>
      </c>
      <c r="G87" s="145">
        <f t="shared" si="11"/>
        <v>3</v>
      </c>
      <c r="H87" s="145" t="str">
        <f t="shared" si="12"/>
        <v>Medium</v>
      </c>
      <c r="I87" s="146" t="str">
        <f>INDEX(Trends!$D$3:$D$404,MATCH(B87,Trends!$C$3:$C$404,0))</f>
        <v>Increasing</v>
      </c>
      <c r="J87" s="145" t="str">
        <f>VLOOKUP($B87,Reliability!$A$3:$I$170,9,FALSE)</f>
        <v>Medium</v>
      </c>
      <c r="K87" s="147">
        <f t="shared" si="13"/>
        <v>2.4</v>
      </c>
      <c r="L87" s="147">
        <f>VLOOKUP($B87,'Impact of the crisis'!$C$6:$N$170,12,FALSE)</f>
        <v>2</v>
      </c>
      <c r="M87" s="147">
        <f>VLOOKUP($B87,'Impact of the crisis'!$C$6:$AB$170,26,FALSE)</f>
        <v>2.6</v>
      </c>
      <c r="N87" s="147">
        <f>VLOOKUP($B87,'Conditions of people affected'!$C$6:$R$170,16,FALSE)</f>
        <v>1.35</v>
      </c>
      <c r="O87" s="147">
        <f>VLOOKUP($B87,'Conditions of people affected'!$C$6:$R$170,9,FALSE)</f>
        <v>1.7</v>
      </c>
      <c r="P87" s="147">
        <f>VLOOKUP($B87,'Conditions of people affected'!$C$6:$R$170,15,FALSE)</f>
        <v>1</v>
      </c>
      <c r="Q87" s="147">
        <f t="shared" si="14"/>
        <v>3.5</v>
      </c>
      <c r="R87" s="147">
        <f>VLOOKUP($B87,'Complexity of the crisis'!$C$6:$AN$170,22,FALSE)</f>
        <v>3.4</v>
      </c>
      <c r="S87" s="147">
        <f>VLOOKUP($B87,'Complexity of the crisis'!$C$6:$AN$170,38,FALSE)</f>
        <v>3.5</v>
      </c>
      <c r="T87" s="151" t="str">
        <f>VLOOKUP(B87,Lists!$C$3:$E$163,3,FALSE)</f>
        <v>Africa</v>
      </c>
      <c r="U87" s="152">
        <f>VLOOKUP(B87,'INFORM Severity - hidden'!$C$5:$V$200,20,FALSE)</f>
        <v>45046</v>
      </c>
    </row>
    <row r="88" spans="1:21" x14ac:dyDescent="0.25">
      <c r="A88" s="148" t="str">
        <f t="array" ref="A88">IFERROR(INDEX(Lists!$B$2:$B$200,SMALL(IF(Lists!$I$2:$I$200="Individual",ROW(Lists!$B$2:$B$200)),ROW(84:84))-1,1),"")</f>
        <v>Socioeconomic crisis in Nicaragua</v>
      </c>
      <c r="B88" s="149" t="str">
        <f>VLOOKUP(A88,Lists!$B$2:$G$200,2,FALSE)</f>
        <v>NIC001</v>
      </c>
      <c r="C88" s="149" t="str">
        <f>VLOOKUP(B88,'INFORM Severity - hidden'!$C$5:$D$200,2,FALSE)</f>
        <v>Nicaragua</v>
      </c>
      <c r="D88" s="149" t="str">
        <f>VLOOKUP(A88,Lists!$B$2:$G$200,3,FALSE)</f>
        <v>NIC</v>
      </c>
      <c r="E88" s="150" t="str">
        <f>VLOOKUP(A88,Lists!$B$2:$G$200,5,FALSE)</f>
        <v>Socio-political</v>
      </c>
      <c r="F88" s="144" t="str">
        <f t="shared" si="10"/>
        <v>x</v>
      </c>
      <c r="G88" s="145" t="str">
        <f t="shared" si="11"/>
        <v>x</v>
      </c>
      <c r="H88" s="145" t="str">
        <f t="shared" si="12"/>
        <v>x</v>
      </c>
      <c r="I88" s="146" t="str">
        <f>INDEX(Trends!$D$3:$D$404,MATCH(B88,Trends!$C$3:$C$404,0))</f>
        <v>-</v>
      </c>
      <c r="J88" s="145" t="str">
        <f>VLOOKUP($B88,Reliability!$A$3:$I$170,9,FALSE)</f>
        <v>High</v>
      </c>
      <c r="K88" s="147">
        <f t="shared" si="13"/>
        <v>2.9</v>
      </c>
      <c r="L88" s="147">
        <f>VLOOKUP($B88,'Impact of the crisis'!$C$6:$N$170,12,FALSE)</f>
        <v>4</v>
      </c>
      <c r="M88" s="147">
        <f>VLOOKUP($B88,'Impact of the crisis'!$C$6:$AB$170,26,FALSE)</f>
        <v>2.1</v>
      </c>
      <c r="N88" s="147" t="str">
        <f>VLOOKUP($B88,'Conditions of people affected'!$C$6:$R$170,16,FALSE)</f>
        <v>x</v>
      </c>
      <c r="O88" s="147" t="str">
        <f>VLOOKUP($B88,'Conditions of people affected'!$C$6:$R$170,9,FALSE)</f>
        <v>x</v>
      </c>
      <c r="P88" s="147" t="str">
        <f>VLOOKUP($B88,'Conditions of people affected'!$C$6:$R$170,15,FALSE)</f>
        <v>x</v>
      </c>
      <c r="Q88" s="147">
        <f t="shared" si="14"/>
        <v>2.9</v>
      </c>
      <c r="R88" s="147">
        <f>VLOOKUP($B88,'Complexity of the crisis'!$C$6:$AN$170,22,FALSE)</f>
        <v>2.7</v>
      </c>
      <c r="S88" s="147">
        <f>VLOOKUP($B88,'Complexity of the crisis'!$C$6:$AN$170,38,FALSE)</f>
        <v>3</v>
      </c>
      <c r="T88" s="151" t="str">
        <f>VLOOKUP(B88,Lists!$C$3:$E$163,3,FALSE)</f>
        <v>Americas</v>
      </c>
      <c r="U88" s="152">
        <f>VLOOKUP(B88,'INFORM Severity - hidden'!$C$5:$V$200,20,FALSE)</f>
        <v>44950</v>
      </c>
    </row>
    <row r="89" spans="1:21" x14ac:dyDescent="0.25">
      <c r="A89" s="148" t="str">
        <f t="array" ref="A89">IFERROR(INDEX(Lists!$B$2:$B$200,SMALL(IF(Lists!$I$2:$I$200="Individual",ROW(Lists!$B$2:$B$200)),ROW(85:85))-1,1),"")</f>
        <v>Complex crisis in Pakistan</v>
      </c>
      <c r="B89" s="149" t="str">
        <f>VLOOKUP(A89,Lists!$B$2:$G$200,2,FALSE)</f>
        <v>PAK001</v>
      </c>
      <c r="C89" s="149" t="str">
        <f>VLOOKUP(B89,'INFORM Severity - hidden'!$C$5:$D$200,2,FALSE)</f>
        <v>Pakistan</v>
      </c>
      <c r="D89" s="149" t="str">
        <f>VLOOKUP(A89,Lists!$B$2:$G$200,3,FALSE)</f>
        <v>PAK</v>
      </c>
      <c r="E89" s="150" t="str">
        <f>VLOOKUP(A89,Lists!$B$2:$G$200,5,FALSE)</f>
        <v>Displacement,Conflict</v>
      </c>
      <c r="F89" s="144">
        <f t="shared" si="10"/>
        <v>3.8</v>
      </c>
      <c r="G89" s="145">
        <f t="shared" si="11"/>
        <v>4</v>
      </c>
      <c r="H89" s="145" t="str">
        <f t="shared" si="12"/>
        <v>High</v>
      </c>
      <c r="I89" s="146" t="str">
        <f>INDEX(Trends!$D$3:$D$404,MATCH(B89,Trends!$C$3:$C$404,0))</f>
        <v>Stable</v>
      </c>
      <c r="J89" s="145" t="str">
        <f>VLOOKUP($B89,Reliability!$A$3:$I$170,9,FALSE)</f>
        <v>High</v>
      </c>
      <c r="K89" s="147">
        <f t="shared" si="13"/>
        <v>3.9</v>
      </c>
      <c r="L89" s="147">
        <f>VLOOKUP($B89,'Impact of the crisis'!$C$6:$N$170,12,FALSE)</f>
        <v>5</v>
      </c>
      <c r="M89" s="147">
        <f>VLOOKUP($B89,'Impact of the crisis'!$C$6:$AB$170,26,FALSE)</f>
        <v>3.1</v>
      </c>
      <c r="N89" s="147">
        <f>VLOOKUP($B89,'Conditions of people affected'!$C$6:$R$170,16,FALSE)</f>
        <v>4</v>
      </c>
      <c r="O89" s="147">
        <f>VLOOKUP($B89,'Conditions of people affected'!$C$6:$R$170,9,FALSE)</f>
        <v>5</v>
      </c>
      <c r="P89" s="147">
        <f>VLOOKUP($B89,'Conditions of people affected'!$C$6:$R$170,15,FALSE)</f>
        <v>3</v>
      </c>
      <c r="Q89" s="147">
        <f t="shared" si="14"/>
        <v>3.4</v>
      </c>
      <c r="R89" s="147">
        <f>VLOOKUP($B89,'Complexity of the crisis'!$C$6:$AN$170,22,FALSE)</f>
        <v>3.3</v>
      </c>
      <c r="S89" s="147">
        <f>VLOOKUP($B89,'Complexity of the crisis'!$C$6:$AN$170,38,FALSE)</f>
        <v>3.5</v>
      </c>
      <c r="T89" s="151" t="str">
        <f>VLOOKUP(B89,Lists!$C$3:$E$163,3,FALSE)</f>
        <v>Asia</v>
      </c>
      <c r="U89" s="152">
        <f>VLOOKUP(B89,'INFORM Severity - hidden'!$C$5:$V$200,20,FALSE)</f>
        <v>45046</v>
      </c>
    </row>
    <row r="90" spans="1:21" x14ac:dyDescent="0.25">
      <c r="A90" s="148" t="str">
        <f t="array" ref="A90">IFERROR(INDEX(Lists!$B$2:$B$200,SMALL(IF(Lists!$I$2:$I$200="Individual",ROW(Lists!$B$2:$B$200)),ROW(86:86))-1,1),"")</f>
        <v>Kashmir conflict in Pakistan</v>
      </c>
      <c r="B90" s="149" t="str">
        <f>VLOOKUP(A90,Lists!$B$2:$G$200,2,FALSE)</f>
        <v>PAK004</v>
      </c>
      <c r="C90" s="149" t="str">
        <f>VLOOKUP(B90,'INFORM Severity - hidden'!$C$5:$D$200,2,FALSE)</f>
        <v>Pakistan</v>
      </c>
      <c r="D90" s="149" t="str">
        <f>VLOOKUP(A90,Lists!$B$2:$G$200,3,FALSE)</f>
        <v>PAK</v>
      </c>
      <c r="E90" s="150" t="str">
        <f>VLOOKUP(A90,Lists!$B$2:$G$200,5,FALSE)</f>
        <v>Conflict</v>
      </c>
      <c r="F90" s="144" t="str">
        <f t="shared" si="10"/>
        <v>x</v>
      </c>
      <c r="G90" s="145" t="str">
        <f t="shared" si="11"/>
        <v>x</v>
      </c>
      <c r="H90" s="145" t="str">
        <f t="shared" si="12"/>
        <v>x</v>
      </c>
      <c r="I90" s="146" t="str">
        <f>INDEX(Trends!$D$3:$D$404,MATCH(B90,Trends!$C$3:$C$404,0))</f>
        <v>-</v>
      </c>
      <c r="J90" s="145" t="str">
        <f>VLOOKUP($B90,Reliability!$A$3:$I$170,9,FALSE)</f>
        <v>Very Low</v>
      </c>
      <c r="K90" s="147">
        <f t="shared" si="13"/>
        <v>0.4</v>
      </c>
      <c r="L90" s="147">
        <f>VLOOKUP($B90,'Impact of the crisis'!$C$6:$N$170,12,FALSE)</f>
        <v>1</v>
      </c>
      <c r="M90" s="147">
        <f>VLOOKUP($B90,'Impact of the crisis'!$C$6:$AB$170,26,FALSE)</f>
        <v>0</v>
      </c>
      <c r="N90" s="147" t="str">
        <f>VLOOKUP($B90,'Conditions of people affected'!$C$6:$R$170,16,FALSE)</f>
        <v>x</v>
      </c>
      <c r="O90" s="147" t="str">
        <f>VLOOKUP($B90,'Conditions of people affected'!$C$6:$R$170,9,FALSE)</f>
        <v>x</v>
      </c>
      <c r="P90" s="147" t="str">
        <f>VLOOKUP($B90,'Conditions of people affected'!$C$6:$R$170,15,FALSE)</f>
        <v>x</v>
      </c>
      <c r="Q90" s="147">
        <f t="shared" si="14"/>
        <v>2.9</v>
      </c>
      <c r="R90" s="147">
        <f>VLOOKUP($B90,'Complexity of the crisis'!$C$6:$AN$170,22,FALSE)</f>
        <v>3.3</v>
      </c>
      <c r="S90" s="147">
        <f>VLOOKUP($B90,'Complexity of the crisis'!$C$6:$AN$170,38,FALSE)</f>
        <v>2.5</v>
      </c>
      <c r="T90" s="151" t="str">
        <f>VLOOKUP(B90,Lists!$C$3:$E$163,3,FALSE)</f>
        <v>Asia</v>
      </c>
      <c r="U90" s="152">
        <f>VLOOKUP(B90,'INFORM Severity - hidden'!$C$5:$V$200,20,FALSE)</f>
        <v>45046</v>
      </c>
    </row>
    <row r="91" spans="1:21" x14ac:dyDescent="0.25">
      <c r="A91" s="148" t="str">
        <f t="array" ref="A91">IFERROR(INDEX(Lists!$B$2:$B$200,SMALL(IF(Lists!$I$2:$I$200="Individual",ROW(Lists!$B$2:$B$200)),ROW(87:87))-1,1),"")</f>
        <v xml:space="preserve">Floods in Pakistan </v>
      </c>
      <c r="B91" s="149" t="str">
        <f>VLOOKUP(A91,Lists!$B$2:$G$200,2,FALSE)</f>
        <v>PAK005</v>
      </c>
      <c r="C91" s="149" t="str">
        <f>VLOOKUP(B91,'INFORM Severity - hidden'!$C$5:$D$200,2,FALSE)</f>
        <v>Pakistan</v>
      </c>
      <c r="D91" s="149" t="str">
        <f>VLOOKUP(A91,Lists!$B$2:$G$200,3,FALSE)</f>
        <v>PAK</v>
      </c>
      <c r="E91" s="150" t="str">
        <f>VLOOKUP(A91,Lists!$B$2:$G$200,5,FALSE)</f>
        <v>Other seasonal event</v>
      </c>
      <c r="F91" s="144">
        <f t="shared" si="10"/>
        <v>3.6</v>
      </c>
      <c r="G91" s="145">
        <f t="shared" si="11"/>
        <v>4</v>
      </c>
      <c r="H91" s="145" t="str">
        <f t="shared" si="12"/>
        <v>High</v>
      </c>
      <c r="I91" s="146" t="str">
        <f>INDEX(Trends!$D$3:$D$404,MATCH(B91,Trends!$C$3:$C$404,0))</f>
        <v>Stable</v>
      </c>
      <c r="J91" s="145" t="str">
        <f>VLOOKUP($B91,Reliability!$A$3:$I$170,9,FALSE)</f>
        <v>High</v>
      </c>
      <c r="K91" s="147">
        <f t="shared" si="13"/>
        <v>4</v>
      </c>
      <c r="L91" s="147">
        <f>VLOOKUP($B91,'Impact of the crisis'!$C$6:$N$170,12,FALSE)</f>
        <v>3.8</v>
      </c>
      <c r="M91" s="147">
        <f>VLOOKUP($B91,'Impact of the crisis'!$C$6:$AB$170,26,FALSE)</f>
        <v>4.0999999999999996</v>
      </c>
      <c r="N91" s="147">
        <f>VLOOKUP($B91,'Conditions of people affected'!$C$6:$R$170,16,FALSE)</f>
        <v>4</v>
      </c>
      <c r="O91" s="147">
        <f>VLOOKUP($B91,'Conditions of people affected'!$C$6:$R$170,9,FALSE)</f>
        <v>5</v>
      </c>
      <c r="P91" s="147">
        <f>VLOOKUP($B91,'Conditions of people affected'!$C$6:$R$170,15,FALSE)</f>
        <v>3</v>
      </c>
      <c r="Q91" s="147">
        <f t="shared" si="14"/>
        <v>2.5</v>
      </c>
      <c r="R91" s="147">
        <f>VLOOKUP($B91,'Complexity of the crisis'!$C$6:$AN$170,22,FALSE)</f>
        <v>3.3</v>
      </c>
      <c r="S91" s="147">
        <f>VLOOKUP($B91,'Complexity of the crisis'!$C$6:$AN$170,38,FALSE)</f>
        <v>1.5</v>
      </c>
      <c r="T91" s="151" t="str">
        <f>VLOOKUP(B91,Lists!$C$3:$E$163,3,FALSE)</f>
        <v>Asia</v>
      </c>
      <c r="U91" s="152">
        <f>VLOOKUP(B91,'INFORM Severity - hidden'!$C$5:$V$200,20,FALSE)</f>
        <v>45046</v>
      </c>
    </row>
    <row r="92" spans="1:21" x14ac:dyDescent="0.25">
      <c r="A92" s="148" t="str">
        <f t="array" ref="A92">IFERROR(INDEX(Lists!$B$2:$B$200,SMALL(IF(Lists!$I$2:$I$200="Individual",ROW(Lists!$B$2:$B$200)),ROW(88:88))-1,1),"")</f>
        <v>Venezuela displacement in Panama</v>
      </c>
      <c r="B92" s="149" t="str">
        <f>VLOOKUP(A92,Lists!$B$2:$G$200,2,FALSE)</f>
        <v>PAN002</v>
      </c>
      <c r="C92" s="149" t="str">
        <f>VLOOKUP(B92,'INFORM Severity - hidden'!$C$5:$D$200,2,FALSE)</f>
        <v>Panama</v>
      </c>
      <c r="D92" s="149" t="str">
        <f>VLOOKUP(A92,Lists!$B$2:$G$200,3,FALSE)</f>
        <v>PAN</v>
      </c>
      <c r="E92" s="150" t="str">
        <f>VLOOKUP(A92,Lists!$B$2:$G$200,5,FALSE)</f>
        <v>Displacement</v>
      </c>
      <c r="F92" s="144">
        <f t="shared" si="10"/>
        <v>2.2999999999999998</v>
      </c>
      <c r="G92" s="145">
        <f t="shared" si="11"/>
        <v>3</v>
      </c>
      <c r="H92" s="145" t="str">
        <f t="shared" si="12"/>
        <v>Medium</v>
      </c>
      <c r="I92" s="146" t="str">
        <f>INDEX(Trends!$D$3:$D$404,MATCH(B92,Trends!$C$3:$C$404,0))</f>
        <v>Stable</v>
      </c>
      <c r="J92" s="145" t="str">
        <f>VLOOKUP($B92,Reliability!$A$3:$I$170,9,FALSE)</f>
        <v>High</v>
      </c>
      <c r="K92" s="147">
        <f t="shared" si="13"/>
        <v>2.9</v>
      </c>
      <c r="L92" s="147">
        <f>VLOOKUP($B92,'Impact of the crisis'!$C$6:$N$170,12,FALSE)</f>
        <v>2.6</v>
      </c>
      <c r="M92" s="147">
        <f>VLOOKUP($B92,'Impact of the crisis'!$C$6:$AB$170,26,FALSE)</f>
        <v>3</v>
      </c>
      <c r="N92" s="147">
        <f>VLOOKUP($B92,'Conditions of people affected'!$C$6:$R$170,16,FALSE)</f>
        <v>2.2000000000000002</v>
      </c>
      <c r="O92" s="147">
        <f>VLOOKUP($B92,'Conditions of people affected'!$C$6:$R$170,9,FALSE)</f>
        <v>1.4</v>
      </c>
      <c r="P92" s="147">
        <f>VLOOKUP($B92,'Conditions of people affected'!$C$6:$R$170,15,FALSE)</f>
        <v>3</v>
      </c>
      <c r="Q92" s="147">
        <f t="shared" si="14"/>
        <v>1.9</v>
      </c>
      <c r="R92" s="147">
        <f>VLOOKUP($B92,'Complexity of the crisis'!$C$6:$AN$170,22,FALSE)</f>
        <v>1.8</v>
      </c>
      <c r="S92" s="147">
        <f>VLOOKUP($B92,'Complexity of the crisis'!$C$6:$AN$170,38,FALSE)</f>
        <v>2</v>
      </c>
      <c r="T92" s="151" t="str">
        <f>VLOOKUP(B92,Lists!$C$3:$E$163,3,FALSE)</f>
        <v>Americas</v>
      </c>
      <c r="U92" s="152">
        <f>VLOOKUP(B92,'INFORM Severity - hidden'!$C$5:$V$200,20,FALSE)</f>
        <v>44978</v>
      </c>
    </row>
    <row r="93" spans="1:21" x14ac:dyDescent="0.25">
      <c r="A93" s="148" t="str">
        <f t="array" ref="A93">IFERROR(INDEX(Lists!$B$2:$B$200,SMALL(IF(Lists!$I$2:$I$200="Individual",ROW(Lists!$B$2:$B$200)),ROW(89:89))-1,1),"")</f>
        <v>Venezuela displacement in Peru</v>
      </c>
      <c r="B93" s="149" t="str">
        <f>VLOOKUP(A93,Lists!$B$2:$G$200,2,FALSE)</f>
        <v>PER002</v>
      </c>
      <c r="C93" s="149" t="str">
        <f>VLOOKUP(B93,'INFORM Severity - hidden'!$C$5:$D$200,2,FALSE)</f>
        <v>Peru</v>
      </c>
      <c r="D93" s="149" t="str">
        <f>VLOOKUP(A93,Lists!$B$2:$G$200,3,FALSE)</f>
        <v>PER</v>
      </c>
      <c r="E93" s="150" t="str">
        <f>VLOOKUP(A93,Lists!$B$2:$G$200,5,FALSE)</f>
        <v>Displacement</v>
      </c>
      <c r="F93" s="144">
        <f t="shared" si="10"/>
        <v>3.2</v>
      </c>
      <c r="G93" s="145">
        <f t="shared" si="11"/>
        <v>4</v>
      </c>
      <c r="H93" s="145" t="str">
        <f t="shared" si="12"/>
        <v>High</v>
      </c>
      <c r="I93" s="146" t="str">
        <f>INDEX(Trends!$D$3:$D$404,MATCH(B93,Trends!$C$3:$C$404,0))</f>
        <v>Stable</v>
      </c>
      <c r="J93" s="145" t="str">
        <f>VLOOKUP($B93,Reliability!$A$3:$I$170,9,FALSE)</f>
        <v>Very High</v>
      </c>
      <c r="K93" s="147">
        <f t="shared" si="13"/>
        <v>3.9</v>
      </c>
      <c r="L93" s="147">
        <f>VLOOKUP($B93,'Impact of the crisis'!$C$6:$N$170,12,FALSE)</f>
        <v>5</v>
      </c>
      <c r="M93" s="147">
        <f>VLOOKUP($B93,'Impact of the crisis'!$C$6:$AB$170,26,FALSE)</f>
        <v>3</v>
      </c>
      <c r="N93" s="147">
        <f>VLOOKUP($B93,'Conditions of people affected'!$C$6:$R$170,16,FALSE)</f>
        <v>3.35</v>
      </c>
      <c r="O93" s="147">
        <f>VLOOKUP($B93,'Conditions of people affected'!$C$6:$R$170,9,FALSE)</f>
        <v>3.7</v>
      </c>
      <c r="P93" s="147">
        <f>VLOOKUP($B93,'Conditions of people affected'!$C$6:$R$170,15,FALSE)</f>
        <v>3</v>
      </c>
      <c r="Q93" s="147">
        <f t="shared" si="14"/>
        <v>2.2999999999999998</v>
      </c>
      <c r="R93" s="147">
        <f>VLOOKUP($B93,'Complexity of the crisis'!$C$6:$AN$170,22,FALSE)</f>
        <v>2.5</v>
      </c>
      <c r="S93" s="147">
        <f>VLOOKUP($B93,'Complexity of the crisis'!$C$6:$AN$170,38,FALSE)</f>
        <v>2</v>
      </c>
      <c r="T93" s="151" t="str">
        <f>VLOOKUP(B93,Lists!$C$3:$E$163,3,FALSE)</f>
        <v>Americas</v>
      </c>
      <c r="U93" s="152">
        <f>VLOOKUP(B93,'INFORM Severity - hidden'!$C$5:$V$200,20,FALSE)</f>
        <v>44985</v>
      </c>
    </row>
    <row r="94" spans="1:21" x14ac:dyDescent="0.25">
      <c r="A94" s="148" t="str">
        <f t="array" ref="A94">IFERROR(INDEX(Lists!$B$2:$B$200,SMALL(IF(Lists!$I$2:$I$200="Individual",ROW(Lists!$B$2:$B$200)),ROW(90:90))-1,1),"")</f>
        <v>Mindanao conflict</v>
      </c>
      <c r="B94" s="149" t="str">
        <f>VLOOKUP(A94,Lists!$B$2:$G$200,2,FALSE)</f>
        <v>PHL003</v>
      </c>
      <c r="C94" s="149" t="str">
        <f>VLOOKUP(B94,'INFORM Severity - hidden'!$C$5:$D$200,2,FALSE)</f>
        <v>Philippines</v>
      </c>
      <c r="D94" s="149" t="str">
        <f>VLOOKUP(A94,Lists!$B$2:$G$200,3,FALSE)</f>
        <v>PHL</v>
      </c>
      <c r="E94" s="150" t="str">
        <f>VLOOKUP(A94,Lists!$B$2:$G$200,5,FALSE)</f>
        <v>Conflict,Violence</v>
      </c>
      <c r="F94" s="144">
        <f t="shared" si="10"/>
        <v>2.2000000000000002</v>
      </c>
      <c r="G94" s="145">
        <f t="shared" si="11"/>
        <v>3</v>
      </c>
      <c r="H94" s="145" t="str">
        <f t="shared" si="12"/>
        <v>Medium</v>
      </c>
      <c r="I94" s="146" t="str">
        <f>INDEX(Trends!$D$3:$D$404,MATCH(B94,Trends!$C$3:$C$404,0))</f>
        <v>Stable</v>
      </c>
      <c r="J94" s="145" t="str">
        <f>VLOOKUP($B94,Reliability!$A$3:$I$170,9,FALSE)</f>
        <v>High</v>
      </c>
      <c r="K94" s="147">
        <f t="shared" si="13"/>
        <v>2.8</v>
      </c>
      <c r="L94" s="147">
        <f>VLOOKUP($B94,'Impact of the crisis'!$C$6:$N$170,12,FALSE)</f>
        <v>3</v>
      </c>
      <c r="M94" s="147">
        <f>VLOOKUP($B94,'Impact of the crisis'!$C$6:$AB$170,26,FALSE)</f>
        <v>2.7</v>
      </c>
      <c r="N94" s="147">
        <f>VLOOKUP($B94,'Conditions of people affected'!$C$6:$R$170,16,FALSE)</f>
        <v>1.4</v>
      </c>
      <c r="O94" s="147">
        <f>VLOOKUP($B94,'Conditions of people affected'!$C$6:$R$170,9,FALSE)</f>
        <v>1.8</v>
      </c>
      <c r="P94" s="147">
        <f>VLOOKUP($B94,'Conditions of people affected'!$C$6:$R$170,15,FALSE)</f>
        <v>1</v>
      </c>
      <c r="Q94" s="147">
        <f t="shared" si="14"/>
        <v>2.7</v>
      </c>
      <c r="R94" s="147">
        <f>VLOOKUP($B94,'Complexity of the crisis'!$C$6:$AN$170,22,FALSE)</f>
        <v>2.9</v>
      </c>
      <c r="S94" s="147">
        <f>VLOOKUP($B94,'Complexity of the crisis'!$C$6:$AN$170,38,FALSE)</f>
        <v>2.5</v>
      </c>
      <c r="T94" s="151" t="str">
        <f>VLOOKUP(B94,Lists!$C$3:$E$163,3,FALSE)</f>
        <v>Asia</v>
      </c>
      <c r="U94" s="152">
        <f>VLOOKUP(B94,'INFORM Severity - hidden'!$C$5:$V$200,20,FALSE)</f>
        <v>45043</v>
      </c>
    </row>
    <row r="95" spans="1:21" x14ac:dyDescent="0.25">
      <c r="A95" s="148" t="str">
        <f t="array" ref="A95">IFERROR(INDEX(Lists!$B$2:$B$200,SMALL(IF(Lists!$I$2:$I$200="Individual",ROW(Lists!$B$2:$B$200)),ROW(91:91))-1,1),"")</f>
        <v>Typhoon Nalgae</v>
      </c>
      <c r="B95" s="149" t="str">
        <f>VLOOKUP(A95,Lists!$B$2:$G$200,2,FALSE)</f>
        <v>PHL012</v>
      </c>
      <c r="C95" s="149" t="str">
        <f>VLOOKUP(B95,'INFORM Severity - hidden'!$C$5:$D$200,2,FALSE)</f>
        <v>Philippines</v>
      </c>
      <c r="D95" s="149" t="str">
        <f>VLOOKUP(A95,Lists!$B$2:$G$200,3,FALSE)</f>
        <v>PHL</v>
      </c>
      <c r="E95" s="150" t="str">
        <f>VLOOKUP(A95,Lists!$B$2:$G$200,5,FALSE)</f>
        <v>Cyclone</v>
      </c>
      <c r="F95" s="144">
        <f t="shared" si="10"/>
        <v>2</v>
      </c>
      <c r="G95" s="145">
        <f t="shared" si="11"/>
        <v>2</v>
      </c>
      <c r="H95" s="145" t="str">
        <f t="shared" si="12"/>
        <v>Low</v>
      </c>
      <c r="I95" s="146" t="str">
        <f>INDEX(Trends!$D$3:$D$404,MATCH(B95,Trends!$C$3:$C$404,0))</f>
        <v>Decreasing</v>
      </c>
      <c r="J95" s="145" t="str">
        <f>VLOOKUP($B95,Reliability!$A$3:$I$170,9,FALSE)</f>
        <v>Very High</v>
      </c>
      <c r="K95" s="147">
        <f t="shared" si="13"/>
        <v>2.9</v>
      </c>
      <c r="L95" s="147">
        <f>VLOOKUP($B95,'Impact of the crisis'!$C$6:$N$170,12,FALSE)</f>
        <v>4.4000000000000004</v>
      </c>
      <c r="M95" s="147">
        <f>VLOOKUP($B95,'Impact of the crisis'!$C$6:$AB$170,26,FALSE)</f>
        <v>1.8</v>
      </c>
      <c r="N95" s="147">
        <f>VLOOKUP($B95,'Conditions of people affected'!$C$6:$R$170,16,FALSE)</f>
        <v>1</v>
      </c>
      <c r="O95" s="147">
        <f>VLOOKUP($B95,'Conditions of people affected'!$C$6:$R$170,9,FALSE)</f>
        <v>0</v>
      </c>
      <c r="P95" s="147">
        <f>VLOOKUP($B95,'Conditions of people affected'!$C$6:$R$170,15,FALSE)</f>
        <v>2</v>
      </c>
      <c r="Q95" s="147">
        <f t="shared" si="14"/>
        <v>2.7</v>
      </c>
      <c r="R95" s="147">
        <f>VLOOKUP($B95,'Complexity of the crisis'!$C$6:$AN$170,22,FALSE)</f>
        <v>2.9</v>
      </c>
      <c r="S95" s="147">
        <f>VLOOKUP($B95,'Complexity of the crisis'!$C$6:$AN$170,38,FALSE)</f>
        <v>2.5</v>
      </c>
      <c r="T95" s="151" t="str">
        <f>VLOOKUP(B95,Lists!$C$3:$E$163,3,FALSE)</f>
        <v>Asia</v>
      </c>
      <c r="U95" s="152">
        <f>VLOOKUP(B95,'INFORM Severity - hidden'!$C$5:$V$200,20,FALSE)</f>
        <v>45043</v>
      </c>
    </row>
    <row r="96" spans="1:21" x14ac:dyDescent="0.25">
      <c r="A96" s="148" t="str">
        <f t="array" ref="A96">IFERROR(INDEX(Lists!$B$2:$B$200,SMALL(IF(Lists!$I$2:$I$200="Individual",ROW(Lists!$B$2:$B$200)),ROW(92:92))-1,1),"")</f>
        <v>LPAs, Northeast Monsoon, and Shear Line</v>
      </c>
      <c r="B96" s="149" t="str">
        <f>VLOOKUP(A96,Lists!$B$2:$G$200,2,FALSE)</f>
        <v>PHL013</v>
      </c>
      <c r="C96" s="149" t="str">
        <f>VLOOKUP(B96,'INFORM Severity - hidden'!$C$5:$D$200,2,FALSE)</f>
        <v>Philippines</v>
      </c>
      <c r="D96" s="149" t="str">
        <f>VLOOKUP(A96,Lists!$B$2:$G$200,3,FALSE)</f>
        <v>PHL</v>
      </c>
      <c r="E96" s="150" t="str">
        <f>VLOOKUP(A96,Lists!$B$2:$G$200,5,FALSE)</f>
        <v>Floods,Other seasonal event</v>
      </c>
      <c r="F96" s="144">
        <f t="shared" si="10"/>
        <v>1.6</v>
      </c>
      <c r="G96" s="145">
        <f t="shared" si="11"/>
        <v>2</v>
      </c>
      <c r="H96" s="145" t="str">
        <f t="shared" si="12"/>
        <v>Low</v>
      </c>
      <c r="I96" s="146" t="str">
        <f>INDEX(Trends!$D$3:$D$404,MATCH(B96,Trends!$C$3:$C$404,0))</f>
        <v>Decreasing</v>
      </c>
      <c r="J96" s="145" t="str">
        <f>VLOOKUP($B96,Reliability!$A$3:$I$170,9,FALSE)</f>
        <v>Very High</v>
      </c>
      <c r="K96" s="147">
        <f t="shared" si="13"/>
        <v>2.2999999999999998</v>
      </c>
      <c r="L96" s="147">
        <f>VLOOKUP($B96,'Impact of the crisis'!$C$6:$N$170,12,FALSE)</f>
        <v>3.6</v>
      </c>
      <c r="M96" s="147">
        <f>VLOOKUP($B96,'Impact of the crisis'!$C$6:$AB$170,26,FALSE)</f>
        <v>1.4</v>
      </c>
      <c r="N96" s="147">
        <f>VLOOKUP($B96,'Conditions of people affected'!$C$6:$R$170,16,FALSE)</f>
        <v>0.5</v>
      </c>
      <c r="O96" s="147">
        <f>VLOOKUP($B96,'Conditions of people affected'!$C$6:$R$170,9,FALSE)</f>
        <v>0</v>
      </c>
      <c r="P96" s="147">
        <f>VLOOKUP($B96,'Conditions of people affected'!$C$6:$R$170,15,FALSE)</f>
        <v>1</v>
      </c>
      <c r="Q96" s="147">
        <f t="shared" si="14"/>
        <v>2.7</v>
      </c>
      <c r="R96" s="147">
        <f>VLOOKUP($B96,'Complexity of the crisis'!$C$6:$AN$170,22,FALSE)</f>
        <v>2.9</v>
      </c>
      <c r="S96" s="147">
        <f>VLOOKUP($B96,'Complexity of the crisis'!$C$6:$AN$170,38,FALSE)</f>
        <v>2.5</v>
      </c>
      <c r="T96" s="151" t="str">
        <f>VLOOKUP(B96,Lists!$C$3:$E$163,3,FALSE)</f>
        <v>Asia</v>
      </c>
      <c r="U96" s="152">
        <f>VLOOKUP(B96,'INFORM Severity - hidden'!$C$5:$V$200,20,FALSE)</f>
        <v>45043</v>
      </c>
    </row>
    <row r="97" spans="1:21" x14ac:dyDescent="0.25">
      <c r="A97" s="148" t="str">
        <f t="array" ref="A97">IFERROR(INDEX(Lists!$B$2:$B$200,SMALL(IF(Lists!$I$2:$I$200="Individual",ROW(Lists!$B$2:$B$200)),ROW(93:93))-1,1),"")</f>
        <v>Highlands Violence</v>
      </c>
      <c r="B97" s="149" t="str">
        <f>VLOOKUP(A97,Lists!$B$2:$G$200,2,FALSE)</f>
        <v>PNG003</v>
      </c>
      <c r="C97" s="149" t="str">
        <f>VLOOKUP(B97,'INFORM Severity - hidden'!$C$5:$D$200,2,FALSE)</f>
        <v>Papua New Guinea</v>
      </c>
      <c r="D97" s="149" t="str">
        <f>VLOOKUP(A97,Lists!$B$2:$G$200,3,FALSE)</f>
        <v>PNG</v>
      </c>
      <c r="E97" s="150" t="str">
        <f>VLOOKUP(A97,Lists!$B$2:$G$200,5,FALSE)</f>
        <v>Earthquake</v>
      </c>
      <c r="F97" s="144">
        <f t="shared" si="10"/>
        <v>2.6</v>
      </c>
      <c r="G97" s="145">
        <f t="shared" si="11"/>
        <v>3</v>
      </c>
      <c r="H97" s="145" t="str">
        <f t="shared" si="12"/>
        <v>Medium</v>
      </c>
      <c r="I97" s="146" t="str">
        <f>INDEX(Trends!$D$3:$D$404,MATCH(B97,Trends!$C$3:$C$404,0))</f>
        <v>Stable</v>
      </c>
      <c r="J97" s="145" t="str">
        <f>VLOOKUP($B97,Reliability!$A$3:$I$170,9,FALSE)</f>
        <v>High</v>
      </c>
      <c r="K97" s="147">
        <f t="shared" si="13"/>
        <v>2.2000000000000002</v>
      </c>
      <c r="L97" s="147">
        <f>VLOOKUP($B97,'Impact of the crisis'!$C$6:$N$170,12,FALSE)</f>
        <v>1.8</v>
      </c>
      <c r="M97" s="147">
        <f>VLOOKUP($B97,'Impact of the crisis'!$C$6:$AB$170,26,FALSE)</f>
        <v>2.4</v>
      </c>
      <c r="N97" s="147">
        <f>VLOOKUP($B97,'Conditions of people affected'!$C$6:$R$170,16,FALSE)</f>
        <v>2.7</v>
      </c>
      <c r="O97" s="147">
        <f>VLOOKUP($B97,'Conditions of people affected'!$C$6:$R$170,9,FALSE)</f>
        <v>2.4</v>
      </c>
      <c r="P97" s="147">
        <f>VLOOKUP($B97,'Conditions of people affected'!$C$6:$R$170,15,FALSE)</f>
        <v>3</v>
      </c>
      <c r="Q97" s="147">
        <f t="shared" si="14"/>
        <v>2.7</v>
      </c>
      <c r="R97" s="147">
        <f>VLOOKUP($B97,'Complexity of the crisis'!$C$6:$AN$170,22,FALSE)</f>
        <v>2.4</v>
      </c>
      <c r="S97" s="147">
        <f>VLOOKUP($B97,'Complexity of the crisis'!$C$6:$AN$170,38,FALSE)</f>
        <v>3</v>
      </c>
      <c r="T97" s="151" t="str">
        <f>VLOOKUP(B97,Lists!$C$3:$E$163,3,FALSE)</f>
        <v>Pacific</v>
      </c>
      <c r="U97" s="152">
        <f>VLOOKUP(B97,'INFORM Severity - hidden'!$C$5:$V$200,20,FALSE)</f>
        <v>45045</v>
      </c>
    </row>
    <row r="98" spans="1:21" x14ac:dyDescent="0.25">
      <c r="A98" s="148" t="str">
        <f t="array" ref="A98">IFERROR(INDEX(Lists!$B$2:$B$200,SMALL(IF(Lists!$I$2:$I$200="Individual",ROW(Lists!$B$2:$B$200)),ROW(94:94))-1,1),"")</f>
        <v>Displacement from Ukraine conflict in Poland</v>
      </c>
      <c r="B98" s="149" t="str">
        <f>VLOOKUP(A98,Lists!$B$2:$G$200,2,FALSE)</f>
        <v>POL002</v>
      </c>
      <c r="C98" s="149" t="str">
        <f>VLOOKUP(B98,'INFORM Severity - hidden'!$C$5:$D$200,2,FALSE)</f>
        <v>Poland</v>
      </c>
      <c r="D98" s="149" t="str">
        <f>VLOOKUP(A98,Lists!$B$2:$G$200,3,FALSE)</f>
        <v>POL</v>
      </c>
      <c r="E98" s="150" t="str">
        <f>VLOOKUP(A98,Lists!$B$2:$G$200,5,FALSE)</f>
        <v>Displacement,Conflict</v>
      </c>
      <c r="F98" s="144">
        <f t="shared" si="10"/>
        <v>2.5</v>
      </c>
      <c r="G98" s="145">
        <f t="shared" si="11"/>
        <v>3</v>
      </c>
      <c r="H98" s="145" t="str">
        <f t="shared" si="12"/>
        <v>Medium</v>
      </c>
      <c r="I98" s="146" t="str">
        <f>INDEX(Trends!$D$3:$D$404,MATCH(B98,Trends!$C$3:$C$404,0))</f>
        <v>Decreasing</v>
      </c>
      <c r="J98" s="145" t="str">
        <f>VLOOKUP($B98,Reliability!$A$3:$I$170,9,FALSE)</f>
        <v>Very High</v>
      </c>
      <c r="K98" s="147">
        <f t="shared" si="13"/>
        <v>2.9</v>
      </c>
      <c r="L98" s="147">
        <f>VLOOKUP($B98,'Impact of the crisis'!$C$6:$N$170,12,FALSE)</f>
        <v>2</v>
      </c>
      <c r="M98" s="147">
        <f>VLOOKUP($B98,'Impact of the crisis'!$C$6:$AB$170,26,FALSE)</f>
        <v>3.3</v>
      </c>
      <c r="N98" s="147">
        <f>VLOOKUP($B98,'Conditions of people affected'!$C$6:$R$170,16,FALSE)</f>
        <v>3.35</v>
      </c>
      <c r="O98" s="147">
        <f>VLOOKUP($B98,'Conditions of people affected'!$C$6:$R$170,9,FALSE)</f>
        <v>3.7</v>
      </c>
      <c r="P98" s="147">
        <f>VLOOKUP($B98,'Conditions of people affected'!$C$6:$R$170,15,FALSE)</f>
        <v>3</v>
      </c>
      <c r="Q98" s="147">
        <f t="shared" si="14"/>
        <v>0.9</v>
      </c>
      <c r="R98" s="147">
        <f>VLOOKUP($B98,'Complexity of the crisis'!$C$6:$AN$170,22,FALSE)</f>
        <v>0.8</v>
      </c>
      <c r="S98" s="147">
        <f>VLOOKUP($B98,'Complexity of the crisis'!$C$6:$AN$170,38,FALSE)</f>
        <v>1</v>
      </c>
      <c r="T98" s="151" t="str">
        <f>VLOOKUP(B98,Lists!$C$3:$E$163,3,FALSE)</f>
        <v>Europe</v>
      </c>
      <c r="U98" s="152">
        <f>VLOOKUP(B98,'INFORM Severity - hidden'!$C$5:$V$200,20,FALSE)</f>
        <v>45043</v>
      </c>
    </row>
    <row r="99" spans="1:21" x14ac:dyDescent="0.25">
      <c r="A99" s="148" t="str">
        <f t="array" ref="A99">IFERROR(INDEX(Lists!$B$2:$B$200,SMALL(IF(Lists!$I$2:$I$200="Individual",ROW(Lists!$B$2:$B$200)),ROW(95:95))-1,1),"")</f>
        <v>Complex crisis in DPRK</v>
      </c>
      <c r="B99" s="149" t="str">
        <f>VLOOKUP(A99,Lists!$B$2:$G$200,2,FALSE)</f>
        <v>PRK001</v>
      </c>
      <c r="C99" s="149" t="str">
        <f>VLOOKUP(B99,'INFORM Severity - hidden'!$C$5:$D$200,2,FALSE)</f>
        <v>DPRK</v>
      </c>
      <c r="D99" s="149" t="str">
        <f>VLOOKUP(A99,Lists!$B$2:$G$200,3,FALSE)</f>
        <v>PRK</v>
      </c>
      <c r="E99" s="150" t="str">
        <f>VLOOKUP(A99,Lists!$B$2:$G$200,5,FALSE)</f>
        <v>Socio-political,Floods,Other seasonal event,Food Security</v>
      </c>
      <c r="F99" s="144">
        <f t="shared" si="10"/>
        <v>3.7</v>
      </c>
      <c r="G99" s="145">
        <f t="shared" si="11"/>
        <v>4</v>
      </c>
      <c r="H99" s="145" t="str">
        <f t="shared" si="12"/>
        <v>High</v>
      </c>
      <c r="I99" s="146" t="str">
        <f>INDEX(Trends!$D$3:$D$404,MATCH(B99,Trends!$C$3:$C$404,0))</f>
        <v>Stable</v>
      </c>
      <c r="J99" s="145" t="str">
        <f>VLOOKUP($B99,Reliability!$A$3:$I$170,9,FALSE)</f>
        <v>Medium</v>
      </c>
      <c r="K99" s="147">
        <f t="shared" si="13"/>
        <v>4</v>
      </c>
      <c r="L99" s="147">
        <f>VLOOKUP($B99,'Impact of the crisis'!$C$6:$N$170,12,FALSE)</f>
        <v>4.5999999999999996</v>
      </c>
      <c r="M99" s="147">
        <f>VLOOKUP($B99,'Impact of the crisis'!$C$6:$AB$170,26,FALSE)</f>
        <v>3.6</v>
      </c>
      <c r="N99" s="147">
        <f>VLOOKUP($B99,'Conditions of people affected'!$C$6:$R$170,16,FALSE)</f>
        <v>4.5</v>
      </c>
      <c r="O99" s="147">
        <f>VLOOKUP($B99,'Conditions of people affected'!$C$6:$R$170,9,FALSE)</f>
        <v>5</v>
      </c>
      <c r="P99" s="147">
        <f>VLOOKUP($B99,'Conditions of people affected'!$C$6:$R$170,15,FALSE)</f>
        <v>4</v>
      </c>
      <c r="Q99" s="147">
        <f t="shared" si="14"/>
        <v>2.2999999999999998</v>
      </c>
      <c r="R99" s="147">
        <f>VLOOKUP($B99,'Complexity of the crisis'!$C$6:$AN$170,22,FALSE)</f>
        <v>2.6</v>
      </c>
      <c r="S99" s="147">
        <f>VLOOKUP($B99,'Complexity of the crisis'!$C$6:$AN$170,38,FALSE)</f>
        <v>2</v>
      </c>
      <c r="T99" s="151" t="str">
        <f>VLOOKUP(B99,Lists!$C$3:$E$163,3,FALSE)</f>
        <v>Asia</v>
      </c>
      <c r="U99" s="152">
        <f>VLOOKUP(B99,'INFORM Severity - hidden'!$C$5:$V$200,20,FALSE)</f>
        <v>45046</v>
      </c>
    </row>
    <row r="100" spans="1:21" x14ac:dyDescent="0.25">
      <c r="A100" s="148" t="str">
        <f t="array" ref="A100">IFERROR(INDEX(Lists!$B$2:$B$200,SMALL(IF(Lists!$I$2:$I$200="Individual",ROW(Lists!$B$2:$B$200)),ROW(96:96))-1,1),"")</f>
        <v>Conflict in Palestine</v>
      </c>
      <c r="B100" s="149" t="str">
        <f>VLOOKUP(A100,Lists!$B$2:$G$200,2,FALSE)</f>
        <v>PSE002</v>
      </c>
      <c r="C100" s="149" t="str">
        <f>VLOOKUP(B100,'INFORM Severity - hidden'!$C$5:$D$200,2,FALSE)</f>
        <v>Palestine</v>
      </c>
      <c r="D100" s="149" t="str">
        <f>VLOOKUP(A100,Lists!$B$2:$G$200,3,FALSE)</f>
        <v>PSE</v>
      </c>
      <c r="E100" s="150" t="str">
        <f>VLOOKUP(A100,Lists!$B$2:$G$200,5,FALSE)</f>
        <v>Conflict,Socio-political,Violence</v>
      </c>
      <c r="F100" s="144">
        <f t="shared" si="10"/>
        <v>3.8</v>
      </c>
      <c r="G100" s="145">
        <f t="shared" si="11"/>
        <v>4</v>
      </c>
      <c r="H100" s="145" t="str">
        <f t="shared" si="12"/>
        <v>High</v>
      </c>
      <c r="I100" s="146" t="str">
        <f>INDEX(Trends!$D$3:$D$404,MATCH(B100,Trends!$C$3:$C$404,0))</f>
        <v>Increasing</v>
      </c>
      <c r="J100" s="145" t="str">
        <f>VLOOKUP($B100,Reliability!$A$3:$I$170,9,FALSE)</f>
        <v>High</v>
      </c>
      <c r="K100" s="147">
        <f t="shared" si="13"/>
        <v>4</v>
      </c>
      <c r="L100" s="147">
        <f>VLOOKUP($B100,'Impact of the crisis'!$C$6:$N$170,12,FALSE)</f>
        <v>3.4</v>
      </c>
      <c r="M100" s="147">
        <f>VLOOKUP($B100,'Impact of the crisis'!$C$6:$AB$170,26,FALSE)</f>
        <v>4.2</v>
      </c>
      <c r="N100" s="147">
        <f>VLOOKUP($B100,'Conditions of people affected'!$C$6:$R$170,16,FALSE)</f>
        <v>3.95</v>
      </c>
      <c r="O100" s="147">
        <f>VLOOKUP($B100,'Conditions of people affected'!$C$6:$R$170,9,FALSE)</f>
        <v>3.9</v>
      </c>
      <c r="P100" s="147">
        <f>VLOOKUP($B100,'Conditions of people affected'!$C$6:$R$170,15,FALSE)</f>
        <v>4</v>
      </c>
      <c r="Q100" s="147">
        <f t="shared" si="14"/>
        <v>3.3</v>
      </c>
      <c r="R100" s="147">
        <f>VLOOKUP($B100,'Complexity of the crisis'!$C$6:$AN$170,22,FALSE)</f>
        <v>2.2999999999999998</v>
      </c>
      <c r="S100" s="147">
        <f>VLOOKUP($B100,'Complexity of the crisis'!$C$6:$AN$170,38,FALSE)</f>
        <v>4</v>
      </c>
      <c r="T100" s="151" t="str">
        <f>VLOOKUP(B100,Lists!$C$3:$E$163,3,FALSE)</f>
        <v>Middle east</v>
      </c>
      <c r="U100" s="152">
        <f>VLOOKUP(B100,'INFORM Severity - hidden'!$C$5:$V$200,20,FALSE)</f>
        <v>45041</v>
      </c>
    </row>
    <row r="101" spans="1:21" x14ac:dyDescent="0.25">
      <c r="A101" s="148" t="str">
        <f t="array" ref="A101">IFERROR(INDEX(Lists!$B$2:$B$200,SMALL(IF(Lists!$I$2:$I$200="Individual",ROW(Lists!$B$2:$B$200)),ROW(97:97))-1,1),"")</f>
        <v>Regional Boko Haram Crisis</v>
      </c>
      <c r="B101" s="149" t="str">
        <f>VLOOKUP(A101,Lists!$B$2:$G$200,2,FALSE)</f>
        <v>REG001</v>
      </c>
      <c r="C101" s="149" t="str">
        <f>VLOOKUP(B101,'INFORM Severity - hidden'!$C$5:$D$200,2,FALSE)</f>
        <v>Nigeria,Niger,Chad,Cameroon</v>
      </c>
      <c r="D101" s="149" t="str">
        <f>VLOOKUP(A101,Lists!$B$2:$G$200,3,FALSE)</f>
        <v>NGA,NER,TCD,CMR</v>
      </c>
      <c r="E101" s="150">
        <f>VLOOKUP(A101,Lists!$B$2:$G$200,5,FALSE)</f>
        <v>0</v>
      </c>
      <c r="F101" s="144">
        <f t="shared" ref="F101:F132" si="15">IF(OR(N101="x",K101="x"),"x",ROUND((5-GEOMEAN(((5-K101)/5*4+1),((5-N101)/5*4+1),((5-N101)/5*4+1)))/4*3.5+Q101*0.3,1))</f>
        <v>4.4000000000000004</v>
      </c>
      <c r="G101" s="145">
        <f t="shared" ref="G101:G132" si="16">IF(F101="x","x",ROUNDUP(F101,0))</f>
        <v>5</v>
      </c>
      <c r="H101" s="145" t="str">
        <f t="shared" ref="H101:H132" si="17">IF(N101="x","x",IF(K101="x","x",(IF(G101=5,"Very High",IF(G101=4,"High",IF(G101=3,"Medium",IF(G101=2,"Low","Very Low")))))))</f>
        <v>Very High</v>
      </c>
      <c r="I101" s="146" t="str">
        <f>INDEX(Trends!$D$3:$D$404,MATCH(B101,Trends!$C$3:$C$404,0))</f>
        <v>Stable</v>
      </c>
      <c r="J101" s="145" t="str">
        <f>VLOOKUP($B101,Reliability!$A$3:$I$170,9,FALSE)</f>
        <v>High</v>
      </c>
      <c r="K101" s="147">
        <f t="shared" ref="K101:K132" si="18">IF(OR(M101="x",L101="x"),"x",ROUND((5-GEOMEAN(((5-L101)/5*4+1),((5-M101)/5*4+1),((5-M101)/5*4+1)))/4*5,1))</f>
        <v>4.4000000000000004</v>
      </c>
      <c r="L101" s="147">
        <f>VLOOKUP($B101,'Impact of the crisis'!$C$6:$N$170,12,FALSE)</f>
        <v>3.8</v>
      </c>
      <c r="M101" s="147">
        <f>VLOOKUP($B101,'Impact of the crisis'!$C$6:$AB$170,26,FALSE)</f>
        <v>4.7</v>
      </c>
      <c r="N101" s="147">
        <f>VLOOKUP($B101,'Conditions of people affected'!$C$6:$R$170,16,FALSE)</f>
        <v>4.5</v>
      </c>
      <c r="O101" s="147">
        <f>VLOOKUP($B101,'Conditions of people affected'!$C$6:$R$170,9,FALSE)</f>
        <v>5</v>
      </c>
      <c r="P101" s="147">
        <f>VLOOKUP($B101,'Conditions of people affected'!$C$6:$R$170,15,FALSE)</f>
        <v>4</v>
      </c>
      <c r="Q101" s="147">
        <f t="shared" ref="Q101:Q132" si="19">IF(OR(S101="x",R101="x"),R101,ROUND((5-GEOMEAN(((5-R101)/5*4+1),((5-S101)/5*4+1)))/4*5,1))</f>
        <v>4.4000000000000004</v>
      </c>
      <c r="R101" s="147">
        <f>VLOOKUP($B101,'Complexity of the crisis'!$C$6:$AN$170,22,FALSE)</f>
        <v>3.6</v>
      </c>
      <c r="S101" s="147">
        <f>VLOOKUP($B101,'Complexity of the crisis'!$C$6:$AN$170,38,FALSE)</f>
        <v>5</v>
      </c>
      <c r="T101" s="151" t="str">
        <f>VLOOKUP(B101,Lists!$C$3:$E$163,3,FALSE)</f>
        <v>Africa,Africa,Africa,Africa</v>
      </c>
      <c r="U101" s="152">
        <f>VLOOKUP(B101,'INFORM Severity - hidden'!$C$5:$V$200,20,FALSE)</f>
        <v>45043</v>
      </c>
    </row>
    <row r="102" spans="1:21" x14ac:dyDescent="0.25">
      <c r="A102" s="148" t="str">
        <f t="array" ref="A102">IFERROR(INDEX(Lists!$B$2:$B$200,SMALL(IF(Lists!$I$2:$I$200="Individual",ROW(Lists!$B$2:$B$200)),ROW(98:98))-1,1),"")</f>
        <v>Venezuela Regional Crisis</v>
      </c>
      <c r="B102" s="149" t="str">
        <f>VLOOKUP(A102,Lists!$B$2:$G$200,2,FALSE)</f>
        <v>REG002</v>
      </c>
      <c r="C102" s="149" t="str">
        <f>VLOOKUP(B102,'INFORM Severity - hidden'!$C$5:$D$200,2,FALSE)</f>
        <v>Venezuela,Brazil,Colombia,Ecuador,Peru,Trinidad and Tobago,Chile,Dominican Republic,Panama</v>
      </c>
      <c r="D102" s="149" t="str">
        <f>VLOOKUP(A102,Lists!$B$2:$G$200,3,FALSE)</f>
        <v>VEN,BRA,COL,ECU,PER,TTO,CHL,DOM,PAN</v>
      </c>
      <c r="E102" s="150">
        <f>VLOOKUP(A102,Lists!$B$2:$G$200,5,FALSE)</f>
        <v>0</v>
      </c>
      <c r="F102" s="144">
        <f t="shared" si="15"/>
        <v>3.9</v>
      </c>
      <c r="G102" s="145">
        <f t="shared" si="16"/>
        <v>4</v>
      </c>
      <c r="H102" s="145" t="str">
        <f t="shared" si="17"/>
        <v>High</v>
      </c>
      <c r="I102" s="146" t="str">
        <f>INDEX(Trends!$D$3:$D$404,MATCH(B102,Trends!$C$3:$C$404,0))</f>
        <v>Stable</v>
      </c>
      <c r="J102" s="145" t="str">
        <f>VLOOKUP($B102,Reliability!$A$3:$I$170,9,FALSE)</f>
        <v>Medium</v>
      </c>
      <c r="K102" s="147">
        <f t="shared" si="18"/>
        <v>3.6</v>
      </c>
      <c r="L102" s="147">
        <f>VLOOKUP($B102,'Impact of the crisis'!$C$6:$N$170,12,FALSE)</f>
        <v>3.4</v>
      </c>
      <c r="M102" s="147">
        <f>VLOOKUP($B102,'Impact of the crisis'!$C$6:$AB$170,26,FALSE)</f>
        <v>3.7</v>
      </c>
      <c r="N102" s="147">
        <f>VLOOKUP($B102,'Conditions of people affected'!$C$6:$R$170,16,FALSE)</f>
        <v>4</v>
      </c>
      <c r="O102" s="147">
        <f>VLOOKUP($B102,'Conditions of people affected'!$C$6:$R$170,9,FALSE)</f>
        <v>5</v>
      </c>
      <c r="P102" s="147">
        <f>VLOOKUP($B102,'Conditions of people affected'!$C$6:$R$170,15,FALSE)</f>
        <v>3</v>
      </c>
      <c r="Q102" s="147">
        <f t="shared" si="19"/>
        <v>3.8</v>
      </c>
      <c r="R102" s="147">
        <f>VLOOKUP($B102,'Complexity of the crisis'!$C$6:$AN$170,22,FALSE)</f>
        <v>2.7</v>
      </c>
      <c r="S102" s="147">
        <f>VLOOKUP($B102,'Complexity of the crisis'!$C$6:$AN$170,38,FALSE)</f>
        <v>4.5</v>
      </c>
      <c r="T102" s="151" t="str">
        <f>VLOOKUP(B102,Lists!$C$3:$E$163,3,FALSE)</f>
        <v>Americas,Americas,Americas,Americas,Americas,Americas,Americas,Americas,Americas</v>
      </c>
      <c r="U102" s="152">
        <f>VLOOKUP(B102,'INFORM Severity - hidden'!$C$5:$V$200,20,FALSE)</f>
        <v>44865</v>
      </c>
    </row>
    <row r="103" spans="1:21" x14ac:dyDescent="0.25">
      <c r="A103" s="148" t="str">
        <f t="array" ref="A103">IFERROR(INDEX(Lists!$B$2:$B$200,SMALL(IF(Lists!$I$2:$I$200="Individual",ROW(Lists!$B$2:$B$200)),ROW(99:99))-1,1),"")</f>
        <v>Regional Kashmir conflict</v>
      </c>
      <c r="B103" s="149" t="str">
        <f>VLOOKUP(A103,Lists!$B$2:$G$200,2,FALSE)</f>
        <v>REG003</v>
      </c>
      <c r="C103" s="149" t="str">
        <f>VLOOKUP(B103,'INFORM Severity - hidden'!$C$5:$D$200,2,FALSE)</f>
        <v>India,Pakistan</v>
      </c>
      <c r="D103" s="149" t="str">
        <f>VLOOKUP(A103,Lists!$B$2:$G$200,3,FALSE)</f>
        <v>IND,PAK</v>
      </c>
      <c r="E103" s="150">
        <f>VLOOKUP(A103,Lists!$B$2:$G$200,5,FALSE)</f>
        <v>0</v>
      </c>
      <c r="F103" s="144" t="str">
        <f t="shared" si="15"/>
        <v>x</v>
      </c>
      <c r="G103" s="145" t="str">
        <f t="shared" si="16"/>
        <v>x</v>
      </c>
      <c r="H103" s="145" t="str">
        <f t="shared" si="17"/>
        <v>x</v>
      </c>
      <c r="I103" s="146" t="str">
        <f>INDEX(Trends!$D$3:$D$404,MATCH(B103,Trends!$C$3:$C$404,0))</f>
        <v>-</v>
      </c>
      <c r="J103" s="145" t="str">
        <f>VLOOKUP($B103,Reliability!$A$3:$I$170,9,FALSE)</f>
        <v>Very Low</v>
      </c>
      <c r="K103" s="147">
        <f t="shared" si="18"/>
        <v>3.3</v>
      </c>
      <c r="L103" s="147">
        <f>VLOOKUP($B103,'Impact of the crisis'!$C$6:$N$170,12,FALSE)</f>
        <v>2.1</v>
      </c>
      <c r="M103" s="147">
        <f>VLOOKUP($B103,'Impact of the crisis'!$C$6:$AB$170,26,FALSE)</f>
        <v>3.7</v>
      </c>
      <c r="N103" s="147" t="str">
        <f>VLOOKUP($B103,'Conditions of people affected'!$C$6:$R$170,16,FALSE)</f>
        <v>x</v>
      </c>
      <c r="O103" s="147" t="str">
        <f>VLOOKUP($B103,'Conditions of people affected'!$C$6:$R$170,9,FALSE)</f>
        <v>x</v>
      </c>
      <c r="P103" s="147" t="str">
        <f>VLOOKUP($B103,'Conditions of people affected'!$C$6:$R$170,15,FALSE)</f>
        <v>x</v>
      </c>
      <c r="Q103" s="147">
        <f t="shared" si="19"/>
        <v>2.8</v>
      </c>
      <c r="R103" s="147">
        <f>VLOOKUP($B103,'Complexity of the crisis'!$C$6:$AN$170,22,FALSE)</f>
        <v>3</v>
      </c>
      <c r="S103" s="147">
        <f>VLOOKUP($B103,'Complexity of the crisis'!$C$6:$AN$170,38,FALSE)</f>
        <v>2.5</v>
      </c>
      <c r="T103" s="151" t="str">
        <f>VLOOKUP(B103,Lists!$C$3:$E$163,3,FALSE)</f>
        <v>Asia,Asia</v>
      </c>
      <c r="U103" s="152">
        <f>VLOOKUP(B103,'INFORM Severity - hidden'!$C$5:$V$200,20,FALSE)</f>
        <v>44957</v>
      </c>
    </row>
    <row r="104" spans="1:21" x14ac:dyDescent="0.25">
      <c r="A104" s="148" t="str">
        <f t="array" ref="A104">IFERROR(INDEX(Lists!$B$2:$B$200,SMALL(IF(Lists!$I$2:$I$200="Individual",ROW(Lists!$B$2:$B$200)),ROW(100:100))-1,1),"")</f>
        <v>Syrian Regional Crisis</v>
      </c>
      <c r="B104" s="149" t="str">
        <f>VLOOKUP(A104,Lists!$B$2:$G$200,2,FALSE)</f>
        <v>REG004</v>
      </c>
      <c r="C104" s="149" t="str">
        <f>VLOOKUP(B104,'INFORM Severity - hidden'!$C$5:$D$200,2,FALSE)</f>
        <v>Syria,Türkiye,Iraq,Egypt,Jordan,Lebanon</v>
      </c>
      <c r="D104" s="149" t="str">
        <f>VLOOKUP(A104,Lists!$B$2:$G$200,3,FALSE)</f>
        <v>SYR,TUR,IRQ,EGY,JOR,LBN</v>
      </c>
      <c r="E104" s="150">
        <f>VLOOKUP(A104,Lists!$B$2:$G$200,5,FALSE)</f>
        <v>0</v>
      </c>
      <c r="F104" s="144">
        <f t="shared" si="15"/>
        <v>4.3</v>
      </c>
      <c r="G104" s="145">
        <f t="shared" si="16"/>
        <v>5</v>
      </c>
      <c r="H104" s="145" t="str">
        <f t="shared" si="17"/>
        <v>Very High</v>
      </c>
      <c r="I104" s="146" t="str">
        <f>INDEX(Trends!$D$3:$D$404,MATCH(B104,Trends!$C$3:$C$404,0))</f>
        <v>Stable</v>
      </c>
      <c r="J104" s="145" t="str">
        <f>VLOOKUP($B104,Reliability!$A$3:$I$170,9,FALSE)</f>
        <v>High</v>
      </c>
      <c r="K104" s="147">
        <f t="shared" si="18"/>
        <v>3.9</v>
      </c>
      <c r="L104" s="147">
        <f>VLOOKUP($B104,'Impact of the crisis'!$C$6:$N$170,12,FALSE)</f>
        <v>3</v>
      </c>
      <c r="M104" s="147">
        <f>VLOOKUP($B104,'Impact of the crisis'!$C$6:$AB$170,26,FALSE)</f>
        <v>4.2</v>
      </c>
      <c r="N104" s="147">
        <f>VLOOKUP($B104,'Conditions of people affected'!$C$6:$R$170,16,FALSE)</f>
        <v>4.5</v>
      </c>
      <c r="O104" s="147">
        <f>VLOOKUP($B104,'Conditions of people affected'!$C$6:$R$170,9,FALSE)</f>
        <v>5</v>
      </c>
      <c r="P104" s="147">
        <f>VLOOKUP($B104,'Conditions of people affected'!$C$6:$R$170,15,FALSE)</f>
        <v>4</v>
      </c>
      <c r="Q104" s="147">
        <f t="shared" si="19"/>
        <v>4.0999999999999996</v>
      </c>
      <c r="R104" s="147">
        <f>VLOOKUP($B104,'Complexity of the crisis'!$C$6:$AN$170,22,FALSE)</f>
        <v>3.6</v>
      </c>
      <c r="S104" s="147">
        <f>VLOOKUP($B104,'Complexity of the crisis'!$C$6:$AN$170,38,FALSE)</f>
        <v>4.5</v>
      </c>
      <c r="T104" s="151" t="str">
        <f>VLOOKUP(B104,Lists!$C$3:$E$163,3,FALSE)</f>
        <v>Middle east,Middle east,Middle east,Africa,Middle east,Middle east</v>
      </c>
      <c r="U104" s="152">
        <f>VLOOKUP(B104,'INFORM Severity - hidden'!$C$5:$V$200,20,FALSE)</f>
        <v>45042</v>
      </c>
    </row>
    <row r="105" spans="1:21" x14ac:dyDescent="0.25">
      <c r="A105" s="148" t="str">
        <f t="array" ref="A105">IFERROR(INDEX(Lists!$B$2:$B$200,SMALL(IF(Lists!$I$2:$I$200="Individual",ROW(Lists!$B$2:$B$200)),ROW(101:101))-1,1),"")</f>
        <v xml:space="preserve">Eastern Mediterranean Route </v>
      </c>
      <c r="B105" s="149" t="str">
        <f>VLOOKUP(A105,Lists!$B$2:$G$200,2,FALSE)</f>
        <v>REG006</v>
      </c>
      <c r="C105" s="149" t="str">
        <f>VLOOKUP(B105,'INFORM Severity - hidden'!$C$5:$D$200,2,FALSE)</f>
        <v>Türkiye,Greece</v>
      </c>
      <c r="D105" s="149" t="str">
        <f>VLOOKUP(A105,Lists!$B$2:$G$200,3,FALSE)</f>
        <v>TUR,GRC</v>
      </c>
      <c r="E105" s="150">
        <f>VLOOKUP(A105,Lists!$B$2:$G$200,5,FALSE)</f>
        <v>0</v>
      </c>
      <c r="F105" s="144">
        <f t="shared" si="15"/>
        <v>2.4</v>
      </c>
      <c r="G105" s="145">
        <f t="shared" si="16"/>
        <v>3</v>
      </c>
      <c r="H105" s="145" t="str">
        <f t="shared" si="17"/>
        <v>Medium</v>
      </c>
      <c r="I105" s="146" t="str">
        <f>INDEX(Trends!$D$3:$D$404,MATCH(B105,Trends!$C$3:$C$404,0))</f>
        <v>Increasing</v>
      </c>
      <c r="J105" s="145" t="str">
        <f>VLOOKUP($B105,Reliability!$A$3:$I$170,9,FALSE)</f>
        <v>Medium</v>
      </c>
      <c r="K105" s="147">
        <f t="shared" si="18"/>
        <v>2.7</v>
      </c>
      <c r="L105" s="147">
        <f>VLOOKUP($B105,'Impact of the crisis'!$C$6:$N$170,12,FALSE)</f>
        <v>3</v>
      </c>
      <c r="M105" s="147">
        <f>VLOOKUP($B105,'Impact of the crisis'!$C$6:$AB$170,26,FALSE)</f>
        <v>2.6</v>
      </c>
      <c r="N105" s="147">
        <f>VLOOKUP($B105,'Conditions of people affected'!$C$6:$R$170,16,FALSE)</f>
        <v>2.1</v>
      </c>
      <c r="O105" s="147">
        <f>VLOOKUP($B105,'Conditions of people affected'!$C$6:$R$170,9,FALSE)</f>
        <v>2.2000000000000002</v>
      </c>
      <c r="P105" s="147">
        <f>VLOOKUP($B105,'Conditions of people affected'!$C$6:$R$170,15,FALSE)</f>
        <v>2</v>
      </c>
      <c r="Q105" s="147">
        <f t="shared" si="19"/>
        <v>2.5</v>
      </c>
      <c r="R105" s="147">
        <f>VLOOKUP($B105,'Complexity of the crisis'!$C$6:$AN$170,22,FALSE)</f>
        <v>2.9</v>
      </c>
      <c r="S105" s="147">
        <f>VLOOKUP($B105,'Complexity of the crisis'!$C$6:$AN$170,38,FALSE)</f>
        <v>2</v>
      </c>
      <c r="T105" s="151" t="str">
        <f>VLOOKUP(B105,Lists!$C$3:$E$163,3,FALSE)</f>
        <v>Middle east,Europe</v>
      </c>
      <c r="U105" s="152">
        <f>VLOOKUP(B105,'INFORM Severity - hidden'!$C$5:$V$200,20,FALSE)</f>
        <v>45042</v>
      </c>
    </row>
    <row r="106" spans="1:21" x14ac:dyDescent="0.25">
      <c r="A106" s="148" t="str">
        <f t="array" ref="A106">IFERROR(INDEX(Lists!$B$2:$B$200,SMALL(IF(Lists!$I$2:$I$200="Individual",ROW(Lists!$B$2:$B$200)),ROW(102:102))-1,1),"")</f>
        <v>Central Mediterranean Route</v>
      </c>
      <c r="B106" s="149" t="str">
        <f>VLOOKUP(A106,Lists!$B$2:$G$200,2,FALSE)</f>
        <v>REG007</v>
      </c>
      <c r="C106" s="149" t="str">
        <f>VLOOKUP(B106,'INFORM Severity - hidden'!$C$5:$D$200,2,FALSE)</f>
        <v>Algeria,Tunisia,Libya,Italy</v>
      </c>
      <c r="D106" s="149" t="str">
        <f>VLOOKUP(A106,Lists!$B$2:$G$200,3,FALSE)</f>
        <v>DZA,TUN,LBY,ITA</v>
      </c>
      <c r="E106" s="150">
        <f>VLOOKUP(A106,Lists!$B$2:$G$200,5,FALSE)</f>
        <v>0</v>
      </c>
      <c r="F106" s="144">
        <f t="shared" si="15"/>
        <v>3</v>
      </c>
      <c r="G106" s="145">
        <f t="shared" si="16"/>
        <v>3</v>
      </c>
      <c r="H106" s="145" t="str">
        <f t="shared" si="17"/>
        <v>Medium</v>
      </c>
      <c r="I106" s="146" t="str">
        <f>INDEX(Trends!$D$3:$D$404,MATCH(B106,Trends!$C$3:$C$404,0))</f>
        <v>Stable</v>
      </c>
      <c r="J106" s="145" t="str">
        <f>VLOOKUP($B106,Reliability!$A$3:$I$170,9,FALSE)</f>
        <v>Very High</v>
      </c>
      <c r="K106" s="147">
        <f t="shared" si="18"/>
        <v>3.8</v>
      </c>
      <c r="L106" s="147">
        <f>VLOOKUP($B106,'Impact of the crisis'!$C$6:$N$170,12,FALSE)</f>
        <v>4.4000000000000004</v>
      </c>
      <c r="M106" s="147">
        <f>VLOOKUP($B106,'Impact of the crisis'!$C$6:$AB$170,26,FALSE)</f>
        <v>3.5</v>
      </c>
      <c r="N106" s="147">
        <f>VLOOKUP($B106,'Conditions of people affected'!$C$6:$R$170,16,FALSE)</f>
        <v>2.25</v>
      </c>
      <c r="O106" s="147">
        <f>VLOOKUP($B106,'Conditions of people affected'!$C$6:$R$170,9,FALSE)</f>
        <v>3.5</v>
      </c>
      <c r="P106" s="147">
        <f>VLOOKUP($B106,'Conditions of people affected'!$C$6:$R$170,15,FALSE)</f>
        <v>1</v>
      </c>
      <c r="Q106" s="147">
        <f t="shared" si="19"/>
        <v>3.4</v>
      </c>
      <c r="R106" s="147">
        <f>VLOOKUP($B106,'Complexity of the crisis'!$C$6:$AN$170,22,FALSE)</f>
        <v>2.6</v>
      </c>
      <c r="S106" s="147">
        <f>VLOOKUP($B106,'Complexity of the crisis'!$C$6:$AN$170,38,FALSE)</f>
        <v>4</v>
      </c>
      <c r="T106" s="151" t="str">
        <f>VLOOKUP(B106,Lists!$C$3:$E$163,3,FALSE)</f>
        <v>Africa,Africa,Africa,Europe</v>
      </c>
      <c r="U106" s="152">
        <f>VLOOKUP(B106,'INFORM Severity - hidden'!$C$5:$V$200,20,FALSE)</f>
        <v>45043</v>
      </c>
    </row>
    <row r="107" spans="1:21" x14ac:dyDescent="0.25">
      <c r="A107" s="148" t="str">
        <f t="array" ref="A107">IFERROR(INDEX(Lists!$B$2:$B$200,SMALL(IF(Lists!$I$2:$I$200="Individual",ROW(Lists!$B$2:$B$200)),ROW(103:103))-1,1),"")</f>
        <v>Western Mediterranean Route</v>
      </c>
      <c r="B107" s="149" t="str">
        <f>VLOOKUP(A107,Lists!$B$2:$G$200,2,FALSE)</f>
        <v>REG008</v>
      </c>
      <c r="C107" s="149" t="str">
        <f>VLOOKUP(B107,'INFORM Severity - hidden'!$C$5:$D$200,2,FALSE)</f>
        <v>Algeria,Morocco,Spain</v>
      </c>
      <c r="D107" s="149" t="str">
        <f>VLOOKUP(A107,Lists!$B$2:$G$200,3,FALSE)</f>
        <v>DZA,MAR,ESP</v>
      </c>
      <c r="E107" s="150">
        <f>VLOOKUP(A107,Lists!$B$2:$G$200,5,FALSE)</f>
        <v>0</v>
      </c>
      <c r="F107" s="144">
        <f t="shared" si="15"/>
        <v>2.7</v>
      </c>
      <c r="G107" s="145">
        <f t="shared" si="16"/>
        <v>3</v>
      </c>
      <c r="H107" s="145" t="str">
        <f t="shared" si="17"/>
        <v>Medium</v>
      </c>
      <c r="I107" s="146" t="str">
        <f>INDEX(Trends!$D$3:$D$404,MATCH(B107,Trends!$C$3:$C$404,0))</f>
        <v>Increasing</v>
      </c>
      <c r="J107" s="145" t="str">
        <f>VLOOKUP($B107,Reliability!$A$3:$I$170,9,FALSE)</f>
        <v>Very High</v>
      </c>
      <c r="K107" s="147">
        <f t="shared" si="18"/>
        <v>3.6</v>
      </c>
      <c r="L107" s="147">
        <f>VLOOKUP($B107,'Impact of the crisis'!$C$6:$N$170,12,FALSE)</f>
        <v>4.5</v>
      </c>
      <c r="M107" s="147">
        <f>VLOOKUP($B107,'Impact of the crisis'!$C$6:$AB$170,26,FALSE)</f>
        <v>3</v>
      </c>
      <c r="N107" s="147">
        <f>VLOOKUP($B107,'Conditions of people affected'!$C$6:$R$170,16,FALSE)</f>
        <v>1.85</v>
      </c>
      <c r="O107" s="147">
        <f>VLOOKUP($B107,'Conditions of people affected'!$C$6:$R$170,9,FALSE)</f>
        <v>2.7</v>
      </c>
      <c r="P107" s="147">
        <f>VLOOKUP($B107,'Conditions of people affected'!$C$6:$R$170,15,FALSE)</f>
        <v>1</v>
      </c>
      <c r="Q107" s="147">
        <f t="shared" si="19"/>
        <v>3.1</v>
      </c>
      <c r="R107" s="147">
        <f>VLOOKUP($B107,'Complexity of the crisis'!$C$6:$AN$170,22,FALSE)</f>
        <v>2.7</v>
      </c>
      <c r="S107" s="147">
        <f>VLOOKUP($B107,'Complexity of the crisis'!$C$6:$AN$170,38,FALSE)</f>
        <v>3.5</v>
      </c>
      <c r="T107" s="151" t="str">
        <f>VLOOKUP(B107,Lists!$C$3:$E$163,3,FALSE)</f>
        <v>Africa,Africa,Europe</v>
      </c>
      <c r="U107" s="152">
        <f>VLOOKUP(B107,'INFORM Severity - hidden'!$C$5:$V$200,20,FALSE)</f>
        <v>45043</v>
      </c>
    </row>
    <row r="108" spans="1:21" x14ac:dyDescent="0.25">
      <c r="A108" s="148" t="str">
        <f t="array" ref="A108">IFERROR(INDEX(Lists!$B$2:$B$200,SMALL(IF(Lists!$I$2:$I$200="Individual",ROW(Lists!$B$2:$B$200)),ROW(104:104))-1,1),"")</f>
        <v>Rohingya Regional Crisis</v>
      </c>
      <c r="B108" s="149" t="str">
        <f>VLOOKUP(A108,Lists!$B$2:$G$200,2,FALSE)</f>
        <v>REG011</v>
      </c>
      <c r="C108" s="149" t="str">
        <f>VLOOKUP(B108,'INFORM Severity - hidden'!$C$5:$D$200,2,FALSE)</f>
        <v>Bangladesh,Myanmar</v>
      </c>
      <c r="D108" s="149" t="str">
        <f>VLOOKUP(A108,Lists!$B$2:$G$200,3,FALSE)</f>
        <v>BGD,MMR</v>
      </c>
      <c r="E108" s="150">
        <f>VLOOKUP(A108,Lists!$B$2:$G$200,5,FALSE)</f>
        <v>0</v>
      </c>
      <c r="F108" s="144">
        <f t="shared" si="15"/>
        <v>3.9</v>
      </c>
      <c r="G108" s="145">
        <f t="shared" si="16"/>
        <v>4</v>
      </c>
      <c r="H108" s="145" t="str">
        <f t="shared" si="17"/>
        <v>High</v>
      </c>
      <c r="I108" s="146" t="str">
        <f>INDEX(Trends!$D$3:$D$404,MATCH(B108,Trends!$C$3:$C$404,0))</f>
        <v>Increasing</v>
      </c>
      <c r="J108" s="145" t="str">
        <f>VLOOKUP($B108,Reliability!$A$3:$I$170,9,FALSE)</f>
        <v>Very High</v>
      </c>
      <c r="K108" s="147">
        <f t="shared" si="18"/>
        <v>3.5</v>
      </c>
      <c r="L108" s="147">
        <f>VLOOKUP($B108,'Impact of the crisis'!$C$6:$N$170,12,FALSE)</f>
        <v>1.3</v>
      </c>
      <c r="M108" s="147">
        <f>VLOOKUP($B108,'Impact of the crisis'!$C$6:$AB$170,26,FALSE)</f>
        <v>4.2</v>
      </c>
      <c r="N108" s="147">
        <f>VLOOKUP($B108,'Conditions of people affected'!$C$6:$R$170,16,FALSE)</f>
        <v>4.0999999999999996</v>
      </c>
      <c r="O108" s="147">
        <f>VLOOKUP($B108,'Conditions of people affected'!$C$6:$R$170,9,FALSE)</f>
        <v>4.2</v>
      </c>
      <c r="P108" s="147">
        <f>VLOOKUP($B108,'Conditions of people affected'!$C$6:$R$170,15,FALSE)</f>
        <v>4</v>
      </c>
      <c r="Q108" s="147">
        <f t="shared" si="19"/>
        <v>3.8</v>
      </c>
      <c r="R108" s="147">
        <f>VLOOKUP($B108,'Complexity of the crisis'!$C$6:$AN$170,22,FALSE)</f>
        <v>3.5</v>
      </c>
      <c r="S108" s="147">
        <f>VLOOKUP($B108,'Complexity of the crisis'!$C$6:$AN$170,38,FALSE)</f>
        <v>4</v>
      </c>
      <c r="T108" s="151" t="str">
        <f>VLOOKUP(B108,Lists!$C$3:$E$163,3,FALSE)</f>
        <v>Asia,Asia</v>
      </c>
      <c r="U108" s="152">
        <f>VLOOKUP(B108,'INFORM Severity - hidden'!$C$5:$V$200,20,FALSE)</f>
        <v>45043</v>
      </c>
    </row>
    <row r="109" spans="1:21" x14ac:dyDescent="0.25">
      <c r="A109" s="148" t="str">
        <f t="array" ref="A109">IFERROR(INDEX(Lists!$B$2:$B$200,SMALL(IF(Lists!$I$2:$I$200="Individual",ROW(Lists!$B$2:$B$200)),ROW(105:105))-1,1),"")</f>
        <v>Southern Africa Regional Food Security Crisis</v>
      </c>
      <c r="B109" s="149" t="str">
        <f>VLOOKUP(A109,Lists!$B$2:$G$200,2,FALSE)</f>
        <v>REG012</v>
      </c>
      <c r="C109" s="149" t="str">
        <f>VLOOKUP(B109,'INFORM Severity - hidden'!$C$5:$D$200,2,FALSE)</f>
        <v>Lesotho,Madagascar,Malawi,Namibia,Eswatini,Zambia,Zimbabwe,Tanzania</v>
      </c>
      <c r="D109" s="149" t="str">
        <f>VLOOKUP(A109,Lists!$B$2:$G$200,3,FALSE)</f>
        <v>LSO,MDG,MWI,NAM,SWZ,ZMB,ZWE,TZA</v>
      </c>
      <c r="E109" s="150">
        <f>VLOOKUP(A109,Lists!$B$2:$G$200,5,FALSE)</f>
        <v>0</v>
      </c>
      <c r="F109" s="144">
        <f t="shared" si="15"/>
        <v>3.6</v>
      </c>
      <c r="G109" s="145">
        <f t="shared" si="16"/>
        <v>4</v>
      </c>
      <c r="H109" s="145" t="str">
        <f t="shared" si="17"/>
        <v>High</v>
      </c>
      <c r="I109" s="146" t="str">
        <f>INDEX(Trends!$D$3:$D$404,MATCH(B109,Trends!$C$3:$C$404,0))</f>
        <v>Increasing</v>
      </c>
      <c r="J109" s="145" t="str">
        <f>VLOOKUP($B109,Reliability!$A$3:$I$170,9,FALSE)</f>
        <v>Very High</v>
      </c>
      <c r="K109" s="147">
        <f t="shared" si="18"/>
        <v>3.5</v>
      </c>
      <c r="L109" s="147">
        <f>VLOOKUP($B109,'Impact of the crisis'!$C$6:$N$170,12,FALSE)</f>
        <v>4</v>
      </c>
      <c r="M109" s="147">
        <f>VLOOKUP($B109,'Impact of the crisis'!$C$6:$AB$170,26,FALSE)</f>
        <v>3.2</v>
      </c>
      <c r="N109" s="147">
        <f>VLOOKUP($B109,'Conditions of people affected'!$C$6:$R$170,16,FALSE)</f>
        <v>4</v>
      </c>
      <c r="O109" s="147">
        <f>VLOOKUP($B109,'Conditions of people affected'!$C$6:$R$170,9,FALSE)</f>
        <v>5</v>
      </c>
      <c r="P109" s="147">
        <f>VLOOKUP($B109,'Conditions of people affected'!$C$6:$R$170,15,FALSE)</f>
        <v>3</v>
      </c>
      <c r="Q109" s="147">
        <f t="shared" si="19"/>
        <v>3.1</v>
      </c>
      <c r="R109" s="147">
        <f>VLOOKUP($B109,'Complexity of the crisis'!$C$6:$AN$170,22,FALSE)</f>
        <v>2.6</v>
      </c>
      <c r="S109" s="147">
        <f>VLOOKUP($B109,'Complexity of the crisis'!$C$6:$AN$170,38,FALSE)</f>
        <v>3.5</v>
      </c>
      <c r="T109" s="151" t="str">
        <f>VLOOKUP(B109,Lists!$C$3:$E$163,3,FALSE)</f>
        <v>Africa,Africa,Africa,Africa,Africa,Africa,Africa,Africa</v>
      </c>
      <c r="U109" s="152">
        <f>VLOOKUP(B109,'INFORM Severity - hidden'!$C$5:$V$200,20,FALSE)</f>
        <v>45046</v>
      </c>
    </row>
    <row r="110" spans="1:21" x14ac:dyDescent="0.25">
      <c r="A110" s="148" t="str">
        <f t="array" ref="A110">IFERROR(INDEX(Lists!$B$2:$B$200,SMALL(IF(Lists!$I$2:$I$200="Individual",ROW(Lists!$B$2:$B$200)),ROW(106:106))-1,1),"")</f>
        <v>Nagorno-Karabakh Conflict</v>
      </c>
      <c r="B110" s="149" t="str">
        <f>VLOOKUP(A110,Lists!$B$2:$G$200,2,FALSE)</f>
        <v>REG013</v>
      </c>
      <c r="C110" s="149" t="str">
        <f>VLOOKUP(B110,'INFORM Severity - hidden'!$C$5:$D$200,2,FALSE)</f>
        <v>Armenia,Azerbaijan</v>
      </c>
      <c r="D110" s="149" t="str">
        <f>VLOOKUP(A110,Lists!$B$2:$G$200,3,FALSE)</f>
        <v>ARM,AZE</v>
      </c>
      <c r="E110" s="150">
        <f>VLOOKUP(A110,Lists!$B$2:$G$200,5,FALSE)</f>
        <v>0</v>
      </c>
      <c r="F110" s="144">
        <f t="shared" si="15"/>
        <v>1.8</v>
      </c>
      <c r="G110" s="145">
        <f t="shared" si="16"/>
        <v>2</v>
      </c>
      <c r="H110" s="145" t="str">
        <f t="shared" si="17"/>
        <v>Low</v>
      </c>
      <c r="I110" s="146" t="str">
        <f>INDEX(Trends!$D$3:$D$404,MATCH(B110,Trends!$C$3:$C$404,0))</f>
        <v>Stable</v>
      </c>
      <c r="J110" s="145" t="str">
        <f>VLOOKUP($B110,Reliability!$A$3:$I$170,9,FALSE)</f>
        <v>Medium</v>
      </c>
      <c r="K110" s="147">
        <f t="shared" si="18"/>
        <v>2.2999999999999998</v>
      </c>
      <c r="L110" s="147">
        <f>VLOOKUP($B110,'Impact of the crisis'!$C$6:$N$170,12,FALSE)</f>
        <v>2</v>
      </c>
      <c r="M110" s="147">
        <f>VLOOKUP($B110,'Impact of the crisis'!$C$6:$AB$170,26,FALSE)</f>
        <v>2.5</v>
      </c>
      <c r="N110" s="147">
        <f>VLOOKUP($B110,'Conditions of people affected'!$C$6:$R$170,16,FALSE)</f>
        <v>1.35</v>
      </c>
      <c r="O110" s="147">
        <f>VLOOKUP($B110,'Conditions of people affected'!$C$6:$R$170,9,FALSE)</f>
        <v>0.7</v>
      </c>
      <c r="P110" s="147">
        <f>VLOOKUP($B110,'Conditions of people affected'!$C$6:$R$170,15,FALSE)</f>
        <v>2</v>
      </c>
      <c r="Q110" s="147">
        <f t="shared" si="19"/>
        <v>1.9</v>
      </c>
      <c r="R110" s="147">
        <f>VLOOKUP($B110,'Complexity of the crisis'!$C$6:$AN$170,22,FALSE)</f>
        <v>2.2000000000000002</v>
      </c>
      <c r="S110" s="147">
        <f>VLOOKUP($B110,'Complexity of the crisis'!$C$6:$AN$170,38,FALSE)</f>
        <v>1.5</v>
      </c>
      <c r="T110" s="151" t="str">
        <f>VLOOKUP(B110,Lists!$C$3:$E$163,3,FALSE)</f>
        <v>Middle east,Middle east</v>
      </c>
      <c r="U110" s="152">
        <f>VLOOKUP(B110,'INFORM Severity - hidden'!$C$5:$V$200,20,FALSE)</f>
        <v>45046</v>
      </c>
    </row>
    <row r="111" spans="1:21" x14ac:dyDescent="0.25">
      <c r="A111" s="148" t="str">
        <f t="array" ref="A111">IFERROR(INDEX(Lists!$B$2:$B$200,SMALL(IF(Lists!$I$2:$I$200="Individual",ROW(Lists!$B$2:$B$200)),ROW(107:107))-1,1),"")</f>
        <v>Eastern Africa Regional Drought Crisis</v>
      </c>
      <c r="B111" s="149" t="str">
        <f>VLOOKUP(A111,Lists!$B$2:$G$200,2,FALSE)</f>
        <v>REG014</v>
      </c>
      <c r="C111" s="149" t="str">
        <f>VLOOKUP(B111,'INFORM Severity - hidden'!$C$5:$D$200,2,FALSE)</f>
        <v>Ethiopia,Somalia,Kenya</v>
      </c>
      <c r="D111" s="149" t="str">
        <f>VLOOKUP(A111,Lists!$B$2:$G$200,3,FALSE)</f>
        <v>ETH,SOM,KEN</v>
      </c>
      <c r="E111" s="150" t="str">
        <f>VLOOKUP(A111,Lists!$B$2:$G$200,5,FALSE)</f>
        <v>Drought</v>
      </c>
      <c r="F111" s="144">
        <f t="shared" si="15"/>
        <v>4.4000000000000004</v>
      </c>
      <c r="G111" s="145">
        <f t="shared" si="16"/>
        <v>5</v>
      </c>
      <c r="H111" s="145" t="str">
        <f t="shared" si="17"/>
        <v>Very High</v>
      </c>
      <c r="I111" s="146" t="str">
        <f>INDEX(Trends!$D$3:$D$404,MATCH(B111,Trends!$C$3:$C$404,0))</f>
        <v>Increasing</v>
      </c>
      <c r="J111" s="145" t="str">
        <f>VLOOKUP($B111,Reliability!$A$3:$I$170,9,FALSE)</f>
        <v>High</v>
      </c>
      <c r="K111" s="147">
        <f t="shared" si="18"/>
        <v>4.2</v>
      </c>
      <c r="L111" s="147">
        <f>VLOOKUP($B111,'Impact of the crisis'!$C$6:$N$170,12,FALSE)</f>
        <v>4.3</v>
      </c>
      <c r="M111" s="147">
        <f>VLOOKUP($B111,'Impact of the crisis'!$C$6:$AB$170,26,FALSE)</f>
        <v>4.2</v>
      </c>
      <c r="N111" s="147">
        <f>VLOOKUP($B111,'Conditions of people affected'!$C$6:$R$170,16,FALSE)</f>
        <v>4.5</v>
      </c>
      <c r="O111" s="147">
        <f>VLOOKUP($B111,'Conditions of people affected'!$C$6:$R$170,9,FALSE)</f>
        <v>5</v>
      </c>
      <c r="P111" s="147">
        <f>VLOOKUP($B111,'Conditions of people affected'!$C$6:$R$170,15,FALSE)</f>
        <v>4</v>
      </c>
      <c r="Q111" s="147">
        <f t="shared" si="19"/>
        <v>4.5</v>
      </c>
      <c r="R111" s="147">
        <f>VLOOKUP($B111,'Complexity of the crisis'!$C$6:$AN$170,22,FALSE)</f>
        <v>3.8</v>
      </c>
      <c r="S111" s="147">
        <f>VLOOKUP($B111,'Complexity of the crisis'!$C$6:$AN$170,38,FALSE)</f>
        <v>5</v>
      </c>
      <c r="T111" s="151" t="str">
        <f>VLOOKUP(B111,Lists!$C$3:$E$163,3,FALSE)</f>
        <v>Africa,Africa,Africa</v>
      </c>
      <c r="U111" s="152">
        <f>VLOOKUP(B111,'INFORM Severity - hidden'!$C$5:$V$200,20,FALSE)</f>
        <v>44985</v>
      </c>
    </row>
    <row r="112" spans="1:21" x14ac:dyDescent="0.25">
      <c r="A112" s="148" t="str">
        <f t="array" ref="A112">IFERROR(INDEX(Lists!$B$2:$B$200,SMALL(IF(Lists!$I$2:$I$200="Individual",ROW(Lists!$B$2:$B$200)),ROW(108:108))-1,1),"")</f>
        <v>Turkiye / Syria earthquake</v>
      </c>
      <c r="B112" s="149" t="str">
        <f>VLOOKUP(A112,Lists!$B$2:$G$200,2,FALSE)</f>
        <v>REG015</v>
      </c>
      <c r="C112" s="149" t="str">
        <f>VLOOKUP(B112,'INFORM Severity - hidden'!$C$5:$D$200,2,FALSE)</f>
        <v>Türkiye,Syria</v>
      </c>
      <c r="D112" s="149" t="str">
        <f>VLOOKUP(A112,Lists!$B$2:$G$200,3,FALSE)</f>
        <v>TUR,SYR</v>
      </c>
      <c r="E112" s="150" t="str">
        <f>VLOOKUP(A112,Lists!$B$2:$G$200,5,FALSE)</f>
        <v>Earthquake</v>
      </c>
      <c r="F112" s="144">
        <f t="shared" si="15"/>
        <v>3.7</v>
      </c>
      <c r="G112" s="145">
        <f t="shared" si="16"/>
        <v>4</v>
      </c>
      <c r="H112" s="145" t="str">
        <f t="shared" si="17"/>
        <v>High</v>
      </c>
      <c r="I112" s="146" t="str">
        <f>INDEX(Trends!$D$3:$D$404,MATCH(B112,Trends!$C$3:$C$404,0))</f>
        <v>-</v>
      </c>
      <c r="J112" s="145" t="str">
        <f>VLOOKUP($B112,Reliability!$A$3:$I$170,9,FALSE)</f>
        <v>High</v>
      </c>
      <c r="K112" s="147">
        <f t="shared" si="18"/>
        <v>4</v>
      </c>
      <c r="L112" s="147">
        <f>VLOOKUP($B112,'Impact of the crisis'!$C$6:$N$170,12,FALSE)</f>
        <v>2.6</v>
      </c>
      <c r="M112" s="147">
        <f>VLOOKUP($B112,'Impact of the crisis'!$C$6:$AB$170,26,FALSE)</f>
        <v>4.5</v>
      </c>
      <c r="N112" s="147">
        <f>VLOOKUP($B112,'Conditions of people affected'!$C$6:$R$170,16,FALSE)</f>
        <v>3.3</v>
      </c>
      <c r="O112" s="147">
        <f>VLOOKUP($B112,'Conditions of people affected'!$C$6:$R$170,9,FALSE)</f>
        <v>3.6</v>
      </c>
      <c r="P112" s="147">
        <f>VLOOKUP($B112,'Conditions of people affected'!$C$6:$R$170,15,FALSE)</f>
        <v>3</v>
      </c>
      <c r="Q112" s="147">
        <f t="shared" si="19"/>
        <v>4.2</v>
      </c>
      <c r="R112" s="147">
        <f>VLOOKUP($B112,'Complexity of the crisis'!$C$6:$AN$170,22,FALSE)</f>
        <v>3.9</v>
      </c>
      <c r="S112" s="147">
        <f>VLOOKUP($B112,'Complexity of the crisis'!$C$6:$AN$170,38,FALSE)</f>
        <v>4.5</v>
      </c>
      <c r="T112" s="151" t="str">
        <f>VLOOKUP(B112,Lists!$C$3:$E$163,3,FALSE)</f>
        <v>Middle east,Middle east</v>
      </c>
      <c r="U112" s="152">
        <f>VLOOKUP(B112,'INFORM Severity - hidden'!$C$5:$V$200,20,FALSE)</f>
        <v>45019</v>
      </c>
    </row>
    <row r="113" spans="1:21" x14ac:dyDescent="0.25">
      <c r="A113" s="148" t="str">
        <f t="array" ref="A113">IFERROR(INDEX(Lists!$B$2:$B$200,SMALL(IF(Lists!$I$2:$I$200="Individual",ROW(Lists!$B$2:$B$200)),ROW(109:109))-1,1),"")</f>
        <v>Displacement from Ukraine conflict in Romania</v>
      </c>
      <c r="B113" s="149" t="str">
        <f>VLOOKUP(A113,Lists!$B$2:$G$200,2,FALSE)</f>
        <v>ROU002</v>
      </c>
      <c r="C113" s="149" t="str">
        <f>VLOOKUP(B113,'INFORM Severity - hidden'!$C$5:$D$200,2,FALSE)</f>
        <v>Romania</v>
      </c>
      <c r="D113" s="149" t="str">
        <f>VLOOKUP(A113,Lists!$B$2:$G$200,3,FALSE)</f>
        <v>ROU</v>
      </c>
      <c r="E113" s="150" t="str">
        <f>VLOOKUP(A113,Lists!$B$2:$G$200,5,FALSE)</f>
        <v>Conflict,Displacement</v>
      </c>
      <c r="F113" s="144">
        <f t="shared" si="15"/>
        <v>1.4</v>
      </c>
      <c r="G113" s="145">
        <f t="shared" si="16"/>
        <v>2</v>
      </c>
      <c r="H113" s="145" t="str">
        <f t="shared" si="17"/>
        <v>Low</v>
      </c>
      <c r="I113" s="146" t="str">
        <f>INDEX(Trends!$D$3:$D$404,MATCH(B113,Trends!$C$3:$C$404,0))</f>
        <v>Decreasing</v>
      </c>
      <c r="J113" s="145" t="str">
        <f>VLOOKUP($B113,Reliability!$A$3:$I$170,9,FALSE)</f>
        <v>Very High</v>
      </c>
      <c r="K113" s="147">
        <f t="shared" si="18"/>
        <v>1.7</v>
      </c>
      <c r="L113" s="147">
        <f>VLOOKUP($B113,'Impact of the crisis'!$C$6:$N$170,12,FALSE)</f>
        <v>2</v>
      </c>
      <c r="M113" s="147">
        <f>VLOOKUP($B113,'Impact of the crisis'!$C$6:$AB$170,26,FALSE)</f>
        <v>1.6</v>
      </c>
      <c r="N113" s="147">
        <f>VLOOKUP($B113,'Conditions of people affected'!$C$6:$R$170,16,FALSE)</f>
        <v>1.35</v>
      </c>
      <c r="O113" s="147">
        <f>VLOOKUP($B113,'Conditions of people affected'!$C$6:$R$170,9,FALSE)</f>
        <v>1.7</v>
      </c>
      <c r="P113" s="147">
        <f>VLOOKUP($B113,'Conditions of people affected'!$C$6:$R$170,15,FALSE)</f>
        <v>1</v>
      </c>
      <c r="Q113" s="147">
        <f t="shared" si="19"/>
        <v>1.2</v>
      </c>
      <c r="R113" s="147">
        <f>VLOOKUP($B113,'Complexity of the crisis'!$C$6:$AN$170,22,FALSE)</f>
        <v>1.3</v>
      </c>
      <c r="S113" s="147">
        <f>VLOOKUP($B113,'Complexity of the crisis'!$C$6:$AN$170,38,FALSE)</f>
        <v>1</v>
      </c>
      <c r="T113" s="151" t="str">
        <f>VLOOKUP(B113,Lists!$C$3:$E$163,3,FALSE)</f>
        <v>Europe</v>
      </c>
      <c r="U113" s="152">
        <f>VLOOKUP(B113,'INFORM Severity - hidden'!$C$5:$V$200,20,FALSE)</f>
        <v>45043</v>
      </c>
    </row>
    <row r="114" spans="1:21" x14ac:dyDescent="0.25">
      <c r="A114" s="148" t="str">
        <f t="array" ref="A114">IFERROR(INDEX(Lists!$B$2:$B$200,SMALL(IF(Lists!$I$2:$I$200="Individual",ROW(Lists!$B$2:$B$200)),ROW(110:110))-1,1),"")</f>
        <v>Burundi and DRC refugees in Rwanda</v>
      </c>
      <c r="B114" s="149" t="str">
        <f>VLOOKUP(A114,Lists!$B$2:$G$200,2,FALSE)</f>
        <v>RWA002</v>
      </c>
      <c r="C114" s="149" t="str">
        <f>VLOOKUP(B114,'INFORM Severity - hidden'!$C$5:$D$200,2,FALSE)</f>
        <v>Rwanda</v>
      </c>
      <c r="D114" s="149" t="str">
        <f>VLOOKUP(A114,Lists!$B$2:$G$200,3,FALSE)</f>
        <v>RWA</v>
      </c>
      <c r="E114" s="150" t="str">
        <f>VLOOKUP(A114,Lists!$B$2:$G$200,5,FALSE)</f>
        <v>Displacement</v>
      </c>
      <c r="F114" s="144">
        <f t="shared" si="15"/>
        <v>2.4</v>
      </c>
      <c r="G114" s="145">
        <f t="shared" si="16"/>
        <v>3</v>
      </c>
      <c r="H114" s="145" t="str">
        <f t="shared" si="17"/>
        <v>Medium</v>
      </c>
      <c r="I114" s="146" t="str">
        <f>INDEX(Trends!$D$3:$D$404,MATCH(B114,Trends!$C$3:$C$404,0))</f>
        <v>Stable</v>
      </c>
      <c r="J114" s="145" t="str">
        <f>VLOOKUP($B114,Reliability!$A$3:$I$170,9,FALSE)</f>
        <v>Medium</v>
      </c>
      <c r="K114" s="147">
        <f t="shared" si="18"/>
        <v>2.5</v>
      </c>
      <c r="L114" s="147">
        <f>VLOOKUP($B114,'Impact of the crisis'!$C$6:$N$170,12,FALSE)</f>
        <v>2.2000000000000002</v>
      </c>
      <c r="M114" s="147">
        <f>VLOOKUP($B114,'Impact of the crisis'!$C$6:$AB$170,26,FALSE)</f>
        <v>2.7</v>
      </c>
      <c r="N114" s="147">
        <f>VLOOKUP($B114,'Conditions of people affected'!$C$6:$R$170,16,FALSE)</f>
        <v>2.4</v>
      </c>
      <c r="O114" s="147">
        <f>VLOOKUP($B114,'Conditions of people affected'!$C$6:$R$170,9,FALSE)</f>
        <v>1.8</v>
      </c>
      <c r="P114" s="147">
        <f>VLOOKUP($B114,'Conditions of people affected'!$C$6:$R$170,15,FALSE)</f>
        <v>3</v>
      </c>
      <c r="Q114" s="147">
        <f t="shared" si="19"/>
        <v>2.2999999999999998</v>
      </c>
      <c r="R114" s="147">
        <f>VLOOKUP($B114,'Complexity of the crisis'!$C$6:$AN$170,22,FALSE)</f>
        <v>3</v>
      </c>
      <c r="S114" s="147">
        <f>VLOOKUP($B114,'Complexity of the crisis'!$C$6:$AN$170,38,FALSE)</f>
        <v>1.5</v>
      </c>
      <c r="T114" s="151" t="str">
        <f>VLOOKUP(B114,Lists!$C$3:$E$163,3,FALSE)</f>
        <v>Africa</v>
      </c>
      <c r="U114" s="152">
        <f>VLOOKUP(B114,'INFORM Severity - hidden'!$C$5:$V$200,20,FALSE)</f>
        <v>45002</v>
      </c>
    </row>
    <row r="115" spans="1:21" x14ac:dyDescent="0.25">
      <c r="A115" s="148" t="str">
        <f t="array" ref="A115">IFERROR(INDEX(Lists!$B$2:$B$200,SMALL(IF(Lists!$I$2:$I$200="Individual",ROW(Lists!$B$2:$B$200)),ROW(111:111))-1,1),"")</f>
        <v>Complex crisis in Sudan</v>
      </c>
      <c r="B115" s="149" t="str">
        <f>VLOOKUP(A115,Lists!$B$2:$G$200,2,FALSE)</f>
        <v>SDN001</v>
      </c>
      <c r="C115" s="149" t="str">
        <f>VLOOKUP(B115,'INFORM Severity - hidden'!$C$5:$D$200,2,FALSE)</f>
        <v>Sudan</v>
      </c>
      <c r="D115" s="149" t="str">
        <f>VLOOKUP(A115,Lists!$B$2:$G$200,3,FALSE)</f>
        <v>SDN</v>
      </c>
      <c r="E115" s="150" t="str">
        <f>VLOOKUP(A115,Lists!$B$2:$G$200,5,FALSE)</f>
        <v>Displacement,Violence,Floods</v>
      </c>
      <c r="F115" s="144">
        <f t="shared" si="15"/>
        <v>4.4000000000000004</v>
      </c>
      <c r="G115" s="145">
        <f t="shared" si="16"/>
        <v>5</v>
      </c>
      <c r="H115" s="145" t="str">
        <f t="shared" si="17"/>
        <v>Very High</v>
      </c>
      <c r="I115" s="146" t="str">
        <f>INDEX(Trends!$D$3:$D$404,MATCH(B115,Trends!$C$3:$C$404,0))</f>
        <v>Stable</v>
      </c>
      <c r="J115" s="145" t="str">
        <f>VLOOKUP($B115,Reliability!$A$3:$I$170,9,FALSE)</f>
        <v>Very High</v>
      </c>
      <c r="K115" s="147">
        <f t="shared" si="18"/>
        <v>4.4000000000000004</v>
      </c>
      <c r="L115" s="147">
        <f>VLOOKUP($B115,'Impact of the crisis'!$C$6:$N$170,12,FALSE)</f>
        <v>4.8</v>
      </c>
      <c r="M115" s="147">
        <f>VLOOKUP($B115,'Impact of the crisis'!$C$6:$AB$170,26,FALSE)</f>
        <v>4.2</v>
      </c>
      <c r="N115" s="147">
        <f>VLOOKUP($B115,'Conditions of people affected'!$C$6:$R$170,16,FALSE)</f>
        <v>4.5</v>
      </c>
      <c r="O115" s="147">
        <f>VLOOKUP($B115,'Conditions of people affected'!$C$6:$R$170,9,FALSE)</f>
        <v>5</v>
      </c>
      <c r="P115" s="147">
        <f>VLOOKUP($B115,'Conditions of people affected'!$C$6:$R$170,15,FALSE)</f>
        <v>4</v>
      </c>
      <c r="Q115" s="147">
        <f t="shared" si="19"/>
        <v>4.0999999999999996</v>
      </c>
      <c r="R115" s="147">
        <f>VLOOKUP($B115,'Complexity of the crisis'!$C$6:$AN$170,22,FALSE)</f>
        <v>4.2</v>
      </c>
      <c r="S115" s="147">
        <f>VLOOKUP($B115,'Complexity of the crisis'!$C$6:$AN$170,38,FALSE)</f>
        <v>4</v>
      </c>
      <c r="T115" s="151" t="str">
        <f>VLOOKUP(B115,Lists!$C$3:$E$163,3,FALSE)</f>
        <v>Africa</v>
      </c>
      <c r="U115" s="152">
        <f>VLOOKUP(B115,'INFORM Severity - hidden'!$C$5:$V$200,20,FALSE)</f>
        <v>45046</v>
      </c>
    </row>
    <row r="116" spans="1:21" x14ac:dyDescent="0.25">
      <c r="A116" s="148" t="str">
        <f t="array" ref="A116">IFERROR(INDEX(Lists!$B$2:$B$200,SMALL(IF(Lists!$I$2:$I$200="Individual",ROW(Lists!$B$2:$B$200)),ROW(112:112))-1,1),"")</f>
        <v>Refugees in Sudan</v>
      </c>
      <c r="B116" s="149" t="str">
        <f>VLOOKUP(A116,Lists!$B$2:$G$200,2,FALSE)</f>
        <v>SDN005</v>
      </c>
      <c r="C116" s="149" t="str">
        <f>VLOOKUP(B116,'INFORM Severity - hidden'!$C$5:$D$200,2,FALSE)</f>
        <v>Sudan</v>
      </c>
      <c r="D116" s="149" t="str">
        <f>VLOOKUP(A116,Lists!$B$2:$G$200,3,FALSE)</f>
        <v>SDN</v>
      </c>
      <c r="E116" s="150" t="str">
        <f>VLOOKUP(A116,Lists!$B$2:$G$200,5,FALSE)</f>
        <v>Displacement</v>
      </c>
      <c r="F116" s="144">
        <f t="shared" si="15"/>
        <v>3.3</v>
      </c>
      <c r="G116" s="145">
        <f t="shared" si="16"/>
        <v>4</v>
      </c>
      <c r="H116" s="145" t="str">
        <f t="shared" si="17"/>
        <v>High</v>
      </c>
      <c r="I116" s="146" t="str">
        <f>INDEX(Trends!$D$3:$D$404,MATCH(B116,Trends!$C$3:$C$404,0))</f>
        <v>Stable</v>
      </c>
      <c r="J116" s="145" t="str">
        <f>VLOOKUP($B116,Reliability!$A$3:$I$170,9,FALSE)</f>
        <v>Very High</v>
      </c>
      <c r="K116" s="147">
        <f t="shared" si="18"/>
        <v>3.3</v>
      </c>
      <c r="L116" s="147">
        <f>VLOOKUP($B116,'Impact of the crisis'!$C$6:$N$170,12,FALSE)</f>
        <v>2.2000000000000002</v>
      </c>
      <c r="M116" s="147">
        <f>VLOOKUP($B116,'Impact of the crisis'!$C$6:$AB$170,26,FALSE)</f>
        <v>3.7</v>
      </c>
      <c r="N116" s="147">
        <f>VLOOKUP($B116,'Conditions of people affected'!$C$6:$R$170,16,FALSE)</f>
        <v>3.2</v>
      </c>
      <c r="O116" s="147">
        <f>VLOOKUP($B116,'Conditions of people affected'!$C$6:$R$170,9,FALSE)</f>
        <v>3.4</v>
      </c>
      <c r="P116" s="147">
        <f>VLOOKUP($B116,'Conditions of people affected'!$C$6:$R$170,15,FALSE)</f>
        <v>3</v>
      </c>
      <c r="Q116" s="147">
        <f t="shared" si="19"/>
        <v>3.3</v>
      </c>
      <c r="R116" s="147">
        <f>VLOOKUP($B116,'Complexity of the crisis'!$C$6:$AN$170,22,FALSE)</f>
        <v>4.2</v>
      </c>
      <c r="S116" s="147">
        <f>VLOOKUP($B116,'Complexity of the crisis'!$C$6:$AN$170,38,FALSE)</f>
        <v>2</v>
      </c>
      <c r="T116" s="151" t="str">
        <f>VLOOKUP(B116,Lists!$C$3:$E$163,3,FALSE)</f>
        <v>Africa</v>
      </c>
      <c r="U116" s="152">
        <f>VLOOKUP(B116,'INFORM Severity - hidden'!$C$5:$V$200,20,FALSE)</f>
        <v>45046</v>
      </c>
    </row>
    <row r="117" spans="1:21" x14ac:dyDescent="0.25">
      <c r="A117" s="148" t="str">
        <f t="array" ref="A117">IFERROR(INDEX(Lists!$B$2:$B$200,SMALL(IF(Lists!$I$2:$I$200="Individual",ROW(Lists!$B$2:$B$200)),ROW(113:113))-1,1),"")</f>
        <v>Violence in Darfur and Kordofan regions</v>
      </c>
      <c r="B117" s="149" t="str">
        <f>VLOOKUP(A117,Lists!$B$2:$G$200,2,FALSE)</f>
        <v>SDN008</v>
      </c>
      <c r="C117" s="149" t="str">
        <f>VLOOKUP(B117,'INFORM Severity - hidden'!$C$5:$D$200,2,FALSE)</f>
        <v>Sudan</v>
      </c>
      <c r="D117" s="149" t="str">
        <f>VLOOKUP(A117,Lists!$B$2:$G$200,3,FALSE)</f>
        <v>SDN</v>
      </c>
      <c r="E117" s="150" t="str">
        <f>VLOOKUP(A117,Lists!$B$2:$G$200,5,FALSE)</f>
        <v>Violence</v>
      </c>
      <c r="F117" s="144">
        <f t="shared" si="15"/>
        <v>4</v>
      </c>
      <c r="G117" s="145">
        <f t="shared" si="16"/>
        <v>4</v>
      </c>
      <c r="H117" s="145" t="str">
        <f t="shared" si="17"/>
        <v>High</v>
      </c>
      <c r="I117" s="146" t="str">
        <f>INDEX(Trends!$D$3:$D$404,MATCH(B117,Trends!$C$3:$C$404,0))</f>
        <v>Stable</v>
      </c>
      <c r="J117" s="145" t="str">
        <f>VLOOKUP($B117,Reliability!$A$3:$I$170,9,FALSE)</f>
        <v>High</v>
      </c>
      <c r="K117" s="147">
        <f t="shared" si="18"/>
        <v>3.7</v>
      </c>
      <c r="L117" s="147">
        <f>VLOOKUP($B117,'Impact of the crisis'!$C$6:$N$170,12,FALSE)</f>
        <v>3.1</v>
      </c>
      <c r="M117" s="147">
        <f>VLOOKUP($B117,'Impact of the crisis'!$C$6:$AB$170,26,FALSE)</f>
        <v>3.9</v>
      </c>
      <c r="N117" s="147">
        <f>VLOOKUP($B117,'Conditions of people affected'!$C$6:$R$170,16,FALSE)</f>
        <v>4.4000000000000004</v>
      </c>
      <c r="O117" s="147">
        <f>VLOOKUP($B117,'Conditions of people affected'!$C$6:$R$170,9,FALSE)</f>
        <v>4.8</v>
      </c>
      <c r="P117" s="147">
        <f>VLOOKUP($B117,'Conditions of people affected'!$C$6:$R$170,15,FALSE)</f>
        <v>4</v>
      </c>
      <c r="Q117" s="147">
        <f t="shared" si="19"/>
        <v>3.5</v>
      </c>
      <c r="R117" s="147">
        <f>VLOOKUP($B117,'Complexity of the crisis'!$C$6:$AN$170,22,FALSE)</f>
        <v>4.2</v>
      </c>
      <c r="S117" s="147">
        <f>VLOOKUP($B117,'Complexity of the crisis'!$C$6:$AN$170,38,FALSE)</f>
        <v>2.5</v>
      </c>
      <c r="T117" s="151" t="str">
        <f>VLOOKUP(B117,Lists!$C$3:$E$163,3,FALSE)</f>
        <v>Africa</v>
      </c>
      <c r="U117" s="152">
        <f>VLOOKUP(B117,'INFORM Severity - hidden'!$C$5:$V$200,20,FALSE)</f>
        <v>45046</v>
      </c>
    </row>
    <row r="118" spans="1:21" x14ac:dyDescent="0.25">
      <c r="A118" s="148" t="str">
        <f t="array" ref="A118">IFERROR(INDEX(Lists!$B$2:$B$200,SMALL(IF(Lists!$I$2:$I$200="Individual",ROW(Lists!$B$2:$B$200)),ROW(114:114))-1,1),"")</f>
        <v>Drought in Senegal</v>
      </c>
      <c r="B118" s="149" t="str">
        <f>VLOOKUP(A118,Lists!$B$2:$G$200,2,FALSE)</f>
        <v>SEN002</v>
      </c>
      <c r="C118" s="149" t="str">
        <f>VLOOKUP(B118,'INFORM Severity - hidden'!$C$5:$D$200,2,FALSE)</f>
        <v>Senegal</v>
      </c>
      <c r="D118" s="149" t="str">
        <f>VLOOKUP(A118,Lists!$B$2:$G$200,3,FALSE)</f>
        <v>SEN</v>
      </c>
      <c r="E118" s="150" t="str">
        <f>VLOOKUP(A118,Lists!$B$2:$G$200,5,FALSE)</f>
        <v>Drought</v>
      </c>
      <c r="F118" s="144">
        <f t="shared" si="15"/>
        <v>2.2999999999999998</v>
      </c>
      <c r="G118" s="145">
        <f t="shared" si="16"/>
        <v>3</v>
      </c>
      <c r="H118" s="145" t="str">
        <f t="shared" si="17"/>
        <v>Medium</v>
      </c>
      <c r="I118" s="146" t="str">
        <f>INDEX(Trends!$D$3:$D$404,MATCH(B118,Trends!$C$3:$C$404,0))</f>
        <v>Stable</v>
      </c>
      <c r="J118" s="145" t="str">
        <f>VLOOKUP($B118,Reliability!$A$3:$I$170,9,FALSE)</f>
        <v>Very High</v>
      </c>
      <c r="K118" s="147">
        <f t="shared" si="18"/>
        <v>2.9</v>
      </c>
      <c r="L118" s="147">
        <f>VLOOKUP($B118,'Impact of the crisis'!$C$6:$N$170,12,FALSE)</f>
        <v>4.5</v>
      </c>
      <c r="M118" s="147">
        <f>VLOOKUP($B118,'Impact of the crisis'!$C$6:$AB$170,26,FALSE)</f>
        <v>1.6</v>
      </c>
      <c r="N118" s="147">
        <f>VLOOKUP($B118,'Conditions of people affected'!$C$6:$R$170,16,FALSE)</f>
        <v>2.5499999999999998</v>
      </c>
      <c r="O118" s="147">
        <f>VLOOKUP($B118,'Conditions of people affected'!$C$6:$R$170,9,FALSE)</f>
        <v>3.1</v>
      </c>
      <c r="P118" s="147">
        <f>VLOOKUP($B118,'Conditions of people affected'!$C$6:$R$170,15,FALSE)</f>
        <v>2</v>
      </c>
      <c r="Q118" s="147">
        <f t="shared" si="19"/>
        <v>1.6</v>
      </c>
      <c r="R118" s="147">
        <f>VLOOKUP($B118,'Complexity of the crisis'!$C$6:$AN$170,22,FALSE)</f>
        <v>2.2000000000000002</v>
      </c>
      <c r="S118" s="147">
        <f>VLOOKUP($B118,'Complexity of the crisis'!$C$6:$AN$170,38,FALSE)</f>
        <v>1</v>
      </c>
      <c r="T118" s="151" t="str">
        <f>VLOOKUP(B118,Lists!$C$3:$E$163,3,FALSE)</f>
        <v>Africa</v>
      </c>
      <c r="U118" s="152">
        <f>VLOOKUP(B118,'INFORM Severity - hidden'!$C$5:$V$200,20,FALSE)</f>
        <v>45043</v>
      </c>
    </row>
    <row r="119" spans="1:21" x14ac:dyDescent="0.25">
      <c r="A119" s="148" t="str">
        <f t="array" ref="A119">IFERROR(INDEX(Lists!$B$2:$B$200,SMALL(IF(Lists!$I$2:$I$200="Individual",ROW(Lists!$B$2:$B$200)),ROW(115:115))-1,1),"")</f>
        <v>Complex crisis in El Salvador</v>
      </c>
      <c r="B119" s="149" t="str">
        <f>VLOOKUP(A119,Lists!$B$2:$G$200,2,FALSE)</f>
        <v>SLV001</v>
      </c>
      <c r="C119" s="149" t="str">
        <f>VLOOKUP(B119,'INFORM Severity - hidden'!$C$5:$D$200,2,FALSE)</f>
        <v>El Salvador</v>
      </c>
      <c r="D119" s="149" t="str">
        <f>VLOOKUP(A119,Lists!$B$2:$G$200,3,FALSE)</f>
        <v>SLV</v>
      </c>
      <c r="E119" s="150" t="str">
        <f>VLOOKUP(A119,Lists!$B$2:$G$200,5,FALSE)</f>
        <v>Displacement,Violence,Floods,Drought</v>
      </c>
      <c r="F119" s="144">
        <f t="shared" si="15"/>
        <v>3.1</v>
      </c>
      <c r="G119" s="145">
        <f t="shared" si="16"/>
        <v>4</v>
      </c>
      <c r="H119" s="145" t="str">
        <f t="shared" si="17"/>
        <v>High</v>
      </c>
      <c r="I119" s="146" t="str">
        <f>INDEX(Trends!$D$3:$D$404,MATCH(B119,Trends!$C$3:$C$404,0))</f>
        <v>Decreasing</v>
      </c>
      <c r="J119" s="145" t="str">
        <f>VLOOKUP($B119,Reliability!$A$3:$I$170,9,FALSE)</f>
        <v>High</v>
      </c>
      <c r="K119" s="147">
        <f t="shared" si="18"/>
        <v>3.3</v>
      </c>
      <c r="L119" s="147">
        <f>VLOOKUP($B119,'Impact of the crisis'!$C$6:$N$170,12,FALSE)</f>
        <v>3.7</v>
      </c>
      <c r="M119" s="147">
        <f>VLOOKUP($B119,'Impact of the crisis'!$C$6:$AB$170,26,FALSE)</f>
        <v>3</v>
      </c>
      <c r="N119" s="147">
        <f>VLOOKUP($B119,'Conditions of people affected'!$C$6:$R$170,16,FALSE)</f>
        <v>3.2</v>
      </c>
      <c r="O119" s="147">
        <f>VLOOKUP($B119,'Conditions of people affected'!$C$6:$R$170,9,FALSE)</f>
        <v>3.4</v>
      </c>
      <c r="P119" s="147">
        <f>VLOOKUP($B119,'Conditions of people affected'!$C$6:$R$170,15,FALSE)</f>
        <v>3</v>
      </c>
      <c r="Q119" s="147">
        <f t="shared" si="19"/>
        <v>2.7</v>
      </c>
      <c r="R119" s="147">
        <f>VLOOKUP($B119,'Complexity of the crisis'!$C$6:$AN$170,22,FALSE)</f>
        <v>2.2999999999999998</v>
      </c>
      <c r="S119" s="147">
        <f>VLOOKUP($B119,'Complexity of the crisis'!$C$6:$AN$170,38,FALSE)</f>
        <v>3</v>
      </c>
      <c r="T119" s="151" t="str">
        <f>VLOOKUP(B119,Lists!$C$3:$E$163,3,FALSE)</f>
        <v>Americas</v>
      </c>
      <c r="U119" s="152">
        <f>VLOOKUP(B119,'INFORM Severity - hidden'!$C$5:$V$200,20,FALSE)</f>
        <v>44986</v>
      </c>
    </row>
    <row r="120" spans="1:21" x14ac:dyDescent="0.25">
      <c r="A120" s="148" t="str">
        <f t="array" ref="A120">IFERROR(INDEX(Lists!$B$2:$B$200,SMALL(IF(Lists!$I$2:$I$200="Individual",ROW(Lists!$B$2:$B$200)),ROW(116:116))-1,1),"")</f>
        <v>Complex crisis in Somalia</v>
      </c>
      <c r="B120" s="149" t="str">
        <f>VLOOKUP(A120,Lists!$B$2:$G$200,2,FALSE)</f>
        <v>SOM001</v>
      </c>
      <c r="C120" s="149" t="str">
        <f>VLOOKUP(B120,'INFORM Severity - hidden'!$C$5:$D$200,2,FALSE)</f>
        <v>Somalia</v>
      </c>
      <c r="D120" s="149" t="str">
        <f>VLOOKUP(A120,Lists!$B$2:$G$200,3,FALSE)</f>
        <v>SOM</v>
      </c>
      <c r="E120" s="150" t="str">
        <f>VLOOKUP(A120,Lists!$B$2:$G$200,5,FALSE)</f>
        <v>Conflict,Displacement,Floods,Drought</v>
      </c>
      <c r="F120" s="144">
        <f t="shared" si="15"/>
        <v>4.7</v>
      </c>
      <c r="G120" s="145">
        <f t="shared" si="16"/>
        <v>5</v>
      </c>
      <c r="H120" s="145" t="str">
        <f t="shared" si="17"/>
        <v>Very High</v>
      </c>
      <c r="I120" s="146" t="str">
        <f>INDEX(Trends!$D$3:$D$404,MATCH(B120,Trends!$C$3:$C$404,0))</f>
        <v>Increasing</v>
      </c>
      <c r="J120" s="145" t="str">
        <f>VLOOKUP($B120,Reliability!$A$3:$I$170,9,FALSE)</f>
        <v>Very High</v>
      </c>
      <c r="K120" s="147">
        <f t="shared" si="18"/>
        <v>4.8</v>
      </c>
      <c r="L120" s="147">
        <f>VLOOKUP($B120,'Impact of the crisis'!$C$6:$N$170,12,FALSE)</f>
        <v>4.7</v>
      </c>
      <c r="M120" s="147">
        <f>VLOOKUP($B120,'Impact of the crisis'!$C$6:$AB$170,26,FALSE)</f>
        <v>4.9000000000000004</v>
      </c>
      <c r="N120" s="147">
        <f>VLOOKUP($B120,'Conditions of people affected'!$C$6:$R$170,16,FALSE)</f>
        <v>4.95</v>
      </c>
      <c r="O120" s="147">
        <f>VLOOKUP($B120,'Conditions of people affected'!$C$6:$R$170,9,FALSE)</f>
        <v>4.9000000000000004</v>
      </c>
      <c r="P120" s="147">
        <f>VLOOKUP($B120,'Conditions of people affected'!$C$6:$R$170,15,FALSE)</f>
        <v>5</v>
      </c>
      <c r="Q120" s="147">
        <f t="shared" si="19"/>
        <v>4.2</v>
      </c>
      <c r="R120" s="147">
        <f>VLOOKUP($B120,'Complexity of the crisis'!$C$6:$AN$170,22,FALSE)</f>
        <v>3.9</v>
      </c>
      <c r="S120" s="147">
        <f>VLOOKUP($B120,'Complexity of the crisis'!$C$6:$AN$170,38,FALSE)</f>
        <v>4.5</v>
      </c>
      <c r="T120" s="151" t="str">
        <f>VLOOKUP(B120,Lists!$C$3:$E$163,3,FALSE)</f>
        <v>Africa</v>
      </c>
      <c r="U120" s="152">
        <f>VLOOKUP(B120,'INFORM Severity - hidden'!$C$5:$V$200,20,FALSE)</f>
        <v>45043</v>
      </c>
    </row>
    <row r="121" spans="1:21" x14ac:dyDescent="0.25">
      <c r="A121" s="148" t="str">
        <f t="array" ref="A121">IFERROR(INDEX(Lists!$B$2:$B$200,SMALL(IF(Lists!$I$2:$I$200="Individual",ROW(Lists!$B$2:$B$200)),ROW(117:117))-1,1),"")</f>
        <v>Mixed Migration Flows in Somalia</v>
      </c>
      <c r="B121" s="149" t="str">
        <f>VLOOKUP(A121,Lists!$B$2:$G$200,2,FALSE)</f>
        <v>SOM002</v>
      </c>
      <c r="C121" s="149" t="str">
        <f>VLOOKUP(B121,'INFORM Severity - hidden'!$C$5:$D$200,2,FALSE)</f>
        <v>Somalia</v>
      </c>
      <c r="D121" s="149" t="str">
        <f>VLOOKUP(A121,Lists!$B$2:$G$200,3,FALSE)</f>
        <v>SOM</v>
      </c>
      <c r="E121" s="150" t="str">
        <f>VLOOKUP(A121,Lists!$B$2:$G$200,5,FALSE)</f>
        <v>Displacement</v>
      </c>
      <c r="F121" s="144">
        <f t="shared" si="15"/>
        <v>1.8</v>
      </c>
      <c r="G121" s="145">
        <f t="shared" si="16"/>
        <v>2</v>
      </c>
      <c r="H121" s="145" t="str">
        <f t="shared" si="17"/>
        <v>Low</v>
      </c>
      <c r="I121" s="146" t="str">
        <f>INDEX(Trends!$D$3:$D$404,MATCH(B121,Trends!$C$3:$C$404,0))</f>
        <v>Decreasing</v>
      </c>
      <c r="J121" s="145" t="str">
        <f>VLOOKUP($B121,Reliability!$A$3:$I$170,9,FALSE)</f>
        <v>High</v>
      </c>
      <c r="K121" s="147">
        <f t="shared" si="18"/>
        <v>1.6</v>
      </c>
      <c r="L121" s="147">
        <f>VLOOKUP($B121,'Impact of the crisis'!$C$6:$N$170,12,FALSE)</f>
        <v>1.5</v>
      </c>
      <c r="M121" s="147">
        <f>VLOOKUP($B121,'Impact of the crisis'!$C$6:$AB$170,26,FALSE)</f>
        <v>1.6</v>
      </c>
      <c r="N121" s="147">
        <f>VLOOKUP($B121,'Conditions of people affected'!$C$6:$R$170,16,FALSE)</f>
        <v>0.95</v>
      </c>
      <c r="O121" s="147">
        <f>VLOOKUP($B121,'Conditions of people affected'!$C$6:$R$170,9,FALSE)</f>
        <v>0.9</v>
      </c>
      <c r="P121" s="147">
        <f>VLOOKUP($B121,'Conditions of people affected'!$C$6:$R$170,15,FALSE)</f>
        <v>1</v>
      </c>
      <c r="Q121" s="147">
        <f t="shared" si="19"/>
        <v>3.3</v>
      </c>
      <c r="R121" s="147">
        <f>VLOOKUP($B121,'Complexity of the crisis'!$C$6:$AN$170,22,FALSE)</f>
        <v>3.9</v>
      </c>
      <c r="S121" s="147">
        <f>VLOOKUP($B121,'Complexity of the crisis'!$C$6:$AN$170,38,FALSE)</f>
        <v>2.5</v>
      </c>
      <c r="T121" s="151" t="str">
        <f>VLOOKUP(B121,Lists!$C$3:$E$163,3,FALSE)</f>
        <v>Africa</v>
      </c>
      <c r="U121" s="152">
        <f>VLOOKUP(B121,'INFORM Severity - hidden'!$C$5:$V$200,20,FALSE)</f>
        <v>45043</v>
      </c>
    </row>
    <row r="122" spans="1:21" x14ac:dyDescent="0.25">
      <c r="A122" s="148" t="str">
        <f t="array" ref="A122">IFERROR(INDEX(Lists!$B$2:$B$200,SMALL(IF(Lists!$I$2:$I$200="Individual",ROW(Lists!$B$2:$B$200)),ROW(118:118))-1,1),"")</f>
        <v>Complex crisis in South Sudan</v>
      </c>
      <c r="B122" s="149" t="str">
        <f>VLOOKUP(A122,Lists!$B$2:$G$200,2,FALSE)</f>
        <v>SSD001</v>
      </c>
      <c r="C122" s="149" t="str">
        <f>VLOOKUP(B122,'INFORM Severity - hidden'!$C$5:$D$200,2,FALSE)</f>
        <v>South Sudan</v>
      </c>
      <c r="D122" s="149" t="str">
        <f>VLOOKUP(A122,Lists!$B$2:$G$200,3,FALSE)</f>
        <v>SSD</v>
      </c>
      <c r="E122" s="150" t="str">
        <f>VLOOKUP(A122,Lists!$B$2:$G$200,5,FALSE)</f>
        <v>Conflict,Floods,Displacement</v>
      </c>
      <c r="F122" s="144">
        <f t="shared" si="15"/>
        <v>4.4000000000000004</v>
      </c>
      <c r="G122" s="145">
        <f t="shared" si="16"/>
        <v>5</v>
      </c>
      <c r="H122" s="145" t="str">
        <f t="shared" si="17"/>
        <v>Very High</v>
      </c>
      <c r="I122" s="146" t="str">
        <f>INDEX(Trends!$D$3:$D$404,MATCH(B122,Trends!$C$3:$C$404,0))</f>
        <v>Stable</v>
      </c>
      <c r="J122" s="145" t="str">
        <f>VLOOKUP($B122,Reliability!$A$3:$I$170,9,FALSE)</f>
        <v>High</v>
      </c>
      <c r="K122" s="147">
        <f t="shared" si="18"/>
        <v>4.5999999999999996</v>
      </c>
      <c r="L122" s="147">
        <f>VLOOKUP($B122,'Impact of the crisis'!$C$6:$N$170,12,FALSE)</f>
        <v>4.5999999999999996</v>
      </c>
      <c r="M122" s="147">
        <f>VLOOKUP($B122,'Impact of the crisis'!$C$6:$AB$170,26,FALSE)</f>
        <v>4.5999999999999996</v>
      </c>
      <c r="N122" s="147">
        <f>VLOOKUP($B122,'Conditions of people affected'!$C$6:$R$170,16,FALSE)</f>
        <v>4.5</v>
      </c>
      <c r="O122" s="147">
        <f>VLOOKUP($B122,'Conditions of people affected'!$C$6:$R$170,9,FALSE)</f>
        <v>5</v>
      </c>
      <c r="P122" s="147">
        <f>VLOOKUP($B122,'Conditions of people affected'!$C$6:$R$170,15,FALSE)</f>
        <v>4</v>
      </c>
      <c r="Q122" s="147">
        <f t="shared" si="19"/>
        <v>4.2</v>
      </c>
      <c r="R122" s="147">
        <f>VLOOKUP($B122,'Complexity of the crisis'!$C$6:$AN$170,22,FALSE)</f>
        <v>3.8</v>
      </c>
      <c r="S122" s="147">
        <f>VLOOKUP($B122,'Complexity of the crisis'!$C$6:$AN$170,38,FALSE)</f>
        <v>4.5</v>
      </c>
      <c r="T122" s="151" t="str">
        <f>VLOOKUP(B122,Lists!$C$3:$E$163,3,FALSE)</f>
        <v>Africa</v>
      </c>
      <c r="U122" s="152">
        <f>VLOOKUP(B122,'INFORM Severity - hidden'!$C$5:$V$200,20,FALSE)</f>
        <v>45042</v>
      </c>
    </row>
    <row r="123" spans="1:21" x14ac:dyDescent="0.25">
      <c r="A123" s="148" t="str">
        <f t="array" ref="A123">IFERROR(INDEX(Lists!$B$2:$B$200,SMALL(IF(Lists!$I$2:$I$200="Individual",ROW(Lists!$B$2:$B$200)),ROW(119:119))-1,1),"")</f>
        <v>Displacement from Ukraine conflict in Slovakia</v>
      </c>
      <c r="B123" s="149" t="str">
        <f>VLOOKUP(A123,Lists!$B$2:$G$200,2,FALSE)</f>
        <v>SVK002</v>
      </c>
      <c r="C123" s="149" t="str">
        <f>VLOOKUP(B123,'INFORM Severity - hidden'!$C$5:$D$200,2,FALSE)</f>
        <v>Slovakia</v>
      </c>
      <c r="D123" s="149" t="str">
        <f>VLOOKUP(A123,Lists!$B$2:$G$200,3,FALSE)</f>
        <v>SVK</v>
      </c>
      <c r="E123" s="150" t="str">
        <f>VLOOKUP(A123,Lists!$B$2:$G$200,5,FALSE)</f>
        <v>Displacement,Conflict</v>
      </c>
      <c r="F123" s="144">
        <f t="shared" si="15"/>
        <v>1.8</v>
      </c>
      <c r="G123" s="145">
        <f t="shared" si="16"/>
        <v>2</v>
      </c>
      <c r="H123" s="145" t="str">
        <f t="shared" si="17"/>
        <v>Low</v>
      </c>
      <c r="I123" s="146" t="str">
        <f>INDEX(Trends!$D$3:$D$404,MATCH(B123,Trends!$C$3:$C$404,0))</f>
        <v>Decreasing</v>
      </c>
      <c r="J123" s="145" t="str">
        <f>VLOOKUP($B123,Reliability!$A$3:$I$170,9,FALSE)</f>
        <v>Very High</v>
      </c>
      <c r="K123" s="147">
        <f t="shared" si="18"/>
        <v>1.6</v>
      </c>
      <c r="L123" s="147">
        <f>VLOOKUP($B123,'Impact of the crisis'!$C$6:$N$170,12,FALSE)</f>
        <v>1.5</v>
      </c>
      <c r="M123" s="147">
        <f>VLOOKUP($B123,'Impact of the crisis'!$C$6:$AB$170,26,FALSE)</f>
        <v>1.6</v>
      </c>
      <c r="N123" s="147">
        <f>VLOOKUP($B123,'Conditions of people affected'!$C$6:$R$170,16,FALSE)</f>
        <v>2.4</v>
      </c>
      <c r="O123" s="147">
        <f>VLOOKUP($B123,'Conditions of people affected'!$C$6:$R$170,9,FALSE)</f>
        <v>1.8</v>
      </c>
      <c r="P123" s="147">
        <f>VLOOKUP($B123,'Conditions of people affected'!$C$6:$R$170,15,FALSE)</f>
        <v>3</v>
      </c>
      <c r="Q123" s="147">
        <f t="shared" si="19"/>
        <v>1.1000000000000001</v>
      </c>
      <c r="R123" s="147">
        <f>VLOOKUP($B123,'Complexity of the crisis'!$C$6:$AN$170,22,FALSE)</f>
        <v>1.1000000000000001</v>
      </c>
      <c r="S123" s="147">
        <f>VLOOKUP($B123,'Complexity of the crisis'!$C$6:$AN$170,38,FALSE)</f>
        <v>1</v>
      </c>
      <c r="T123" s="151" t="str">
        <f>VLOOKUP(B123,Lists!$C$3:$E$163,3,FALSE)</f>
        <v>Europe</v>
      </c>
      <c r="U123" s="152">
        <f>VLOOKUP(B123,'INFORM Severity - hidden'!$C$5:$V$200,20,FALSE)</f>
        <v>45042</v>
      </c>
    </row>
    <row r="124" spans="1:21" x14ac:dyDescent="0.25">
      <c r="A124" s="148" t="str">
        <f t="array" ref="A124">IFERROR(INDEX(Lists!$B$2:$B$200,SMALL(IF(Lists!$I$2:$I$200="Individual",ROW(Lists!$B$2:$B$200)),ROW(120:120))-1,1),"")</f>
        <v>Food Security Crisis in Eswatini</v>
      </c>
      <c r="B124" s="149" t="str">
        <f>VLOOKUP(A124,Lists!$B$2:$G$200,2,FALSE)</f>
        <v>SWZ001</v>
      </c>
      <c r="C124" s="149" t="str">
        <f>VLOOKUP(B124,'INFORM Severity - hidden'!$C$5:$D$200,2,FALSE)</f>
        <v>Eswatini</v>
      </c>
      <c r="D124" s="149" t="str">
        <f>VLOOKUP(A124,Lists!$B$2:$G$200,3,FALSE)</f>
        <v>SWZ</v>
      </c>
      <c r="E124" s="150" t="str">
        <f>VLOOKUP(A124,Lists!$B$2:$G$200,5,FALSE)</f>
        <v>Drought</v>
      </c>
      <c r="F124" s="144">
        <f t="shared" si="15"/>
        <v>2.2999999999999998</v>
      </c>
      <c r="G124" s="145">
        <f t="shared" si="16"/>
        <v>3</v>
      </c>
      <c r="H124" s="145" t="str">
        <f t="shared" si="17"/>
        <v>Medium</v>
      </c>
      <c r="I124" s="146" t="str">
        <f>INDEX(Trends!$D$3:$D$404,MATCH(B124,Trends!$C$3:$C$404,0))</f>
        <v>Stable</v>
      </c>
      <c r="J124" s="145" t="str">
        <f>VLOOKUP($B124,Reliability!$A$3:$I$170,9,FALSE)</f>
        <v>Medium</v>
      </c>
      <c r="K124" s="147">
        <f t="shared" si="18"/>
        <v>2</v>
      </c>
      <c r="L124" s="147">
        <f>VLOOKUP($B124,'Impact of the crisis'!$C$6:$N$170,12,FALSE)</f>
        <v>3.1</v>
      </c>
      <c r="M124" s="147">
        <f>VLOOKUP($B124,'Impact of the crisis'!$C$6:$AB$170,26,FALSE)</f>
        <v>1.4</v>
      </c>
      <c r="N124" s="147">
        <f>VLOOKUP($B124,'Conditions of people affected'!$C$6:$R$170,16,FALSE)</f>
        <v>2.7</v>
      </c>
      <c r="O124" s="147">
        <f>VLOOKUP($B124,'Conditions of people affected'!$C$6:$R$170,9,FALSE)</f>
        <v>2.4</v>
      </c>
      <c r="P124" s="147">
        <f>VLOOKUP($B124,'Conditions of people affected'!$C$6:$R$170,15,FALSE)</f>
        <v>3</v>
      </c>
      <c r="Q124" s="147">
        <f t="shared" si="19"/>
        <v>1.8</v>
      </c>
      <c r="R124" s="147">
        <f>VLOOKUP($B124,'Complexity of the crisis'!$C$6:$AN$170,22,FALSE)</f>
        <v>2.5</v>
      </c>
      <c r="S124" s="147">
        <f>VLOOKUP($B124,'Complexity of the crisis'!$C$6:$AN$170,38,FALSE)</f>
        <v>1</v>
      </c>
      <c r="T124" s="151" t="str">
        <f>VLOOKUP(B124,Lists!$C$3:$E$163,3,FALSE)</f>
        <v>Africa</v>
      </c>
      <c r="U124" s="152">
        <f>VLOOKUP(B124,'INFORM Severity - hidden'!$C$5:$V$200,20,FALSE)</f>
        <v>45039</v>
      </c>
    </row>
    <row r="125" spans="1:21" x14ac:dyDescent="0.25">
      <c r="A125" s="148" t="str">
        <f t="array" ref="A125">IFERROR(INDEX(Lists!$B$2:$B$200,SMALL(IF(Lists!$I$2:$I$200="Individual",ROW(Lists!$B$2:$B$200)),ROW(121:121))-1,1),"")</f>
        <v>Syrian conflict</v>
      </c>
      <c r="B125" s="149" t="str">
        <f>VLOOKUP(A125,Lists!$B$2:$G$200,2,FALSE)</f>
        <v>SYR001</v>
      </c>
      <c r="C125" s="149" t="str">
        <f>VLOOKUP(B125,'INFORM Severity - hidden'!$C$5:$D$200,2,FALSE)</f>
        <v>Syria</v>
      </c>
      <c r="D125" s="149" t="str">
        <f>VLOOKUP(A125,Lists!$B$2:$G$200,3,FALSE)</f>
        <v>SYR</v>
      </c>
      <c r="E125" s="150" t="str">
        <f>VLOOKUP(A125,Lists!$B$2:$G$200,5,FALSE)</f>
        <v>Conflict,Displacement,Violence</v>
      </c>
      <c r="F125" s="144">
        <f t="shared" si="15"/>
        <v>4.5999999999999996</v>
      </c>
      <c r="G125" s="145">
        <f t="shared" si="16"/>
        <v>5</v>
      </c>
      <c r="H125" s="145" t="str">
        <f t="shared" si="17"/>
        <v>Very High</v>
      </c>
      <c r="I125" s="146" t="str">
        <f>INDEX(Trends!$D$3:$D$404,MATCH(B125,Trends!$C$3:$C$404,0))</f>
        <v>Stable</v>
      </c>
      <c r="J125" s="145" t="str">
        <f>VLOOKUP($B125,Reliability!$A$3:$I$170,9,FALSE)</f>
        <v>High</v>
      </c>
      <c r="K125" s="147">
        <f t="shared" si="18"/>
        <v>4.8</v>
      </c>
      <c r="L125" s="147">
        <f>VLOOKUP($B125,'Impact of the crisis'!$C$6:$N$170,12,FALSE)</f>
        <v>4.5</v>
      </c>
      <c r="M125" s="147">
        <f>VLOOKUP($B125,'Impact of the crisis'!$C$6:$AB$170,26,FALSE)</f>
        <v>4.9000000000000004</v>
      </c>
      <c r="N125" s="147">
        <f>VLOOKUP($B125,'Conditions of people affected'!$C$6:$R$170,16,FALSE)</f>
        <v>4.5</v>
      </c>
      <c r="O125" s="147">
        <f>VLOOKUP($B125,'Conditions of people affected'!$C$6:$R$170,9,FALSE)</f>
        <v>5</v>
      </c>
      <c r="P125" s="147">
        <f>VLOOKUP($B125,'Conditions of people affected'!$C$6:$R$170,15,FALSE)</f>
        <v>4</v>
      </c>
      <c r="Q125" s="147">
        <f t="shared" si="19"/>
        <v>4.5</v>
      </c>
      <c r="R125" s="147">
        <f>VLOOKUP($B125,'Complexity of the crisis'!$C$6:$AN$170,22,FALSE)</f>
        <v>4.4000000000000004</v>
      </c>
      <c r="S125" s="147">
        <f>VLOOKUP($B125,'Complexity of the crisis'!$C$6:$AN$170,38,FALSE)</f>
        <v>4.5</v>
      </c>
      <c r="T125" s="151" t="str">
        <f>VLOOKUP(B125,Lists!$C$3:$E$163,3,FALSE)</f>
        <v>Middle east</v>
      </c>
      <c r="U125" s="152">
        <f>VLOOKUP(B125,'INFORM Severity - hidden'!$C$5:$V$200,20,FALSE)</f>
        <v>45041</v>
      </c>
    </row>
    <row r="126" spans="1:21" x14ac:dyDescent="0.25">
      <c r="A126" s="148" t="str">
        <f t="array" ref="A126">IFERROR(INDEX(Lists!$B$2:$B$200,SMALL(IF(Lists!$I$2:$I$200="Individual",ROW(Lists!$B$2:$B$200)),ROW(122:122))-1,1),"")</f>
        <v>Türkiye / Syria earthquake in Syria</v>
      </c>
      <c r="B126" s="149" t="str">
        <f>VLOOKUP(A126,Lists!$B$2:$G$200,2,FALSE)</f>
        <v>SYR002</v>
      </c>
      <c r="C126" s="149" t="str">
        <f>VLOOKUP(B126,'INFORM Severity - hidden'!$C$5:$D$200,2,FALSE)</f>
        <v>Syria</v>
      </c>
      <c r="D126" s="149" t="str">
        <f>VLOOKUP(A126,Lists!$B$2:$G$200,3,FALSE)</f>
        <v>SYR</v>
      </c>
      <c r="E126" s="150" t="str">
        <f>VLOOKUP(A126,Lists!$B$2:$G$200,5,FALSE)</f>
        <v>Earthquake</v>
      </c>
      <c r="F126" s="144">
        <f t="shared" si="15"/>
        <v>3.4</v>
      </c>
      <c r="G126" s="145">
        <f t="shared" si="16"/>
        <v>4</v>
      </c>
      <c r="H126" s="145" t="str">
        <f t="shared" si="17"/>
        <v>High</v>
      </c>
      <c r="I126" s="146" t="str">
        <f>INDEX(Trends!$D$3:$D$404,MATCH(B126,Trends!$C$3:$C$404,0))</f>
        <v>-</v>
      </c>
      <c r="J126" s="145" t="str">
        <f>VLOOKUP($B126,Reliability!$A$3:$I$170,9,FALSE)</f>
        <v>High</v>
      </c>
      <c r="K126" s="147">
        <f t="shared" si="18"/>
        <v>3.6</v>
      </c>
      <c r="L126" s="147">
        <f>VLOOKUP($B126,'Impact of the crisis'!$C$6:$N$170,12,FALSE)</f>
        <v>2.8</v>
      </c>
      <c r="M126" s="147">
        <f>VLOOKUP($B126,'Impact of the crisis'!$C$6:$AB$170,26,FALSE)</f>
        <v>3.9</v>
      </c>
      <c r="N126" s="147">
        <f>VLOOKUP($B126,'Conditions of people affected'!$C$6:$R$170,16,FALSE)</f>
        <v>2.4500000000000002</v>
      </c>
      <c r="O126" s="147">
        <f>VLOOKUP($B126,'Conditions of people affected'!$C$6:$R$170,9,FALSE)</f>
        <v>2.9</v>
      </c>
      <c r="P126" s="147">
        <f>VLOOKUP($B126,'Conditions of people affected'!$C$6:$R$170,15,FALSE)</f>
        <v>2</v>
      </c>
      <c r="Q126" s="147">
        <f t="shared" si="19"/>
        <v>4.5</v>
      </c>
      <c r="R126" s="147">
        <f>VLOOKUP($B126,'Complexity of the crisis'!$C$6:$AN$170,22,FALSE)</f>
        <v>4.4000000000000004</v>
      </c>
      <c r="S126" s="147">
        <f>VLOOKUP($B126,'Complexity of the crisis'!$C$6:$AN$170,38,FALSE)</f>
        <v>4.5</v>
      </c>
      <c r="T126" s="151" t="str">
        <f>VLOOKUP(B126,Lists!$C$3:$E$163,3,FALSE)</f>
        <v>Middle east</v>
      </c>
      <c r="U126" s="152">
        <f>VLOOKUP(B126,'INFORM Severity - hidden'!$C$5:$V$200,20,FALSE)</f>
        <v>45041</v>
      </c>
    </row>
    <row r="127" spans="1:21" x14ac:dyDescent="0.25">
      <c r="A127" s="148" t="str">
        <f t="array" ref="A127">IFERROR(INDEX(Lists!$B$2:$B$200,SMALL(IF(Lists!$I$2:$I$200="Individual",ROW(Lists!$B$2:$B$200)),ROW(123:123))-1,1),"")</f>
        <v>Complex crisis in Chad</v>
      </c>
      <c r="B127" s="149" t="str">
        <f>VLOOKUP(A127,Lists!$B$2:$G$200,2,FALSE)</f>
        <v>TCD001</v>
      </c>
      <c r="C127" s="149" t="str">
        <f>VLOOKUP(B127,'INFORM Severity - hidden'!$C$5:$D$200,2,FALSE)</f>
        <v>Chad</v>
      </c>
      <c r="D127" s="149" t="str">
        <f>VLOOKUP(A127,Lists!$B$2:$G$200,3,FALSE)</f>
        <v>TCD</v>
      </c>
      <c r="E127" s="150" t="str">
        <f>VLOOKUP(A127,Lists!$B$2:$G$200,5,FALSE)</f>
        <v>Conflict,Displacement</v>
      </c>
      <c r="F127" s="144">
        <f t="shared" si="15"/>
        <v>4.5</v>
      </c>
      <c r="G127" s="145">
        <f t="shared" si="16"/>
        <v>5</v>
      </c>
      <c r="H127" s="145" t="str">
        <f t="shared" si="17"/>
        <v>Very High</v>
      </c>
      <c r="I127" s="146" t="str">
        <f>INDEX(Trends!$D$3:$D$404,MATCH(B127,Trends!$C$3:$C$404,0))</f>
        <v>Stable</v>
      </c>
      <c r="J127" s="145" t="str">
        <f>VLOOKUP($B127,Reliability!$A$3:$I$170,9,FALSE)</f>
        <v>Medium</v>
      </c>
      <c r="K127" s="147">
        <f t="shared" si="18"/>
        <v>4</v>
      </c>
      <c r="L127" s="147">
        <f>VLOOKUP($B127,'Impact of the crisis'!$C$6:$N$170,12,FALSE)</f>
        <v>4.7</v>
      </c>
      <c r="M127" s="147">
        <f>VLOOKUP($B127,'Impact of the crisis'!$C$6:$AB$170,26,FALSE)</f>
        <v>3.5</v>
      </c>
      <c r="N127" s="147">
        <f>VLOOKUP($B127,'Conditions of people affected'!$C$6:$R$170,16,FALSE)</f>
        <v>4.8</v>
      </c>
      <c r="O127" s="147">
        <f>VLOOKUP($B127,'Conditions of people affected'!$C$6:$R$170,9,FALSE)</f>
        <v>4.5999999999999996</v>
      </c>
      <c r="P127" s="147">
        <f>VLOOKUP($B127,'Conditions of people affected'!$C$6:$R$170,15,FALSE)</f>
        <v>5</v>
      </c>
      <c r="Q127" s="147">
        <f t="shared" si="19"/>
        <v>4.2</v>
      </c>
      <c r="R127" s="147">
        <f>VLOOKUP($B127,'Complexity of the crisis'!$C$6:$AN$170,22,FALSE)</f>
        <v>3.8</v>
      </c>
      <c r="S127" s="147">
        <f>VLOOKUP($B127,'Complexity of the crisis'!$C$6:$AN$170,38,FALSE)</f>
        <v>4.5</v>
      </c>
      <c r="T127" s="151" t="str">
        <f>VLOOKUP(B127,Lists!$C$3:$E$163,3,FALSE)</f>
        <v>Africa</v>
      </c>
      <c r="U127" s="152">
        <f>VLOOKUP(B127,'INFORM Severity - hidden'!$C$5:$V$200,20,FALSE)</f>
        <v>45019</v>
      </c>
    </row>
    <row r="128" spans="1:21" x14ac:dyDescent="0.25">
      <c r="A128" s="148" t="str">
        <f t="array" ref="A128">IFERROR(INDEX(Lists!$B$2:$B$200,SMALL(IF(Lists!$I$2:$I$200="Individual",ROW(Lists!$B$2:$B$200)),ROW(124:124))-1,1),"")</f>
        <v>Lake Chad basin crisis</v>
      </c>
      <c r="B128" s="149" t="str">
        <f>VLOOKUP(A128,Lists!$B$2:$G$200,2,FALSE)</f>
        <v>TCD003</v>
      </c>
      <c r="C128" s="149" t="str">
        <f>VLOOKUP(B128,'INFORM Severity - hidden'!$C$5:$D$200,2,FALSE)</f>
        <v>Chad</v>
      </c>
      <c r="D128" s="149" t="str">
        <f>VLOOKUP(A128,Lists!$B$2:$G$200,3,FALSE)</f>
        <v>TCD</v>
      </c>
      <c r="E128" s="150" t="str">
        <f>VLOOKUP(A128,Lists!$B$2:$G$200,5,FALSE)</f>
        <v>Conflict</v>
      </c>
      <c r="F128" s="144">
        <f t="shared" si="15"/>
        <v>3.9</v>
      </c>
      <c r="G128" s="145">
        <f t="shared" si="16"/>
        <v>4</v>
      </c>
      <c r="H128" s="145" t="str">
        <f t="shared" si="17"/>
        <v>High</v>
      </c>
      <c r="I128" s="146" t="str">
        <f>INDEX(Trends!$D$3:$D$404,MATCH(B128,Trends!$C$3:$C$404,0))</f>
        <v>Stable</v>
      </c>
      <c r="J128" s="145" t="str">
        <f>VLOOKUP($B128,Reliability!$A$3:$I$170,9,FALSE)</f>
        <v>Medium</v>
      </c>
      <c r="K128" s="147">
        <f t="shared" si="18"/>
        <v>2.8</v>
      </c>
      <c r="L128" s="147">
        <f>VLOOKUP($B128,'Impact of the crisis'!$C$6:$N$170,12,FALSE)</f>
        <v>0.7</v>
      </c>
      <c r="M128" s="147">
        <f>VLOOKUP($B128,'Impact of the crisis'!$C$6:$AB$170,26,FALSE)</f>
        <v>3.5</v>
      </c>
      <c r="N128" s="147">
        <f>VLOOKUP($B128,'Conditions of people affected'!$C$6:$R$170,16,FALSE)</f>
        <v>4.0999999999999996</v>
      </c>
      <c r="O128" s="147">
        <f>VLOOKUP($B128,'Conditions of people affected'!$C$6:$R$170,9,FALSE)</f>
        <v>3.2</v>
      </c>
      <c r="P128" s="147">
        <f>VLOOKUP($B128,'Conditions of people affected'!$C$6:$R$170,15,FALSE)</f>
        <v>5</v>
      </c>
      <c r="Q128" s="147">
        <f t="shared" si="19"/>
        <v>4.2</v>
      </c>
      <c r="R128" s="147">
        <f>VLOOKUP($B128,'Complexity of the crisis'!$C$6:$AN$170,22,FALSE)</f>
        <v>3.8</v>
      </c>
      <c r="S128" s="147">
        <f>VLOOKUP($B128,'Complexity of the crisis'!$C$6:$AN$170,38,FALSE)</f>
        <v>4.5</v>
      </c>
      <c r="T128" s="151" t="str">
        <f>VLOOKUP(B128,Lists!$C$3:$E$163,3,FALSE)</f>
        <v>Africa</v>
      </c>
      <c r="U128" s="152">
        <f>VLOOKUP(B128,'INFORM Severity - hidden'!$C$5:$V$200,20,FALSE)</f>
        <v>45019</v>
      </c>
    </row>
    <row r="129" spans="1:21" x14ac:dyDescent="0.25">
      <c r="A129" s="148" t="str">
        <f t="array" ref="A129">IFERROR(INDEX(Lists!$B$2:$B$200,SMALL(IF(Lists!$I$2:$I$200="Individual",ROW(Lists!$B$2:$B$200)),ROW(125:125))-1,1),"")</f>
        <v>CAR refugees in Chad</v>
      </c>
      <c r="B129" s="149" t="str">
        <f>VLOOKUP(A129,Lists!$B$2:$G$200,2,FALSE)</f>
        <v>TCD004</v>
      </c>
      <c r="C129" s="149" t="str">
        <f>VLOOKUP(B129,'INFORM Severity - hidden'!$C$5:$D$200,2,FALSE)</f>
        <v>Chad</v>
      </c>
      <c r="D129" s="149" t="str">
        <f>VLOOKUP(A129,Lists!$B$2:$G$200,3,FALSE)</f>
        <v>TCD</v>
      </c>
      <c r="E129" s="150" t="str">
        <f>VLOOKUP(A129,Lists!$B$2:$G$200,5,FALSE)</f>
        <v>Displacement</v>
      </c>
      <c r="F129" s="144">
        <f t="shared" si="15"/>
        <v>3.7</v>
      </c>
      <c r="G129" s="145">
        <f t="shared" si="16"/>
        <v>4</v>
      </c>
      <c r="H129" s="145" t="str">
        <f t="shared" si="17"/>
        <v>High</v>
      </c>
      <c r="I129" s="146" t="str">
        <f>INDEX(Trends!$D$3:$D$404,MATCH(B129,Trends!$C$3:$C$404,0))</f>
        <v>Stable</v>
      </c>
      <c r="J129" s="145" t="str">
        <f>VLOOKUP($B129,Reliability!$A$3:$I$170,9,FALSE)</f>
        <v>Medium</v>
      </c>
      <c r="K129" s="147">
        <f t="shared" si="18"/>
        <v>2.2000000000000002</v>
      </c>
      <c r="L129" s="147">
        <f>VLOOKUP($B129,'Impact of the crisis'!$C$6:$N$170,12,FALSE)</f>
        <v>1.7</v>
      </c>
      <c r="M129" s="147">
        <f>VLOOKUP($B129,'Impact of the crisis'!$C$6:$AB$170,26,FALSE)</f>
        <v>2.4</v>
      </c>
      <c r="N129" s="147">
        <f>VLOOKUP($B129,'Conditions of people affected'!$C$6:$R$170,16,FALSE)</f>
        <v>4.25</v>
      </c>
      <c r="O129" s="147">
        <f>VLOOKUP($B129,'Conditions of people affected'!$C$6:$R$170,9,FALSE)</f>
        <v>3.5</v>
      </c>
      <c r="P129" s="147">
        <f>VLOOKUP($B129,'Conditions of people affected'!$C$6:$R$170,15,FALSE)</f>
        <v>5</v>
      </c>
      <c r="Q129" s="147">
        <f t="shared" si="19"/>
        <v>3.7</v>
      </c>
      <c r="R129" s="147">
        <f>VLOOKUP($B129,'Complexity of the crisis'!$C$6:$AN$170,22,FALSE)</f>
        <v>3.8</v>
      </c>
      <c r="S129" s="147">
        <f>VLOOKUP($B129,'Complexity of the crisis'!$C$6:$AN$170,38,FALSE)</f>
        <v>3.5</v>
      </c>
      <c r="T129" s="151" t="str">
        <f>VLOOKUP(B129,Lists!$C$3:$E$163,3,FALSE)</f>
        <v>Africa</v>
      </c>
      <c r="U129" s="152">
        <f>VLOOKUP(B129,'INFORM Severity - hidden'!$C$5:$V$200,20,FALSE)</f>
        <v>45019</v>
      </c>
    </row>
    <row r="130" spans="1:21" x14ac:dyDescent="0.25">
      <c r="A130" s="148" t="str">
        <f t="array" ref="A130">IFERROR(INDEX(Lists!$B$2:$B$200,SMALL(IF(Lists!$I$2:$I$200="Individual",ROW(Lists!$B$2:$B$200)),ROW(126:126))-1,1),"")</f>
        <v>Darfur refugees in Chad</v>
      </c>
      <c r="B130" s="149" t="str">
        <f>VLOOKUP(A130,Lists!$B$2:$G$200,2,FALSE)</f>
        <v>TCD005</v>
      </c>
      <c r="C130" s="149" t="str">
        <f>VLOOKUP(B130,'INFORM Severity - hidden'!$C$5:$D$200,2,FALSE)</f>
        <v>Chad</v>
      </c>
      <c r="D130" s="149" t="str">
        <f>VLOOKUP(A130,Lists!$B$2:$G$200,3,FALSE)</f>
        <v>TCD</v>
      </c>
      <c r="E130" s="150" t="str">
        <f>VLOOKUP(A130,Lists!$B$2:$G$200,5,FALSE)</f>
        <v>Displacement</v>
      </c>
      <c r="F130" s="144">
        <f t="shared" si="15"/>
        <v>3.8</v>
      </c>
      <c r="G130" s="145">
        <f t="shared" si="16"/>
        <v>4</v>
      </c>
      <c r="H130" s="145" t="str">
        <f t="shared" si="17"/>
        <v>High</v>
      </c>
      <c r="I130" s="146" t="str">
        <f>INDEX(Trends!$D$3:$D$404,MATCH(B130,Trends!$C$3:$C$404,0))</f>
        <v>Stable</v>
      </c>
      <c r="J130" s="145" t="str">
        <f>VLOOKUP($B130,Reliability!$A$3:$I$170,9,FALSE)</f>
        <v>High</v>
      </c>
      <c r="K130" s="147">
        <f t="shared" si="18"/>
        <v>2.5</v>
      </c>
      <c r="L130" s="147">
        <f>VLOOKUP($B130,'Impact of the crisis'!$C$6:$N$170,12,FALSE)</f>
        <v>1.7</v>
      </c>
      <c r="M130" s="147">
        <f>VLOOKUP($B130,'Impact of the crisis'!$C$6:$AB$170,26,FALSE)</f>
        <v>2.9</v>
      </c>
      <c r="N130" s="147">
        <f>VLOOKUP($B130,'Conditions of people affected'!$C$6:$R$170,16,FALSE)</f>
        <v>4.25</v>
      </c>
      <c r="O130" s="147">
        <f>VLOOKUP($B130,'Conditions of people affected'!$C$6:$R$170,9,FALSE)</f>
        <v>3.5</v>
      </c>
      <c r="P130" s="147">
        <f>VLOOKUP($B130,'Conditions of people affected'!$C$6:$R$170,15,FALSE)</f>
        <v>5</v>
      </c>
      <c r="Q130" s="147">
        <f t="shared" si="19"/>
        <v>3.7</v>
      </c>
      <c r="R130" s="147">
        <f>VLOOKUP($B130,'Complexity of the crisis'!$C$6:$AN$170,22,FALSE)</f>
        <v>3.8</v>
      </c>
      <c r="S130" s="147">
        <f>VLOOKUP($B130,'Complexity of the crisis'!$C$6:$AN$170,38,FALSE)</f>
        <v>3.5</v>
      </c>
      <c r="T130" s="151" t="str">
        <f>VLOOKUP(B130,Lists!$C$3:$E$163,3,FALSE)</f>
        <v>Africa</v>
      </c>
      <c r="U130" s="152">
        <f>VLOOKUP(B130,'INFORM Severity - hidden'!$C$5:$V$200,20,FALSE)</f>
        <v>45019</v>
      </c>
    </row>
    <row r="131" spans="1:21" x14ac:dyDescent="0.25">
      <c r="A131" s="148" t="str">
        <f t="array" ref="A131">IFERROR(INDEX(Lists!$B$2:$B$200,SMALL(IF(Lists!$I$2:$I$200="Individual",ROW(Lists!$B$2:$B$200)),ROW(127:127))-1,1),"")</f>
        <v xml:space="preserve">Conflict in southern Thailand </v>
      </c>
      <c r="B131" s="149" t="str">
        <f>VLOOKUP(A131,Lists!$B$2:$G$200,2,FALSE)</f>
        <v>THA002</v>
      </c>
      <c r="C131" s="149" t="str">
        <f>VLOOKUP(B131,'INFORM Severity - hidden'!$C$5:$D$200,2,FALSE)</f>
        <v>Thailand</v>
      </c>
      <c r="D131" s="149" t="str">
        <f>VLOOKUP(A131,Lists!$B$2:$G$200,3,FALSE)</f>
        <v>THA</v>
      </c>
      <c r="E131" s="150" t="str">
        <f>VLOOKUP(A131,Lists!$B$2:$G$200,5,FALSE)</f>
        <v>Conflict</v>
      </c>
      <c r="F131" s="144" t="str">
        <f t="shared" si="15"/>
        <v>x</v>
      </c>
      <c r="G131" s="145" t="str">
        <f t="shared" si="16"/>
        <v>x</v>
      </c>
      <c r="H131" s="145" t="str">
        <f t="shared" si="17"/>
        <v>x</v>
      </c>
      <c r="I131" s="146" t="str">
        <f>INDEX(Trends!$D$3:$D$404,MATCH(B131,Trends!$C$3:$C$404,0))</f>
        <v>-</v>
      </c>
      <c r="J131" s="145" t="str">
        <f>VLOOKUP($B131,Reliability!$A$3:$I$170,9,FALSE)</f>
        <v>Low</v>
      </c>
      <c r="K131" s="147">
        <f t="shared" si="18"/>
        <v>1.6</v>
      </c>
      <c r="L131" s="147">
        <f>VLOOKUP($B131,'Impact of the crisis'!$C$6:$N$170,12,FALSE)</f>
        <v>1.1000000000000001</v>
      </c>
      <c r="M131" s="147">
        <f>VLOOKUP($B131,'Impact of the crisis'!$C$6:$AB$170,26,FALSE)</f>
        <v>1.9</v>
      </c>
      <c r="N131" s="147" t="str">
        <f>VLOOKUP($B131,'Conditions of people affected'!$C$6:$R$170,16,FALSE)</f>
        <v>x</v>
      </c>
      <c r="O131" s="147" t="str">
        <f>VLOOKUP($B131,'Conditions of people affected'!$C$6:$R$170,9,FALSE)</f>
        <v>x</v>
      </c>
      <c r="P131" s="147" t="str">
        <f>VLOOKUP($B131,'Conditions of people affected'!$C$6:$R$170,15,FALSE)</f>
        <v>x</v>
      </c>
      <c r="Q131" s="147">
        <f t="shared" si="19"/>
        <v>2</v>
      </c>
      <c r="R131" s="147">
        <f>VLOOKUP($B131,'Complexity of the crisis'!$C$6:$AN$170,22,FALSE)</f>
        <v>2.5</v>
      </c>
      <c r="S131" s="147">
        <f>VLOOKUP($B131,'Complexity of the crisis'!$C$6:$AN$170,38,FALSE)</f>
        <v>1.5</v>
      </c>
      <c r="T131" s="151" t="str">
        <f>VLOOKUP(B131,Lists!$C$3:$E$163,3,FALSE)</f>
        <v>Asia</v>
      </c>
      <c r="U131" s="152">
        <f>VLOOKUP(B131,'INFORM Severity - hidden'!$C$5:$V$200,20,FALSE)</f>
        <v>45045</v>
      </c>
    </row>
    <row r="132" spans="1:21" x14ac:dyDescent="0.25">
      <c r="A132" s="148" t="str">
        <f t="array" ref="A132">IFERROR(INDEX(Lists!$B$2:$B$200,SMALL(IF(Lists!$I$2:$I$200="Individual",ROW(Lists!$B$2:$B$200)),ROW(128:128))-1,1),"")</f>
        <v>Myanmar refugees in Thailand</v>
      </c>
      <c r="B132" s="149" t="str">
        <f>VLOOKUP(A132,Lists!$B$2:$G$200,2,FALSE)</f>
        <v>THA003</v>
      </c>
      <c r="C132" s="149" t="str">
        <f>VLOOKUP(B132,'INFORM Severity - hidden'!$C$5:$D$200,2,FALSE)</f>
        <v>Thailand</v>
      </c>
      <c r="D132" s="149" t="str">
        <f>VLOOKUP(A132,Lists!$B$2:$G$200,3,FALSE)</f>
        <v>THA</v>
      </c>
      <c r="E132" s="150" t="str">
        <f>VLOOKUP(A132,Lists!$B$2:$G$200,5,FALSE)</f>
        <v>Conflict</v>
      </c>
      <c r="F132" s="144">
        <f t="shared" si="15"/>
        <v>2.1</v>
      </c>
      <c r="G132" s="145">
        <f t="shared" si="16"/>
        <v>3</v>
      </c>
      <c r="H132" s="145" t="str">
        <f t="shared" si="17"/>
        <v>Medium</v>
      </c>
      <c r="I132" s="146" t="str">
        <f>INDEX(Trends!$D$3:$D$404,MATCH(B132,Trends!$C$3:$C$404,0))</f>
        <v>Decreasing</v>
      </c>
      <c r="J132" s="145" t="str">
        <f>VLOOKUP($B132,Reliability!$A$3:$I$170,9,FALSE)</f>
        <v>Medium</v>
      </c>
      <c r="K132" s="147">
        <f t="shared" si="18"/>
        <v>1.4</v>
      </c>
      <c r="L132" s="147">
        <f>VLOOKUP($B132,'Impact of the crisis'!$C$6:$N$170,12,FALSE)</f>
        <v>0.5</v>
      </c>
      <c r="M132" s="147">
        <f>VLOOKUP($B132,'Impact of the crisis'!$C$6:$AB$170,26,FALSE)</f>
        <v>1.8</v>
      </c>
      <c r="N132" s="147">
        <f>VLOOKUP($B132,'Conditions of people affected'!$C$6:$R$170,16,FALSE)</f>
        <v>2.2999999999999998</v>
      </c>
      <c r="O132" s="147">
        <f>VLOOKUP($B132,'Conditions of people affected'!$C$6:$R$170,9,FALSE)</f>
        <v>1.6</v>
      </c>
      <c r="P132" s="147">
        <f>VLOOKUP($B132,'Conditions of people affected'!$C$6:$R$170,15,FALSE)</f>
        <v>3</v>
      </c>
      <c r="Q132" s="147">
        <f t="shared" si="19"/>
        <v>2.2999999999999998</v>
      </c>
      <c r="R132" s="147">
        <f>VLOOKUP($B132,'Complexity of the crisis'!$C$6:$AN$170,22,FALSE)</f>
        <v>2.5</v>
      </c>
      <c r="S132" s="147">
        <f>VLOOKUP($B132,'Complexity of the crisis'!$C$6:$AN$170,38,FALSE)</f>
        <v>2</v>
      </c>
      <c r="T132" s="151" t="str">
        <f>VLOOKUP(B132,Lists!$C$3:$E$163,3,FALSE)</f>
        <v>Asia</v>
      </c>
      <c r="U132" s="152">
        <f>VLOOKUP(B132,'INFORM Severity - hidden'!$C$5:$V$200,20,FALSE)</f>
        <v>45045</v>
      </c>
    </row>
    <row r="133" spans="1:21" x14ac:dyDescent="0.25">
      <c r="A133" s="148" t="str">
        <f t="array" ref="A133">IFERROR(INDEX(Lists!$B$2:$B$200,SMALL(IF(Lists!$I$2:$I$200="Individual",ROW(Lists!$B$2:$B$200)),ROW(129:129))-1,1),"")</f>
        <v>Venezuelan refugees in Trinidad and Tobago</v>
      </c>
      <c r="B133" s="149" t="str">
        <f>VLOOKUP(A133,Lists!$B$2:$G$200,2,FALSE)</f>
        <v>TTO002</v>
      </c>
      <c r="C133" s="149" t="str">
        <f>VLOOKUP(B133,'INFORM Severity - hidden'!$C$5:$D$200,2,FALSE)</f>
        <v>Trinidad and Tobago</v>
      </c>
      <c r="D133" s="149" t="str">
        <f>VLOOKUP(A133,Lists!$B$2:$G$200,3,FALSE)</f>
        <v>TTO</v>
      </c>
      <c r="E133" s="150" t="str">
        <f>VLOOKUP(A133,Lists!$B$2:$G$200,5,FALSE)</f>
        <v>Displacement</v>
      </c>
      <c r="F133" s="144">
        <f t="shared" ref="F133:F148" si="20">IF(OR(N133="x",K133="x"),"x",ROUND((5-GEOMEAN(((5-K133)/5*4+1),((5-N133)/5*4+1),((5-N133)/5*4+1)))/4*3.5+Q133*0.3,1))</f>
        <v>2</v>
      </c>
      <c r="G133" s="145">
        <f t="shared" ref="G133:G148" si="21">IF(F133="x","x",ROUNDUP(F133,0))</f>
        <v>2</v>
      </c>
      <c r="H133" s="145" t="str">
        <f t="shared" ref="H133:H148" si="22">IF(N133="x","x",IF(K133="x","x",(IF(G133=5,"Very High",IF(G133=4,"High",IF(G133=3,"Medium",IF(G133=2,"Low","Very Low")))))))</f>
        <v>Low</v>
      </c>
      <c r="I133" s="146" t="str">
        <f>INDEX(Trends!$D$3:$D$404,MATCH(B133,Trends!$C$3:$C$404,0))</f>
        <v>Stable</v>
      </c>
      <c r="J133" s="145" t="str">
        <f>VLOOKUP($B133,Reliability!$A$3:$I$170,9,FALSE)</f>
        <v>Very High</v>
      </c>
      <c r="K133" s="147">
        <f t="shared" ref="K133:K148" si="23">IF(OR(M133="x",L133="x"),"x",ROUND((5-GEOMEAN(((5-L133)/5*4+1),((5-M133)/5*4+1),((5-M133)/5*4+1)))/4*5,1))</f>
        <v>2.8</v>
      </c>
      <c r="L133" s="147">
        <f>VLOOKUP($B133,'Impact of the crisis'!$C$6:$N$170,12,FALSE)</f>
        <v>2.9</v>
      </c>
      <c r="M133" s="147">
        <f>VLOOKUP($B133,'Impact of the crisis'!$C$6:$AB$170,26,FALSE)</f>
        <v>2.8</v>
      </c>
      <c r="N133" s="147">
        <f>VLOOKUP($B133,'Conditions of people affected'!$C$6:$R$170,16,FALSE)</f>
        <v>1.45</v>
      </c>
      <c r="O133" s="147">
        <f>VLOOKUP($B133,'Conditions of people affected'!$C$6:$R$170,9,FALSE)</f>
        <v>0.9</v>
      </c>
      <c r="P133" s="147">
        <f>VLOOKUP($B133,'Conditions of people affected'!$C$6:$R$170,15,FALSE)</f>
        <v>2</v>
      </c>
      <c r="Q133" s="147">
        <f t="shared" ref="Q133:Q148" si="24">IF(OR(S133="x",R133="x"),R133,ROUND((5-GEOMEAN(((5-R133)/5*4+1),((5-S133)/5*4+1)))/4*5,1))</f>
        <v>2.2000000000000002</v>
      </c>
      <c r="R133" s="147">
        <f>VLOOKUP($B133,'Complexity of the crisis'!$C$6:$AN$170,22,FALSE)</f>
        <v>1.9</v>
      </c>
      <c r="S133" s="147">
        <f>VLOOKUP($B133,'Complexity of the crisis'!$C$6:$AN$170,38,FALSE)</f>
        <v>2.5</v>
      </c>
      <c r="T133" s="151" t="str">
        <f>VLOOKUP(B133,Lists!$C$3:$E$163,3,FALSE)</f>
        <v>Americas</v>
      </c>
      <c r="U133" s="152">
        <f>VLOOKUP(B133,'INFORM Severity - hidden'!$C$5:$V$200,20,FALSE)</f>
        <v>44985</v>
      </c>
    </row>
    <row r="134" spans="1:21" x14ac:dyDescent="0.25">
      <c r="A134" s="148" t="str">
        <f t="array" ref="A134">IFERROR(INDEX(Lists!$B$2:$B$200,SMALL(IF(Lists!$I$2:$I$200="Individual",ROW(Lists!$B$2:$B$200)),ROW(130:130))-1,1),"")</f>
        <v>Mixed migration flows in Tunisia</v>
      </c>
      <c r="B134" s="149" t="str">
        <f>VLOOKUP(A134,Lists!$B$2:$G$200,2,FALSE)</f>
        <v>TUN002</v>
      </c>
      <c r="C134" s="149" t="str">
        <f>VLOOKUP(B134,'INFORM Severity - hidden'!$C$5:$D$200,2,FALSE)</f>
        <v>Tunisia</v>
      </c>
      <c r="D134" s="149" t="str">
        <f>VLOOKUP(A134,Lists!$B$2:$G$200,3,FALSE)</f>
        <v>TUN</v>
      </c>
      <c r="E134" s="150" t="str">
        <f>VLOOKUP(A134,Lists!$B$2:$G$200,5,FALSE)</f>
        <v>Displacement</v>
      </c>
      <c r="F134" s="144">
        <f t="shared" si="20"/>
        <v>1.8</v>
      </c>
      <c r="G134" s="145">
        <f t="shared" si="21"/>
        <v>2</v>
      </c>
      <c r="H134" s="145" t="str">
        <f t="shared" si="22"/>
        <v>Low</v>
      </c>
      <c r="I134" s="146" t="str">
        <f>INDEX(Trends!$D$3:$D$404,MATCH(B134,Trends!$C$3:$C$404,0))</f>
        <v>Stable</v>
      </c>
      <c r="J134" s="145" t="str">
        <f>VLOOKUP($B134,Reliability!$A$3:$I$170,9,FALSE)</f>
        <v>High</v>
      </c>
      <c r="K134" s="147">
        <f t="shared" si="23"/>
        <v>3.2</v>
      </c>
      <c r="L134" s="147">
        <f>VLOOKUP($B134,'Impact of the crisis'!$C$6:$N$170,12,FALSE)</f>
        <v>4.3</v>
      </c>
      <c r="M134" s="147">
        <f>VLOOKUP($B134,'Impact of the crisis'!$C$6:$AB$170,26,FALSE)</f>
        <v>2.5</v>
      </c>
      <c r="N134" s="147">
        <f>VLOOKUP($B134,'Conditions of people affected'!$C$6:$R$170,16,FALSE)</f>
        <v>0.55000000000000004</v>
      </c>
      <c r="O134" s="147">
        <f>VLOOKUP($B134,'Conditions of people affected'!$C$6:$R$170,9,FALSE)</f>
        <v>0.1</v>
      </c>
      <c r="P134" s="147">
        <f>VLOOKUP($B134,'Conditions of people affected'!$C$6:$R$170,15,FALSE)</f>
        <v>1</v>
      </c>
      <c r="Q134" s="147">
        <f t="shared" si="24"/>
        <v>2.2000000000000002</v>
      </c>
      <c r="R134" s="147">
        <f>VLOOKUP($B134,'Complexity of the crisis'!$C$6:$AN$170,22,FALSE)</f>
        <v>2.4</v>
      </c>
      <c r="S134" s="147">
        <f>VLOOKUP($B134,'Complexity of the crisis'!$C$6:$AN$170,38,FALSE)</f>
        <v>2</v>
      </c>
      <c r="T134" s="151" t="str">
        <f>VLOOKUP(B134,Lists!$C$3:$E$163,3,FALSE)</f>
        <v>Africa</v>
      </c>
      <c r="U134" s="152">
        <f>VLOOKUP(B134,'INFORM Severity - hidden'!$C$5:$V$200,20,FALSE)</f>
        <v>45043</v>
      </c>
    </row>
    <row r="135" spans="1:21" x14ac:dyDescent="0.25">
      <c r="A135" s="148" t="str">
        <f t="array" ref="A135">IFERROR(INDEX(Lists!$B$2:$B$200,SMALL(IF(Lists!$I$2:$I$200="Individual",ROW(Lists!$B$2:$B$200)),ROW(131:131))-1,1),"")</f>
        <v>Syrian Refugees in Türkiye</v>
      </c>
      <c r="B135" s="149" t="str">
        <f>VLOOKUP(A135,Lists!$B$2:$G$200,2,FALSE)</f>
        <v>TUR002</v>
      </c>
      <c r="C135" s="149" t="str">
        <f>VLOOKUP(B135,'INFORM Severity - hidden'!$C$5:$D$200,2,FALSE)</f>
        <v>Türkiye</v>
      </c>
      <c r="D135" s="149" t="str">
        <f>VLOOKUP(A135,Lists!$B$2:$G$200,3,FALSE)</f>
        <v>TUR</v>
      </c>
      <c r="E135" s="150" t="str">
        <f>VLOOKUP(A135,Lists!$B$2:$G$200,5,FALSE)</f>
        <v>Displacement</v>
      </c>
      <c r="F135" s="144">
        <f t="shared" si="20"/>
        <v>3.3</v>
      </c>
      <c r="G135" s="145">
        <f t="shared" si="21"/>
        <v>4</v>
      </c>
      <c r="H135" s="145" t="str">
        <f t="shared" si="22"/>
        <v>High</v>
      </c>
      <c r="I135" s="146" t="str">
        <f>INDEX(Trends!$D$3:$D$404,MATCH(B135,Trends!$C$3:$C$404,0))</f>
        <v>Stable</v>
      </c>
      <c r="J135" s="145" t="str">
        <f>VLOOKUP($B135,Reliability!$A$3:$I$170,9,FALSE)</f>
        <v>Medium</v>
      </c>
      <c r="K135" s="147">
        <f t="shared" si="23"/>
        <v>3.8</v>
      </c>
      <c r="L135" s="147">
        <f>VLOOKUP($B135,'Impact of the crisis'!$C$6:$N$170,12,FALSE)</f>
        <v>2.9</v>
      </c>
      <c r="M135" s="147">
        <f>VLOOKUP($B135,'Impact of the crisis'!$C$6:$AB$170,26,FALSE)</f>
        <v>4.2</v>
      </c>
      <c r="N135" s="147">
        <f>VLOOKUP($B135,'Conditions of people affected'!$C$6:$R$170,16,FALSE)</f>
        <v>3.4</v>
      </c>
      <c r="O135" s="147">
        <f>VLOOKUP($B135,'Conditions of people affected'!$C$6:$R$170,9,FALSE)</f>
        <v>3.8</v>
      </c>
      <c r="P135" s="147">
        <f>VLOOKUP($B135,'Conditions of people affected'!$C$6:$R$170,15,FALSE)</f>
        <v>3</v>
      </c>
      <c r="Q135" s="147">
        <f t="shared" si="24"/>
        <v>2.8</v>
      </c>
      <c r="R135" s="147">
        <f>VLOOKUP($B135,'Complexity of the crisis'!$C$6:$AN$170,22,FALSE)</f>
        <v>3.4</v>
      </c>
      <c r="S135" s="147">
        <f>VLOOKUP($B135,'Complexity of the crisis'!$C$6:$AN$170,38,FALSE)</f>
        <v>2</v>
      </c>
      <c r="T135" s="151" t="str">
        <f>VLOOKUP(B135,Lists!$C$3:$E$163,3,FALSE)</f>
        <v>Middle east</v>
      </c>
      <c r="U135" s="152">
        <f>VLOOKUP(B135,'INFORM Severity - hidden'!$C$5:$V$200,20,FALSE)</f>
        <v>45042</v>
      </c>
    </row>
    <row r="136" spans="1:21" x14ac:dyDescent="0.25">
      <c r="A136" s="148" t="str">
        <f t="array" ref="A136">IFERROR(INDEX(Lists!$B$2:$B$200,SMALL(IF(Lists!$I$2:$I$200="Individual",ROW(Lists!$B$2:$B$200)),ROW(132:132))-1,1),"")</f>
        <v>Mixed Migration Flows in Türkiye</v>
      </c>
      <c r="B136" s="149" t="str">
        <f>VLOOKUP(A136,Lists!$B$2:$G$200,2,FALSE)</f>
        <v>TUR003</v>
      </c>
      <c r="C136" s="149" t="str">
        <f>VLOOKUP(B136,'INFORM Severity - hidden'!$C$5:$D$200,2,FALSE)</f>
        <v>Türkiye</v>
      </c>
      <c r="D136" s="149" t="str">
        <f>VLOOKUP(A136,Lists!$B$2:$G$200,3,FALSE)</f>
        <v>TUR</v>
      </c>
      <c r="E136" s="150" t="str">
        <f>VLOOKUP(A136,Lists!$B$2:$G$200,5,FALSE)</f>
        <v>Displacement</v>
      </c>
      <c r="F136" s="144">
        <f t="shared" si="20"/>
        <v>2.4</v>
      </c>
      <c r="G136" s="145">
        <f t="shared" si="21"/>
        <v>3</v>
      </c>
      <c r="H136" s="145" t="str">
        <f t="shared" si="22"/>
        <v>Medium</v>
      </c>
      <c r="I136" s="146" t="str">
        <f>INDEX(Trends!$D$3:$D$404,MATCH(B136,Trends!$C$3:$C$404,0))</f>
        <v>Stable</v>
      </c>
      <c r="J136" s="145" t="str">
        <f>VLOOKUP($B136,Reliability!$A$3:$I$170,9,FALSE)</f>
        <v>High</v>
      </c>
      <c r="K136" s="147">
        <f t="shared" si="23"/>
        <v>2.7</v>
      </c>
      <c r="L136" s="147">
        <f>VLOOKUP($B136,'Impact of the crisis'!$C$6:$N$170,12,FALSE)</f>
        <v>3.1</v>
      </c>
      <c r="M136" s="147">
        <f>VLOOKUP($B136,'Impact of the crisis'!$C$6:$AB$170,26,FALSE)</f>
        <v>2.5</v>
      </c>
      <c r="N136" s="147">
        <f>VLOOKUP($B136,'Conditions of people affected'!$C$6:$R$170,16,FALSE)</f>
        <v>2.0499999999999998</v>
      </c>
      <c r="O136" s="147">
        <f>VLOOKUP($B136,'Conditions of people affected'!$C$6:$R$170,9,FALSE)</f>
        <v>2.1</v>
      </c>
      <c r="P136" s="147">
        <f>VLOOKUP($B136,'Conditions of people affected'!$C$6:$R$170,15,FALSE)</f>
        <v>2</v>
      </c>
      <c r="Q136" s="147">
        <f t="shared" si="24"/>
        <v>2.8</v>
      </c>
      <c r="R136" s="147">
        <f>VLOOKUP($B136,'Complexity of the crisis'!$C$6:$AN$170,22,FALSE)</f>
        <v>3.4</v>
      </c>
      <c r="S136" s="147">
        <f>VLOOKUP($B136,'Complexity of the crisis'!$C$6:$AN$170,38,FALSE)</f>
        <v>2</v>
      </c>
      <c r="T136" s="151" t="str">
        <f>VLOOKUP(B136,Lists!$C$3:$E$163,3,FALSE)</f>
        <v>Middle east</v>
      </c>
      <c r="U136" s="152">
        <f>VLOOKUP(B136,'INFORM Severity - hidden'!$C$5:$V$200,20,FALSE)</f>
        <v>45042</v>
      </c>
    </row>
    <row r="137" spans="1:21" x14ac:dyDescent="0.25">
      <c r="A137" s="148" t="str">
        <f t="array" ref="A137">IFERROR(INDEX(Lists!$B$2:$B$200,SMALL(IF(Lists!$I$2:$I$200="Individual",ROW(Lists!$B$2:$B$200)),ROW(133:133))-1,1),"")</f>
        <v>Kurdish Conflict</v>
      </c>
      <c r="B137" s="149" t="str">
        <f>VLOOKUP(A137,Lists!$B$2:$G$200,2,FALSE)</f>
        <v>TUR004</v>
      </c>
      <c r="C137" s="149" t="str">
        <f>VLOOKUP(B137,'INFORM Severity - hidden'!$C$5:$D$200,2,FALSE)</f>
        <v>Türkiye</v>
      </c>
      <c r="D137" s="149" t="str">
        <f>VLOOKUP(A137,Lists!$B$2:$G$200,3,FALSE)</f>
        <v>TUR</v>
      </c>
      <c r="E137" s="150" t="str">
        <f>VLOOKUP(A137,Lists!$B$2:$G$200,5,FALSE)</f>
        <v>Conflict</v>
      </c>
      <c r="F137" s="144" t="str">
        <f t="shared" si="20"/>
        <v>x</v>
      </c>
      <c r="G137" s="145" t="str">
        <f t="shared" si="21"/>
        <v>x</v>
      </c>
      <c r="H137" s="145" t="str">
        <f t="shared" si="22"/>
        <v>x</v>
      </c>
      <c r="I137" s="146" t="str">
        <f>INDEX(Trends!$D$3:$D$404,MATCH(B137,Trends!$C$3:$C$404,0))</f>
        <v>-</v>
      </c>
      <c r="J137" s="145" t="str">
        <f>VLOOKUP($B137,Reliability!$A$3:$I$170,9,FALSE)</f>
        <v>Medium</v>
      </c>
      <c r="K137" s="147">
        <f t="shared" si="23"/>
        <v>3.9</v>
      </c>
      <c r="L137" s="147">
        <f>VLOOKUP($B137,'Impact of the crisis'!$C$6:$N$170,12,FALSE)</f>
        <v>2.4</v>
      </c>
      <c r="M137" s="147">
        <f>VLOOKUP($B137,'Impact of the crisis'!$C$6:$AB$170,26,FALSE)</f>
        <v>4.4000000000000004</v>
      </c>
      <c r="N137" s="147" t="str">
        <f>VLOOKUP($B137,'Conditions of people affected'!$C$6:$R$170,16,FALSE)</f>
        <v>x</v>
      </c>
      <c r="O137" s="147" t="str">
        <f>VLOOKUP($B137,'Conditions of people affected'!$C$6:$R$170,9,FALSE)</f>
        <v>x</v>
      </c>
      <c r="P137" s="147" t="str">
        <f>VLOOKUP($B137,'Conditions of people affected'!$C$6:$R$170,15,FALSE)</f>
        <v>x</v>
      </c>
      <c r="Q137" s="147">
        <f t="shared" si="24"/>
        <v>3</v>
      </c>
      <c r="R137" s="147">
        <f>VLOOKUP($B137,'Complexity of the crisis'!$C$6:$AN$170,22,FALSE)</f>
        <v>3.4</v>
      </c>
      <c r="S137" s="147">
        <f>VLOOKUP($B137,'Complexity of the crisis'!$C$6:$AN$170,38,FALSE)</f>
        <v>2.5</v>
      </c>
      <c r="T137" s="151" t="str">
        <f>VLOOKUP(B137,Lists!$C$3:$E$163,3,FALSE)</f>
        <v>Middle east</v>
      </c>
      <c r="U137" s="152">
        <f>VLOOKUP(B137,'INFORM Severity - hidden'!$C$5:$V$200,20,FALSE)</f>
        <v>45042</v>
      </c>
    </row>
    <row r="138" spans="1:21" x14ac:dyDescent="0.25">
      <c r="A138" s="148" t="str">
        <f t="array" ref="A138">IFERROR(INDEX(Lists!$B$2:$B$200,SMALL(IF(Lists!$I$2:$I$200="Individual",ROW(Lists!$B$2:$B$200)),ROW(134:134))-1,1),"")</f>
        <v>Türkiye / Syria earthquake in Türkiye</v>
      </c>
      <c r="B138" s="149" t="str">
        <f>VLOOKUP(A138,Lists!$B$2:$G$200,2,FALSE)</f>
        <v>TUR005</v>
      </c>
      <c r="C138" s="149" t="str">
        <f>VLOOKUP(B138,'INFORM Severity - hidden'!$C$5:$D$200,2,FALSE)</f>
        <v>Türkiye</v>
      </c>
      <c r="D138" s="149" t="str">
        <f>VLOOKUP(A138,Lists!$B$2:$G$200,3,FALSE)</f>
        <v>TUR</v>
      </c>
      <c r="E138" s="150" t="str">
        <f>VLOOKUP(A138,Lists!$B$2:$G$200,5,FALSE)</f>
        <v>Earthquake</v>
      </c>
      <c r="F138" s="144">
        <f t="shared" si="20"/>
        <v>3.3</v>
      </c>
      <c r="G138" s="145">
        <f t="shared" si="21"/>
        <v>4</v>
      </c>
      <c r="H138" s="145" t="str">
        <f t="shared" si="22"/>
        <v>High</v>
      </c>
      <c r="I138" s="146" t="str">
        <f>INDEX(Trends!$D$3:$D$404,MATCH(B138,Trends!$C$3:$C$404,0))</f>
        <v>-</v>
      </c>
      <c r="J138" s="145" t="str">
        <f>VLOOKUP($B138,Reliability!$A$3:$I$170,9,FALSE)</f>
        <v>High</v>
      </c>
      <c r="K138" s="147">
        <f t="shared" si="23"/>
        <v>3.9</v>
      </c>
      <c r="L138" s="147">
        <f>VLOOKUP($B138,'Impact of the crisis'!$C$6:$N$170,12,FALSE)</f>
        <v>2.1</v>
      </c>
      <c r="M138" s="147">
        <f>VLOOKUP($B138,'Impact of the crisis'!$C$6:$AB$170,26,FALSE)</f>
        <v>4.5</v>
      </c>
      <c r="N138" s="147">
        <f>VLOOKUP($B138,'Conditions of people affected'!$C$6:$R$170,16,FALSE)</f>
        <v>3.1</v>
      </c>
      <c r="O138" s="147">
        <f>VLOOKUP($B138,'Conditions of people affected'!$C$6:$R$170,9,FALSE)</f>
        <v>3.2</v>
      </c>
      <c r="P138" s="147">
        <f>VLOOKUP($B138,'Conditions of people affected'!$C$6:$R$170,15,FALSE)</f>
        <v>3</v>
      </c>
      <c r="Q138" s="147">
        <f t="shared" si="24"/>
        <v>3</v>
      </c>
      <c r="R138" s="147">
        <f>VLOOKUP($B138,'Complexity of the crisis'!$C$6:$AN$170,22,FALSE)</f>
        <v>3.4</v>
      </c>
      <c r="S138" s="147">
        <f>VLOOKUP($B138,'Complexity of the crisis'!$C$6:$AN$170,38,FALSE)</f>
        <v>2.5</v>
      </c>
      <c r="T138" s="151" t="str">
        <f>VLOOKUP(B138,Lists!$C$3:$E$163,3,FALSE)</f>
        <v>Middle east</v>
      </c>
      <c r="U138" s="152">
        <f>VLOOKUP(B138,'INFORM Severity - hidden'!$C$5:$V$200,20,FALSE)</f>
        <v>45042</v>
      </c>
    </row>
    <row r="139" spans="1:21" x14ac:dyDescent="0.25">
      <c r="A139" s="148" t="str">
        <f t="array" ref="A139">IFERROR(INDEX(Lists!$B$2:$B$200,SMALL(IF(Lists!$I$2:$I$200="Individual",ROW(Lists!$B$2:$B$200)),ROW(135:135))-1,1),"")</f>
        <v>International Displacement in Tanzania</v>
      </c>
      <c r="B139" s="149" t="str">
        <f>VLOOKUP(A139,Lists!$B$2:$G$200,2,FALSE)</f>
        <v>TZA002</v>
      </c>
      <c r="C139" s="149" t="str">
        <f>VLOOKUP(B139,'INFORM Severity - hidden'!$C$5:$D$200,2,FALSE)</f>
        <v>Tanzania</v>
      </c>
      <c r="D139" s="149" t="str">
        <f>VLOOKUP(A139,Lists!$B$2:$G$200,3,FALSE)</f>
        <v>TZA</v>
      </c>
      <c r="E139" s="150" t="str">
        <f>VLOOKUP(A139,Lists!$B$2:$G$200,5,FALSE)</f>
        <v>Displacement</v>
      </c>
      <c r="F139" s="144">
        <f t="shared" si="20"/>
        <v>2.2999999999999998</v>
      </c>
      <c r="G139" s="145">
        <f t="shared" si="21"/>
        <v>3</v>
      </c>
      <c r="H139" s="145" t="str">
        <f t="shared" si="22"/>
        <v>Medium</v>
      </c>
      <c r="I139" s="146" t="str">
        <f>INDEX(Trends!$D$3:$D$404,MATCH(B139,Trends!$C$3:$C$404,0))</f>
        <v>Stable</v>
      </c>
      <c r="J139" s="145" t="str">
        <f>VLOOKUP($B139,Reliability!$A$3:$I$170,9,FALSE)</f>
        <v>Very High</v>
      </c>
      <c r="K139" s="147">
        <f t="shared" si="23"/>
        <v>3.2</v>
      </c>
      <c r="L139" s="147">
        <f>VLOOKUP($B139,'Impact of the crisis'!$C$6:$N$170,12,FALSE)</f>
        <v>2.5</v>
      </c>
      <c r="M139" s="147">
        <f>VLOOKUP($B139,'Impact of the crisis'!$C$6:$AB$170,26,FALSE)</f>
        <v>3.5</v>
      </c>
      <c r="N139" s="147">
        <f>VLOOKUP($B139,'Conditions of people affected'!$C$6:$R$170,16,FALSE)</f>
        <v>2.15</v>
      </c>
      <c r="O139" s="147">
        <f>VLOOKUP($B139,'Conditions of people affected'!$C$6:$R$170,9,FALSE)</f>
        <v>2.2999999999999998</v>
      </c>
      <c r="P139" s="147">
        <f>VLOOKUP($B139,'Conditions of people affected'!$C$6:$R$170,15,FALSE)</f>
        <v>2</v>
      </c>
      <c r="Q139" s="147">
        <f t="shared" si="24"/>
        <v>1.8</v>
      </c>
      <c r="R139" s="147">
        <f>VLOOKUP($B139,'Complexity of the crisis'!$C$6:$AN$170,22,FALSE)</f>
        <v>2</v>
      </c>
      <c r="S139" s="147">
        <f>VLOOKUP($B139,'Complexity of the crisis'!$C$6:$AN$170,38,FALSE)</f>
        <v>1.5</v>
      </c>
      <c r="T139" s="151" t="str">
        <f>VLOOKUP(B139,Lists!$C$3:$E$163,3,FALSE)</f>
        <v>Africa</v>
      </c>
      <c r="U139" s="152">
        <f>VLOOKUP(B139,'INFORM Severity - hidden'!$C$5:$V$200,20,FALSE)</f>
        <v>45046</v>
      </c>
    </row>
    <row r="140" spans="1:21" x14ac:dyDescent="0.25">
      <c r="A140" s="148" t="str">
        <f t="array" ref="A140">IFERROR(INDEX(Lists!$B$2:$B$200,SMALL(IF(Lists!$I$2:$I$200="Individual",ROW(Lists!$B$2:$B$200)),ROW(136:136))-1,1),"")</f>
        <v>Food Security Crisis in North-East Tanzania</v>
      </c>
      <c r="B140" s="149" t="str">
        <f>VLOOKUP(A140,Lists!$B$2:$G$200,2,FALSE)</f>
        <v>TZA003</v>
      </c>
      <c r="C140" s="149" t="str">
        <f>VLOOKUP(B140,'INFORM Severity - hidden'!$C$5:$D$200,2,FALSE)</f>
        <v>Tanzania</v>
      </c>
      <c r="D140" s="149" t="str">
        <f>VLOOKUP(A140,Lists!$B$2:$G$200,3,FALSE)</f>
        <v>TZA</v>
      </c>
      <c r="E140" s="150" t="str">
        <f>VLOOKUP(A140,Lists!$B$2:$G$200,5,FALSE)</f>
        <v>Drought</v>
      </c>
      <c r="F140" s="144">
        <f t="shared" si="20"/>
        <v>2.4</v>
      </c>
      <c r="G140" s="145">
        <f t="shared" si="21"/>
        <v>3</v>
      </c>
      <c r="H140" s="145" t="str">
        <f t="shared" si="22"/>
        <v>Medium</v>
      </c>
      <c r="I140" s="146" t="str">
        <f>INDEX(Trends!$D$3:$D$404,MATCH(B140,Trends!$C$3:$C$404,0))</f>
        <v>Stable</v>
      </c>
      <c r="J140" s="145" t="str">
        <f>VLOOKUP($B140,Reliability!$A$3:$I$170,9,FALSE)</f>
        <v>Very High</v>
      </c>
      <c r="K140" s="147">
        <f t="shared" si="23"/>
        <v>2.1</v>
      </c>
      <c r="L140" s="147">
        <f>VLOOKUP($B140,'Impact of the crisis'!$C$6:$N$170,12,FALSE)</f>
        <v>2.7</v>
      </c>
      <c r="M140" s="147">
        <f>VLOOKUP($B140,'Impact of the crisis'!$C$6:$AB$170,26,FALSE)</f>
        <v>1.7</v>
      </c>
      <c r="N140" s="147">
        <f>VLOOKUP($B140,'Conditions of people affected'!$C$6:$R$170,16,FALSE)</f>
        <v>3.15</v>
      </c>
      <c r="O140" s="147">
        <f>VLOOKUP($B140,'Conditions of people affected'!$C$6:$R$170,9,FALSE)</f>
        <v>3.3</v>
      </c>
      <c r="P140" s="147">
        <f>VLOOKUP($B140,'Conditions of people affected'!$C$6:$R$170,15,FALSE)</f>
        <v>3</v>
      </c>
      <c r="Q140" s="147">
        <f t="shared" si="24"/>
        <v>1.5</v>
      </c>
      <c r="R140" s="147">
        <f>VLOOKUP($B140,'Complexity of the crisis'!$C$6:$AN$170,22,FALSE)</f>
        <v>2</v>
      </c>
      <c r="S140" s="147">
        <f>VLOOKUP($B140,'Complexity of the crisis'!$C$6:$AN$170,38,FALSE)</f>
        <v>1</v>
      </c>
      <c r="T140" s="151" t="str">
        <f>VLOOKUP(B140,Lists!$C$3:$E$163,3,FALSE)</f>
        <v>Africa</v>
      </c>
      <c r="U140" s="152">
        <f>VLOOKUP(B140,'INFORM Severity - hidden'!$C$5:$V$200,20,FALSE)</f>
        <v>45046</v>
      </c>
    </row>
    <row r="141" spans="1:21" x14ac:dyDescent="0.25">
      <c r="A141" s="148" t="str">
        <f t="array" ref="A141">IFERROR(INDEX(Lists!$B$2:$B$200,SMALL(IF(Lists!$I$2:$I$200="Individual",ROW(Lists!$B$2:$B$200)),ROW(137:137))-1,1),"")</f>
        <v>International Displacement in Uganda</v>
      </c>
      <c r="B141" s="149" t="str">
        <f>VLOOKUP(A141,Lists!$B$2:$G$200,2,FALSE)</f>
        <v>UGA005</v>
      </c>
      <c r="C141" s="149" t="str">
        <f>VLOOKUP(B141,'INFORM Severity - hidden'!$C$5:$D$200,2,FALSE)</f>
        <v>Uganda</v>
      </c>
      <c r="D141" s="149" t="str">
        <f>VLOOKUP(A141,Lists!$B$2:$G$200,3,FALSE)</f>
        <v>UGA</v>
      </c>
      <c r="E141" s="150" t="str">
        <f>VLOOKUP(A141,Lists!$B$2:$G$200,5,FALSE)</f>
        <v>Displacement</v>
      </c>
      <c r="F141" s="144">
        <f t="shared" si="20"/>
        <v>3.2</v>
      </c>
      <c r="G141" s="145">
        <f t="shared" si="21"/>
        <v>4</v>
      </c>
      <c r="H141" s="145" t="str">
        <f t="shared" si="22"/>
        <v>High</v>
      </c>
      <c r="I141" s="146" t="str">
        <f>INDEX(Trends!$D$3:$D$404,MATCH(B141,Trends!$C$3:$C$404,0))</f>
        <v>Stable</v>
      </c>
      <c r="J141" s="145" t="str">
        <f>VLOOKUP($B141,Reliability!$A$3:$I$170,9,FALSE)</f>
        <v>Medium</v>
      </c>
      <c r="K141" s="147">
        <f t="shared" si="23"/>
        <v>3.2</v>
      </c>
      <c r="L141" s="147">
        <f>VLOOKUP($B141,'Impact of the crisis'!$C$6:$N$170,12,FALSE)</f>
        <v>1.7</v>
      </c>
      <c r="M141" s="147">
        <f>VLOOKUP($B141,'Impact of the crisis'!$C$6:$AB$170,26,FALSE)</f>
        <v>3.7</v>
      </c>
      <c r="N141" s="147">
        <f>VLOOKUP($B141,'Conditions of people affected'!$C$6:$R$170,16,FALSE)</f>
        <v>3.3</v>
      </c>
      <c r="O141" s="147">
        <f>VLOOKUP($B141,'Conditions of people affected'!$C$6:$R$170,9,FALSE)</f>
        <v>3.6</v>
      </c>
      <c r="P141" s="147">
        <f>VLOOKUP($B141,'Conditions of people affected'!$C$6:$R$170,15,FALSE)</f>
        <v>3</v>
      </c>
      <c r="Q141" s="147">
        <f t="shared" si="24"/>
        <v>2.9</v>
      </c>
      <c r="R141" s="147">
        <f>VLOOKUP($B141,'Complexity of the crisis'!$C$6:$AN$170,22,FALSE)</f>
        <v>3.6</v>
      </c>
      <c r="S141" s="147">
        <f>VLOOKUP($B141,'Complexity of the crisis'!$C$6:$AN$170,38,FALSE)</f>
        <v>2</v>
      </c>
      <c r="T141" s="151" t="str">
        <f>VLOOKUP(B141,Lists!$C$3:$E$163,3,FALSE)</f>
        <v>Africa</v>
      </c>
      <c r="U141" s="152">
        <f>VLOOKUP(B141,'INFORM Severity - hidden'!$C$5:$V$200,20,FALSE)</f>
        <v>45034</v>
      </c>
    </row>
    <row r="142" spans="1:21" x14ac:dyDescent="0.25">
      <c r="A142" s="148" t="str">
        <f t="array" ref="A142">IFERROR(INDEX(Lists!$B$2:$B$200,SMALL(IF(Lists!$I$2:$I$200="Individual",ROW(Lists!$B$2:$B$200)),ROW(138:138))-1,1),"")</f>
        <v>Conflict in Ukraine</v>
      </c>
      <c r="B142" s="149" t="str">
        <f>VLOOKUP(A142,Lists!$B$2:$G$200,2,FALSE)</f>
        <v>UKR002</v>
      </c>
      <c r="C142" s="149" t="str">
        <f>VLOOKUP(B142,'INFORM Severity - hidden'!$C$5:$D$200,2,FALSE)</f>
        <v>Ukraine</v>
      </c>
      <c r="D142" s="149" t="str">
        <f>VLOOKUP(A142,Lists!$B$2:$G$200,3,FALSE)</f>
        <v>UKR</v>
      </c>
      <c r="E142" s="150" t="str">
        <f>VLOOKUP(A142,Lists!$B$2:$G$200,5,FALSE)</f>
        <v>Conflict,Displacement</v>
      </c>
      <c r="F142" s="144">
        <f t="shared" si="20"/>
        <v>4.3</v>
      </c>
      <c r="G142" s="145">
        <f t="shared" si="21"/>
        <v>5</v>
      </c>
      <c r="H142" s="145" t="str">
        <f t="shared" si="22"/>
        <v>Very High</v>
      </c>
      <c r="I142" s="146" t="str">
        <f>INDEX(Trends!$D$3:$D$404,MATCH(B142,Trends!$C$3:$C$404,0))</f>
        <v>Increasing</v>
      </c>
      <c r="J142" s="145" t="str">
        <f>VLOOKUP($B142,Reliability!$A$3:$I$170,9,FALSE)</f>
        <v>Very High</v>
      </c>
      <c r="K142" s="147">
        <f t="shared" si="23"/>
        <v>4.5999999999999996</v>
      </c>
      <c r="L142" s="147">
        <f>VLOOKUP($B142,'Impact of the crisis'!$C$6:$N$170,12,FALSE)</f>
        <v>4.9000000000000004</v>
      </c>
      <c r="M142" s="147">
        <f>VLOOKUP($B142,'Impact of the crisis'!$C$6:$AB$170,26,FALSE)</f>
        <v>4.4000000000000004</v>
      </c>
      <c r="N142" s="147">
        <f>VLOOKUP($B142,'Conditions of people affected'!$C$6:$R$170,16,FALSE)</f>
        <v>5</v>
      </c>
      <c r="O142" s="147">
        <f>VLOOKUP($B142,'Conditions of people affected'!$C$6:$R$170,9,FALSE)</f>
        <v>5</v>
      </c>
      <c r="P142" s="147">
        <f>VLOOKUP($B142,'Conditions of people affected'!$C$6:$R$170,15,FALSE)</f>
        <v>5</v>
      </c>
      <c r="Q142" s="147">
        <f t="shared" si="24"/>
        <v>2.8</v>
      </c>
      <c r="R142" s="147">
        <f>VLOOKUP($B142,'Complexity of the crisis'!$C$6:$AN$170,22,FALSE)</f>
        <v>2.6</v>
      </c>
      <c r="S142" s="147">
        <f>VLOOKUP($B142,'Complexity of the crisis'!$C$6:$AN$170,38,FALSE)</f>
        <v>3</v>
      </c>
      <c r="T142" s="151" t="str">
        <f>VLOOKUP(B142,Lists!$C$3:$E$163,3,FALSE)</f>
        <v>Europe</v>
      </c>
      <c r="U142" s="152">
        <f>VLOOKUP(B142,'INFORM Severity - hidden'!$C$5:$V$200,20,FALSE)</f>
        <v>45046</v>
      </c>
    </row>
    <row r="143" spans="1:21" x14ac:dyDescent="0.25">
      <c r="A143" s="148" t="str">
        <f t="array" ref="A143">IFERROR(INDEX(Lists!$B$2:$B$200,SMALL(IF(Lists!$I$2:$I$200="Individual",ROW(Lists!$B$2:$B$200)),ROW(139:139))-1,1),"")</f>
        <v>Complex crisis in Venezuela</v>
      </c>
      <c r="B143" s="149" t="str">
        <f>VLOOKUP(A143,Lists!$B$2:$G$200,2,FALSE)</f>
        <v>VEN001</v>
      </c>
      <c r="C143" s="149" t="str">
        <f>VLOOKUP(B143,'INFORM Severity - hidden'!$C$5:$D$200,2,FALSE)</f>
        <v>Venezuela</v>
      </c>
      <c r="D143" s="149" t="str">
        <f>VLOOKUP(A143,Lists!$B$2:$G$200,3,FALSE)</f>
        <v>VEN</v>
      </c>
      <c r="E143" s="150" t="str">
        <f>VLOOKUP(A143,Lists!$B$2:$G$200,5,FALSE)</f>
        <v>Socio-political,Violence,Floods</v>
      </c>
      <c r="F143" s="144">
        <f t="shared" si="20"/>
        <v>4</v>
      </c>
      <c r="G143" s="145">
        <f t="shared" si="21"/>
        <v>4</v>
      </c>
      <c r="H143" s="145" t="str">
        <f t="shared" si="22"/>
        <v>High</v>
      </c>
      <c r="I143" s="146" t="str">
        <f>INDEX(Trends!$D$3:$D$404,MATCH(B143,Trends!$C$3:$C$404,0))</f>
        <v>Stable</v>
      </c>
      <c r="J143" s="145" t="str">
        <f>VLOOKUP($B143,Reliability!$A$3:$I$170,9,FALSE)</f>
        <v>High</v>
      </c>
      <c r="K143" s="147">
        <f t="shared" si="23"/>
        <v>4.4000000000000004</v>
      </c>
      <c r="L143" s="147">
        <f>VLOOKUP($B143,'Impact of the crisis'!$C$6:$N$170,12,FALSE)</f>
        <v>4.9000000000000004</v>
      </c>
      <c r="M143" s="147">
        <f>VLOOKUP($B143,'Impact of the crisis'!$C$6:$AB$170,26,FALSE)</f>
        <v>4.0999999999999996</v>
      </c>
      <c r="N143" s="147">
        <f>VLOOKUP($B143,'Conditions of people affected'!$C$6:$R$170,16,FALSE)</f>
        <v>4</v>
      </c>
      <c r="O143" s="147">
        <f>VLOOKUP($B143,'Conditions of people affected'!$C$6:$R$170,9,FALSE)</f>
        <v>5</v>
      </c>
      <c r="P143" s="147">
        <f>VLOOKUP($B143,'Conditions of people affected'!$C$6:$R$170,15,FALSE)</f>
        <v>3</v>
      </c>
      <c r="Q143" s="147">
        <f t="shared" si="24"/>
        <v>3.8</v>
      </c>
      <c r="R143" s="147">
        <f>VLOOKUP($B143,'Complexity of the crisis'!$C$6:$AN$170,22,FALSE)</f>
        <v>3.6</v>
      </c>
      <c r="S143" s="147">
        <f>VLOOKUP($B143,'Complexity of the crisis'!$C$6:$AN$170,38,FALSE)</f>
        <v>4</v>
      </c>
      <c r="T143" s="151" t="str">
        <f>VLOOKUP(B143,Lists!$C$3:$E$163,3,FALSE)</f>
        <v>Americas</v>
      </c>
      <c r="U143" s="152">
        <f>VLOOKUP(B143,'INFORM Severity - hidden'!$C$5:$V$200,20,FALSE)</f>
        <v>45046</v>
      </c>
    </row>
    <row r="144" spans="1:21" x14ac:dyDescent="0.25">
      <c r="A144" s="148" t="str">
        <f t="array" ref="A144">IFERROR(INDEX(Lists!$B$2:$B$200,SMALL(IF(Lists!$I$2:$I$200="Individual",ROW(Lists!$B$2:$B$200)),ROW(140:140))-1,1),"")</f>
        <v>Cyclone Judy and cyclone Kevin in Vanuatu</v>
      </c>
      <c r="B144" s="149" t="str">
        <f>VLOOKUP(A144,Lists!$B$2:$G$200,2,FALSE)</f>
        <v>VUT003</v>
      </c>
      <c r="C144" s="149" t="str">
        <f>VLOOKUP(B144,'INFORM Severity - hidden'!$C$5:$D$200,2,FALSE)</f>
        <v>Vanuatu</v>
      </c>
      <c r="D144" s="149" t="str">
        <f>VLOOKUP(A144,Lists!$B$2:$G$200,3,FALSE)</f>
        <v>VUT</v>
      </c>
      <c r="E144" s="150" t="str">
        <f>VLOOKUP(A144,Lists!$B$2:$G$200,5,FALSE)</f>
        <v>Cyclone</v>
      </c>
      <c r="F144" s="144">
        <f t="shared" si="20"/>
        <v>2.2000000000000002</v>
      </c>
      <c r="G144" s="145">
        <f t="shared" si="21"/>
        <v>3</v>
      </c>
      <c r="H144" s="145" t="str">
        <f t="shared" si="22"/>
        <v>Medium</v>
      </c>
      <c r="I144" s="146" t="str">
        <f>INDEX(Trends!$D$3:$D$404,MATCH(B144,Trends!$C$3:$C$404,0))</f>
        <v>-</v>
      </c>
      <c r="J144" s="145" t="str">
        <f>VLOOKUP($B144,Reliability!$A$3:$I$170,9,FALSE)</f>
        <v>Medium</v>
      </c>
      <c r="K144" s="147">
        <f t="shared" si="23"/>
        <v>2.1</v>
      </c>
      <c r="L144" s="147">
        <f>VLOOKUP($B144,'Impact of the crisis'!$C$6:$N$170,12,FALSE)</f>
        <v>3</v>
      </c>
      <c r="M144" s="147">
        <f>VLOOKUP($B144,'Impact of the crisis'!$C$6:$AB$170,26,FALSE)</f>
        <v>1.5</v>
      </c>
      <c r="N144" s="147">
        <f>VLOOKUP($B144,'Conditions of people affected'!$C$6:$R$170,16,FALSE)</f>
        <v>3</v>
      </c>
      <c r="O144" s="147">
        <f>VLOOKUP($B144,'Conditions of people affected'!$C$6:$R$170,9,FALSE)</f>
        <v>2</v>
      </c>
      <c r="P144" s="147">
        <f>VLOOKUP($B144,'Conditions of people affected'!$C$6:$R$170,15,FALSE)</f>
        <v>4</v>
      </c>
      <c r="Q144" s="147">
        <f t="shared" si="24"/>
        <v>1</v>
      </c>
      <c r="R144" s="147">
        <f>VLOOKUP($B144,'Complexity of the crisis'!$C$6:$AN$170,22,FALSE)</f>
        <v>0.9</v>
      </c>
      <c r="S144" s="147">
        <f>VLOOKUP($B144,'Complexity of the crisis'!$C$6:$AN$170,38,FALSE)</f>
        <v>1</v>
      </c>
      <c r="T144" s="151" t="str">
        <f>VLOOKUP(B144,Lists!$C$3:$E$163,3,FALSE)</f>
        <v>Pacific</v>
      </c>
      <c r="U144" s="152">
        <f>VLOOKUP(B144,'INFORM Severity - hidden'!$C$5:$V$200,20,FALSE)</f>
        <v>45046</v>
      </c>
    </row>
    <row r="145" spans="1:21" x14ac:dyDescent="0.25">
      <c r="A145" s="148" t="str">
        <f t="array" ref="A145">IFERROR(INDEX(Lists!$B$2:$B$200,SMALL(IF(Lists!$I$2:$I$200="Individual",ROW(Lists!$B$2:$B$200)),ROW(141:141))-1,1),"")</f>
        <v>Conflict in Yemen</v>
      </c>
      <c r="B145" s="149" t="str">
        <f>VLOOKUP(A145,Lists!$B$2:$G$200,2,FALSE)</f>
        <v>YEM001</v>
      </c>
      <c r="C145" s="149" t="str">
        <f>VLOOKUP(B145,'INFORM Severity - hidden'!$C$5:$D$200,2,FALSE)</f>
        <v>Yemen</v>
      </c>
      <c r="D145" s="149" t="str">
        <f>VLOOKUP(A145,Lists!$B$2:$G$200,3,FALSE)</f>
        <v>YEM</v>
      </c>
      <c r="E145" s="150" t="str">
        <f>VLOOKUP(A145,Lists!$B$2:$G$200,5,FALSE)</f>
        <v>Conflict</v>
      </c>
      <c r="F145" s="144">
        <f t="shared" si="20"/>
        <v>4.7</v>
      </c>
      <c r="G145" s="145">
        <f t="shared" si="21"/>
        <v>5</v>
      </c>
      <c r="H145" s="145" t="str">
        <f t="shared" si="22"/>
        <v>Very High</v>
      </c>
      <c r="I145" s="146" t="str">
        <f>INDEX(Trends!$D$3:$D$404,MATCH(B145,Trends!$C$3:$C$404,0))</f>
        <v>Increasing</v>
      </c>
      <c r="J145" s="145" t="str">
        <f>VLOOKUP($B145,Reliability!$A$3:$I$170,9,FALSE)</f>
        <v>Very High</v>
      </c>
      <c r="K145" s="147">
        <f t="shared" si="23"/>
        <v>4.7</v>
      </c>
      <c r="L145" s="147">
        <f>VLOOKUP($B145,'Impact of the crisis'!$C$6:$N$170,12,FALSE)</f>
        <v>4.8</v>
      </c>
      <c r="M145" s="147">
        <f>VLOOKUP($B145,'Impact of the crisis'!$C$6:$AB$170,26,FALSE)</f>
        <v>4.5999999999999996</v>
      </c>
      <c r="N145" s="147">
        <f>VLOOKUP($B145,'Conditions of people affected'!$C$6:$R$170,16,FALSE)</f>
        <v>5</v>
      </c>
      <c r="O145" s="147">
        <f>VLOOKUP($B145,'Conditions of people affected'!$C$6:$R$170,9,FALSE)</f>
        <v>5</v>
      </c>
      <c r="P145" s="147">
        <f>VLOOKUP($B145,'Conditions of people affected'!$C$6:$R$170,15,FALSE)</f>
        <v>5</v>
      </c>
      <c r="Q145" s="147">
        <f t="shared" si="24"/>
        <v>4.3</v>
      </c>
      <c r="R145" s="147">
        <f>VLOOKUP($B145,'Complexity of the crisis'!$C$6:$AN$170,22,FALSE)</f>
        <v>4.0999999999999996</v>
      </c>
      <c r="S145" s="147">
        <f>VLOOKUP($B145,'Complexity of the crisis'!$C$6:$AN$170,38,FALSE)</f>
        <v>4.5</v>
      </c>
      <c r="T145" s="151" t="str">
        <f>VLOOKUP(B145,Lists!$C$3:$E$163,3,FALSE)</f>
        <v>Middle east</v>
      </c>
      <c r="U145" s="152">
        <f>VLOOKUP(B145,'INFORM Severity - hidden'!$C$5:$V$200,20,FALSE)</f>
        <v>45015</v>
      </c>
    </row>
    <row r="146" spans="1:21" x14ac:dyDescent="0.25">
      <c r="A146" s="148" t="str">
        <f t="array" ref="A146">IFERROR(INDEX(Lists!$B$2:$B$200,SMALL(IF(Lists!$I$2:$I$200="Individual",ROW(Lists!$B$2:$B$200)),ROW(142:142))-1,1),"")</f>
        <v>Mixed migration flows in Yemen</v>
      </c>
      <c r="B146" s="149" t="str">
        <f>VLOOKUP(A146,Lists!$B$2:$G$200,2,FALSE)</f>
        <v>YEM002</v>
      </c>
      <c r="C146" s="149" t="str">
        <f>VLOOKUP(B146,'INFORM Severity - hidden'!$C$5:$D$200,2,FALSE)</f>
        <v>Yemen</v>
      </c>
      <c r="D146" s="149" t="str">
        <f>VLOOKUP(A146,Lists!$B$2:$G$200,3,FALSE)</f>
        <v>YEM</v>
      </c>
      <c r="E146" s="150" t="str">
        <f>VLOOKUP(A146,Lists!$B$2:$G$200,5,FALSE)</f>
        <v>Displacement</v>
      </c>
      <c r="F146" s="144">
        <f t="shared" si="20"/>
        <v>2.2999999999999998</v>
      </c>
      <c r="G146" s="145">
        <f t="shared" si="21"/>
        <v>3</v>
      </c>
      <c r="H146" s="145" t="str">
        <f t="shared" si="22"/>
        <v>Medium</v>
      </c>
      <c r="I146" s="146" t="str">
        <f>INDEX(Trends!$D$3:$D$404,MATCH(B146,Trends!$C$3:$C$404,0))</f>
        <v>Decreasing</v>
      </c>
      <c r="J146" s="145" t="str">
        <f>VLOOKUP($B146,Reliability!$A$3:$I$170,9,FALSE)</f>
        <v>Very High</v>
      </c>
      <c r="K146" s="147">
        <f t="shared" si="23"/>
        <v>2.4</v>
      </c>
      <c r="L146" s="147">
        <f>VLOOKUP($B146,'Impact of the crisis'!$C$6:$N$170,12,FALSE)</f>
        <v>1.6</v>
      </c>
      <c r="M146" s="147">
        <f>VLOOKUP($B146,'Impact of the crisis'!$C$6:$AB$170,26,FALSE)</f>
        <v>2.7</v>
      </c>
      <c r="N146" s="147">
        <f>VLOOKUP($B146,'Conditions of people affected'!$C$6:$R$170,16,FALSE)</f>
        <v>1.35</v>
      </c>
      <c r="O146" s="147">
        <f>VLOOKUP($B146,'Conditions of people affected'!$C$6:$R$170,9,FALSE)</f>
        <v>1.7</v>
      </c>
      <c r="P146" s="147">
        <f>VLOOKUP($B146,'Conditions of people affected'!$C$6:$R$170,15,FALSE)</f>
        <v>1</v>
      </c>
      <c r="Q146" s="147">
        <f t="shared" si="24"/>
        <v>3.8</v>
      </c>
      <c r="R146" s="147">
        <f>VLOOKUP($B146,'Complexity of the crisis'!$C$6:$AN$170,22,FALSE)</f>
        <v>4.0999999999999996</v>
      </c>
      <c r="S146" s="147">
        <f>VLOOKUP($B146,'Complexity of the crisis'!$C$6:$AN$170,38,FALSE)</f>
        <v>3.5</v>
      </c>
      <c r="T146" s="151" t="str">
        <f>VLOOKUP(B146,Lists!$C$3:$E$163,3,FALSE)</f>
        <v>Middle east</v>
      </c>
      <c r="U146" s="152">
        <f>VLOOKUP(B146,'INFORM Severity - hidden'!$C$5:$V$200,20,FALSE)</f>
        <v>45015</v>
      </c>
    </row>
    <row r="147" spans="1:21" x14ac:dyDescent="0.25">
      <c r="A147" s="148" t="str">
        <f t="array" ref="A147">IFERROR(INDEX(Lists!$B$2:$B$200,SMALL(IF(Lists!$I$2:$I$200="Individual",ROW(Lists!$B$2:$B$200)),ROW(143:143))-1,1),"")</f>
        <v>Drought in Zambia</v>
      </c>
      <c r="B147" s="149" t="str">
        <f>VLOOKUP(A147,Lists!$B$2:$G$200,2,FALSE)</f>
        <v>ZMB002</v>
      </c>
      <c r="C147" s="149" t="str">
        <f>VLOOKUP(B147,'INFORM Severity - hidden'!$C$5:$D$200,2,FALSE)</f>
        <v>Zambia</v>
      </c>
      <c r="D147" s="149" t="str">
        <f>VLOOKUP(A147,Lists!$B$2:$G$200,3,FALSE)</f>
        <v>ZMB</v>
      </c>
      <c r="E147" s="150" t="str">
        <f>VLOOKUP(A147,Lists!$B$2:$G$200,5,FALSE)</f>
        <v>Drought</v>
      </c>
      <c r="F147" s="144">
        <f t="shared" si="20"/>
        <v>2.9</v>
      </c>
      <c r="G147" s="145">
        <f t="shared" si="21"/>
        <v>3</v>
      </c>
      <c r="H147" s="145" t="str">
        <f t="shared" si="22"/>
        <v>Medium</v>
      </c>
      <c r="I147" s="146" t="str">
        <f>INDEX(Trends!$D$3:$D$404,MATCH(B147,Trends!$C$3:$C$404,0))</f>
        <v>Stable</v>
      </c>
      <c r="J147" s="145" t="str">
        <f>VLOOKUP($B147,Reliability!$A$3:$I$170,9,FALSE)</f>
        <v>High</v>
      </c>
      <c r="K147" s="147">
        <f t="shared" si="23"/>
        <v>3.1</v>
      </c>
      <c r="L147" s="147">
        <f>VLOOKUP($B147,'Impact of the crisis'!$C$6:$N$170,12,FALSE)</f>
        <v>4.3</v>
      </c>
      <c r="M147" s="147">
        <f>VLOOKUP($B147,'Impact of the crisis'!$C$6:$AB$170,26,FALSE)</f>
        <v>2.2000000000000002</v>
      </c>
      <c r="N147" s="147">
        <f>VLOOKUP($B147,'Conditions of people affected'!$C$6:$R$170,16,FALSE)</f>
        <v>3.4</v>
      </c>
      <c r="O147" s="147">
        <f>VLOOKUP($B147,'Conditions of people affected'!$C$6:$R$170,9,FALSE)</f>
        <v>3.8</v>
      </c>
      <c r="P147" s="147">
        <f>VLOOKUP($B147,'Conditions of people affected'!$C$6:$R$170,15,FALSE)</f>
        <v>3</v>
      </c>
      <c r="Q147" s="147">
        <f t="shared" si="24"/>
        <v>1.9</v>
      </c>
      <c r="R147" s="147">
        <f>VLOOKUP($B147,'Complexity of the crisis'!$C$6:$AN$170,22,FALSE)</f>
        <v>1.8</v>
      </c>
      <c r="S147" s="147">
        <f>VLOOKUP($B147,'Complexity of the crisis'!$C$6:$AN$170,38,FALSE)</f>
        <v>2</v>
      </c>
      <c r="T147" s="151" t="str">
        <f>VLOOKUP(B147,Lists!$C$3:$E$163,3,FALSE)</f>
        <v>Africa</v>
      </c>
      <c r="U147" s="152">
        <f>VLOOKUP(B147,'INFORM Severity - hidden'!$C$5:$V$200,20,FALSE)</f>
        <v>45039</v>
      </c>
    </row>
    <row r="148" spans="1:21" x14ac:dyDescent="0.25">
      <c r="A148" s="148" t="str">
        <f t="array" ref="A148">IFERROR(INDEX(Lists!$B$2:$B$200,SMALL(IF(Lists!$I$2:$I$200="Individual",ROW(Lists!$B$2:$B$200)),ROW(144:144))-1,1),"")</f>
        <v>Complex crisis in Zimbabwe</v>
      </c>
      <c r="B148" s="149" t="str">
        <f>VLOOKUP(A148,Lists!$B$2:$G$200,2,FALSE)</f>
        <v>ZWE001</v>
      </c>
      <c r="C148" s="149" t="str">
        <f>VLOOKUP(B148,'INFORM Severity - hidden'!$C$5:$D$200,2,FALSE)</f>
        <v>Zimbabwe</v>
      </c>
      <c r="D148" s="149" t="str">
        <f>VLOOKUP(A148,Lists!$B$2:$G$200,3,FALSE)</f>
        <v>ZWE</v>
      </c>
      <c r="E148" s="150" t="str">
        <f>VLOOKUP(A148,Lists!$B$2:$G$200,5,FALSE)</f>
        <v>Socio-political,Drought</v>
      </c>
      <c r="F148" s="144">
        <f t="shared" si="20"/>
        <v>3.5</v>
      </c>
      <c r="G148" s="145">
        <f t="shared" si="21"/>
        <v>4</v>
      </c>
      <c r="H148" s="145" t="str">
        <f t="shared" si="22"/>
        <v>High</v>
      </c>
      <c r="I148" s="146" t="str">
        <f>INDEX(Trends!$D$3:$D$404,MATCH(B148,Trends!$C$3:$C$404,0))</f>
        <v>Decreasing</v>
      </c>
      <c r="J148" s="145" t="str">
        <f>VLOOKUP($B148,Reliability!$A$3:$I$170,9,FALSE)</f>
        <v>Very High</v>
      </c>
      <c r="K148" s="147">
        <f t="shared" si="23"/>
        <v>3.9</v>
      </c>
      <c r="L148" s="147">
        <f>VLOOKUP($B148,'Impact of the crisis'!$C$6:$N$170,12,FALSE)</f>
        <v>4.5999999999999996</v>
      </c>
      <c r="M148" s="147">
        <f>VLOOKUP($B148,'Impact of the crisis'!$C$6:$AB$170,26,FALSE)</f>
        <v>3.5</v>
      </c>
      <c r="N148" s="147">
        <f>VLOOKUP($B148,'Conditions of people affected'!$C$6:$R$170,16,FALSE)</f>
        <v>3.55</v>
      </c>
      <c r="O148" s="147">
        <f>VLOOKUP($B148,'Conditions of people affected'!$C$6:$R$170,9,FALSE)</f>
        <v>4.0999999999999996</v>
      </c>
      <c r="P148" s="147">
        <f>VLOOKUP($B148,'Conditions of people affected'!$C$6:$R$170,15,FALSE)</f>
        <v>3</v>
      </c>
      <c r="Q148" s="147">
        <f t="shared" si="24"/>
        <v>3</v>
      </c>
      <c r="R148" s="147">
        <f>VLOOKUP($B148,'Complexity of the crisis'!$C$6:$AN$170,22,FALSE)</f>
        <v>3</v>
      </c>
      <c r="S148" s="147">
        <f>VLOOKUP($B148,'Complexity of the crisis'!$C$6:$AN$170,38,FALSE)</f>
        <v>3</v>
      </c>
      <c r="T148" s="151" t="str">
        <f>VLOOKUP(B148,Lists!$C$3:$E$163,3,FALSE)</f>
        <v>Africa</v>
      </c>
      <c r="U148" s="152">
        <f>VLOOKUP(B148,'INFORM Severity - hidden'!$C$5:$V$200,20,FALSE)</f>
        <v>45039</v>
      </c>
    </row>
  </sheetData>
  <autoFilter ref="A4:T143">
    <sortState ref="A5:T143">
      <sortCondition ref="G4:G143"/>
    </sortState>
  </autoFilter>
  <conditionalFormatting sqref="K5:K300">
    <cfRule type="cellIs" dxfId="637" priority="65" stopIfTrue="1" operator="between">
      <formula>4</formula>
      <formula>5</formula>
    </cfRule>
    <cfRule type="cellIs" dxfId="636" priority="71" stopIfTrue="1" operator="between">
      <formula>3</formula>
      <formula>4</formula>
    </cfRule>
    <cfRule type="cellIs" dxfId="635" priority="72" stopIfTrue="1" operator="between">
      <formula>2</formula>
      <formula>3</formula>
    </cfRule>
    <cfRule type="cellIs" dxfId="634" priority="73" stopIfTrue="1" operator="between">
      <formula>1</formula>
      <formula>2</formula>
    </cfRule>
    <cfRule type="cellIs" dxfId="633" priority="74" stopIfTrue="1" operator="between">
      <formula>0</formula>
      <formula>1</formula>
    </cfRule>
  </conditionalFormatting>
  <conditionalFormatting sqref="L5:M300">
    <cfRule type="cellIs" dxfId="632" priority="66" stopIfTrue="1" operator="between">
      <formula>4</formula>
      <formula>5</formula>
    </cfRule>
    <cfRule type="cellIs" dxfId="631" priority="67" stopIfTrue="1" operator="between">
      <formula>3</formula>
      <formula>4</formula>
    </cfRule>
    <cfRule type="cellIs" dxfId="630" priority="68" stopIfTrue="1" operator="between">
      <formula>2</formula>
      <formula>3</formula>
    </cfRule>
    <cfRule type="cellIs" dxfId="629" priority="69" stopIfTrue="1" operator="between">
      <formula>1</formula>
      <formula>2</formula>
    </cfRule>
    <cfRule type="cellIs" dxfId="628" priority="70" stopIfTrue="1" operator="between">
      <formula>0</formula>
      <formula>1</formula>
    </cfRule>
  </conditionalFormatting>
  <conditionalFormatting sqref="S5:S300">
    <cfRule type="cellIs" dxfId="627" priority="50" stopIfTrue="1" operator="between">
      <formula>4</formula>
      <formula>5</formula>
    </cfRule>
    <cfRule type="cellIs" dxfId="626" priority="51" stopIfTrue="1" operator="between">
      <formula>3</formula>
      <formula>4</formula>
    </cfRule>
    <cfRule type="cellIs" dxfId="625" priority="52" stopIfTrue="1" operator="between">
      <formula>2</formula>
      <formula>3</formula>
    </cfRule>
    <cfRule type="cellIs" dxfId="624" priority="53" stopIfTrue="1" operator="between">
      <formula>1</formula>
      <formula>2</formula>
    </cfRule>
    <cfRule type="cellIs" dxfId="623" priority="54" stopIfTrue="1" operator="between">
      <formula>0</formula>
      <formula>1</formula>
    </cfRule>
  </conditionalFormatting>
  <conditionalFormatting sqref="Q5:Q300">
    <cfRule type="cellIs" dxfId="622" priority="35" stopIfTrue="1" operator="between">
      <formula>4</formula>
      <formula>5</formula>
    </cfRule>
    <cfRule type="cellIs" dxfId="621" priority="36" stopIfTrue="1" operator="between">
      <formula>3</formula>
      <formula>4</formula>
    </cfRule>
    <cfRule type="cellIs" dxfId="620" priority="37" stopIfTrue="1" operator="between">
      <formula>2</formula>
      <formula>3</formula>
    </cfRule>
    <cfRule type="cellIs" dxfId="619" priority="38" stopIfTrue="1" operator="between">
      <formula>1</formula>
      <formula>2</formula>
    </cfRule>
    <cfRule type="cellIs" dxfId="618" priority="39" stopIfTrue="1" operator="between">
      <formula>0</formula>
      <formula>1</formula>
    </cfRule>
  </conditionalFormatting>
  <conditionalFormatting sqref="I5:I300">
    <cfRule type="cellIs" dxfId="617" priority="27" operator="equal">
      <formula>"Increasing"</formula>
    </cfRule>
    <cfRule type="cellIs" dxfId="616" priority="28" operator="equal">
      <formula>"Stable"</formula>
    </cfRule>
    <cfRule type="cellIs" dxfId="615" priority="29" operator="equal">
      <formula>"Decreasing"</formula>
    </cfRule>
  </conditionalFormatting>
  <conditionalFormatting sqref="R5:S300">
    <cfRule type="cellIs" dxfId="614" priority="45" stopIfTrue="1" operator="between">
      <formula>4</formula>
      <formula>5</formula>
    </cfRule>
    <cfRule type="cellIs" dxfId="613" priority="46" stopIfTrue="1" operator="between">
      <formula>3</formula>
      <formula>4</formula>
    </cfRule>
    <cfRule type="cellIs" dxfId="612" priority="47" stopIfTrue="1" operator="between">
      <formula>2</formula>
      <formula>3</formula>
    </cfRule>
    <cfRule type="cellIs" dxfId="611" priority="48" stopIfTrue="1" operator="between">
      <formula>1</formula>
      <formula>2</formula>
    </cfRule>
    <cfRule type="cellIs" dxfId="610" priority="49" stopIfTrue="1" operator="between">
      <formula>0</formula>
      <formula>1</formula>
    </cfRule>
  </conditionalFormatting>
  <conditionalFormatting sqref="G5:G300">
    <cfRule type="cellIs" dxfId="609" priority="17" stopIfTrue="1" operator="equal">
      <formula>5</formula>
    </cfRule>
    <cfRule type="cellIs" dxfId="608" priority="18" stopIfTrue="1" operator="equal">
      <formula>4</formula>
    </cfRule>
    <cfRule type="cellIs" dxfId="607" priority="19" stopIfTrue="1" operator="equal">
      <formula>3</formula>
    </cfRule>
    <cfRule type="cellIs" dxfId="606" priority="20" stopIfTrue="1" operator="equal">
      <formula>2</formula>
    </cfRule>
    <cfRule type="cellIs" dxfId="605" priority="21" stopIfTrue="1" operator="equal">
      <formula>1</formula>
    </cfRule>
  </conditionalFormatting>
  <conditionalFormatting sqref="H5:H300">
    <cfRule type="cellIs" dxfId="604" priority="12" stopIfTrue="1" operator="equal">
      <formula>"Very High"</formula>
    </cfRule>
    <cfRule type="cellIs" dxfId="603" priority="13" stopIfTrue="1" operator="equal">
      <formula>"High"</formula>
    </cfRule>
    <cfRule type="cellIs" dxfId="602" priority="14" stopIfTrue="1" operator="equal">
      <formula>"Medium"</formula>
    </cfRule>
    <cfRule type="cellIs" dxfId="601" priority="15" stopIfTrue="1" operator="equal">
      <formula>"Low"</formula>
    </cfRule>
    <cfRule type="cellIs" dxfId="600" priority="16" stopIfTrue="1" operator="equal">
      <formula>"Very Low"</formula>
    </cfRule>
  </conditionalFormatting>
  <conditionalFormatting sqref="N5:P300">
    <cfRule type="cellIs" dxfId="599" priority="7" stopIfTrue="1" operator="between">
      <formula>5</formula>
      <formula>5.9</formula>
    </cfRule>
    <cfRule type="cellIs" dxfId="598" priority="8" stopIfTrue="1" operator="between">
      <formula>4</formula>
      <formula>4.9</formula>
    </cfRule>
    <cfRule type="cellIs" dxfId="597" priority="9" stopIfTrue="1" operator="between">
      <formula>3</formula>
      <formula>3.9</formula>
    </cfRule>
    <cfRule type="cellIs" dxfId="596" priority="10" stopIfTrue="1" operator="between">
      <formula>2</formula>
      <formula>2.9</formula>
    </cfRule>
    <cfRule type="cellIs" dxfId="595" priority="11" stopIfTrue="1" operator="between">
      <formula>0</formula>
      <formula>1.9</formula>
    </cfRule>
  </conditionalFormatting>
  <conditionalFormatting sqref="J5:J300">
    <cfRule type="cellIs" dxfId="594" priority="2" stopIfTrue="1" operator="equal">
      <formula>"Very Low"</formula>
    </cfRule>
    <cfRule type="cellIs" dxfId="593" priority="3" stopIfTrue="1" operator="equal">
      <formula>"Low"</formula>
    </cfRule>
    <cfRule type="cellIs" dxfId="592" priority="4" stopIfTrue="1" operator="equal">
      <formula>"Medium"</formula>
    </cfRule>
    <cfRule type="cellIs" dxfId="591" priority="5" stopIfTrue="1" operator="equal">
      <formula>"High"</formula>
    </cfRule>
    <cfRule type="cellIs" dxfId="590" priority="6" stopIfTrue="1" operator="equal">
      <formula>"Very High"</formula>
    </cfRule>
  </conditionalFormatting>
  <conditionalFormatting sqref="A1:U300">
    <cfRule type="containsBlanks" priority="1" stopIfTrue="1">
      <formula>LEN(TRIM(A1))=0</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88"/>
  <sheetViews>
    <sheetView zoomScale="80" zoomScaleNormal="80"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 min="22" max="22" width="8.5703125" customWidth="1"/>
  </cols>
  <sheetData>
    <row r="1" spans="1:21" ht="23.1" customHeight="1" x14ac:dyDescent="0.35">
      <c r="A1" s="142" t="str">
        <f>"INFORM Severity Index - all countries. Release: "&amp;About!$A$5&amp;""</f>
        <v>INFORM Severity Index - all countries. Release: April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8503</v>
      </c>
      <c r="B2" s="13" t="s">
        <v>8505</v>
      </c>
      <c r="C2" s="13" t="s">
        <v>8506</v>
      </c>
      <c r="D2" s="6" t="s">
        <v>8507</v>
      </c>
      <c r="E2" s="13" t="s">
        <v>8508</v>
      </c>
      <c r="F2" s="85" t="s">
        <v>8509</v>
      </c>
      <c r="G2" s="86" t="s">
        <v>8510</v>
      </c>
      <c r="H2" s="85" t="s">
        <v>8510</v>
      </c>
      <c r="I2" s="87" t="s">
        <v>8511</v>
      </c>
      <c r="J2" s="87" t="s">
        <v>5</v>
      </c>
      <c r="K2" s="89" t="s">
        <v>8512</v>
      </c>
      <c r="L2" s="88" t="s">
        <v>8527</v>
      </c>
      <c r="M2" s="88" t="s">
        <v>8528</v>
      </c>
      <c r="N2" s="59" t="s">
        <v>8515</v>
      </c>
      <c r="O2" s="90" t="s">
        <v>4423</v>
      </c>
      <c r="P2" s="90" t="s">
        <v>8516</v>
      </c>
      <c r="Q2" s="91" t="s">
        <v>8517</v>
      </c>
      <c r="R2" s="92" t="s">
        <v>8518</v>
      </c>
      <c r="S2" s="92" t="s">
        <v>8519</v>
      </c>
      <c r="T2" s="63" t="s">
        <v>8520</v>
      </c>
      <c r="U2" s="141" t="s">
        <v>8521</v>
      </c>
    </row>
    <row r="3" spans="1:21" ht="18" hidden="1" customHeight="1" thickTop="1" x14ac:dyDescent="0.3">
      <c r="A3" s="56" t="s">
        <v>8522</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8523</v>
      </c>
      <c r="B4" s="14"/>
      <c r="C4" s="14"/>
      <c r="D4" s="7" t="s">
        <v>8523</v>
      </c>
      <c r="E4" s="14"/>
      <c r="F4" s="40" t="s">
        <v>8524</v>
      </c>
      <c r="G4" s="40" t="s">
        <v>8524</v>
      </c>
      <c r="H4" s="40" t="s">
        <v>8525</v>
      </c>
      <c r="I4" s="40" t="s">
        <v>8526</v>
      </c>
      <c r="J4" s="40" t="s">
        <v>8525</v>
      </c>
      <c r="K4" s="40" t="s">
        <v>8524</v>
      </c>
      <c r="L4" s="40" t="s">
        <v>8524</v>
      </c>
      <c r="M4" s="40" t="s">
        <v>8524</v>
      </c>
      <c r="N4" s="40" t="s">
        <v>8524</v>
      </c>
      <c r="O4" s="40" t="s">
        <v>8524</v>
      </c>
      <c r="P4" s="40" t="s">
        <v>8524</v>
      </c>
      <c r="Q4" s="40" t="s">
        <v>8524</v>
      </c>
      <c r="R4" s="40" t="s">
        <v>8524</v>
      </c>
      <c r="S4" s="40" t="s">
        <v>8524</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VLOOKUP($B5,Reliability!$A$3:$I$170,9,FALSE)</f>
        <v>High</v>
      </c>
      <c r="K5" s="163">
        <f t="shared" ref="K5:K36" si="3">IF(OR(M5="x",L5="x"),"x",ROUND((5-GEOMEAN(((5-L5)/5*4+1),((5-M5)/5*4+1),((5-M5)/5*4+1)))/4*5,1))</f>
        <v>4.5999999999999996</v>
      </c>
      <c r="L5" s="163">
        <f>VLOOKUP($B5,'Impact of the crisis'!$C$6:$N$170,12,FALSE)</f>
        <v>4.9000000000000004</v>
      </c>
      <c r="M5" s="163">
        <f>VLOOKUP($B5,'Impact of the crisis'!$C$6:$AB$170,26,FALSE)</f>
        <v>4.4000000000000004</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4.2</v>
      </c>
      <c r="R5" s="163">
        <f>VLOOKUP($B5,'Complexity of the crisis'!$C$6:$AN$170,22,FALSE)</f>
        <v>3.9</v>
      </c>
      <c r="S5" s="164">
        <f>VLOOKUP($B5,'Complexity of the crisis'!$C$6:$AN$170,38,FALSE)</f>
        <v>4.5</v>
      </c>
      <c r="T5" s="159" t="str">
        <f>VLOOKUP(B5,Lists!$C$3:$E$163,3,FALSE)</f>
        <v>Asia</v>
      </c>
      <c r="U5" s="178">
        <f>VLOOKUP(B5,'INFORM Severity - hidden'!$C$5:$V$200,20,FALSE)</f>
        <v>45046</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VLOOKUP($B6,Reliability!$A$3:$I$170,9,FALSE)</f>
        <v>High</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45043</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1.2</v>
      </c>
      <c r="G7" s="162">
        <f t="shared" si="1"/>
        <v>2</v>
      </c>
      <c r="H7" s="162" t="str">
        <f t="shared" si="2"/>
        <v>Low</v>
      </c>
      <c r="I7" s="160" t="str">
        <f>INDEX(Trends!$D$3:$D$404,MATCH(B7,Trends!$C$3:$C$404,0))</f>
        <v>Decreasing</v>
      </c>
      <c r="J7" s="162" t="str">
        <f>VLOOKUP($B7,Reliability!$A$3:$I$170,9,FALSE)</f>
        <v>Medium</v>
      </c>
      <c r="K7" s="163">
        <f t="shared" si="3"/>
        <v>1.6</v>
      </c>
      <c r="L7" s="163">
        <f>VLOOKUP($B7,'Impact of the crisis'!$C$6:$N$170,12,FALSE)</f>
        <v>1.3</v>
      </c>
      <c r="M7" s="163">
        <f>VLOOKUP($B7,'Impact of the crisis'!$C$6:$AB$170,26,FALSE)</f>
        <v>1.8</v>
      </c>
      <c r="N7" s="163">
        <f>VLOOKUP($B7,'Conditions of people affected'!$C$6:$R$170,16,FALSE)</f>
        <v>0.85</v>
      </c>
      <c r="O7" s="163">
        <f>VLOOKUP($B7,'Conditions of people affected'!$C$6:$R$170,9,FALSE)</f>
        <v>0.7</v>
      </c>
      <c r="P7" s="163">
        <f>VLOOKUP($B7,'Conditions of people affected'!$C$6:$R$170,15,FALSE)</f>
        <v>1</v>
      </c>
      <c r="Q7" s="163">
        <f t="shared" si="4"/>
        <v>1.4</v>
      </c>
      <c r="R7" s="163">
        <f>VLOOKUP($B7,'Complexity of the crisis'!$C$6:$AN$170,22,FALSE)</f>
        <v>1.8</v>
      </c>
      <c r="S7" s="164">
        <f>VLOOKUP($B7,'Complexity of the crisis'!$C$6:$AN$170,38,FALSE)</f>
        <v>1</v>
      </c>
      <c r="T7" s="159" t="str">
        <f>VLOOKUP(B7,Lists!$C$3:$E$163,3,FALSE)</f>
        <v>Middle east</v>
      </c>
      <c r="U7" s="178">
        <f>VLOOKUP(B7,'INFORM Severity - hidden'!$C$5:$V$200,20,FALSE)</f>
        <v>45046</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1.8</v>
      </c>
      <c r="G8" s="162">
        <f t="shared" si="1"/>
        <v>2</v>
      </c>
      <c r="H8" s="162" t="str">
        <f t="shared" si="2"/>
        <v>Low</v>
      </c>
      <c r="I8" s="160" t="str">
        <f>INDEX(Trends!$D$3:$D$404,MATCH(B8,Trends!$C$3:$C$404,0))</f>
        <v>Stable</v>
      </c>
      <c r="J8" s="162" t="str">
        <f>VLOOKUP($B8,Reliability!$A$3:$I$170,9,FALSE)</f>
        <v>Low</v>
      </c>
      <c r="K8" s="163">
        <f t="shared" si="3"/>
        <v>2.6</v>
      </c>
      <c r="L8" s="163">
        <f>VLOOKUP($B8,'Impact of the crisis'!$C$6:$N$170,12,FALSE)</f>
        <v>1.8</v>
      </c>
      <c r="M8" s="163">
        <f>VLOOKUP($B8,'Impact of the crisis'!$C$6:$AB$170,26,FALSE)</f>
        <v>3</v>
      </c>
      <c r="N8" s="163">
        <f>VLOOKUP($B8,'Conditions of people affected'!$C$6:$R$170,16,FALSE)</f>
        <v>1</v>
      </c>
      <c r="O8" s="163">
        <f>VLOOKUP($B8,'Conditions of people affected'!$C$6:$R$170,9,FALSE)</f>
        <v>0</v>
      </c>
      <c r="P8" s="163">
        <f>VLOOKUP($B8,'Conditions of people affected'!$C$6:$R$170,15,FALSE)</f>
        <v>2</v>
      </c>
      <c r="Q8" s="163">
        <f t="shared" si="4"/>
        <v>2.2999999999999998</v>
      </c>
      <c r="R8" s="163">
        <f>VLOOKUP($B8,'Complexity of the crisis'!$C$6:$AN$170,22,FALSE)</f>
        <v>2.5</v>
      </c>
      <c r="S8" s="164">
        <f>VLOOKUP($B8,'Complexity of the crisis'!$C$6:$AN$170,38,FALSE)</f>
        <v>2</v>
      </c>
      <c r="T8" s="159" t="str">
        <f>VLOOKUP(B8,Lists!$C$3:$E$163,3,FALSE)</f>
        <v>Middle east</v>
      </c>
      <c r="U8" s="178">
        <f>VLOOKUP(B8,'INFORM Severity - hidden'!$C$5:$V$200,20,FALSE)</f>
        <v>45046</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3.5</v>
      </c>
      <c r="G9" s="162">
        <f t="shared" si="1"/>
        <v>4</v>
      </c>
      <c r="H9" s="162" t="str">
        <f t="shared" si="2"/>
        <v>High</v>
      </c>
      <c r="I9" s="160" t="str">
        <f>INDEX(Trends!$D$3:$D$404,MATCH(B9,Trends!$C$3:$C$404,0))</f>
        <v>Stable</v>
      </c>
      <c r="J9" s="162" t="str">
        <f>VLOOKUP($B9,Reliability!$A$3:$I$170,9,FALSE)</f>
        <v>Very High</v>
      </c>
      <c r="K9" s="163">
        <f t="shared" si="3"/>
        <v>3.9</v>
      </c>
      <c r="L9" s="163">
        <f>VLOOKUP($B9,'Impact of the crisis'!$C$6:$N$170,12,FALSE)</f>
        <v>4</v>
      </c>
      <c r="M9" s="163">
        <f>VLOOKUP($B9,'Impact of the crisis'!$C$6:$AB$170,26,FALSE)</f>
        <v>3.8</v>
      </c>
      <c r="N9" s="163">
        <f>VLOOKUP($B9,'Conditions of people affected'!$C$6:$R$170,16,FALSE)</f>
        <v>3.4</v>
      </c>
      <c r="O9" s="163">
        <f>VLOOKUP($B9,'Conditions of people affected'!$C$6:$R$170,9,FALSE)</f>
        <v>3.8</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45002</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v>
      </c>
      <c r="G10" s="162">
        <f t="shared" si="1"/>
        <v>4</v>
      </c>
      <c r="H10" s="162" t="str">
        <f t="shared" si="2"/>
        <v>High</v>
      </c>
      <c r="I10" s="160" t="str">
        <f>INDEX(Trends!$D$3:$D$404,MATCH(B10,Trends!$C$3:$C$404,0))</f>
        <v>Increasing</v>
      </c>
      <c r="J10" s="162" t="str">
        <f>VLOOKUP($B10,Reliability!$A$3:$I$170,9,FALSE)</f>
        <v>High</v>
      </c>
      <c r="K10" s="163">
        <f t="shared" si="3"/>
        <v>4.2</v>
      </c>
      <c r="L10" s="163">
        <f>VLOOKUP($B10,'Impact of the crisis'!$C$6:$N$170,12,FALSE)</f>
        <v>2.5</v>
      </c>
      <c r="M10" s="163">
        <f>VLOOKUP($B10,'Impact of the crisis'!$C$6:$AB$170,26,FALSE)</f>
        <v>4.7</v>
      </c>
      <c r="N10" s="163">
        <f>VLOOKUP($B10,'Conditions of people affected'!$C$6:$R$170,16,FALSE)</f>
        <v>4.1500000000000004</v>
      </c>
      <c r="O10" s="163">
        <f>VLOOKUP($B10,'Conditions of people affected'!$C$6:$R$170,9,FALSE)</f>
        <v>4.3</v>
      </c>
      <c r="P10" s="163">
        <f>VLOOKUP($B10,'Conditions of people affected'!$C$6:$R$170,15,FALSE)</f>
        <v>4</v>
      </c>
      <c r="Q10" s="163">
        <f t="shared" si="4"/>
        <v>3.6</v>
      </c>
      <c r="R10" s="163">
        <f>VLOOKUP($B10,'Complexity of the crisis'!$C$6:$AN$170,22,FALSE)</f>
        <v>3.2</v>
      </c>
      <c r="S10" s="164">
        <f>VLOOKUP($B10,'Complexity of the crisis'!$C$6:$AN$170,38,FALSE)</f>
        <v>4</v>
      </c>
      <c r="T10" s="159" t="str">
        <f>VLOOKUP(B10,Lists!$C$3:$E$163,3,FALSE)</f>
        <v>Africa</v>
      </c>
      <c r="U10" s="178">
        <f>VLOOKUP(B10,'INFORM Severity - hidden'!$C$5:$V$200,20,FALSE)</f>
        <v>45019</v>
      </c>
    </row>
    <row r="11" spans="1:21" x14ac:dyDescent="0.25">
      <c r="A11" s="155" t="str">
        <f t="array" ref="A11">IFERROR(INDEX(Lists!$B$2:$B$200,SMALL(IF(Lists!$H$2:$H$200="Yes",ROW(Lists!$B$2:$B$200)),ROW(7:7))-1,1),"")</f>
        <v>Rohingya refugee crisis</v>
      </c>
      <c r="B11" s="156" t="str">
        <f>VLOOKUP(A11,Lists!$B$2:$G$200,2,FALSE)</f>
        <v>BGD002</v>
      </c>
      <c r="C11" s="156" t="str">
        <f>VLOOKUP(B11,'INFORM Severity - hidden'!$C$5:$D$200,2,FALSE)</f>
        <v>Bangladesh</v>
      </c>
      <c r="D11" s="156" t="str">
        <f>VLOOKUP(A11,Lists!$B$2:$G$200,3,FALSE)</f>
        <v>BGD</v>
      </c>
      <c r="E11" s="156" t="str">
        <f>VLOOKUP(A11,Lists!$B$2:$G$200,5,FALSE)</f>
        <v>Conflict,Violence,Displacement</v>
      </c>
      <c r="F11" s="161">
        <f t="shared" si="0"/>
        <v>3</v>
      </c>
      <c r="G11" s="162">
        <f t="shared" si="1"/>
        <v>3</v>
      </c>
      <c r="H11" s="162" t="str">
        <f t="shared" si="2"/>
        <v>Medium</v>
      </c>
      <c r="I11" s="160" t="str">
        <f>INDEX(Trends!$D$3:$D$404,MATCH(B11,Trends!$C$3:$C$404,0))</f>
        <v>Stable</v>
      </c>
      <c r="J11" s="162" t="str">
        <f>VLOOKUP($B11,Reliability!$A$3:$I$170,9,FALSE)</f>
        <v>Very High</v>
      </c>
      <c r="K11" s="163">
        <f t="shared" si="3"/>
        <v>2.9</v>
      </c>
      <c r="L11" s="163">
        <f>VLOOKUP($B11,'Impact of the crisis'!$C$6:$N$170,12,FALSE)</f>
        <v>0.2</v>
      </c>
      <c r="M11" s="163">
        <f>VLOOKUP($B11,'Impact of the crisis'!$C$6:$AB$170,26,FALSE)</f>
        <v>3.8</v>
      </c>
      <c r="N11" s="163">
        <f>VLOOKUP($B11,'Conditions of people affected'!$C$6:$R$170,16,FALSE)</f>
        <v>3.3</v>
      </c>
      <c r="O11" s="163">
        <f>VLOOKUP($B11,'Conditions of people affected'!$C$6:$R$170,9,FALSE)</f>
        <v>3.6</v>
      </c>
      <c r="P11" s="163">
        <f>VLOOKUP($B11,'Conditions of people affected'!$C$6:$R$170,15,FALSE)</f>
        <v>3</v>
      </c>
      <c r="Q11" s="163">
        <f t="shared" si="4"/>
        <v>2.6</v>
      </c>
      <c r="R11" s="163">
        <f>VLOOKUP($B11,'Complexity of the crisis'!$C$6:$AN$170,22,FALSE)</f>
        <v>2.6</v>
      </c>
      <c r="S11" s="164">
        <f>VLOOKUP($B11,'Complexity of the crisis'!$C$6:$AN$170,38,FALSE)</f>
        <v>2.5</v>
      </c>
      <c r="T11" s="159" t="str">
        <f>VLOOKUP(B11,Lists!$C$3:$E$163,3,FALSE)</f>
        <v>Asia</v>
      </c>
      <c r="U11" s="178">
        <f>VLOOKUP(B11,'INFORM Severity - hidden'!$C$5:$V$200,20,FALSE)</f>
        <v>45043</v>
      </c>
    </row>
    <row r="12" spans="1:21" x14ac:dyDescent="0.25">
      <c r="A12" s="155" t="str">
        <f t="array" ref="A12">IFERROR(INDEX(Lists!$B$2:$B$200,SMALL(IF(Lists!$H$2:$H$200="Yes",ROW(Lists!$B$2:$B$200)),ROW(8:8))-1,1),"")</f>
        <v>Country level Brazil</v>
      </c>
      <c r="B12" s="156" t="str">
        <f>VLOOKUP(A12,Lists!$B$2:$G$200,2,FALSE)</f>
        <v>BRA001</v>
      </c>
      <c r="C12" s="156" t="str">
        <f>VLOOKUP(B12,'INFORM Severity - hidden'!$C$5:$D$200,2,FALSE)</f>
        <v>Brazil</v>
      </c>
      <c r="D12" s="156" t="str">
        <f>VLOOKUP(A12,Lists!$B$2:$G$200,3,FALSE)</f>
        <v>BRA</v>
      </c>
      <c r="E12" s="156" t="str">
        <f>VLOOKUP(A12,Lists!$B$2:$G$200,5,FALSE)</f>
        <v>Displacement,Floods</v>
      </c>
      <c r="F12" s="161">
        <f t="shared" si="0"/>
        <v>2.7</v>
      </c>
      <c r="G12" s="162">
        <f t="shared" si="1"/>
        <v>3</v>
      </c>
      <c r="H12" s="162" t="str">
        <f t="shared" si="2"/>
        <v>Medium</v>
      </c>
      <c r="I12" s="160" t="str">
        <f>INDEX(Trends!$D$3:$D$404,MATCH(B12,Trends!$C$3:$C$404,0))</f>
        <v>Decreasing</v>
      </c>
      <c r="J12" s="162" t="str">
        <f>VLOOKUP($B12,Reliability!$A$3:$I$170,9,FALSE)</f>
        <v>Very High</v>
      </c>
      <c r="K12" s="163">
        <f t="shared" si="3"/>
        <v>3.9</v>
      </c>
      <c r="L12" s="163">
        <f>VLOOKUP($B12,'Impact of the crisis'!$C$6:$N$170,12,FALSE)</f>
        <v>4.4000000000000004</v>
      </c>
      <c r="M12" s="163">
        <f>VLOOKUP($B12,'Impact of the crisis'!$C$6:$AB$170,26,FALSE)</f>
        <v>3.6</v>
      </c>
      <c r="N12" s="163">
        <f>VLOOKUP($B12,'Conditions of people affected'!$C$6:$R$170,16,FALSE)</f>
        <v>1.75</v>
      </c>
      <c r="O12" s="163">
        <f>VLOOKUP($B12,'Conditions of people affected'!$C$6:$R$170,9,FALSE)</f>
        <v>2.5</v>
      </c>
      <c r="P12" s="163">
        <f>VLOOKUP($B12,'Conditions of people affected'!$C$6:$R$170,15,FALSE)</f>
        <v>1</v>
      </c>
      <c r="Q12" s="163">
        <f t="shared" si="4"/>
        <v>3</v>
      </c>
      <c r="R12" s="163">
        <f>VLOOKUP($B12,'Complexity of the crisis'!$C$6:$AN$170,22,FALSE)</f>
        <v>2.9</v>
      </c>
      <c r="S12" s="164">
        <f>VLOOKUP($B12,'Complexity of the crisis'!$C$6:$AN$170,38,FALSE)</f>
        <v>3</v>
      </c>
      <c r="T12" s="159" t="str">
        <f>VLOOKUP(B12,Lists!$C$3:$E$163,3,FALSE)</f>
        <v>Americas</v>
      </c>
      <c r="U12" s="178">
        <f>VLOOKUP(B12,'INFORM Severity - hidden'!$C$5:$V$200,20,FALSE)</f>
        <v>45017</v>
      </c>
    </row>
    <row r="13" spans="1:21" x14ac:dyDescent="0.25">
      <c r="A13" s="155" t="str">
        <f t="array" ref="A13">IFERROR(INDEX(Lists!$B$2:$B$200,SMALL(IF(Lists!$H$2:$H$200="Yes",ROW(Lists!$B$2:$B$200)),ROW(9:9))-1,1),"")</f>
        <v>Complex crisis in CAR</v>
      </c>
      <c r="B13" s="156" t="str">
        <f>VLOOKUP(A13,Lists!$B$2:$G$200,2,FALSE)</f>
        <v>CAF001</v>
      </c>
      <c r="C13" s="156" t="str">
        <f>VLOOKUP(B13,'INFORM Severity - hidden'!$C$5:$D$200,2,FALSE)</f>
        <v>CAR</v>
      </c>
      <c r="D13" s="156" t="str">
        <f>VLOOKUP(A13,Lists!$B$2:$G$200,3,FALSE)</f>
        <v>CAF</v>
      </c>
      <c r="E13" s="156" t="str">
        <f>VLOOKUP(A13,Lists!$B$2:$G$200,5,FALSE)</f>
        <v>Conflict,Displacement</v>
      </c>
      <c r="F13" s="161">
        <f t="shared" si="0"/>
        <v>4.0999999999999996</v>
      </c>
      <c r="G13" s="162">
        <f t="shared" si="1"/>
        <v>5</v>
      </c>
      <c r="H13" s="162" t="str">
        <f t="shared" si="2"/>
        <v>Very High</v>
      </c>
      <c r="I13" s="160" t="str">
        <f>INDEX(Trends!$D$3:$D$404,MATCH(B13,Trends!$C$3:$C$404,0))</f>
        <v>Stable</v>
      </c>
      <c r="J13" s="162" t="str">
        <f>VLOOKUP($B13,Reliability!$A$3:$I$170,9,FALSE)</f>
        <v>High</v>
      </c>
      <c r="K13" s="163">
        <f t="shared" si="3"/>
        <v>4.3</v>
      </c>
      <c r="L13" s="163">
        <f>VLOOKUP($B13,'Impact of the crisis'!$C$6:$N$170,12,FALSE)</f>
        <v>4.4000000000000004</v>
      </c>
      <c r="M13" s="163">
        <f>VLOOKUP($B13,'Impact of the crisis'!$C$6:$AB$170,26,FALSE)</f>
        <v>4.2</v>
      </c>
      <c r="N13" s="163">
        <f>VLOOKUP($B13,'Conditions of people affected'!$C$6:$R$170,16,FALSE)</f>
        <v>4.0999999999999996</v>
      </c>
      <c r="O13" s="163">
        <f>VLOOKUP($B13,'Conditions of people affected'!$C$6:$R$170,9,FALSE)</f>
        <v>4.2</v>
      </c>
      <c r="P13" s="163">
        <f>VLOOKUP($B13,'Conditions of people affected'!$C$6:$R$170,15,FALSE)</f>
        <v>4</v>
      </c>
      <c r="Q13" s="163">
        <f t="shared" si="4"/>
        <v>4</v>
      </c>
      <c r="R13" s="163">
        <f>VLOOKUP($B13,'Complexity of the crisis'!$C$6:$AN$170,22,FALSE)</f>
        <v>3.9</v>
      </c>
      <c r="S13" s="164">
        <f>VLOOKUP($B13,'Complexity of the crisis'!$C$6:$AN$170,38,FALSE)</f>
        <v>4</v>
      </c>
      <c r="T13" s="159" t="str">
        <f>VLOOKUP(B13,Lists!$C$3:$E$163,3,FALSE)</f>
        <v>Africa</v>
      </c>
      <c r="U13" s="178">
        <f>VLOOKUP(B13,'INFORM Severity - hidden'!$C$5:$V$200,20,FALSE)</f>
        <v>45019</v>
      </c>
    </row>
    <row r="14" spans="1:21" x14ac:dyDescent="0.25">
      <c r="A14" s="155" t="str">
        <f t="array" ref="A14">IFERROR(INDEX(Lists!$B$2:$B$200,SMALL(IF(Lists!$H$2:$H$200="Yes",ROW(Lists!$B$2:$B$200)),ROW(10:10))-1,1),"")</f>
        <v>Venezuela displacement in Chile</v>
      </c>
      <c r="B14" s="156" t="str">
        <f>VLOOKUP(A14,Lists!$B$2:$G$200,2,FALSE)</f>
        <v>CHL002</v>
      </c>
      <c r="C14" s="156" t="str">
        <f>VLOOKUP(B14,'INFORM Severity - hidden'!$C$5:$D$200,2,FALSE)</f>
        <v>Chile</v>
      </c>
      <c r="D14" s="156" t="str">
        <f>VLOOKUP(A14,Lists!$B$2:$G$200,3,FALSE)</f>
        <v>CHL</v>
      </c>
      <c r="E14" s="156" t="str">
        <f>VLOOKUP(A14,Lists!$B$2:$G$200,5,FALSE)</f>
        <v>Displacement</v>
      </c>
      <c r="F14" s="161">
        <f t="shared" si="0"/>
        <v>2.5</v>
      </c>
      <c r="G14" s="162">
        <f t="shared" si="1"/>
        <v>3</v>
      </c>
      <c r="H14" s="162" t="str">
        <f t="shared" si="2"/>
        <v>Medium</v>
      </c>
      <c r="I14" s="160" t="str">
        <f>INDEX(Trends!$D$3:$D$404,MATCH(B14,Trends!$C$3:$C$404,0))</f>
        <v>Stable</v>
      </c>
      <c r="J14" s="162" t="str">
        <f>VLOOKUP($B14,Reliability!$A$3:$I$170,9,FALSE)</f>
        <v>Very High</v>
      </c>
      <c r="K14" s="163">
        <f t="shared" si="3"/>
        <v>3.7</v>
      </c>
      <c r="L14" s="163">
        <f>VLOOKUP($B14,'Impact of the crisis'!$C$6:$N$170,12,FALSE)</f>
        <v>4.8</v>
      </c>
      <c r="M14" s="163">
        <f>VLOOKUP($B14,'Impact of the crisis'!$C$6:$AB$170,26,FALSE)</f>
        <v>2.8</v>
      </c>
      <c r="N14" s="163">
        <f>VLOOKUP($B14,'Conditions of people affected'!$C$6:$R$170,16,FALSE)</f>
        <v>2.4</v>
      </c>
      <c r="O14" s="163">
        <f>VLOOKUP($B14,'Conditions of people affected'!$C$6:$R$170,9,FALSE)</f>
        <v>2.8</v>
      </c>
      <c r="P14" s="163">
        <f>VLOOKUP($B14,'Conditions of people affected'!$C$6:$R$170,15,FALSE)</f>
        <v>2</v>
      </c>
      <c r="Q14" s="163">
        <f t="shared" si="4"/>
        <v>1.7</v>
      </c>
      <c r="R14" s="163">
        <f>VLOOKUP($B14,'Complexity of the crisis'!$C$6:$AN$170,22,FALSE)</f>
        <v>1.3</v>
      </c>
      <c r="S14" s="164">
        <f>VLOOKUP($B14,'Complexity of the crisis'!$C$6:$AN$170,38,FALSE)</f>
        <v>2</v>
      </c>
      <c r="T14" s="159" t="str">
        <f>VLOOKUP(B14,Lists!$C$3:$E$163,3,FALSE)</f>
        <v>Americas</v>
      </c>
      <c r="U14" s="178">
        <f>VLOOKUP(B14,'INFORM Severity - hidden'!$C$5:$V$200,20,FALSE)</f>
        <v>44985</v>
      </c>
    </row>
    <row r="15" spans="1:21" x14ac:dyDescent="0.2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Conflict,Displacement</v>
      </c>
      <c r="F15" s="161">
        <f t="shared" si="0"/>
        <v>4</v>
      </c>
      <c r="G15" s="162">
        <f t="shared" si="1"/>
        <v>4</v>
      </c>
      <c r="H15" s="162" t="str">
        <f t="shared" si="2"/>
        <v>High</v>
      </c>
      <c r="I15" s="160" t="str">
        <f>INDEX(Trends!$D$3:$D$404,MATCH(B15,Trends!$C$3:$C$404,0))</f>
        <v>Stable</v>
      </c>
      <c r="J15" s="162" t="str">
        <f>VLOOKUP($B15,Reliability!$A$3:$I$170,9,FALSE)</f>
        <v>High</v>
      </c>
      <c r="K15" s="163">
        <f t="shared" si="3"/>
        <v>4.0999999999999996</v>
      </c>
      <c r="L15" s="163">
        <f>VLOOKUP($B15,'Impact of the crisis'!$C$6:$N$170,12,FALSE)</f>
        <v>4.7</v>
      </c>
      <c r="M15" s="163">
        <f>VLOOKUP($B15,'Impact of the crisis'!$C$6:$AB$170,26,FALSE)</f>
        <v>3.7</v>
      </c>
      <c r="N15" s="163">
        <f>VLOOKUP($B15,'Conditions of people affected'!$C$6:$R$170,16,FALSE)</f>
        <v>4.1500000000000004</v>
      </c>
      <c r="O15" s="163">
        <f>VLOOKUP($B15,'Conditions of people affected'!$C$6:$R$170,9,FALSE)</f>
        <v>4.3</v>
      </c>
      <c r="P15" s="163">
        <f>VLOOKUP($B15,'Conditions of people affected'!$C$6:$R$170,15,FALSE)</f>
        <v>4</v>
      </c>
      <c r="Q15" s="163">
        <f t="shared" si="4"/>
        <v>3.6</v>
      </c>
      <c r="R15" s="163">
        <f>VLOOKUP($B15,'Complexity of the crisis'!$C$6:$AN$170,22,FALSE)</f>
        <v>3.6</v>
      </c>
      <c r="S15" s="164">
        <f>VLOOKUP($B15,'Complexity of the crisis'!$C$6:$AN$170,38,FALSE)</f>
        <v>3.5</v>
      </c>
      <c r="T15" s="159" t="str">
        <f>VLOOKUP(B15,Lists!$C$3:$E$163,3,FALSE)</f>
        <v>Africa</v>
      </c>
      <c r="U15" s="178">
        <f>VLOOKUP(B15,'INFORM Severity - hidden'!$C$5:$V$200,20,FALSE)</f>
        <v>45019</v>
      </c>
    </row>
    <row r="16" spans="1:21" x14ac:dyDescent="0.2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Conflict,Displacement,Socio-political</v>
      </c>
      <c r="F16" s="161">
        <f t="shared" si="0"/>
        <v>4.5</v>
      </c>
      <c r="G16" s="162">
        <f t="shared" si="1"/>
        <v>5</v>
      </c>
      <c r="H16" s="162" t="str">
        <f t="shared" si="2"/>
        <v>Very High</v>
      </c>
      <c r="I16" s="160" t="str">
        <f>INDEX(Trends!$D$3:$D$404,MATCH(B16,Trends!$C$3:$C$404,0))</f>
        <v>Increasing</v>
      </c>
      <c r="J16" s="162" t="str">
        <f>VLOOKUP($B16,Reliability!$A$3:$I$170,9,FALSE)</f>
        <v>High</v>
      </c>
      <c r="K16" s="163">
        <f t="shared" si="3"/>
        <v>4.5</v>
      </c>
      <c r="L16" s="163">
        <f>VLOOKUP($B16,'Impact of the crisis'!$C$6:$N$170,12,FALSE)</f>
        <v>5</v>
      </c>
      <c r="M16" s="163">
        <f>VLOOKUP($B16,'Impact of the crisis'!$C$6:$AB$170,26,FALSE)</f>
        <v>4.2</v>
      </c>
      <c r="N16" s="163">
        <f>VLOOKUP($B16,'Conditions of people affected'!$C$6:$R$170,16,FALSE)</f>
        <v>4.5</v>
      </c>
      <c r="O16" s="163">
        <f>VLOOKUP($B16,'Conditions of people affected'!$C$6:$R$170,9,FALSE)</f>
        <v>5</v>
      </c>
      <c r="P16" s="163">
        <f>VLOOKUP($B16,'Conditions of people affected'!$C$6:$R$170,15,FALSE)</f>
        <v>4</v>
      </c>
      <c r="Q16" s="163">
        <f t="shared" si="4"/>
        <v>4.4000000000000004</v>
      </c>
      <c r="R16" s="163">
        <f>VLOOKUP($B16,'Complexity of the crisis'!$C$6:$AN$170,22,FALSE)</f>
        <v>4.3</v>
      </c>
      <c r="S16" s="164">
        <f>VLOOKUP($B16,'Complexity of the crisis'!$C$6:$AN$170,38,FALSE)</f>
        <v>4.5</v>
      </c>
      <c r="T16" s="159" t="str">
        <f>VLOOKUP(B16,Lists!$C$3:$E$163,3,FALSE)</f>
        <v>Africa</v>
      </c>
      <c r="U16" s="178">
        <f>VLOOKUP(B16,'INFORM Severity - hidden'!$C$5:$V$200,20,FALSE)</f>
        <v>45019</v>
      </c>
    </row>
    <row r="17" spans="1:21" x14ac:dyDescent="0.25">
      <c r="A17" s="155" t="str">
        <f t="array" ref="A17">IFERROR(INDEX(Lists!$B$2:$B$200,SMALL(IF(Lists!$H$2:$H$200="Yes",ROW(Lists!$B$2:$B$200)),ROW(13:13))-1,1),"")</f>
        <v>Complex crisis in Congo</v>
      </c>
      <c r="B17" s="156" t="str">
        <f>VLOOKUP(A17,Lists!$B$2:$G$200,2,FALSE)</f>
        <v>COG001</v>
      </c>
      <c r="C17" s="156" t="str">
        <f>VLOOKUP(B17,'INFORM Severity - hidden'!$C$5:$D$200,2,FALSE)</f>
        <v>Congo</v>
      </c>
      <c r="D17" s="156" t="str">
        <f>VLOOKUP(A17,Lists!$B$2:$G$200,3,FALSE)</f>
        <v>COG</v>
      </c>
      <c r="E17" s="156" t="str">
        <f>VLOOKUP(A17,Lists!$B$2:$G$200,5,FALSE)</f>
        <v>Conflict</v>
      </c>
      <c r="F17" s="161">
        <f t="shared" si="0"/>
        <v>2.2000000000000002</v>
      </c>
      <c r="G17" s="162">
        <f t="shared" si="1"/>
        <v>3</v>
      </c>
      <c r="H17" s="162" t="str">
        <f t="shared" si="2"/>
        <v>Medium</v>
      </c>
      <c r="I17" s="160" t="str">
        <f>INDEX(Trends!$D$3:$D$404,MATCH(B17,Trends!$C$3:$C$404,0))</f>
        <v>Increasing</v>
      </c>
      <c r="J17" s="162" t="str">
        <f>VLOOKUP($B17,Reliability!$A$3:$I$170,9,FALSE)</f>
        <v>High</v>
      </c>
      <c r="K17" s="163">
        <f t="shared" si="3"/>
        <v>2.8</v>
      </c>
      <c r="L17" s="163">
        <f>VLOOKUP($B17,'Impact of the crisis'!$C$6:$N$170,12,FALSE)</f>
        <v>3.1</v>
      </c>
      <c r="M17" s="163">
        <f>VLOOKUP($B17,'Impact of the crisis'!$C$6:$AB$170,26,FALSE)</f>
        <v>2.6</v>
      </c>
      <c r="N17" s="163">
        <f>VLOOKUP($B17,'Conditions of people affected'!$C$6:$R$170,16,FALSE)</f>
        <v>2</v>
      </c>
      <c r="O17" s="163">
        <f>VLOOKUP($B17,'Conditions of people affected'!$C$6:$R$170,9,FALSE)</f>
        <v>1</v>
      </c>
      <c r="P17" s="163">
        <f>VLOOKUP($B17,'Conditions of people affected'!$C$6:$R$170,15,FALSE)</f>
        <v>3</v>
      </c>
      <c r="Q17" s="163">
        <f t="shared" si="4"/>
        <v>2.1</v>
      </c>
      <c r="R17" s="163">
        <f>VLOOKUP($B17,'Complexity of the crisis'!$C$6:$AN$170,22,FALSE)</f>
        <v>2.9</v>
      </c>
      <c r="S17" s="164">
        <f>VLOOKUP($B17,'Complexity of the crisis'!$C$6:$AN$170,38,FALSE)</f>
        <v>1</v>
      </c>
      <c r="T17" s="159" t="str">
        <f>VLOOKUP(B17,Lists!$C$3:$E$163,3,FALSE)</f>
        <v>Africa</v>
      </c>
      <c r="U17" s="178">
        <f>VLOOKUP(B17,'INFORM Severity - hidden'!$C$5:$V$200,20,FALSE)</f>
        <v>45043</v>
      </c>
    </row>
    <row r="18" spans="1:21" x14ac:dyDescent="0.25">
      <c r="A18" s="155" t="str">
        <f t="array" ref="A18">IFERROR(INDEX(Lists!$B$2:$B$200,SMALL(IF(Lists!$H$2:$H$200="Yes",ROW(Lists!$B$2:$B$200)),ROW(14:14))-1,1),"")</f>
        <v>Complex crisis in Colombia</v>
      </c>
      <c r="B18" s="156" t="str">
        <f>VLOOKUP(A18,Lists!$B$2:$G$200,2,FALSE)</f>
        <v>COL001</v>
      </c>
      <c r="C18" s="156" t="str">
        <f>VLOOKUP(B18,'INFORM Severity - hidden'!$C$5:$D$200,2,FALSE)</f>
        <v>Colombia</v>
      </c>
      <c r="D18" s="156" t="str">
        <f>VLOOKUP(A18,Lists!$B$2:$G$200,3,FALSE)</f>
        <v>COL</v>
      </c>
      <c r="E18" s="156" t="str">
        <f>VLOOKUP(A18,Lists!$B$2:$G$200,5,FALSE)</f>
        <v>Socio-political,Conflict,Violence,Floods,Displacement</v>
      </c>
      <c r="F18" s="161">
        <f t="shared" si="0"/>
        <v>4.0999999999999996</v>
      </c>
      <c r="G18" s="162">
        <f t="shared" si="1"/>
        <v>5</v>
      </c>
      <c r="H18" s="162" t="str">
        <f t="shared" si="2"/>
        <v>Very High</v>
      </c>
      <c r="I18" s="160" t="str">
        <f>INDEX(Trends!$D$3:$D$404,MATCH(B18,Trends!$C$3:$C$404,0))</f>
        <v>Increasing</v>
      </c>
      <c r="J18" s="162" t="str">
        <f>VLOOKUP($B18,Reliability!$A$3:$I$170,9,FALSE)</f>
        <v>Very High</v>
      </c>
      <c r="K18" s="163">
        <f t="shared" si="3"/>
        <v>4.5</v>
      </c>
      <c r="L18" s="163">
        <f>VLOOKUP($B18,'Impact of the crisis'!$C$6:$N$170,12,FALSE)</f>
        <v>5</v>
      </c>
      <c r="M18" s="163">
        <f>VLOOKUP($B18,'Impact of the crisis'!$C$6:$AB$170,26,FALSE)</f>
        <v>4.0999999999999996</v>
      </c>
      <c r="N18" s="163">
        <f>VLOOKUP($B18,'Conditions of people affected'!$C$6:$R$170,16,FALSE)</f>
        <v>4.4000000000000004</v>
      </c>
      <c r="O18" s="163">
        <f>VLOOKUP($B18,'Conditions of people affected'!$C$6:$R$170,9,FALSE)</f>
        <v>4.8</v>
      </c>
      <c r="P18" s="163">
        <f>VLOOKUP($B18,'Conditions of people affected'!$C$6:$R$170,15,FALSE)</f>
        <v>4</v>
      </c>
      <c r="Q18" s="163">
        <f t="shared" si="4"/>
        <v>3.3</v>
      </c>
      <c r="R18" s="163">
        <f>VLOOKUP($B18,'Complexity of the crisis'!$C$6:$AN$170,22,FALSE)</f>
        <v>3.1</v>
      </c>
      <c r="S18" s="164">
        <f>VLOOKUP($B18,'Complexity of the crisis'!$C$6:$AN$170,38,FALSE)</f>
        <v>3.5</v>
      </c>
      <c r="T18" s="159" t="str">
        <f>VLOOKUP(B18,Lists!$C$3:$E$163,3,FALSE)</f>
        <v>Americas</v>
      </c>
      <c r="U18" s="178">
        <f>VLOOKUP(B18,'INFORM Severity - hidden'!$C$5:$V$200,20,FALSE)</f>
        <v>45014</v>
      </c>
    </row>
    <row r="19" spans="1:21" x14ac:dyDescent="0.25">
      <c r="A19" s="155" t="str">
        <f t="array" ref="A19">IFERROR(INDEX(Lists!$B$2:$B$200,SMALL(IF(Lists!$H$2:$H$200="Yes",ROW(Lists!$B$2:$B$200)),ROW(15:15))-1,1),"")</f>
        <v>Nicaraguan refugees in Costa Rica</v>
      </c>
      <c r="B19" s="156" t="str">
        <f>VLOOKUP(A19,Lists!$B$2:$G$200,2,FALSE)</f>
        <v>CRI002</v>
      </c>
      <c r="C19" s="156" t="str">
        <f>VLOOKUP(B19,'INFORM Severity - hidden'!$C$5:$D$200,2,FALSE)</f>
        <v>Costa Rica</v>
      </c>
      <c r="D19" s="156" t="str">
        <f>VLOOKUP(A19,Lists!$B$2:$G$200,3,FALSE)</f>
        <v>CRI</v>
      </c>
      <c r="E19" s="156" t="str">
        <f>VLOOKUP(A19,Lists!$B$2:$G$200,5,FALSE)</f>
        <v>Displacement</v>
      </c>
      <c r="F19" s="161">
        <f t="shared" si="0"/>
        <v>2.1</v>
      </c>
      <c r="G19" s="162">
        <f t="shared" si="1"/>
        <v>3</v>
      </c>
      <c r="H19" s="162" t="str">
        <f t="shared" si="2"/>
        <v>Medium</v>
      </c>
      <c r="I19" s="160" t="str">
        <f>INDEX(Trends!$D$3:$D$404,MATCH(B19,Trends!$C$3:$C$404,0))</f>
        <v>Stable</v>
      </c>
      <c r="J19" s="162" t="str">
        <f>VLOOKUP($B19,Reliability!$A$3:$I$170,9,FALSE)</f>
        <v>High</v>
      </c>
      <c r="K19" s="163">
        <f t="shared" si="3"/>
        <v>2.4</v>
      </c>
      <c r="L19" s="163">
        <f>VLOOKUP($B19,'Impact of the crisis'!$C$6:$N$170,12,FALSE)</f>
        <v>0.7</v>
      </c>
      <c r="M19" s="163">
        <f>VLOOKUP($B19,'Impact of the crisis'!$C$6:$AB$170,26,FALSE)</f>
        <v>3.1</v>
      </c>
      <c r="N19" s="163">
        <f>VLOOKUP($B19,'Conditions of people affected'!$C$6:$R$170,16,FALSE)</f>
        <v>2.6</v>
      </c>
      <c r="O19" s="163">
        <f>VLOOKUP($B19,'Conditions of people affected'!$C$6:$R$170,9,FALSE)</f>
        <v>2.2000000000000002</v>
      </c>
      <c r="P19" s="163">
        <f>VLOOKUP($B19,'Conditions of people affected'!$C$6:$R$170,15,FALSE)</f>
        <v>3</v>
      </c>
      <c r="Q19" s="163">
        <f t="shared" si="4"/>
        <v>1.2</v>
      </c>
      <c r="R19" s="163">
        <f>VLOOKUP($B19,'Complexity of the crisis'!$C$6:$AN$170,22,FALSE)</f>
        <v>0.9</v>
      </c>
      <c r="S19" s="164">
        <f>VLOOKUP($B19,'Complexity of the crisis'!$C$6:$AN$170,38,FALSE)</f>
        <v>1.5</v>
      </c>
      <c r="T19" s="159" t="str">
        <f>VLOOKUP(B19,Lists!$C$3:$E$163,3,FALSE)</f>
        <v>Americas</v>
      </c>
      <c r="U19" s="178">
        <f>VLOOKUP(B19,'INFORM Severity - hidden'!$C$5:$V$200,20,FALSE)</f>
        <v>45046</v>
      </c>
    </row>
    <row r="20" spans="1:21" x14ac:dyDescent="0.2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Displacement,Drought</v>
      </c>
      <c r="F20" s="161">
        <f t="shared" si="0"/>
        <v>2.7</v>
      </c>
      <c r="G20" s="162">
        <f t="shared" si="1"/>
        <v>3</v>
      </c>
      <c r="H20" s="162" t="str">
        <f t="shared" si="2"/>
        <v>Medium</v>
      </c>
      <c r="I20" s="160" t="str">
        <f>INDEX(Trends!$D$3:$D$404,MATCH(B20,Trends!$C$3:$C$404,0))</f>
        <v>Stable</v>
      </c>
      <c r="J20" s="162" t="str">
        <f>VLOOKUP($B20,Reliability!$A$3:$I$170,9,FALSE)</f>
        <v>High</v>
      </c>
      <c r="K20" s="163">
        <f t="shared" si="3"/>
        <v>2.6</v>
      </c>
      <c r="L20" s="163">
        <f>VLOOKUP($B20,'Impact of the crisis'!$C$6:$N$170,12,FALSE)</f>
        <v>3.2</v>
      </c>
      <c r="M20" s="163">
        <f>VLOOKUP($B20,'Impact of the crisis'!$C$6:$AB$170,26,FALSE)</f>
        <v>2.2000000000000002</v>
      </c>
      <c r="N20" s="163">
        <f>VLOOKUP($B20,'Conditions of people affected'!$C$6:$R$170,16,FALSE)</f>
        <v>2.65</v>
      </c>
      <c r="O20" s="163">
        <f>VLOOKUP($B20,'Conditions of people affected'!$C$6:$R$170,9,FALSE)</f>
        <v>2.2999999999999998</v>
      </c>
      <c r="P20" s="163">
        <f>VLOOKUP($B20,'Conditions of people affected'!$C$6:$R$170,15,FALSE)</f>
        <v>3</v>
      </c>
      <c r="Q20" s="163">
        <f t="shared" si="4"/>
        <v>2.9</v>
      </c>
      <c r="R20" s="163">
        <f>VLOOKUP($B20,'Complexity of the crisis'!$C$6:$AN$170,22,FALSE)</f>
        <v>2.7</v>
      </c>
      <c r="S20" s="164">
        <f>VLOOKUP($B20,'Complexity of the crisis'!$C$6:$AN$170,38,FALSE)</f>
        <v>3</v>
      </c>
      <c r="T20" s="159" t="str">
        <f>VLOOKUP(B20,Lists!$C$3:$E$163,3,FALSE)</f>
        <v>Africa</v>
      </c>
      <c r="U20" s="178">
        <f>VLOOKUP(B20,'INFORM Severity - hidden'!$C$5:$V$200,20,FALSE)</f>
        <v>45013</v>
      </c>
    </row>
    <row r="21" spans="1:21" x14ac:dyDescent="0.25">
      <c r="A21" s="155" t="str">
        <f t="array" ref="A21">IFERROR(INDEX(Lists!$B$2:$B$200,SMALL(IF(Lists!$H$2:$H$200="Yes",ROW(Lists!$B$2:$B$200)),ROW(17:17))-1,1),"")</f>
        <v>Venezuela displacement in Dominican Republic</v>
      </c>
      <c r="B21" s="156" t="str">
        <f>VLOOKUP(A21,Lists!$B$2:$G$200,2,FALSE)</f>
        <v>DOM002</v>
      </c>
      <c r="C21" s="156" t="str">
        <f>VLOOKUP(B21,'INFORM Severity - hidden'!$C$5:$D$200,2,FALSE)</f>
        <v>Dominican Republic</v>
      </c>
      <c r="D21" s="156" t="str">
        <f>VLOOKUP(A21,Lists!$B$2:$G$200,3,FALSE)</f>
        <v>DOM</v>
      </c>
      <c r="E21" s="156" t="str">
        <f>VLOOKUP(A21,Lists!$B$2:$G$200,5,FALSE)</f>
        <v>Displacement</v>
      </c>
      <c r="F21" s="161">
        <f t="shared" si="0"/>
        <v>2.2000000000000002</v>
      </c>
      <c r="G21" s="162">
        <f t="shared" si="1"/>
        <v>3</v>
      </c>
      <c r="H21" s="162" t="str">
        <f t="shared" si="2"/>
        <v>Medium</v>
      </c>
      <c r="I21" s="160" t="str">
        <f>INDEX(Trends!$D$3:$D$404,MATCH(B21,Trends!$C$3:$C$404,0))</f>
        <v>Stable</v>
      </c>
      <c r="J21" s="162" t="str">
        <f>VLOOKUP($B21,Reliability!$A$3:$I$170,9,FALSE)</f>
        <v>High</v>
      </c>
      <c r="K21" s="163">
        <f t="shared" si="3"/>
        <v>3.6</v>
      </c>
      <c r="L21" s="163">
        <f>VLOOKUP($B21,'Impact of the crisis'!$C$6:$N$170,12,FALSE)</f>
        <v>4</v>
      </c>
      <c r="M21" s="163">
        <f>VLOOKUP($B21,'Impact of the crisis'!$C$6:$AB$170,26,FALSE)</f>
        <v>3.3</v>
      </c>
      <c r="N21" s="163">
        <f>VLOOKUP($B21,'Conditions of people affected'!$C$6:$R$170,16,FALSE)</f>
        <v>1.85</v>
      </c>
      <c r="O21" s="163">
        <f>VLOOKUP($B21,'Conditions of people affected'!$C$6:$R$170,9,FALSE)</f>
        <v>1.7</v>
      </c>
      <c r="P21" s="163">
        <f>VLOOKUP($B21,'Conditions of people affected'!$C$6:$R$170,15,FALSE)</f>
        <v>2</v>
      </c>
      <c r="Q21" s="163">
        <f t="shared" si="4"/>
        <v>1.5</v>
      </c>
      <c r="R21" s="163">
        <f>VLOOKUP($B21,'Complexity of the crisis'!$C$6:$AN$170,22,FALSE)</f>
        <v>1.4</v>
      </c>
      <c r="S21" s="164">
        <f>VLOOKUP($B21,'Complexity of the crisis'!$C$6:$AN$170,38,FALSE)</f>
        <v>1.5</v>
      </c>
      <c r="T21" s="159" t="str">
        <f>VLOOKUP(B21,Lists!$C$3:$E$163,3,FALSE)</f>
        <v>Americas</v>
      </c>
      <c r="U21" s="178">
        <f>VLOOKUP(B21,'INFORM Severity - hidden'!$C$5:$V$200,20,FALSE)</f>
        <v>45042</v>
      </c>
    </row>
    <row r="22" spans="1:21" x14ac:dyDescent="0.2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Displacement</v>
      </c>
      <c r="F22" s="161">
        <f t="shared" si="0"/>
        <v>2.7</v>
      </c>
      <c r="G22" s="162">
        <f t="shared" si="1"/>
        <v>3</v>
      </c>
      <c r="H22" s="162" t="str">
        <f t="shared" si="2"/>
        <v>Medium</v>
      </c>
      <c r="I22" s="160" t="str">
        <f>INDEX(Trends!$D$3:$D$404,MATCH(B22,Trends!$C$3:$C$404,0))</f>
        <v>Stable</v>
      </c>
      <c r="J22" s="162" t="str">
        <f>VLOOKUP($B22,Reliability!$A$3:$I$170,9,FALSE)</f>
        <v>High</v>
      </c>
      <c r="K22" s="163">
        <f t="shared" si="3"/>
        <v>3.9</v>
      </c>
      <c r="L22" s="163">
        <f>VLOOKUP($B22,'Impact of the crisis'!$C$6:$N$170,12,FALSE)</f>
        <v>5</v>
      </c>
      <c r="M22" s="163">
        <f>VLOOKUP($B22,'Impact of the crisis'!$C$6:$AB$170,26,FALSE)</f>
        <v>3</v>
      </c>
      <c r="N22" s="163">
        <f>VLOOKUP($B22,'Conditions of people affected'!$C$6:$R$170,16,FALSE)</f>
        <v>1.8</v>
      </c>
      <c r="O22" s="163">
        <f>VLOOKUP($B22,'Conditions of people affected'!$C$6:$R$170,9,FALSE)</f>
        <v>2.6</v>
      </c>
      <c r="P22" s="163">
        <f>VLOOKUP($B22,'Conditions of people affected'!$C$6:$R$170,15,FALSE)</f>
        <v>1</v>
      </c>
      <c r="Q22" s="163">
        <f t="shared" si="4"/>
        <v>2.7</v>
      </c>
      <c r="R22" s="163">
        <f>VLOOKUP($B22,'Complexity of the crisis'!$C$6:$AN$170,22,FALSE)</f>
        <v>2.9</v>
      </c>
      <c r="S22" s="164">
        <f>VLOOKUP($B22,'Complexity of the crisis'!$C$6:$AN$170,38,FALSE)</f>
        <v>2.5</v>
      </c>
      <c r="T22" s="159" t="str">
        <f>VLOOKUP(B22,Lists!$C$3:$E$163,3,FALSE)</f>
        <v>Africa</v>
      </c>
      <c r="U22" s="178">
        <f>VLOOKUP(B22,'INFORM Severity - hidden'!$C$5:$V$200,20,FALSE)</f>
        <v>45043</v>
      </c>
    </row>
    <row r="23" spans="1:21" x14ac:dyDescent="0.25">
      <c r="A23" s="155" t="str">
        <f t="array" ref="A23">IFERROR(INDEX(Lists!$B$2:$B$200,SMALL(IF(Lists!$H$2:$H$200="Yes",ROW(Lists!$B$2:$B$200)),ROW(19:19))-1,1),"")</f>
        <v>Venezuela displacement in Ecuador</v>
      </c>
      <c r="B23" s="156" t="str">
        <f>VLOOKUP(A23,Lists!$B$2:$G$200,2,FALSE)</f>
        <v>ECU002</v>
      </c>
      <c r="C23" s="156" t="str">
        <f>VLOOKUP(B23,'INFORM Severity - hidden'!$C$5:$D$200,2,FALSE)</f>
        <v>Ecuador</v>
      </c>
      <c r="D23" s="156" t="str">
        <f>VLOOKUP(A23,Lists!$B$2:$G$200,3,FALSE)</f>
        <v>ECU</v>
      </c>
      <c r="E23" s="156" t="str">
        <f>VLOOKUP(A23,Lists!$B$2:$G$200,5,FALSE)</f>
        <v>Displacement</v>
      </c>
      <c r="F23" s="161">
        <f t="shared" si="0"/>
        <v>2.8</v>
      </c>
      <c r="G23" s="162">
        <f t="shared" si="1"/>
        <v>3</v>
      </c>
      <c r="H23" s="162" t="str">
        <f t="shared" si="2"/>
        <v>Medium</v>
      </c>
      <c r="I23" s="160" t="str">
        <f>INDEX(Trends!$D$3:$D$404,MATCH(B23,Trends!$C$3:$C$404,0))</f>
        <v>Stable</v>
      </c>
      <c r="J23" s="162" t="str">
        <f>VLOOKUP($B23,Reliability!$A$3:$I$170,9,FALSE)</f>
        <v>Very High</v>
      </c>
      <c r="K23" s="163">
        <f t="shared" si="3"/>
        <v>3.6</v>
      </c>
      <c r="L23" s="163">
        <f>VLOOKUP($B23,'Impact of the crisis'!$C$6:$N$170,12,FALSE)</f>
        <v>4.5999999999999996</v>
      </c>
      <c r="M23" s="163">
        <f>VLOOKUP($B23,'Impact of the crisis'!$C$6:$AB$170,26,FALSE)</f>
        <v>2.8</v>
      </c>
      <c r="N23" s="163">
        <f>VLOOKUP($B23,'Conditions of people affected'!$C$6:$R$170,16,FALSE)</f>
        <v>2.6</v>
      </c>
      <c r="O23" s="163">
        <f>VLOOKUP($B23,'Conditions of people affected'!$C$6:$R$170,9,FALSE)</f>
        <v>3.2</v>
      </c>
      <c r="P23" s="163">
        <f>VLOOKUP($B23,'Conditions of people affected'!$C$6:$R$170,15,FALSE)</f>
        <v>2</v>
      </c>
      <c r="Q23" s="163">
        <f t="shared" si="4"/>
        <v>2.4</v>
      </c>
      <c r="R23" s="163">
        <f>VLOOKUP($B23,'Complexity of the crisis'!$C$6:$AN$170,22,FALSE)</f>
        <v>2.2999999999999998</v>
      </c>
      <c r="S23" s="164">
        <f>VLOOKUP($B23,'Complexity of the crisis'!$C$6:$AN$170,38,FALSE)</f>
        <v>2.5</v>
      </c>
      <c r="T23" s="159" t="str">
        <f>VLOOKUP(B23,Lists!$C$3:$E$163,3,FALSE)</f>
        <v>Americas</v>
      </c>
      <c r="U23" s="178">
        <f>VLOOKUP(B23,'INFORM Severity - hidden'!$C$5:$V$200,20,FALSE)</f>
        <v>44985</v>
      </c>
    </row>
    <row r="24" spans="1:21" x14ac:dyDescent="0.25">
      <c r="A24" s="155" t="str">
        <f t="array" ref="A24">IFERROR(INDEX(Lists!$B$2:$B$200,SMALL(IF(Lists!$H$2:$H$200="Yes",ROW(Lists!$B$2:$B$200)),ROW(20:20))-1,1),"")</f>
        <v>Syrian Refugee Crisis in Egypt</v>
      </c>
      <c r="B24" s="156" t="str">
        <f>VLOOKUP(A24,Lists!$B$2:$G$200,2,FALSE)</f>
        <v>EGY002</v>
      </c>
      <c r="C24" s="156" t="str">
        <f>VLOOKUP(B24,'INFORM Severity - hidden'!$C$5:$D$200,2,FALSE)</f>
        <v>Egypt</v>
      </c>
      <c r="D24" s="156" t="str">
        <f>VLOOKUP(A24,Lists!$B$2:$G$200,3,FALSE)</f>
        <v>EGY</v>
      </c>
      <c r="E24" s="156" t="str">
        <f>VLOOKUP(A24,Lists!$B$2:$G$200,5,FALSE)</f>
        <v>Displacement</v>
      </c>
      <c r="F24" s="161">
        <f t="shared" si="0"/>
        <v>1.7</v>
      </c>
      <c r="G24" s="162">
        <f t="shared" si="1"/>
        <v>2</v>
      </c>
      <c r="H24" s="162" t="str">
        <f t="shared" si="2"/>
        <v>Low</v>
      </c>
      <c r="I24" s="160" t="str">
        <f>INDEX(Trends!$D$3:$D$404,MATCH(B24,Trends!$C$3:$C$404,0))</f>
        <v>Decreasing</v>
      </c>
      <c r="J24" s="162" t="str">
        <f>VLOOKUP($B24,Reliability!$A$3:$I$170,9,FALSE)</f>
        <v>High</v>
      </c>
      <c r="K24" s="163">
        <f t="shared" si="3"/>
        <v>1.8</v>
      </c>
      <c r="L24" s="163">
        <f>VLOOKUP($B24,'Impact of the crisis'!$C$6:$N$170,12,FALSE)</f>
        <v>2</v>
      </c>
      <c r="M24" s="163">
        <f>VLOOKUP($B24,'Impact of the crisis'!$C$6:$AB$170,26,FALSE)</f>
        <v>1.7</v>
      </c>
      <c r="N24" s="163">
        <f>VLOOKUP($B24,'Conditions of people affected'!$C$6:$R$170,16,FALSE)</f>
        <v>1.45</v>
      </c>
      <c r="O24" s="163">
        <f>VLOOKUP($B24,'Conditions of people affected'!$C$6:$R$170,9,FALSE)</f>
        <v>1.9</v>
      </c>
      <c r="P24" s="163">
        <f>VLOOKUP($B24,'Conditions of people affected'!$C$6:$R$170,15,FALSE)</f>
        <v>1</v>
      </c>
      <c r="Q24" s="163">
        <f t="shared" si="4"/>
        <v>2.1</v>
      </c>
      <c r="R24" s="163">
        <f>VLOOKUP($B24,'Complexity of the crisis'!$C$6:$AN$170,22,FALSE)</f>
        <v>2.7</v>
      </c>
      <c r="S24" s="164">
        <f>VLOOKUP($B24,'Complexity of the crisis'!$C$6:$AN$170,38,FALSE)</f>
        <v>1.5</v>
      </c>
      <c r="T24" s="159" t="str">
        <f>VLOOKUP(B24,Lists!$C$3:$E$163,3,FALSE)</f>
        <v>Africa</v>
      </c>
      <c r="U24" s="178">
        <f>VLOOKUP(B24,'INFORM Severity - hidden'!$C$5:$V$200,20,FALSE)</f>
        <v>45043</v>
      </c>
    </row>
    <row r="25" spans="1:21" x14ac:dyDescent="0.2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Socio-political,Displacement</v>
      </c>
      <c r="F25" s="161">
        <f t="shared" si="0"/>
        <v>3.5</v>
      </c>
      <c r="G25" s="162">
        <f t="shared" si="1"/>
        <v>4</v>
      </c>
      <c r="H25" s="162" t="str">
        <f t="shared" si="2"/>
        <v>High</v>
      </c>
      <c r="I25" s="160" t="str">
        <f>INDEX(Trends!$D$3:$D$404,MATCH(B25,Trends!$C$3:$C$404,0))</f>
        <v>Stable</v>
      </c>
      <c r="J25" s="162" t="str">
        <f>VLOOKUP($B25,Reliability!$A$3:$I$170,9,FALSE)</f>
        <v>High</v>
      </c>
      <c r="K25" s="163">
        <f t="shared" si="3"/>
        <v>2.9</v>
      </c>
      <c r="L25" s="163">
        <f>VLOOKUP($B25,'Impact of the crisis'!$C$6:$N$170,12,FALSE)</f>
        <v>3.8</v>
      </c>
      <c r="M25" s="163">
        <f>VLOOKUP($B25,'Impact of the crisis'!$C$6:$AB$170,26,FALSE)</f>
        <v>2.4</v>
      </c>
      <c r="N25" s="163">
        <f>VLOOKUP($B25,'Conditions of people affected'!$C$6:$R$170,16,FALSE)</f>
        <v>3.2</v>
      </c>
      <c r="O25" s="163">
        <f>VLOOKUP($B25,'Conditions of people affected'!$C$6:$R$170,9,FALSE)</f>
        <v>3.4</v>
      </c>
      <c r="P25" s="163">
        <f>VLOOKUP($B25,'Conditions of people affected'!$C$6:$R$170,15,FALSE)</f>
        <v>3</v>
      </c>
      <c r="Q25" s="163">
        <f t="shared" si="4"/>
        <v>4.3</v>
      </c>
      <c r="R25" s="163">
        <f>VLOOKUP($B25,'Complexity of the crisis'!$C$6:$AN$170,22,FALSE)</f>
        <v>3.3</v>
      </c>
      <c r="S25" s="164">
        <f>VLOOKUP($B25,'Complexity of the crisis'!$C$6:$AN$170,38,FALSE)</f>
        <v>5</v>
      </c>
      <c r="T25" s="159" t="str">
        <f>VLOOKUP(B25,Lists!$C$3:$E$163,3,FALSE)</f>
        <v>Africa</v>
      </c>
      <c r="U25" s="178">
        <f>VLOOKUP(B25,'INFORM Severity - hidden'!$C$5:$V$200,20,FALSE)</f>
        <v>44985</v>
      </c>
    </row>
    <row r="26" spans="1:21" x14ac:dyDescent="0.25">
      <c r="A26" s="155" t="str">
        <f t="array" ref="A26">IFERROR(INDEX(Lists!$B$2:$B$200,SMALL(IF(Lists!$H$2:$H$200="Yes",ROW(Lists!$B$2:$B$200)),ROW(22:22))-1,1),"")</f>
        <v>Mixed migration flows in spain</v>
      </c>
      <c r="B26" s="156" t="str">
        <f>VLOOKUP(A26,Lists!$B$2:$G$200,2,FALSE)</f>
        <v>ESP002</v>
      </c>
      <c r="C26" s="156" t="str">
        <f>VLOOKUP(B26,'INFORM Severity - hidden'!$C$5:$D$200,2,FALSE)</f>
        <v>Spain</v>
      </c>
      <c r="D26" s="156" t="str">
        <f>VLOOKUP(A26,Lists!$B$2:$G$200,3,FALSE)</f>
        <v>ESP</v>
      </c>
      <c r="E26" s="156" t="str">
        <f>VLOOKUP(A26,Lists!$B$2:$G$200,5,FALSE)</f>
        <v>Displacement</v>
      </c>
      <c r="F26" s="161">
        <f t="shared" si="0"/>
        <v>1.8</v>
      </c>
      <c r="G26" s="162">
        <f t="shared" si="1"/>
        <v>2</v>
      </c>
      <c r="H26" s="162" t="str">
        <f t="shared" si="2"/>
        <v>Low</v>
      </c>
      <c r="I26" s="160" t="str">
        <f>INDEX(Trends!$D$3:$D$404,MATCH(B26,Trends!$C$3:$C$404,0))</f>
        <v>Stable</v>
      </c>
      <c r="J26" s="162" t="str">
        <f>VLOOKUP($B26,Reliability!$A$3:$I$170,9,FALSE)</f>
        <v>Very High</v>
      </c>
      <c r="K26" s="163">
        <f t="shared" si="3"/>
        <v>2.6</v>
      </c>
      <c r="L26" s="163">
        <f>VLOOKUP($B26,'Impact of the crisis'!$C$6:$N$170,12,FALSE)</f>
        <v>2.2999999999999998</v>
      </c>
      <c r="M26" s="163">
        <f>VLOOKUP($B26,'Impact of the crisis'!$C$6:$AB$170,26,FALSE)</f>
        <v>2.8</v>
      </c>
      <c r="N26" s="163">
        <f>VLOOKUP($B26,'Conditions of people affected'!$C$6:$R$170,16,FALSE)</f>
        <v>1.45</v>
      </c>
      <c r="O26" s="163">
        <f>VLOOKUP($B26,'Conditions of people affected'!$C$6:$R$170,9,FALSE)</f>
        <v>1.9</v>
      </c>
      <c r="P26" s="163">
        <f>VLOOKUP($B26,'Conditions of people affected'!$C$6:$R$170,15,FALSE)</f>
        <v>1</v>
      </c>
      <c r="Q26" s="163">
        <f t="shared" si="4"/>
        <v>1.6</v>
      </c>
      <c r="R26" s="163">
        <f>VLOOKUP($B26,'Complexity of the crisis'!$C$6:$AN$170,22,FALSE)</f>
        <v>1.7</v>
      </c>
      <c r="S26" s="164">
        <f>VLOOKUP($B26,'Complexity of the crisis'!$C$6:$AN$170,38,FALSE)</f>
        <v>1.5</v>
      </c>
      <c r="T26" s="159" t="str">
        <f>VLOOKUP(B26,Lists!$C$3:$E$163,3,FALSE)</f>
        <v>Europe</v>
      </c>
      <c r="U26" s="178">
        <f>VLOOKUP(B26,'INFORM Severity - hidden'!$C$5:$V$200,20,FALSE)</f>
        <v>45043</v>
      </c>
    </row>
    <row r="27" spans="1:21" x14ac:dyDescent="0.25">
      <c r="A27" s="155" t="str">
        <f t="array" ref="A27">IFERROR(INDEX(Lists!$B$2:$B$200,SMALL(IF(Lists!$H$2:$H$200="Yes",ROW(Lists!$B$2:$B$200)),ROW(23:23))-1,1),"")</f>
        <v>Complex crisis in Ethiopia</v>
      </c>
      <c r="B27" s="156" t="str">
        <f>VLOOKUP(A27,Lists!$B$2:$G$200,2,FALSE)</f>
        <v>ETH001</v>
      </c>
      <c r="C27" s="156" t="str">
        <f>VLOOKUP(B27,'INFORM Severity - hidden'!$C$5:$D$200,2,FALSE)</f>
        <v>Ethiopia</v>
      </c>
      <c r="D27" s="156" t="str">
        <f>VLOOKUP(A27,Lists!$B$2:$G$200,3,FALSE)</f>
        <v>ETH</v>
      </c>
      <c r="E27" s="156" t="str">
        <f>VLOOKUP(A27,Lists!$B$2:$G$200,5,FALSE)</f>
        <v>Displacement,Floods,Conflict</v>
      </c>
      <c r="F27" s="161">
        <f t="shared" si="0"/>
        <v>4.3</v>
      </c>
      <c r="G27" s="162">
        <f t="shared" si="1"/>
        <v>5</v>
      </c>
      <c r="H27" s="162" t="str">
        <f t="shared" si="2"/>
        <v>Very High</v>
      </c>
      <c r="I27" s="160" t="str">
        <f>INDEX(Trends!$D$3:$D$404,MATCH(B27,Trends!$C$3:$C$404,0))</f>
        <v>Increasing</v>
      </c>
      <c r="J27" s="162" t="str">
        <f>VLOOKUP($B27,Reliability!$A$3:$I$170,9,FALSE)</f>
        <v>Very High</v>
      </c>
      <c r="K27" s="163">
        <f t="shared" si="3"/>
        <v>4.2</v>
      </c>
      <c r="L27" s="163">
        <f>VLOOKUP($B27,'Impact of the crisis'!$C$6:$N$170,12,FALSE)</f>
        <v>5</v>
      </c>
      <c r="M27" s="163">
        <f>VLOOKUP($B27,'Impact of the crisis'!$C$6:$AB$170,26,FALSE)</f>
        <v>3.7</v>
      </c>
      <c r="N27" s="163">
        <f>VLOOKUP($B27,'Conditions of people affected'!$C$6:$R$170,16,FALSE)</f>
        <v>4.5</v>
      </c>
      <c r="O27" s="163">
        <f>VLOOKUP($B27,'Conditions of people affected'!$C$6:$R$170,9,FALSE)</f>
        <v>5</v>
      </c>
      <c r="P27" s="163">
        <f>VLOOKUP($B27,'Conditions of people affected'!$C$6:$R$170,15,FALSE)</f>
        <v>4</v>
      </c>
      <c r="Q27" s="163">
        <f t="shared" si="4"/>
        <v>4.0999999999999996</v>
      </c>
      <c r="R27" s="163">
        <f>VLOOKUP($B27,'Complexity of the crisis'!$C$6:$AN$170,22,FALSE)</f>
        <v>3.7</v>
      </c>
      <c r="S27" s="164">
        <f>VLOOKUP($B27,'Complexity of the crisis'!$C$6:$AN$170,38,FALSE)</f>
        <v>4.5</v>
      </c>
      <c r="T27" s="159" t="str">
        <f>VLOOKUP(B27,Lists!$C$3:$E$163,3,FALSE)</f>
        <v>Africa</v>
      </c>
      <c r="U27" s="178">
        <f>VLOOKUP(B27,'INFORM Severity - hidden'!$C$5:$V$200,20,FALSE)</f>
        <v>45046</v>
      </c>
    </row>
    <row r="28" spans="1:21" x14ac:dyDescent="0.25">
      <c r="A28" s="155" t="str">
        <f t="array" ref="A28">IFERROR(INDEX(Lists!$B$2:$B$200,SMALL(IF(Lists!$H$2:$H$200="Yes",ROW(Lists!$B$2:$B$200)),ROW(24:24))-1,1),"")</f>
        <v>Mixed migration flows in Greece</v>
      </c>
      <c r="B28" s="156" t="str">
        <f>VLOOKUP(A28,Lists!$B$2:$G$200,2,FALSE)</f>
        <v>GRC002</v>
      </c>
      <c r="C28" s="156" t="str">
        <f>VLOOKUP(B28,'INFORM Severity - hidden'!$C$5:$D$200,2,FALSE)</f>
        <v>Greece</v>
      </c>
      <c r="D28" s="156" t="str">
        <f>VLOOKUP(A28,Lists!$B$2:$G$200,3,FALSE)</f>
        <v>GRC</v>
      </c>
      <c r="E28" s="156" t="str">
        <f>VLOOKUP(A28,Lists!$B$2:$G$200,5,FALSE)</f>
        <v>Displacement</v>
      </c>
      <c r="F28" s="161">
        <f t="shared" si="0"/>
        <v>1.6</v>
      </c>
      <c r="G28" s="162">
        <f t="shared" si="1"/>
        <v>2</v>
      </c>
      <c r="H28" s="162" t="str">
        <f t="shared" si="2"/>
        <v>Low</v>
      </c>
      <c r="I28" s="160" t="str">
        <f>INDEX(Trends!$D$3:$D$404,MATCH(B28,Trends!$C$3:$C$404,0))</f>
        <v>Increasing</v>
      </c>
      <c r="J28" s="162" t="str">
        <f>VLOOKUP($B28,Reliability!$A$3:$I$170,9,FALSE)</f>
        <v>High</v>
      </c>
      <c r="K28" s="163">
        <f t="shared" si="3"/>
        <v>2.2000000000000002</v>
      </c>
      <c r="L28" s="163">
        <f>VLOOKUP($B28,'Impact of the crisis'!$C$6:$N$170,12,FALSE)</f>
        <v>0.3</v>
      </c>
      <c r="M28" s="163">
        <f>VLOOKUP($B28,'Impact of the crisis'!$C$6:$AB$170,26,FALSE)</f>
        <v>2.9</v>
      </c>
      <c r="N28" s="163">
        <f>VLOOKUP($B28,'Conditions of people affected'!$C$6:$R$170,16,FALSE)</f>
        <v>1.25</v>
      </c>
      <c r="O28" s="163">
        <f>VLOOKUP($B28,'Conditions of people affected'!$C$6:$R$170,9,FALSE)</f>
        <v>0.5</v>
      </c>
      <c r="P28" s="163">
        <f>VLOOKUP($B28,'Conditions of people affected'!$C$6:$R$170,15,FALSE)</f>
        <v>2</v>
      </c>
      <c r="Q28" s="163">
        <f t="shared" si="4"/>
        <v>1.7</v>
      </c>
      <c r="R28" s="163">
        <f>VLOOKUP($B28,'Complexity of the crisis'!$C$6:$AN$170,22,FALSE)</f>
        <v>1.8</v>
      </c>
      <c r="S28" s="164">
        <f>VLOOKUP($B28,'Complexity of the crisis'!$C$6:$AN$170,38,FALSE)</f>
        <v>1.5</v>
      </c>
      <c r="T28" s="159" t="str">
        <f>VLOOKUP(B28,Lists!$C$3:$E$163,3,FALSE)</f>
        <v>Europe</v>
      </c>
      <c r="U28" s="178">
        <f>VLOOKUP(B28,'INFORM Severity - hidden'!$C$5:$V$200,20,FALSE)</f>
        <v>45041</v>
      </c>
    </row>
    <row r="29" spans="1:21" x14ac:dyDescent="0.25">
      <c r="A29" s="155" t="str">
        <f t="array" ref="A29">IFERROR(INDEX(Lists!$B$2:$B$200,SMALL(IF(Lists!$H$2:$H$200="Yes",ROW(Lists!$B$2:$B$200)),ROW(25:25))-1,1),"")</f>
        <v>Complex crisis in Guatemala</v>
      </c>
      <c r="B29" s="156" t="str">
        <f>VLOOKUP(A29,Lists!$B$2:$G$200,2,FALSE)</f>
        <v>GTM001</v>
      </c>
      <c r="C29" s="156" t="str">
        <f>VLOOKUP(B29,'INFORM Severity - hidden'!$C$5:$D$200,2,FALSE)</f>
        <v>Guatemala</v>
      </c>
      <c r="D29" s="156" t="str">
        <f>VLOOKUP(A29,Lists!$B$2:$G$200,3,FALSE)</f>
        <v>GTM</v>
      </c>
      <c r="E29" s="156" t="str">
        <f>VLOOKUP(A29,Lists!$B$2:$G$200,5,FALSE)</f>
        <v>Violence,Socio-political,Other seasonal event</v>
      </c>
      <c r="F29" s="161">
        <f t="shared" si="0"/>
        <v>3.5</v>
      </c>
      <c r="G29" s="162">
        <f t="shared" si="1"/>
        <v>4</v>
      </c>
      <c r="H29" s="162" t="str">
        <f t="shared" si="2"/>
        <v>High</v>
      </c>
      <c r="I29" s="160" t="str">
        <f>INDEX(Trends!$D$3:$D$404,MATCH(B29,Trends!$C$3:$C$404,0))</f>
        <v>Stable</v>
      </c>
      <c r="J29" s="162" t="str">
        <f>VLOOKUP($B29,Reliability!$A$3:$I$170,9,FALSE)</f>
        <v>High</v>
      </c>
      <c r="K29" s="163">
        <f t="shared" si="3"/>
        <v>3.7</v>
      </c>
      <c r="L29" s="163">
        <f>VLOOKUP($B29,'Impact of the crisis'!$C$6:$N$170,12,FALSE)</f>
        <v>4.4000000000000004</v>
      </c>
      <c r="M29" s="163">
        <f>VLOOKUP($B29,'Impact of the crisis'!$C$6:$AB$170,26,FALSE)</f>
        <v>3.2</v>
      </c>
      <c r="N29" s="163">
        <f>VLOOKUP($B29,'Conditions of people affected'!$C$6:$R$170,16,FALSE)</f>
        <v>3.75</v>
      </c>
      <c r="O29" s="163">
        <f>VLOOKUP($B29,'Conditions of people affected'!$C$6:$R$170,9,FALSE)</f>
        <v>4.5</v>
      </c>
      <c r="P29" s="163">
        <f>VLOOKUP($B29,'Conditions of people affected'!$C$6:$R$170,15,FALSE)</f>
        <v>3</v>
      </c>
      <c r="Q29" s="163">
        <f t="shared" si="4"/>
        <v>3.1</v>
      </c>
      <c r="R29" s="163">
        <f>VLOOKUP($B29,'Complexity of the crisis'!$C$6:$AN$170,22,FALSE)</f>
        <v>3.2</v>
      </c>
      <c r="S29" s="164">
        <f>VLOOKUP($B29,'Complexity of the crisis'!$C$6:$AN$170,38,FALSE)</f>
        <v>3</v>
      </c>
      <c r="T29" s="159" t="str">
        <f>VLOOKUP(B29,Lists!$C$3:$E$163,3,FALSE)</f>
        <v>Americas</v>
      </c>
      <c r="U29" s="178">
        <f>VLOOKUP(B29,'INFORM Severity - hidden'!$C$5:$V$200,20,FALSE)</f>
        <v>44978</v>
      </c>
    </row>
    <row r="30" spans="1:21" x14ac:dyDescent="0.25">
      <c r="A30" s="155" t="str">
        <f t="array" ref="A30">IFERROR(INDEX(Lists!$B$2:$B$200,SMALL(IF(Lists!$H$2:$H$200="Yes",ROW(Lists!$B$2:$B$200)),ROW(26:26))-1,1),"")</f>
        <v>Complex crisis in Honduras</v>
      </c>
      <c r="B30" s="156" t="str">
        <f>VLOOKUP(A30,Lists!$B$2:$G$200,2,FALSE)</f>
        <v>HND001</v>
      </c>
      <c r="C30" s="156" t="str">
        <f>VLOOKUP(B30,'INFORM Severity - hidden'!$C$5:$D$200,2,FALSE)</f>
        <v>Honduras</v>
      </c>
      <c r="D30" s="156" t="str">
        <f>VLOOKUP(A30,Lists!$B$2:$G$200,3,FALSE)</f>
        <v>HND</v>
      </c>
      <c r="E30" s="156" t="str">
        <f>VLOOKUP(A30,Lists!$B$2:$G$200,5,FALSE)</f>
        <v>Violence,Socio-political,Other seasonal event,Cyclone</v>
      </c>
      <c r="F30" s="161">
        <f t="shared" si="0"/>
        <v>3.4</v>
      </c>
      <c r="G30" s="162">
        <f t="shared" si="1"/>
        <v>4</v>
      </c>
      <c r="H30" s="162" t="str">
        <f t="shared" si="2"/>
        <v>High</v>
      </c>
      <c r="I30" s="160" t="str">
        <f>INDEX(Trends!$D$3:$D$404,MATCH(B30,Trends!$C$3:$C$404,0))</f>
        <v>Increasing</v>
      </c>
      <c r="J30" s="162" t="str">
        <f>VLOOKUP($B30,Reliability!$A$3:$I$170,9,FALSE)</f>
        <v>High</v>
      </c>
      <c r="K30" s="163">
        <f t="shared" si="3"/>
        <v>3.6</v>
      </c>
      <c r="L30" s="163">
        <f>VLOOKUP($B30,'Impact of the crisis'!$C$6:$N$170,12,FALSE)</f>
        <v>4.2</v>
      </c>
      <c r="M30" s="163">
        <f>VLOOKUP($B30,'Impact of the crisis'!$C$6:$AB$170,26,FALSE)</f>
        <v>3.3</v>
      </c>
      <c r="N30" s="163">
        <f>VLOOKUP($B30,'Conditions of people affected'!$C$6:$R$170,16,FALSE)</f>
        <v>3.6</v>
      </c>
      <c r="O30" s="163">
        <f>VLOOKUP($B30,'Conditions of people affected'!$C$6:$R$170,9,FALSE)</f>
        <v>4.2</v>
      </c>
      <c r="P30" s="163">
        <f>VLOOKUP($B30,'Conditions of people affected'!$C$6:$R$170,15,FALSE)</f>
        <v>3</v>
      </c>
      <c r="Q30" s="163">
        <f t="shared" si="4"/>
        <v>2.8</v>
      </c>
      <c r="R30" s="163">
        <f>VLOOKUP($B30,'Complexity of the crisis'!$C$6:$AN$170,22,FALSE)</f>
        <v>3</v>
      </c>
      <c r="S30" s="164">
        <f>VLOOKUP($B30,'Complexity of the crisis'!$C$6:$AN$170,38,FALSE)</f>
        <v>2.5</v>
      </c>
      <c r="T30" s="159" t="str">
        <f>VLOOKUP(B30,Lists!$C$3:$E$163,3,FALSE)</f>
        <v>Americas</v>
      </c>
      <c r="U30" s="178">
        <f>VLOOKUP(B30,'INFORM Severity - hidden'!$C$5:$V$200,20,FALSE)</f>
        <v>44978</v>
      </c>
    </row>
    <row r="31" spans="1:21" x14ac:dyDescent="0.25">
      <c r="A31" s="155" t="str">
        <f t="array" ref="A31">IFERROR(INDEX(Lists!$B$2:$B$200,SMALL(IF(Lists!$H$2:$H$200="Yes",ROW(Lists!$B$2:$B$200)),ROW(27:27))-1,1),"")</f>
        <v>Complex crisis in Haiti</v>
      </c>
      <c r="B31" s="156" t="str">
        <f>VLOOKUP(A31,Lists!$B$2:$G$200,2,FALSE)</f>
        <v>HTI001</v>
      </c>
      <c r="C31" s="156" t="str">
        <f>VLOOKUP(B31,'INFORM Severity - hidden'!$C$5:$D$200,2,FALSE)</f>
        <v>Haiti</v>
      </c>
      <c r="D31" s="156" t="str">
        <f>VLOOKUP(A31,Lists!$B$2:$G$200,3,FALSE)</f>
        <v>HTI</v>
      </c>
      <c r="E31" s="156" t="str">
        <f>VLOOKUP(A31,Lists!$B$2:$G$200,5,FALSE)</f>
        <v>Earthquake,Violence,Socio-political,Other seasonal event</v>
      </c>
      <c r="F31" s="161">
        <f t="shared" si="0"/>
        <v>4.2</v>
      </c>
      <c r="G31" s="162">
        <f t="shared" si="1"/>
        <v>5</v>
      </c>
      <c r="H31" s="162" t="str">
        <f t="shared" si="2"/>
        <v>Very High</v>
      </c>
      <c r="I31" s="160" t="str">
        <f>INDEX(Trends!$D$3:$D$404,MATCH(B31,Trends!$C$3:$C$404,0))</f>
        <v>Stable</v>
      </c>
      <c r="J31" s="162" t="str">
        <f>VLOOKUP($B31,Reliability!$A$3:$I$170,9,FALSE)</f>
        <v>Very High</v>
      </c>
      <c r="K31" s="163">
        <f t="shared" si="3"/>
        <v>3.9</v>
      </c>
      <c r="L31" s="163">
        <f>VLOOKUP($B31,'Impact of the crisis'!$C$6:$N$170,12,FALSE)</f>
        <v>4</v>
      </c>
      <c r="M31" s="163">
        <f>VLOOKUP($B31,'Impact of the crisis'!$C$6:$AB$170,26,FALSE)</f>
        <v>3.9</v>
      </c>
      <c r="N31" s="163">
        <f>VLOOKUP($B31,'Conditions of people affected'!$C$6:$R$170,16,FALSE)</f>
        <v>4.7</v>
      </c>
      <c r="O31" s="163">
        <f>VLOOKUP($B31,'Conditions of people affected'!$C$6:$R$170,9,FALSE)</f>
        <v>4.4000000000000004</v>
      </c>
      <c r="P31" s="163">
        <f>VLOOKUP($B31,'Conditions of people affected'!$C$6:$R$170,15,FALSE)</f>
        <v>5</v>
      </c>
      <c r="Q31" s="163">
        <f t="shared" si="4"/>
        <v>3.6</v>
      </c>
      <c r="R31" s="163">
        <f>VLOOKUP($B31,'Complexity of the crisis'!$C$6:$AN$170,22,FALSE)</f>
        <v>3.2</v>
      </c>
      <c r="S31" s="164">
        <f>VLOOKUP($B31,'Complexity of the crisis'!$C$6:$AN$170,38,FALSE)</f>
        <v>4</v>
      </c>
      <c r="T31" s="159" t="str">
        <f>VLOOKUP(B31,Lists!$C$3:$E$163,3,FALSE)</f>
        <v>Americas</v>
      </c>
      <c r="U31" s="178">
        <f>VLOOKUP(B31,'INFORM Severity - hidden'!$C$5:$V$200,20,FALSE)</f>
        <v>45013</v>
      </c>
    </row>
    <row r="32" spans="1:21" x14ac:dyDescent="0.25">
      <c r="A32" s="155" t="str">
        <f t="array" ref="A32">IFERROR(INDEX(Lists!$B$2:$B$200,SMALL(IF(Lists!$H$2:$H$200="Yes",ROW(Lists!$B$2:$B$200)),ROW(28:28))-1,1),"")</f>
        <v>Displacement from Ukraine conflict in Hungary</v>
      </c>
      <c r="B32" s="156" t="str">
        <f>VLOOKUP(A32,Lists!$B$2:$G$200,2,FALSE)</f>
        <v>HUN002</v>
      </c>
      <c r="C32" s="156" t="str">
        <f>VLOOKUP(B32,'INFORM Severity - hidden'!$C$5:$D$200,2,FALSE)</f>
        <v>Hungary</v>
      </c>
      <c r="D32" s="156" t="str">
        <f>VLOOKUP(A32,Lists!$B$2:$G$200,3,FALSE)</f>
        <v>HUN</v>
      </c>
      <c r="E32" s="156" t="str">
        <f>VLOOKUP(A32,Lists!$B$2:$G$200,5,FALSE)</f>
        <v>Conflict,Displacement</v>
      </c>
      <c r="F32" s="161">
        <f t="shared" si="0"/>
        <v>1.5</v>
      </c>
      <c r="G32" s="162">
        <f t="shared" si="1"/>
        <v>2</v>
      </c>
      <c r="H32" s="162" t="str">
        <f t="shared" si="2"/>
        <v>Low</v>
      </c>
      <c r="I32" s="160" t="str">
        <f>INDEX(Trends!$D$3:$D$404,MATCH(B32,Trends!$C$3:$C$404,0))</f>
        <v>Decreasing</v>
      </c>
      <c r="J32" s="162" t="str">
        <f>VLOOKUP($B32,Reliability!$A$3:$I$170,9,FALSE)</f>
        <v>Very High</v>
      </c>
      <c r="K32" s="163">
        <f t="shared" si="3"/>
        <v>1</v>
      </c>
      <c r="L32" s="163">
        <f>VLOOKUP($B32,'Impact of the crisis'!$C$6:$N$170,12,FALSE)</f>
        <v>0.4</v>
      </c>
      <c r="M32" s="163">
        <f>VLOOKUP($B32,'Impact of the crisis'!$C$6:$AB$170,26,FALSE)</f>
        <v>1.3</v>
      </c>
      <c r="N32" s="163">
        <f>VLOOKUP($B32,'Conditions of people affected'!$C$6:$R$170,16,FALSE)</f>
        <v>1.95</v>
      </c>
      <c r="O32" s="163">
        <f>VLOOKUP($B32,'Conditions of people affected'!$C$6:$R$170,9,FALSE)</f>
        <v>0.9</v>
      </c>
      <c r="P32" s="163">
        <f>VLOOKUP($B32,'Conditions of people affected'!$C$6:$R$170,15,FALSE)</f>
        <v>3</v>
      </c>
      <c r="Q32" s="163">
        <f t="shared" si="4"/>
        <v>1.2</v>
      </c>
      <c r="R32" s="163">
        <f>VLOOKUP($B32,'Complexity of the crisis'!$C$6:$AN$170,22,FALSE)</f>
        <v>1.4</v>
      </c>
      <c r="S32" s="164">
        <f>VLOOKUP($B32,'Complexity of the crisis'!$C$6:$AN$170,38,FALSE)</f>
        <v>1</v>
      </c>
      <c r="T32" s="159" t="str">
        <f>VLOOKUP(B32,Lists!$C$3:$E$163,3,FALSE)</f>
        <v>Europe</v>
      </c>
      <c r="U32" s="178">
        <f>VLOOKUP(B32,'INFORM Severity - hidden'!$C$5:$V$200,20,FALSE)</f>
        <v>45042</v>
      </c>
    </row>
    <row r="33" spans="1:21" x14ac:dyDescent="0.25">
      <c r="A33" s="155" t="str">
        <f t="array" ref="A33">IFERROR(INDEX(Lists!$B$2:$B$200,SMALL(IF(Lists!$H$2:$H$200="Yes",ROW(Lists!$B$2:$B$200)),ROW(29:29))-1,1),"")</f>
        <v>Country Level</v>
      </c>
      <c r="B33" s="156" t="str">
        <f>VLOOKUP(A33,Lists!$B$2:$G$200,2,FALSE)</f>
        <v>IDN007</v>
      </c>
      <c r="C33" s="156" t="str">
        <f>VLOOKUP(B33,'INFORM Severity - hidden'!$C$5:$D$200,2,FALSE)</f>
        <v>Indonesia</v>
      </c>
      <c r="D33" s="156" t="str">
        <f>VLOOKUP(A33,Lists!$B$2:$G$200,3,FALSE)</f>
        <v>IDN</v>
      </c>
      <c r="E33" s="156" t="str">
        <f>VLOOKUP(A33,Lists!$B$2:$G$200,5,FALSE)</f>
        <v>Earthquake,Socio-political,Violence</v>
      </c>
      <c r="F33" s="161">
        <f t="shared" si="0"/>
        <v>2.6</v>
      </c>
      <c r="G33" s="162">
        <f t="shared" si="1"/>
        <v>3</v>
      </c>
      <c r="H33" s="162" t="str">
        <f t="shared" si="2"/>
        <v>Medium</v>
      </c>
      <c r="I33" s="160" t="str">
        <f>INDEX(Trends!$D$3:$D$404,MATCH(B33,Trends!$C$3:$C$404,0))</f>
        <v>Stable</v>
      </c>
      <c r="J33" s="162" t="str">
        <f>VLOOKUP($B33,Reliability!$A$3:$I$170,9,FALSE)</f>
        <v>High</v>
      </c>
      <c r="K33" s="163">
        <f t="shared" si="3"/>
        <v>2.7</v>
      </c>
      <c r="L33" s="163">
        <f>VLOOKUP($B33,'Impact of the crisis'!$C$6:$N$170,12,FALSE)</f>
        <v>2.6</v>
      </c>
      <c r="M33" s="163">
        <f>VLOOKUP($B33,'Impact of the crisis'!$C$6:$AB$170,26,FALSE)</f>
        <v>2.7</v>
      </c>
      <c r="N33" s="163">
        <f>VLOOKUP($B33,'Conditions of people affected'!$C$6:$R$170,16,FALSE)</f>
        <v>2.1</v>
      </c>
      <c r="O33" s="163">
        <f>VLOOKUP($B33,'Conditions of people affected'!$C$6:$R$170,9,FALSE)</f>
        <v>2.2000000000000002</v>
      </c>
      <c r="P33" s="163">
        <f>VLOOKUP($B33,'Conditions of people affected'!$C$6:$R$170,15,FALSE)</f>
        <v>2</v>
      </c>
      <c r="Q33" s="163">
        <f t="shared" si="4"/>
        <v>3.2</v>
      </c>
      <c r="R33" s="163">
        <f>VLOOKUP($B33,'Complexity of the crisis'!$C$6:$AN$170,22,FALSE)</f>
        <v>2.8</v>
      </c>
      <c r="S33" s="164">
        <f>VLOOKUP($B33,'Complexity of the crisis'!$C$6:$AN$170,38,FALSE)</f>
        <v>3.5</v>
      </c>
      <c r="T33" s="159" t="str">
        <f>VLOOKUP(B33,Lists!$C$3:$E$163,3,FALSE)</f>
        <v>Asia</v>
      </c>
      <c r="U33" s="178">
        <f>VLOOKUP(B33,'INFORM Severity - hidden'!$C$5:$V$200,20,FALSE)</f>
        <v>45043</v>
      </c>
    </row>
    <row r="34" spans="1:21" x14ac:dyDescent="0.25">
      <c r="A34" s="155" t="str">
        <f t="array" ref="A34">IFERROR(INDEX(Lists!$B$2:$B$200,SMALL(IF(Lists!$H$2:$H$200="Yes",ROW(Lists!$B$2:$B$200)),ROW(30:30))-1,1),"")</f>
        <v>Conflict in Jammu and Kashmir</v>
      </c>
      <c r="B34" s="156" t="str">
        <f>VLOOKUP(A34,Lists!$B$2:$G$200,2,FALSE)</f>
        <v>IND002</v>
      </c>
      <c r="C34" s="156" t="str">
        <f>VLOOKUP(B34,'INFORM Severity - hidden'!$C$5:$D$200,2,FALSE)</f>
        <v>India</v>
      </c>
      <c r="D34" s="156" t="str">
        <f>VLOOKUP(A34,Lists!$B$2:$G$200,3,FALSE)</f>
        <v>IND</v>
      </c>
      <c r="E34" s="156" t="str">
        <f>VLOOKUP(A34,Lists!$B$2:$G$200,5,FALSE)</f>
        <v>Socio-political</v>
      </c>
      <c r="F34" s="161" t="str">
        <f t="shared" si="0"/>
        <v>x</v>
      </c>
      <c r="G34" s="162" t="str">
        <f t="shared" si="1"/>
        <v>x</v>
      </c>
      <c r="H34" s="162" t="str">
        <f t="shared" si="2"/>
        <v>x</v>
      </c>
      <c r="I34" s="160" t="str">
        <f>INDEX(Trends!$D$3:$D$404,MATCH(B34,Trends!$C$3:$C$404,0))</f>
        <v>-</v>
      </c>
      <c r="J34" s="162" t="str">
        <f>VLOOKUP($B34,Reliability!$A$3:$I$170,9,FALSE)</f>
        <v>Very Low</v>
      </c>
      <c r="K34" s="163">
        <f t="shared" si="3"/>
        <v>1.9</v>
      </c>
      <c r="L34" s="163">
        <f>VLOOKUP($B34,'Impact of the crisis'!$C$6:$N$170,12,FALSE)</f>
        <v>2</v>
      </c>
      <c r="M34" s="163">
        <f>VLOOKUP($B34,'Impact of the crisis'!$C$6:$AB$170,26,FALSE)</f>
        <v>1.8</v>
      </c>
      <c r="N34" s="163" t="str">
        <f>VLOOKUP($B34,'Conditions of people affected'!$C$6:$R$170,16,FALSE)</f>
        <v>x</v>
      </c>
      <c r="O34" s="163" t="str">
        <f>VLOOKUP($B34,'Conditions of people affected'!$C$6:$R$170,9,FALSE)</f>
        <v>x</v>
      </c>
      <c r="P34" s="163" t="str">
        <f>VLOOKUP($B34,'Conditions of people affected'!$C$6:$R$170,15,FALSE)</f>
        <v>x</v>
      </c>
      <c r="Q34" s="163">
        <f t="shared" si="4"/>
        <v>2.1</v>
      </c>
      <c r="R34" s="163">
        <f>VLOOKUP($B34,'Complexity of the crisis'!$C$6:$AN$170,22,FALSE)</f>
        <v>2.2000000000000002</v>
      </c>
      <c r="S34" s="164">
        <f>VLOOKUP($B34,'Complexity of the crisis'!$C$6:$AN$170,38,FALSE)</f>
        <v>2</v>
      </c>
      <c r="T34" s="159" t="str">
        <f>VLOOKUP(B34,Lists!$C$3:$E$163,3,FALSE)</f>
        <v>Asia</v>
      </c>
      <c r="U34" s="178">
        <f>VLOOKUP(B34,'INFORM Severity - hidden'!$C$5:$V$200,20,FALSE)</f>
        <v>45043</v>
      </c>
    </row>
    <row r="35" spans="1:21" x14ac:dyDescent="0.25">
      <c r="A35" s="155" t="str">
        <f t="array" ref="A35">IFERROR(INDEX(Lists!$B$2:$B$200,SMALL(IF(Lists!$H$2:$H$200="Yes",ROW(Lists!$B$2:$B$200)),ROW(31:31))-1,1),"")</f>
        <v>Afghan Refugees in Iran</v>
      </c>
      <c r="B35" s="156" t="str">
        <f>VLOOKUP(A35,Lists!$B$2:$G$200,2,FALSE)</f>
        <v>IRN004</v>
      </c>
      <c r="C35" s="156" t="str">
        <f>VLOOKUP(B35,'INFORM Severity - hidden'!$C$5:$D$200,2,FALSE)</f>
        <v>Iran</v>
      </c>
      <c r="D35" s="156" t="str">
        <f>VLOOKUP(A35,Lists!$B$2:$G$200,3,FALSE)</f>
        <v>IRN</v>
      </c>
      <c r="E35" s="156" t="str">
        <f>VLOOKUP(A35,Lists!$B$2:$G$200,5,FALSE)</f>
        <v>Displacement</v>
      </c>
      <c r="F35" s="161">
        <f t="shared" si="0"/>
        <v>3.6</v>
      </c>
      <c r="G35" s="162">
        <f t="shared" si="1"/>
        <v>4</v>
      </c>
      <c r="H35" s="162" t="str">
        <f t="shared" si="2"/>
        <v>High</v>
      </c>
      <c r="I35" s="160" t="str">
        <f>INDEX(Trends!$D$3:$D$404,MATCH(B35,Trends!$C$3:$C$404,0))</f>
        <v>Increasing</v>
      </c>
      <c r="J35" s="162" t="str">
        <f>VLOOKUP($B35,Reliability!$A$3:$I$170,9,FALSE)</f>
        <v>Low</v>
      </c>
      <c r="K35" s="163">
        <f t="shared" si="3"/>
        <v>3.6</v>
      </c>
      <c r="L35" s="163">
        <f>VLOOKUP($B35,'Impact of the crisis'!$C$6:$N$170,12,FALSE)</f>
        <v>2.7</v>
      </c>
      <c r="M35" s="163">
        <f>VLOOKUP($B35,'Impact of the crisis'!$C$6:$AB$170,26,FALSE)</f>
        <v>4</v>
      </c>
      <c r="N35" s="163">
        <f>VLOOKUP($B35,'Conditions of people affected'!$C$6:$R$170,16,FALSE)</f>
        <v>4.2</v>
      </c>
      <c r="O35" s="163">
        <f>VLOOKUP($B35,'Conditions of people affected'!$C$6:$R$170,9,FALSE)</f>
        <v>4.4000000000000004</v>
      </c>
      <c r="P35" s="163">
        <f>VLOOKUP($B35,'Conditions of people affected'!$C$6:$R$170,15,FALSE)</f>
        <v>4</v>
      </c>
      <c r="Q35" s="163">
        <f t="shared" si="4"/>
        <v>2.7</v>
      </c>
      <c r="R35" s="163">
        <f>VLOOKUP($B35,'Complexity of the crisis'!$C$6:$AN$170,22,FALSE)</f>
        <v>3.3</v>
      </c>
      <c r="S35" s="164">
        <f>VLOOKUP($B35,'Complexity of the crisis'!$C$6:$AN$170,38,FALSE)</f>
        <v>2</v>
      </c>
      <c r="T35" s="159" t="str">
        <f>VLOOKUP(B35,Lists!$C$3:$E$163,3,FALSE)</f>
        <v>Middle east</v>
      </c>
      <c r="U35" s="178">
        <f>VLOOKUP(B35,'INFORM Severity - hidden'!$C$5:$V$200,20,FALSE)</f>
        <v>45046</v>
      </c>
    </row>
    <row r="36" spans="1:21" x14ac:dyDescent="0.25">
      <c r="A36" s="155" t="str">
        <f t="array" ref="A36">IFERROR(INDEX(Lists!$B$2:$B$200,SMALL(IF(Lists!$H$2:$H$200="Yes",ROW(Lists!$B$2:$B$200)),ROW(32:32))-1,1),"")</f>
        <v>Multiple crises in Iraq</v>
      </c>
      <c r="B36" s="156" t="str">
        <f>VLOOKUP(A36,Lists!$B$2:$G$200,2,FALSE)</f>
        <v>IRQ001</v>
      </c>
      <c r="C36" s="156" t="str">
        <f>VLOOKUP(B36,'INFORM Severity - hidden'!$C$5:$D$200,2,FALSE)</f>
        <v>Iraq</v>
      </c>
      <c r="D36" s="156" t="str">
        <f>VLOOKUP(A36,Lists!$B$2:$G$200,3,FALSE)</f>
        <v>IRQ</v>
      </c>
      <c r="E36" s="156" t="str">
        <f>VLOOKUP(A36,Lists!$B$2:$G$200,5,FALSE)</f>
        <v>Violence,Displacement,Socio-political,Conflict</v>
      </c>
      <c r="F36" s="161">
        <f t="shared" si="0"/>
        <v>3.9</v>
      </c>
      <c r="G36" s="162">
        <f t="shared" si="1"/>
        <v>4</v>
      </c>
      <c r="H36" s="162" t="str">
        <f t="shared" si="2"/>
        <v>High</v>
      </c>
      <c r="I36" s="160" t="str">
        <f>INDEX(Trends!$D$3:$D$404,MATCH(B36,Trends!$C$3:$C$404,0))</f>
        <v>Stable</v>
      </c>
      <c r="J36" s="162" t="str">
        <f>VLOOKUP($B36,Reliability!$A$3:$I$170,9,FALSE)</f>
        <v>High</v>
      </c>
      <c r="K36" s="163">
        <f t="shared" si="3"/>
        <v>4.2</v>
      </c>
      <c r="L36" s="163">
        <f>VLOOKUP($B36,'Impact of the crisis'!$C$6:$N$170,12,FALSE)</f>
        <v>4.7</v>
      </c>
      <c r="M36" s="163">
        <f>VLOOKUP($B36,'Impact of the crisis'!$C$6:$AB$170,26,FALSE)</f>
        <v>3.9</v>
      </c>
      <c r="N36" s="163">
        <f>VLOOKUP($B36,'Conditions of people affected'!$C$6:$R$170,16,FALSE)</f>
        <v>3.55</v>
      </c>
      <c r="O36" s="163">
        <f>VLOOKUP($B36,'Conditions of people affected'!$C$6:$R$170,9,FALSE)</f>
        <v>4.0999999999999996</v>
      </c>
      <c r="P36" s="163">
        <f>VLOOKUP($B36,'Conditions of people affected'!$C$6:$R$170,15,FALSE)</f>
        <v>3</v>
      </c>
      <c r="Q36" s="163">
        <f t="shared" si="4"/>
        <v>4.0999999999999996</v>
      </c>
      <c r="R36" s="163">
        <f>VLOOKUP($B36,'Complexity of the crisis'!$C$6:$AN$170,22,FALSE)</f>
        <v>3.6</v>
      </c>
      <c r="S36" s="164">
        <f>VLOOKUP($B36,'Complexity of the crisis'!$C$6:$AN$170,38,FALSE)</f>
        <v>4.5</v>
      </c>
      <c r="T36" s="159" t="str">
        <f>VLOOKUP(B36,Lists!$C$3:$E$163,3,FALSE)</f>
        <v>Middle east</v>
      </c>
      <c r="U36" s="178">
        <f>VLOOKUP(B36,'INFORM Severity - hidden'!$C$5:$V$200,20,FALSE)</f>
        <v>45041</v>
      </c>
    </row>
    <row r="37" spans="1:21" x14ac:dyDescent="0.25">
      <c r="A37" s="155" t="str">
        <f t="array" ref="A37">IFERROR(INDEX(Lists!$B$2:$B$200,SMALL(IF(Lists!$H$2:$H$200="Yes",ROW(Lists!$B$2:$B$200)),ROW(33:33))-1,1),"")</f>
        <v>Mixed migration flows in Italy</v>
      </c>
      <c r="B37" s="156" t="str">
        <f>VLOOKUP(A37,Lists!$B$2:$G$200,2,FALSE)</f>
        <v>ITA002</v>
      </c>
      <c r="C37" s="156" t="str">
        <f>VLOOKUP(B37,'INFORM Severity - hidden'!$C$5:$D$200,2,FALSE)</f>
        <v>Italy</v>
      </c>
      <c r="D37" s="156" t="str">
        <f>VLOOKUP(A37,Lists!$B$2:$G$200,3,FALSE)</f>
        <v>ITA</v>
      </c>
      <c r="E37" s="156" t="str">
        <f>VLOOKUP(A37,Lists!$B$2:$G$200,5,FALSE)</f>
        <v>Displacement</v>
      </c>
      <c r="F37" s="161">
        <f t="shared" ref="F37:F68" si="5">IF(OR(N37="x",K37="x"),"x",ROUND((5-GEOMEAN(((5-K37)/5*4+1),((5-N37)/5*4+1),((5-N37)/5*4+1)))/4*3.5+Q37*0.3,1))</f>
        <v>2</v>
      </c>
      <c r="G37" s="162">
        <f t="shared" ref="G37:G68" si="6">IF(F37="x","x",ROUNDUP(F37,0))</f>
        <v>2</v>
      </c>
      <c r="H37" s="162" t="str">
        <f t="shared" ref="H37:H68" si="7">IF(N37="x","x",IF(K37="x","x",(IF(G37=5,"Very High",IF(G37=4,"High",IF(G37=3,"Medium",IF(G37=2,"Low","Very Low")))))))</f>
        <v>Low</v>
      </c>
      <c r="I37" s="160" t="str">
        <f>INDEX(Trends!$D$3:$D$404,MATCH(B37,Trends!$C$3:$C$404,0))</f>
        <v>Stable</v>
      </c>
      <c r="J37" s="162" t="str">
        <f>VLOOKUP($B37,Reliability!$A$3:$I$170,9,FALSE)</f>
        <v>Very High</v>
      </c>
      <c r="K37" s="163">
        <f t="shared" ref="K37:K68" si="8">IF(OR(M37="x",L37="x"),"x",ROUND((5-GEOMEAN(((5-L37)/5*4+1),((5-M37)/5*4+1),((5-M37)/5*4+1)))/4*5,1))</f>
        <v>2.7</v>
      </c>
      <c r="L37" s="163">
        <f>VLOOKUP($B37,'Impact of the crisis'!$C$6:$N$170,12,FALSE)</f>
        <v>1.6</v>
      </c>
      <c r="M37" s="163">
        <f>VLOOKUP($B37,'Impact of the crisis'!$C$6:$AB$170,26,FALSE)</f>
        <v>3.2</v>
      </c>
      <c r="N37" s="163">
        <f>VLOOKUP($B37,'Conditions of people affected'!$C$6:$R$170,16,FALSE)</f>
        <v>1.7</v>
      </c>
      <c r="O37" s="163">
        <f>VLOOKUP($B37,'Conditions of people affected'!$C$6:$R$170,9,FALSE)</f>
        <v>2.4</v>
      </c>
      <c r="P37" s="163">
        <f>VLOOKUP($B37,'Conditions of people affected'!$C$6:$R$170,15,FALSE)</f>
        <v>1</v>
      </c>
      <c r="Q37" s="163">
        <f t="shared" ref="Q37:Q68" si="9">IF(OR(S37="x",R37="x"),R37,ROUND((5-GEOMEAN(((5-R37)/5*4+1),((5-S37)/5*4+1)))/4*5,1))</f>
        <v>1.8</v>
      </c>
      <c r="R37" s="163">
        <f>VLOOKUP($B37,'Complexity of the crisis'!$C$6:$AN$170,22,FALSE)</f>
        <v>1.5</v>
      </c>
      <c r="S37" s="164">
        <f>VLOOKUP($B37,'Complexity of the crisis'!$C$6:$AN$170,38,FALSE)</f>
        <v>2</v>
      </c>
      <c r="T37" s="159" t="str">
        <f>VLOOKUP(B37,Lists!$C$3:$E$163,3,FALSE)</f>
        <v>Europe</v>
      </c>
      <c r="U37" s="178">
        <f>VLOOKUP(B37,'INFORM Severity - hidden'!$C$5:$V$200,20,FALSE)</f>
        <v>45043</v>
      </c>
    </row>
    <row r="38" spans="1:21" x14ac:dyDescent="0.25">
      <c r="A38" s="155" t="str">
        <f t="array" ref="A38">IFERROR(INDEX(Lists!$B$2:$B$200,SMALL(IF(Lists!$H$2:$H$200="Yes",ROW(Lists!$B$2:$B$200)),ROW(34:34))-1,1),"")</f>
        <v>Syrian refugees in Jordan</v>
      </c>
      <c r="B38" s="156" t="str">
        <f>VLOOKUP(A38,Lists!$B$2:$G$200,2,FALSE)</f>
        <v>JOR002</v>
      </c>
      <c r="C38" s="156" t="str">
        <f>VLOOKUP(B38,'INFORM Severity - hidden'!$C$5:$D$200,2,FALSE)</f>
        <v>Jordan</v>
      </c>
      <c r="D38" s="156" t="str">
        <f>VLOOKUP(A38,Lists!$B$2:$G$200,3,FALSE)</f>
        <v>JOR</v>
      </c>
      <c r="E38" s="156" t="str">
        <f>VLOOKUP(A38,Lists!$B$2:$G$200,5,FALSE)</f>
        <v>Displacement</v>
      </c>
      <c r="F38" s="161">
        <f t="shared" si="5"/>
        <v>2.7</v>
      </c>
      <c r="G38" s="162">
        <f t="shared" si="6"/>
        <v>3</v>
      </c>
      <c r="H38" s="162" t="str">
        <f t="shared" si="7"/>
        <v>Medium</v>
      </c>
      <c r="I38" s="160" t="str">
        <f>INDEX(Trends!$D$3:$D$404,MATCH(B38,Trends!$C$3:$C$404,0))</f>
        <v>Stable</v>
      </c>
      <c r="J38" s="162" t="str">
        <f>VLOOKUP($B38,Reliability!$A$3:$I$170,9,FALSE)</f>
        <v>Medium</v>
      </c>
      <c r="K38" s="163">
        <f t="shared" si="8"/>
        <v>2.7</v>
      </c>
      <c r="L38" s="163">
        <f>VLOOKUP($B38,'Impact of the crisis'!$C$6:$N$170,12,FALSE)</f>
        <v>3</v>
      </c>
      <c r="M38" s="163">
        <f>VLOOKUP($B38,'Impact of the crisis'!$C$6:$AB$170,26,FALSE)</f>
        <v>2.6</v>
      </c>
      <c r="N38" s="163">
        <f>VLOOKUP($B38,'Conditions of people affected'!$C$6:$R$170,16,FALSE)</f>
        <v>3.1</v>
      </c>
      <c r="O38" s="163">
        <f>VLOOKUP($B38,'Conditions of people affected'!$C$6:$R$170,9,FALSE)</f>
        <v>3.2</v>
      </c>
      <c r="P38" s="163">
        <f>VLOOKUP($B38,'Conditions of people affected'!$C$6:$R$170,15,FALSE)</f>
        <v>3</v>
      </c>
      <c r="Q38" s="163">
        <f t="shared" si="9"/>
        <v>2</v>
      </c>
      <c r="R38" s="163">
        <f>VLOOKUP($B38,'Complexity of the crisis'!$C$6:$AN$170,22,FALSE)</f>
        <v>2.5</v>
      </c>
      <c r="S38" s="164">
        <f>VLOOKUP($B38,'Complexity of the crisis'!$C$6:$AN$170,38,FALSE)</f>
        <v>1.5</v>
      </c>
      <c r="T38" s="159" t="str">
        <f>VLOOKUP(B38,Lists!$C$3:$E$163,3,FALSE)</f>
        <v>Middle east</v>
      </c>
      <c r="U38" s="178">
        <f>VLOOKUP(B38,'INFORM Severity - hidden'!$C$5:$V$200,20,FALSE)</f>
        <v>45041</v>
      </c>
    </row>
    <row r="39" spans="1:21" x14ac:dyDescent="0.25">
      <c r="A39" s="155" t="str">
        <f t="array" ref="A39">IFERROR(INDEX(Lists!$B$2:$B$200,SMALL(IF(Lists!$H$2:$H$200="Yes",ROW(Lists!$B$2:$B$200)),ROW(35:35))-1,1),"")</f>
        <v xml:space="preserve">Multiple crisis in Kenya </v>
      </c>
      <c r="B39" s="156" t="str">
        <f>VLOOKUP(A39,Lists!$B$2:$G$200,2,FALSE)</f>
        <v>KEN001</v>
      </c>
      <c r="C39" s="156" t="str">
        <f>VLOOKUP(B39,'INFORM Severity - hidden'!$C$5:$D$200,2,FALSE)</f>
        <v>Kenya</v>
      </c>
      <c r="D39" s="156" t="str">
        <f>VLOOKUP(A39,Lists!$B$2:$G$200,3,FALSE)</f>
        <v>KEN</v>
      </c>
      <c r="E39" s="156" t="str">
        <f>VLOOKUP(A39,Lists!$B$2:$G$200,5,FALSE)</f>
        <v>Drought,Displacement</v>
      </c>
      <c r="F39" s="161">
        <f t="shared" si="5"/>
        <v>3.7</v>
      </c>
      <c r="G39" s="162">
        <f t="shared" si="6"/>
        <v>4</v>
      </c>
      <c r="H39" s="162" t="str">
        <f t="shared" si="7"/>
        <v>High</v>
      </c>
      <c r="I39" s="160" t="str">
        <f>INDEX(Trends!$D$3:$D$404,MATCH(B39,Trends!$C$3:$C$404,0))</f>
        <v>Decreasing</v>
      </c>
      <c r="J39" s="162" t="str">
        <f>VLOOKUP($B39,Reliability!$A$3:$I$170,9,FALSE)</f>
        <v>Medium</v>
      </c>
      <c r="K39" s="163">
        <f t="shared" si="8"/>
        <v>4.0999999999999996</v>
      </c>
      <c r="L39" s="163">
        <f>VLOOKUP($B39,'Impact of the crisis'!$C$6:$N$170,12,FALSE)</f>
        <v>4.0999999999999996</v>
      </c>
      <c r="M39" s="163">
        <f>VLOOKUP($B39,'Impact of the crisis'!$C$6:$AB$170,26,FALSE)</f>
        <v>4.0999999999999996</v>
      </c>
      <c r="N39" s="163">
        <f>VLOOKUP($B39,'Conditions of people affected'!$C$6:$R$170,16,FALSE)</f>
        <v>3.8</v>
      </c>
      <c r="O39" s="163">
        <f>VLOOKUP($B39,'Conditions of people affected'!$C$6:$R$170,9,FALSE)</f>
        <v>4.5999999999999996</v>
      </c>
      <c r="P39" s="163">
        <f>VLOOKUP($B39,'Conditions of people affected'!$C$6:$R$170,15,FALSE)</f>
        <v>3</v>
      </c>
      <c r="Q39" s="163">
        <f t="shared" si="9"/>
        <v>3.1</v>
      </c>
      <c r="R39" s="163">
        <f>VLOOKUP($B39,'Complexity of the crisis'!$C$6:$AN$170,22,FALSE)</f>
        <v>3.6</v>
      </c>
      <c r="S39" s="164">
        <f>VLOOKUP($B39,'Complexity of the crisis'!$C$6:$AN$170,38,FALSE)</f>
        <v>2.5</v>
      </c>
      <c r="T39" s="159" t="str">
        <f>VLOOKUP(B39,Lists!$C$3:$E$163,3,FALSE)</f>
        <v>Africa</v>
      </c>
      <c r="U39" s="178">
        <f>VLOOKUP(B39,'INFORM Severity - hidden'!$C$5:$V$200,20,FALSE)</f>
        <v>45012</v>
      </c>
    </row>
    <row r="40" spans="1:21" x14ac:dyDescent="0.25">
      <c r="A40" s="155" t="str">
        <f t="array" ref="A40">IFERROR(INDEX(Lists!$B$2:$B$200,SMALL(IF(Lists!$H$2:$H$200="Yes",ROW(Lists!$B$2:$B$200)),ROW(36:36))-1,1),"")</f>
        <v>Socioeconomic crisis in Lebanon</v>
      </c>
      <c r="B40" s="156" t="str">
        <f>VLOOKUP(A40,Lists!$B$2:$G$200,2,FALSE)</f>
        <v>LBN004</v>
      </c>
      <c r="C40" s="156" t="str">
        <f>VLOOKUP(B40,'INFORM Severity - hidden'!$C$5:$D$200,2,FALSE)</f>
        <v>Lebanon</v>
      </c>
      <c r="D40" s="156" t="str">
        <f>VLOOKUP(A40,Lists!$B$2:$G$200,3,FALSE)</f>
        <v>LBN</v>
      </c>
      <c r="E40" s="156" t="str">
        <f>VLOOKUP(A40,Lists!$B$2:$G$200,5,FALSE)</f>
        <v>Socio-political,Violence,Tecnological Disaster</v>
      </c>
      <c r="F40" s="161">
        <f t="shared" si="5"/>
        <v>3.4</v>
      </c>
      <c r="G40" s="162">
        <f t="shared" si="6"/>
        <v>4</v>
      </c>
      <c r="H40" s="162" t="str">
        <f t="shared" si="7"/>
        <v>High</v>
      </c>
      <c r="I40" s="160" t="str">
        <f>INDEX(Trends!$D$3:$D$404,MATCH(B40,Trends!$C$3:$C$404,0))</f>
        <v>Decreasing</v>
      </c>
      <c r="J40" s="162" t="str">
        <f>VLOOKUP($B40,Reliability!$A$3:$I$170,9,FALSE)</f>
        <v>Medium</v>
      </c>
      <c r="K40" s="163">
        <f t="shared" si="8"/>
        <v>3.2</v>
      </c>
      <c r="L40" s="163">
        <f>VLOOKUP($B40,'Impact of the crisis'!$C$6:$N$170,12,FALSE)</f>
        <v>3.6</v>
      </c>
      <c r="M40" s="163">
        <f>VLOOKUP($B40,'Impact of the crisis'!$C$6:$AB$170,26,FALSE)</f>
        <v>2.9</v>
      </c>
      <c r="N40" s="163">
        <f>VLOOKUP($B40,'Conditions of people affected'!$C$6:$R$170,16,FALSE)</f>
        <v>4.0999999999999996</v>
      </c>
      <c r="O40" s="163">
        <f>VLOOKUP($B40,'Conditions of people affected'!$C$6:$R$170,9,FALSE)</f>
        <v>4.2</v>
      </c>
      <c r="P40" s="163">
        <f>VLOOKUP($B40,'Conditions of people affected'!$C$6:$R$170,15,FALSE)</f>
        <v>4</v>
      </c>
      <c r="Q40" s="163">
        <f t="shared" si="9"/>
        <v>2.5</v>
      </c>
      <c r="R40" s="163">
        <f>VLOOKUP($B40,'Complexity of the crisis'!$C$6:$AN$170,22,FALSE)</f>
        <v>2.5</v>
      </c>
      <c r="S40" s="164">
        <f>VLOOKUP($B40,'Complexity of the crisis'!$C$6:$AN$170,38,FALSE)</f>
        <v>2.5</v>
      </c>
      <c r="T40" s="159" t="str">
        <f>VLOOKUP(B40,Lists!$C$3:$E$163,3,FALSE)</f>
        <v>Middle east</v>
      </c>
      <c r="U40" s="178">
        <f>VLOOKUP(B40,'INFORM Severity - hidden'!$C$5:$V$200,20,FALSE)</f>
        <v>45041</v>
      </c>
    </row>
    <row r="41" spans="1:21" x14ac:dyDescent="0.25">
      <c r="A41" s="155" t="str">
        <f t="array" ref="A41">IFERROR(INDEX(Lists!$B$2:$B$200,SMALL(IF(Lists!$H$2:$H$200="Yes",ROW(Lists!$B$2:$B$200)),ROW(37:37))-1,1),"")</f>
        <v>Complex crisis in Libya</v>
      </c>
      <c r="B41" s="156" t="str">
        <f>VLOOKUP(A41,Lists!$B$2:$G$200,2,FALSE)</f>
        <v>LBY001</v>
      </c>
      <c r="C41" s="156" t="str">
        <f>VLOOKUP(B41,'INFORM Severity - hidden'!$C$5:$D$200,2,FALSE)</f>
        <v>Libya</v>
      </c>
      <c r="D41" s="156" t="str">
        <f>VLOOKUP(A41,Lists!$B$2:$G$200,3,FALSE)</f>
        <v>LBY</v>
      </c>
      <c r="E41" s="156" t="str">
        <f>VLOOKUP(A41,Lists!$B$2:$G$200,5,FALSE)</f>
        <v>Conflict,Displacement,Socio-political</v>
      </c>
      <c r="F41" s="161">
        <f t="shared" si="5"/>
        <v>3.8</v>
      </c>
      <c r="G41" s="162">
        <f t="shared" si="6"/>
        <v>4</v>
      </c>
      <c r="H41" s="162" t="str">
        <f t="shared" si="7"/>
        <v>High</v>
      </c>
      <c r="I41" s="160" t="str">
        <f>INDEX(Trends!$D$3:$D$404,MATCH(B41,Trends!$C$3:$C$404,0))</f>
        <v>Increasing</v>
      </c>
      <c r="J41" s="162" t="str">
        <f>VLOOKUP($B41,Reliability!$A$3:$I$170,9,FALSE)</f>
        <v>Very High</v>
      </c>
      <c r="K41" s="163">
        <f t="shared" si="8"/>
        <v>4.5999999999999996</v>
      </c>
      <c r="L41" s="163">
        <f>VLOOKUP($B41,'Impact of the crisis'!$C$6:$N$170,12,FALSE)</f>
        <v>4.5</v>
      </c>
      <c r="M41" s="163">
        <f>VLOOKUP($B41,'Impact of the crisis'!$C$6:$AB$170,26,FALSE)</f>
        <v>4.5999999999999996</v>
      </c>
      <c r="N41" s="163">
        <f>VLOOKUP($B41,'Conditions of people affected'!$C$6:$R$170,16,FALSE)</f>
        <v>3.2</v>
      </c>
      <c r="O41" s="163">
        <f>VLOOKUP($B41,'Conditions of people affected'!$C$6:$R$170,9,FALSE)</f>
        <v>3.4</v>
      </c>
      <c r="P41" s="163">
        <f>VLOOKUP($B41,'Conditions of people affected'!$C$6:$R$170,15,FALSE)</f>
        <v>3</v>
      </c>
      <c r="Q41" s="163">
        <f t="shared" si="9"/>
        <v>4</v>
      </c>
      <c r="R41" s="163">
        <f>VLOOKUP($B41,'Complexity of the crisis'!$C$6:$AN$170,22,FALSE)</f>
        <v>3.3</v>
      </c>
      <c r="S41" s="164">
        <f>VLOOKUP($B41,'Complexity of the crisis'!$C$6:$AN$170,38,FALSE)</f>
        <v>4.5</v>
      </c>
      <c r="T41" s="159" t="str">
        <f>VLOOKUP(B41,Lists!$C$3:$E$163,3,FALSE)</f>
        <v>Africa</v>
      </c>
      <c r="U41" s="178">
        <f>VLOOKUP(B41,'INFORM Severity - hidden'!$C$5:$V$200,20,FALSE)</f>
        <v>45043</v>
      </c>
    </row>
    <row r="42" spans="1:21" x14ac:dyDescent="0.25">
      <c r="A42" s="155" t="str">
        <f t="array" ref="A42">IFERROR(INDEX(Lists!$B$2:$B$200,SMALL(IF(Lists!$H$2:$H$200="Yes",ROW(Lists!$B$2:$B$200)),ROW(38:38))-1,1),"")</f>
        <v>Socio-economic crisis in Sri Lanka</v>
      </c>
      <c r="B42" s="156" t="str">
        <f>VLOOKUP(A42,Lists!$B$2:$G$200,2,FALSE)</f>
        <v>LKA002</v>
      </c>
      <c r="C42" s="156" t="str">
        <f>VLOOKUP(B42,'INFORM Severity - hidden'!$C$5:$D$200,2,FALSE)</f>
        <v>Sri Lanka</v>
      </c>
      <c r="D42" s="156" t="str">
        <f>VLOOKUP(A42,Lists!$B$2:$G$200,3,FALSE)</f>
        <v>LKA</v>
      </c>
      <c r="E42" s="156" t="str">
        <f>VLOOKUP(A42,Lists!$B$2:$G$200,5,FALSE)</f>
        <v>Socio-political,Food Security</v>
      </c>
      <c r="F42" s="161">
        <f t="shared" si="5"/>
        <v>3.4</v>
      </c>
      <c r="G42" s="162">
        <f t="shared" si="6"/>
        <v>4</v>
      </c>
      <c r="H42" s="162" t="str">
        <f t="shared" si="7"/>
        <v>High</v>
      </c>
      <c r="I42" s="160" t="str">
        <f>INDEX(Trends!$D$3:$D$404,MATCH(B42,Trends!$C$3:$C$404,0))</f>
        <v>Stable</v>
      </c>
      <c r="J42" s="162" t="str">
        <f>VLOOKUP($B42,Reliability!$A$3:$I$170,9,FALSE)</f>
        <v>High</v>
      </c>
      <c r="K42" s="163">
        <f t="shared" si="8"/>
        <v>3.7</v>
      </c>
      <c r="L42" s="163">
        <f>VLOOKUP($B42,'Impact of the crisis'!$C$6:$N$170,12,FALSE)</f>
        <v>4.4000000000000004</v>
      </c>
      <c r="M42" s="163">
        <f>VLOOKUP($B42,'Impact of the crisis'!$C$6:$AB$170,26,FALSE)</f>
        <v>3.3</v>
      </c>
      <c r="N42" s="163">
        <f>VLOOKUP($B42,'Conditions of people affected'!$C$6:$R$170,16,FALSE)</f>
        <v>4.3499999999999996</v>
      </c>
      <c r="O42" s="163">
        <f>VLOOKUP($B42,'Conditions of people affected'!$C$6:$R$170,9,FALSE)</f>
        <v>4.7</v>
      </c>
      <c r="P42" s="163">
        <f>VLOOKUP($B42,'Conditions of people affected'!$C$6:$R$170,15,FALSE)</f>
        <v>4</v>
      </c>
      <c r="Q42" s="163">
        <f t="shared" si="9"/>
        <v>1.6</v>
      </c>
      <c r="R42" s="163">
        <f>VLOOKUP($B42,'Complexity of the crisis'!$C$6:$AN$170,22,FALSE)</f>
        <v>2.1</v>
      </c>
      <c r="S42" s="164">
        <f>VLOOKUP($B42,'Complexity of the crisis'!$C$6:$AN$170,38,FALSE)</f>
        <v>1</v>
      </c>
      <c r="T42" s="159" t="str">
        <f>VLOOKUP(B42,Lists!$C$3:$E$163,3,FALSE)</f>
        <v>Asia</v>
      </c>
      <c r="U42" s="178">
        <f>VLOOKUP(B42,'INFORM Severity - hidden'!$C$5:$V$200,20,FALSE)</f>
        <v>45045</v>
      </c>
    </row>
    <row r="43" spans="1:21" x14ac:dyDescent="0.25">
      <c r="A43" s="155" t="str">
        <f t="array" ref="A43">IFERROR(INDEX(Lists!$B$2:$B$200,SMALL(IF(Lists!$H$2:$H$200="Yes",ROW(Lists!$B$2:$B$200)),ROW(39:39))-1,1),"")</f>
        <v>Mixed migration flows in Morocco</v>
      </c>
      <c r="B43" s="156" t="str">
        <f>VLOOKUP(A43,Lists!$B$2:$G$200,2,FALSE)</f>
        <v>MAR002</v>
      </c>
      <c r="C43" s="156" t="str">
        <f>VLOOKUP(B43,'INFORM Severity - hidden'!$C$5:$D$200,2,FALSE)</f>
        <v>Morocco</v>
      </c>
      <c r="D43" s="156" t="str">
        <f>VLOOKUP(A43,Lists!$B$2:$G$200,3,FALSE)</f>
        <v>MAR</v>
      </c>
      <c r="E43" s="156" t="str">
        <f>VLOOKUP(A43,Lists!$B$2:$G$200,5,FALSE)</f>
        <v>Displacement</v>
      </c>
      <c r="F43" s="161">
        <f t="shared" si="5"/>
        <v>2.2000000000000002</v>
      </c>
      <c r="G43" s="162">
        <f t="shared" si="6"/>
        <v>3</v>
      </c>
      <c r="H43" s="162" t="str">
        <f t="shared" si="7"/>
        <v>Medium</v>
      </c>
      <c r="I43" s="160" t="str">
        <f>INDEX(Trends!$D$3:$D$404,MATCH(B43,Trends!$C$3:$C$404,0))</f>
        <v>Stable</v>
      </c>
      <c r="J43" s="162" t="str">
        <f>VLOOKUP($B43,Reliability!$A$3:$I$170,9,FALSE)</f>
        <v>Medium</v>
      </c>
      <c r="K43" s="163">
        <f t="shared" si="8"/>
        <v>3.5</v>
      </c>
      <c r="L43" s="163">
        <f>VLOOKUP($B43,'Impact of the crisis'!$C$6:$N$170,12,FALSE)</f>
        <v>4.9000000000000004</v>
      </c>
      <c r="M43" s="163">
        <f>VLOOKUP($B43,'Impact of the crisis'!$C$6:$AB$170,26,FALSE)</f>
        <v>2.4</v>
      </c>
      <c r="N43" s="163">
        <f>VLOOKUP($B43,'Conditions of people affected'!$C$6:$R$170,16,FALSE)</f>
        <v>0.75</v>
      </c>
      <c r="O43" s="163">
        <f>VLOOKUP($B43,'Conditions of people affected'!$C$6:$R$170,9,FALSE)</f>
        <v>0.5</v>
      </c>
      <c r="P43" s="163">
        <f>VLOOKUP($B43,'Conditions of people affected'!$C$6:$R$170,15,FALSE)</f>
        <v>1</v>
      </c>
      <c r="Q43" s="163">
        <f t="shared" si="9"/>
        <v>2.8</v>
      </c>
      <c r="R43" s="163">
        <f>VLOOKUP($B43,'Complexity of the crisis'!$C$6:$AN$170,22,FALSE)</f>
        <v>3.1</v>
      </c>
      <c r="S43" s="164">
        <f>VLOOKUP($B43,'Complexity of the crisis'!$C$6:$AN$170,38,FALSE)</f>
        <v>2.5</v>
      </c>
      <c r="T43" s="159" t="str">
        <f>VLOOKUP(B43,Lists!$C$3:$E$163,3,FALSE)</f>
        <v>Africa</v>
      </c>
      <c r="U43" s="178">
        <f>VLOOKUP(B43,'INFORM Severity - hidden'!$C$5:$V$200,20,FALSE)</f>
        <v>45043</v>
      </c>
    </row>
    <row r="44" spans="1:21" x14ac:dyDescent="0.25">
      <c r="A44" s="155" t="str">
        <f t="array" ref="A44">IFERROR(INDEX(Lists!$B$2:$B$200,SMALL(IF(Lists!$H$2:$H$200="Yes",ROW(Lists!$B$2:$B$200)),ROW(40:40))-1,1),"")</f>
        <v>DIsplacement from Ukraine conflict in Moldova</v>
      </c>
      <c r="B44" s="156" t="str">
        <f>VLOOKUP(A44,Lists!$B$2:$G$200,2,FALSE)</f>
        <v>MDA002</v>
      </c>
      <c r="C44" s="156" t="str">
        <f>VLOOKUP(B44,'INFORM Severity - hidden'!$C$5:$D$200,2,FALSE)</f>
        <v>Moldova</v>
      </c>
      <c r="D44" s="156" t="str">
        <f>VLOOKUP(A44,Lists!$B$2:$G$200,3,FALSE)</f>
        <v>MDA</v>
      </c>
      <c r="E44" s="156" t="str">
        <f>VLOOKUP(A44,Lists!$B$2:$G$200,5,FALSE)</f>
        <v>Displacement,Conflict</v>
      </c>
      <c r="F44" s="161">
        <f t="shared" si="5"/>
        <v>1.9</v>
      </c>
      <c r="G44" s="162">
        <f t="shared" si="6"/>
        <v>2</v>
      </c>
      <c r="H44" s="162" t="str">
        <f t="shared" si="7"/>
        <v>Low</v>
      </c>
      <c r="I44" s="160" t="str">
        <f>INDEX(Trends!$D$3:$D$404,MATCH(B44,Trends!$C$3:$C$404,0))</f>
        <v>Decreasing</v>
      </c>
      <c r="J44" s="162" t="str">
        <f>VLOOKUP($B44,Reliability!$A$3:$I$170,9,FALSE)</f>
        <v>Very High</v>
      </c>
      <c r="K44" s="163">
        <f t="shared" si="8"/>
        <v>1.5</v>
      </c>
      <c r="L44" s="163">
        <f>VLOOKUP($B44,'Impact of the crisis'!$C$6:$N$170,12,FALSE)</f>
        <v>0.2</v>
      </c>
      <c r="M44" s="163">
        <f>VLOOKUP($B44,'Impact of the crisis'!$C$6:$AB$170,26,FALSE)</f>
        <v>2.1</v>
      </c>
      <c r="N44" s="163">
        <f>VLOOKUP($B44,'Conditions of people affected'!$C$6:$R$170,16,FALSE)</f>
        <v>2.35</v>
      </c>
      <c r="O44" s="163">
        <f>VLOOKUP($B44,'Conditions of people affected'!$C$6:$R$170,9,FALSE)</f>
        <v>1.7</v>
      </c>
      <c r="P44" s="163">
        <f>VLOOKUP($B44,'Conditions of people affected'!$C$6:$R$170,15,FALSE)</f>
        <v>3</v>
      </c>
      <c r="Q44" s="163">
        <f t="shared" si="9"/>
        <v>1.4</v>
      </c>
      <c r="R44" s="163">
        <f>VLOOKUP($B44,'Complexity of the crisis'!$C$6:$AN$170,22,FALSE)</f>
        <v>1.8</v>
      </c>
      <c r="S44" s="164">
        <f>VLOOKUP($B44,'Complexity of the crisis'!$C$6:$AN$170,38,FALSE)</f>
        <v>1</v>
      </c>
      <c r="T44" s="159" t="str">
        <f>VLOOKUP(B44,Lists!$C$3:$E$163,3,FALSE)</f>
        <v>Europe</v>
      </c>
      <c r="U44" s="178">
        <f>VLOOKUP(B44,'INFORM Severity - hidden'!$C$5:$V$200,20,FALSE)</f>
        <v>45042</v>
      </c>
    </row>
    <row r="45" spans="1:21" x14ac:dyDescent="0.25">
      <c r="A45" s="155" t="str">
        <f t="array" ref="A45">IFERROR(INDEX(Lists!$B$2:$B$200,SMALL(IF(Lists!$H$2:$H$200="Yes",ROW(Lists!$B$2:$B$200)),ROW(41:41))-1,1),"")</f>
        <v>Multiple crisis in Madagascar</v>
      </c>
      <c r="B45" s="156" t="str">
        <f>VLOOKUP(A45,Lists!$B$2:$G$200,2,FALSE)</f>
        <v>MDG001</v>
      </c>
      <c r="C45" s="156" t="str">
        <f>VLOOKUP(B45,'INFORM Severity - hidden'!$C$5:$D$200,2,FALSE)</f>
        <v>Madagascar</v>
      </c>
      <c r="D45" s="156" t="str">
        <f>VLOOKUP(A45,Lists!$B$2:$G$200,3,FALSE)</f>
        <v>MDG</v>
      </c>
      <c r="E45" s="156" t="str">
        <f>VLOOKUP(A45,Lists!$B$2:$G$200,5,FALSE)</f>
        <v>Drought,Cyclone</v>
      </c>
      <c r="F45" s="161">
        <f t="shared" si="5"/>
        <v>3</v>
      </c>
      <c r="G45" s="162">
        <f t="shared" si="6"/>
        <v>3</v>
      </c>
      <c r="H45" s="162" t="str">
        <f t="shared" si="7"/>
        <v>Medium</v>
      </c>
      <c r="I45" s="160" t="str">
        <f>INDEX(Trends!$D$3:$D$404,MATCH(B45,Trends!$C$3:$C$404,0))</f>
        <v>Increasing</v>
      </c>
      <c r="J45" s="162" t="str">
        <f>VLOOKUP($B45,Reliability!$A$3:$I$170,9,FALSE)</f>
        <v>Very High</v>
      </c>
      <c r="K45" s="163">
        <f t="shared" si="8"/>
        <v>3.4</v>
      </c>
      <c r="L45" s="163">
        <f>VLOOKUP($B45,'Impact of the crisis'!$C$6:$N$170,12,FALSE)</f>
        <v>4.9000000000000004</v>
      </c>
      <c r="M45" s="163">
        <f>VLOOKUP($B45,'Impact of the crisis'!$C$6:$AB$170,26,FALSE)</f>
        <v>2</v>
      </c>
      <c r="N45" s="163">
        <f>VLOOKUP($B45,'Conditions of people affected'!$C$6:$R$170,16,FALSE)</f>
        <v>3.45</v>
      </c>
      <c r="O45" s="163">
        <f>VLOOKUP($B45,'Conditions of people affected'!$C$6:$R$170,9,FALSE)</f>
        <v>3.9</v>
      </c>
      <c r="P45" s="163">
        <f>VLOOKUP($B45,'Conditions of people affected'!$C$6:$R$170,15,FALSE)</f>
        <v>3</v>
      </c>
      <c r="Q45" s="163">
        <f t="shared" si="9"/>
        <v>2.1</v>
      </c>
      <c r="R45" s="163">
        <f>VLOOKUP($B45,'Complexity of the crisis'!$C$6:$AN$170,22,FALSE)</f>
        <v>2.1</v>
      </c>
      <c r="S45" s="164">
        <f>VLOOKUP($B45,'Complexity of the crisis'!$C$6:$AN$170,38,FALSE)</f>
        <v>2</v>
      </c>
      <c r="T45" s="159" t="str">
        <f>VLOOKUP(B45,Lists!$C$3:$E$163,3,FALSE)</f>
        <v>Africa</v>
      </c>
      <c r="U45" s="178">
        <f>VLOOKUP(B45,'INFORM Severity - hidden'!$C$5:$V$200,20,FALSE)</f>
        <v>45016</v>
      </c>
    </row>
    <row r="46" spans="1:21" x14ac:dyDescent="0.25">
      <c r="A46" s="155" t="str">
        <f t="array" ref="A46">IFERROR(INDEX(Lists!$B$2:$B$200,SMALL(IF(Lists!$H$2:$H$200="Yes",ROW(Lists!$B$2:$B$200)),ROW(42:42))-1,1),"")</f>
        <v>Multiple crisis in Mexico</v>
      </c>
      <c r="B46" s="156" t="str">
        <f>VLOOKUP(A46,Lists!$B$2:$G$200,2,FALSE)</f>
        <v>MEX001</v>
      </c>
      <c r="C46" s="156" t="str">
        <f>VLOOKUP(B46,'INFORM Severity - hidden'!$C$5:$D$200,2,FALSE)</f>
        <v>Mexico</v>
      </c>
      <c r="D46" s="156" t="str">
        <f>VLOOKUP(A46,Lists!$B$2:$G$200,3,FALSE)</f>
        <v>MEX</v>
      </c>
      <c r="E46" s="156" t="str">
        <f>VLOOKUP(A46,Lists!$B$2:$G$200,5,FALSE)</f>
        <v>Violence,Displacement</v>
      </c>
      <c r="F46" s="161">
        <f t="shared" si="5"/>
        <v>2.8</v>
      </c>
      <c r="G46" s="162">
        <f t="shared" si="6"/>
        <v>3</v>
      </c>
      <c r="H46" s="162" t="str">
        <f t="shared" si="7"/>
        <v>Medium</v>
      </c>
      <c r="I46" s="160" t="str">
        <f>INDEX(Trends!$D$3:$D$404,MATCH(B46,Trends!$C$3:$C$404,0))</f>
        <v>Stable</v>
      </c>
      <c r="J46" s="162" t="str">
        <f>VLOOKUP($B46,Reliability!$A$3:$I$170,9,FALSE)</f>
        <v>High</v>
      </c>
      <c r="K46" s="163">
        <f t="shared" si="8"/>
        <v>4.0999999999999996</v>
      </c>
      <c r="L46" s="163">
        <f>VLOOKUP($B46,'Impact of the crisis'!$C$6:$N$170,12,FALSE)</f>
        <v>5</v>
      </c>
      <c r="M46" s="163">
        <f>VLOOKUP($B46,'Impact of the crisis'!$C$6:$AB$170,26,FALSE)</f>
        <v>3.5</v>
      </c>
      <c r="N46" s="163">
        <f>VLOOKUP($B46,'Conditions of people affected'!$C$6:$R$170,16,FALSE)</f>
        <v>1.35</v>
      </c>
      <c r="O46" s="163">
        <f>VLOOKUP($B46,'Conditions of people affected'!$C$6:$R$170,9,FALSE)</f>
        <v>1.7</v>
      </c>
      <c r="P46" s="163">
        <f>VLOOKUP($B46,'Conditions of people affected'!$C$6:$R$170,15,FALSE)</f>
        <v>1</v>
      </c>
      <c r="Q46" s="163">
        <f t="shared" si="9"/>
        <v>3.5</v>
      </c>
      <c r="R46" s="163">
        <f>VLOOKUP($B46,'Complexity of the crisis'!$C$6:$AN$170,22,FALSE)</f>
        <v>3</v>
      </c>
      <c r="S46" s="164">
        <f>VLOOKUP($B46,'Complexity of the crisis'!$C$6:$AN$170,38,FALSE)</f>
        <v>4</v>
      </c>
      <c r="T46" s="159" t="str">
        <f>VLOOKUP(B46,Lists!$C$3:$E$163,3,FALSE)</f>
        <v>Americas</v>
      </c>
      <c r="U46" s="178">
        <f>VLOOKUP(B46,'INFORM Severity - hidden'!$C$5:$V$200,20,FALSE)</f>
        <v>45013</v>
      </c>
    </row>
    <row r="47" spans="1:21" x14ac:dyDescent="0.25">
      <c r="A47" s="155" t="str">
        <f t="array" ref="A47">IFERROR(INDEX(Lists!$B$2:$B$200,SMALL(IF(Lists!$H$2:$H$200="Yes",ROW(Lists!$B$2:$B$200)),ROW(43:43))-1,1),"")</f>
        <v>Complex crisis in Mali</v>
      </c>
      <c r="B47" s="156" t="str">
        <f>VLOOKUP(A47,Lists!$B$2:$G$200,2,FALSE)</f>
        <v>MLI001</v>
      </c>
      <c r="C47" s="156" t="str">
        <f>VLOOKUP(B47,'INFORM Severity - hidden'!$C$5:$D$200,2,FALSE)</f>
        <v>Mali</v>
      </c>
      <c r="D47" s="156" t="str">
        <f>VLOOKUP(A47,Lists!$B$2:$G$200,3,FALSE)</f>
        <v>MLI</v>
      </c>
      <c r="E47" s="156" t="str">
        <f>VLOOKUP(A47,Lists!$B$2:$G$200,5,FALSE)</f>
        <v>Conflict</v>
      </c>
      <c r="F47" s="161">
        <f t="shared" si="5"/>
        <v>4.3</v>
      </c>
      <c r="G47" s="162">
        <f t="shared" si="6"/>
        <v>5</v>
      </c>
      <c r="H47" s="162" t="str">
        <f t="shared" si="7"/>
        <v>Very High</v>
      </c>
      <c r="I47" s="160" t="str">
        <f>INDEX(Trends!$D$3:$D$404,MATCH(B47,Trends!$C$3:$C$404,0))</f>
        <v>Increasing</v>
      </c>
      <c r="J47" s="162" t="str">
        <f>VLOOKUP($B47,Reliability!$A$3:$I$170,9,FALSE)</f>
        <v>Very High</v>
      </c>
      <c r="K47" s="163">
        <f t="shared" si="8"/>
        <v>4.4000000000000004</v>
      </c>
      <c r="L47" s="163">
        <f>VLOOKUP($B47,'Impact of the crisis'!$C$6:$N$170,12,FALSE)</f>
        <v>4.9000000000000004</v>
      </c>
      <c r="M47" s="163">
        <f>VLOOKUP($B47,'Impact of the crisis'!$C$6:$AB$170,26,FALSE)</f>
        <v>4.0999999999999996</v>
      </c>
      <c r="N47" s="163">
        <f>VLOOKUP($B47,'Conditions of people affected'!$C$6:$R$170,16,FALSE)</f>
        <v>4.45</v>
      </c>
      <c r="O47" s="163">
        <f>VLOOKUP($B47,'Conditions of people affected'!$C$6:$R$170,9,FALSE)</f>
        <v>4.9000000000000004</v>
      </c>
      <c r="P47" s="163">
        <f>VLOOKUP($B47,'Conditions of people affected'!$C$6:$R$170,15,FALSE)</f>
        <v>4</v>
      </c>
      <c r="Q47" s="163">
        <f t="shared" si="9"/>
        <v>3.9</v>
      </c>
      <c r="R47" s="163">
        <f>VLOOKUP($B47,'Complexity of the crisis'!$C$6:$AN$170,22,FALSE)</f>
        <v>3.2</v>
      </c>
      <c r="S47" s="164">
        <f>VLOOKUP($B47,'Complexity of the crisis'!$C$6:$AN$170,38,FALSE)</f>
        <v>4.5</v>
      </c>
      <c r="T47" s="159" t="str">
        <f>VLOOKUP(B47,Lists!$C$3:$E$163,3,FALSE)</f>
        <v>Africa</v>
      </c>
      <c r="U47" s="178">
        <f>VLOOKUP(B47,'INFORM Severity - hidden'!$C$5:$V$200,20,FALSE)</f>
        <v>45043</v>
      </c>
    </row>
    <row r="48" spans="1:21" x14ac:dyDescent="0.25">
      <c r="A48" s="155" t="str">
        <f t="array" ref="A48">IFERROR(INDEX(Lists!$B$2:$B$200,SMALL(IF(Lists!$H$2:$H$200="Yes",ROW(Lists!$B$2:$B$200)),ROW(44:44))-1,1),"")</f>
        <v>Multiple crises in Myanmar</v>
      </c>
      <c r="B48" s="156" t="str">
        <f>VLOOKUP(A48,Lists!$B$2:$G$200,2,FALSE)</f>
        <v>MMR001</v>
      </c>
      <c r="C48" s="156" t="str">
        <f>VLOOKUP(B48,'INFORM Severity - hidden'!$C$5:$D$200,2,FALSE)</f>
        <v>Myanmar</v>
      </c>
      <c r="D48" s="156" t="str">
        <f>VLOOKUP(A48,Lists!$B$2:$G$200,3,FALSE)</f>
        <v>MMR</v>
      </c>
      <c r="E48" s="156" t="str">
        <f>VLOOKUP(A48,Lists!$B$2:$G$200,5,FALSE)</f>
        <v>Socio-political,Conflict,Violence</v>
      </c>
      <c r="F48" s="161">
        <f t="shared" si="5"/>
        <v>4.5</v>
      </c>
      <c r="G48" s="162">
        <f t="shared" si="6"/>
        <v>5</v>
      </c>
      <c r="H48" s="162" t="str">
        <f t="shared" si="7"/>
        <v>Very High</v>
      </c>
      <c r="I48" s="160" t="str">
        <f>INDEX(Trends!$D$3:$D$404,MATCH(B48,Trends!$C$3:$C$404,0))</f>
        <v>Increasing</v>
      </c>
      <c r="J48" s="162" t="str">
        <f>VLOOKUP($B48,Reliability!$A$3:$I$170,9,FALSE)</f>
        <v>High</v>
      </c>
      <c r="K48" s="163">
        <f t="shared" si="8"/>
        <v>4.8</v>
      </c>
      <c r="L48" s="163">
        <f>VLOOKUP($B48,'Impact of the crisis'!$C$6:$N$170,12,FALSE)</f>
        <v>4.9000000000000004</v>
      </c>
      <c r="M48" s="163">
        <f>VLOOKUP($B48,'Impact of the crisis'!$C$6:$AB$170,26,FALSE)</f>
        <v>4.7</v>
      </c>
      <c r="N48" s="163">
        <f>VLOOKUP($B48,'Conditions of people affected'!$C$6:$R$170,16,FALSE)</f>
        <v>4.5</v>
      </c>
      <c r="O48" s="163">
        <f>VLOOKUP($B48,'Conditions of people affected'!$C$6:$R$170,9,FALSE)</f>
        <v>5</v>
      </c>
      <c r="P48" s="163">
        <f>VLOOKUP($B48,'Conditions of people affected'!$C$6:$R$170,15,FALSE)</f>
        <v>4</v>
      </c>
      <c r="Q48" s="163">
        <f t="shared" si="9"/>
        <v>4.2</v>
      </c>
      <c r="R48" s="163">
        <f>VLOOKUP($B48,'Complexity of the crisis'!$C$6:$AN$170,22,FALSE)</f>
        <v>3.9</v>
      </c>
      <c r="S48" s="164">
        <f>VLOOKUP($B48,'Complexity of the crisis'!$C$6:$AN$170,38,FALSE)</f>
        <v>4.5</v>
      </c>
      <c r="T48" s="159" t="str">
        <f>VLOOKUP(B48,Lists!$C$3:$E$163,3,FALSE)</f>
        <v>Asia</v>
      </c>
      <c r="U48" s="178">
        <f>VLOOKUP(B48,'INFORM Severity - hidden'!$C$5:$V$200,20,FALSE)</f>
        <v>45043</v>
      </c>
    </row>
    <row r="49" spans="1:21" x14ac:dyDescent="0.25">
      <c r="A49" s="155" t="str">
        <f t="array" ref="A49">IFERROR(INDEX(Lists!$B$2:$B$200,SMALL(IF(Lists!$H$2:$H$200="Yes",ROW(Lists!$B$2:$B$200)),ROW(45:45))-1,1),"")</f>
        <v>Dzud in Mongolia</v>
      </c>
      <c r="B49" s="156" t="str">
        <f>VLOOKUP(A49,Lists!$B$2:$G$200,2,FALSE)</f>
        <v>MNG002</v>
      </c>
      <c r="C49" s="156" t="str">
        <f>VLOOKUP(B49,'INFORM Severity - hidden'!$C$5:$D$200,2,FALSE)</f>
        <v>Mongolia</v>
      </c>
      <c r="D49" s="156" t="str">
        <f>VLOOKUP(A49,Lists!$B$2:$G$200,3,FALSE)</f>
        <v>MNG</v>
      </c>
      <c r="E49" s="156" t="str">
        <f>VLOOKUP(A49,Lists!$B$2:$G$200,5,FALSE)</f>
        <v>Other seasonal event</v>
      </c>
      <c r="F49" s="161">
        <f t="shared" si="5"/>
        <v>2.6</v>
      </c>
      <c r="G49" s="162">
        <f t="shared" si="6"/>
        <v>3</v>
      </c>
      <c r="H49" s="162" t="str">
        <f t="shared" si="7"/>
        <v>Medium</v>
      </c>
      <c r="I49" s="160" t="str">
        <f>INDEX(Trends!$D$3:$D$404,MATCH(B49,Trends!$C$3:$C$404,0))</f>
        <v>-</v>
      </c>
      <c r="J49" s="162" t="str">
        <f>VLOOKUP($B49,Reliability!$A$3:$I$170,9,FALSE)</f>
        <v>Medium</v>
      </c>
      <c r="K49" s="163">
        <f t="shared" si="8"/>
        <v>3.1</v>
      </c>
      <c r="L49" s="163">
        <f>VLOOKUP($B49,'Impact of the crisis'!$C$6:$N$170,12,FALSE)</f>
        <v>3.1</v>
      </c>
      <c r="M49" s="163">
        <f>VLOOKUP($B49,'Impact of the crisis'!$C$6:$AB$170,26,FALSE)</f>
        <v>3.05</v>
      </c>
      <c r="N49" s="163">
        <f>VLOOKUP($B49,'Conditions of people affected'!$C$6:$R$170,16,FALSE)</f>
        <v>3.1</v>
      </c>
      <c r="O49" s="163">
        <f>VLOOKUP($B49,'Conditions of people affected'!$C$6:$R$170,9,FALSE)</f>
        <v>2.2000000000000002</v>
      </c>
      <c r="P49" s="163">
        <f>VLOOKUP($B49,'Conditions of people affected'!$C$6:$R$170,15,FALSE)</f>
        <v>4</v>
      </c>
      <c r="Q49" s="163">
        <f t="shared" si="9"/>
        <v>1.3</v>
      </c>
      <c r="R49" s="163">
        <f>VLOOKUP($B49,'Complexity of the crisis'!$C$6:$AN$170,22,FALSE)</f>
        <v>1.1000000000000001</v>
      </c>
      <c r="S49" s="164">
        <f>VLOOKUP($B49,'Complexity of the crisis'!$C$6:$AN$170,38,FALSE)</f>
        <v>1.5</v>
      </c>
      <c r="T49" s="159" t="str">
        <f>VLOOKUP(B49,Lists!$C$3:$E$163,3,FALSE)</f>
        <v>Asia</v>
      </c>
      <c r="U49" s="178">
        <f>VLOOKUP(B49,'INFORM Severity - hidden'!$C$5:$V$200,20,FALSE)</f>
        <v>45019</v>
      </c>
    </row>
    <row r="50" spans="1:21" x14ac:dyDescent="0.2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Conflict,Displacement,Cyclone</v>
      </c>
      <c r="F50" s="161">
        <f t="shared" si="5"/>
        <v>3.5</v>
      </c>
      <c r="G50" s="162">
        <f t="shared" si="6"/>
        <v>4</v>
      </c>
      <c r="H50" s="162" t="str">
        <f t="shared" si="7"/>
        <v>High</v>
      </c>
      <c r="I50" s="160" t="str">
        <f>INDEX(Trends!$D$3:$D$404,MATCH(B50,Trends!$C$3:$C$404,0))</f>
        <v>Decreasing</v>
      </c>
      <c r="J50" s="162" t="str">
        <f>VLOOKUP($B50,Reliability!$A$3:$I$170,9,FALSE)</f>
        <v>Very High</v>
      </c>
      <c r="K50" s="163">
        <f t="shared" si="8"/>
        <v>3.8</v>
      </c>
      <c r="L50" s="163">
        <f>VLOOKUP($B50,'Impact of the crisis'!$C$6:$N$170,12,FALSE)</f>
        <v>4.5999999999999996</v>
      </c>
      <c r="M50" s="163">
        <f>VLOOKUP($B50,'Impact of the crisis'!$C$6:$AB$170,26,FALSE)</f>
        <v>3.3</v>
      </c>
      <c r="N50" s="163">
        <f>VLOOKUP($B50,'Conditions of people affected'!$C$6:$R$170,16,FALSE)</f>
        <v>3.35</v>
      </c>
      <c r="O50" s="163">
        <f>VLOOKUP($B50,'Conditions of people affected'!$C$6:$R$170,9,FALSE)</f>
        <v>3.7</v>
      </c>
      <c r="P50" s="163">
        <f>VLOOKUP($B50,'Conditions of people affected'!$C$6:$R$170,15,FALSE)</f>
        <v>3</v>
      </c>
      <c r="Q50" s="163">
        <f t="shared" si="9"/>
        <v>3.4</v>
      </c>
      <c r="R50" s="163">
        <f>VLOOKUP($B50,'Complexity of the crisis'!$C$6:$AN$170,22,FALSE)</f>
        <v>3.7</v>
      </c>
      <c r="S50" s="164">
        <f>VLOOKUP($B50,'Complexity of the crisis'!$C$6:$AN$170,38,FALSE)</f>
        <v>3</v>
      </c>
      <c r="T50" s="159" t="str">
        <f>VLOOKUP(B50,Lists!$C$3:$E$163,3,FALSE)</f>
        <v>Africa</v>
      </c>
      <c r="U50" s="178">
        <f>VLOOKUP(B50,'INFORM Severity - hidden'!$C$5:$V$200,20,FALSE)</f>
        <v>45046</v>
      </c>
    </row>
    <row r="51" spans="1:21" x14ac:dyDescent="0.25">
      <c r="A51" s="155" t="str">
        <f t="array" ref="A51">IFERROR(INDEX(Lists!$B$2:$B$200,SMALL(IF(Lists!$H$2:$H$200="Yes",ROW(Lists!$B$2:$B$200)),ROW(47:47))-1,1),"")</f>
        <v>Food Security in Mauritania</v>
      </c>
      <c r="B51" s="156" t="str">
        <f>VLOOKUP(A51,Lists!$B$2:$G$200,2,FALSE)</f>
        <v>MRT003</v>
      </c>
      <c r="C51" s="156" t="str">
        <f>VLOOKUP(B51,'INFORM Severity - hidden'!$C$5:$D$200,2,FALSE)</f>
        <v>Mauritania</v>
      </c>
      <c r="D51" s="156" t="str">
        <f>VLOOKUP(A51,Lists!$B$2:$G$200,3,FALSE)</f>
        <v>MRT</v>
      </c>
      <c r="E51" s="156" t="str">
        <f>VLOOKUP(A51,Lists!$B$2:$G$200,5,FALSE)</f>
        <v>Drought,Floods</v>
      </c>
      <c r="F51" s="161">
        <f t="shared" si="5"/>
        <v>2.7</v>
      </c>
      <c r="G51" s="162">
        <f t="shared" si="6"/>
        <v>3</v>
      </c>
      <c r="H51" s="162" t="str">
        <f t="shared" si="7"/>
        <v>Medium</v>
      </c>
      <c r="I51" s="160" t="str">
        <f>INDEX(Trends!$D$3:$D$404,MATCH(B51,Trends!$C$3:$C$404,0))</f>
        <v>Stable</v>
      </c>
      <c r="J51" s="162" t="str">
        <f>VLOOKUP($B51,Reliability!$A$3:$I$170,9,FALSE)</f>
        <v>High</v>
      </c>
      <c r="K51" s="163">
        <f t="shared" si="8"/>
        <v>2.7</v>
      </c>
      <c r="L51" s="163">
        <f>VLOOKUP($B51,'Impact of the crisis'!$C$6:$N$170,12,FALSE)</f>
        <v>4.3</v>
      </c>
      <c r="M51" s="163">
        <f>VLOOKUP($B51,'Impact of the crisis'!$C$6:$AB$170,26,FALSE)</f>
        <v>1.4</v>
      </c>
      <c r="N51" s="163">
        <f>VLOOKUP($B51,'Conditions of people affected'!$C$6:$R$170,16,FALSE)</f>
        <v>3.05</v>
      </c>
      <c r="O51" s="163">
        <f>VLOOKUP($B51,'Conditions of people affected'!$C$6:$R$170,9,FALSE)</f>
        <v>3.1</v>
      </c>
      <c r="P51" s="163">
        <f>VLOOKUP($B51,'Conditions of people affected'!$C$6:$R$170,15,FALSE)</f>
        <v>3</v>
      </c>
      <c r="Q51" s="163">
        <f t="shared" si="9"/>
        <v>2.1</v>
      </c>
      <c r="R51" s="163">
        <f>VLOOKUP($B51,'Complexity of the crisis'!$C$6:$AN$170,22,FALSE)</f>
        <v>2.2000000000000002</v>
      </c>
      <c r="S51" s="164">
        <f>VLOOKUP($B51,'Complexity of the crisis'!$C$6:$AN$170,38,FALSE)</f>
        <v>2</v>
      </c>
      <c r="T51" s="159" t="str">
        <f>VLOOKUP(B51,Lists!$C$3:$E$163,3,FALSE)</f>
        <v>Africa</v>
      </c>
      <c r="U51" s="178">
        <f>VLOOKUP(B51,'INFORM Severity - hidden'!$C$5:$V$200,20,FALSE)</f>
        <v>45046</v>
      </c>
    </row>
    <row r="52" spans="1:21" x14ac:dyDescent="0.25">
      <c r="A52" s="155" t="str">
        <f t="array" ref="A52">IFERROR(INDEX(Lists!$B$2:$B$200,SMALL(IF(Lists!$H$2:$H$200="Yes",ROW(Lists!$B$2:$B$200)),ROW(48:48))-1,1),"")</f>
        <v>Complex crisis in Malawi</v>
      </c>
      <c r="B52" s="156" t="str">
        <f>VLOOKUP(A52,Lists!$B$2:$G$200,2,FALSE)</f>
        <v>MWI002</v>
      </c>
      <c r="C52" s="156" t="str">
        <f>VLOOKUP(B52,'INFORM Severity - hidden'!$C$5:$D$200,2,FALSE)</f>
        <v>Malawi</v>
      </c>
      <c r="D52" s="156" t="str">
        <f>VLOOKUP(A52,Lists!$B$2:$G$200,3,FALSE)</f>
        <v>MWI</v>
      </c>
      <c r="E52" s="156" t="str">
        <f>VLOOKUP(A52,Lists!$B$2:$G$200,5,FALSE)</f>
        <v>Drought,Socio-political,Cyclone</v>
      </c>
      <c r="F52" s="161">
        <f t="shared" si="5"/>
        <v>3.4</v>
      </c>
      <c r="G52" s="162">
        <f t="shared" si="6"/>
        <v>4</v>
      </c>
      <c r="H52" s="162" t="str">
        <f t="shared" si="7"/>
        <v>High</v>
      </c>
      <c r="I52" s="160" t="str">
        <f>INDEX(Trends!$D$3:$D$404,MATCH(B52,Trends!$C$3:$C$404,0))</f>
        <v>Increasing</v>
      </c>
      <c r="J52" s="162" t="str">
        <f>VLOOKUP($B52,Reliability!$A$3:$I$170,9,FALSE)</f>
        <v>Very High</v>
      </c>
      <c r="K52" s="163">
        <f t="shared" si="8"/>
        <v>3.8</v>
      </c>
      <c r="L52" s="163">
        <f>VLOOKUP($B52,'Impact of the crisis'!$C$6:$N$170,12,FALSE)</f>
        <v>4.4000000000000004</v>
      </c>
      <c r="M52" s="163">
        <f>VLOOKUP($B52,'Impact of the crisis'!$C$6:$AB$170,26,FALSE)</f>
        <v>3.5</v>
      </c>
      <c r="N52" s="163">
        <f>VLOOKUP($B52,'Conditions of people affected'!$C$6:$R$170,16,FALSE)</f>
        <v>3.8</v>
      </c>
      <c r="O52" s="163">
        <f>VLOOKUP($B52,'Conditions of people affected'!$C$6:$R$170,9,FALSE)</f>
        <v>4.5999999999999996</v>
      </c>
      <c r="P52" s="163">
        <f>VLOOKUP($B52,'Conditions of people affected'!$C$6:$R$170,15,FALSE)</f>
        <v>3</v>
      </c>
      <c r="Q52" s="163">
        <f t="shared" si="9"/>
        <v>2.4</v>
      </c>
      <c r="R52" s="163">
        <f>VLOOKUP($B52,'Complexity of the crisis'!$C$6:$AN$170,22,FALSE)</f>
        <v>2.2999999999999998</v>
      </c>
      <c r="S52" s="164">
        <f>VLOOKUP($B52,'Complexity of the crisis'!$C$6:$AN$170,38,FALSE)</f>
        <v>2.5</v>
      </c>
      <c r="T52" s="159" t="str">
        <f>VLOOKUP(B52,Lists!$C$3:$E$163,3,FALSE)</f>
        <v>Africa</v>
      </c>
      <c r="U52" s="178">
        <f>VLOOKUP(B52,'INFORM Severity - hidden'!$C$5:$V$200,20,FALSE)</f>
        <v>45044</v>
      </c>
    </row>
    <row r="53" spans="1:21" x14ac:dyDescent="0.25">
      <c r="A53" s="155" t="str">
        <f t="array" ref="A53">IFERROR(INDEX(Lists!$B$2:$B$200,SMALL(IF(Lists!$H$2:$H$200="Yes",ROW(Lists!$B$2:$B$200)),ROW(49:49))-1,1),"")</f>
        <v>International Refugees in Malaysia</v>
      </c>
      <c r="B53" s="156" t="str">
        <f>VLOOKUP(A53,Lists!$B$2:$G$200,2,FALSE)</f>
        <v>MYS001</v>
      </c>
      <c r="C53" s="156" t="str">
        <f>VLOOKUP(B53,'INFORM Severity - hidden'!$C$5:$D$200,2,FALSE)</f>
        <v>Malaysia</v>
      </c>
      <c r="D53" s="156" t="str">
        <f>VLOOKUP(A53,Lists!$B$2:$G$200,3,FALSE)</f>
        <v>MYS</v>
      </c>
      <c r="E53" s="156" t="str">
        <f>VLOOKUP(A53,Lists!$B$2:$G$200,5,FALSE)</f>
        <v>Displacement</v>
      </c>
      <c r="F53" s="161">
        <f t="shared" si="5"/>
        <v>2.2999999999999998</v>
      </c>
      <c r="G53" s="162">
        <f t="shared" si="6"/>
        <v>3</v>
      </c>
      <c r="H53" s="162" t="str">
        <f t="shared" si="7"/>
        <v>Medium</v>
      </c>
      <c r="I53" s="160" t="str">
        <f>INDEX(Trends!$D$3:$D$404,MATCH(B53,Trends!$C$3:$C$404,0))</f>
        <v>Stable</v>
      </c>
      <c r="J53" s="162" t="str">
        <f>VLOOKUP($B53,Reliability!$A$3:$I$170,9,FALSE)</f>
        <v>Medium</v>
      </c>
      <c r="K53" s="163">
        <f t="shared" si="8"/>
        <v>2.8</v>
      </c>
      <c r="L53" s="163">
        <f>VLOOKUP($B53,'Impact of the crisis'!$C$6:$N$170,12,FALSE)</f>
        <v>1.7</v>
      </c>
      <c r="M53" s="163">
        <f>VLOOKUP($B53,'Impact of the crisis'!$C$6:$AB$170,26,FALSE)</f>
        <v>3.3</v>
      </c>
      <c r="N53" s="163">
        <f>VLOOKUP($B53,'Conditions of people affected'!$C$6:$R$170,16,FALSE)</f>
        <v>2.0499999999999998</v>
      </c>
      <c r="O53" s="163">
        <f>VLOOKUP($B53,'Conditions of people affected'!$C$6:$R$170,9,FALSE)</f>
        <v>2.1</v>
      </c>
      <c r="P53" s="163">
        <f>VLOOKUP($B53,'Conditions of people affected'!$C$6:$R$170,15,FALSE)</f>
        <v>2</v>
      </c>
      <c r="Q53" s="163">
        <f t="shared" si="9"/>
        <v>2.1</v>
      </c>
      <c r="R53" s="163">
        <f>VLOOKUP($B53,'Complexity of the crisis'!$C$6:$AN$170,22,FALSE)</f>
        <v>1.7</v>
      </c>
      <c r="S53" s="164">
        <f>VLOOKUP($B53,'Complexity of the crisis'!$C$6:$AN$170,38,FALSE)</f>
        <v>2.5</v>
      </c>
      <c r="T53" s="159" t="str">
        <f>VLOOKUP(B53,Lists!$C$3:$E$163,3,FALSE)</f>
        <v>Asia</v>
      </c>
      <c r="U53" s="178">
        <f>VLOOKUP(B53,'INFORM Severity - hidden'!$C$5:$V$200,20,FALSE)</f>
        <v>45043</v>
      </c>
    </row>
    <row r="54" spans="1:21" x14ac:dyDescent="0.25">
      <c r="A54" s="155" t="str">
        <f t="array" ref="A54">IFERROR(INDEX(Lists!$B$2:$B$200,SMALL(IF(Lists!$H$2:$H$200="Yes",ROW(Lists!$B$2:$B$200)),ROW(50:50))-1,1),"")</f>
        <v>Food Security Crisis in Namibia</v>
      </c>
      <c r="B54" s="156" t="str">
        <f>VLOOKUP(A54,Lists!$B$2:$G$200,2,FALSE)</f>
        <v>NAM002</v>
      </c>
      <c r="C54" s="156" t="str">
        <f>VLOOKUP(B54,'INFORM Severity - hidden'!$C$5:$D$200,2,FALSE)</f>
        <v>Namibia</v>
      </c>
      <c r="D54" s="156" t="str">
        <f>VLOOKUP(A54,Lists!$B$2:$G$200,3,FALSE)</f>
        <v>NAM</v>
      </c>
      <c r="E54" s="156" t="str">
        <f>VLOOKUP(A54,Lists!$B$2:$G$200,5,FALSE)</f>
        <v>Drought</v>
      </c>
      <c r="F54" s="161">
        <f t="shared" si="5"/>
        <v>2.2000000000000002</v>
      </c>
      <c r="G54" s="162">
        <f t="shared" si="6"/>
        <v>3</v>
      </c>
      <c r="H54" s="162" t="str">
        <f t="shared" si="7"/>
        <v>Medium</v>
      </c>
      <c r="I54" s="160" t="str">
        <f>INDEX(Trends!$D$3:$D$404,MATCH(B54,Trends!$C$3:$C$404,0))</f>
        <v>Decreasing</v>
      </c>
      <c r="J54" s="162" t="str">
        <f>VLOOKUP($B54,Reliability!$A$3:$I$170,9,FALSE)</f>
        <v>High</v>
      </c>
      <c r="K54" s="163">
        <f t="shared" si="8"/>
        <v>2.6</v>
      </c>
      <c r="L54" s="163">
        <f>VLOOKUP($B54,'Impact of the crisis'!$C$6:$N$170,12,FALSE)</f>
        <v>4.3</v>
      </c>
      <c r="M54" s="163">
        <f>VLOOKUP($B54,'Impact of the crisis'!$C$6:$AB$170,26,FALSE)</f>
        <v>1.3</v>
      </c>
      <c r="N54" s="163">
        <f>VLOOKUP($B54,'Conditions of people affected'!$C$6:$R$170,16,FALSE)</f>
        <v>2.65</v>
      </c>
      <c r="O54" s="163">
        <f>VLOOKUP($B54,'Conditions of people affected'!$C$6:$R$170,9,FALSE)</f>
        <v>2.2999999999999998</v>
      </c>
      <c r="P54" s="163">
        <f>VLOOKUP($B54,'Conditions of people affected'!$C$6:$R$170,15,FALSE)</f>
        <v>3</v>
      </c>
      <c r="Q54" s="163">
        <f t="shared" si="9"/>
        <v>1.3</v>
      </c>
      <c r="R54" s="163">
        <f>VLOOKUP($B54,'Complexity of the crisis'!$C$6:$AN$170,22,FALSE)</f>
        <v>1.5</v>
      </c>
      <c r="S54" s="164">
        <f>VLOOKUP($B54,'Complexity of the crisis'!$C$6:$AN$170,38,FALSE)</f>
        <v>1</v>
      </c>
      <c r="T54" s="159" t="str">
        <f>VLOOKUP(B54,Lists!$C$3:$E$163,3,FALSE)</f>
        <v>Africa</v>
      </c>
      <c r="U54" s="178">
        <f>VLOOKUP(B54,'INFORM Severity - hidden'!$C$5:$V$200,20,FALSE)</f>
        <v>45039</v>
      </c>
    </row>
    <row r="55" spans="1:21" x14ac:dyDescent="0.25">
      <c r="A55" s="155" t="str">
        <f t="array" ref="A55">IFERROR(INDEX(Lists!$B$2:$B$200,SMALL(IF(Lists!$H$2:$H$200="Yes",ROW(Lists!$B$2:$B$200)),ROW(51:51))-1,1),"")</f>
        <v>Multiple crises in Niger</v>
      </c>
      <c r="B55" s="156" t="str">
        <f>VLOOKUP(A55,Lists!$B$2:$G$200,2,FALSE)</f>
        <v>NER001</v>
      </c>
      <c r="C55" s="156" t="str">
        <f>VLOOKUP(B55,'INFORM Severity - hidden'!$C$5:$D$200,2,FALSE)</f>
        <v>Niger</v>
      </c>
      <c r="D55" s="156" t="str">
        <f>VLOOKUP(A55,Lists!$B$2:$G$200,3,FALSE)</f>
        <v>NER</v>
      </c>
      <c r="E55" s="156" t="str">
        <f>VLOOKUP(A55,Lists!$B$2:$G$200,5,FALSE)</f>
        <v>Conflict,Displacement</v>
      </c>
      <c r="F55" s="161">
        <f t="shared" si="5"/>
        <v>3.9</v>
      </c>
      <c r="G55" s="162">
        <f t="shared" si="6"/>
        <v>4</v>
      </c>
      <c r="H55" s="162" t="str">
        <f t="shared" si="7"/>
        <v>High</v>
      </c>
      <c r="I55" s="160" t="str">
        <f>INDEX(Trends!$D$3:$D$404,MATCH(B55,Trends!$C$3:$C$404,0))</f>
        <v>Increasing</v>
      </c>
      <c r="J55" s="162" t="str">
        <f>VLOOKUP($B55,Reliability!$A$3:$I$170,9,FALSE)</f>
        <v>Very High</v>
      </c>
      <c r="K55" s="163">
        <f t="shared" si="8"/>
        <v>3.9</v>
      </c>
      <c r="L55" s="163">
        <f>VLOOKUP($B55,'Impact of the crisis'!$C$6:$N$170,12,FALSE)</f>
        <v>4.9000000000000004</v>
      </c>
      <c r="M55" s="163">
        <f>VLOOKUP($B55,'Impact of the crisis'!$C$6:$AB$170,26,FALSE)</f>
        <v>3.1</v>
      </c>
      <c r="N55" s="163">
        <f>VLOOKUP($B55,'Conditions of people affected'!$C$6:$R$170,16,FALSE)</f>
        <v>4.0999999999999996</v>
      </c>
      <c r="O55" s="163">
        <f>VLOOKUP($B55,'Conditions of people affected'!$C$6:$R$170,9,FALSE)</f>
        <v>4.2</v>
      </c>
      <c r="P55" s="163">
        <f>VLOOKUP($B55,'Conditions of people affected'!$C$6:$R$170,15,FALSE)</f>
        <v>4</v>
      </c>
      <c r="Q55" s="163">
        <f t="shared" si="9"/>
        <v>3.5</v>
      </c>
      <c r="R55" s="163">
        <f>VLOOKUP($B55,'Complexity of the crisis'!$C$6:$AN$170,22,FALSE)</f>
        <v>2.8</v>
      </c>
      <c r="S55" s="164">
        <f>VLOOKUP($B55,'Complexity of the crisis'!$C$6:$AN$170,38,FALSE)</f>
        <v>4</v>
      </c>
      <c r="T55" s="159" t="str">
        <f>VLOOKUP(B55,Lists!$C$3:$E$163,3,FALSE)</f>
        <v>Africa</v>
      </c>
      <c r="U55" s="178">
        <f>VLOOKUP(B55,'INFORM Severity - hidden'!$C$5:$V$200,20,FALSE)</f>
        <v>45043</v>
      </c>
    </row>
    <row r="56" spans="1:21" x14ac:dyDescent="0.25">
      <c r="A56" s="155" t="str">
        <f t="array" ref="A56">IFERROR(INDEX(Lists!$B$2:$B$200,SMALL(IF(Lists!$H$2:$H$200="Yes",ROW(Lists!$B$2:$B$200)),ROW(52:52))-1,1),"")</f>
        <v>Complex crisis in Nigeria</v>
      </c>
      <c r="B56" s="156" t="str">
        <f>VLOOKUP(A56,Lists!$B$2:$G$200,2,FALSE)</f>
        <v>NGA001</v>
      </c>
      <c r="C56" s="156" t="str">
        <f>VLOOKUP(B56,'INFORM Severity - hidden'!$C$5:$D$200,2,FALSE)</f>
        <v>Nigeria</v>
      </c>
      <c r="D56" s="156" t="str">
        <f>VLOOKUP(A56,Lists!$B$2:$G$200,3,FALSE)</f>
        <v>NGA</v>
      </c>
      <c r="E56" s="156" t="str">
        <f>VLOOKUP(A56,Lists!$B$2:$G$200,5,FALSE)</f>
        <v>Conflict,Displacement,Violence</v>
      </c>
      <c r="F56" s="161">
        <f t="shared" si="5"/>
        <v>4.0999999999999996</v>
      </c>
      <c r="G56" s="162">
        <f t="shared" si="6"/>
        <v>5</v>
      </c>
      <c r="H56" s="162" t="str">
        <f t="shared" si="7"/>
        <v>Very High</v>
      </c>
      <c r="I56" s="160" t="str">
        <f>INDEX(Trends!$D$3:$D$404,MATCH(B56,Trends!$C$3:$C$404,0))</f>
        <v>Stable</v>
      </c>
      <c r="J56" s="162" t="str">
        <f>VLOOKUP($B56,Reliability!$A$3:$I$170,9,FALSE)</f>
        <v>High</v>
      </c>
      <c r="K56" s="163">
        <f t="shared" si="8"/>
        <v>4.5</v>
      </c>
      <c r="L56" s="163">
        <f>VLOOKUP($B56,'Impact of the crisis'!$C$6:$N$170,12,FALSE)</f>
        <v>5</v>
      </c>
      <c r="M56" s="163">
        <f>VLOOKUP($B56,'Impact of the crisis'!$C$6:$AB$170,26,FALSE)</f>
        <v>4.0999999999999996</v>
      </c>
      <c r="N56" s="163">
        <f>VLOOKUP($B56,'Conditions of people affected'!$C$6:$R$170,16,FALSE)</f>
        <v>4</v>
      </c>
      <c r="O56" s="163">
        <f>VLOOKUP($B56,'Conditions of people affected'!$C$6:$R$170,9,FALSE)</f>
        <v>5</v>
      </c>
      <c r="P56" s="163">
        <f>VLOOKUP($B56,'Conditions of people affected'!$C$6:$R$170,15,FALSE)</f>
        <v>3</v>
      </c>
      <c r="Q56" s="163">
        <f t="shared" si="9"/>
        <v>4</v>
      </c>
      <c r="R56" s="163">
        <f>VLOOKUP($B56,'Complexity of the crisis'!$C$6:$AN$170,22,FALSE)</f>
        <v>3.4</v>
      </c>
      <c r="S56" s="164">
        <f>VLOOKUP($B56,'Complexity of the crisis'!$C$6:$AN$170,38,FALSE)</f>
        <v>4.5</v>
      </c>
      <c r="T56" s="159" t="str">
        <f>VLOOKUP(B56,Lists!$C$3:$E$163,3,FALSE)</f>
        <v>Africa</v>
      </c>
      <c r="U56" s="178">
        <f>VLOOKUP(B56,'INFORM Severity - hidden'!$C$5:$V$200,20,FALSE)</f>
        <v>45046</v>
      </c>
    </row>
    <row r="57" spans="1:21" x14ac:dyDescent="0.25">
      <c r="A57" s="155" t="str">
        <f t="array" ref="A57">IFERROR(INDEX(Lists!$B$2:$B$200,SMALL(IF(Lists!$H$2:$H$200="Yes",ROW(Lists!$B$2:$B$200)),ROW(53:53))-1,1),"")</f>
        <v>Socioeconomic crisis in Nicaragua</v>
      </c>
      <c r="B57" s="156" t="str">
        <f>VLOOKUP(A57,Lists!$B$2:$G$200,2,FALSE)</f>
        <v>NIC001</v>
      </c>
      <c r="C57" s="156" t="str">
        <f>VLOOKUP(B57,'INFORM Severity - hidden'!$C$5:$D$200,2,FALSE)</f>
        <v>Nicaragua</v>
      </c>
      <c r="D57" s="156" t="str">
        <f>VLOOKUP(A57,Lists!$B$2:$G$200,3,FALSE)</f>
        <v>NIC</v>
      </c>
      <c r="E57" s="156" t="str">
        <f>VLOOKUP(A57,Lists!$B$2:$G$200,5,FALSE)</f>
        <v>Socio-political</v>
      </c>
      <c r="F57" s="161" t="str">
        <f t="shared" si="5"/>
        <v>x</v>
      </c>
      <c r="G57" s="162" t="str">
        <f t="shared" si="6"/>
        <v>x</v>
      </c>
      <c r="H57" s="162" t="str">
        <f t="shared" si="7"/>
        <v>x</v>
      </c>
      <c r="I57" s="160" t="str">
        <f>INDEX(Trends!$D$3:$D$404,MATCH(B57,Trends!$C$3:$C$404,0))</f>
        <v>-</v>
      </c>
      <c r="J57" s="162" t="str">
        <f>VLOOKUP($B57,Reliability!$A$3:$I$170,9,FALSE)</f>
        <v>High</v>
      </c>
      <c r="K57" s="163">
        <f t="shared" si="8"/>
        <v>2.9</v>
      </c>
      <c r="L57" s="163">
        <f>VLOOKUP($B57,'Impact of the crisis'!$C$6:$N$170,12,FALSE)</f>
        <v>4</v>
      </c>
      <c r="M57" s="163">
        <f>VLOOKUP($B57,'Impact of the crisis'!$C$6:$AB$170,26,FALSE)</f>
        <v>2.1</v>
      </c>
      <c r="N57" s="163" t="str">
        <f>VLOOKUP($B57,'Conditions of people affected'!$C$6:$R$170,16,FALSE)</f>
        <v>x</v>
      </c>
      <c r="O57" s="163" t="str">
        <f>VLOOKUP($B57,'Conditions of people affected'!$C$6:$R$170,9,FALSE)</f>
        <v>x</v>
      </c>
      <c r="P57" s="163" t="str">
        <f>VLOOKUP($B57,'Conditions of people affected'!$C$6:$R$170,15,FALSE)</f>
        <v>x</v>
      </c>
      <c r="Q57" s="163">
        <f t="shared" si="9"/>
        <v>2.9</v>
      </c>
      <c r="R57" s="163">
        <f>VLOOKUP($B57,'Complexity of the crisis'!$C$6:$AN$170,22,FALSE)</f>
        <v>2.7</v>
      </c>
      <c r="S57" s="164">
        <f>VLOOKUP($B57,'Complexity of the crisis'!$C$6:$AN$170,38,FALSE)</f>
        <v>3</v>
      </c>
      <c r="T57" s="159" t="str">
        <f>VLOOKUP(B57,Lists!$C$3:$E$163,3,FALSE)</f>
        <v>Americas</v>
      </c>
      <c r="U57" s="178">
        <f>VLOOKUP(B57,'INFORM Severity - hidden'!$C$5:$V$200,20,FALSE)</f>
        <v>44950</v>
      </c>
    </row>
    <row r="58" spans="1:21" x14ac:dyDescent="0.25">
      <c r="A58" s="155" t="str">
        <f t="array" ref="A58">IFERROR(INDEX(Lists!$B$2:$B$200,SMALL(IF(Lists!$H$2:$H$200="Yes",ROW(Lists!$B$2:$B$200)),ROW(54:54))-1,1),"")</f>
        <v>Complex crisis in Pakistan</v>
      </c>
      <c r="B58" s="156" t="str">
        <f>VLOOKUP(A58,Lists!$B$2:$G$200,2,FALSE)</f>
        <v>PAK001</v>
      </c>
      <c r="C58" s="156" t="str">
        <f>VLOOKUP(B58,'INFORM Severity - hidden'!$C$5:$D$200,2,FALSE)</f>
        <v>Pakistan</v>
      </c>
      <c r="D58" s="156" t="str">
        <f>VLOOKUP(A58,Lists!$B$2:$G$200,3,FALSE)</f>
        <v>PAK</v>
      </c>
      <c r="E58" s="156" t="str">
        <f>VLOOKUP(A58,Lists!$B$2:$G$200,5,FALSE)</f>
        <v>Displacement,Conflict</v>
      </c>
      <c r="F58" s="161">
        <f t="shared" si="5"/>
        <v>3.8</v>
      </c>
      <c r="G58" s="162">
        <f t="shared" si="6"/>
        <v>4</v>
      </c>
      <c r="H58" s="162" t="str">
        <f t="shared" si="7"/>
        <v>High</v>
      </c>
      <c r="I58" s="160" t="str">
        <f>INDEX(Trends!$D$3:$D$404,MATCH(B58,Trends!$C$3:$C$404,0))</f>
        <v>Stable</v>
      </c>
      <c r="J58" s="162" t="str">
        <f>VLOOKUP($B58,Reliability!$A$3:$I$170,9,FALSE)</f>
        <v>High</v>
      </c>
      <c r="K58" s="163">
        <f t="shared" si="8"/>
        <v>3.9</v>
      </c>
      <c r="L58" s="163">
        <f>VLOOKUP($B58,'Impact of the crisis'!$C$6:$N$170,12,FALSE)</f>
        <v>5</v>
      </c>
      <c r="M58" s="163">
        <f>VLOOKUP($B58,'Impact of the crisis'!$C$6:$AB$170,26,FALSE)</f>
        <v>3.1</v>
      </c>
      <c r="N58" s="163">
        <f>VLOOKUP($B58,'Conditions of people affected'!$C$6:$R$170,16,FALSE)</f>
        <v>4</v>
      </c>
      <c r="O58" s="163">
        <f>VLOOKUP($B58,'Conditions of people affected'!$C$6:$R$170,9,FALSE)</f>
        <v>5</v>
      </c>
      <c r="P58" s="163">
        <f>VLOOKUP($B58,'Conditions of people affected'!$C$6:$R$170,15,FALSE)</f>
        <v>3</v>
      </c>
      <c r="Q58" s="163">
        <f t="shared" si="9"/>
        <v>3.4</v>
      </c>
      <c r="R58" s="163">
        <f>VLOOKUP($B58,'Complexity of the crisis'!$C$6:$AN$170,22,FALSE)</f>
        <v>3.3</v>
      </c>
      <c r="S58" s="164">
        <f>VLOOKUP($B58,'Complexity of the crisis'!$C$6:$AN$170,38,FALSE)</f>
        <v>3.5</v>
      </c>
      <c r="T58" s="159" t="str">
        <f>VLOOKUP(B58,Lists!$C$3:$E$163,3,FALSE)</f>
        <v>Asia</v>
      </c>
      <c r="U58" s="178">
        <f>VLOOKUP(B58,'INFORM Severity - hidden'!$C$5:$V$200,20,FALSE)</f>
        <v>45046</v>
      </c>
    </row>
    <row r="59" spans="1:21" x14ac:dyDescent="0.25">
      <c r="A59" s="155" t="str">
        <f t="array" ref="A59">IFERROR(INDEX(Lists!$B$2:$B$200,SMALL(IF(Lists!$H$2:$H$200="Yes",ROW(Lists!$B$2:$B$200)),ROW(55:55))-1,1),"")</f>
        <v>Venezuela displacement in Panama</v>
      </c>
      <c r="B59" s="156" t="str">
        <f>VLOOKUP(A59,Lists!$B$2:$G$200,2,FALSE)</f>
        <v>PAN002</v>
      </c>
      <c r="C59" s="156" t="str">
        <f>VLOOKUP(B59,'INFORM Severity - hidden'!$C$5:$D$200,2,FALSE)</f>
        <v>Panama</v>
      </c>
      <c r="D59" s="156" t="str">
        <f>VLOOKUP(A59,Lists!$B$2:$G$200,3,FALSE)</f>
        <v>PAN</v>
      </c>
      <c r="E59" s="156" t="str">
        <f>VLOOKUP(A59,Lists!$B$2:$G$200,5,FALSE)</f>
        <v>Displacement</v>
      </c>
      <c r="F59" s="161">
        <f t="shared" si="5"/>
        <v>2.2999999999999998</v>
      </c>
      <c r="G59" s="162">
        <f t="shared" si="6"/>
        <v>3</v>
      </c>
      <c r="H59" s="162" t="str">
        <f t="shared" si="7"/>
        <v>Medium</v>
      </c>
      <c r="I59" s="160" t="str">
        <f>INDEX(Trends!$D$3:$D$404,MATCH(B59,Trends!$C$3:$C$404,0))</f>
        <v>Stable</v>
      </c>
      <c r="J59" s="162" t="str">
        <f>VLOOKUP($B59,Reliability!$A$3:$I$170,9,FALSE)</f>
        <v>High</v>
      </c>
      <c r="K59" s="163">
        <f t="shared" si="8"/>
        <v>2.9</v>
      </c>
      <c r="L59" s="163">
        <f>VLOOKUP($B59,'Impact of the crisis'!$C$6:$N$170,12,FALSE)</f>
        <v>2.6</v>
      </c>
      <c r="M59" s="163">
        <f>VLOOKUP($B59,'Impact of the crisis'!$C$6:$AB$170,26,FALSE)</f>
        <v>3</v>
      </c>
      <c r="N59" s="163">
        <f>VLOOKUP($B59,'Conditions of people affected'!$C$6:$R$170,16,FALSE)</f>
        <v>2.2000000000000002</v>
      </c>
      <c r="O59" s="163">
        <f>VLOOKUP($B59,'Conditions of people affected'!$C$6:$R$170,9,FALSE)</f>
        <v>1.4</v>
      </c>
      <c r="P59" s="163">
        <f>VLOOKUP($B59,'Conditions of people affected'!$C$6:$R$170,15,FALSE)</f>
        <v>3</v>
      </c>
      <c r="Q59" s="163">
        <f t="shared" si="9"/>
        <v>1.9</v>
      </c>
      <c r="R59" s="163">
        <f>VLOOKUP($B59,'Complexity of the crisis'!$C$6:$AN$170,22,FALSE)</f>
        <v>1.8</v>
      </c>
      <c r="S59" s="164">
        <f>VLOOKUP($B59,'Complexity of the crisis'!$C$6:$AN$170,38,FALSE)</f>
        <v>2</v>
      </c>
      <c r="T59" s="159" t="str">
        <f>VLOOKUP(B59,Lists!$C$3:$E$163,3,FALSE)</f>
        <v>Americas</v>
      </c>
      <c r="U59" s="178">
        <f>VLOOKUP(B59,'INFORM Severity - hidden'!$C$5:$V$200,20,FALSE)</f>
        <v>44978</v>
      </c>
    </row>
    <row r="60" spans="1:21" x14ac:dyDescent="0.25">
      <c r="A60" s="155" t="str">
        <f t="array" ref="A60">IFERROR(INDEX(Lists!$B$2:$B$200,SMALL(IF(Lists!$H$2:$H$200="Yes",ROW(Lists!$B$2:$B$200)),ROW(56:56))-1,1),"")</f>
        <v>Venezuela displacement in Peru</v>
      </c>
      <c r="B60" s="156" t="str">
        <f>VLOOKUP(A60,Lists!$B$2:$G$200,2,FALSE)</f>
        <v>PER002</v>
      </c>
      <c r="C60" s="156" t="str">
        <f>VLOOKUP(B60,'INFORM Severity - hidden'!$C$5:$D$200,2,FALSE)</f>
        <v>Peru</v>
      </c>
      <c r="D60" s="156" t="str">
        <f>VLOOKUP(A60,Lists!$B$2:$G$200,3,FALSE)</f>
        <v>PER</v>
      </c>
      <c r="E60" s="156" t="str">
        <f>VLOOKUP(A60,Lists!$B$2:$G$200,5,FALSE)</f>
        <v>Displacement</v>
      </c>
      <c r="F60" s="161">
        <f t="shared" si="5"/>
        <v>3.2</v>
      </c>
      <c r="G60" s="162">
        <f t="shared" si="6"/>
        <v>4</v>
      </c>
      <c r="H60" s="162" t="str">
        <f t="shared" si="7"/>
        <v>High</v>
      </c>
      <c r="I60" s="160" t="str">
        <f>INDEX(Trends!$D$3:$D$404,MATCH(B60,Trends!$C$3:$C$404,0))</f>
        <v>Stable</v>
      </c>
      <c r="J60" s="162" t="str">
        <f>VLOOKUP($B60,Reliability!$A$3:$I$170,9,FALSE)</f>
        <v>Very High</v>
      </c>
      <c r="K60" s="163">
        <f t="shared" si="8"/>
        <v>3.9</v>
      </c>
      <c r="L60" s="163">
        <f>VLOOKUP($B60,'Impact of the crisis'!$C$6:$N$170,12,FALSE)</f>
        <v>5</v>
      </c>
      <c r="M60" s="163">
        <f>VLOOKUP($B60,'Impact of the crisis'!$C$6:$AB$170,26,FALSE)</f>
        <v>3</v>
      </c>
      <c r="N60" s="163">
        <f>VLOOKUP($B60,'Conditions of people affected'!$C$6:$R$170,16,FALSE)</f>
        <v>3.35</v>
      </c>
      <c r="O60" s="163">
        <f>VLOOKUP($B60,'Conditions of people affected'!$C$6:$R$170,9,FALSE)</f>
        <v>3.7</v>
      </c>
      <c r="P60" s="163">
        <f>VLOOKUP($B60,'Conditions of people affected'!$C$6:$R$170,15,FALSE)</f>
        <v>3</v>
      </c>
      <c r="Q60" s="163">
        <f t="shared" si="9"/>
        <v>2.2999999999999998</v>
      </c>
      <c r="R60" s="163">
        <f>VLOOKUP($B60,'Complexity of the crisis'!$C$6:$AN$170,22,FALSE)</f>
        <v>2.5</v>
      </c>
      <c r="S60" s="164">
        <f>VLOOKUP($B60,'Complexity of the crisis'!$C$6:$AN$170,38,FALSE)</f>
        <v>2</v>
      </c>
      <c r="T60" s="159" t="str">
        <f>VLOOKUP(B60,Lists!$C$3:$E$163,3,FALSE)</f>
        <v>Americas</v>
      </c>
      <c r="U60" s="178">
        <f>VLOOKUP(B60,'INFORM Severity - hidden'!$C$5:$V$200,20,FALSE)</f>
        <v>44985</v>
      </c>
    </row>
    <row r="61" spans="1:21" x14ac:dyDescent="0.2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Conflict,Cyclone,Violence,Floods,Other seasonal event</v>
      </c>
      <c r="F61" s="161">
        <f t="shared" si="5"/>
        <v>2.6</v>
      </c>
      <c r="G61" s="162">
        <f t="shared" si="6"/>
        <v>3</v>
      </c>
      <c r="H61" s="162" t="str">
        <f t="shared" si="7"/>
        <v>Medium</v>
      </c>
      <c r="I61" s="160" t="str">
        <f>INDEX(Trends!$D$3:$D$404,MATCH(B61,Trends!$C$3:$C$404,0))</f>
        <v>Decreasing</v>
      </c>
      <c r="J61" s="162" t="str">
        <f>VLOOKUP($B61,Reliability!$A$3:$I$170,9,FALSE)</f>
        <v>High</v>
      </c>
      <c r="K61" s="163">
        <f t="shared" si="8"/>
        <v>3.5</v>
      </c>
      <c r="L61" s="163">
        <f>VLOOKUP($B61,'Impact of the crisis'!$C$6:$N$170,12,FALSE)</f>
        <v>4.8</v>
      </c>
      <c r="M61" s="163">
        <f>VLOOKUP($B61,'Impact of the crisis'!$C$6:$AB$170,26,FALSE)</f>
        <v>2.4</v>
      </c>
      <c r="N61" s="163">
        <f>VLOOKUP($B61,'Conditions of people affected'!$C$6:$R$170,16,FALSE)</f>
        <v>1.95</v>
      </c>
      <c r="O61" s="163">
        <f>VLOOKUP($B61,'Conditions of people affected'!$C$6:$R$170,9,FALSE)</f>
        <v>1.9</v>
      </c>
      <c r="P61" s="163">
        <f>VLOOKUP($B61,'Conditions of people affected'!$C$6:$R$170,15,FALSE)</f>
        <v>2</v>
      </c>
      <c r="Q61" s="163">
        <f t="shared" si="9"/>
        <v>2.7</v>
      </c>
      <c r="R61" s="163">
        <f>VLOOKUP($B61,'Complexity of the crisis'!$C$6:$AN$170,22,FALSE)</f>
        <v>2.9</v>
      </c>
      <c r="S61" s="164">
        <f>VLOOKUP($B61,'Complexity of the crisis'!$C$6:$AN$170,38,FALSE)</f>
        <v>2.5</v>
      </c>
      <c r="T61" s="159" t="str">
        <f>VLOOKUP(B61,Lists!$C$3:$E$163,3,FALSE)</f>
        <v>Asia</v>
      </c>
      <c r="U61" s="178">
        <f>VLOOKUP(B61,'INFORM Severity - hidden'!$C$5:$V$200,20,FALSE)</f>
        <v>45043</v>
      </c>
    </row>
    <row r="62" spans="1:21" x14ac:dyDescent="0.25">
      <c r="A62" s="155" t="str">
        <f t="array" ref="A62">IFERROR(INDEX(Lists!$B$2:$B$200,SMALL(IF(Lists!$H$2:$H$200="Yes",ROW(Lists!$B$2:$B$200)),ROW(58:58))-1,1),"")</f>
        <v>Highlands Violence</v>
      </c>
      <c r="B62" s="156" t="str">
        <f>VLOOKUP(A62,Lists!$B$2:$G$200,2,FALSE)</f>
        <v>PNG003</v>
      </c>
      <c r="C62" s="156" t="str">
        <f>VLOOKUP(B62,'INFORM Severity - hidden'!$C$5:$D$200,2,FALSE)</f>
        <v>Papua New Guinea</v>
      </c>
      <c r="D62" s="156" t="str">
        <f>VLOOKUP(A62,Lists!$B$2:$G$200,3,FALSE)</f>
        <v>PNG</v>
      </c>
      <c r="E62" s="156" t="str">
        <f>VLOOKUP(A62,Lists!$B$2:$G$200,5,FALSE)</f>
        <v>Earthquake</v>
      </c>
      <c r="F62" s="161">
        <f t="shared" si="5"/>
        <v>2.6</v>
      </c>
      <c r="G62" s="162">
        <f t="shared" si="6"/>
        <v>3</v>
      </c>
      <c r="H62" s="162" t="str">
        <f t="shared" si="7"/>
        <v>Medium</v>
      </c>
      <c r="I62" s="160" t="str">
        <f>INDEX(Trends!$D$3:$D$404,MATCH(B62,Trends!$C$3:$C$404,0))</f>
        <v>Stable</v>
      </c>
      <c r="J62" s="162" t="str">
        <f>VLOOKUP($B62,Reliability!$A$3:$I$170,9,FALSE)</f>
        <v>High</v>
      </c>
      <c r="K62" s="163">
        <f t="shared" si="8"/>
        <v>2.2000000000000002</v>
      </c>
      <c r="L62" s="163">
        <f>VLOOKUP($B62,'Impact of the crisis'!$C$6:$N$170,12,FALSE)</f>
        <v>1.8</v>
      </c>
      <c r="M62" s="163">
        <f>VLOOKUP($B62,'Impact of the crisis'!$C$6:$AB$170,26,FALSE)</f>
        <v>2.4</v>
      </c>
      <c r="N62" s="163">
        <f>VLOOKUP($B62,'Conditions of people affected'!$C$6:$R$170,16,FALSE)</f>
        <v>2.7</v>
      </c>
      <c r="O62" s="163">
        <f>VLOOKUP($B62,'Conditions of people affected'!$C$6:$R$170,9,FALSE)</f>
        <v>2.4</v>
      </c>
      <c r="P62" s="163">
        <f>VLOOKUP($B62,'Conditions of people affected'!$C$6:$R$170,15,FALSE)</f>
        <v>3</v>
      </c>
      <c r="Q62" s="163">
        <f t="shared" si="9"/>
        <v>2.7</v>
      </c>
      <c r="R62" s="163">
        <f>VLOOKUP($B62,'Complexity of the crisis'!$C$6:$AN$170,22,FALSE)</f>
        <v>2.4</v>
      </c>
      <c r="S62" s="164">
        <f>VLOOKUP($B62,'Complexity of the crisis'!$C$6:$AN$170,38,FALSE)</f>
        <v>3</v>
      </c>
      <c r="T62" s="159" t="str">
        <f>VLOOKUP(B62,Lists!$C$3:$E$163,3,FALSE)</f>
        <v>Pacific</v>
      </c>
      <c r="U62" s="178">
        <f>VLOOKUP(B62,'INFORM Severity - hidden'!$C$5:$V$200,20,FALSE)</f>
        <v>45045</v>
      </c>
    </row>
    <row r="63" spans="1:21" x14ac:dyDescent="0.25">
      <c r="A63" s="155" t="str">
        <f t="array" ref="A63">IFERROR(INDEX(Lists!$B$2:$B$200,SMALL(IF(Lists!$H$2:$H$200="Yes",ROW(Lists!$B$2:$B$200)),ROW(59:59))-1,1),"")</f>
        <v>Displacement from Ukraine conflict in Poland</v>
      </c>
      <c r="B63" s="156" t="str">
        <f>VLOOKUP(A63,Lists!$B$2:$G$200,2,FALSE)</f>
        <v>POL002</v>
      </c>
      <c r="C63" s="156" t="str">
        <f>VLOOKUP(B63,'INFORM Severity - hidden'!$C$5:$D$200,2,FALSE)</f>
        <v>Poland</v>
      </c>
      <c r="D63" s="156" t="str">
        <f>VLOOKUP(A63,Lists!$B$2:$G$200,3,FALSE)</f>
        <v>POL</v>
      </c>
      <c r="E63" s="156" t="str">
        <f>VLOOKUP(A63,Lists!$B$2:$G$200,5,FALSE)</f>
        <v>Displacement,Conflict</v>
      </c>
      <c r="F63" s="161">
        <f t="shared" si="5"/>
        <v>2.5</v>
      </c>
      <c r="G63" s="162">
        <f t="shared" si="6"/>
        <v>3</v>
      </c>
      <c r="H63" s="162" t="str">
        <f t="shared" si="7"/>
        <v>Medium</v>
      </c>
      <c r="I63" s="160" t="str">
        <f>INDEX(Trends!$D$3:$D$404,MATCH(B63,Trends!$C$3:$C$404,0))</f>
        <v>Decreasing</v>
      </c>
      <c r="J63" s="162" t="str">
        <f>VLOOKUP($B63,Reliability!$A$3:$I$170,9,FALSE)</f>
        <v>Very High</v>
      </c>
      <c r="K63" s="163">
        <f t="shared" si="8"/>
        <v>2.9</v>
      </c>
      <c r="L63" s="163">
        <f>VLOOKUP($B63,'Impact of the crisis'!$C$6:$N$170,12,FALSE)</f>
        <v>2</v>
      </c>
      <c r="M63" s="163">
        <f>VLOOKUP($B63,'Impact of the crisis'!$C$6:$AB$170,26,FALSE)</f>
        <v>3.3</v>
      </c>
      <c r="N63" s="163">
        <f>VLOOKUP($B63,'Conditions of people affected'!$C$6:$R$170,16,FALSE)</f>
        <v>3.35</v>
      </c>
      <c r="O63" s="163">
        <f>VLOOKUP($B63,'Conditions of people affected'!$C$6:$R$170,9,FALSE)</f>
        <v>3.7</v>
      </c>
      <c r="P63" s="163">
        <f>VLOOKUP($B63,'Conditions of people affected'!$C$6:$R$170,15,FALSE)</f>
        <v>3</v>
      </c>
      <c r="Q63" s="163">
        <f t="shared" si="9"/>
        <v>0.9</v>
      </c>
      <c r="R63" s="163">
        <f>VLOOKUP($B63,'Complexity of the crisis'!$C$6:$AN$170,22,FALSE)</f>
        <v>0.8</v>
      </c>
      <c r="S63" s="164">
        <f>VLOOKUP($B63,'Complexity of the crisis'!$C$6:$AN$170,38,FALSE)</f>
        <v>1</v>
      </c>
      <c r="T63" s="159" t="str">
        <f>VLOOKUP(B63,Lists!$C$3:$E$163,3,FALSE)</f>
        <v>Europe</v>
      </c>
      <c r="U63" s="178">
        <f>VLOOKUP(B63,'INFORM Severity - hidden'!$C$5:$V$200,20,FALSE)</f>
        <v>45043</v>
      </c>
    </row>
    <row r="64" spans="1:21" x14ac:dyDescent="0.25">
      <c r="A64" s="155" t="str">
        <f t="array" ref="A64">IFERROR(INDEX(Lists!$B$2:$B$200,SMALL(IF(Lists!$H$2:$H$200="Yes",ROW(Lists!$B$2:$B$200)),ROW(60:60))-1,1),"")</f>
        <v>Complex crisis in DPRK</v>
      </c>
      <c r="B64" s="156" t="str">
        <f>VLOOKUP(A64,Lists!$B$2:$G$200,2,FALSE)</f>
        <v>PRK001</v>
      </c>
      <c r="C64" s="156" t="str">
        <f>VLOOKUP(B64,'INFORM Severity - hidden'!$C$5:$D$200,2,FALSE)</f>
        <v>DPRK</v>
      </c>
      <c r="D64" s="156" t="str">
        <f>VLOOKUP(A64,Lists!$B$2:$G$200,3,FALSE)</f>
        <v>PRK</v>
      </c>
      <c r="E64" s="156" t="str">
        <f>VLOOKUP(A64,Lists!$B$2:$G$200,5,FALSE)</f>
        <v>Socio-political,Floods,Other seasonal event,Food Security</v>
      </c>
      <c r="F64" s="161">
        <f t="shared" si="5"/>
        <v>3.7</v>
      </c>
      <c r="G64" s="162">
        <f t="shared" si="6"/>
        <v>4</v>
      </c>
      <c r="H64" s="162" t="str">
        <f t="shared" si="7"/>
        <v>High</v>
      </c>
      <c r="I64" s="160" t="str">
        <f>INDEX(Trends!$D$3:$D$404,MATCH(B64,Trends!$C$3:$C$404,0))</f>
        <v>Stable</v>
      </c>
      <c r="J64" s="162" t="str">
        <f>VLOOKUP($B64,Reliability!$A$3:$I$170,9,FALSE)</f>
        <v>Medium</v>
      </c>
      <c r="K64" s="163">
        <f t="shared" si="8"/>
        <v>4</v>
      </c>
      <c r="L64" s="163">
        <f>VLOOKUP($B64,'Impact of the crisis'!$C$6:$N$170,12,FALSE)</f>
        <v>4.5999999999999996</v>
      </c>
      <c r="M64" s="163">
        <f>VLOOKUP($B64,'Impact of the crisis'!$C$6:$AB$170,26,FALSE)</f>
        <v>3.6</v>
      </c>
      <c r="N64" s="163">
        <f>VLOOKUP($B64,'Conditions of people affected'!$C$6:$R$170,16,FALSE)</f>
        <v>4.5</v>
      </c>
      <c r="O64" s="163">
        <f>VLOOKUP($B64,'Conditions of people affected'!$C$6:$R$170,9,FALSE)</f>
        <v>5</v>
      </c>
      <c r="P64" s="163">
        <f>VLOOKUP($B64,'Conditions of people affected'!$C$6:$R$170,15,FALSE)</f>
        <v>4</v>
      </c>
      <c r="Q64" s="163">
        <f t="shared" si="9"/>
        <v>2.2999999999999998</v>
      </c>
      <c r="R64" s="163">
        <f>VLOOKUP($B64,'Complexity of the crisis'!$C$6:$AN$170,22,FALSE)</f>
        <v>2.6</v>
      </c>
      <c r="S64" s="164">
        <f>VLOOKUP($B64,'Complexity of the crisis'!$C$6:$AN$170,38,FALSE)</f>
        <v>2</v>
      </c>
      <c r="T64" s="159" t="str">
        <f>VLOOKUP(B64,Lists!$C$3:$E$163,3,FALSE)</f>
        <v>Asia</v>
      </c>
      <c r="U64" s="178">
        <f>VLOOKUP(B64,'INFORM Severity - hidden'!$C$5:$V$200,20,FALSE)</f>
        <v>45046</v>
      </c>
    </row>
    <row r="65" spans="1:21" x14ac:dyDescent="0.25">
      <c r="A65" s="155" t="str">
        <f t="array" ref="A65">IFERROR(INDEX(Lists!$B$2:$B$200,SMALL(IF(Lists!$H$2:$H$200="Yes",ROW(Lists!$B$2:$B$200)),ROW(61:61))-1,1),"")</f>
        <v>Conflict in Palestine</v>
      </c>
      <c r="B65" s="156" t="str">
        <f>VLOOKUP(A65,Lists!$B$2:$G$200,2,FALSE)</f>
        <v>PSE002</v>
      </c>
      <c r="C65" s="156" t="str">
        <f>VLOOKUP(B65,'INFORM Severity - hidden'!$C$5:$D$200,2,FALSE)</f>
        <v>Palestine</v>
      </c>
      <c r="D65" s="156" t="str">
        <f>VLOOKUP(A65,Lists!$B$2:$G$200,3,FALSE)</f>
        <v>PSE</v>
      </c>
      <c r="E65" s="156" t="str">
        <f>VLOOKUP(A65,Lists!$B$2:$G$200,5,FALSE)</f>
        <v>Conflict,Socio-political,Violence</v>
      </c>
      <c r="F65" s="161">
        <f t="shared" si="5"/>
        <v>3.8</v>
      </c>
      <c r="G65" s="162">
        <f t="shared" si="6"/>
        <v>4</v>
      </c>
      <c r="H65" s="162" t="str">
        <f t="shared" si="7"/>
        <v>High</v>
      </c>
      <c r="I65" s="160" t="str">
        <f>INDEX(Trends!$D$3:$D$404,MATCH(B65,Trends!$C$3:$C$404,0))</f>
        <v>Increasing</v>
      </c>
      <c r="J65" s="162" t="str">
        <f>VLOOKUP($B65,Reliability!$A$3:$I$170,9,FALSE)</f>
        <v>High</v>
      </c>
      <c r="K65" s="163">
        <f t="shared" si="8"/>
        <v>4</v>
      </c>
      <c r="L65" s="163">
        <f>VLOOKUP($B65,'Impact of the crisis'!$C$6:$N$170,12,FALSE)</f>
        <v>3.4</v>
      </c>
      <c r="M65" s="163">
        <f>VLOOKUP($B65,'Impact of the crisis'!$C$6:$AB$170,26,FALSE)</f>
        <v>4.2</v>
      </c>
      <c r="N65" s="163">
        <f>VLOOKUP($B65,'Conditions of people affected'!$C$6:$R$170,16,FALSE)</f>
        <v>3.95</v>
      </c>
      <c r="O65" s="163">
        <f>VLOOKUP($B65,'Conditions of people affected'!$C$6:$R$170,9,FALSE)</f>
        <v>3.9</v>
      </c>
      <c r="P65" s="163">
        <f>VLOOKUP($B65,'Conditions of people affected'!$C$6:$R$170,15,FALSE)</f>
        <v>4</v>
      </c>
      <c r="Q65" s="163">
        <f t="shared" si="9"/>
        <v>3.3</v>
      </c>
      <c r="R65" s="163">
        <f>VLOOKUP($B65,'Complexity of the crisis'!$C$6:$AN$170,22,FALSE)</f>
        <v>2.2999999999999998</v>
      </c>
      <c r="S65" s="164">
        <f>VLOOKUP($B65,'Complexity of the crisis'!$C$6:$AN$170,38,FALSE)</f>
        <v>4</v>
      </c>
      <c r="T65" s="159" t="str">
        <f>VLOOKUP(B65,Lists!$C$3:$E$163,3,FALSE)</f>
        <v>Middle east</v>
      </c>
      <c r="U65" s="178">
        <f>VLOOKUP(B65,'INFORM Severity - hidden'!$C$5:$V$200,20,FALSE)</f>
        <v>45041</v>
      </c>
    </row>
    <row r="66" spans="1:21" x14ac:dyDescent="0.25">
      <c r="A66" s="155" t="str">
        <f t="array" ref="A66">IFERROR(INDEX(Lists!$B$2:$B$200,SMALL(IF(Lists!$H$2:$H$200="Yes",ROW(Lists!$B$2:$B$200)),ROW(62:62))-1,1),"")</f>
        <v>Displacement from Ukraine conflict in Romania</v>
      </c>
      <c r="B66" s="156" t="str">
        <f>VLOOKUP(A66,Lists!$B$2:$G$200,2,FALSE)</f>
        <v>ROU002</v>
      </c>
      <c r="C66" s="156" t="str">
        <f>VLOOKUP(B66,'INFORM Severity - hidden'!$C$5:$D$200,2,FALSE)</f>
        <v>Romania</v>
      </c>
      <c r="D66" s="156" t="str">
        <f>VLOOKUP(A66,Lists!$B$2:$G$200,3,FALSE)</f>
        <v>ROU</v>
      </c>
      <c r="E66" s="156" t="str">
        <f>VLOOKUP(A66,Lists!$B$2:$G$200,5,FALSE)</f>
        <v>Conflict,Displacement</v>
      </c>
      <c r="F66" s="161">
        <f t="shared" si="5"/>
        <v>1.4</v>
      </c>
      <c r="G66" s="162">
        <f t="shared" si="6"/>
        <v>2</v>
      </c>
      <c r="H66" s="162" t="str">
        <f t="shared" si="7"/>
        <v>Low</v>
      </c>
      <c r="I66" s="160" t="str">
        <f>INDEX(Trends!$D$3:$D$404,MATCH(B66,Trends!$C$3:$C$404,0))</f>
        <v>Decreasing</v>
      </c>
      <c r="J66" s="162" t="str">
        <f>VLOOKUP($B66,Reliability!$A$3:$I$170,9,FALSE)</f>
        <v>Very High</v>
      </c>
      <c r="K66" s="163">
        <f t="shared" si="8"/>
        <v>1.7</v>
      </c>
      <c r="L66" s="163">
        <f>VLOOKUP($B66,'Impact of the crisis'!$C$6:$N$170,12,FALSE)</f>
        <v>2</v>
      </c>
      <c r="M66" s="163">
        <f>VLOOKUP($B66,'Impact of the crisis'!$C$6:$AB$170,26,FALSE)</f>
        <v>1.6</v>
      </c>
      <c r="N66" s="163">
        <f>VLOOKUP($B66,'Conditions of people affected'!$C$6:$R$170,16,FALSE)</f>
        <v>1.35</v>
      </c>
      <c r="O66" s="163">
        <f>VLOOKUP($B66,'Conditions of people affected'!$C$6:$R$170,9,FALSE)</f>
        <v>1.7</v>
      </c>
      <c r="P66" s="163">
        <f>VLOOKUP($B66,'Conditions of people affected'!$C$6:$R$170,15,FALSE)</f>
        <v>1</v>
      </c>
      <c r="Q66" s="163">
        <f t="shared" si="9"/>
        <v>1.2</v>
      </c>
      <c r="R66" s="163">
        <f>VLOOKUP($B66,'Complexity of the crisis'!$C$6:$AN$170,22,FALSE)</f>
        <v>1.3</v>
      </c>
      <c r="S66" s="164">
        <f>VLOOKUP($B66,'Complexity of the crisis'!$C$6:$AN$170,38,FALSE)</f>
        <v>1</v>
      </c>
      <c r="T66" s="159" t="str">
        <f>VLOOKUP(B66,Lists!$C$3:$E$163,3,FALSE)</f>
        <v>Europe</v>
      </c>
      <c r="U66" s="178">
        <f>VLOOKUP(B66,'INFORM Severity - hidden'!$C$5:$V$200,20,FALSE)</f>
        <v>45043</v>
      </c>
    </row>
    <row r="67" spans="1:21" x14ac:dyDescent="0.25">
      <c r="A67" s="157" t="str">
        <f t="array" ref="A67">IFERROR(INDEX(Lists!$B$2:$B$200,SMALL(IF(Lists!$H$2:$H$200="Yes",ROW(Lists!$B$2:$B$200)),ROW(63:63))-1,1),"")</f>
        <v>Burundi and DRC refugees in Rwanda</v>
      </c>
      <c r="B67" s="158" t="str">
        <f>VLOOKUP(A67,Lists!$B$2:$G$200,2,FALSE)</f>
        <v>RWA002</v>
      </c>
      <c r="C67" s="158" t="str">
        <f>VLOOKUP(B67,'INFORM Severity - hidden'!$C$5:$D$200,2,FALSE)</f>
        <v>Rwanda</v>
      </c>
      <c r="D67" s="158" t="str">
        <f>VLOOKUP(A67,Lists!$B$2:$G$200,3,FALSE)</f>
        <v>RWA</v>
      </c>
      <c r="E67" s="158" t="str">
        <f>VLOOKUP(A67,Lists!$B$2:$G$200,5,FALSE)</f>
        <v>Displacement</v>
      </c>
      <c r="F67" s="161">
        <f t="shared" si="5"/>
        <v>2.4</v>
      </c>
      <c r="G67" s="162">
        <f t="shared" si="6"/>
        <v>3</v>
      </c>
      <c r="H67" s="162" t="str">
        <f t="shared" si="7"/>
        <v>Medium</v>
      </c>
      <c r="I67" s="160" t="str">
        <f>INDEX(Trends!$D$3:$D$404,MATCH(B67,Trends!$C$3:$C$404,0))</f>
        <v>Stable</v>
      </c>
      <c r="J67" s="162" t="str">
        <f>VLOOKUP($B67,Reliability!$A$3:$I$170,9,FALSE)</f>
        <v>Medium</v>
      </c>
      <c r="K67" s="163">
        <f t="shared" si="8"/>
        <v>2.5</v>
      </c>
      <c r="L67" s="163">
        <f>VLOOKUP($B67,'Impact of the crisis'!$C$6:$N$170,12,FALSE)</f>
        <v>2.2000000000000002</v>
      </c>
      <c r="M67" s="163">
        <f>VLOOKUP($B67,'Impact of the crisis'!$C$6:$AB$170,26,FALSE)</f>
        <v>2.7</v>
      </c>
      <c r="N67" s="163">
        <f>VLOOKUP($B67,'Conditions of people affected'!$C$6:$R$170,16,FALSE)</f>
        <v>2.4</v>
      </c>
      <c r="O67" s="163">
        <f>VLOOKUP($B67,'Conditions of people affected'!$C$6:$R$170,9,FALSE)</f>
        <v>1.8</v>
      </c>
      <c r="P67" s="163">
        <f>VLOOKUP($B67,'Conditions of people affected'!$C$6:$R$170,15,FALSE)</f>
        <v>3</v>
      </c>
      <c r="Q67" s="163">
        <f t="shared" si="9"/>
        <v>2.2999999999999998</v>
      </c>
      <c r="R67" s="163">
        <f>VLOOKUP($B67,'Complexity of the crisis'!$C$6:$AN$170,22,FALSE)</f>
        <v>3</v>
      </c>
      <c r="S67" s="164">
        <f>VLOOKUP($B67,'Complexity of the crisis'!$C$6:$AN$170,38,FALSE)</f>
        <v>1.5</v>
      </c>
      <c r="T67" s="159" t="str">
        <f>VLOOKUP(B67,Lists!$C$3:$E$163,3,FALSE)</f>
        <v>Africa</v>
      </c>
      <c r="U67" s="178">
        <f>VLOOKUP(B67,'INFORM Severity - hidden'!$C$5:$V$200,20,FALSE)</f>
        <v>45002</v>
      </c>
    </row>
    <row r="68" spans="1:21" x14ac:dyDescent="0.25">
      <c r="A68" s="157" t="str">
        <f t="array" ref="A68">IFERROR(INDEX(Lists!$B$2:$B$200,SMALL(IF(Lists!$H$2:$H$200="Yes",ROW(Lists!$B$2:$B$200)),ROW(64:64))-1,1),"")</f>
        <v>Complex crisis in Sudan</v>
      </c>
      <c r="B68" s="158" t="str">
        <f>VLOOKUP(A68,Lists!$B$2:$G$200,2,FALSE)</f>
        <v>SDN001</v>
      </c>
      <c r="C68" s="158" t="str">
        <f>VLOOKUP(B68,'INFORM Severity - hidden'!$C$5:$D$200,2,FALSE)</f>
        <v>Sudan</v>
      </c>
      <c r="D68" s="158" t="str">
        <f>VLOOKUP(A68,Lists!$B$2:$G$200,3,FALSE)</f>
        <v>SDN</v>
      </c>
      <c r="E68" s="158" t="str">
        <f>VLOOKUP(A68,Lists!$B$2:$G$200,5,FALSE)</f>
        <v>Displacement,Violence,Floods</v>
      </c>
      <c r="F68" s="161">
        <f t="shared" si="5"/>
        <v>4.4000000000000004</v>
      </c>
      <c r="G68" s="162">
        <f t="shared" si="6"/>
        <v>5</v>
      </c>
      <c r="H68" s="162" t="str">
        <f t="shared" si="7"/>
        <v>Very High</v>
      </c>
      <c r="I68" s="160" t="str">
        <f>INDEX(Trends!$D$3:$D$404,MATCH(B68,Trends!$C$3:$C$404,0))</f>
        <v>Stable</v>
      </c>
      <c r="J68" s="162" t="str">
        <f>VLOOKUP($B68,Reliability!$A$3:$I$170,9,FALSE)</f>
        <v>Very High</v>
      </c>
      <c r="K68" s="163">
        <f t="shared" si="8"/>
        <v>4.4000000000000004</v>
      </c>
      <c r="L68" s="163">
        <f>VLOOKUP($B68,'Impact of the crisis'!$C$6:$N$170,12,FALSE)</f>
        <v>4.8</v>
      </c>
      <c r="M68" s="163">
        <f>VLOOKUP($B68,'Impact of the crisis'!$C$6:$AB$170,26,FALSE)</f>
        <v>4.2</v>
      </c>
      <c r="N68" s="163">
        <f>VLOOKUP($B68,'Conditions of people affected'!$C$6:$R$170,16,FALSE)</f>
        <v>4.5</v>
      </c>
      <c r="O68" s="163">
        <f>VLOOKUP($B68,'Conditions of people affected'!$C$6:$R$170,9,FALSE)</f>
        <v>5</v>
      </c>
      <c r="P68" s="163">
        <f>VLOOKUP($B68,'Conditions of people affected'!$C$6:$R$170,15,FALSE)</f>
        <v>4</v>
      </c>
      <c r="Q68" s="163">
        <f t="shared" si="9"/>
        <v>4.0999999999999996</v>
      </c>
      <c r="R68" s="163">
        <f>VLOOKUP($B68,'Complexity of the crisis'!$C$6:$AN$170,22,FALSE)</f>
        <v>4.2</v>
      </c>
      <c r="S68" s="164">
        <f>VLOOKUP($B68,'Complexity of the crisis'!$C$6:$AN$170,38,FALSE)</f>
        <v>4</v>
      </c>
      <c r="T68" s="159" t="str">
        <f>VLOOKUP(B68,Lists!$C$3:$E$163,3,FALSE)</f>
        <v>Africa</v>
      </c>
      <c r="U68" s="178">
        <f>VLOOKUP(B68,'INFORM Severity - hidden'!$C$5:$V$200,20,FALSE)</f>
        <v>45046</v>
      </c>
    </row>
    <row r="69" spans="1:21" x14ac:dyDescent="0.25">
      <c r="A69" s="157" t="str">
        <f t="array" ref="A69">IFERROR(INDEX(Lists!$B$2:$B$200,SMALL(IF(Lists!$H$2:$H$200="Yes",ROW(Lists!$B$2:$B$200)),ROW(65:65))-1,1),"")</f>
        <v>Drought in Senegal</v>
      </c>
      <c r="B69" s="158" t="str">
        <f>VLOOKUP(A69,Lists!$B$2:$G$200,2,FALSE)</f>
        <v>SEN002</v>
      </c>
      <c r="C69" s="158" t="str">
        <f>VLOOKUP(B69,'INFORM Severity - hidden'!$C$5:$D$200,2,FALSE)</f>
        <v>Senegal</v>
      </c>
      <c r="D69" s="158" t="str">
        <f>VLOOKUP(A69,Lists!$B$2:$G$200,3,FALSE)</f>
        <v>SEN</v>
      </c>
      <c r="E69" s="158" t="str">
        <f>VLOOKUP(A69,Lists!$B$2:$G$200,5,FALSE)</f>
        <v>Drought</v>
      </c>
      <c r="F69" s="161">
        <f t="shared" ref="F69:F88" si="10">IF(OR(N69="x",K69="x"),"x",ROUND((5-GEOMEAN(((5-K69)/5*4+1),((5-N69)/5*4+1),((5-N69)/5*4+1)))/4*3.5+Q69*0.3,1))</f>
        <v>2.2999999999999998</v>
      </c>
      <c r="G69" s="162">
        <f t="shared" ref="G69:G88" si="11">IF(F69="x","x",ROUNDUP(F69,0))</f>
        <v>3</v>
      </c>
      <c r="H69" s="162" t="str">
        <f t="shared" ref="H69:H88" si="12">IF(N69="x","x",IF(K69="x","x",(IF(G69=5,"Very High",IF(G69=4,"High",IF(G69=3,"Medium",IF(G69=2,"Low","Very Low")))))))</f>
        <v>Medium</v>
      </c>
      <c r="I69" s="160" t="str">
        <f>INDEX(Trends!$D$3:$D$404,MATCH(B69,Trends!$C$3:$C$404,0))</f>
        <v>Stable</v>
      </c>
      <c r="J69" s="162" t="str">
        <f>VLOOKUP($B69,Reliability!$A$3:$I$170,9,FALSE)</f>
        <v>Very High</v>
      </c>
      <c r="K69" s="163">
        <f t="shared" ref="K69:K88" si="13">IF(OR(M69="x",L69="x"),"x",ROUND((5-GEOMEAN(((5-L69)/5*4+1),((5-M69)/5*4+1),((5-M69)/5*4+1)))/4*5,1))</f>
        <v>2.9</v>
      </c>
      <c r="L69" s="163">
        <f>VLOOKUP($B69,'Impact of the crisis'!$C$6:$N$170,12,FALSE)</f>
        <v>4.5</v>
      </c>
      <c r="M69" s="163">
        <f>VLOOKUP($B69,'Impact of the crisis'!$C$6:$AB$170,26,FALSE)</f>
        <v>1.6</v>
      </c>
      <c r="N69" s="163">
        <f>VLOOKUP($B69,'Conditions of people affected'!$C$6:$R$170,16,FALSE)</f>
        <v>2.5499999999999998</v>
      </c>
      <c r="O69" s="163">
        <f>VLOOKUP($B69,'Conditions of people affected'!$C$6:$R$170,9,FALSE)</f>
        <v>3.1</v>
      </c>
      <c r="P69" s="163">
        <f>VLOOKUP($B69,'Conditions of people affected'!$C$6:$R$170,15,FALSE)</f>
        <v>2</v>
      </c>
      <c r="Q69" s="163">
        <f t="shared" ref="Q69:Q88" si="14">IF(OR(S69="x",R69="x"),R69,ROUND((5-GEOMEAN(((5-R69)/5*4+1),((5-S69)/5*4+1)))/4*5,1))</f>
        <v>1.6</v>
      </c>
      <c r="R69" s="163">
        <f>VLOOKUP($B69,'Complexity of the crisis'!$C$6:$AN$170,22,FALSE)</f>
        <v>2.2000000000000002</v>
      </c>
      <c r="S69" s="164">
        <f>VLOOKUP($B69,'Complexity of the crisis'!$C$6:$AN$170,38,FALSE)</f>
        <v>1</v>
      </c>
      <c r="T69" s="159" t="str">
        <f>VLOOKUP(B69,Lists!$C$3:$E$163,3,FALSE)</f>
        <v>Africa</v>
      </c>
      <c r="U69" s="178">
        <f>VLOOKUP(B69,'INFORM Severity - hidden'!$C$5:$V$200,20,FALSE)</f>
        <v>45043</v>
      </c>
    </row>
    <row r="70" spans="1:21" x14ac:dyDescent="0.25">
      <c r="A70" s="157" t="str">
        <f t="array" ref="A70">IFERROR(INDEX(Lists!$B$2:$B$200,SMALL(IF(Lists!$H$2:$H$200="Yes",ROW(Lists!$B$2:$B$200)),ROW(66:66))-1,1),"")</f>
        <v>Complex crisis in El Salvador</v>
      </c>
      <c r="B70" s="158" t="str">
        <f>VLOOKUP(A70,Lists!$B$2:$G$200,2,FALSE)</f>
        <v>SLV001</v>
      </c>
      <c r="C70" s="158" t="str">
        <f>VLOOKUP(B70,'INFORM Severity - hidden'!$C$5:$D$200,2,FALSE)</f>
        <v>El Salvador</v>
      </c>
      <c r="D70" s="158" t="str">
        <f>VLOOKUP(A70,Lists!$B$2:$G$200,3,FALSE)</f>
        <v>SLV</v>
      </c>
      <c r="E70" s="158" t="str">
        <f>VLOOKUP(A70,Lists!$B$2:$G$200,5,FALSE)</f>
        <v>Displacement,Violence,Floods,Drought</v>
      </c>
      <c r="F70" s="161">
        <f t="shared" si="10"/>
        <v>3.1</v>
      </c>
      <c r="G70" s="162">
        <f t="shared" si="11"/>
        <v>4</v>
      </c>
      <c r="H70" s="162" t="str">
        <f t="shared" si="12"/>
        <v>High</v>
      </c>
      <c r="I70" s="160" t="str">
        <f>INDEX(Trends!$D$3:$D$404,MATCH(B70,Trends!$C$3:$C$404,0))</f>
        <v>Decreasing</v>
      </c>
      <c r="J70" s="162" t="str">
        <f>VLOOKUP($B70,Reliability!$A$3:$I$170,9,FALSE)</f>
        <v>High</v>
      </c>
      <c r="K70" s="163">
        <f t="shared" si="13"/>
        <v>3.3</v>
      </c>
      <c r="L70" s="163">
        <f>VLOOKUP($B70,'Impact of the crisis'!$C$6:$N$170,12,FALSE)</f>
        <v>3.7</v>
      </c>
      <c r="M70" s="163">
        <f>VLOOKUP($B70,'Impact of the crisis'!$C$6:$AB$170,26,FALSE)</f>
        <v>3</v>
      </c>
      <c r="N70" s="163">
        <f>VLOOKUP($B70,'Conditions of people affected'!$C$6:$R$170,16,FALSE)</f>
        <v>3.2</v>
      </c>
      <c r="O70" s="163">
        <f>VLOOKUP($B70,'Conditions of people affected'!$C$6:$R$170,9,FALSE)</f>
        <v>3.4</v>
      </c>
      <c r="P70" s="163">
        <f>VLOOKUP($B70,'Conditions of people affected'!$C$6:$R$170,15,FALSE)</f>
        <v>3</v>
      </c>
      <c r="Q70" s="163">
        <f t="shared" si="14"/>
        <v>2.7</v>
      </c>
      <c r="R70" s="163">
        <f>VLOOKUP($B70,'Complexity of the crisis'!$C$6:$AN$170,22,FALSE)</f>
        <v>2.2999999999999998</v>
      </c>
      <c r="S70" s="164">
        <f>VLOOKUP($B70,'Complexity of the crisis'!$C$6:$AN$170,38,FALSE)</f>
        <v>3</v>
      </c>
      <c r="T70" s="159" t="str">
        <f>VLOOKUP(B70,Lists!$C$3:$E$163,3,FALSE)</f>
        <v>Americas</v>
      </c>
      <c r="U70" s="178">
        <f>VLOOKUP(B70,'INFORM Severity - hidden'!$C$5:$V$200,20,FALSE)</f>
        <v>44986</v>
      </c>
    </row>
    <row r="71" spans="1:21" x14ac:dyDescent="0.25">
      <c r="A71" s="157" t="str">
        <f t="array" ref="A71">IFERROR(INDEX(Lists!$B$2:$B$200,SMALL(IF(Lists!$H$2:$H$200="Yes",ROW(Lists!$B$2:$B$200)),ROW(67:67))-1,1),"")</f>
        <v>Complex crisis in Somalia</v>
      </c>
      <c r="B71" s="158" t="str">
        <f>VLOOKUP(A71,Lists!$B$2:$G$200,2,FALSE)</f>
        <v>SOM001</v>
      </c>
      <c r="C71" s="158" t="str">
        <f>VLOOKUP(B71,'INFORM Severity - hidden'!$C$5:$D$200,2,FALSE)</f>
        <v>Somalia</v>
      </c>
      <c r="D71" s="158" t="str">
        <f>VLOOKUP(A71,Lists!$B$2:$G$200,3,FALSE)</f>
        <v>SOM</v>
      </c>
      <c r="E71" s="158" t="str">
        <f>VLOOKUP(A71,Lists!$B$2:$G$200,5,FALSE)</f>
        <v>Conflict,Displacement,Floods,Drought</v>
      </c>
      <c r="F71" s="161">
        <f t="shared" si="10"/>
        <v>4.7</v>
      </c>
      <c r="G71" s="162">
        <f t="shared" si="11"/>
        <v>5</v>
      </c>
      <c r="H71" s="162" t="str">
        <f t="shared" si="12"/>
        <v>Very High</v>
      </c>
      <c r="I71" s="160" t="str">
        <f>INDEX(Trends!$D$3:$D$404,MATCH(B71,Trends!$C$3:$C$404,0))</f>
        <v>Increasing</v>
      </c>
      <c r="J71" s="162" t="str">
        <f>VLOOKUP($B71,Reliability!$A$3:$I$170,9,FALSE)</f>
        <v>Very High</v>
      </c>
      <c r="K71" s="163">
        <f t="shared" si="13"/>
        <v>4.8</v>
      </c>
      <c r="L71" s="163">
        <f>VLOOKUP($B71,'Impact of the crisis'!$C$6:$N$170,12,FALSE)</f>
        <v>4.7</v>
      </c>
      <c r="M71" s="163">
        <f>VLOOKUP($B71,'Impact of the crisis'!$C$6:$AB$170,26,FALSE)</f>
        <v>4.9000000000000004</v>
      </c>
      <c r="N71" s="163">
        <f>VLOOKUP($B71,'Conditions of people affected'!$C$6:$R$170,16,FALSE)</f>
        <v>4.95</v>
      </c>
      <c r="O71" s="163">
        <f>VLOOKUP($B71,'Conditions of people affected'!$C$6:$R$170,9,FALSE)</f>
        <v>4.9000000000000004</v>
      </c>
      <c r="P71" s="163">
        <f>VLOOKUP($B71,'Conditions of people affected'!$C$6:$R$170,15,FALSE)</f>
        <v>5</v>
      </c>
      <c r="Q71" s="163">
        <f t="shared" si="14"/>
        <v>4.2</v>
      </c>
      <c r="R71" s="163">
        <f>VLOOKUP($B71,'Complexity of the crisis'!$C$6:$AN$170,22,FALSE)</f>
        <v>3.9</v>
      </c>
      <c r="S71" s="164">
        <f>VLOOKUP($B71,'Complexity of the crisis'!$C$6:$AN$170,38,FALSE)</f>
        <v>4.5</v>
      </c>
      <c r="T71" s="159" t="str">
        <f>VLOOKUP(B71,Lists!$C$3:$E$163,3,FALSE)</f>
        <v>Africa</v>
      </c>
      <c r="U71" s="178">
        <f>VLOOKUP(B71,'INFORM Severity - hidden'!$C$5:$V$200,20,FALSE)</f>
        <v>45043</v>
      </c>
    </row>
    <row r="72" spans="1:21" x14ac:dyDescent="0.25">
      <c r="A72" s="157" t="str">
        <f t="array" ref="A72">IFERROR(INDEX(Lists!$B$2:$B$200,SMALL(IF(Lists!$H$2:$H$200="Yes",ROW(Lists!$B$2:$B$200)),ROW(68:68))-1,1),"")</f>
        <v>Complex crisis in South Sudan</v>
      </c>
      <c r="B72" s="158" t="str">
        <f>VLOOKUP(A72,Lists!$B$2:$G$200,2,FALSE)</f>
        <v>SSD001</v>
      </c>
      <c r="C72" s="158" t="str">
        <f>VLOOKUP(B72,'INFORM Severity - hidden'!$C$5:$D$200,2,FALSE)</f>
        <v>South Sudan</v>
      </c>
      <c r="D72" s="158" t="str">
        <f>VLOOKUP(A72,Lists!$B$2:$G$200,3,FALSE)</f>
        <v>SSD</v>
      </c>
      <c r="E72" s="158" t="str">
        <f>VLOOKUP(A72,Lists!$B$2:$G$200,5,FALSE)</f>
        <v>Conflict,Floods,Displacement</v>
      </c>
      <c r="F72" s="161">
        <f t="shared" si="10"/>
        <v>4.4000000000000004</v>
      </c>
      <c r="G72" s="162">
        <f t="shared" si="11"/>
        <v>5</v>
      </c>
      <c r="H72" s="162" t="str">
        <f t="shared" si="12"/>
        <v>Very High</v>
      </c>
      <c r="I72" s="160" t="str">
        <f>INDEX(Trends!$D$3:$D$404,MATCH(B72,Trends!$C$3:$C$404,0))</f>
        <v>Stable</v>
      </c>
      <c r="J72" s="162" t="str">
        <f>VLOOKUP($B72,Reliability!$A$3:$I$170,9,FALSE)</f>
        <v>High</v>
      </c>
      <c r="K72" s="163">
        <f t="shared" si="13"/>
        <v>4.5999999999999996</v>
      </c>
      <c r="L72" s="163">
        <f>VLOOKUP($B72,'Impact of the crisis'!$C$6:$N$170,12,FALSE)</f>
        <v>4.5999999999999996</v>
      </c>
      <c r="M72" s="163">
        <f>VLOOKUP($B72,'Impact of the crisis'!$C$6:$AB$170,26,FALSE)</f>
        <v>4.5999999999999996</v>
      </c>
      <c r="N72" s="163">
        <f>VLOOKUP($B72,'Conditions of people affected'!$C$6:$R$170,16,FALSE)</f>
        <v>4.5</v>
      </c>
      <c r="O72" s="163">
        <f>VLOOKUP($B72,'Conditions of people affected'!$C$6:$R$170,9,FALSE)</f>
        <v>5</v>
      </c>
      <c r="P72" s="163">
        <f>VLOOKUP($B72,'Conditions of people affected'!$C$6:$R$170,15,FALSE)</f>
        <v>4</v>
      </c>
      <c r="Q72" s="163">
        <f t="shared" si="14"/>
        <v>4.2</v>
      </c>
      <c r="R72" s="163">
        <f>VLOOKUP($B72,'Complexity of the crisis'!$C$6:$AN$170,22,FALSE)</f>
        <v>3.8</v>
      </c>
      <c r="S72" s="164">
        <f>VLOOKUP($B72,'Complexity of the crisis'!$C$6:$AN$170,38,FALSE)</f>
        <v>4.5</v>
      </c>
      <c r="T72" s="159" t="str">
        <f>VLOOKUP(B72,Lists!$C$3:$E$163,3,FALSE)</f>
        <v>Africa</v>
      </c>
      <c r="U72" s="178">
        <f>VLOOKUP(B72,'INFORM Severity - hidden'!$C$5:$V$200,20,FALSE)</f>
        <v>45042</v>
      </c>
    </row>
    <row r="73" spans="1:21" x14ac:dyDescent="0.25">
      <c r="A73" s="157" t="str">
        <f t="array" ref="A73">IFERROR(INDEX(Lists!$B$2:$B$200,SMALL(IF(Lists!$H$2:$H$200="Yes",ROW(Lists!$B$2:$B$200)),ROW(69:69))-1,1),"")</f>
        <v>Displacement from Ukraine conflict in Slovakia</v>
      </c>
      <c r="B73" s="158" t="str">
        <f>VLOOKUP(A73,Lists!$B$2:$G$200,2,FALSE)</f>
        <v>SVK002</v>
      </c>
      <c r="C73" s="158" t="str">
        <f>VLOOKUP(B73,'INFORM Severity - hidden'!$C$5:$D$200,2,FALSE)</f>
        <v>Slovakia</v>
      </c>
      <c r="D73" s="158" t="str">
        <f>VLOOKUP(A73,Lists!$B$2:$G$200,3,FALSE)</f>
        <v>SVK</v>
      </c>
      <c r="E73" s="158" t="str">
        <f>VLOOKUP(A73,Lists!$B$2:$G$200,5,FALSE)</f>
        <v>Displacement,Conflict</v>
      </c>
      <c r="F73" s="161">
        <f t="shared" si="10"/>
        <v>1.8</v>
      </c>
      <c r="G73" s="162">
        <f t="shared" si="11"/>
        <v>2</v>
      </c>
      <c r="H73" s="162" t="str">
        <f t="shared" si="12"/>
        <v>Low</v>
      </c>
      <c r="I73" s="160" t="str">
        <f>INDEX(Trends!$D$3:$D$404,MATCH(B73,Trends!$C$3:$C$404,0))</f>
        <v>Decreasing</v>
      </c>
      <c r="J73" s="162" t="str">
        <f>VLOOKUP($B73,Reliability!$A$3:$I$170,9,FALSE)</f>
        <v>Very High</v>
      </c>
      <c r="K73" s="163">
        <f t="shared" si="13"/>
        <v>1.6</v>
      </c>
      <c r="L73" s="163">
        <f>VLOOKUP($B73,'Impact of the crisis'!$C$6:$N$170,12,FALSE)</f>
        <v>1.5</v>
      </c>
      <c r="M73" s="163">
        <f>VLOOKUP($B73,'Impact of the crisis'!$C$6:$AB$170,26,FALSE)</f>
        <v>1.6</v>
      </c>
      <c r="N73" s="163">
        <f>VLOOKUP($B73,'Conditions of people affected'!$C$6:$R$170,16,FALSE)</f>
        <v>2.4</v>
      </c>
      <c r="O73" s="163">
        <f>VLOOKUP($B73,'Conditions of people affected'!$C$6:$R$170,9,FALSE)</f>
        <v>1.8</v>
      </c>
      <c r="P73" s="163">
        <f>VLOOKUP($B73,'Conditions of people affected'!$C$6:$R$170,15,FALSE)</f>
        <v>3</v>
      </c>
      <c r="Q73" s="163">
        <f t="shared" si="14"/>
        <v>1.1000000000000001</v>
      </c>
      <c r="R73" s="163">
        <f>VLOOKUP($B73,'Complexity of the crisis'!$C$6:$AN$170,22,FALSE)</f>
        <v>1.1000000000000001</v>
      </c>
      <c r="S73" s="164">
        <f>VLOOKUP($B73,'Complexity of the crisis'!$C$6:$AN$170,38,FALSE)</f>
        <v>1</v>
      </c>
      <c r="T73" s="159" t="str">
        <f>VLOOKUP(B73,Lists!$C$3:$E$163,3,FALSE)</f>
        <v>Europe</v>
      </c>
      <c r="U73" s="178">
        <f>VLOOKUP(B73,'INFORM Severity - hidden'!$C$5:$V$200,20,FALSE)</f>
        <v>45042</v>
      </c>
    </row>
    <row r="74" spans="1:21" x14ac:dyDescent="0.25">
      <c r="A74" s="157" t="str">
        <f t="array" ref="A74">IFERROR(INDEX(Lists!$B$2:$B$200,SMALL(IF(Lists!$H$2:$H$200="Yes",ROW(Lists!$B$2:$B$200)),ROW(70:70))-1,1),"")</f>
        <v>Food Security Crisis in Eswatini</v>
      </c>
      <c r="B74" s="158" t="str">
        <f>VLOOKUP(A74,Lists!$B$2:$G$200,2,FALSE)</f>
        <v>SWZ001</v>
      </c>
      <c r="C74" s="158" t="str">
        <f>VLOOKUP(B74,'INFORM Severity - hidden'!$C$5:$D$200,2,FALSE)</f>
        <v>Eswatini</v>
      </c>
      <c r="D74" s="158" t="str">
        <f>VLOOKUP(A74,Lists!$B$2:$G$200,3,FALSE)</f>
        <v>SWZ</v>
      </c>
      <c r="E74" s="158" t="str">
        <f>VLOOKUP(A74,Lists!$B$2:$G$200,5,FALSE)</f>
        <v>Drought</v>
      </c>
      <c r="F74" s="161">
        <f t="shared" si="10"/>
        <v>2.2999999999999998</v>
      </c>
      <c r="G74" s="162">
        <f t="shared" si="11"/>
        <v>3</v>
      </c>
      <c r="H74" s="162" t="str">
        <f t="shared" si="12"/>
        <v>Medium</v>
      </c>
      <c r="I74" s="160" t="str">
        <f>INDEX(Trends!$D$3:$D$404,MATCH(B74,Trends!$C$3:$C$404,0))</f>
        <v>Stable</v>
      </c>
      <c r="J74" s="162" t="str">
        <f>VLOOKUP($B74,Reliability!$A$3:$I$170,9,FALSE)</f>
        <v>Medium</v>
      </c>
      <c r="K74" s="163">
        <f t="shared" si="13"/>
        <v>2</v>
      </c>
      <c r="L74" s="163">
        <f>VLOOKUP($B74,'Impact of the crisis'!$C$6:$N$170,12,FALSE)</f>
        <v>3.1</v>
      </c>
      <c r="M74" s="163">
        <f>VLOOKUP($B74,'Impact of the crisis'!$C$6:$AB$170,26,FALSE)</f>
        <v>1.4</v>
      </c>
      <c r="N74" s="163">
        <f>VLOOKUP($B74,'Conditions of people affected'!$C$6:$R$170,16,FALSE)</f>
        <v>2.7</v>
      </c>
      <c r="O74" s="163">
        <f>VLOOKUP($B74,'Conditions of people affected'!$C$6:$R$170,9,FALSE)</f>
        <v>2.4</v>
      </c>
      <c r="P74" s="163">
        <f>VLOOKUP($B74,'Conditions of people affected'!$C$6:$R$170,15,FALSE)</f>
        <v>3</v>
      </c>
      <c r="Q74" s="163">
        <f t="shared" si="14"/>
        <v>1.8</v>
      </c>
      <c r="R74" s="163">
        <f>VLOOKUP($B74,'Complexity of the crisis'!$C$6:$AN$170,22,FALSE)</f>
        <v>2.5</v>
      </c>
      <c r="S74" s="164">
        <f>VLOOKUP($B74,'Complexity of the crisis'!$C$6:$AN$170,38,FALSE)</f>
        <v>1</v>
      </c>
      <c r="T74" s="159" t="str">
        <f>VLOOKUP(B74,Lists!$C$3:$E$163,3,FALSE)</f>
        <v>Africa</v>
      </c>
      <c r="U74" s="178">
        <f>VLOOKUP(B74,'INFORM Severity - hidden'!$C$5:$V$200,20,FALSE)</f>
        <v>45039</v>
      </c>
    </row>
    <row r="75" spans="1:21" x14ac:dyDescent="0.25">
      <c r="A75" s="157" t="str">
        <f t="array" ref="A75">IFERROR(INDEX(Lists!$B$2:$B$200,SMALL(IF(Lists!$H$2:$H$200="Yes",ROW(Lists!$B$2:$B$200)),ROW(71:71))-1,1),"")</f>
        <v>Syrian conflict</v>
      </c>
      <c r="B75" s="158" t="str">
        <f>VLOOKUP(A75,Lists!$B$2:$G$200,2,FALSE)</f>
        <v>SYR001</v>
      </c>
      <c r="C75" s="158" t="str">
        <f>VLOOKUP(B75,'INFORM Severity - hidden'!$C$5:$D$200,2,FALSE)</f>
        <v>Syria</v>
      </c>
      <c r="D75" s="158" t="str">
        <f>VLOOKUP(A75,Lists!$B$2:$G$200,3,FALSE)</f>
        <v>SYR</v>
      </c>
      <c r="E75" s="158" t="str">
        <f>VLOOKUP(A75,Lists!$B$2:$G$200,5,FALSE)</f>
        <v>Conflict,Displacement,Violence</v>
      </c>
      <c r="F75" s="161">
        <f t="shared" si="10"/>
        <v>4.5999999999999996</v>
      </c>
      <c r="G75" s="162">
        <f t="shared" si="11"/>
        <v>5</v>
      </c>
      <c r="H75" s="162" t="str">
        <f t="shared" si="12"/>
        <v>Very High</v>
      </c>
      <c r="I75" s="160" t="str">
        <f>INDEX(Trends!$D$3:$D$404,MATCH(B75,Trends!$C$3:$C$404,0))</f>
        <v>Stable</v>
      </c>
      <c r="J75" s="162" t="str">
        <f>VLOOKUP($B75,Reliability!$A$3:$I$170,9,FALSE)</f>
        <v>High</v>
      </c>
      <c r="K75" s="163">
        <f t="shared" si="13"/>
        <v>4.8</v>
      </c>
      <c r="L75" s="163">
        <f>VLOOKUP($B75,'Impact of the crisis'!$C$6:$N$170,12,FALSE)</f>
        <v>4.5</v>
      </c>
      <c r="M75" s="163">
        <f>VLOOKUP($B75,'Impact of the crisis'!$C$6:$AB$170,26,FALSE)</f>
        <v>4.9000000000000004</v>
      </c>
      <c r="N75" s="163">
        <f>VLOOKUP($B75,'Conditions of people affected'!$C$6:$R$170,16,FALSE)</f>
        <v>4.5</v>
      </c>
      <c r="O75" s="163">
        <f>VLOOKUP($B75,'Conditions of people affected'!$C$6:$R$170,9,FALSE)</f>
        <v>5</v>
      </c>
      <c r="P75" s="163">
        <f>VLOOKUP($B75,'Conditions of people affected'!$C$6:$R$170,15,FALSE)</f>
        <v>4</v>
      </c>
      <c r="Q75" s="163">
        <f t="shared" si="14"/>
        <v>4.5</v>
      </c>
      <c r="R75" s="163">
        <f>VLOOKUP($B75,'Complexity of the crisis'!$C$6:$AN$170,22,FALSE)</f>
        <v>4.4000000000000004</v>
      </c>
      <c r="S75" s="164">
        <f>VLOOKUP($B75,'Complexity of the crisis'!$C$6:$AN$170,38,FALSE)</f>
        <v>4.5</v>
      </c>
      <c r="T75" s="159" t="str">
        <f>VLOOKUP(B75,Lists!$C$3:$E$163,3,FALSE)</f>
        <v>Middle east</v>
      </c>
      <c r="U75" s="178">
        <f>VLOOKUP(B75,'INFORM Severity - hidden'!$C$5:$V$200,20,FALSE)</f>
        <v>45041</v>
      </c>
    </row>
    <row r="76" spans="1:21" x14ac:dyDescent="0.25">
      <c r="A76" s="157" t="str">
        <f t="array" ref="A76">IFERROR(INDEX(Lists!$B$2:$B$200,SMALL(IF(Lists!$H$2:$H$200="Yes",ROW(Lists!$B$2:$B$200)),ROW(72:72))-1,1),"")</f>
        <v>Complex crisis in Chad</v>
      </c>
      <c r="B76" s="158" t="str">
        <f>VLOOKUP(A76,Lists!$B$2:$G$200,2,FALSE)</f>
        <v>TCD001</v>
      </c>
      <c r="C76" s="158" t="str">
        <f>VLOOKUP(B76,'INFORM Severity - hidden'!$C$5:$D$200,2,FALSE)</f>
        <v>Chad</v>
      </c>
      <c r="D76" s="158" t="str">
        <f>VLOOKUP(A76,Lists!$B$2:$G$200,3,FALSE)</f>
        <v>TCD</v>
      </c>
      <c r="E76" s="158" t="str">
        <f>VLOOKUP(A76,Lists!$B$2:$G$200,5,FALSE)</f>
        <v>Conflict,Displacement</v>
      </c>
      <c r="F76" s="161">
        <f t="shared" si="10"/>
        <v>4.5</v>
      </c>
      <c r="G76" s="162">
        <f t="shared" si="11"/>
        <v>5</v>
      </c>
      <c r="H76" s="162" t="str">
        <f t="shared" si="12"/>
        <v>Very High</v>
      </c>
      <c r="I76" s="160" t="str">
        <f>INDEX(Trends!$D$3:$D$404,MATCH(B76,Trends!$C$3:$C$404,0))</f>
        <v>Stable</v>
      </c>
      <c r="J76" s="162" t="str">
        <f>VLOOKUP($B76,Reliability!$A$3:$I$170,9,FALSE)</f>
        <v>Medium</v>
      </c>
      <c r="K76" s="163">
        <f t="shared" si="13"/>
        <v>4</v>
      </c>
      <c r="L76" s="163">
        <f>VLOOKUP($B76,'Impact of the crisis'!$C$6:$N$170,12,FALSE)</f>
        <v>4.7</v>
      </c>
      <c r="M76" s="163">
        <f>VLOOKUP($B76,'Impact of the crisis'!$C$6:$AB$170,26,FALSE)</f>
        <v>3.5</v>
      </c>
      <c r="N76" s="163">
        <f>VLOOKUP($B76,'Conditions of people affected'!$C$6:$R$170,16,FALSE)</f>
        <v>4.8</v>
      </c>
      <c r="O76" s="163">
        <f>VLOOKUP($B76,'Conditions of people affected'!$C$6:$R$170,9,FALSE)</f>
        <v>4.5999999999999996</v>
      </c>
      <c r="P76" s="163">
        <f>VLOOKUP($B76,'Conditions of people affected'!$C$6:$R$170,15,FALSE)</f>
        <v>5</v>
      </c>
      <c r="Q76" s="163">
        <f t="shared" si="14"/>
        <v>4.2</v>
      </c>
      <c r="R76" s="163">
        <f>VLOOKUP($B76,'Complexity of the crisis'!$C$6:$AN$170,22,FALSE)</f>
        <v>3.8</v>
      </c>
      <c r="S76" s="164">
        <f>VLOOKUP($B76,'Complexity of the crisis'!$C$6:$AN$170,38,FALSE)</f>
        <v>4.5</v>
      </c>
      <c r="T76" s="159" t="str">
        <f>VLOOKUP(B76,Lists!$C$3:$E$163,3,FALSE)</f>
        <v>Africa</v>
      </c>
      <c r="U76" s="178">
        <f>VLOOKUP(B76,'INFORM Severity - hidden'!$C$5:$V$200,20,FALSE)</f>
        <v>45019</v>
      </c>
    </row>
    <row r="77" spans="1:21" x14ac:dyDescent="0.25">
      <c r="A77" s="157" t="str">
        <f t="array" ref="A77">IFERROR(INDEX(Lists!$B$2:$B$200,SMALL(IF(Lists!$H$2:$H$200="Yes",ROW(Lists!$B$2:$B$200)),ROW(73:73))-1,1),"")</f>
        <v>Multiple situations in Thailand</v>
      </c>
      <c r="B77" s="158" t="str">
        <f>VLOOKUP(A77,Lists!$B$2:$G$200,2,FALSE)</f>
        <v>THA001</v>
      </c>
      <c r="C77" s="158" t="str">
        <f>VLOOKUP(B77,'INFORM Severity - hidden'!$C$5:$D$200,2,FALSE)</f>
        <v>Thailand</v>
      </c>
      <c r="D77" s="158" t="str">
        <f>VLOOKUP(A77,Lists!$B$2:$G$200,3,FALSE)</f>
        <v>THA</v>
      </c>
      <c r="E77" s="158" t="str">
        <f>VLOOKUP(A77,Lists!$B$2:$G$200,5,FALSE)</f>
        <v>Conflict,Displacement</v>
      </c>
      <c r="F77" s="161">
        <f t="shared" si="10"/>
        <v>1.8</v>
      </c>
      <c r="G77" s="162">
        <f t="shared" si="11"/>
        <v>2</v>
      </c>
      <c r="H77" s="162" t="str">
        <f t="shared" si="12"/>
        <v>Low</v>
      </c>
      <c r="I77" s="160" t="str">
        <f>INDEX(Trends!$D$3:$D$404,MATCH(B77,Trends!$C$3:$C$404,0))</f>
        <v>Stable</v>
      </c>
      <c r="J77" s="162" t="str">
        <f>VLOOKUP($B77,Reliability!$A$3:$I$170,9,FALSE)</f>
        <v>Medium</v>
      </c>
      <c r="K77" s="163">
        <f t="shared" si="13"/>
        <v>2</v>
      </c>
      <c r="L77" s="163">
        <f>VLOOKUP($B77,'Impact of the crisis'!$C$6:$N$170,12,FALSE)</f>
        <v>1.2</v>
      </c>
      <c r="M77" s="163">
        <f>VLOOKUP($B77,'Impact of the crisis'!$C$6:$AB$170,26,FALSE)</f>
        <v>2.4</v>
      </c>
      <c r="N77" s="163">
        <f>VLOOKUP($B77,'Conditions of people affected'!$C$6:$R$170,16,FALSE)</f>
        <v>1.3</v>
      </c>
      <c r="O77" s="163">
        <f>VLOOKUP($B77,'Conditions of people affected'!$C$6:$R$170,9,FALSE)</f>
        <v>1.6</v>
      </c>
      <c r="P77" s="163">
        <f>VLOOKUP($B77,'Conditions of people affected'!$C$6:$R$170,15,FALSE)</f>
        <v>1</v>
      </c>
      <c r="Q77" s="163">
        <f t="shared" si="14"/>
        <v>2.5</v>
      </c>
      <c r="R77" s="163">
        <f>VLOOKUP($B77,'Complexity of the crisis'!$C$6:$AN$170,22,FALSE)</f>
        <v>2.5</v>
      </c>
      <c r="S77" s="164">
        <f>VLOOKUP($B77,'Complexity of the crisis'!$C$6:$AN$170,38,FALSE)</f>
        <v>2.5</v>
      </c>
      <c r="T77" s="159" t="str">
        <f>VLOOKUP(B77,Lists!$C$3:$E$163,3,FALSE)</f>
        <v>Asia</v>
      </c>
      <c r="U77" s="178">
        <f>VLOOKUP(B77,'INFORM Severity - hidden'!$C$5:$V$200,20,FALSE)</f>
        <v>45045</v>
      </c>
    </row>
    <row r="78" spans="1:21" x14ac:dyDescent="0.25">
      <c r="A78" s="157" t="str">
        <f t="array" ref="A78">IFERROR(INDEX(Lists!$B$2:$B$200,SMALL(IF(Lists!$H$2:$H$200="Yes",ROW(Lists!$B$2:$B$200)),ROW(74:74))-1,1),"")</f>
        <v>Venezuelan refugees in Trinidad and Tobago</v>
      </c>
      <c r="B78" s="158" t="str">
        <f>VLOOKUP(A78,Lists!$B$2:$G$200,2,FALSE)</f>
        <v>TTO002</v>
      </c>
      <c r="C78" s="158" t="str">
        <f>VLOOKUP(B78,'INFORM Severity - hidden'!$C$5:$D$200,2,FALSE)</f>
        <v>Trinidad and Tobago</v>
      </c>
      <c r="D78" s="158" t="str">
        <f>VLOOKUP(A78,Lists!$B$2:$G$200,3,FALSE)</f>
        <v>TTO</v>
      </c>
      <c r="E78" s="158" t="str">
        <f>VLOOKUP(A78,Lists!$B$2:$G$200,5,FALSE)</f>
        <v>Displacement</v>
      </c>
      <c r="F78" s="161">
        <f t="shared" si="10"/>
        <v>2</v>
      </c>
      <c r="G78" s="162">
        <f t="shared" si="11"/>
        <v>2</v>
      </c>
      <c r="H78" s="162" t="str">
        <f t="shared" si="12"/>
        <v>Low</v>
      </c>
      <c r="I78" s="160" t="str">
        <f>INDEX(Trends!$D$3:$D$404,MATCH(B78,Trends!$C$3:$C$404,0))</f>
        <v>Stable</v>
      </c>
      <c r="J78" s="162" t="str">
        <f>VLOOKUP($B78,Reliability!$A$3:$I$170,9,FALSE)</f>
        <v>Very High</v>
      </c>
      <c r="K78" s="163">
        <f t="shared" si="13"/>
        <v>2.8</v>
      </c>
      <c r="L78" s="163">
        <f>VLOOKUP($B78,'Impact of the crisis'!$C$6:$N$170,12,FALSE)</f>
        <v>2.9</v>
      </c>
      <c r="M78" s="163">
        <f>VLOOKUP($B78,'Impact of the crisis'!$C$6:$AB$170,26,FALSE)</f>
        <v>2.8</v>
      </c>
      <c r="N78" s="163">
        <f>VLOOKUP($B78,'Conditions of people affected'!$C$6:$R$170,16,FALSE)</f>
        <v>1.45</v>
      </c>
      <c r="O78" s="163">
        <f>VLOOKUP($B78,'Conditions of people affected'!$C$6:$R$170,9,FALSE)</f>
        <v>0.9</v>
      </c>
      <c r="P78" s="163">
        <f>VLOOKUP($B78,'Conditions of people affected'!$C$6:$R$170,15,FALSE)</f>
        <v>2</v>
      </c>
      <c r="Q78" s="163">
        <f t="shared" si="14"/>
        <v>2.2000000000000002</v>
      </c>
      <c r="R78" s="163">
        <f>VLOOKUP($B78,'Complexity of the crisis'!$C$6:$AN$170,22,FALSE)</f>
        <v>1.9</v>
      </c>
      <c r="S78" s="164">
        <f>VLOOKUP($B78,'Complexity of the crisis'!$C$6:$AN$170,38,FALSE)</f>
        <v>2.5</v>
      </c>
      <c r="T78" s="159" t="str">
        <f>VLOOKUP(B78,Lists!$C$3:$E$163,3,FALSE)</f>
        <v>Americas</v>
      </c>
      <c r="U78" s="178">
        <f>VLOOKUP(B78,'INFORM Severity - hidden'!$C$5:$V$200,20,FALSE)</f>
        <v>44985</v>
      </c>
    </row>
    <row r="79" spans="1:21" x14ac:dyDescent="0.25">
      <c r="A79" s="157" t="str">
        <f t="array" ref="A79">IFERROR(INDEX(Lists!$B$2:$B$200,SMALL(IF(Lists!$H$2:$H$200="Yes",ROW(Lists!$B$2:$B$200)),ROW(75:75))-1,1),"")</f>
        <v>Mixed migration flows in Tunisia</v>
      </c>
      <c r="B79" s="158" t="str">
        <f>VLOOKUP(A79,Lists!$B$2:$G$200,2,FALSE)</f>
        <v>TUN002</v>
      </c>
      <c r="C79" s="158" t="str">
        <f>VLOOKUP(B79,'INFORM Severity - hidden'!$C$5:$D$200,2,FALSE)</f>
        <v>Tunisia</v>
      </c>
      <c r="D79" s="158" t="str">
        <f>VLOOKUP(A79,Lists!$B$2:$G$200,3,FALSE)</f>
        <v>TUN</v>
      </c>
      <c r="E79" s="158" t="str">
        <f>VLOOKUP(A79,Lists!$B$2:$G$200,5,FALSE)</f>
        <v>Displacement</v>
      </c>
      <c r="F79" s="161">
        <f t="shared" si="10"/>
        <v>1.8</v>
      </c>
      <c r="G79" s="162">
        <f t="shared" si="11"/>
        <v>2</v>
      </c>
      <c r="H79" s="162" t="str">
        <f t="shared" si="12"/>
        <v>Low</v>
      </c>
      <c r="I79" s="160" t="str">
        <f>INDEX(Trends!$D$3:$D$404,MATCH(B79,Trends!$C$3:$C$404,0))</f>
        <v>Stable</v>
      </c>
      <c r="J79" s="162" t="str">
        <f>VLOOKUP($B79,Reliability!$A$3:$I$170,9,FALSE)</f>
        <v>High</v>
      </c>
      <c r="K79" s="163">
        <f t="shared" si="13"/>
        <v>3.2</v>
      </c>
      <c r="L79" s="163">
        <f>VLOOKUP($B79,'Impact of the crisis'!$C$6:$N$170,12,FALSE)</f>
        <v>4.3</v>
      </c>
      <c r="M79" s="163">
        <f>VLOOKUP($B79,'Impact of the crisis'!$C$6:$AB$170,26,FALSE)</f>
        <v>2.5</v>
      </c>
      <c r="N79" s="163">
        <f>VLOOKUP($B79,'Conditions of people affected'!$C$6:$R$170,16,FALSE)</f>
        <v>0.55000000000000004</v>
      </c>
      <c r="O79" s="163">
        <f>VLOOKUP($B79,'Conditions of people affected'!$C$6:$R$170,9,FALSE)</f>
        <v>0.1</v>
      </c>
      <c r="P79" s="163">
        <f>VLOOKUP($B79,'Conditions of people affected'!$C$6:$R$170,15,FALSE)</f>
        <v>1</v>
      </c>
      <c r="Q79" s="163">
        <f t="shared" si="14"/>
        <v>2.2000000000000002</v>
      </c>
      <c r="R79" s="163">
        <f>VLOOKUP($B79,'Complexity of the crisis'!$C$6:$AN$170,22,FALSE)</f>
        <v>2.4</v>
      </c>
      <c r="S79" s="164">
        <f>VLOOKUP($B79,'Complexity of the crisis'!$C$6:$AN$170,38,FALSE)</f>
        <v>2</v>
      </c>
      <c r="T79" s="159" t="str">
        <f>VLOOKUP(B79,Lists!$C$3:$E$163,3,FALSE)</f>
        <v>Africa</v>
      </c>
      <c r="U79" s="178">
        <f>VLOOKUP(B79,'INFORM Severity - hidden'!$C$5:$V$200,20,FALSE)</f>
        <v>45043</v>
      </c>
    </row>
    <row r="80" spans="1:21" x14ac:dyDescent="0.25">
      <c r="A80" s="157" t="str">
        <f t="array" ref="A80">IFERROR(INDEX(Lists!$B$2:$B$200,SMALL(IF(Lists!$H$2:$H$200="Yes",ROW(Lists!$B$2:$B$200)),ROW(76:76))-1,1),"")</f>
        <v>Complex situation in Türkiye</v>
      </c>
      <c r="B80" s="158" t="str">
        <f>VLOOKUP(A80,Lists!$B$2:$G$200,2,FALSE)</f>
        <v>TUR001</v>
      </c>
      <c r="C80" s="158" t="str">
        <f>VLOOKUP(B80,'INFORM Severity - hidden'!$C$5:$D$200,2,FALSE)</f>
        <v>Türkiye</v>
      </c>
      <c r="D80" s="158" t="str">
        <f>VLOOKUP(A80,Lists!$B$2:$G$200,3,FALSE)</f>
        <v>TUR</v>
      </c>
      <c r="E80" s="158" t="str">
        <f>VLOOKUP(A80,Lists!$B$2:$G$200,5,FALSE)</f>
        <v>Displacement,Conflict</v>
      </c>
      <c r="F80" s="161">
        <f t="shared" si="10"/>
        <v>3.4</v>
      </c>
      <c r="G80" s="162">
        <f t="shared" si="11"/>
        <v>4</v>
      </c>
      <c r="H80" s="162" t="str">
        <f t="shared" si="12"/>
        <v>High</v>
      </c>
      <c r="I80" s="160" t="str">
        <f>INDEX(Trends!$D$3:$D$404,MATCH(B80,Trends!$C$3:$C$404,0))</f>
        <v>Increasing</v>
      </c>
      <c r="J80" s="162" t="str">
        <f>VLOOKUP($B80,Reliability!$A$3:$I$170,9,FALSE)</f>
        <v>High</v>
      </c>
      <c r="K80" s="163">
        <f t="shared" si="13"/>
        <v>4.3</v>
      </c>
      <c r="L80" s="163">
        <f>VLOOKUP($B80,'Impact of the crisis'!$C$6:$N$170,12,FALSE)</f>
        <v>4.3</v>
      </c>
      <c r="M80" s="163">
        <f>VLOOKUP($B80,'Impact of the crisis'!$C$6:$AB$170,26,FALSE)</f>
        <v>4.3</v>
      </c>
      <c r="N80" s="163">
        <f>VLOOKUP($B80,'Conditions of people affected'!$C$6:$R$170,16,FALSE)</f>
        <v>3.05</v>
      </c>
      <c r="O80" s="163">
        <f>VLOOKUP($B80,'Conditions of people affected'!$C$6:$R$170,9,FALSE)</f>
        <v>4.0999999999999996</v>
      </c>
      <c r="P80" s="163">
        <f>VLOOKUP($B80,'Conditions of people affected'!$C$6:$R$170,15,FALSE)</f>
        <v>2</v>
      </c>
      <c r="Q80" s="163">
        <f t="shared" si="14"/>
        <v>3.2</v>
      </c>
      <c r="R80" s="163">
        <f>VLOOKUP($B80,'Complexity of the crisis'!$C$6:$AN$170,22,FALSE)</f>
        <v>3.4</v>
      </c>
      <c r="S80" s="164">
        <f>VLOOKUP($B80,'Complexity of the crisis'!$C$6:$AN$170,38,FALSE)</f>
        <v>3</v>
      </c>
      <c r="T80" s="159" t="str">
        <f>VLOOKUP(B80,Lists!$C$3:$E$163,3,FALSE)</f>
        <v>Middle east</v>
      </c>
      <c r="U80" s="178">
        <f>VLOOKUP(B80,'INFORM Severity - hidden'!$C$5:$V$200,20,FALSE)</f>
        <v>45042</v>
      </c>
    </row>
    <row r="81" spans="1:21" x14ac:dyDescent="0.25">
      <c r="A81" s="157" t="str">
        <f t="array" ref="A81">IFERROR(INDEX(Lists!$B$2:$B$200,SMALL(IF(Lists!$H$2:$H$200="Yes",ROW(Lists!$B$2:$B$200)),ROW(77:77))-1,1),"")</f>
        <v>Multiple Crises in Tanzania</v>
      </c>
      <c r="B81" s="158" t="str">
        <f>VLOOKUP(A81,Lists!$B$2:$G$200,2,FALSE)</f>
        <v>TZA001</v>
      </c>
      <c r="C81" s="158" t="str">
        <f>VLOOKUP(B81,'INFORM Severity - hidden'!$C$5:$D$200,2,FALSE)</f>
        <v>Tanzania</v>
      </c>
      <c r="D81" s="158" t="str">
        <f>VLOOKUP(A81,Lists!$B$2:$G$200,3,FALSE)</f>
        <v>TZA</v>
      </c>
      <c r="E81" s="158" t="str">
        <f>VLOOKUP(A81,Lists!$B$2:$G$200,5,FALSE)</f>
        <v>Displacement,Drought</v>
      </c>
      <c r="F81" s="161">
        <f t="shared" si="10"/>
        <v>2.6</v>
      </c>
      <c r="G81" s="162">
        <f t="shared" si="11"/>
        <v>3</v>
      </c>
      <c r="H81" s="162" t="str">
        <f t="shared" si="12"/>
        <v>Medium</v>
      </c>
      <c r="I81" s="160" t="str">
        <f>INDEX(Trends!$D$3:$D$404,MATCH(B81,Trends!$C$3:$C$404,0))</f>
        <v>Stable</v>
      </c>
      <c r="J81" s="162" t="str">
        <f>VLOOKUP($B81,Reliability!$A$3:$I$170,9,FALSE)</f>
        <v>Very High</v>
      </c>
      <c r="K81" s="163">
        <f t="shared" si="13"/>
        <v>3.2</v>
      </c>
      <c r="L81" s="163">
        <f>VLOOKUP($B81,'Impact of the crisis'!$C$6:$N$170,12,FALSE)</f>
        <v>3.4</v>
      </c>
      <c r="M81" s="163">
        <f>VLOOKUP($B81,'Impact of the crisis'!$C$6:$AB$170,26,FALSE)</f>
        <v>3.1</v>
      </c>
      <c r="N81" s="163">
        <f>VLOOKUP($B81,'Conditions of people affected'!$C$6:$R$170,16,FALSE)</f>
        <v>2.75</v>
      </c>
      <c r="O81" s="163">
        <f>VLOOKUP($B81,'Conditions of people affected'!$C$6:$R$170,9,FALSE)</f>
        <v>3.5</v>
      </c>
      <c r="P81" s="163">
        <f>VLOOKUP($B81,'Conditions of people affected'!$C$6:$R$170,15,FALSE)</f>
        <v>2</v>
      </c>
      <c r="Q81" s="163">
        <f t="shared" si="14"/>
        <v>1.8</v>
      </c>
      <c r="R81" s="163">
        <f>VLOOKUP($B81,'Complexity of the crisis'!$C$6:$AN$170,22,FALSE)</f>
        <v>2</v>
      </c>
      <c r="S81" s="164">
        <f>VLOOKUP($B81,'Complexity of the crisis'!$C$6:$AN$170,38,FALSE)</f>
        <v>1.5</v>
      </c>
      <c r="T81" s="159" t="str">
        <f>VLOOKUP(B81,Lists!$C$3:$E$163,3,FALSE)</f>
        <v>Africa</v>
      </c>
      <c r="U81" s="178">
        <f>VLOOKUP(B81,'INFORM Severity - hidden'!$C$5:$V$200,20,FALSE)</f>
        <v>45046</v>
      </c>
    </row>
    <row r="82" spans="1:21" x14ac:dyDescent="0.25">
      <c r="A82" s="157" t="str">
        <f t="array" ref="A82">IFERROR(INDEX(Lists!$B$2:$B$200,SMALL(IF(Lists!$H$2:$H$200="Yes",ROW(Lists!$B$2:$B$200)),ROW(78:78))-1,1),"")</f>
        <v>International Displacement in Uganda</v>
      </c>
      <c r="B82" s="158" t="str">
        <f>VLOOKUP(A82,Lists!$B$2:$G$200,2,FALSE)</f>
        <v>UGA005</v>
      </c>
      <c r="C82" s="158" t="str">
        <f>VLOOKUP(B82,'INFORM Severity - hidden'!$C$5:$D$200,2,FALSE)</f>
        <v>Uganda</v>
      </c>
      <c r="D82" s="158" t="str">
        <f>VLOOKUP(A82,Lists!$B$2:$G$200,3,FALSE)</f>
        <v>UGA</v>
      </c>
      <c r="E82" s="158" t="str">
        <f>VLOOKUP(A82,Lists!$B$2:$G$200,5,FALSE)</f>
        <v>Displacement</v>
      </c>
      <c r="F82" s="161">
        <f t="shared" si="10"/>
        <v>3.2</v>
      </c>
      <c r="G82" s="162">
        <f t="shared" si="11"/>
        <v>4</v>
      </c>
      <c r="H82" s="162" t="str">
        <f t="shared" si="12"/>
        <v>High</v>
      </c>
      <c r="I82" s="160" t="str">
        <f>INDEX(Trends!$D$3:$D$404,MATCH(B82,Trends!$C$3:$C$404,0))</f>
        <v>Stable</v>
      </c>
      <c r="J82" s="162" t="str">
        <f>VLOOKUP($B82,Reliability!$A$3:$I$170,9,FALSE)</f>
        <v>Medium</v>
      </c>
      <c r="K82" s="163">
        <f t="shared" si="13"/>
        <v>3.2</v>
      </c>
      <c r="L82" s="163">
        <f>VLOOKUP($B82,'Impact of the crisis'!$C$6:$N$170,12,FALSE)</f>
        <v>1.7</v>
      </c>
      <c r="M82" s="163">
        <f>VLOOKUP($B82,'Impact of the crisis'!$C$6:$AB$170,26,FALSE)</f>
        <v>3.7</v>
      </c>
      <c r="N82" s="163">
        <f>VLOOKUP($B82,'Conditions of people affected'!$C$6:$R$170,16,FALSE)</f>
        <v>3.3</v>
      </c>
      <c r="O82" s="163">
        <f>VLOOKUP($B82,'Conditions of people affected'!$C$6:$R$170,9,FALSE)</f>
        <v>3.6</v>
      </c>
      <c r="P82" s="163">
        <f>VLOOKUP($B82,'Conditions of people affected'!$C$6:$R$170,15,FALSE)</f>
        <v>3</v>
      </c>
      <c r="Q82" s="163">
        <f t="shared" si="14"/>
        <v>2.9</v>
      </c>
      <c r="R82" s="163">
        <f>VLOOKUP($B82,'Complexity of the crisis'!$C$6:$AN$170,22,FALSE)</f>
        <v>3.6</v>
      </c>
      <c r="S82" s="164">
        <f>VLOOKUP($B82,'Complexity of the crisis'!$C$6:$AN$170,38,FALSE)</f>
        <v>2</v>
      </c>
      <c r="T82" s="159" t="str">
        <f>VLOOKUP(B82,Lists!$C$3:$E$163,3,FALSE)</f>
        <v>Africa</v>
      </c>
      <c r="U82" s="178">
        <f>VLOOKUP(B82,'INFORM Severity - hidden'!$C$5:$V$200,20,FALSE)</f>
        <v>45034</v>
      </c>
    </row>
    <row r="83" spans="1:21" x14ac:dyDescent="0.25">
      <c r="A83" s="157" t="str">
        <f t="array" ref="A83">IFERROR(INDEX(Lists!$B$2:$B$200,SMALL(IF(Lists!$H$2:$H$200="Yes",ROW(Lists!$B$2:$B$200)),ROW(79:79))-1,1),"")</f>
        <v>Conflict in Ukraine</v>
      </c>
      <c r="B83" s="158" t="str">
        <f>VLOOKUP(A83,Lists!$B$2:$G$200,2,FALSE)</f>
        <v>UKR002</v>
      </c>
      <c r="C83" s="158" t="str">
        <f>VLOOKUP(B83,'INFORM Severity - hidden'!$C$5:$D$200,2,FALSE)</f>
        <v>Ukraine</v>
      </c>
      <c r="D83" s="158" t="str">
        <f>VLOOKUP(A83,Lists!$B$2:$G$200,3,FALSE)</f>
        <v>UKR</v>
      </c>
      <c r="E83" s="158" t="str">
        <f>VLOOKUP(A83,Lists!$B$2:$G$200,5,FALSE)</f>
        <v>Conflict,Displacement</v>
      </c>
      <c r="F83" s="161">
        <f t="shared" si="10"/>
        <v>4.3</v>
      </c>
      <c r="G83" s="162">
        <f t="shared" si="11"/>
        <v>5</v>
      </c>
      <c r="H83" s="162" t="str">
        <f t="shared" si="12"/>
        <v>Very High</v>
      </c>
      <c r="I83" s="160" t="str">
        <f>INDEX(Trends!$D$3:$D$404,MATCH(B83,Trends!$C$3:$C$404,0))</f>
        <v>Increasing</v>
      </c>
      <c r="J83" s="162" t="str">
        <f>VLOOKUP($B83,Reliability!$A$3:$I$170,9,FALSE)</f>
        <v>Very High</v>
      </c>
      <c r="K83" s="163">
        <f t="shared" si="13"/>
        <v>4.5999999999999996</v>
      </c>
      <c r="L83" s="163">
        <f>VLOOKUP($B83,'Impact of the crisis'!$C$6:$N$170,12,FALSE)</f>
        <v>4.9000000000000004</v>
      </c>
      <c r="M83" s="163">
        <f>VLOOKUP($B83,'Impact of the crisis'!$C$6:$AB$170,26,FALSE)</f>
        <v>4.4000000000000004</v>
      </c>
      <c r="N83" s="163">
        <f>VLOOKUP($B83,'Conditions of people affected'!$C$6:$R$170,16,FALSE)</f>
        <v>5</v>
      </c>
      <c r="O83" s="163">
        <f>VLOOKUP($B83,'Conditions of people affected'!$C$6:$R$170,9,FALSE)</f>
        <v>5</v>
      </c>
      <c r="P83" s="163">
        <f>VLOOKUP($B83,'Conditions of people affected'!$C$6:$R$170,15,FALSE)</f>
        <v>5</v>
      </c>
      <c r="Q83" s="163">
        <f t="shared" si="14"/>
        <v>2.8</v>
      </c>
      <c r="R83" s="163">
        <f>VLOOKUP($B83,'Complexity of the crisis'!$C$6:$AN$170,22,FALSE)</f>
        <v>2.6</v>
      </c>
      <c r="S83" s="164">
        <f>VLOOKUP($B83,'Complexity of the crisis'!$C$6:$AN$170,38,FALSE)</f>
        <v>3</v>
      </c>
      <c r="T83" s="159" t="str">
        <f>VLOOKUP(B83,Lists!$C$3:$E$163,3,FALSE)</f>
        <v>Europe</v>
      </c>
      <c r="U83" s="178">
        <f>VLOOKUP(B83,'INFORM Severity - hidden'!$C$5:$V$200,20,FALSE)</f>
        <v>45046</v>
      </c>
    </row>
    <row r="84" spans="1:21" x14ac:dyDescent="0.25">
      <c r="A84" s="157" t="str">
        <f t="array" ref="A84">IFERROR(INDEX(Lists!$B$2:$B$200,SMALL(IF(Lists!$H$2:$H$200="Yes",ROW(Lists!$B$2:$B$200)),ROW(80:80))-1,1),"")</f>
        <v>Complex crisis in Venezuela</v>
      </c>
      <c r="B84" s="158" t="str">
        <f>VLOOKUP(A84,Lists!$B$2:$G$200,2,FALSE)</f>
        <v>VEN001</v>
      </c>
      <c r="C84" s="158" t="str">
        <f>VLOOKUP(B84,'INFORM Severity - hidden'!$C$5:$D$200,2,FALSE)</f>
        <v>Venezuela</v>
      </c>
      <c r="D84" s="158" t="str">
        <f>VLOOKUP(A84,Lists!$B$2:$G$200,3,FALSE)</f>
        <v>VEN</v>
      </c>
      <c r="E84" s="158" t="str">
        <f>VLOOKUP(A84,Lists!$B$2:$G$200,5,FALSE)</f>
        <v>Socio-political,Violence,Floods</v>
      </c>
      <c r="F84" s="161">
        <f t="shared" si="10"/>
        <v>4</v>
      </c>
      <c r="G84" s="162">
        <f t="shared" si="11"/>
        <v>4</v>
      </c>
      <c r="H84" s="162" t="str">
        <f t="shared" si="12"/>
        <v>High</v>
      </c>
      <c r="I84" s="160" t="str">
        <f>INDEX(Trends!$D$3:$D$404,MATCH(B84,Trends!$C$3:$C$404,0))</f>
        <v>Stable</v>
      </c>
      <c r="J84" s="162" t="str">
        <f>VLOOKUP($B84,Reliability!$A$3:$I$170,9,FALSE)</f>
        <v>High</v>
      </c>
      <c r="K84" s="163">
        <f t="shared" si="13"/>
        <v>4.4000000000000004</v>
      </c>
      <c r="L84" s="163">
        <f>VLOOKUP($B84,'Impact of the crisis'!$C$6:$N$170,12,FALSE)</f>
        <v>4.9000000000000004</v>
      </c>
      <c r="M84" s="163">
        <f>VLOOKUP($B84,'Impact of the crisis'!$C$6:$AB$170,26,FALSE)</f>
        <v>4.0999999999999996</v>
      </c>
      <c r="N84" s="163">
        <f>VLOOKUP($B84,'Conditions of people affected'!$C$6:$R$170,16,FALSE)</f>
        <v>4</v>
      </c>
      <c r="O84" s="163">
        <f>VLOOKUP($B84,'Conditions of people affected'!$C$6:$R$170,9,FALSE)</f>
        <v>5</v>
      </c>
      <c r="P84" s="163">
        <f>VLOOKUP($B84,'Conditions of people affected'!$C$6:$R$170,15,FALSE)</f>
        <v>3</v>
      </c>
      <c r="Q84" s="163">
        <f t="shared" si="14"/>
        <v>3.8</v>
      </c>
      <c r="R84" s="163">
        <f>VLOOKUP($B84,'Complexity of the crisis'!$C$6:$AN$170,22,FALSE)</f>
        <v>3.6</v>
      </c>
      <c r="S84" s="164">
        <f>VLOOKUP($B84,'Complexity of the crisis'!$C$6:$AN$170,38,FALSE)</f>
        <v>4</v>
      </c>
      <c r="T84" s="159" t="str">
        <f>VLOOKUP(B84,Lists!$C$3:$E$163,3,FALSE)</f>
        <v>Americas</v>
      </c>
      <c r="U84" s="178">
        <f>VLOOKUP(B84,'INFORM Severity - hidden'!$C$5:$V$200,20,FALSE)</f>
        <v>45046</v>
      </c>
    </row>
    <row r="85" spans="1:21" x14ac:dyDescent="0.25">
      <c r="A85" s="157" t="str">
        <f t="array" ref="A85">IFERROR(INDEX(Lists!$B$2:$B$200,SMALL(IF(Lists!$H$2:$H$200="Yes",ROW(Lists!$B$2:$B$200)),ROW(81:81))-1,1),"")</f>
        <v>Cyclone Judy and cyclone Kevin in Vanuatu</v>
      </c>
      <c r="B85" s="158" t="str">
        <f>VLOOKUP(A85,Lists!$B$2:$G$200,2,FALSE)</f>
        <v>VUT003</v>
      </c>
      <c r="C85" s="158" t="str">
        <f>VLOOKUP(B85,'INFORM Severity - hidden'!$C$5:$D$200,2,FALSE)</f>
        <v>Vanuatu</v>
      </c>
      <c r="D85" s="158" t="str">
        <f>VLOOKUP(A85,Lists!$B$2:$G$200,3,FALSE)</f>
        <v>VUT</v>
      </c>
      <c r="E85" s="158" t="str">
        <f>VLOOKUP(A85,Lists!$B$2:$G$200,5,FALSE)</f>
        <v>Cyclone</v>
      </c>
      <c r="F85" s="161">
        <f t="shared" si="10"/>
        <v>2.2000000000000002</v>
      </c>
      <c r="G85" s="162">
        <f t="shared" si="11"/>
        <v>3</v>
      </c>
      <c r="H85" s="162" t="str">
        <f t="shared" si="12"/>
        <v>Medium</v>
      </c>
      <c r="I85" s="160" t="str">
        <f>INDEX(Trends!$D$3:$D$404,MATCH(B85,Trends!$C$3:$C$404,0))</f>
        <v>-</v>
      </c>
      <c r="J85" s="162" t="str">
        <f>VLOOKUP($B85,Reliability!$A$3:$I$170,9,FALSE)</f>
        <v>Medium</v>
      </c>
      <c r="K85" s="163">
        <f t="shared" si="13"/>
        <v>2.1</v>
      </c>
      <c r="L85" s="163">
        <f>VLOOKUP($B85,'Impact of the crisis'!$C$6:$N$170,12,FALSE)</f>
        <v>3</v>
      </c>
      <c r="M85" s="163">
        <f>VLOOKUP($B85,'Impact of the crisis'!$C$6:$AB$170,26,FALSE)</f>
        <v>1.5</v>
      </c>
      <c r="N85" s="163">
        <f>VLOOKUP($B85,'Conditions of people affected'!$C$6:$R$170,16,FALSE)</f>
        <v>3</v>
      </c>
      <c r="O85" s="163">
        <f>VLOOKUP($B85,'Conditions of people affected'!$C$6:$R$170,9,FALSE)</f>
        <v>2</v>
      </c>
      <c r="P85" s="163">
        <f>VLOOKUP($B85,'Conditions of people affected'!$C$6:$R$170,15,FALSE)</f>
        <v>4</v>
      </c>
      <c r="Q85" s="163">
        <f t="shared" si="14"/>
        <v>1</v>
      </c>
      <c r="R85" s="163">
        <f>VLOOKUP($B85,'Complexity of the crisis'!$C$6:$AN$170,22,FALSE)</f>
        <v>0.9</v>
      </c>
      <c r="S85" s="164">
        <f>VLOOKUP($B85,'Complexity of the crisis'!$C$6:$AN$170,38,FALSE)</f>
        <v>1</v>
      </c>
      <c r="T85" s="159" t="str">
        <f>VLOOKUP(B85,Lists!$C$3:$E$163,3,FALSE)</f>
        <v>Pacific</v>
      </c>
      <c r="U85" s="178">
        <f>VLOOKUP(B85,'INFORM Severity - hidden'!$C$5:$V$200,20,FALSE)</f>
        <v>45046</v>
      </c>
    </row>
    <row r="86" spans="1:21" x14ac:dyDescent="0.25">
      <c r="A86" s="157" t="str">
        <f t="array" ref="A86">IFERROR(INDEX(Lists!$B$2:$B$200,SMALL(IF(Lists!$H$2:$H$200="Yes",ROW(Lists!$B$2:$B$200)),ROW(82:82))-1,1),"")</f>
        <v>Conflict in Yemen</v>
      </c>
      <c r="B86" s="158" t="str">
        <f>VLOOKUP(A86,Lists!$B$2:$G$200,2,FALSE)</f>
        <v>YEM001</v>
      </c>
      <c r="C86" s="158" t="str">
        <f>VLOOKUP(B86,'INFORM Severity - hidden'!$C$5:$D$200,2,FALSE)</f>
        <v>Yemen</v>
      </c>
      <c r="D86" s="158" t="str">
        <f>VLOOKUP(A86,Lists!$B$2:$G$200,3,FALSE)</f>
        <v>YEM</v>
      </c>
      <c r="E86" s="158" t="str">
        <f>VLOOKUP(A86,Lists!$B$2:$G$200,5,FALSE)</f>
        <v>Conflict</v>
      </c>
      <c r="F86" s="161">
        <f t="shared" si="10"/>
        <v>4.7</v>
      </c>
      <c r="G86" s="162">
        <f t="shared" si="11"/>
        <v>5</v>
      </c>
      <c r="H86" s="162" t="str">
        <f t="shared" si="12"/>
        <v>Very High</v>
      </c>
      <c r="I86" s="160" t="str">
        <f>INDEX(Trends!$D$3:$D$404,MATCH(B86,Trends!$C$3:$C$404,0))</f>
        <v>Increasing</v>
      </c>
      <c r="J86" s="162" t="str">
        <f>VLOOKUP($B86,Reliability!$A$3:$I$170,9,FALSE)</f>
        <v>Very High</v>
      </c>
      <c r="K86" s="163">
        <f t="shared" si="13"/>
        <v>4.7</v>
      </c>
      <c r="L86" s="163">
        <f>VLOOKUP($B86,'Impact of the crisis'!$C$6:$N$170,12,FALSE)</f>
        <v>4.8</v>
      </c>
      <c r="M86" s="163">
        <f>VLOOKUP($B86,'Impact of the crisis'!$C$6:$AB$170,26,FALSE)</f>
        <v>4.5999999999999996</v>
      </c>
      <c r="N86" s="163">
        <f>VLOOKUP($B86,'Conditions of people affected'!$C$6:$R$170,16,FALSE)</f>
        <v>5</v>
      </c>
      <c r="O86" s="163">
        <f>VLOOKUP($B86,'Conditions of people affected'!$C$6:$R$170,9,FALSE)</f>
        <v>5</v>
      </c>
      <c r="P86" s="163">
        <f>VLOOKUP($B86,'Conditions of people affected'!$C$6:$R$170,15,FALSE)</f>
        <v>5</v>
      </c>
      <c r="Q86" s="163">
        <f t="shared" si="14"/>
        <v>4.3</v>
      </c>
      <c r="R86" s="163">
        <f>VLOOKUP($B86,'Complexity of the crisis'!$C$6:$AN$170,22,FALSE)</f>
        <v>4.0999999999999996</v>
      </c>
      <c r="S86" s="164">
        <f>VLOOKUP($B86,'Complexity of the crisis'!$C$6:$AN$170,38,FALSE)</f>
        <v>4.5</v>
      </c>
      <c r="T86" s="159" t="str">
        <f>VLOOKUP(B86,Lists!$C$3:$E$163,3,FALSE)</f>
        <v>Middle east</v>
      </c>
      <c r="U86" s="178">
        <f>VLOOKUP(B86,'INFORM Severity - hidden'!$C$5:$V$200,20,FALSE)</f>
        <v>45015</v>
      </c>
    </row>
    <row r="87" spans="1:21" x14ac:dyDescent="0.25">
      <c r="A87" s="157" t="str">
        <f t="array" ref="A87">IFERROR(INDEX(Lists!$B$2:$B$200,SMALL(IF(Lists!$H$2:$H$200="Yes",ROW(Lists!$B$2:$B$200)),ROW(83:83))-1,1),"")</f>
        <v>Drought in Zambia</v>
      </c>
      <c r="B87" s="158" t="str">
        <f>VLOOKUP(A87,Lists!$B$2:$G$200,2,FALSE)</f>
        <v>ZMB002</v>
      </c>
      <c r="C87" s="158" t="str">
        <f>VLOOKUP(B87,'INFORM Severity - hidden'!$C$5:$D$200,2,FALSE)</f>
        <v>Zambia</v>
      </c>
      <c r="D87" s="158" t="str">
        <f>VLOOKUP(A87,Lists!$B$2:$G$200,3,FALSE)</f>
        <v>ZMB</v>
      </c>
      <c r="E87" s="158" t="str">
        <f>VLOOKUP(A87,Lists!$B$2:$G$200,5,FALSE)</f>
        <v>Drought</v>
      </c>
      <c r="F87" s="161">
        <f t="shared" si="10"/>
        <v>2.9</v>
      </c>
      <c r="G87" s="162">
        <f t="shared" si="11"/>
        <v>3</v>
      </c>
      <c r="H87" s="162" t="str">
        <f t="shared" si="12"/>
        <v>Medium</v>
      </c>
      <c r="I87" s="160" t="str">
        <f>INDEX(Trends!$D$3:$D$404,MATCH(B87,Trends!$C$3:$C$404,0))</f>
        <v>Stable</v>
      </c>
      <c r="J87" s="162" t="str">
        <f>VLOOKUP($B87,Reliability!$A$3:$I$170,9,FALSE)</f>
        <v>High</v>
      </c>
      <c r="K87" s="163">
        <f t="shared" si="13"/>
        <v>3.1</v>
      </c>
      <c r="L87" s="163">
        <f>VLOOKUP($B87,'Impact of the crisis'!$C$6:$N$170,12,FALSE)</f>
        <v>4.3</v>
      </c>
      <c r="M87" s="163">
        <f>VLOOKUP($B87,'Impact of the crisis'!$C$6:$AB$170,26,FALSE)</f>
        <v>2.2000000000000002</v>
      </c>
      <c r="N87" s="163">
        <f>VLOOKUP($B87,'Conditions of people affected'!$C$6:$R$170,16,FALSE)</f>
        <v>3.4</v>
      </c>
      <c r="O87" s="163">
        <f>VLOOKUP($B87,'Conditions of people affected'!$C$6:$R$170,9,FALSE)</f>
        <v>3.8</v>
      </c>
      <c r="P87" s="163">
        <f>VLOOKUP($B87,'Conditions of people affected'!$C$6:$R$170,15,FALSE)</f>
        <v>3</v>
      </c>
      <c r="Q87" s="163">
        <f t="shared" si="14"/>
        <v>1.9</v>
      </c>
      <c r="R87" s="163">
        <f>VLOOKUP($B87,'Complexity of the crisis'!$C$6:$AN$170,22,FALSE)</f>
        <v>1.8</v>
      </c>
      <c r="S87" s="164">
        <f>VLOOKUP($B87,'Complexity of the crisis'!$C$6:$AN$170,38,FALSE)</f>
        <v>2</v>
      </c>
      <c r="T87" s="159" t="str">
        <f>VLOOKUP(B87,Lists!$C$3:$E$163,3,FALSE)</f>
        <v>Africa</v>
      </c>
      <c r="U87" s="178">
        <f>VLOOKUP(B87,'INFORM Severity - hidden'!$C$5:$V$200,20,FALSE)</f>
        <v>45039</v>
      </c>
    </row>
    <row r="88" spans="1:21" x14ac:dyDescent="0.25">
      <c r="A88" s="157" t="str">
        <f t="array" ref="A88">IFERROR(INDEX(Lists!$B$2:$B$200,SMALL(IF(Lists!$H$2:$H$200="Yes",ROW(Lists!$B$2:$B$200)),ROW(84:84))-1,1),"")</f>
        <v>Complex crisis in Zimbabwe</v>
      </c>
      <c r="B88" s="158" t="str">
        <f>VLOOKUP(A88,Lists!$B$2:$G$200,2,FALSE)</f>
        <v>ZWE001</v>
      </c>
      <c r="C88" s="158" t="str">
        <f>VLOOKUP(B88,'INFORM Severity - hidden'!$C$5:$D$200,2,FALSE)</f>
        <v>Zimbabwe</v>
      </c>
      <c r="D88" s="158" t="str">
        <f>VLOOKUP(A88,Lists!$B$2:$G$200,3,FALSE)</f>
        <v>ZWE</v>
      </c>
      <c r="E88" s="158" t="str">
        <f>VLOOKUP(A88,Lists!$B$2:$G$200,5,FALSE)</f>
        <v>Socio-political,Drought</v>
      </c>
      <c r="F88" s="161">
        <f t="shared" si="10"/>
        <v>3.5</v>
      </c>
      <c r="G88" s="162">
        <f t="shared" si="11"/>
        <v>4</v>
      </c>
      <c r="H88" s="162" t="str">
        <f t="shared" si="12"/>
        <v>High</v>
      </c>
      <c r="I88" s="160" t="str">
        <f>INDEX(Trends!$D$3:$D$404,MATCH(B88,Trends!$C$3:$C$404,0))</f>
        <v>Decreasing</v>
      </c>
      <c r="J88" s="162" t="str">
        <f>VLOOKUP($B88,Reliability!$A$3:$I$170,9,FALSE)</f>
        <v>Very High</v>
      </c>
      <c r="K88" s="163">
        <f t="shared" si="13"/>
        <v>3.9</v>
      </c>
      <c r="L88" s="163">
        <f>VLOOKUP($B88,'Impact of the crisis'!$C$6:$N$170,12,FALSE)</f>
        <v>4.5999999999999996</v>
      </c>
      <c r="M88" s="163">
        <f>VLOOKUP($B88,'Impact of the crisis'!$C$6:$AB$170,26,FALSE)</f>
        <v>3.5</v>
      </c>
      <c r="N88" s="163">
        <f>VLOOKUP($B88,'Conditions of people affected'!$C$6:$R$170,16,FALSE)</f>
        <v>3.55</v>
      </c>
      <c r="O88" s="163">
        <f>VLOOKUP($B88,'Conditions of people affected'!$C$6:$R$170,9,FALSE)</f>
        <v>4.0999999999999996</v>
      </c>
      <c r="P88" s="163">
        <f>VLOOKUP($B88,'Conditions of people affected'!$C$6:$R$170,15,FALSE)</f>
        <v>3</v>
      </c>
      <c r="Q88" s="163">
        <f t="shared" si="14"/>
        <v>3</v>
      </c>
      <c r="R88" s="163">
        <f>VLOOKUP($B88,'Complexity of the crisis'!$C$6:$AN$170,22,FALSE)</f>
        <v>3</v>
      </c>
      <c r="S88" s="164">
        <f>VLOOKUP($B88,'Complexity of the crisis'!$C$6:$AN$170,38,FALSE)</f>
        <v>3</v>
      </c>
      <c r="T88" s="159" t="str">
        <f>VLOOKUP(B88,Lists!$C$3:$E$163,3,FALSE)</f>
        <v>Africa</v>
      </c>
      <c r="U88" s="178">
        <f>VLOOKUP(B88,'INFORM Severity - hidden'!$C$5:$V$200,20,FALSE)</f>
        <v>45039</v>
      </c>
    </row>
  </sheetData>
  <autoFilter ref="A4:T143"/>
  <conditionalFormatting sqref="K5:K300">
    <cfRule type="cellIs" dxfId="589" priority="65" stopIfTrue="1" operator="between">
      <formula>4</formula>
      <formula>5</formula>
    </cfRule>
    <cfRule type="cellIs" dxfId="588" priority="71" stopIfTrue="1" operator="between">
      <formula>3</formula>
      <formula>4</formula>
    </cfRule>
    <cfRule type="cellIs" dxfId="587" priority="72" stopIfTrue="1" operator="between">
      <formula>2</formula>
      <formula>3</formula>
    </cfRule>
    <cfRule type="cellIs" dxfId="586" priority="73" stopIfTrue="1" operator="between">
      <formula>1</formula>
      <formula>2</formula>
    </cfRule>
    <cfRule type="cellIs" dxfId="585" priority="74" stopIfTrue="1" operator="between">
      <formula>0</formula>
      <formula>1</formula>
    </cfRule>
  </conditionalFormatting>
  <conditionalFormatting sqref="L5:M300">
    <cfRule type="cellIs" dxfId="584" priority="66" stopIfTrue="1" operator="between">
      <formula>4</formula>
      <formula>5</formula>
    </cfRule>
    <cfRule type="cellIs" dxfId="583" priority="67" stopIfTrue="1" operator="between">
      <formula>3</formula>
      <formula>4</formula>
    </cfRule>
    <cfRule type="cellIs" dxfId="582" priority="68" stopIfTrue="1" operator="between">
      <formula>2</formula>
      <formula>3</formula>
    </cfRule>
    <cfRule type="cellIs" dxfId="581" priority="69" stopIfTrue="1" operator="between">
      <formula>1</formula>
      <formula>2</formula>
    </cfRule>
    <cfRule type="cellIs" dxfId="580" priority="70" stopIfTrue="1" operator="between">
      <formula>0</formula>
      <formula>1</formula>
    </cfRule>
  </conditionalFormatting>
  <conditionalFormatting sqref="O5:P300">
    <cfRule type="cellIs" dxfId="579" priority="55" stopIfTrue="1" operator="between">
      <formula>7.1</formula>
      <formula>10</formula>
    </cfRule>
    <cfRule type="cellIs" dxfId="578" priority="56" stopIfTrue="1" operator="between">
      <formula>5.4</formula>
      <formula>7</formula>
    </cfRule>
    <cfRule type="cellIs" dxfId="577" priority="57" stopIfTrue="1" operator="between">
      <formula>3.5</formula>
      <formula>5.3</formula>
    </cfRule>
    <cfRule type="cellIs" dxfId="576" priority="58" stopIfTrue="1" operator="between">
      <formula>1.8</formula>
      <formula>3.4</formula>
    </cfRule>
    <cfRule type="cellIs" dxfId="575" priority="59" stopIfTrue="1" operator="between">
      <formula>0</formula>
      <formula>1.7</formula>
    </cfRule>
  </conditionalFormatting>
  <conditionalFormatting sqref="S5:S300">
    <cfRule type="cellIs" dxfId="574" priority="50" stopIfTrue="1" operator="between">
      <formula>4</formula>
      <formula>5</formula>
    </cfRule>
    <cfRule type="cellIs" dxfId="573" priority="51" stopIfTrue="1" operator="between">
      <formula>3</formula>
      <formula>4</formula>
    </cfRule>
    <cfRule type="cellIs" dxfId="572" priority="52" stopIfTrue="1" operator="between">
      <formula>2</formula>
      <formula>3</formula>
    </cfRule>
    <cfRule type="cellIs" dxfId="571" priority="53" stopIfTrue="1" operator="between">
      <formula>1</formula>
      <formula>2</formula>
    </cfRule>
    <cfRule type="cellIs" dxfId="570" priority="54" stopIfTrue="1" operator="between">
      <formula>0</formula>
      <formula>1</formula>
    </cfRule>
  </conditionalFormatting>
  <conditionalFormatting sqref="Q5:Q300">
    <cfRule type="cellIs" dxfId="569" priority="35" stopIfTrue="1" operator="between">
      <formula>4</formula>
      <formula>5</formula>
    </cfRule>
    <cfRule type="cellIs" dxfId="568" priority="36" stopIfTrue="1" operator="between">
      <formula>3</formula>
      <formula>4</formula>
    </cfRule>
    <cfRule type="cellIs" dxfId="567" priority="37" stopIfTrue="1" operator="between">
      <formula>2</formula>
      <formula>3</formula>
    </cfRule>
    <cfRule type="cellIs" dxfId="566" priority="38" stopIfTrue="1" operator="between">
      <formula>1</formula>
      <formula>2</formula>
    </cfRule>
    <cfRule type="cellIs" dxfId="565" priority="39" stopIfTrue="1" operator="between">
      <formula>0</formula>
      <formula>1</formula>
    </cfRule>
  </conditionalFormatting>
  <conditionalFormatting sqref="I5:I300">
    <cfRule type="cellIs" dxfId="564" priority="27" operator="equal">
      <formula>"Increasing"</formula>
    </cfRule>
    <cfRule type="cellIs" dxfId="563" priority="28" operator="equal">
      <formula>"Stable"</formula>
    </cfRule>
    <cfRule type="cellIs" dxfId="562" priority="29" operator="equal">
      <formula>"Decreasing"</formula>
    </cfRule>
  </conditionalFormatting>
  <conditionalFormatting sqref="R5:S300">
    <cfRule type="cellIs" dxfId="561" priority="45" stopIfTrue="1" operator="between">
      <formula>4</formula>
      <formula>5</formula>
    </cfRule>
    <cfRule type="cellIs" dxfId="560" priority="46" stopIfTrue="1" operator="between">
      <formula>3</formula>
      <formula>4</formula>
    </cfRule>
    <cfRule type="cellIs" dxfId="559" priority="47" stopIfTrue="1" operator="between">
      <formula>2</formula>
      <formula>3</formula>
    </cfRule>
    <cfRule type="cellIs" dxfId="558" priority="48" stopIfTrue="1" operator="between">
      <formula>1</formula>
      <formula>2</formula>
    </cfRule>
    <cfRule type="cellIs" dxfId="557" priority="49" stopIfTrue="1" operator="between">
      <formula>0</formula>
      <formula>1</formula>
    </cfRule>
  </conditionalFormatting>
  <conditionalFormatting sqref="G5:G300">
    <cfRule type="cellIs" dxfId="556" priority="17" stopIfTrue="1" operator="equal">
      <formula>5</formula>
    </cfRule>
    <cfRule type="cellIs" dxfId="555" priority="18" stopIfTrue="1" operator="equal">
      <formula>4</formula>
    </cfRule>
    <cfRule type="cellIs" dxfId="554" priority="19" stopIfTrue="1" operator="equal">
      <formula>3</formula>
    </cfRule>
    <cfRule type="cellIs" dxfId="553" priority="20" stopIfTrue="1" operator="equal">
      <formula>2</formula>
    </cfRule>
    <cfRule type="cellIs" dxfId="552" priority="21" stopIfTrue="1" operator="equal">
      <formula>1</formula>
    </cfRule>
  </conditionalFormatting>
  <conditionalFormatting sqref="H5:H300">
    <cfRule type="cellIs" dxfId="551" priority="12" stopIfTrue="1" operator="equal">
      <formula>"Very High"</formula>
    </cfRule>
    <cfRule type="cellIs" dxfId="550" priority="13" stopIfTrue="1" operator="equal">
      <formula>"High"</formula>
    </cfRule>
    <cfRule type="cellIs" dxfId="549" priority="14" stopIfTrue="1" operator="equal">
      <formula>"Medium"</formula>
    </cfRule>
    <cfRule type="cellIs" dxfId="548" priority="15" stopIfTrue="1" operator="equal">
      <formula>"Low"</formula>
    </cfRule>
    <cfRule type="cellIs" dxfId="547" priority="16" stopIfTrue="1" operator="equal">
      <formula>"Very Low"</formula>
    </cfRule>
  </conditionalFormatting>
  <conditionalFormatting sqref="N5:N300">
    <cfRule type="cellIs" dxfId="546" priority="7" stopIfTrue="1" operator="between">
      <formula>5</formula>
      <formula>5.9</formula>
    </cfRule>
    <cfRule type="cellIs" dxfId="545" priority="8" stopIfTrue="1" operator="between">
      <formula>4</formula>
      <formula>4.9</formula>
    </cfRule>
    <cfRule type="cellIs" dxfId="544" priority="9" stopIfTrue="1" operator="between">
      <formula>3</formula>
      <formula>3.9</formula>
    </cfRule>
    <cfRule type="cellIs" dxfId="543" priority="10" stopIfTrue="1" operator="between">
      <formula>2</formula>
      <formula>2.9</formula>
    </cfRule>
    <cfRule type="cellIs" dxfId="542" priority="11" stopIfTrue="1" operator="between">
      <formula>0</formula>
      <formula>1.9</formula>
    </cfRule>
  </conditionalFormatting>
  <conditionalFormatting sqref="J5:J300">
    <cfRule type="cellIs" dxfId="541" priority="2" stopIfTrue="1" operator="equal">
      <formula>"Very Low"</formula>
    </cfRule>
    <cfRule type="cellIs" dxfId="540" priority="3" stopIfTrue="1" operator="equal">
      <formula>"Low"</formula>
    </cfRule>
    <cfRule type="cellIs" dxfId="539" priority="4" stopIfTrue="1" operator="equal">
      <formula>"Medium"</formula>
    </cfRule>
    <cfRule type="cellIs" dxfId="538" priority="5" stopIfTrue="1" operator="equal">
      <formula>"High"</formula>
    </cfRule>
    <cfRule type="cellIs" dxfId="537"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4"/>
  <sheetViews>
    <sheetView zoomScale="80" zoomScaleNormal="80"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5" max="5" width="9.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 min="29" max="29" width="9.42578125" customWidth="1"/>
  </cols>
  <sheetData>
    <row r="1" spans="1:28" ht="15.6" customHeight="1" thickBot="1" x14ac:dyDescent="0.3">
      <c r="A1" s="290"/>
      <c r="B1" s="291"/>
      <c r="C1" s="291"/>
      <c r="D1" s="291"/>
      <c r="E1" s="291"/>
      <c r="F1" s="292"/>
      <c r="G1" s="293"/>
      <c r="H1" s="292"/>
      <c r="I1" s="292"/>
      <c r="J1" s="292"/>
      <c r="K1" s="293"/>
      <c r="L1" s="292"/>
      <c r="M1" s="292"/>
      <c r="N1" s="291"/>
      <c r="O1" s="292"/>
      <c r="P1" s="293"/>
      <c r="Q1" s="292"/>
      <c r="R1" s="292"/>
      <c r="S1" s="292"/>
      <c r="T1" s="293"/>
      <c r="U1" s="292"/>
      <c r="V1" s="292"/>
      <c r="W1" s="292"/>
      <c r="X1" s="292"/>
      <c r="Y1" s="292"/>
      <c r="Z1" s="292"/>
      <c r="AA1" s="292"/>
      <c r="AB1" s="291"/>
    </row>
    <row r="2" spans="1:28" ht="111.6" customHeight="1" thickBot="1" x14ac:dyDescent="0.3">
      <c r="A2" s="1"/>
      <c r="B2" s="1"/>
      <c r="C2" s="15"/>
      <c r="D2" s="15"/>
      <c r="E2" s="8"/>
      <c r="F2" s="108" t="s">
        <v>8529</v>
      </c>
      <c r="G2" s="110" t="s">
        <v>8530</v>
      </c>
      <c r="H2" s="108" t="s">
        <v>8531</v>
      </c>
      <c r="I2" s="103" t="s">
        <v>8532</v>
      </c>
      <c r="J2" s="108" t="s">
        <v>8533</v>
      </c>
      <c r="K2" s="110" t="s">
        <v>8534</v>
      </c>
      <c r="L2" s="108" t="s">
        <v>8535</v>
      </c>
      <c r="M2" s="103" t="s">
        <v>8536</v>
      </c>
      <c r="N2" s="102" t="s">
        <v>8527</v>
      </c>
      <c r="O2" s="108" t="s">
        <v>8537</v>
      </c>
      <c r="P2" s="110" t="s">
        <v>8538</v>
      </c>
      <c r="Q2" s="108" t="s">
        <v>8539</v>
      </c>
      <c r="R2" s="103" t="s">
        <v>1129</v>
      </c>
      <c r="S2" s="108" t="s">
        <v>8540</v>
      </c>
      <c r="T2" s="110" t="s">
        <v>8541</v>
      </c>
      <c r="U2" s="108" t="s">
        <v>8542</v>
      </c>
      <c r="V2" s="106" t="s">
        <v>789</v>
      </c>
      <c r="W2" s="108" t="s">
        <v>8543</v>
      </c>
      <c r="X2" s="109" t="s">
        <v>8544</v>
      </c>
      <c r="Y2" s="107" t="s">
        <v>8545</v>
      </c>
      <c r="Z2" s="105" t="s">
        <v>8546</v>
      </c>
      <c r="AA2" s="104" t="s">
        <v>8547</v>
      </c>
      <c r="AB2" s="102" t="s">
        <v>8528</v>
      </c>
    </row>
    <row r="3" spans="1:28" x14ac:dyDescent="0.25">
      <c r="A3" s="1"/>
      <c r="B3" s="1"/>
      <c r="C3" s="15"/>
      <c r="D3" s="15"/>
      <c r="E3" s="8" t="s">
        <v>8548</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8549</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8503</v>
      </c>
      <c r="B5" s="29" t="s">
        <v>8508</v>
      </c>
      <c r="C5" s="29" t="s">
        <v>8505</v>
      </c>
      <c r="D5" s="29" t="s">
        <v>8506</v>
      </c>
      <c r="E5" s="30" t="s">
        <v>8550</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0.87238979118329463</v>
      </c>
      <c r="Q6" s="147">
        <f t="shared" ref="Q6:Q37" si="5">IF(P6="x","x",IF(P6&lt;Q$4,0,IF(P6&gt;Q$3,5,ROUND(5-(Q$3-P6)/(Q$3-Q$4)*5,1))))</f>
        <v>4.4000000000000004</v>
      </c>
      <c r="R6" s="147">
        <f t="shared" ref="R6:R37" si="6">IF(AND(Q6="x",O6="x"),"x",AVERAGE(O6,Q6))</f>
        <v>4.7</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0.59603723404255315</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4.2</v>
      </c>
      <c r="X6" s="166">
        <f>IF(OR('Crisis Indicator Data'!L3="x",'Crisis Indicator Data'!H3="x"),"x",'Crisis Indicator Data'!L3/'Crisis Indicator Data'!H3)</f>
        <v>2.3750000000000001E-5</v>
      </c>
      <c r="Y6" s="147">
        <f t="shared" ref="Y6:Y37" si="9">IF(X6="x","x",IF(X6&lt;Y$4,0,IF(X6&gt;Y$3,5,ROUND(5-(Y$3-X6)/(Y$3-Y$4)*5,1))))</f>
        <v>1.2</v>
      </c>
      <c r="Z6" s="147">
        <f t="shared" ref="Z6:Z37" si="10">IF(AND(Y6="x",W6="x"),"x",ROUND(AVERAGE(W6,Y6),1))</f>
        <v>2.7</v>
      </c>
      <c r="AA6" s="147">
        <f t="shared" ref="AA6:AA37" si="11">IF(AND(V6="x",Z6="x"),"x",IF(OR(V6="x",Z6="x"),AVERAGE(V6,Z6),ROUND((5-GEOMEAN(((5-V6)/5*4+1),((5-Z6)/5*4+1)))/4*5,1)))</f>
        <v>4.0999999999999996</v>
      </c>
      <c r="AB6" s="167">
        <f t="shared" ref="AB6:AB37" si="12">IF(AND(R6="x",AA6="x"),"x",IF(OR(R6="x",AA6="x"),AVERAGE(R6,AA6),ROUND((5-GEOMEAN(((5-R6)/5*4+1),((5-AA6)/5*4+1)))/4*5,1)))</f>
        <v>4.4000000000000004</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5</v>
      </c>
      <c r="G7" s="165">
        <f>IF('Crisis Indicator Data'!F4="x","x",IF(LEN(E7)&gt;3,('Crisis Indicator Data'!F4/VLOOKUP('Impact of the crisis'!$C7,'Regional Crises'!$B$1:$R$66,4,FALSE)),'Crisis Indicator Data'!F4/VLOOKUP('Impact of the crisis'!$E7,'Country Indicator Data'!$B$4:$P$300,15,FALSE)))</f>
        <v>1</v>
      </c>
      <c r="H7" s="147">
        <f t="shared" si="0"/>
        <v>5</v>
      </c>
      <c r="I7" s="147">
        <f t="shared" si="1"/>
        <v>5</v>
      </c>
      <c r="J7" s="147">
        <f>IF('Crisis Indicator Data'!G4="x","x",IF(LOG('Crisis Indicator Data'!G4)&lt;J$4,0,IF(LOG('Crisis Indicator Data'!G4)&gt;J$3,5,ROUND(5-(J$3-LOG('Crisis Indicator Data'!G4))/(J$3-J$4)*5,1))))</f>
        <v>1.5</v>
      </c>
      <c r="K7" s="165">
        <f>IF('Crisis Indicator Data'!G4="x","x",IF(LEN(E7)&gt;3,('Crisis Indicator Data'!G4/VLOOKUP('Impact of the crisis'!$C7,'Regional Crises'!$B$1:$R$66,5,FALSE)),'Crisis Indicator Data'!G4/VLOOKUP('Impact of the crisis'!$E7,'Country Indicator Data'!$B$4:$P$300,14,FALSE)))</f>
        <v>7.9710144927536225E-2</v>
      </c>
      <c r="L7" s="147">
        <f t="shared" si="2"/>
        <v>0.4</v>
      </c>
      <c r="M7" s="147">
        <f t="shared" si="3"/>
        <v>0.95</v>
      </c>
      <c r="N7" s="147">
        <f t="shared" si="4"/>
        <v>3.7</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2.2000000000000002</v>
      </c>
    </row>
    <row r="8" spans="1:2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8">
        <f>IF('Crisis Indicator Data'!F5="x","x",IF(LOG('Crisis Indicator Data'!F5)&lt;F$4,0,IF(LOG('Crisis Indicator Data'!F5)&gt;F$3,5,ROUND(5-(F$3-LOG('Crisis Indicator Data'!F5))/(F$3-F$4)*5,1))))</f>
        <v>1.1000000000000001</v>
      </c>
      <c r="G8" s="165">
        <f>IF('Crisis Indicator Data'!F5="x","x",IF(LEN(E8)&gt;3,('Crisis Indicator Data'!F5/VLOOKUP('Impact of the crisis'!$C8,'Regional Crises'!$B$1:$R$66,4,FALSE)),'Crisis Indicator Data'!F5/VLOOKUP('Impact of the crisis'!$E8,'Country Indicator Data'!$B$4:$P$300,15,FALSE)))</f>
        <v>0.1545135230066737</v>
      </c>
      <c r="H8" s="147">
        <f t="shared" si="0"/>
        <v>0.7</v>
      </c>
      <c r="I8" s="147">
        <f t="shared" si="1"/>
        <v>0.9</v>
      </c>
      <c r="J8" s="147">
        <f>IF('Crisis Indicator Data'!G5="x","x",IF(LOG('Crisis Indicator Data'!G5)&lt;J$4,0,IF(LOG('Crisis Indicator Data'!G5)&gt;J$3,5,ROUND(5-(J$3-LOG('Crisis Indicator Data'!G5))/(J$3-J$4)*5,1))))</f>
        <v>0.7</v>
      </c>
      <c r="K8" s="165">
        <f>IF('Crisis Indicator Data'!G5="x","x",IF(LEN(E8)&gt;3,('Crisis Indicator Data'!G5/VLOOKUP('Impact of the crisis'!$C8,'Regional Crises'!$B$1:$R$66,5,FALSE)),'Crisis Indicator Data'!G5/VLOOKUP('Impact of the crisis'!$E8,'Country Indicator Data'!$B$4:$P$300,14,FALSE)))</f>
        <v>0.54417670682730923</v>
      </c>
      <c r="L8" s="147">
        <f t="shared" si="2"/>
        <v>2.7</v>
      </c>
      <c r="M8" s="147">
        <f t="shared" si="3"/>
        <v>1.7000000000000002</v>
      </c>
      <c r="N8" s="147">
        <f t="shared" si="4"/>
        <v>1.3</v>
      </c>
      <c r="O8" s="147">
        <f>IF('Crisis Indicator Data'!H5="x","x",IF('Crisis Indicator Data'!H5=0,0,IF(LOG('Crisis Indicator Data'!H5)&lt;O$4,0,IF(LOG('Crisis Indicator Data'!H5)&gt;O$3,5,ROUND(5-(O$3-LOG('Crisis Indicator Data'!H5))/(O$3-O$4)*5,1)))))</f>
        <v>0.1</v>
      </c>
      <c r="P8" s="165">
        <f>IF('Crisis Indicator Data'!H5="x","x",'Crisis Indicator Data'!H5/'Crisis Indicator Data'!G5)</f>
        <v>2.0910209102091022E-2</v>
      </c>
      <c r="Q8" s="147">
        <f t="shared" si="5"/>
        <v>0.1</v>
      </c>
      <c r="R8" s="147">
        <f t="shared" si="6"/>
        <v>0.1</v>
      </c>
      <c r="S8" s="147">
        <f>IF('Crisis Indicator Data'!I5="x","x",IF('Crisis Indicator Data'!I5=0,0,IF(LOG('Crisis Indicator Data'!I5)&lt;S$4,0,IF(LOG('Crisis Indicator Data'!I5)&gt;S$3,5,ROUND(5-(S$3-LOG('Crisis Indicator Data'!I5))/(S$3-S$4)*5,1)))))</f>
        <v>2</v>
      </c>
      <c r="T8" s="165">
        <f>IF('Crisis Indicator Data'!H5="x","x",IF('Crisis Indicator Data'!I5="x","x",'Crisis Indicator Data'!I5/'Crisis Indicator Data'!H5))</f>
        <v>0.79411764705882348</v>
      </c>
      <c r="U8" s="147">
        <f t="shared" si="7"/>
        <v>5</v>
      </c>
      <c r="V8" s="147">
        <f t="shared" si="8"/>
        <v>3.5</v>
      </c>
      <c r="W8" s="147">
        <f>IF('Crisis Indicator Data'!L5="x","x",IF('Crisis Indicator Data'!L5=0,0,IF(LOG('Crisis Indicator Data'!L5)&lt;W$4,0,IF(LOG('Crisis Indicator Data'!L5)&gt;W$3,5,ROUND(5-(W$3-LOG('Crisis Indicator Data'!L5))/(W$3-W$4)*5,1)))))</f>
        <v>0.7</v>
      </c>
      <c r="X8" s="166">
        <f>IF(OR('Crisis Indicator Data'!L5="x",'Crisis Indicator Data'!H5="x"),"x",'Crisis Indicator Data'!L5/'Crisis Indicator Data'!H5)</f>
        <v>8.8235294117647065E-5</v>
      </c>
      <c r="Y8" s="147">
        <f t="shared" si="9"/>
        <v>4.4000000000000004</v>
      </c>
      <c r="Z8" s="147">
        <f t="shared" si="10"/>
        <v>2.6</v>
      </c>
      <c r="AA8" s="147">
        <f t="shared" si="11"/>
        <v>3.1</v>
      </c>
      <c r="AB8" s="167">
        <f t="shared" si="12"/>
        <v>1.8</v>
      </c>
    </row>
    <row r="9" spans="1:2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8">
        <f>IF('Crisis Indicator Data'!F6="x","x",IF(LOG('Crisis Indicator Data'!F6)&lt;F$4,0,IF(LOG('Crisis Indicator Data'!F6)&gt;F$3,5,ROUND(5-(F$3-LOG('Crisis Indicator Data'!F6))/(F$3-F$4)*5,1))))</f>
        <v>2.5</v>
      </c>
      <c r="G9" s="165">
        <f>IF('Crisis Indicator Data'!F6="x","x",IF(LEN(E9)&gt;3,('Crisis Indicator Data'!F6/VLOOKUP('Impact of the crisis'!$C9,'Regional Crises'!$B$1:$R$66,4,FALSE)),'Crisis Indicator Data'!F6/VLOOKUP('Impact of the crisis'!$E9,'Country Indicator Data'!$B$4:$P$300,15,FALSE)))</f>
        <v>0.38179112783228286</v>
      </c>
      <c r="H9" s="147">
        <f t="shared" si="0"/>
        <v>1.8</v>
      </c>
      <c r="I9" s="147">
        <f t="shared" si="1"/>
        <v>2.15</v>
      </c>
      <c r="J9" s="147">
        <f>IF('Crisis Indicator Data'!G6="x","x",IF(LOG('Crisis Indicator Data'!G6)&lt;J$4,0,IF(LOG('Crisis Indicator Data'!G6)&gt;J$3,5,ROUND(5-(J$3-LOG('Crisis Indicator Data'!G6))/(J$3-J$4)*5,1))))</f>
        <v>1.5</v>
      </c>
      <c r="K9" s="165">
        <f>IF('Crisis Indicator Data'!G6="x","x",IF(LEN(E9)&gt;3,('Crisis Indicator Data'!G6/VLOOKUP('Impact of the crisis'!$C9,'Regional Crises'!$B$1:$R$66,5,FALSE)),'Crisis Indicator Data'!G6/VLOOKUP('Impact of the crisis'!$E9,'Country Indicator Data'!$B$4:$P$300,14,FALSE)))</f>
        <v>0.28147410358565739</v>
      </c>
      <c r="L9" s="147">
        <f t="shared" si="2"/>
        <v>1.4</v>
      </c>
      <c r="M9" s="147">
        <f t="shared" si="3"/>
        <v>1.45</v>
      </c>
      <c r="N9" s="147">
        <f t="shared" si="4"/>
        <v>1.8</v>
      </c>
      <c r="O9" s="147">
        <f>IF('Crisis Indicator Data'!H6="x","x",IF('Crisis Indicator Data'!H6=0,0,IF(LOG('Crisis Indicator Data'!H6)&lt;O$4,0,IF(LOG('Crisis Indicator Data'!H6)&gt;O$3,5,ROUND(5-(O$3-LOG('Crisis Indicator Data'!H6))/(O$3-O$4)*5,1)))))</f>
        <v>3.3</v>
      </c>
      <c r="P9" s="165">
        <f>IF('Crisis Indicator Data'!H6="x","x",'Crisis Indicator Data'!H6/'Crisis Indicator Data'!G6)</f>
        <v>1</v>
      </c>
      <c r="Q9" s="147">
        <f t="shared" si="5"/>
        <v>5</v>
      </c>
      <c r="R9" s="147">
        <f t="shared" si="6"/>
        <v>4.1500000000000004</v>
      </c>
      <c r="S9" s="147">
        <f>IF('Crisis Indicator Data'!I6="x","x",IF('Crisis Indicator Data'!I6=0,0,IF(LOG('Crisis Indicator Data'!I6)&lt;S$4,0,IF(LOG('Crisis Indicator Data'!I6)&gt;S$3,5,ROUND(5-(S$3-LOG('Crisis Indicator Data'!I6))/(S$3-S$4)*5,1)))))</f>
        <v>2.8</v>
      </c>
      <c r="T9" s="165">
        <f>IF('Crisis Indicator Data'!H6="x","x",IF('Crisis Indicator Data'!I6="x","x",'Crisis Indicator Data'!I6/'Crisis Indicator Data'!H6))</f>
        <v>3.1847133757961783E-2</v>
      </c>
      <c r="U9" s="147">
        <f t="shared" si="7"/>
        <v>1.1000000000000001</v>
      </c>
      <c r="V9" s="147">
        <f t="shared" si="8"/>
        <v>2</v>
      </c>
      <c r="W9" s="147">
        <f>IF('Crisis Indicator Data'!L6="x","x",IF('Crisis Indicator Data'!L6=0,0,IF(LOG('Crisis Indicator Data'!L6)&lt;W$4,0,IF(LOG('Crisis Indicator Data'!L6)&gt;W$3,5,ROUND(5-(W$3-LOG('Crisis Indicator Data'!L6))/(W$3-W$4)*5,1)))))</f>
        <v>1</v>
      </c>
      <c r="X9" s="166">
        <f>IF(OR('Crisis Indicator Data'!L6="x",'Crisis Indicator Data'!H6="x"),"x",'Crisis Indicator Data'!L6/'Crisis Indicator Data'!H6)</f>
        <v>1.7692852087756546E-6</v>
      </c>
      <c r="Y9" s="147">
        <f t="shared" si="9"/>
        <v>0.1</v>
      </c>
      <c r="Z9" s="147">
        <f t="shared" si="10"/>
        <v>0.6</v>
      </c>
      <c r="AA9" s="147">
        <f t="shared" si="11"/>
        <v>1.3</v>
      </c>
      <c r="AB9" s="167">
        <f t="shared" si="12"/>
        <v>3</v>
      </c>
    </row>
    <row r="10" spans="1:28"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8">
        <f>IF('Crisis Indicator Data'!F7="x","x",IF(LOG('Crisis Indicator Data'!F7)&lt;F$4,0,IF(LOG('Crisis Indicator Data'!F7)&gt;F$3,5,ROUND(5-(F$3-LOG('Crisis Indicator Data'!F7))/(F$3-F$4)*5,1))))</f>
        <v>2.2999999999999998</v>
      </c>
      <c r="G10" s="165">
        <f>IF('Crisis Indicator Data'!F7="x","x",IF(LEN(E10)&gt;3,('Crisis Indicator Data'!F7/VLOOKUP('Impact of the crisis'!$C10,'Regional Crises'!$B$1:$R$66,4,FALSE)),'Crisis Indicator Data'!F7/VLOOKUP('Impact of the crisis'!$E10,'Country Indicator Data'!$B$4:$P$300,15,FALSE)))</f>
        <v>1</v>
      </c>
      <c r="H10" s="147">
        <f t="shared" si="0"/>
        <v>5</v>
      </c>
      <c r="I10" s="147">
        <f t="shared" si="1"/>
        <v>3.65</v>
      </c>
      <c r="J10" s="147">
        <f>IF('Crisis Indicator Data'!G7="x","x",IF(LOG('Crisis Indicator Data'!G7)&lt;J$4,0,IF(LOG('Crisis Indicator Data'!G7)&gt;J$3,5,ROUND(5-(J$3-LOG('Crisis Indicator Data'!G7))/(J$3-J$4)*5,1))))</f>
        <v>3.7</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4.3499999999999996</v>
      </c>
      <c r="N10" s="147">
        <f t="shared" si="4"/>
        <v>4</v>
      </c>
      <c r="O10" s="147">
        <f>IF('Crisis Indicator Data'!H7="x","x",IF('Crisis Indicator Data'!H7=0,0,IF(LOG('Crisis Indicator Data'!H7)&lt;O$4,0,IF(LOG('Crisis Indicator Data'!H7)&gt;O$3,5,ROUND(5-(O$3-LOG('Crisis Indicator Data'!H7))/(O$3-O$4)*5,1)))))</f>
        <v>4.4000000000000004</v>
      </c>
      <c r="P10" s="165">
        <f>IF('Crisis Indicator Data'!H7="x","x",'Crisis Indicator Data'!H7/'Crisis Indicator Data'!G7)</f>
        <v>1</v>
      </c>
      <c r="Q10" s="147">
        <f t="shared" si="5"/>
        <v>5</v>
      </c>
      <c r="R10" s="147">
        <f t="shared" si="6"/>
        <v>4.7</v>
      </c>
      <c r="S10" s="147">
        <f>IF('Crisis Indicator Data'!I7="x","x",IF('Crisis Indicator Data'!I7=0,0,IF(LOG('Crisis Indicator Data'!I7)&lt;S$4,0,IF(LOG('Crisis Indicator Data'!I7)&gt;S$3,5,ROUND(5-(S$3-LOG('Crisis Indicator Data'!I7))/(S$3-S$4)*5,1)))))</f>
        <v>4</v>
      </c>
      <c r="T10" s="165">
        <f>IF('Crisis Indicator Data'!H7="x","x",IF('Crisis Indicator Data'!I7="x","x",'Crisis Indicator Data'!I7/'Crisis Indicator Data'!H7))</f>
        <v>4.8538461538461537E-2</v>
      </c>
      <c r="U10" s="147">
        <f t="shared" si="7"/>
        <v>1.6</v>
      </c>
      <c r="V10" s="147">
        <f t="shared" si="8"/>
        <v>2.8</v>
      </c>
      <c r="W10" s="147">
        <f>IF('Crisis Indicator Data'!L7="x","x",IF('Crisis Indicator Data'!L7=0,0,IF(LOG('Crisis Indicator Data'!L7)&lt;W$4,0,IF(LOG('Crisis Indicator Data'!L7)&gt;W$3,5,ROUND(5-(W$3-LOG('Crisis Indicator Data'!L7))/(W$3-W$4)*5,1)))))</f>
        <v>3.1</v>
      </c>
      <c r="X10" s="166">
        <f>IF(OR('Crisis Indicator Data'!L7="x",'Crisis Indicator Data'!H7="x"),"x",'Crisis Indicator Data'!L7/'Crisis Indicator Data'!H7)</f>
        <v>1.0923076923076922E-5</v>
      </c>
      <c r="Y10" s="147">
        <f t="shared" si="9"/>
        <v>0.5</v>
      </c>
      <c r="Z10" s="147">
        <f t="shared" si="10"/>
        <v>1.8</v>
      </c>
      <c r="AA10" s="147">
        <f t="shared" si="11"/>
        <v>2.2999999999999998</v>
      </c>
      <c r="AB10" s="167">
        <f t="shared" si="12"/>
        <v>3.8</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3.7</v>
      </c>
      <c r="G11" s="165">
        <f>IF('Crisis Indicator Data'!F8="x","x",IF(LEN(E11)&gt;3,('Crisis Indicator Data'!F8/VLOOKUP('Impact of the crisis'!$C11,'Regional Crises'!$B$1:$R$66,4,FALSE)),'Crisis Indicator Data'!F8/VLOOKUP('Impact of the crisis'!$E11,'Country Indicator Data'!$B$4:$P$300,15,FALSE)))</f>
        <v>0.60672514619883045</v>
      </c>
      <c r="H11" s="147">
        <f t="shared" si="0"/>
        <v>3</v>
      </c>
      <c r="I11" s="147">
        <f t="shared" si="1"/>
        <v>3.35</v>
      </c>
      <c r="J11" s="147">
        <f>IF('Crisis Indicator Data'!G8="x","x",IF(LOG('Crisis Indicator Data'!G8)&lt;J$4,0,IF(LOG('Crisis Indicator Data'!G8)&gt;J$3,5,ROUND(5-(J$3-LOG('Crisis Indicator Data'!G8))/(J$3-J$4)*5,1))))</f>
        <v>1.9</v>
      </c>
      <c r="K11" s="165">
        <f>IF('Crisis Indicator Data'!G8="x","x",IF(LEN(E11)&gt;3,('Crisis Indicator Data'!G8/VLOOKUP('Impact of the crisis'!$C11,'Regional Crises'!$B$1:$R$66,5,FALSE)),'Crisis Indicator Data'!G8/VLOOKUP('Impact of the crisis'!$E11,'Country Indicator Data'!$B$4:$P$300,14,FALSE)))</f>
        <v>0.17792635928866601</v>
      </c>
      <c r="L11" s="147">
        <f t="shared" si="2"/>
        <v>0.8</v>
      </c>
      <c r="M11" s="147">
        <f t="shared" si="3"/>
        <v>1.35</v>
      </c>
      <c r="N11" s="147">
        <f t="shared" si="4"/>
        <v>2.5</v>
      </c>
      <c r="O11" s="147">
        <f>IF('Crisis Indicator Data'!H8="x","x",IF('Crisis Indicator Data'!H8=0,0,IF(LOG('Crisis Indicator Data'!H8)&lt;O$4,0,IF(LOG('Crisis Indicator Data'!H8)&gt;O$3,5,ROUND(5-(O$3-LOG('Crisis Indicator Data'!H8))/(O$3-O$4)*5,1)))))</f>
        <v>3.5</v>
      </c>
      <c r="P11" s="165">
        <f>IF('Crisis Indicator Data'!H8="x","x",'Crisis Indicator Data'!H8/'Crisis Indicator Data'!G8)</f>
        <v>1</v>
      </c>
      <c r="Q11" s="147">
        <f t="shared" si="5"/>
        <v>5</v>
      </c>
      <c r="R11" s="147">
        <f t="shared" si="6"/>
        <v>4.25</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0.53027139874739038</v>
      </c>
      <c r="U11" s="147">
        <f t="shared" si="7"/>
        <v>5</v>
      </c>
      <c r="V11" s="147">
        <f t="shared" si="8"/>
        <v>4.9000000000000004</v>
      </c>
      <c r="W11" s="147">
        <f>IF('Crisis Indicator Data'!L8="x","x",IF('Crisis Indicator Data'!L8=0,0,IF(LOG('Crisis Indicator Data'!L8)&lt;W$4,0,IF(LOG('Crisis Indicator Data'!L8)&gt;W$3,5,ROUND(5-(W$3-LOG('Crisis Indicator Data'!L8))/(W$3-W$4)*5,1)))))</f>
        <v>4.9000000000000004</v>
      </c>
      <c r="X11" s="166">
        <f>IF(OR('Crisis Indicator Data'!L8="x",'Crisis Indicator Data'!H8="x"),"x",'Crisis Indicator Data'!L8/'Crisis Indicator Data'!H8)</f>
        <v>6.7171189979123172E-4</v>
      </c>
      <c r="Y11" s="147">
        <f t="shared" si="9"/>
        <v>5</v>
      </c>
      <c r="Z11" s="147">
        <f t="shared" si="10"/>
        <v>5</v>
      </c>
      <c r="AA11" s="147">
        <f t="shared" si="11"/>
        <v>5</v>
      </c>
      <c r="AB11" s="167">
        <f t="shared" si="12"/>
        <v>4.7</v>
      </c>
    </row>
    <row r="12" spans="1:2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8">
        <f>IF('Crisis Indicator Data'!F9="x","x",IF(LOG('Crisis Indicator Data'!F9)&lt;F$4,0,IF(LOG('Crisis Indicator Data'!F9)&gt;F$3,5,ROUND(5-(F$3-LOG('Crisis Indicator Data'!F9))/(F$3-F$4)*5,1))))</f>
        <v>0</v>
      </c>
      <c r="G12" s="165">
        <f>IF('Crisis Indicator Data'!F9="x","x",IF(LEN(E12)&gt;3,('Crisis Indicator Data'!F9/VLOOKUP('Impact of the crisis'!$C12,'Regional Crises'!$B$1:$R$66,4,FALSE)),'Crisis Indicator Data'!F9/VLOOKUP('Impact of the crisis'!$E12,'Country Indicator Data'!$B$4:$P$300,15,FALSE)))</f>
        <v>5.6115848505800111E-3</v>
      </c>
      <c r="H12" s="147">
        <f t="shared" si="0"/>
        <v>0</v>
      </c>
      <c r="I12" s="147">
        <f t="shared" si="1"/>
        <v>0</v>
      </c>
      <c r="J12" s="147">
        <f>IF('Crisis Indicator Data'!G9="x","x",IF(LOG('Crisis Indicator Data'!G9)&lt;J$4,0,IF(LOG('Crisis Indicator Data'!G9)&gt;J$3,5,ROUND(5-(J$3-LOG('Crisis Indicator Data'!G9))/(J$3-J$4)*5,1))))</f>
        <v>0.6</v>
      </c>
      <c r="K12" s="165">
        <f>IF('Crisis Indicator Data'!G9="x","x",IF(LEN(E12)&gt;3,('Crisis Indicator Data'!G9/VLOOKUP('Impact of the crisis'!$C12,'Regional Crises'!$B$1:$R$66,5,FALSE)),'Crisis Indicator Data'!G9/VLOOKUP('Impact of the crisis'!$E12,'Country Indicator Data'!$B$4:$P$300,14,FALSE)))</f>
        <v>8.7253325877775442E-3</v>
      </c>
      <c r="L12" s="147">
        <f t="shared" si="2"/>
        <v>0</v>
      </c>
      <c r="M12" s="147">
        <f t="shared" si="3"/>
        <v>0.3</v>
      </c>
      <c r="N12" s="147">
        <f t="shared" si="4"/>
        <v>0.2</v>
      </c>
      <c r="O12" s="147">
        <f>IF('Crisis Indicator Data'!H9="x","x",IF('Crisis Indicator Data'!H9=0,0,IF(LOG('Crisis Indicator Data'!H9)&lt;O$4,0,IF(LOG('Crisis Indicator Data'!H9)&gt;O$3,5,ROUND(5-(O$3-LOG('Crisis Indicator Data'!H9))/(O$3-O$4)*5,1)))))</f>
        <v>2.8</v>
      </c>
      <c r="P12" s="165">
        <f>IF('Crisis Indicator Data'!H9="x","x",'Crisis Indicator Data'!H9/'Crisis Indicator Data'!G9)</f>
        <v>1</v>
      </c>
      <c r="Q12" s="147">
        <f t="shared" si="5"/>
        <v>5</v>
      </c>
      <c r="R12" s="147">
        <f t="shared" si="6"/>
        <v>3.9</v>
      </c>
      <c r="S12" s="147">
        <f>IF('Crisis Indicator Data'!I9="x","x",IF('Crisis Indicator Data'!I9=0,0,IF(LOG('Crisis Indicator Data'!I9)&lt;S$4,0,IF(LOG('Crisis Indicator Data'!I9)&gt;S$3,5,ROUND(5-(S$3-LOG('Crisis Indicator Data'!I9))/(S$3-S$4)*5,1)))))</f>
        <v>4.3</v>
      </c>
      <c r="T12" s="165">
        <f>IF('Crisis Indicator Data'!H9="x","x",IF('Crisis Indicator Data'!I9="x","x",'Crisis Indicator Data'!I9/'Crisis Indicator Data'!H9))</f>
        <v>0.64152202937249669</v>
      </c>
      <c r="U12" s="147">
        <f t="shared" si="7"/>
        <v>5</v>
      </c>
      <c r="V12" s="147">
        <f t="shared" si="8"/>
        <v>4.7</v>
      </c>
      <c r="W12" s="147">
        <f>IF('Crisis Indicator Data'!L9="x","x",IF('Crisis Indicator Data'!L9=0,0,IF(LOG('Crisis Indicator Data'!L9)&lt;W$4,0,IF(LOG('Crisis Indicator Data'!L9)&gt;W$3,5,ROUND(5-(W$3-LOG('Crisis Indicator Data'!L9))/(W$3-W$4)*5,1)))))</f>
        <v>2.1</v>
      </c>
      <c r="X12" s="166">
        <f>IF(OR('Crisis Indicator Data'!L9="x",'Crisis Indicator Data'!H9="x"),"x",'Crisis Indicator Data'!L9/'Crisis Indicator Data'!H9)</f>
        <v>1.9359145527369827E-5</v>
      </c>
      <c r="Y12" s="147">
        <f t="shared" si="9"/>
        <v>1</v>
      </c>
      <c r="Z12" s="147">
        <f t="shared" si="10"/>
        <v>1.6</v>
      </c>
      <c r="AA12" s="147">
        <f t="shared" si="11"/>
        <v>3.6</v>
      </c>
      <c r="AB12" s="167">
        <f t="shared" si="12"/>
        <v>3.8</v>
      </c>
    </row>
    <row r="13" spans="1:28"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8">
        <f>IF('Crisis Indicator Data'!F10="x","x",IF(LOG('Crisis Indicator Data'!F10)&lt;F$4,0,IF(LOG('Crisis Indicator Data'!F10)&gt;F$3,5,ROUND(5-(F$3-LOG('Crisis Indicator Data'!F10))/(F$3-F$4)*5,1))))</f>
        <v>5</v>
      </c>
      <c r="G13" s="165">
        <f>IF('Crisis Indicator Data'!F10="x","x",IF(LEN(E13)&gt;3,('Crisis Indicator Data'!F10/VLOOKUP('Impact of the crisis'!$C13,'Regional Crises'!$B$1:$R$66,4,FALSE)),'Crisis Indicator Data'!F10/VLOOKUP('Impact of the crisis'!$E13,'Country Indicator Data'!$B$4:$P$300,15,FALSE)))</f>
        <v>1</v>
      </c>
      <c r="H13" s="147">
        <f t="shared" si="0"/>
        <v>5</v>
      </c>
      <c r="I13" s="147">
        <f t="shared" si="1"/>
        <v>5</v>
      </c>
      <c r="J13" s="147">
        <f>IF('Crisis Indicator Data'!G10="x","x",IF(LOG('Crisis Indicator Data'!G10)&lt;J$4,0,IF(LOG('Crisis Indicator Data'!G10)&gt;J$3,5,ROUND(5-(J$3-LOG('Crisis Indicator Data'!G10))/(J$3-J$4)*5,1))))</f>
        <v>5</v>
      </c>
      <c r="K13" s="165">
        <f>IF('Crisis Indicator Data'!G10="x","x",IF(LEN(E13)&gt;3,('Crisis Indicator Data'!G10/VLOOKUP('Impact of the crisis'!$C13,'Regional Crises'!$B$1:$R$66,5,FALSE)),'Crisis Indicator Data'!G10/VLOOKUP('Impact of the crisis'!$E13,'Country Indicator Data'!$B$4:$P$300,14,FALSE)))</f>
        <v>0.47057715668641059</v>
      </c>
      <c r="L13" s="147">
        <f t="shared" si="2"/>
        <v>2.2999999999999998</v>
      </c>
      <c r="M13" s="147">
        <f t="shared" si="3"/>
        <v>3.65</v>
      </c>
      <c r="N13" s="147">
        <f t="shared" si="4"/>
        <v>4.4000000000000004</v>
      </c>
      <c r="O13" s="147">
        <f>IF('Crisis Indicator Data'!H10="x","x",IF('Crisis Indicator Data'!H10=0,0,IF(LOG('Crisis Indicator Data'!H10)&lt;O$4,0,IF(LOG('Crisis Indicator Data'!H10)&gt;O$3,5,ROUND(5-(O$3-LOG('Crisis Indicator Data'!H10))/(O$3-O$4)*5,1)))))</f>
        <v>2.6</v>
      </c>
      <c r="P13" s="165">
        <f>IF('Crisis Indicator Data'!H10="x","x",'Crisis Indicator Data'!H10/'Crisis Indicator Data'!G10)</f>
        <v>1.1836628511966702E-2</v>
      </c>
      <c r="Q13" s="147">
        <f t="shared" si="5"/>
        <v>0</v>
      </c>
      <c r="R13" s="147">
        <f t="shared" si="6"/>
        <v>1.3</v>
      </c>
      <c r="S13" s="147">
        <f>IF('Crisis Indicator Data'!I10="x","x",IF('Crisis Indicator Data'!I10=0,0,IF(LOG('Crisis Indicator Data'!I10)&lt;S$4,0,IF(LOG('Crisis Indicator Data'!I10)&gt;S$3,5,ROUND(5-(S$3-LOG('Crisis Indicator Data'!I10))/(S$3-S$4)*5,1)))))</f>
        <v>4</v>
      </c>
      <c r="T13" s="165">
        <f>IF('Crisis Indicator Data'!H10="x","x",IF('Crisis Indicator Data'!I10="x","x",'Crisis Indicator Data'!I10/'Crisis Indicator Data'!H10))</f>
        <v>0.53169907016060858</v>
      </c>
      <c r="U13" s="147">
        <f t="shared" si="7"/>
        <v>5</v>
      </c>
      <c r="V13" s="147">
        <f t="shared" si="8"/>
        <v>4.5</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6.1420118343195268E-3</v>
      </c>
      <c r="Y13" s="147">
        <f t="shared" si="9"/>
        <v>5</v>
      </c>
      <c r="Z13" s="147">
        <f t="shared" si="10"/>
        <v>5</v>
      </c>
      <c r="AA13" s="147">
        <f t="shared" si="11"/>
        <v>4.8</v>
      </c>
      <c r="AB13" s="167">
        <f t="shared" si="12"/>
        <v>3.6</v>
      </c>
    </row>
    <row r="14" spans="1:2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8">
        <f>IF('Crisis Indicator Data'!F11="x","x",IF(LOG('Crisis Indicator Data'!F11)&lt;F$4,0,IF(LOG('Crisis Indicator Data'!F11)&gt;F$3,5,ROUND(5-(F$3-LOG('Crisis Indicator Data'!F11))/(F$3-F$4)*5,1))))</f>
        <v>5</v>
      </c>
      <c r="G14" s="165">
        <f>IF('Crisis Indicator Data'!F11="x","x",IF(LEN(E14)&gt;3,('Crisis Indicator Data'!F11/VLOOKUP('Impact of the crisis'!$C14,'Regional Crises'!$B$1:$R$66,4,FALSE)),'Crisis Indicator Data'!F11/VLOOKUP('Impact of the crisis'!$E14,'Country Indicator Data'!$B$4:$P$300,15,FALSE)))</f>
        <v>1</v>
      </c>
      <c r="H14" s="147">
        <f t="shared" si="0"/>
        <v>5</v>
      </c>
      <c r="I14" s="147">
        <f t="shared" si="1"/>
        <v>5</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0.47057715668641059</v>
      </c>
      <c r="L14" s="147">
        <f t="shared" si="2"/>
        <v>2.2999999999999998</v>
      </c>
      <c r="M14" s="147">
        <f t="shared" si="3"/>
        <v>3.65</v>
      </c>
      <c r="N14" s="147">
        <f t="shared" si="4"/>
        <v>4.4000000000000004</v>
      </c>
      <c r="O14" s="147">
        <f>IF('Crisis Indicator Data'!H11="x","x",IF('Crisis Indicator Data'!H11=0,0,IF(LOG('Crisis Indicator Data'!H11)&lt;O$4,0,IF(LOG('Crisis Indicator Data'!H11)&gt;O$3,5,ROUND(5-(O$3-LOG('Crisis Indicator Data'!H11))/(O$3-O$4)*5,1)))))</f>
        <v>1.9</v>
      </c>
      <c r="P14" s="165">
        <f>IF('Crisis Indicator Data'!H11="x","x",'Crisis Indicator Data'!H11/'Crisis Indicator Data'!G11)</f>
        <v>4.5125270151284719E-3</v>
      </c>
      <c r="Q14" s="147">
        <f t="shared" si="5"/>
        <v>0</v>
      </c>
      <c r="R14" s="147">
        <f t="shared" si="6"/>
        <v>0.95</v>
      </c>
      <c r="S14" s="147">
        <f>IF('Crisis Indicator Data'!I11="x","x",IF('Crisis Indicator Data'!I11=0,0,IF(LOG('Crisis Indicator Data'!I11)&lt;S$4,0,IF(LOG('Crisis Indicator Data'!I11)&gt;S$3,5,ROUND(5-(S$3-LOG('Crisis Indicator Data'!I11))/(S$3-S$4)*5,1)))))</f>
        <v>4</v>
      </c>
      <c r="T14" s="165">
        <f>IF('Crisis Indicator Data'!H11="x","x",IF('Crisis Indicator Data'!I11="x","x",'Crisis Indicator Data'!I11/'Crisis Indicator Data'!H11))</f>
        <v>1.3392461197339247</v>
      </c>
      <c r="U14" s="147">
        <f t="shared" si="7"/>
        <v>5</v>
      </c>
      <c r="V14" s="147">
        <f t="shared" si="8"/>
        <v>4.5</v>
      </c>
      <c r="W14" s="147">
        <f>IF('Crisis Indicator Data'!L11="x","x",IF('Crisis Indicator Data'!L11=0,0,IF(LOG('Crisis Indicator Data'!L11)&lt;W$4,0,IF(LOG('Crisis Indicator Data'!L11)&gt;W$3,5,ROUND(5-(W$3-LOG('Crisis Indicator Data'!L11))/(W$3-W$4)*5,1)))))</f>
        <v>5</v>
      </c>
      <c r="X14" s="166">
        <f>IF(OR('Crisis Indicator Data'!L11="x",'Crisis Indicator Data'!H11="x"),"x",'Crisis Indicator Data'!L11/'Crisis Indicator Data'!H11)</f>
        <v>1.5968957871396895E-2</v>
      </c>
      <c r="Y14" s="147">
        <f t="shared" si="9"/>
        <v>5</v>
      </c>
      <c r="Z14" s="147">
        <f t="shared" si="10"/>
        <v>5</v>
      </c>
      <c r="AA14" s="147">
        <f t="shared" si="11"/>
        <v>4.8</v>
      </c>
      <c r="AB14" s="167">
        <f t="shared" si="12"/>
        <v>3.5</v>
      </c>
    </row>
    <row r="15" spans="1:28"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8">
        <f>IF('Crisis Indicator Data'!F12="x","x",IF(LOG('Crisis Indicator Data'!F12)&lt;F$4,0,IF(LOG('Crisis Indicator Data'!F12)&gt;F$3,5,ROUND(5-(F$3-LOG('Crisis Indicator Data'!F12))/(F$3-F$4)*5,1))))</f>
        <v>4</v>
      </c>
      <c r="G15" s="165">
        <f>IF('Crisis Indicator Data'!F12="x","x",IF(LEN(E15)&gt;3,('Crisis Indicator Data'!F12/VLOOKUP('Impact of the crisis'!$C15,'Regional Crises'!$B$1:$R$66,4,FALSE)),'Crisis Indicator Data'!F12/VLOOKUP('Impact of the crisis'!$E15,'Country Indicator Data'!$B$4:$P$300,15,FALSE)))</f>
        <v>2.9697875364614615E-2</v>
      </c>
      <c r="H15" s="147">
        <f t="shared" si="0"/>
        <v>0</v>
      </c>
      <c r="I15" s="147">
        <f t="shared" si="1"/>
        <v>2</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0.21670449087981317</v>
      </c>
      <c r="L15" s="147">
        <f t="shared" si="2"/>
        <v>1</v>
      </c>
      <c r="M15" s="147">
        <f t="shared" si="3"/>
        <v>3</v>
      </c>
      <c r="N15" s="147">
        <f t="shared" si="4"/>
        <v>2.5</v>
      </c>
      <c r="O15" s="147">
        <f>IF('Crisis Indicator Data'!H12="x","x",IF('Crisis Indicator Data'!H12=0,0,IF(LOG('Crisis Indicator Data'!H12)&lt;O$4,0,IF(LOG('Crisis Indicator Data'!H12)&gt;O$3,5,ROUND(5-(O$3-LOG('Crisis Indicator Data'!H12))/(O$3-O$4)*5,1)))))</f>
        <v>2.2999999999999998</v>
      </c>
      <c r="P15" s="165">
        <f>IF('Crisis Indicator Data'!H12="x","x",'Crisis Indicator Data'!H12/'Crisis Indicator Data'!G12)</f>
        <v>1.5904399782726779E-2</v>
      </c>
      <c r="Q15" s="147">
        <f t="shared" si="5"/>
        <v>0</v>
      </c>
      <c r="R15" s="147">
        <f t="shared" si="6"/>
        <v>1.1499999999999999</v>
      </c>
      <c r="S15" s="147">
        <f>IF('Crisis Indicator Data'!I12="x","x",IF('Crisis Indicator Data'!I12=0,0,IF(LOG('Crisis Indicator Data'!I12)&lt;S$4,0,IF(LOG('Crisis Indicator Data'!I12)&gt;S$3,5,ROUND(5-(S$3-LOG('Crisis Indicator Data'!I12))/(S$3-S$4)*5,1)))))</f>
        <v>0.7</v>
      </c>
      <c r="T15" s="165">
        <f>IF('Crisis Indicator Data'!H12="x","x",IF('Crisis Indicator Data'!I12="x","x",'Crisis Indicator Data'!I12/'Crisis Indicator Data'!H12))</f>
        <v>4.0983606557377051E-3</v>
      </c>
      <c r="U15" s="147">
        <f t="shared" si="7"/>
        <v>0.1</v>
      </c>
      <c r="V15" s="147">
        <f t="shared" si="8"/>
        <v>0.4</v>
      </c>
      <c r="W15" s="147">
        <f>IF('Crisis Indicator Data'!L12="x","x",IF('Crisis Indicator Data'!L12=0,0,IF(LOG('Crisis Indicator Data'!L12)&lt;W$4,0,IF(LOG('Crisis Indicator Data'!L12)&gt;W$3,5,ROUND(5-(W$3-LOG('Crisis Indicator Data'!L12))/(W$3-W$4)*5,1)))))</f>
        <v>2.6</v>
      </c>
      <c r="X15" s="166">
        <f>IF(OR('Crisis Indicator Data'!L12="x",'Crisis Indicator Data'!H12="x"),"x",'Crisis Indicator Data'!L12/'Crisis Indicator Data'!H12)</f>
        <v>8.7431693989071041E-5</v>
      </c>
      <c r="Y15" s="147">
        <f t="shared" si="9"/>
        <v>4.4000000000000004</v>
      </c>
      <c r="Z15" s="147">
        <f t="shared" si="10"/>
        <v>3.5</v>
      </c>
      <c r="AA15" s="147">
        <f t="shared" si="11"/>
        <v>2.2000000000000002</v>
      </c>
      <c r="AB15" s="167">
        <f t="shared" si="12"/>
        <v>1.7</v>
      </c>
    </row>
    <row r="16" spans="1:28"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8">
        <f>IF('Crisis Indicator Data'!F13="x","x",IF(LOG('Crisis Indicator Data'!F13)&lt;F$4,0,IF(LOG('Crisis Indicator Data'!F13)&gt;F$3,5,ROUND(5-(F$3-LOG('Crisis Indicator Data'!F13))/(F$3-F$4)*5,1))))</f>
        <v>4.7</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4.8499999999999996</v>
      </c>
      <c r="J16" s="147">
        <f>IF('Crisis Indicator Data'!G13="x","x",IF(LOG('Crisis Indicator Data'!G13)&lt;J$4,0,IF(LOG('Crisis Indicator Data'!G13)&gt;J$3,5,ROUND(5-(J$3-LOG('Crisis Indicator Data'!G13))/(J$3-J$4)*5,1))))</f>
        <v>2.6</v>
      </c>
      <c r="K16" s="165">
        <f>IF('Crisis Indicator Data'!G13="x","x",IF(LEN(E16)&gt;3,('Crisis Indicator Data'!G13/VLOOKUP('Impact of the crisis'!$C16,'Regional Crises'!$B$1:$R$66,5,FALSE)),'Crisis Indicator Data'!G13/VLOOKUP('Impact of the crisis'!$E16,'Country Indicator Data'!$B$4:$P$300,14,FALSE)))</f>
        <v>1.1385046728971964</v>
      </c>
      <c r="L16" s="147">
        <f t="shared" si="2"/>
        <v>5</v>
      </c>
      <c r="M16" s="147">
        <f t="shared" si="3"/>
        <v>3.8</v>
      </c>
      <c r="N16" s="147">
        <f t="shared" si="4"/>
        <v>4.4000000000000004</v>
      </c>
      <c r="O16" s="147">
        <f>IF('Crisis Indicator Data'!H13="x","x",IF('Crisis Indicator Data'!H13=0,0,IF(LOG('Crisis Indicator Data'!H13)&lt;O$4,0,IF(LOG('Crisis Indicator Data'!H13)&gt;O$3,5,ROUND(5-(O$3-LOG('Crisis Indicator Data'!H13))/(O$3-O$4)*5,1)))))</f>
        <v>3.8</v>
      </c>
      <c r="P16" s="165">
        <f>IF('Crisis Indicator Data'!H13="x","x",'Crisis Indicator Data'!H13/'Crisis Indicator Data'!G13)</f>
        <v>1</v>
      </c>
      <c r="Q16" s="147">
        <f t="shared" si="5"/>
        <v>5</v>
      </c>
      <c r="R16" s="147">
        <f t="shared" si="6"/>
        <v>4.4000000000000004</v>
      </c>
      <c r="S16" s="147">
        <f>IF('Crisis Indicator Data'!I13="x","x",IF('Crisis Indicator Data'!I13=0,0,IF(LOG('Crisis Indicator Data'!I13)&lt;S$4,0,IF(LOG('Crisis Indicator Data'!I13)&gt;S$3,5,ROUND(5-(S$3-LOG('Crisis Indicator Data'!I13))/(S$3-S$4)*5,1)))))</f>
        <v>4.4000000000000004</v>
      </c>
      <c r="T16" s="165">
        <f>IF('Crisis Indicator Data'!H13="x","x",IF('Crisis Indicator Data'!I13="x","x",'Crisis Indicator Data'!I13/'Crisis Indicator Data'!H13))</f>
        <v>0.20078804793958299</v>
      </c>
      <c r="U16" s="147">
        <f t="shared" si="7"/>
        <v>5</v>
      </c>
      <c r="V16" s="147">
        <f t="shared" si="8"/>
        <v>4.7</v>
      </c>
      <c r="W16" s="147">
        <f>IF('Crisis Indicator Data'!L13="x","x",IF('Crisis Indicator Data'!L13=0,0,IF(LOG('Crisis Indicator Data'!L13)&lt;W$4,0,IF(LOG('Crisis Indicator Data'!L13)&gt;W$3,5,ROUND(5-(W$3-LOG('Crisis Indicator Data'!L13))/(W$3-W$4)*5,1)))))</f>
        <v>3.5</v>
      </c>
      <c r="X16" s="166">
        <f>IF(OR('Crisis Indicator Data'!L13="x",'Crisis Indicator Data'!H13="x"),"x",'Crisis Indicator Data'!L13/'Crisis Indicator Data'!H13)</f>
        <v>4.4327696601543258E-5</v>
      </c>
      <c r="Y16" s="147">
        <f t="shared" si="9"/>
        <v>2.2000000000000002</v>
      </c>
      <c r="Z16" s="147">
        <f t="shared" si="10"/>
        <v>2.9</v>
      </c>
      <c r="AA16" s="147">
        <f t="shared" si="11"/>
        <v>4</v>
      </c>
      <c r="AB16" s="167">
        <f t="shared" si="12"/>
        <v>4.2</v>
      </c>
    </row>
    <row r="17" spans="1:2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8">
        <f>IF('Crisis Indicator Data'!F14="x","x",IF(LOG('Crisis Indicator Data'!F14)&lt;F$4,0,IF(LOG('Crisis Indicator Data'!F14)&gt;F$3,5,ROUND(5-(F$3-LOG('Crisis Indicator Data'!F14))/(F$3-F$4)*5,1))))</f>
        <v>4.8</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4.9000000000000004</v>
      </c>
      <c r="J17" s="147">
        <f>IF('Crisis Indicator Data'!G14="x","x",IF(LOG('Crisis Indicator Data'!G14)&lt;J$4,0,IF(LOG('Crisis Indicator Data'!G14)&gt;J$3,5,ROUND(5-(J$3-LOG('Crisis Indicator Data'!G14))/(J$3-J$4)*5,1))))</f>
        <v>4.3</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4.6500000000000004</v>
      </c>
      <c r="N17" s="147">
        <f t="shared" si="4"/>
        <v>4.8</v>
      </c>
      <c r="O17" s="147">
        <f>IF('Crisis Indicator Data'!H14="x","x",IF('Crisis Indicator Data'!H14=0,0,IF(LOG('Crisis Indicator Data'!H14)&lt;O$4,0,IF(LOG('Crisis Indicator Data'!H14)&gt;O$3,5,ROUND(5-(O$3-LOG('Crisis Indicator Data'!H14))/(O$3-O$4)*5,1)))))</f>
        <v>4.3</v>
      </c>
      <c r="P17" s="165">
        <f>IF('Crisis Indicator Data'!H14="x","x",'Crisis Indicator Data'!H14/'Crisis Indicator Data'!G14)</f>
        <v>0.60943712073655576</v>
      </c>
      <c r="Q17" s="147">
        <f t="shared" si="5"/>
        <v>3</v>
      </c>
      <c r="R17" s="147">
        <f t="shared" si="6"/>
        <v>3.65</v>
      </c>
      <c r="S17" s="147">
        <f>IF('Crisis Indicator Data'!I14="x","x",IF('Crisis Indicator Data'!I14=0,0,IF(LOG('Crisis Indicator Data'!I14)&lt;S$4,0,IF(LOG('Crisis Indicator Data'!I14)&gt;S$3,5,ROUND(5-(S$3-LOG('Crisis Indicator Data'!I14))/(S$3-S$4)*5,1)))))</f>
        <v>3.9</v>
      </c>
      <c r="T17" s="165">
        <f>IF('Crisis Indicator Data'!H14="x","x",IF('Crisis Indicator Data'!I14="x","x",'Crisis Indicator Data'!I14/'Crisis Indicator Data'!H14))</f>
        <v>4.8240343347639485E-2</v>
      </c>
      <c r="U17" s="147">
        <f t="shared" si="7"/>
        <v>1.6</v>
      </c>
      <c r="V17" s="147">
        <f t="shared" si="8"/>
        <v>2.8</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8.5836909871244633E-8</v>
      </c>
      <c r="Y17" s="147">
        <f t="shared" si="9"/>
        <v>0</v>
      </c>
      <c r="Z17" s="147">
        <f t="shared" si="10"/>
        <v>0</v>
      </c>
      <c r="AA17" s="147">
        <f t="shared" si="11"/>
        <v>1.6</v>
      </c>
      <c r="AB17" s="167">
        <f t="shared" si="12"/>
        <v>2.8</v>
      </c>
    </row>
    <row r="18" spans="1:2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8">
        <f>IF('Crisis Indicator Data'!F15="x","x",IF(LOG('Crisis Indicator Data'!F15)&lt;F$4,0,IF(LOG('Crisis Indicator Data'!F15)&gt;F$3,5,ROUND(5-(F$3-LOG('Crisis Indicator Data'!F15))/(F$3-F$4)*5,1))))</f>
        <v>4.4000000000000004</v>
      </c>
      <c r="G18" s="165">
        <f>IF('Crisis Indicator Data'!F15="x","x",IF(LEN(E18)&gt;3,('Crisis Indicator Data'!F15/VLOOKUP('Impact of the crisis'!$C18,'Regional Crises'!$B$1:$R$66,4,FALSE)),'Crisis Indicator Data'!F15/VLOOKUP('Impact of the crisis'!$E18,'Country Indicator Data'!$B$4:$P$300,15,FALSE)))</f>
        <v>0.93215713651075716</v>
      </c>
      <c r="H18" s="147">
        <f t="shared" si="0"/>
        <v>4.7</v>
      </c>
      <c r="I18" s="147">
        <f t="shared" si="1"/>
        <v>4.5500000000000007</v>
      </c>
      <c r="J18" s="147">
        <f>IF('Crisis Indicator Data'!G15="x","x",IF(LOG('Crisis Indicator Data'!G15)&lt;J$4,0,IF(LOG('Crisis Indicator Data'!G15)&gt;J$3,5,ROUND(5-(J$3-LOG('Crisis Indicator Data'!G15))/(J$3-J$4)*5,1))))</f>
        <v>4.8</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4.9000000000000004</v>
      </c>
      <c r="N18" s="147">
        <f t="shared" si="4"/>
        <v>4.7</v>
      </c>
      <c r="O18" s="147">
        <f>IF('Crisis Indicator Data'!H15="x","x",IF('Crisis Indicator Data'!H15=0,0,IF(LOG('Crisis Indicator Data'!H15)&lt;O$4,0,IF(LOG('Crisis Indicator Data'!H15)&gt;O$3,5,ROUND(5-(O$3-LOG('Crisis Indicator Data'!H15))/(O$3-O$4)*5,1)))))</f>
        <v>3.5</v>
      </c>
      <c r="P18" s="165">
        <f>IF('Crisis Indicator Data'!H15="x","x",'Crisis Indicator Data'!H15/'Crisis Indicator Data'!G15)</f>
        <v>0.13605072463768117</v>
      </c>
      <c r="Q18" s="147">
        <f t="shared" si="5"/>
        <v>0.6</v>
      </c>
      <c r="R18" s="147">
        <f t="shared" si="6"/>
        <v>2.0499999999999998</v>
      </c>
      <c r="S18" s="147">
        <f>IF('Crisis Indicator Data'!I15="x","x",IF('Crisis Indicator Data'!I15=0,0,IF(LOG('Crisis Indicator Data'!I15)&lt;S$4,0,IF(LOG('Crisis Indicator Data'!I15)&gt;S$3,5,ROUND(5-(S$3-LOG('Crisis Indicator Data'!I15))/(S$3-S$4)*5,1)))))</f>
        <v>4.7</v>
      </c>
      <c r="T18" s="165">
        <f>IF('Crisis Indicator Data'!H15="x","x",IF('Crisis Indicator Data'!I15="x","x",'Crisis Indicator Data'!I15/'Crisis Indicator Data'!H15))</f>
        <v>0.54780292942743014</v>
      </c>
      <c r="U18" s="147">
        <f t="shared" si="7"/>
        <v>5</v>
      </c>
      <c r="V18" s="147">
        <f t="shared" si="8"/>
        <v>4.9000000000000004</v>
      </c>
      <c r="W18" s="147">
        <f>IF('Crisis Indicator Data'!L15="x","x",IF('Crisis Indicator Data'!L15=0,0,IF(LOG('Crisis Indicator Data'!L15)&lt;W$4,0,IF(LOG('Crisis Indicator Data'!L15)&gt;W$3,5,ROUND(5-(W$3-LOG('Crisis Indicator Data'!L15))/(W$3-W$4)*5,1)))))</f>
        <v>3.7</v>
      </c>
      <c r="X18" s="166">
        <f>IF(OR('Crisis Indicator Data'!L15="x",'Crisis Indicator Data'!H15="x"),"x",'Crisis Indicator Data'!L15/'Crisis Indicator Data'!H15)</f>
        <v>1.0599201065246338E-4</v>
      </c>
      <c r="Y18" s="147">
        <f t="shared" si="9"/>
        <v>5</v>
      </c>
      <c r="Z18" s="147">
        <f t="shared" si="10"/>
        <v>4.4000000000000004</v>
      </c>
      <c r="AA18" s="147">
        <f t="shared" si="11"/>
        <v>4.7</v>
      </c>
      <c r="AB18" s="167">
        <f t="shared" si="12"/>
        <v>3.7</v>
      </c>
    </row>
    <row r="19" spans="1:28" x14ac:dyDescent="0.25">
      <c r="A19" s="169" t="str">
        <f>'Crisis Indicator Data'!A16</f>
        <v>Boko Haram in Cameroon</v>
      </c>
      <c r="B19" s="170" t="str">
        <f>'Crisis Indicator Data'!B16</f>
        <v>Conflict</v>
      </c>
      <c r="C19" s="170" t="str">
        <f>'Crisis Indicator Data'!C16</f>
        <v>CMR002</v>
      </c>
      <c r="D19" s="170" t="str">
        <f>'Crisis Indicator Data'!D16</f>
        <v>Cameroon</v>
      </c>
      <c r="E19" s="171" t="str">
        <f>'Crisis Indicator Data'!E16</f>
        <v>CMR</v>
      </c>
      <c r="F19" s="168">
        <f>IF('Crisis Indicator Data'!F16="x","x",IF(LOG('Crisis Indicator Data'!F16)&lt;F$4,0,IF(LOG('Crisis Indicator Data'!F16)&gt;F$3,5,ROUND(5-(F$3-LOG('Crisis Indicator Data'!F16))/(F$3-F$4)*5,1))))</f>
        <v>2.6</v>
      </c>
      <c r="G19" s="165">
        <f>IF('Crisis Indicator Data'!F16="x","x",IF(LEN(E19)&gt;3,('Crisis Indicator Data'!F16/VLOOKUP('Impact of the crisis'!$C19,'Regional Crises'!$B$1:$R$66,4,FALSE)),'Crisis Indicator Data'!F16/VLOOKUP('Impact of the crisis'!$E19,'Country Indicator Data'!$B$4:$P$300,15,FALSE)))</f>
        <v>7.248207146030336E-2</v>
      </c>
      <c r="H19" s="147">
        <f t="shared" si="0"/>
        <v>0.3</v>
      </c>
      <c r="I19" s="147">
        <f t="shared" si="1"/>
        <v>1.45</v>
      </c>
      <c r="J19" s="147">
        <f>IF('Crisis Indicator Data'!G16="x","x",IF(LOG('Crisis Indicator Data'!G16)&lt;J$4,0,IF(LOG('Crisis Indicator Data'!G16)&gt;J$3,5,ROUND(5-(J$3-LOG('Crisis Indicator Data'!G16))/(J$3-J$4)*5,1))))</f>
        <v>1.9</v>
      </c>
      <c r="K19" s="165">
        <f>IF('Crisis Indicator Data'!G16="x","x",IF(LEN(E19)&gt;3,('Crisis Indicator Data'!G16/VLOOKUP('Impact of the crisis'!$C19,'Regional Crises'!$B$1:$R$66,5,FALSE)),'Crisis Indicator Data'!G16/VLOOKUP('Impact of the crisis'!$E19,'Country Indicator Data'!$B$4:$P$300,14,FALSE)))</f>
        <v>0.13778985507246377</v>
      </c>
      <c r="L19" s="147">
        <f t="shared" si="2"/>
        <v>0.6</v>
      </c>
      <c r="M19" s="147">
        <f t="shared" si="3"/>
        <v>1.25</v>
      </c>
      <c r="N19" s="147">
        <f t="shared" si="4"/>
        <v>1.4</v>
      </c>
      <c r="O19" s="147">
        <f>IF('Crisis Indicator Data'!H16="x","x",IF('Crisis Indicator Data'!H16=0,0,IF(LOG('Crisis Indicator Data'!H16)&lt;O$4,0,IF(LOG('Crisis Indicator Data'!H16)&gt;O$3,5,ROUND(5-(O$3-LOG('Crisis Indicator Data'!H16))/(O$3-O$4)*5,1)))))</f>
        <v>2.7</v>
      </c>
      <c r="P19" s="165">
        <f>IF('Crisis Indicator Data'!H16="x","x",'Crisis Indicator Data'!H16/'Crisis Indicator Data'!G16)</f>
        <v>0.32763607678148832</v>
      </c>
      <c r="Q19" s="147">
        <f t="shared" si="5"/>
        <v>1.6</v>
      </c>
      <c r="R19" s="147">
        <f t="shared" si="6"/>
        <v>2.1500000000000004</v>
      </c>
      <c r="S19" s="147">
        <f>IF('Crisis Indicator Data'!I16="x","x",IF('Crisis Indicator Data'!I16=0,0,IF(LOG('Crisis Indicator Data'!I16)&lt;S$4,0,IF(LOG('Crisis Indicator Data'!I16)&gt;S$3,5,ROUND(5-(S$3-LOG('Crisis Indicator Data'!I16))/(S$3-S$4)*5,1)))))</f>
        <v>3.7</v>
      </c>
      <c r="T19" s="165">
        <f>IF('Crisis Indicator Data'!H16="x","x",IF('Crisis Indicator Data'!I16="x","x",'Crisis Indicator Data'!I16/'Crisis Indicator Data'!H16))</f>
        <v>0.3089887640449438</v>
      </c>
      <c r="U19" s="147">
        <f t="shared" si="7"/>
        <v>5</v>
      </c>
      <c r="V19" s="147">
        <f t="shared" si="8"/>
        <v>4.4000000000000004</v>
      </c>
      <c r="W19" s="147">
        <f>IF('Crisis Indicator Data'!L16="x","x",IF('Crisis Indicator Data'!L16=0,0,IF(LOG('Crisis Indicator Data'!L16)&lt;W$4,0,IF(LOG('Crisis Indicator Data'!L16)&gt;W$3,5,ROUND(5-(W$3-LOG('Crisis Indicator Data'!L16))/(W$3-W$4)*5,1)))))</f>
        <v>3.2</v>
      </c>
      <c r="X19" s="166">
        <f>IF(OR('Crisis Indicator Data'!L16="x",'Crisis Indicator Data'!H16="x"),"x",'Crisis Indicator Data'!L16/'Crisis Indicator Data'!H16)</f>
        <v>1.3402889245585874E-4</v>
      </c>
      <c r="Y19" s="147">
        <f t="shared" si="9"/>
        <v>5</v>
      </c>
      <c r="Z19" s="147">
        <f t="shared" si="10"/>
        <v>4.0999999999999996</v>
      </c>
      <c r="AA19" s="147">
        <f t="shared" si="11"/>
        <v>4.3</v>
      </c>
      <c r="AB19" s="167">
        <f t="shared" si="12"/>
        <v>3.4</v>
      </c>
    </row>
    <row r="20" spans="1:28"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8">
        <f>IF('Crisis Indicator Data'!F17="x","x",IF(LOG('Crisis Indicator Data'!F17)&lt;F$4,0,IF(LOG('Crisis Indicator Data'!F17)&gt;F$3,5,ROUND(5-(F$3-LOG('Crisis Indicator Data'!F17))/(F$3-F$4)*5,1))))</f>
        <v>3.2</v>
      </c>
      <c r="G20" s="165">
        <f>IF('Crisis Indicator Data'!F17="x","x",IF(LEN(E20)&gt;3,('Crisis Indicator Data'!F17/VLOOKUP('Impact of the crisis'!$C20,'Regional Crises'!$B$1:$R$66,4,FALSE)),'Crisis Indicator Data'!F17/VLOOKUP('Impact of the crisis'!$E20,'Country Indicator Data'!$B$4:$P$300,15,FALSE)))</f>
        <v>0.1882866873981934</v>
      </c>
      <c r="H20" s="147">
        <f t="shared" si="0"/>
        <v>0.9</v>
      </c>
      <c r="I20" s="147">
        <f t="shared" si="1"/>
        <v>2.0500000000000003</v>
      </c>
      <c r="J20" s="147">
        <f>IF('Crisis Indicator Data'!G17="x","x",IF(LOG('Crisis Indicator Data'!G17)&lt;J$4,0,IF(LOG('Crisis Indicator Data'!G17)&gt;J$3,5,ROUND(5-(J$3-LOG('Crisis Indicator Data'!G17))/(J$3-J$4)*5,1))))</f>
        <v>3.8</v>
      </c>
      <c r="K20" s="165">
        <f>IF('Crisis Indicator Data'!G17="x","x",IF(LEN(E20)&gt;3,('Crisis Indicator Data'!G17/VLOOKUP('Impact of the crisis'!$C20,'Regional Crises'!$B$1:$R$66,5,FALSE)),'Crisis Indicator Data'!G17/VLOOKUP('Impact of the crisis'!$E20,'Country Indicator Data'!$B$4:$P$300,14,FALSE)))</f>
        <v>0.48818840579710143</v>
      </c>
      <c r="L20" s="147">
        <f t="shared" si="2"/>
        <v>2.4</v>
      </c>
      <c r="M20" s="147">
        <f t="shared" si="3"/>
        <v>3.0999999999999996</v>
      </c>
      <c r="N20" s="147">
        <f t="shared" si="4"/>
        <v>2.6</v>
      </c>
      <c r="O20" s="147">
        <f>IF('Crisis Indicator Data'!H17="x","x",IF('Crisis Indicator Data'!H17=0,0,IF(LOG('Crisis Indicator Data'!H17)&lt;O$4,0,IF(LOG('Crisis Indicator Data'!H17)&gt;O$3,5,ROUND(5-(O$3-LOG('Crisis Indicator Data'!H17))/(O$3-O$4)*5,1)))))</f>
        <v>3</v>
      </c>
      <c r="P20" s="165">
        <f>IF('Crisis Indicator Data'!H17="x","x",'Crisis Indicator Data'!H17/'Crisis Indicator Data'!G17)</f>
        <v>0.15095739943595071</v>
      </c>
      <c r="Q20" s="147">
        <f t="shared" si="5"/>
        <v>0.7</v>
      </c>
      <c r="R20" s="147">
        <f t="shared" si="6"/>
        <v>1.85</v>
      </c>
      <c r="S20" s="147">
        <f>IF('Crisis Indicator Data'!I17="x","x",IF('Crisis Indicator Data'!I17=0,0,IF(LOG('Crisis Indicator Data'!I17)&lt;S$4,0,IF(LOG('Crisis Indicator Data'!I17)&gt;S$3,5,ROUND(5-(S$3-LOG('Crisis Indicator Data'!I17))/(S$3-S$4)*5,1)))))</f>
        <v>4</v>
      </c>
      <c r="T20" s="165">
        <f>IF('Crisis Indicator Data'!H17="x","x",IF('Crisis Indicator Data'!I17="x","x",'Crisis Indicator Data'!I17/'Crisis Indicator Data'!H17))</f>
        <v>0.30875122910521141</v>
      </c>
      <c r="U20" s="147">
        <f t="shared" si="7"/>
        <v>5</v>
      </c>
      <c r="V20" s="147">
        <f t="shared" si="8"/>
        <v>4.5</v>
      </c>
      <c r="W20" s="147">
        <f>IF('Crisis Indicator Data'!L17="x","x",IF('Crisis Indicator Data'!L17=0,0,IF(LOG('Crisis Indicator Data'!L17)&lt;W$4,0,IF(LOG('Crisis Indicator Data'!L17)&gt;W$3,5,ROUND(5-(W$3-LOG('Crisis Indicator Data'!L17))/(W$3-W$4)*5,1)))))</f>
        <v>3.4</v>
      </c>
      <c r="X20" s="166">
        <f>IF(OR('Crisis Indicator Data'!L17="x",'Crisis Indicator Data'!H17="x"),"x",'Crisis Indicator Data'!L17/'Crisis Indicator Data'!H17)</f>
        <v>1.135693215339233E-4</v>
      </c>
      <c r="Y20" s="147">
        <f t="shared" si="9"/>
        <v>5</v>
      </c>
      <c r="Z20" s="147">
        <f t="shared" si="10"/>
        <v>4.2</v>
      </c>
      <c r="AA20" s="147">
        <f t="shared" si="11"/>
        <v>4.4000000000000004</v>
      </c>
      <c r="AB20" s="167">
        <f t="shared" si="12"/>
        <v>3.4</v>
      </c>
    </row>
    <row r="21" spans="1:2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8">
        <f>IF('Crisis Indicator Data'!F18="x","x",IF(LOG('Crisis Indicator Data'!F18)&lt;F$4,0,IF(LOG('Crisis Indicator Data'!F18)&gt;F$3,5,ROUND(5-(F$3-LOG('Crisis Indicator Data'!F18))/(F$3-F$4)*5,1))))</f>
        <v>3.8</v>
      </c>
      <c r="G21" s="165">
        <f>IF('Crisis Indicator Data'!F18="x","x",IF(LEN(E21)&gt;3,('Crisis Indicator Data'!F18/VLOOKUP('Impact of the crisis'!$C21,'Regional Crises'!$B$1:$R$66,4,FALSE)),'Crisis Indicator Data'!F18/VLOOKUP('Impact of the crisis'!$E21,'Country Indicator Data'!$B$4:$P$300,15,FALSE)))</f>
        <v>0.42717945463391932</v>
      </c>
      <c r="H21" s="147">
        <f t="shared" si="0"/>
        <v>2.1</v>
      </c>
      <c r="I21" s="147">
        <f t="shared" si="1"/>
        <v>2.95</v>
      </c>
      <c r="J21" s="147">
        <f>IF('Crisis Indicator Data'!G18="x","x",IF(LOG('Crisis Indicator Data'!G18)&lt;J$4,0,IF(LOG('Crisis Indicator Data'!G18)&gt;J$3,5,ROUND(5-(J$3-LOG('Crisis Indicator Data'!G18))/(J$3-J$4)*5,1))))</f>
        <v>2.5</v>
      </c>
      <c r="K21" s="165">
        <f>IF('Crisis Indicator Data'!G18="x","x",IF(LEN(E21)&gt;3,('Crisis Indicator Data'!G18/VLOOKUP('Impact of the crisis'!$C21,'Regional Crises'!$B$1:$R$66,5,FALSE)),'Crisis Indicator Data'!G18/VLOOKUP('Impact of the crisis'!$E21,'Country Indicator Data'!$B$4:$P$300,14,FALSE)))</f>
        <v>0.20499999999999999</v>
      </c>
      <c r="L21" s="147">
        <f t="shared" si="2"/>
        <v>1</v>
      </c>
      <c r="M21" s="147">
        <f t="shared" si="3"/>
        <v>1.75</v>
      </c>
      <c r="N21" s="147">
        <f t="shared" si="4"/>
        <v>2.4</v>
      </c>
      <c r="O21" s="147">
        <f>IF('Crisis Indicator Data'!H18="x","x",IF('Crisis Indicator Data'!H18=0,0,IF(LOG('Crisis Indicator Data'!H18)&lt;O$4,0,IF(LOG('Crisis Indicator Data'!H18)&gt;O$3,5,ROUND(5-(O$3-LOG('Crisis Indicator Data'!H18))/(O$3-O$4)*5,1)))))</f>
        <v>2</v>
      </c>
      <c r="P21" s="165">
        <f>IF('Crisis Indicator Data'!H18="x","x",'Crisis Indicator Data'!H18/'Crisis Indicator Data'!G18)</f>
        <v>8.3951926475786504E-2</v>
      </c>
      <c r="Q21" s="147">
        <f t="shared" si="5"/>
        <v>0.4</v>
      </c>
      <c r="R21" s="147">
        <f t="shared" si="6"/>
        <v>1.2</v>
      </c>
      <c r="S21" s="147">
        <f>IF('Crisis Indicator Data'!I18="x","x",IF('Crisis Indicator Data'!I18=0,0,IF(LOG('Crisis Indicator Data'!I18)&lt;S$4,0,IF(LOG('Crisis Indicator Data'!I18)&gt;S$3,5,ROUND(5-(S$3-LOG('Crisis Indicator Data'!I18))/(S$3-S$4)*5,1)))))</f>
        <v>3.6</v>
      </c>
      <c r="T21" s="165">
        <f>IF('Crisis Indicator Data'!H18="x","x",IF('Crisis Indicator Data'!I18="x","x",'Crisis Indicator Data'!I18/'Crisis Indicator Data'!H18))</f>
        <v>0.73263157894736841</v>
      </c>
      <c r="U21" s="147">
        <f t="shared" si="7"/>
        <v>5</v>
      </c>
      <c r="V21" s="147">
        <f t="shared" si="8"/>
        <v>4.3</v>
      </c>
      <c r="W21" s="147">
        <f>IF('Crisis Indicator Data'!L18="x","x",IF('Crisis Indicator Data'!L18=0,0,IF(LOG('Crisis Indicator Data'!L18)&lt;W$4,0,IF(LOG('Crisis Indicator Data'!L18)&gt;W$3,5,ROUND(5-(W$3-LOG('Crisis Indicator Data'!L18))/(W$3-W$4)*5,1)))))</f>
        <v>2</v>
      </c>
      <c r="X21" s="166">
        <f>IF(OR('Crisis Indicator Data'!L18="x",'Crisis Indicator Data'!H18="x"),"x",'Crisis Indicator Data'!L18/'Crisis Indicator Data'!H18)</f>
        <v>5.2631578947368424E-5</v>
      </c>
      <c r="Y21" s="147">
        <f t="shared" si="9"/>
        <v>2.6</v>
      </c>
      <c r="Z21" s="147">
        <f t="shared" si="10"/>
        <v>2.2999999999999998</v>
      </c>
      <c r="AA21" s="147">
        <f t="shared" si="11"/>
        <v>3.5</v>
      </c>
      <c r="AB21" s="167">
        <f t="shared" si="12"/>
        <v>2.5</v>
      </c>
    </row>
    <row r="22" spans="1:2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1.0343221366974702</v>
      </c>
      <c r="H22" s="147">
        <f t="shared" si="0"/>
        <v>5</v>
      </c>
      <c r="I22" s="147">
        <f t="shared" si="1"/>
        <v>5</v>
      </c>
      <c r="J22" s="147">
        <f>IF('Crisis Indicator Data'!G19="x","x",IF(LOG('Crisis Indicator Data'!G19)&lt;J$4,0,IF(LOG('Crisis Indicator Data'!G19)&gt;J$3,5,ROUND(5-(J$3-LOG('Crisis Indicator Data'!G19))/(J$3-J$4)*5,1))))</f>
        <v>5</v>
      </c>
      <c r="K22" s="165">
        <f>IF('Crisis Indicator Data'!G19="x","x",IF(LEN(E22)&gt;3,('Crisis Indicator Data'!G19/VLOOKUP('Impact of the crisis'!$C22,'Regional Crises'!$B$1:$R$66,5,FALSE)),'Crisis Indicator Data'!G19/VLOOKUP('Impact of the crisis'!$E22,'Country Indicator Data'!$B$4:$P$300,14,FALSE)))</f>
        <v>1</v>
      </c>
      <c r="L22" s="147">
        <f t="shared" si="2"/>
        <v>5</v>
      </c>
      <c r="M22" s="147">
        <f t="shared" si="3"/>
        <v>5</v>
      </c>
      <c r="N22" s="147">
        <f t="shared" si="4"/>
        <v>5</v>
      </c>
      <c r="O22" s="147">
        <f>IF('Crisis Indicator Data'!H19="x","x",IF('Crisis Indicator Data'!H19=0,0,IF(LOG('Crisis Indicator Data'!H19)&lt;O$4,0,IF(LOG('Crisis Indicator Data'!H19)&gt;O$3,5,ROUND(5-(O$3-LOG('Crisis Indicator Data'!H19))/(O$3-O$4)*5,1)))))</f>
        <v>4.9000000000000004</v>
      </c>
      <c r="P22" s="165">
        <f>IF('Crisis Indicator Data'!H19="x","x",'Crisis Indicator Data'!H19/'Crisis Indicator Data'!G19)</f>
        <v>0.24339681721063877</v>
      </c>
      <c r="Q22" s="147">
        <f t="shared" si="5"/>
        <v>1.2</v>
      </c>
      <c r="R22" s="147">
        <f t="shared" si="6"/>
        <v>3.0500000000000003</v>
      </c>
      <c r="S22" s="147">
        <f>IF('Crisis Indicator Data'!I19="x","x",IF('Crisis Indicator Data'!I19=0,0,IF(LOG('Crisis Indicator Data'!I19)&lt;S$4,0,IF(LOG('Crisis Indicator Data'!I19)&gt;S$3,5,ROUND(5-(S$3-LOG('Crisis Indicator Data'!I19))/(S$3-S$4)*5,1)))))</f>
        <v>5</v>
      </c>
      <c r="T22" s="165">
        <f>IF('Crisis Indicator Data'!H19="x","x",IF('Crisis Indicator Data'!I19="x","x",'Crisis Indicator Data'!I19/'Crisis Indicator Data'!H19))</f>
        <v>0.24919595898444891</v>
      </c>
      <c r="U22" s="147">
        <f t="shared" si="7"/>
        <v>5</v>
      </c>
      <c r="V22" s="147">
        <f t="shared" si="8"/>
        <v>5</v>
      </c>
      <c r="W22" s="147">
        <f>IF('Crisis Indicator Data'!L19="x","x",IF('Crisis Indicator Data'!L19=0,0,IF(LOG('Crisis Indicator Data'!L19)&lt;W$4,0,IF(LOG('Crisis Indicator Data'!L19)&gt;W$3,5,ROUND(5-(W$3-LOG('Crisis Indicator Data'!L19))/(W$3-W$4)*5,1)))))</f>
        <v>4.8</v>
      </c>
      <c r="X22" s="166">
        <f>IF(OR('Crisis Indicator Data'!L19="x",'Crisis Indicator Data'!H19="x"),"x",'Crisis Indicator Data'!L19/'Crisis Indicator Data'!H19)</f>
        <v>9.0393128760074163E-5</v>
      </c>
      <c r="Y22" s="147">
        <f t="shared" si="9"/>
        <v>4.5</v>
      </c>
      <c r="Z22" s="147">
        <f t="shared" si="10"/>
        <v>4.7</v>
      </c>
      <c r="AA22" s="147">
        <f t="shared" si="11"/>
        <v>4.9000000000000004</v>
      </c>
      <c r="AB22" s="167">
        <f t="shared" si="12"/>
        <v>4.2</v>
      </c>
    </row>
    <row r="23" spans="1:28"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8">
        <f>IF('Crisis Indicator Data'!F20="x","x",IF(LOG('Crisis Indicator Data'!F20)&lt;F$4,0,IF(LOG('Crisis Indicator Data'!F20)&gt;F$3,5,ROUND(5-(F$3-LOG('Crisis Indicator Data'!F20))/(F$3-F$4)*5,1))))</f>
        <v>4.2</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4.5999999999999996</v>
      </c>
      <c r="J23" s="147">
        <f>IF('Crisis Indicator Data'!G20="x","x",IF(LOG('Crisis Indicator Data'!G20)&lt;J$4,0,IF(LOG('Crisis Indicator Data'!G20)&gt;J$3,5,ROUND(5-(J$3-LOG('Crisis Indicator Data'!G20))/(J$3-J$4)*5,1))))</f>
        <v>0</v>
      </c>
      <c r="K23" s="165">
        <f>IF('Crisis Indicator Data'!G20="x","x",IF(LEN(E23)&gt;3,('Crisis Indicator Data'!G20/VLOOKUP('Impact of the crisis'!$C23,'Regional Crises'!$B$1:$R$66,5,FALSE)),'Crisis Indicator Data'!G20/VLOOKUP('Impact of the crisis'!$E23,'Country Indicator Data'!$B$4:$P$300,14,FALSE)))</f>
        <v>0.11293103448275862</v>
      </c>
      <c r="L23" s="147">
        <f t="shared" si="2"/>
        <v>0.5</v>
      </c>
      <c r="M23" s="147">
        <f t="shared" si="3"/>
        <v>0.25</v>
      </c>
      <c r="N23" s="147">
        <f t="shared" si="4"/>
        <v>3.1</v>
      </c>
      <c r="O23" s="147">
        <f>IF('Crisis Indicator Data'!H20="x","x",IF('Crisis Indicator Data'!H20=0,0,IF(LOG('Crisis Indicator Data'!H20)&lt;O$4,0,IF(LOG('Crisis Indicator Data'!H20)&gt;O$3,5,ROUND(5-(O$3-LOG('Crisis Indicator Data'!H20))/(O$3-O$4)*5,1)))))</f>
        <v>1.6</v>
      </c>
      <c r="P23" s="165">
        <f>IF('Crisis Indicator Data'!H20="x","x",'Crisis Indicator Data'!H20/'Crisis Indicator Data'!G20)</f>
        <v>0.42748091603053434</v>
      </c>
      <c r="Q23" s="147">
        <f t="shared" si="5"/>
        <v>2.1</v>
      </c>
      <c r="R23" s="147">
        <f t="shared" si="6"/>
        <v>1.85</v>
      </c>
      <c r="S23" s="147">
        <f>IF('Crisis Indicator Data'!I20="x","x",IF('Crisis Indicator Data'!I20=0,0,IF(LOG('Crisis Indicator Data'!I20)&lt;S$4,0,IF(LOG('Crisis Indicator Data'!I20)&gt;S$3,5,ROUND(5-(S$3-LOG('Crisis Indicator Data'!I20))/(S$3-S$4)*5,1)))))</f>
        <v>3</v>
      </c>
      <c r="T23" s="165">
        <f>IF('Crisis Indicator Data'!H20="x","x",IF('Crisis Indicator Data'!I20="x","x",'Crisis Indicator Data'!I20/'Crisis Indicator Data'!H20))</f>
        <v>0.48214285714285715</v>
      </c>
      <c r="U23" s="147">
        <f t="shared" si="7"/>
        <v>5</v>
      </c>
      <c r="V23" s="147">
        <f t="shared" si="8"/>
        <v>4</v>
      </c>
      <c r="W23" s="147">
        <f>IF('Crisis Indicator Data'!L20="x","x",IF('Crisis Indicator Data'!L20=0,0,IF(LOG('Crisis Indicator Data'!L20)&lt;W$4,0,IF(LOG('Crisis Indicator Data'!L20)&gt;W$3,5,ROUND(5-(W$3-LOG('Crisis Indicator Data'!L20))/(W$3-W$4)*5,1)))))</f>
        <v>1.7</v>
      </c>
      <c r="X23" s="166">
        <f>IF(OR('Crisis Indicator Data'!L20="x",'Crisis Indicator Data'!H20="x"),"x",'Crisis Indicator Data'!L20/'Crisis Indicator Data'!H20)</f>
        <v>5.7142857142857142E-5</v>
      </c>
      <c r="Y23" s="147">
        <f t="shared" si="9"/>
        <v>2.9</v>
      </c>
      <c r="Z23" s="147">
        <f t="shared" si="10"/>
        <v>2.2999999999999998</v>
      </c>
      <c r="AA23" s="147">
        <f t="shared" si="11"/>
        <v>3.3</v>
      </c>
      <c r="AB23" s="167">
        <f t="shared" si="12"/>
        <v>2.6</v>
      </c>
    </row>
    <row r="24" spans="1:2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8">
        <f>IF('Crisis Indicator Data'!F21="x","x",IF(LOG('Crisis Indicator Data'!F21)&lt;F$4,0,IF(LOG('Crisis Indicator Data'!F21)&gt;F$3,5,ROUND(5-(F$3-LOG('Crisis Indicator Data'!F21))/(F$3-F$4)*5,1))))</f>
        <v>5</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5</v>
      </c>
      <c r="J24" s="147">
        <f>IF('Crisis Indicator Data'!G21="x","x",IF(LOG('Crisis Indicator Data'!G21)&lt;J$4,0,IF(LOG('Crisis Indicator Data'!G21)&gt;J$3,5,ROUND(5-(J$3-LOG('Crisis Indicator Data'!G21))/(J$3-J$4)*5,1))))</f>
        <v>5</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5</v>
      </c>
      <c r="N24" s="147">
        <f t="shared" si="4"/>
        <v>5</v>
      </c>
      <c r="O24" s="147">
        <f>IF('Crisis Indicator Data'!H21="x","x",IF('Crisis Indicator Data'!H21=0,0,IF(LOG('Crisis Indicator Data'!H21)&lt;O$4,0,IF(LOG('Crisis Indicator Data'!H21)&gt;O$3,5,ROUND(5-(O$3-LOG('Crisis Indicator Data'!H21))/(O$3-O$4)*5,1)))))</f>
        <v>4.2</v>
      </c>
      <c r="P24" s="165">
        <f>IF('Crisis Indicator Data'!H21="x","x",'Crisis Indicator Data'!H21/'Crisis Indicator Data'!G21)</f>
        <v>0.18992248062015504</v>
      </c>
      <c r="Q24" s="147">
        <f t="shared" si="5"/>
        <v>0.9</v>
      </c>
      <c r="R24" s="147">
        <f t="shared" si="6"/>
        <v>2.5500000000000003</v>
      </c>
      <c r="S24" s="147">
        <f>IF('Crisis Indicator Data'!I21="x","x",IF('Crisis Indicator Data'!I21=0,0,IF(LOG('Crisis Indicator Data'!I21)&lt;S$4,0,IF(LOG('Crisis Indicator Data'!I21)&gt;S$3,5,ROUND(5-(S$3-LOG('Crisis Indicator Data'!I21))/(S$3-S$4)*5,1)))))</f>
        <v>5</v>
      </c>
      <c r="T24" s="165">
        <f>IF('Crisis Indicator Data'!H21="x","x",IF('Crisis Indicator Data'!I21="x","x",'Crisis Indicator Data'!I21/'Crisis Indicator Data'!H21))</f>
        <v>0.46938775510204084</v>
      </c>
      <c r="U24" s="147">
        <f t="shared" si="7"/>
        <v>5</v>
      </c>
      <c r="V24" s="147">
        <f t="shared" si="8"/>
        <v>5</v>
      </c>
      <c r="W24" s="147">
        <f>IF('Crisis Indicator Data'!L21="x","x",IF('Crisis Indicator Data'!L21=0,0,IF(LOG('Crisis Indicator Data'!L21)&lt;W$4,0,IF(LOG('Crisis Indicator Data'!L21)&gt;W$3,5,ROUND(5-(W$3-LOG('Crisis Indicator Data'!L21))/(W$3-W$4)*5,1)))))</f>
        <v>5</v>
      </c>
      <c r="X24" s="166">
        <f>IF(OR('Crisis Indicator Data'!L21="x",'Crisis Indicator Data'!H21="x"),"x",'Crisis Indicator Data'!L21/'Crisis Indicator Data'!H21)</f>
        <v>3.1897959183673467E-4</v>
      </c>
      <c r="Y24" s="147">
        <f t="shared" si="9"/>
        <v>5</v>
      </c>
      <c r="Z24" s="147">
        <f t="shared" si="10"/>
        <v>5</v>
      </c>
      <c r="AA24" s="147">
        <f t="shared" si="11"/>
        <v>5</v>
      </c>
      <c r="AB24" s="167">
        <f t="shared" si="12"/>
        <v>4.0999999999999996</v>
      </c>
    </row>
    <row r="25" spans="1:2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0.70575581395348841</v>
      </c>
      <c r="L25" s="147">
        <f t="shared" si="2"/>
        <v>3.5</v>
      </c>
      <c r="M25" s="147">
        <f t="shared" si="3"/>
        <v>4.25</v>
      </c>
      <c r="N25" s="147">
        <f t="shared" si="4"/>
        <v>4.7</v>
      </c>
      <c r="O25" s="147">
        <f>IF('Crisis Indicator Data'!H22="x","x",IF('Crisis Indicator Data'!H22=0,0,IF(LOG('Crisis Indicator Data'!H22)&lt;O$4,0,IF(LOG('Crisis Indicator Data'!H22)&gt;O$3,5,ROUND(5-(O$3-LOG('Crisis Indicator Data'!H22))/(O$3-O$4)*5,1)))))</f>
        <v>3.8</v>
      </c>
      <c r="P25" s="165">
        <f>IF('Crisis Indicator Data'!H22="x","x",'Crisis Indicator Data'!H22/'Crisis Indicator Data'!G22)</f>
        <v>0.15866216327539337</v>
      </c>
      <c r="Q25" s="147">
        <f t="shared" si="5"/>
        <v>0.8</v>
      </c>
      <c r="R25" s="147">
        <f t="shared" si="6"/>
        <v>2.2999999999999998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0.42886812045690548</v>
      </c>
      <c r="U25" s="147">
        <f t="shared" si="7"/>
        <v>5</v>
      </c>
      <c r="V25" s="147">
        <f t="shared" si="8"/>
        <v>4.9000000000000004</v>
      </c>
      <c r="W25" s="147" t="str">
        <f>IF('Crisis Indicator Data'!L22="x","x",IF('Crisis Indicator Data'!L22=0,0,IF(LOG('Crisis Indicator Data'!L22)&lt;W$4,0,IF(LOG('Crisis Indicator Data'!L22)&gt;W$3,5,ROUND(5-(W$3-LOG('Crisis Indicator Data'!L22))/(W$3-W$4)*5,1)))))</f>
        <v>x</v>
      </c>
      <c r="X25" s="166" t="str">
        <f>IF(OR('Crisis Indicator Data'!L22="x",'Crisis Indicator Data'!H22="x"),"x",'Crisis Indicator Data'!L22/'Crisis Indicator Data'!H22)</f>
        <v>x</v>
      </c>
      <c r="Y25" s="147" t="str">
        <f t="shared" si="9"/>
        <v>x</v>
      </c>
      <c r="Z25" s="147" t="str">
        <f t="shared" si="10"/>
        <v>x</v>
      </c>
      <c r="AA25" s="147">
        <f t="shared" si="11"/>
        <v>4.9000000000000004</v>
      </c>
      <c r="AB25" s="167">
        <f t="shared" si="12"/>
        <v>3.9</v>
      </c>
    </row>
    <row r="26" spans="1:2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8">
        <f>IF('Crisis Indicator Data'!F23="x","x",IF(LOG('Crisis Indicator Data'!F23)&lt;F$4,0,IF(LOG('Crisis Indicator Data'!F23)&gt;F$3,5,ROUND(5-(F$3-LOG('Crisis Indicator Data'!F23))/(F$3-F$4)*5,1))))</f>
        <v>1.1000000000000001</v>
      </c>
      <c r="G26" s="165">
        <f>IF('Crisis Indicator Data'!F23="x","x",IF(LEN(E26)&gt;3,('Crisis Indicator Data'!F23/VLOOKUP('Impact of the crisis'!$C26,'Regional Crises'!$B$1:$R$66,4,FALSE)),'Crisis Indicator Data'!F23/VLOOKUP('Impact of the crisis'!$E26,'Country Indicator Data'!$B$4:$P$300,15,FALSE)))</f>
        <v>8.7387387387387383E-2</v>
      </c>
      <c r="H26" s="147">
        <f t="shared" si="0"/>
        <v>0.3</v>
      </c>
      <c r="I26" s="147">
        <f t="shared" si="1"/>
        <v>0.70000000000000007</v>
      </c>
      <c r="J26" s="147">
        <f>IF('Crisis Indicator Data'!G23="x","x",IF(LOG('Crisis Indicator Data'!G23)&lt;J$4,0,IF(LOG('Crisis Indicator Data'!G23)&gt;J$3,5,ROUND(5-(J$3-LOG('Crisis Indicator Data'!G23))/(J$3-J$4)*5,1))))</f>
        <v>0.2</v>
      </c>
      <c r="K26" s="165">
        <f>IF('Crisis Indicator Data'!G23="x","x",IF(LEN(E26)&gt;3,('Crisis Indicator Data'!G23/VLOOKUP('Impact of the crisis'!$C26,'Regional Crises'!$B$1:$R$66,5,FALSE)),'Crisis Indicator Data'!G23/VLOOKUP('Impact of the crisis'!$E26,'Country Indicator Data'!$B$4:$P$300,14,FALSE)))</f>
        <v>0.21118359739049394</v>
      </c>
      <c r="L26" s="147">
        <f t="shared" si="2"/>
        <v>1</v>
      </c>
      <c r="M26" s="147">
        <f t="shared" si="3"/>
        <v>0.6</v>
      </c>
      <c r="N26" s="147">
        <f t="shared" si="4"/>
        <v>0.7</v>
      </c>
      <c r="O26" s="147">
        <f>IF('Crisis Indicator Data'!H23="x","x",IF('Crisis Indicator Data'!H23=0,0,IF(LOG('Crisis Indicator Data'!H23)&lt;O$4,0,IF(LOG('Crisis Indicator Data'!H23)&gt;O$3,5,ROUND(5-(O$3-LOG('Crisis Indicator Data'!H23))/(O$3-O$4)*5,1)))))</f>
        <v>1.5</v>
      </c>
      <c r="P26" s="165">
        <f>IF('Crisis Indicator Data'!H23="x","x",'Crisis Indicator Data'!H23/'Crisis Indicator Data'!G23)</f>
        <v>0.21800529567519858</v>
      </c>
      <c r="Q26" s="147">
        <f t="shared" si="5"/>
        <v>1.1000000000000001</v>
      </c>
      <c r="R26" s="147">
        <f t="shared" si="6"/>
        <v>1.3</v>
      </c>
      <c r="S26" s="147">
        <f>IF('Crisis Indicator Data'!I23="x","x",IF('Crisis Indicator Data'!I23=0,0,IF(LOG('Crisis Indicator Data'!I23)&lt;S$4,0,IF(LOG('Crisis Indicator Data'!I23)&gt;S$3,5,ROUND(5-(S$3-LOG('Crisis Indicator Data'!I23))/(S$3-S$4)*5,1)))))</f>
        <v>3.3</v>
      </c>
      <c r="T26" s="165">
        <f>IF('Crisis Indicator Data'!H23="x","x",IF('Crisis Indicator Data'!I23="x","x",'Crisis Indicator Data'!I23/'Crisis Indicator Data'!H23))</f>
        <v>0.80971659919028338</v>
      </c>
      <c r="U26" s="147">
        <f t="shared" si="7"/>
        <v>5</v>
      </c>
      <c r="V26" s="147">
        <f t="shared" si="8"/>
        <v>4.2</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4.2</v>
      </c>
      <c r="AB26" s="167">
        <f t="shared" si="12"/>
        <v>3.1</v>
      </c>
    </row>
    <row r="27" spans="1:2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8">
        <f>IF('Crisis Indicator Data'!F24="x","x",IF(LOG('Crisis Indicator Data'!F24)&lt;F$4,0,IF(LOG('Crisis Indicator Data'!F24)&gt;F$3,5,ROUND(5-(F$3-LOG('Crisis Indicator Data'!F24))/(F$3-F$4)*5,1))))</f>
        <v>2.2999999999999998</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3.65</v>
      </c>
      <c r="J27" s="147">
        <f>IF('Crisis Indicator Data'!G24="x","x",IF(LOG('Crisis Indicator Data'!G24)&lt;J$4,0,IF(LOG('Crisis Indicator Data'!G24)&gt;J$3,5,ROUND(5-(J$3-LOG('Crisis Indicator Data'!G24))/(J$3-J$4)*5,1))))</f>
        <v>0.2</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2.6</v>
      </c>
      <c r="N27" s="147">
        <f t="shared" si="4"/>
        <v>3.2</v>
      </c>
      <c r="O27" s="147">
        <f>IF('Crisis Indicator Data'!H24="x","x",IF('Crisis Indicator Data'!H24=0,0,IF(LOG('Crisis Indicator Data'!H24)&lt;O$4,0,IF(LOG('Crisis Indicator Data'!H24)&gt;O$3,5,ROUND(5-(O$3-LOG('Crisis Indicator Data'!H24))/(O$3-O$4)*5,1)))))</f>
        <v>2.2000000000000002</v>
      </c>
      <c r="P27" s="165">
        <f>IF('Crisis Indicator Data'!H24="x","x",'Crisis Indicator Data'!H24/'Crisis Indicator Data'!G24)</f>
        <v>0.55752961082910324</v>
      </c>
      <c r="Q27" s="147">
        <f t="shared" si="5"/>
        <v>2.8</v>
      </c>
      <c r="R27" s="147">
        <f t="shared" si="6"/>
        <v>2.5</v>
      </c>
      <c r="S27" s="147">
        <f>IF('Crisis Indicator Data'!I24="x","x",IF('Crisis Indicator Data'!I24=0,0,IF(LOG('Crisis Indicator Data'!I24)&lt;S$4,0,IF(LOG('Crisis Indicator Data'!I24)&gt;S$3,5,ROUND(5-(S$3-LOG('Crisis Indicator Data'!I24))/(S$3-S$4)*5,1)))))</f>
        <v>2.4</v>
      </c>
      <c r="T27" s="165">
        <f>IF('Crisis Indicator Data'!H24="x","x",IF('Crisis Indicator Data'!I24="x","x",'Crisis Indicator Data'!I24/'Crisis Indicator Data'!H24))</f>
        <v>6.8285280728376321E-2</v>
      </c>
      <c r="U27" s="147">
        <f t="shared" si="7"/>
        <v>2.2999999999999998</v>
      </c>
      <c r="V27" s="147">
        <f t="shared" si="8"/>
        <v>2.4</v>
      </c>
      <c r="W27" s="147">
        <f>IF('Crisis Indicator Data'!L24="x","x",IF('Crisis Indicator Data'!L24=0,0,IF(LOG('Crisis Indicator Data'!L24)&lt;W$4,0,IF(LOG('Crisis Indicator Data'!L24)&gt;W$3,5,ROUND(5-(W$3-LOG('Crisis Indicator Data'!L24))/(W$3-W$4)*5,1)))))</f>
        <v>1.4</v>
      </c>
      <c r="X27" s="166">
        <f>IF(OR('Crisis Indicator Data'!L24="x",'Crisis Indicator Data'!H24="x"),"x",'Crisis Indicator Data'!L24/'Crisis Indicator Data'!H24)</f>
        <v>1.5174506828528072E-5</v>
      </c>
      <c r="Y27" s="147">
        <f t="shared" si="9"/>
        <v>0.8</v>
      </c>
      <c r="Z27" s="147">
        <f t="shared" si="10"/>
        <v>1.1000000000000001</v>
      </c>
      <c r="AA27" s="147">
        <f t="shared" si="11"/>
        <v>1.8</v>
      </c>
      <c r="AB27" s="167">
        <f t="shared" si="12"/>
        <v>2.2000000000000002</v>
      </c>
    </row>
    <row r="28" spans="1:28"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8">
        <f>IF('Crisis Indicator Data'!F25="x","x",IF(LOG('Crisis Indicator Data'!F25)&lt;F$4,0,IF(LOG('Crisis Indicator Data'!F25)&gt;F$3,5,ROUND(5-(F$3-LOG('Crisis Indicator Data'!F25))/(F$3-F$4)*5,1))))</f>
        <v>1.4</v>
      </c>
      <c r="G28" s="165">
        <f>IF('Crisis Indicator Data'!F25="x","x",IF(LEN(E28)&gt;3,('Crisis Indicator Data'!F25/VLOOKUP('Impact of the crisis'!$C28,'Regional Crises'!$B$1:$R$66,4,FALSE)),'Crisis Indicator Data'!F25/VLOOKUP('Impact of the crisis'!$E28,'Country Indicator Data'!$B$4:$P$300,15,FALSE)))</f>
        <v>0.31492666091458155</v>
      </c>
      <c r="H28" s="147">
        <f t="shared" si="0"/>
        <v>1.5</v>
      </c>
      <c r="I28" s="147">
        <f t="shared" si="1"/>
        <v>1.45</v>
      </c>
      <c r="J28" s="147">
        <f>IF('Crisis Indicator Data'!G25="x","x",IF(LOG('Crisis Indicator Data'!G25)&lt;J$4,0,IF(LOG('Crisis Indicator Data'!G25)&gt;J$3,5,ROUND(5-(J$3-LOG('Crisis Indicator Data'!G25))/(J$3-J$4)*5,1))))</f>
        <v>0</v>
      </c>
      <c r="K28" s="165">
        <f>IF('Crisis Indicator Data'!G25="x","x",IF(LEN(E28)&gt;3,('Crisis Indicator Data'!G25/VLOOKUP('Impact of the crisis'!$C28,'Regional Crises'!$B$1:$R$66,5,FALSE)),'Crisis Indicator Data'!G25/VLOOKUP('Impact of the crisis'!$E28,'Country Indicator Data'!$B$4:$P$300,14,FALSE)))</f>
        <v>0.57614213197969544</v>
      </c>
      <c r="L28" s="147">
        <f t="shared" si="2"/>
        <v>2.9</v>
      </c>
      <c r="M28" s="147">
        <f t="shared" si="3"/>
        <v>1.45</v>
      </c>
      <c r="N28" s="147">
        <f t="shared" si="4"/>
        <v>1.5</v>
      </c>
      <c r="O28" s="147">
        <f>IF('Crisis Indicator Data'!H25="x","x",IF('Crisis Indicator Data'!H25=0,0,IF(LOG('Crisis Indicator Data'!H25)&lt;O$4,0,IF(LOG('Crisis Indicator Data'!H25)&gt;O$3,5,ROUND(5-(O$3-LOG('Crisis Indicator Data'!H25))/(O$3-O$4)*5,1)))))</f>
        <v>0.3</v>
      </c>
      <c r="P28" s="165">
        <f>IF('Crisis Indicator Data'!H25="x","x",'Crisis Indicator Data'!H25/'Crisis Indicator Data'!G25)</f>
        <v>6.6079295154185022E-2</v>
      </c>
      <c r="Q28" s="147">
        <f t="shared" si="5"/>
        <v>0.3</v>
      </c>
      <c r="R28" s="147">
        <f t="shared" si="6"/>
        <v>0.3</v>
      </c>
      <c r="S28" s="147">
        <f>IF('Crisis Indicator Data'!I25="x","x",IF('Crisis Indicator Data'!I25=0,0,IF(LOG('Crisis Indicator Data'!I25)&lt;S$4,0,IF(LOG('Crisis Indicator Data'!I25)&gt;S$3,5,ROUND(5-(S$3-LOG('Crisis Indicator Data'!I25))/(S$3-S$4)*5,1)))))</f>
        <v>2.4</v>
      </c>
      <c r="T28" s="165">
        <f>IF('Crisis Indicator Data'!H25="x","x",IF('Crisis Indicator Data'!I25="x","x",'Crisis Indicator Data'!I25/'Crisis Indicator Data'!H25))</f>
        <v>1</v>
      </c>
      <c r="U28" s="147">
        <f t="shared" si="7"/>
        <v>5</v>
      </c>
      <c r="V28" s="147">
        <f t="shared" si="8"/>
        <v>3.7</v>
      </c>
      <c r="W28" s="147">
        <f>IF('Crisis Indicator Data'!L25="x","x",IF('Crisis Indicator Data'!L25=0,0,IF(LOG('Crisis Indicator Data'!L25)&lt;W$4,0,IF(LOG('Crisis Indicator Data'!L25)&gt;W$3,5,ROUND(5-(W$3-LOG('Crisis Indicator Data'!L25))/(W$3-W$4)*5,1)))))</f>
        <v>1.4</v>
      </c>
      <c r="X28" s="166">
        <f>IF(OR('Crisis Indicator Data'!L25="x",'Crisis Indicator Data'!H25="x"),"x",'Crisis Indicator Data'!L25/'Crisis Indicator Data'!H25)</f>
        <v>2.2222222222222223E-4</v>
      </c>
      <c r="Y28" s="147">
        <f t="shared" si="9"/>
        <v>5</v>
      </c>
      <c r="Z28" s="147">
        <f t="shared" si="10"/>
        <v>3.2</v>
      </c>
      <c r="AA28" s="147">
        <f t="shared" si="11"/>
        <v>3.5</v>
      </c>
      <c r="AB28" s="167">
        <f t="shared" si="12"/>
        <v>2.2000000000000002</v>
      </c>
    </row>
    <row r="29" spans="1:28"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8">
        <f>IF('Crisis Indicator Data'!F26="x","x",IF(LOG('Crisis Indicator Data'!F26)&lt;F$4,0,IF(LOG('Crisis Indicator Data'!F26)&gt;F$3,5,ROUND(5-(F$3-LOG('Crisis Indicator Data'!F26))/(F$3-F$4)*5,1))))</f>
        <v>2.2999999999999998</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3.65</v>
      </c>
      <c r="J29" s="147">
        <f>IF('Crisis Indicator Data'!G26="x","x",IF(LOG('Crisis Indicator Data'!G26)&lt;J$4,0,IF(LOG('Crisis Indicator Data'!G26)&gt;J$3,5,ROUND(5-(J$3-LOG('Crisis Indicator Data'!G26))/(J$3-J$4)*5,1))))</f>
        <v>0.2</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2.6</v>
      </c>
      <c r="N29" s="147">
        <f t="shared" si="4"/>
        <v>3.2</v>
      </c>
      <c r="O29" s="147">
        <f>IF('Crisis Indicator Data'!H26="x","x",IF('Crisis Indicator Data'!H26=0,0,IF(LOG('Crisis Indicator Data'!H26)&lt;O$4,0,IF(LOG('Crisis Indicator Data'!H26)&gt;O$3,5,ROUND(5-(O$3-LOG('Crisis Indicator Data'!H26))/(O$3-O$4)*5,1)))))</f>
        <v>2.1</v>
      </c>
      <c r="P29" s="165">
        <f>IF('Crisis Indicator Data'!H26="x","x",'Crisis Indicator Data'!H26/'Crisis Indicator Data'!G26)</f>
        <v>0.51353637901861249</v>
      </c>
      <c r="Q29" s="147">
        <f t="shared" si="5"/>
        <v>2.5</v>
      </c>
      <c r="R29" s="147">
        <f t="shared" si="6"/>
        <v>2.2999999999999998</v>
      </c>
      <c r="S29" s="147" t="str">
        <f>IF('Crisis Indicator Data'!I26="x","x",IF('Crisis Indicator Data'!I26=0,0,IF(LOG('Crisis Indicator Data'!I26)&lt;S$4,0,IF(LOG('Crisis Indicator Data'!I26)&gt;S$3,5,ROUND(5-(S$3-LOG('Crisis Indicator Data'!I26))/(S$3-S$4)*5,1)))))</f>
        <v>x</v>
      </c>
      <c r="T29" s="165" t="str">
        <f>IF('Crisis Indicator Data'!H26="x","x",IF('Crisis Indicator Data'!I26="x","x",'Crisis Indicator Data'!I26/'Crisis Indicator Data'!H26))</f>
        <v>x</v>
      </c>
      <c r="U29" s="147" t="str">
        <f t="shared" si="7"/>
        <v>x</v>
      </c>
      <c r="V29" s="147" t="str">
        <f t="shared" si="8"/>
        <v>x</v>
      </c>
      <c r="W29" s="147" t="str">
        <f>IF('Crisis Indicator Data'!L26="x","x",IF('Crisis Indicator Data'!L26=0,0,IF(LOG('Crisis Indicator Data'!L26)&lt;W$4,0,IF(LOG('Crisis Indicator Data'!L26)&gt;W$3,5,ROUND(5-(W$3-LOG('Crisis Indicator Data'!L26))/(W$3-W$4)*5,1)))))</f>
        <v>x</v>
      </c>
      <c r="X29" s="166" t="str">
        <f>IF(OR('Crisis Indicator Data'!L26="x",'Crisis Indicator Data'!H26="x"),"x",'Crisis Indicator Data'!L26/'Crisis Indicator Data'!H26)</f>
        <v>x</v>
      </c>
      <c r="Y29" s="147" t="str">
        <f t="shared" si="9"/>
        <v>x</v>
      </c>
      <c r="Z29" s="147" t="str">
        <f t="shared" si="10"/>
        <v>x</v>
      </c>
      <c r="AA29" s="147" t="str">
        <f t="shared" si="11"/>
        <v>x</v>
      </c>
      <c r="AB29" s="167">
        <f t="shared" si="12"/>
        <v>2.2999999999999998</v>
      </c>
    </row>
    <row r="30" spans="1:2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8">
        <f>IF('Crisis Indicator Data'!F27="x","x",IF(LOG('Crisis Indicator Data'!F27)&lt;F$4,0,IF(LOG('Crisis Indicator Data'!F27)&gt;F$3,5,ROUND(5-(F$3-LOG('Crisis Indicator Data'!F27))/(F$3-F$4)*5,1))))</f>
        <v>2.8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3.9</v>
      </c>
      <c r="J30" s="147">
        <f>IF('Crisis Indicator Data'!G27="x","x",IF(LOG('Crisis Indicator Data'!G27)&lt;J$4,0,IF(LOG('Crisis Indicator Data'!G27)&gt;J$3,5,ROUND(5-(J$3-LOG('Crisis Indicator Data'!G27))/(J$3-J$4)*5,1))))</f>
        <v>3.2</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4.0999999999999996</v>
      </c>
      <c r="N30" s="147">
        <f t="shared" si="4"/>
        <v>4</v>
      </c>
      <c r="O30" s="147">
        <f>IF('Crisis Indicator Data'!H27="x","x",IF('Crisis Indicator Data'!H27=0,0,IF(LOG('Crisis Indicator Data'!H27)&lt;O$4,0,IF(LOG('Crisis Indicator Data'!H27)&gt;O$3,5,ROUND(5-(O$3-LOG('Crisis Indicator Data'!H27))/(O$3-O$4)*5,1)))))</f>
        <v>4</v>
      </c>
      <c r="P30" s="165">
        <f>IF('Crisis Indicator Data'!H27="x","x",'Crisis Indicator Data'!H27/'Crisis Indicator Data'!G27)</f>
        <v>0.9370676188350815</v>
      </c>
      <c r="Q30" s="147">
        <f t="shared" si="5"/>
        <v>4.7</v>
      </c>
      <c r="R30" s="147">
        <f t="shared" si="6"/>
        <v>4.3499999999999996</v>
      </c>
      <c r="S30" s="147">
        <f>IF('Crisis Indicator Data'!I27="x","x",IF('Crisis Indicator Data'!I27=0,0,IF(LOG('Crisis Indicator Data'!I27)&lt;S$4,0,IF(LOG('Crisis Indicator Data'!I27)&gt;S$3,5,ROUND(5-(S$3-LOG('Crisis Indicator Data'!I27))/(S$3-S$4)*5,1)))))</f>
        <v>2.9</v>
      </c>
      <c r="T30" s="165">
        <f>IF('Crisis Indicator Data'!H27="x","x",IF('Crisis Indicator Data'!I27="x","x",'Crisis Indicator Data'!I27/'Crisis Indicator Data'!H27))</f>
        <v>1.3693736603953323E-2</v>
      </c>
      <c r="U30" s="147">
        <f t="shared" si="7"/>
        <v>0.5</v>
      </c>
      <c r="V30" s="147">
        <f t="shared" si="8"/>
        <v>1.7</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f t="shared" si="11"/>
        <v>1.7</v>
      </c>
      <c r="AB30" s="167">
        <f t="shared" si="12"/>
        <v>3.3</v>
      </c>
    </row>
    <row r="31" spans="1:2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1.5</v>
      </c>
      <c r="P31" s="165">
        <f>IF('Crisis Indicator Data'!H28="x","x",'Crisis Indicator Data'!H28/'Crisis Indicator Data'!G28)</f>
        <v>5.7645764576457646E-3</v>
      </c>
      <c r="Q31" s="147">
        <f t="shared" si="5"/>
        <v>0</v>
      </c>
      <c r="R31" s="147">
        <f t="shared" si="6"/>
        <v>0.75</v>
      </c>
      <c r="S31" s="147">
        <f>IF('Crisis Indicator Data'!I28="x","x",IF('Crisis Indicator Data'!I28=0,0,IF(LOG('Crisis Indicator Data'!I28)&lt;S$4,0,IF(LOG('Crisis Indicator Data'!I28)&gt;S$3,5,ROUND(5-(S$3-LOG('Crisis Indicator Data'!I28))/(S$3-S$4)*5,1)))))</f>
        <v>3.5</v>
      </c>
      <c r="T31" s="165">
        <f>IF('Crisis Indicator Data'!H28="x","x",IF('Crisis Indicator Data'!I28="x","x",'Crisis Indicator Data'!I28/'Crisis Indicator Data'!H28))</f>
        <v>1</v>
      </c>
      <c r="U31" s="147">
        <f t="shared" si="7"/>
        <v>5</v>
      </c>
      <c r="V31" s="147">
        <f t="shared" si="8"/>
        <v>4.3</v>
      </c>
      <c r="W31" s="147">
        <f>IF('Crisis Indicator Data'!L28="x","x",IF('Crisis Indicator Data'!L28=0,0,IF(LOG('Crisis Indicator Data'!L28)&lt;W$4,0,IF(LOG('Crisis Indicator Data'!L28)&gt;W$3,5,ROUND(5-(W$3-LOG('Crisis Indicator Data'!L28))/(W$3-W$4)*5,1)))))</f>
        <v>3.1</v>
      </c>
      <c r="X31" s="166">
        <f>IF(OR('Crisis Indicator Data'!L28="x",'Crisis Indicator Data'!H28="x"),"x",'Crisis Indicator Data'!L28/'Crisis Indicator Data'!H28)</f>
        <v>5.9160305343511452E-4</v>
      </c>
      <c r="Y31" s="147">
        <f t="shared" si="9"/>
        <v>5</v>
      </c>
      <c r="Z31" s="147">
        <f t="shared" si="10"/>
        <v>4.0999999999999996</v>
      </c>
      <c r="AA31" s="147">
        <f t="shared" si="11"/>
        <v>4.2</v>
      </c>
      <c r="AB31" s="167">
        <f t="shared" si="12"/>
        <v>2.9</v>
      </c>
    </row>
    <row r="32" spans="1:28"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8">
        <f>IF('Crisis Indicator Data'!F29="x","x",IF(LOG('Crisis Indicator Data'!F29)&lt;F$4,0,IF(LOG('Crisis Indicator Data'!F29)&gt;F$3,5,ROUND(5-(F$3-LOG('Crisis Indicator Data'!F29))/(F$3-F$4)*5,1))))</f>
        <v>3.7</v>
      </c>
      <c r="G32" s="165">
        <f>IF('Crisis Indicator Data'!F29="x","x",IF(LEN(E32)&gt;3,('Crisis Indicator Data'!F29/VLOOKUP('Impact of the crisis'!$C32,'Regional Crises'!$B$1:$R$66,4,FALSE)),'Crisis Indicator Data'!F29/VLOOKUP('Impact of the crisis'!$E32,'Country Indicator Data'!$B$4:$P$300,15,FALSE)))</f>
        <v>6.6757888452186873E-2</v>
      </c>
      <c r="H32" s="147">
        <f t="shared" si="0"/>
        <v>0.2</v>
      </c>
      <c r="I32" s="147">
        <f t="shared" si="1"/>
        <v>1.9500000000000002</v>
      </c>
      <c r="J32" s="147">
        <f>IF('Crisis Indicator Data'!G29="x","x",IF(LOG('Crisis Indicator Data'!G29)&lt;J$4,0,IF(LOG('Crisis Indicator Data'!G29)&gt;J$3,5,ROUND(5-(J$3-LOG('Crisis Indicator Data'!G29))/(J$3-J$4)*5,1))))</f>
        <v>0</v>
      </c>
      <c r="K32" s="165">
        <f>IF('Crisis Indicator Data'!G29="x","x",IF(LEN(E32)&gt;3,('Crisis Indicator Data'!G29/VLOOKUP('Impact of the crisis'!$C32,'Regional Crises'!$B$1:$R$66,5,FALSE)),'Crisis Indicator Data'!G29/VLOOKUP('Impact of the crisis'!$E32,'Country Indicator Data'!$B$4:$P$300,14,FALSE)))</f>
        <v>4.9064906490649063E-3</v>
      </c>
      <c r="L32" s="147">
        <f t="shared" si="2"/>
        <v>0</v>
      </c>
      <c r="M32" s="147">
        <f t="shared" si="3"/>
        <v>0</v>
      </c>
      <c r="N32" s="147">
        <f t="shared" si="4"/>
        <v>1.1000000000000001</v>
      </c>
      <c r="O32" s="147">
        <f>IF('Crisis Indicator Data'!H29="x","x",IF('Crisis Indicator Data'!H29=0,0,IF(LOG('Crisis Indicator Data'!H29)&lt;O$4,0,IF(LOG('Crisis Indicator Data'!H29)&gt;O$3,5,ROUND(5-(O$3-LOG('Crisis Indicator Data'!H29))/(O$3-O$4)*5,1)))))</f>
        <v>1.2</v>
      </c>
      <c r="P32" s="165">
        <f>IF('Crisis Indicator Data'!H29="x","x",'Crisis Indicator Data'!H29/'Crisis Indicator Data'!G29)</f>
        <v>0.78026905829596416</v>
      </c>
      <c r="Q32" s="147">
        <f t="shared" si="5"/>
        <v>3.9</v>
      </c>
      <c r="R32" s="147">
        <f t="shared" si="6"/>
        <v>2.5499999999999998</v>
      </c>
      <c r="S32" s="147" t="str">
        <f>IF('Crisis Indicator Data'!I29="x","x",IF('Crisis Indicator Data'!I29=0,0,IF(LOG('Crisis Indicator Data'!I29)&lt;S$4,0,IF(LOG('Crisis Indicator Data'!I29)&gt;S$3,5,ROUND(5-(S$3-LOG('Crisis Indicator Data'!I29))/(S$3-S$4)*5,1)))))</f>
        <v>x</v>
      </c>
      <c r="T32" s="165" t="str">
        <f>IF('Crisis Indicator Data'!H29="x","x",IF('Crisis Indicator Data'!I29="x","x",'Crisis Indicator Data'!I29/'Crisis Indicator Data'!H29))</f>
        <v>x</v>
      </c>
      <c r="U32" s="147" t="str">
        <f t="shared" si="7"/>
        <v>x</v>
      </c>
      <c r="V32" s="147" t="str">
        <f t="shared" si="8"/>
        <v>x</v>
      </c>
      <c r="W32" s="147">
        <f>IF('Crisis Indicator Data'!L29="x","x",IF('Crisis Indicator Data'!L29=0,0,IF(LOG('Crisis Indicator Data'!L29)&lt;W$4,0,IF(LOG('Crisis Indicator Data'!L29)&gt;W$3,5,ROUND(5-(W$3-LOG('Crisis Indicator Data'!L29))/(W$3-W$4)*5,1)))))</f>
        <v>0.4</v>
      </c>
      <c r="X32" s="166">
        <f>IF(OR('Crisis Indicator Data'!L29="x",'Crisis Indicator Data'!H29="x"),"x",'Crisis Indicator Data'!L29/'Crisis Indicator Data'!H29)</f>
        <v>1.1494252873563218E-5</v>
      </c>
      <c r="Y32" s="147">
        <f t="shared" si="9"/>
        <v>0.6</v>
      </c>
      <c r="Z32" s="147">
        <f t="shared" si="10"/>
        <v>0.5</v>
      </c>
      <c r="AA32" s="147">
        <f t="shared" si="11"/>
        <v>0.5</v>
      </c>
      <c r="AB32" s="167">
        <f t="shared" si="12"/>
        <v>1.6</v>
      </c>
    </row>
    <row r="33" spans="1:28"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0.99968888304815684</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1.004906490649065</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1.9</v>
      </c>
      <c r="P33" s="165">
        <f>IF('Crisis Indicator Data'!H30="x","x",'Crisis Indicator Data'!H30/'Crisis Indicator Data'!G30)</f>
        <v>9.5461213408359422E-3</v>
      </c>
      <c r="Q33" s="147">
        <f t="shared" si="5"/>
        <v>0</v>
      </c>
      <c r="R33" s="147">
        <f t="shared" si="6"/>
        <v>0.95</v>
      </c>
      <c r="S33" s="147">
        <f>IF('Crisis Indicator Data'!I30="x","x",IF('Crisis Indicator Data'!I30=0,0,IF(LOG('Crisis Indicator Data'!I30)&lt;S$4,0,IF(LOG('Crisis Indicator Data'!I30)&gt;S$3,5,ROUND(5-(S$3-LOG('Crisis Indicator Data'!I30))/(S$3-S$4)*5,1)))))</f>
        <v>3.5</v>
      </c>
      <c r="T33" s="165">
        <f>IF('Crisis Indicator Data'!H30="x","x",IF('Crisis Indicator Data'!I30="x","x",'Crisis Indicator Data'!I30/'Crisis Indicator Data'!H30))</f>
        <v>0.6009174311926605</v>
      </c>
      <c r="U33" s="147">
        <f t="shared" si="7"/>
        <v>5</v>
      </c>
      <c r="V33" s="147">
        <f t="shared" si="8"/>
        <v>4.3</v>
      </c>
      <c r="W33" s="147">
        <f>IF('Crisis Indicator Data'!L30="x","x",IF('Crisis Indicator Data'!L30=0,0,IF(LOG('Crisis Indicator Data'!L30)&lt;W$4,0,IF(LOG('Crisis Indicator Data'!L30)&gt;W$3,5,ROUND(5-(W$3-LOG('Crisis Indicator Data'!L30))/(W$3-W$4)*5,1)))))</f>
        <v>3.2</v>
      </c>
      <c r="X33" s="166">
        <f>IF(OR('Crisis Indicator Data'!L30="x",'Crisis Indicator Data'!H30="x"),"x",'Crisis Indicator Data'!L30/'Crisis Indicator Data'!H30)</f>
        <v>3.853211009174312E-4</v>
      </c>
      <c r="Y33" s="147">
        <f t="shared" si="9"/>
        <v>5</v>
      </c>
      <c r="Z33" s="147">
        <f t="shared" si="10"/>
        <v>4.0999999999999996</v>
      </c>
      <c r="AA33" s="147">
        <f t="shared" si="11"/>
        <v>4.2</v>
      </c>
      <c r="AB33" s="167">
        <f t="shared" si="12"/>
        <v>3</v>
      </c>
    </row>
    <row r="34" spans="1:2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8">
        <f>IF('Crisis Indicator Data'!F31="x","x",IF(LOG('Crisis Indicator Data'!F31)&lt;F$4,0,IF(LOG('Crisis Indicator Data'!F31)&gt;F$3,5,ROUND(5-(F$3-LOG('Crisis Indicator Data'!F31))/(F$3-F$4)*5,1))))</f>
        <v>4</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4.5</v>
      </c>
      <c r="J34" s="147">
        <f>IF('Crisis Indicator Data'!G31="x","x",IF(LOG('Crisis Indicator Data'!G31)&lt;J$4,0,IF(LOG('Crisis Indicator Data'!G31)&gt;J$3,5,ROUND(5-(J$3-LOG('Crisis Indicator Data'!G31))/(J$3-J$4)*5,1))))</f>
        <v>4.2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4.5999999999999996</v>
      </c>
      <c r="N34" s="147">
        <f t="shared" si="4"/>
        <v>4.5999999999999996</v>
      </c>
      <c r="O34" s="147">
        <f>IF('Crisis Indicator Data'!H31="x","x",IF('Crisis Indicator Data'!H31=0,0,IF(LOG('Crisis Indicator Data'!H31)&lt;O$4,0,IF(LOG('Crisis Indicator Data'!H31)&gt;O$3,5,ROUND(5-(O$3-LOG('Crisis Indicator Data'!H31))/(O$3-O$4)*5,1)))))</f>
        <v>4</v>
      </c>
      <c r="P34" s="165">
        <f>IF('Crisis Indicator Data'!H31="x","x",'Crisis Indicator Data'!H31/'Crisis Indicator Data'!G31)</f>
        <v>0.47066825369835064</v>
      </c>
      <c r="Q34" s="147">
        <f t="shared" si="5"/>
        <v>2.2999999999999998</v>
      </c>
      <c r="R34" s="147">
        <f t="shared" si="6"/>
        <v>3.15</v>
      </c>
      <c r="S34" s="147">
        <f>IF('Crisis Indicator Data'!I31="x","x",IF('Crisis Indicator Data'!I31=0,0,IF(LOG('Crisis Indicator Data'!I31)&lt;S$4,0,IF(LOG('Crisis Indicator Data'!I31)&gt;S$3,5,ROUND(5-(S$3-LOG('Crisis Indicator Data'!I31))/(S$3-S$4)*5,1)))))</f>
        <v>4.0999999999999996</v>
      </c>
      <c r="T34" s="165">
        <f>IF('Crisis Indicator Data'!H31="x","x",IF('Crisis Indicator Data'!I31="x","x",'Crisis Indicator Data'!I31/'Crisis Indicator Data'!H31))</f>
        <v>9.6700385356454727E-2</v>
      </c>
      <c r="U34" s="147">
        <f t="shared" si="7"/>
        <v>3.2</v>
      </c>
      <c r="V34" s="147">
        <f t="shared" si="8"/>
        <v>3.7</v>
      </c>
      <c r="W34" s="147">
        <f>IF('Crisis Indicator Data'!L31="x","x",IF('Crisis Indicator Data'!L31=0,0,IF(LOG('Crisis Indicator Data'!L31)&lt;W$4,0,IF(LOG('Crisis Indicator Data'!L31)&gt;W$3,5,ROUND(5-(W$3-LOG('Crisis Indicator Data'!L31))/(W$3-W$4)*5,1)))))</f>
        <v>1.4</v>
      </c>
      <c r="X34" s="166">
        <f>IF(OR('Crisis Indicator Data'!L31="x",'Crisis Indicator Data'!H31="x"),"x",'Crisis Indicator Data'!L31/'Crisis Indicator Data'!H31)</f>
        <v>1.0838150289017341E-6</v>
      </c>
      <c r="Y34" s="147">
        <f t="shared" si="9"/>
        <v>0.1</v>
      </c>
      <c r="Z34" s="147">
        <f t="shared" si="10"/>
        <v>0.8</v>
      </c>
      <c r="AA34" s="147">
        <f t="shared" si="11"/>
        <v>2.5</v>
      </c>
      <c r="AB34" s="167">
        <f t="shared" si="12"/>
        <v>2.8</v>
      </c>
    </row>
    <row r="35" spans="1:28" x14ac:dyDescent="0.25">
      <c r="A35" s="169" t="str">
        <f>'Crisis Indicator Data'!A32</f>
        <v>Syrian Refugee Crisis in Egypt</v>
      </c>
      <c r="B35" s="170" t="str">
        <f>'Crisis Indicator Data'!B32</f>
        <v>Displacement</v>
      </c>
      <c r="C35" s="170" t="str">
        <f>'Crisis Indicator Data'!C32</f>
        <v>EGY002</v>
      </c>
      <c r="D35" s="170" t="str">
        <f>'Crisis Indicator Data'!D32</f>
        <v>Egypt</v>
      </c>
      <c r="E35" s="171" t="str">
        <f>'Crisis Indicator Data'!E32</f>
        <v>EGY</v>
      </c>
      <c r="F35" s="168">
        <f>IF('Crisis Indicator Data'!F32="x","x",IF(LOG('Crisis Indicator Data'!F32)&lt;F$4,0,IF(LOG('Crisis Indicator Data'!F32)&gt;F$3,5,ROUND(5-(F$3-LOG('Crisis Indicator Data'!F32))/(F$3-F$4)*5,1))))</f>
        <v>3.3</v>
      </c>
      <c r="G35" s="165">
        <f>IF('Crisis Indicator Data'!F32="x","x",IF(LEN(E35)&gt;3,('Crisis Indicator Data'!F32/VLOOKUP('Impact of the crisis'!$C35,'Regional Crises'!$B$1:$R$66,4,FALSE)),'Crisis Indicator Data'!F32/VLOOKUP('Impact of the crisis'!$E35,'Country Indicator Data'!$B$4:$P$300,15,FALSE)))</f>
        <v>9.1488040584660202E-2</v>
      </c>
      <c r="H35" s="147">
        <f t="shared" si="0"/>
        <v>0.4</v>
      </c>
      <c r="I35" s="147">
        <f t="shared" si="1"/>
        <v>1.8499999999999999</v>
      </c>
      <c r="J35" s="147">
        <f>IF('Crisis Indicator Data'!G32="x","x",IF(LOG('Crisis Indicator Data'!G32)&lt;J$4,0,IF(LOG('Crisis Indicator Data'!G32)&gt;J$3,5,ROUND(5-(J$3-LOG('Crisis Indicator Data'!G32))/(J$3-J$4)*5,1))))</f>
        <v>3.8</v>
      </c>
      <c r="K35" s="165">
        <f>IF('Crisis Indicator Data'!G32="x","x",IF(LEN(E35)&gt;3,('Crisis Indicator Data'!G32/VLOOKUP('Impact of the crisis'!$C35,'Regional Crises'!$B$1:$R$66,5,FALSE)),'Crisis Indicator Data'!G32/VLOOKUP('Impact of the crisis'!$E35,'Country Indicator Data'!$B$4:$P$300,14,FALSE)))</f>
        <v>0.12583465394134719</v>
      </c>
      <c r="L35" s="147">
        <f t="shared" si="2"/>
        <v>0.6</v>
      </c>
      <c r="M35" s="147">
        <f t="shared" si="3"/>
        <v>2.1999999999999997</v>
      </c>
      <c r="N35" s="147">
        <f t="shared" si="4"/>
        <v>2</v>
      </c>
      <c r="O35" s="147">
        <f>IF('Crisis Indicator Data'!H32="x","x",IF('Crisis Indicator Data'!H32=0,0,IF(LOG('Crisis Indicator Data'!H32)&lt;O$4,0,IF(LOG('Crisis Indicator Data'!H32)&gt;O$3,5,ROUND(5-(O$3-LOG('Crisis Indicator Data'!H32))/(O$3-O$4)*5,1)))))</f>
        <v>1.1000000000000001</v>
      </c>
      <c r="P35" s="165">
        <f>IF('Crisis Indicator Data'!H32="x","x",'Crisis Indicator Data'!H32/'Crisis Indicator Data'!G32)</f>
        <v>1.0258950049525966E-2</v>
      </c>
      <c r="Q35" s="147">
        <f t="shared" si="5"/>
        <v>0</v>
      </c>
      <c r="R35" s="147">
        <f t="shared" si="6"/>
        <v>0.55000000000000004</v>
      </c>
      <c r="S35" s="147">
        <f>IF('Crisis Indicator Data'!I32="x","x",IF('Crisis Indicator Data'!I32=0,0,IF(LOG('Crisis Indicator Data'!I32)&lt;S$4,0,IF(LOG('Crisis Indicator Data'!I32)&gt;S$3,5,ROUND(5-(S$3-LOG('Crisis Indicator Data'!I32))/(S$3-S$4)*5,1)))))</f>
        <v>3.1</v>
      </c>
      <c r="T35" s="165">
        <f>IF('Crisis Indicator Data'!H32="x","x",IF('Crisis Indicator Data'!I32="x","x",'Crisis Indicator Data'!I32/'Crisis Indicator Data'!H32))</f>
        <v>1</v>
      </c>
      <c r="U35" s="147">
        <f t="shared" si="7"/>
        <v>5</v>
      </c>
      <c r="V35" s="147">
        <f t="shared" si="8"/>
        <v>4.0999999999999996</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2.6</v>
      </c>
      <c r="AB35" s="167">
        <f t="shared" si="12"/>
        <v>1.7</v>
      </c>
    </row>
    <row r="36" spans="1:2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8">
        <f>IF('Crisis Indicator Data'!F33="x","x",IF(LOG('Crisis Indicator Data'!F33)&lt;F$4,0,IF(LOG('Crisis Indicator Data'!F33)&gt;F$3,5,ROUND(5-(F$3-LOG('Crisis Indicator Data'!F33))/(F$3-F$4)*5,1))))</f>
        <v>3.3</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4.1500000000000004</v>
      </c>
      <c r="J36" s="147">
        <f>IF('Crisis Indicator Data'!G33="x","x",IF(LOG('Crisis Indicator Data'!G33)&lt;J$4,0,IF(LOG('Crisis Indicator Data'!G33)&gt;J$3,5,ROUND(5-(J$3-LOG('Crisis Indicator Data'!G33))/(J$3-J$4)*5,1))))</f>
        <v>1.9</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3.45</v>
      </c>
      <c r="N36" s="147">
        <f t="shared" si="4"/>
        <v>3.8</v>
      </c>
      <c r="O36" s="147">
        <f>IF('Crisis Indicator Data'!H33="x","x",IF('Crisis Indicator Data'!H33=0,0,IF(LOG('Crisis Indicator Data'!H33)&lt;O$4,0,IF(LOG('Crisis Indicator Data'!H33)&gt;O$3,5,ROUND(5-(O$3-LOG('Crisis Indicator Data'!H33))/(O$3-O$4)*5,1)))))</f>
        <v>2.6</v>
      </c>
      <c r="P36" s="165">
        <f>IF('Crisis Indicator Data'!H33="x","x",'Crisis Indicator Data'!H33/'Crisis Indicator Data'!G33)</f>
        <v>0.29538131041890442</v>
      </c>
      <c r="Q36" s="147">
        <f t="shared" si="5"/>
        <v>1.4</v>
      </c>
      <c r="R36" s="147">
        <f t="shared" si="6"/>
        <v>2</v>
      </c>
      <c r="S36" s="147">
        <f>IF('Crisis Indicator Data'!I33="x","x",IF('Crisis Indicator Data'!I33=0,0,IF(LOG('Crisis Indicator Data'!I33)&lt;S$4,0,IF(LOG('Crisis Indicator Data'!I33)&gt;S$3,5,ROUND(5-(S$3-LOG('Crisis Indicator Data'!I33))/(S$3-S$4)*5,1)))))</f>
        <v>3.6</v>
      </c>
      <c r="T36" s="165">
        <f>IF('Crisis Indicator Data'!H33="x","x",IF('Crisis Indicator Data'!I33="x","x",'Crisis Indicator Data'!I33/'Crisis Indicator Data'!H33))</f>
        <v>0.30545454545454548</v>
      </c>
      <c r="U36" s="147">
        <f t="shared" si="7"/>
        <v>5</v>
      </c>
      <c r="V36" s="147">
        <f t="shared" si="8"/>
        <v>4.3</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2.8</v>
      </c>
      <c r="AB36" s="167">
        <f t="shared" si="12"/>
        <v>2.4</v>
      </c>
    </row>
    <row r="37" spans="1:28"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0.19991603526518861</v>
      </c>
      <c r="H37" s="147">
        <f t="shared" si="0"/>
        <v>0.9</v>
      </c>
      <c r="I37" s="147">
        <f t="shared" si="1"/>
        <v>2.1</v>
      </c>
      <c r="J37" s="147">
        <f>IF('Crisis Indicator Data'!G34="x","x",IF(LOG('Crisis Indicator Data'!G34)&lt;J$4,0,IF(LOG('Crisis Indicator Data'!G34)&gt;J$3,5,ROUND(5-(J$3-LOG('Crisis Indicator Data'!G34))/(J$3-J$4)*5,1))))</f>
        <v>3.6</v>
      </c>
      <c r="K37" s="165">
        <f>IF('Crisis Indicator Data'!G34="x","x",IF(LEN(E37)&gt;3,('Crisis Indicator Data'!G34/VLOOKUP('Impact of the crisis'!$C37,'Regional Crises'!$B$1:$R$66,5,FALSE)),'Crisis Indicator Data'!G34/VLOOKUP('Impact of the crisis'!$E37,'Country Indicator Data'!$B$4:$P$300,14,FALSE)))</f>
        <v>0.25590691998569293</v>
      </c>
      <c r="L37" s="147">
        <f t="shared" si="2"/>
        <v>1.2</v>
      </c>
      <c r="M37" s="147">
        <f t="shared" si="3"/>
        <v>2.4</v>
      </c>
      <c r="N37" s="147">
        <f t="shared" si="4"/>
        <v>2.2999999999999998</v>
      </c>
      <c r="O37" s="147">
        <f>IF('Crisis Indicator Data'!H34="x","x",IF('Crisis Indicator Data'!H34=0,0,IF(LOG('Crisis Indicator Data'!H34)&lt;O$4,0,IF(LOG('Crisis Indicator Data'!H34)&gt;O$3,5,ROUND(5-(O$3-LOG('Crisis Indicator Data'!H34))/(O$3-O$4)*5,1)))))</f>
        <v>1.1000000000000001</v>
      </c>
      <c r="P37" s="165">
        <f>IF('Crisis Indicator Data'!H34="x","x",'Crisis Indicator Data'!H34/'Crisis Indicator Data'!G34)</f>
        <v>1.2003617528570255E-2</v>
      </c>
      <c r="Q37" s="147">
        <f t="shared" si="5"/>
        <v>0</v>
      </c>
      <c r="R37" s="147">
        <f t="shared" si="6"/>
        <v>0.55000000000000004</v>
      </c>
      <c r="S37" s="147">
        <f>IF('Crisis Indicator Data'!I34="x","x",IF('Crisis Indicator Data'!I34=0,0,IF(LOG('Crisis Indicator Data'!I34)&lt;S$4,0,IF(LOG('Crisis Indicator Data'!I34)&gt;S$3,5,ROUND(5-(S$3-LOG('Crisis Indicator Data'!I34))/(S$3-S$4)*5,1)))))</f>
        <v>3.1</v>
      </c>
      <c r="T37" s="165">
        <f>IF('Crisis Indicator Data'!H34="x","x",IF('Crisis Indicator Data'!I34="x","x",'Crisis Indicator Data'!I34/'Crisis Indicator Data'!H34))</f>
        <v>1</v>
      </c>
      <c r="U37" s="147">
        <f t="shared" si="7"/>
        <v>5</v>
      </c>
      <c r="V37" s="147">
        <f t="shared" si="8"/>
        <v>4.0999999999999996</v>
      </c>
      <c r="W37" s="147">
        <f>IF('Crisis Indicator Data'!L34="x","x",IF('Crisis Indicator Data'!L34=0,0,IF(LOG('Crisis Indicator Data'!L34)&lt;W$4,0,IF(LOG('Crisis Indicator Data'!L34)&gt;W$3,5,ROUND(5-(W$3-LOG('Crisis Indicator Data'!L34))/(W$3-W$4)*5,1)))))</f>
        <v>3.4</v>
      </c>
      <c r="X37" s="166">
        <f>IF(OR('Crisis Indicator Data'!L34="x",'Crisis Indicator Data'!H34="x"),"x",'Crisis Indicator Data'!L34/'Crisis Indicator Data'!H34)</f>
        <v>1.6232876712328767E-3</v>
      </c>
      <c r="Y37" s="147">
        <f t="shared" si="9"/>
        <v>5</v>
      </c>
      <c r="Z37" s="147">
        <f t="shared" si="10"/>
        <v>4.2</v>
      </c>
      <c r="AA37" s="147">
        <f t="shared" si="11"/>
        <v>4.2</v>
      </c>
      <c r="AB37" s="167">
        <f t="shared" si="12"/>
        <v>2.8</v>
      </c>
    </row>
    <row r="38" spans="1:2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8">
        <f>IF('Crisis Indicator Data'!F35="x","x",IF(LOG('Crisis Indicator Data'!F35)&lt;F$4,0,IF(LOG('Crisis Indicator Data'!F35)&gt;F$3,5,ROUND(5-(F$3-LOG('Crisis Indicator Data'!F35))/(F$3-F$4)*5,1))))</f>
        <v>5</v>
      </c>
      <c r="G38" s="165">
        <f>IF('Crisis Indicator Data'!F35="x","x",IF(LEN(E38)&gt;3,('Crisis Indicator Data'!F35/VLOOKUP('Impact of the crisis'!$C38,'Regional Crises'!$B$1:$R$66,4,FALSE)),'Crisis Indicator Data'!F35/VLOOKUP('Impact of the crisis'!$E38,'Country Indicator Data'!$B$4:$P$300,15,FALSE)))</f>
        <v>1.128571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5</v>
      </c>
      <c r="P38" s="165">
        <f>IF('Crisis Indicator Data'!H35="x","x",'Crisis Indicator Data'!H35/'Crisis Indicator Data'!G35)</f>
        <v>0.68674756468251119</v>
      </c>
      <c r="Q38" s="147">
        <f t="shared" ref="Q38:Q69" si="18">IF(P38="x","x",IF(P38&lt;Q$4,0,IF(P38&gt;Q$3,5,ROUND(5-(Q$3-P38)/(Q$3-Q$4)*5,1))))</f>
        <v>3.4</v>
      </c>
      <c r="R38" s="147">
        <f t="shared" ref="R38:R69" si="19">IF(AND(Q38="x",O38="x"),"x",AVERAGE(O38,Q38))</f>
        <v>4.2</v>
      </c>
      <c r="S38" s="147">
        <f>IF('Crisis Indicator Data'!I35="x","x",IF('Crisis Indicator Data'!I35=0,0,IF(LOG('Crisis Indicator Data'!I35)&lt;S$4,0,IF(LOG('Crisis Indicator Data'!I35)&gt;S$3,5,ROUND(5-(S$3-LOG('Crisis Indicator Data'!I35))/(S$3-S$4)*5,1)))))</f>
        <v>5</v>
      </c>
      <c r="T38" s="165">
        <f>IF('Crisis Indicator Data'!H35="x","x",IF('Crisis Indicator Data'!I35="x","x",'Crisis Indicator Data'!I35/'Crisis Indicator Data'!H35))</f>
        <v>4.9512656977892401E-2</v>
      </c>
      <c r="U38" s="147">
        <f t="shared" ref="U38:U69" si="20">IF(T38="x","x",IF(T38&lt;U$4,0,IF(T38&gt;U$3,5,ROUND(5-(U$3-T38)/(U$3-U$4)*5,1))))</f>
        <v>1.7</v>
      </c>
      <c r="V38" s="147">
        <f t="shared" ref="V38:V69" si="21">IF(AND(U38="x",S38="x"),"x",ROUND(AVERAGE(S38,U38),1))</f>
        <v>3.4</v>
      </c>
      <c r="W38" s="147">
        <f>IF('Crisis Indicator Data'!L35="x","x",IF('Crisis Indicator Data'!L35=0,0,IF(LOG('Crisis Indicator Data'!L35)&lt;W$4,0,IF(LOG('Crisis Indicator Data'!L35)&gt;W$3,5,ROUND(5-(W$3-LOG('Crisis Indicator Data'!L35))/(W$3-W$4)*5,1)))))</f>
        <v>4.3</v>
      </c>
      <c r="X38" s="166">
        <f>IF(OR('Crisis Indicator Data'!L35="x",'Crisis Indicator Data'!H35="x"),"x",'Crisis Indicator Data'!L35/'Crisis Indicator Data'!H35)</f>
        <v>1.2593083098084318E-5</v>
      </c>
      <c r="Y38" s="147">
        <f t="shared" ref="Y38:Y69" si="22">IF(X38="x","x",IF(X38&lt;Y$4,0,IF(X38&gt;Y$3,5,ROUND(5-(Y$3-X38)/(Y$3-Y$4)*5,1))))</f>
        <v>0.6</v>
      </c>
      <c r="Z38" s="147">
        <f t="shared" ref="Z38:Z69" si="23">IF(AND(Y38="x",W38="x"),"x",ROUND(AVERAGE(W38,Y38),1))</f>
        <v>2.5</v>
      </c>
      <c r="AA38" s="147">
        <f t="shared" ref="AA38:AA69" si="24">IF(AND(V38="x",Z38="x"),"x",IF(OR(V38="x",Z38="x"),AVERAGE(V38,Z38),ROUND((5-GEOMEAN(((5-V38)/5*4+1),((5-Z38)/5*4+1)))/4*5,1)))</f>
        <v>3</v>
      </c>
      <c r="AB38" s="167">
        <f t="shared" ref="AB38:AB69" si="25">IF(AND(R38="x",AA38="x"),"x",IF(OR(R38="x",AA38="x"),AVERAGE(R38,AA38),ROUND((5-GEOMEAN(((5-R38)/5*4+1),((5-AA38)/5*4+1)))/4*5,1)))</f>
        <v>3.7</v>
      </c>
    </row>
    <row r="39" spans="1:28"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1.128571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0.99386483489305344</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5</v>
      </c>
      <c r="P39" s="165">
        <f>IF('Crisis Indicator Data'!H36="x","x",'Crisis Indicator Data'!H36/'Crisis Indicator Data'!G36)</f>
        <v>0.33698042930306482</v>
      </c>
      <c r="Q39" s="147">
        <f t="shared" si="18"/>
        <v>1.7</v>
      </c>
      <c r="R39" s="147">
        <f t="shared" si="19"/>
        <v>3.35</v>
      </c>
      <c r="S39" s="147">
        <f>IF('Crisis Indicator Data'!I36="x","x",IF('Crisis Indicator Data'!I36=0,0,IF(LOG('Crisis Indicator Data'!I36)&lt;S$4,0,IF(LOG('Crisis Indicator Data'!I36)&gt;S$3,5,ROUND(5-(S$3-LOG('Crisis Indicator Data'!I36))/(S$3-S$4)*5,1)))))</f>
        <v>4.2</v>
      </c>
      <c r="T39" s="165">
        <f>IF('Crisis Indicator Data'!H36="x","x",IF('Crisis Indicator Data'!I36="x","x",'Crisis Indicator Data'!I36/'Crisis Indicator Data'!H36))</f>
        <v>2.1201076728840612E-2</v>
      </c>
      <c r="U39" s="147">
        <f t="shared" si="20"/>
        <v>0.7</v>
      </c>
      <c r="V39" s="147">
        <f t="shared" si="21"/>
        <v>2.5</v>
      </c>
      <c r="W39" s="147" t="str">
        <f>IF('Crisis Indicator Data'!L36="x","x",IF('Crisis Indicator Data'!L36=0,0,IF(LOG('Crisis Indicator Data'!L36)&lt;W$4,0,IF(LOG('Crisis Indicator Data'!L36)&gt;W$3,5,ROUND(5-(W$3-LOG('Crisis Indicator Data'!L36))/(W$3-W$4)*5,1)))))</f>
        <v>x</v>
      </c>
      <c r="X39" s="166" t="str">
        <f>IF(OR('Crisis Indicator Data'!L36="x",'Crisis Indicator Data'!H36="x"),"x",'Crisis Indicator Data'!L36/'Crisis Indicator Data'!H36)</f>
        <v>x</v>
      </c>
      <c r="Y39" s="147" t="str">
        <f t="shared" si="22"/>
        <v>x</v>
      </c>
      <c r="Z39" s="147" t="str">
        <f t="shared" si="23"/>
        <v>x</v>
      </c>
      <c r="AA39" s="147">
        <f t="shared" si="24"/>
        <v>2.5</v>
      </c>
      <c r="AB39" s="167">
        <f t="shared" si="25"/>
        <v>3</v>
      </c>
    </row>
    <row r="40" spans="1:2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8">
        <f>IF('Crisis Indicator Data'!F37="x","x",IF(LOG('Crisis Indicator Data'!F37)&lt;F$4,0,IF(LOG('Crisis Indicator Data'!F37)&gt;F$3,5,ROUND(5-(F$3-LOG('Crisis Indicator Data'!F37))/(F$3-F$4)*5,1))))</f>
        <v>4.0999999999999996</v>
      </c>
      <c r="G40" s="165">
        <f>IF('Crisis Indicator Data'!F37="x","x",IF(LEN(E40)&gt;3,('Crisis Indicator Data'!F37/VLOOKUP('Impact of the crisis'!$C40,'Regional Crises'!$B$1:$R$66,4,FALSE)),'Crisis Indicator Data'!F37/VLOOKUP('Impact of the crisis'!$E40,'Country Indicator Data'!$B$4:$P$300,15,FALSE)))</f>
        <v>0.29899999999999999</v>
      </c>
      <c r="H40" s="147">
        <f t="shared" si="13"/>
        <v>1.4</v>
      </c>
      <c r="I40" s="147">
        <f t="shared" si="14"/>
        <v>2.75</v>
      </c>
      <c r="J40" s="147">
        <f>IF('Crisis Indicator Data'!G37="x","x",IF(LOG('Crisis Indicator Data'!G37)&lt;J$4,0,IF(LOG('Crisis Indicator Data'!G37)&gt;J$3,5,ROUND(5-(J$3-LOG('Crisis Indicator Data'!G37))/(J$3-J$4)*5,1))))</f>
        <v>4.9000000000000004</v>
      </c>
      <c r="K40" s="165">
        <f>IF('Crisis Indicator Data'!G37="x","x",IF(LEN(E40)&gt;3,('Crisis Indicator Data'!G37/VLOOKUP('Impact of the crisis'!$C40,'Regional Crises'!$B$1:$R$66,5,FALSE)),'Crisis Indicator Data'!G37/VLOOKUP('Impact of the crisis'!$E40,'Country Indicator Data'!$B$4:$P$300,14,FALSE)))</f>
        <v>0.24014105295070326</v>
      </c>
      <c r="L40" s="147">
        <f t="shared" si="15"/>
        <v>1.2</v>
      </c>
      <c r="M40" s="147">
        <f t="shared" si="16"/>
        <v>3.0500000000000003</v>
      </c>
      <c r="N40" s="147">
        <f t="shared" si="17"/>
        <v>2.9</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1</v>
      </c>
      <c r="Q40" s="147">
        <f t="shared" si="18"/>
        <v>5</v>
      </c>
      <c r="R40" s="147">
        <f t="shared" si="19"/>
        <v>5</v>
      </c>
      <c r="S40" s="147">
        <f>IF('Crisis Indicator Data'!I37="x","x",IF('Crisis Indicator Data'!I37=0,0,IF(LOG('Crisis Indicator Data'!I37)&lt;S$4,0,IF(LOG('Crisis Indicator Data'!I37)&gt;S$3,5,ROUND(5-(S$3-LOG('Crisis Indicator Data'!I37))/(S$3-S$4)*5,1)))))</f>
        <v>4.9000000000000004</v>
      </c>
      <c r="T40" s="165">
        <f>IF('Crisis Indicator Data'!H37="x","x",IF('Crisis Indicator Data'!I37="x","x",'Crisis Indicator Data'!I37/'Crisis Indicator Data'!H37))</f>
        <v>8.6378737541528236E-2</v>
      </c>
      <c r="U40" s="147">
        <f t="shared" si="20"/>
        <v>2.9</v>
      </c>
      <c r="V40" s="147">
        <f t="shared" si="21"/>
        <v>3.9</v>
      </c>
      <c r="W40" s="147">
        <f>IF('Crisis Indicator Data'!L37="x","x",IF('Crisis Indicator Data'!L37=0,0,IF(LOG('Crisis Indicator Data'!L37)&lt;W$4,0,IF(LOG('Crisis Indicator Data'!L37)&gt;W$3,5,ROUND(5-(W$3-LOG('Crisis Indicator Data'!L37))/(W$3-W$4)*5,1)))))</f>
        <v>3.2</v>
      </c>
      <c r="X40" s="166">
        <f>IF(OR('Crisis Indicator Data'!L37="x",'Crisis Indicator Data'!H37="x"),"x",'Crisis Indicator Data'!L37/'Crisis Indicator Data'!H37)</f>
        <v>5.4817275747508302E-6</v>
      </c>
      <c r="Y40" s="147">
        <f t="shared" si="22"/>
        <v>0.3</v>
      </c>
      <c r="Z40" s="147">
        <f t="shared" si="23"/>
        <v>1.8</v>
      </c>
      <c r="AA40" s="147">
        <f t="shared" si="24"/>
        <v>3</v>
      </c>
      <c r="AB40" s="167">
        <f t="shared" si="25"/>
        <v>4.2</v>
      </c>
    </row>
    <row r="41" spans="1:28"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8">
        <f>IF('Crisis Indicator Data'!F38="x","x",IF(LOG('Crisis Indicator Data'!F38)&lt;F$4,0,IF(LOG('Crisis Indicator Data'!F38)&gt;F$3,5,ROUND(5-(F$3-LOG('Crisis Indicator Data'!F38))/(F$3-F$4)*5,1))))</f>
        <v>4.8</v>
      </c>
      <c r="G41" s="165">
        <f>IF('Crisis Indicator Data'!F38="x","x",IF(LEN(E41)&gt;3,('Crisis Indicator Data'!F38/VLOOKUP('Impact of the crisis'!$C41,'Regional Crises'!$B$1:$R$66,4,FALSE)),'Crisis Indicator Data'!F38/VLOOKUP('Impact of the crisis'!$E41,'Country Indicator Data'!$B$4:$P$300,15,FALSE)))</f>
        <v>0.7843</v>
      </c>
      <c r="H41" s="147">
        <f t="shared" si="13"/>
        <v>3.9</v>
      </c>
      <c r="I41" s="147">
        <f t="shared" si="14"/>
        <v>4.3499999999999996</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0.47868648428711613</v>
      </c>
      <c r="L41" s="147">
        <f t="shared" si="15"/>
        <v>2.4</v>
      </c>
      <c r="M41" s="147">
        <f t="shared" si="16"/>
        <v>3.7</v>
      </c>
      <c r="N41" s="147">
        <f t="shared" si="17"/>
        <v>4</v>
      </c>
      <c r="O41" s="147">
        <f>IF('Crisis Indicator Data'!H38="x","x",IF('Crisis Indicator Data'!H38=0,0,IF(LOG('Crisis Indicator Data'!H38)&lt;O$4,0,IF(LOG('Crisis Indicator Data'!H38)&gt;O$3,5,ROUND(5-(O$3-LOG('Crisis Indicator Data'!H38))/(O$3-O$4)*5,1)))))</f>
        <v>4.8</v>
      </c>
      <c r="P41" s="165">
        <f>IF('Crisis Indicator Data'!H38="x","x",'Crisis Indicator Data'!H38/'Crisis Indicator Data'!G38)</f>
        <v>0.40166666666666667</v>
      </c>
      <c r="Q41" s="147">
        <f t="shared" si="18"/>
        <v>2</v>
      </c>
      <c r="R41" s="147">
        <f t="shared" si="19"/>
        <v>3.4</v>
      </c>
      <c r="S41" s="147">
        <f>IF('Crisis Indicator Data'!I38="x","x",IF('Crisis Indicator Data'!I38=0,0,IF(LOG('Crisis Indicator Data'!I38)&lt;S$4,0,IF(LOG('Crisis Indicator Data'!I38)&gt;S$3,5,ROUND(5-(S$3-LOG('Crisis Indicator Data'!I38))/(S$3-S$4)*5,1)))))</f>
        <v>4.0999999999999996</v>
      </c>
      <c r="T41" s="165">
        <f>IF('Crisis Indicator Data'!H38="x","x",IF('Crisis Indicator Data'!I38="x","x",'Crisis Indicator Data'!I38/'Crisis Indicator Data'!H38))</f>
        <v>3.2033195020746891E-2</v>
      </c>
      <c r="U41" s="147">
        <f t="shared" si="20"/>
        <v>1.1000000000000001</v>
      </c>
      <c r="V41" s="147">
        <f t="shared" si="21"/>
        <v>2.6</v>
      </c>
      <c r="W41" s="147">
        <f>IF('Crisis Indicator Data'!L38="x","x",IF('Crisis Indicator Data'!L38=0,0,IF(LOG('Crisis Indicator Data'!L38)&lt;W$4,0,IF(LOG('Crisis Indicator Data'!L38)&gt;W$3,5,ROUND(5-(W$3-LOG('Crisis Indicator Data'!L38))/(W$3-W$4)*5,1)))))</f>
        <v>2</v>
      </c>
      <c r="X41" s="166">
        <f>IF(OR('Crisis Indicator Data'!L38="x",'Crisis Indicator Data'!H38="x"),"x",'Crisis Indicator Data'!L38/'Crisis Indicator Data'!H38)</f>
        <v>9.9585062240663902E-7</v>
      </c>
      <c r="Y41" s="147">
        <f t="shared" si="22"/>
        <v>0</v>
      </c>
      <c r="Z41" s="147">
        <f t="shared" si="23"/>
        <v>1</v>
      </c>
      <c r="AA41" s="147">
        <f t="shared" si="24"/>
        <v>1.9</v>
      </c>
      <c r="AB41" s="167">
        <f t="shared" si="25"/>
        <v>2.7</v>
      </c>
    </row>
    <row r="42" spans="1:2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8">
        <f>IF('Crisis Indicator Data'!F39="x","x",IF(LOG('Crisis Indicator Data'!F39)&lt;F$4,0,IF(LOG('Crisis Indicator Data'!F39)&gt;F$3,5,ROUND(5-(F$3-LOG('Crisis Indicator Data'!F39))/(F$3-F$4)*5,1))))</f>
        <v>0.9</v>
      </c>
      <c r="G42" s="165">
        <f>IF('Crisis Indicator Data'!F39="x","x",IF(LEN(E42)&gt;3,('Crisis Indicator Data'!F39/VLOOKUP('Impact of the crisis'!$C42,'Regional Crises'!$B$1:$R$66,4,FALSE)),'Crisis Indicator Data'!F39/VLOOKUP('Impact of the crisis'!$E42,'Country Indicator Data'!$B$4:$P$300,15,FALSE)))</f>
        <v>2.6097750193948797E-2</v>
      </c>
      <c r="H42" s="147">
        <f t="shared" si="13"/>
        <v>0</v>
      </c>
      <c r="I42" s="147">
        <f t="shared" si="14"/>
        <v>0.45</v>
      </c>
      <c r="J42" s="147">
        <f>IF('Crisis Indicator Data'!G39="x","x",IF(LOG('Crisis Indicator Data'!G39)&lt;J$4,0,IF(LOG('Crisis Indicator Data'!G39)&gt;J$3,5,ROUND(5-(J$3-LOG('Crisis Indicator Data'!G39))/(J$3-J$4)*5,1))))</f>
        <v>0</v>
      </c>
      <c r="K42" s="165">
        <f>IF('Crisis Indicator Data'!G39="x","x",IF(LEN(E42)&gt;3,('Crisis Indicator Data'!G39/VLOOKUP('Impact of the crisis'!$C42,'Regional Crises'!$B$1:$R$66,5,FALSE)),'Crisis Indicator Data'!G39/VLOOKUP('Impact of the crisis'!$E42,'Country Indicator Data'!$B$4:$P$300,14,FALSE)))</f>
        <v>3.8822852760736194E-2</v>
      </c>
      <c r="L42" s="147">
        <f t="shared" si="15"/>
        <v>0.1</v>
      </c>
      <c r="M42" s="147">
        <f t="shared" si="16"/>
        <v>0.05</v>
      </c>
      <c r="N42" s="147">
        <f t="shared" si="17"/>
        <v>0.3</v>
      </c>
      <c r="O42" s="147">
        <f>IF('Crisis Indicator Data'!H39="x","x",IF('Crisis Indicator Data'!H39=0,0,IF(LOG('Crisis Indicator Data'!H39)&lt;O$4,0,IF(LOG('Crisis Indicator Data'!H39)&gt;O$3,5,ROUND(5-(O$3-LOG('Crisis Indicator Data'!H39))/(O$3-O$4)*5,1)))))</f>
        <v>1.2</v>
      </c>
      <c r="P42" s="165">
        <f>IF('Crisis Indicator Data'!H39="x","x",'Crisis Indicator Data'!H39/'Crisis Indicator Data'!G39)</f>
        <v>0.39506172839506171</v>
      </c>
      <c r="Q42" s="147">
        <f t="shared" si="18"/>
        <v>1.9</v>
      </c>
      <c r="R42" s="147">
        <f t="shared" si="19"/>
        <v>1.5499999999999998</v>
      </c>
      <c r="S42" s="147">
        <f>IF('Crisis Indicator Data'!I39="x","x",IF('Crisis Indicator Data'!I39=0,0,IF(LOG('Crisis Indicator Data'!I39)&lt;S$4,0,IF(LOG('Crisis Indicator Data'!I39)&gt;S$3,5,ROUND(5-(S$3-LOG('Crisis Indicator Data'!I39))/(S$3-S$4)*5,1)))))</f>
        <v>3.1</v>
      </c>
      <c r="T42" s="165">
        <f>IF('Crisis Indicator Data'!H39="x","x",IF('Crisis Indicator Data'!I39="x","x",'Crisis Indicator Data'!I39/'Crisis Indicator Data'!H39))</f>
        <v>1</v>
      </c>
      <c r="U42" s="147">
        <f t="shared" si="20"/>
        <v>5</v>
      </c>
      <c r="V42" s="147">
        <f t="shared" si="21"/>
        <v>4.0999999999999996</v>
      </c>
      <c r="W42" s="147">
        <f>IF('Crisis Indicator Data'!L39="x","x",IF('Crisis Indicator Data'!L39=0,0,IF(LOG('Crisis Indicator Data'!L39)&lt;W$4,0,IF(LOG('Crisis Indicator Data'!L39)&gt;W$3,5,ROUND(5-(W$3-LOG('Crisis Indicator Data'!L39))/(W$3-W$4)*5,1)))))</f>
        <v>2</v>
      </c>
      <c r="X42" s="166">
        <f>IF(OR('Crisis Indicator Data'!L39="x",'Crisis Indicator Data'!H39="x"),"x",'Crisis Indicator Data'!L39/'Crisis Indicator Data'!H39)</f>
        <v>1.4999999999999999E-4</v>
      </c>
      <c r="Y42" s="147">
        <f t="shared" si="22"/>
        <v>5</v>
      </c>
      <c r="Z42" s="147">
        <f t="shared" si="23"/>
        <v>3.5</v>
      </c>
      <c r="AA42" s="147">
        <f t="shared" si="24"/>
        <v>3.8</v>
      </c>
      <c r="AB42" s="167">
        <f t="shared" si="25"/>
        <v>2.9</v>
      </c>
    </row>
    <row r="43" spans="1:2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8">
        <f>IF('Crisis Indicator Data'!F40="x","x",IF(LOG('Crisis Indicator Data'!F40)&lt;F$4,0,IF(LOG('Crisis Indicator Data'!F40)&gt;F$3,5,ROUND(5-(F$3-LOG('Crisis Indicator Data'!F40))/(F$3-F$4)*5,1))))</f>
        <v>3.4</v>
      </c>
      <c r="G43" s="165">
        <f>IF('Crisis Indicator Data'!F40="x","x",IF(LEN(E43)&gt;3,('Crisis Indicator Data'!F40/VLOOKUP('Impact of the crisis'!$C43,'Regional Crises'!$B$1:$R$66,4,FALSE)),'Crisis Indicator Data'!F40/VLOOKUP('Impact of the crisis'!$E43,'Country Indicator Data'!$B$4:$P$300,15,FALSE)))</f>
        <v>1</v>
      </c>
      <c r="H43" s="147">
        <f t="shared" si="13"/>
        <v>5</v>
      </c>
      <c r="I43" s="147">
        <f t="shared" si="14"/>
        <v>4.2</v>
      </c>
      <c r="J43" s="147">
        <f>IF('Crisis Indicator Data'!G40="x","x",IF(LOG('Crisis Indicator Data'!G40)&lt;J$4,0,IF(LOG('Crisis Indicator Data'!G40)&gt;J$3,5,ROUND(5-(J$3-LOG('Crisis Indicator Data'!G40))/(J$3-J$4)*5,1))))</f>
        <v>4.0999999999999996</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4.55</v>
      </c>
      <c r="N43" s="147">
        <f t="shared" si="17"/>
        <v>4.4000000000000004</v>
      </c>
      <c r="O43" s="147">
        <f>IF('Crisis Indicator Data'!H40="x","x",IF('Crisis Indicator Data'!H40=0,0,IF(LOG('Crisis Indicator Data'!H40)&lt;O$4,0,IF(LOG('Crisis Indicator Data'!H40)&gt;O$3,5,ROUND(5-(O$3-LOG('Crisis Indicator Data'!H40))/(O$3-O$4)*5,1)))))</f>
        <v>3.8</v>
      </c>
      <c r="P43" s="165">
        <f>IF('Crisis Indicator Data'!H40="x","x",'Crisis Indicator Data'!H40/'Crisis Indicator Data'!G40)</f>
        <v>0.32947976878612717</v>
      </c>
      <c r="Q43" s="147">
        <f t="shared" si="18"/>
        <v>1.6</v>
      </c>
      <c r="R43" s="147">
        <f t="shared" si="19"/>
        <v>2.7</v>
      </c>
      <c r="S43" s="147">
        <f>IF('Crisis Indicator Data'!I40="x","x",IF('Crisis Indicator Data'!I40=0,0,IF(LOG('Crisis Indicator Data'!I40)&lt;S$4,0,IF(LOG('Crisis Indicator Data'!I40)&gt;S$3,5,ROUND(5-(S$3-LOG('Crisis Indicator Data'!I40))/(S$3-S$4)*5,1)))))</f>
        <v>3.4</v>
      </c>
      <c r="T43" s="165">
        <f>IF('Crisis Indicator Data'!H40="x","x",IF('Crisis Indicator Data'!I40="x","x",'Crisis Indicator Data'!I40/'Crisis Indicator Data'!H40))</f>
        <v>4.2456140350877192E-2</v>
      </c>
      <c r="U43" s="147">
        <f t="shared" si="20"/>
        <v>1.4</v>
      </c>
      <c r="V43" s="147">
        <f t="shared" si="21"/>
        <v>2.4</v>
      </c>
      <c r="W43" s="147">
        <f>IF('Crisis Indicator Data'!L40="x","x",IF('Crisis Indicator Data'!L40=0,0,IF(LOG('Crisis Indicator Data'!L40)&lt;W$4,0,IF(LOG('Crisis Indicator Data'!L40)&gt;W$3,5,ROUND(5-(W$3-LOG('Crisis Indicator Data'!L40))/(W$3-W$4)*5,1)))))</f>
        <v>4</v>
      </c>
      <c r="X43" s="166">
        <f>IF(OR('Crisis Indicator Data'!L40="x",'Crisis Indicator Data'!H40="x"),"x",'Crisis Indicator Data'!L40/'Crisis Indicator Data'!H40)</f>
        <v>1.0508771929824562E-4</v>
      </c>
      <c r="Y43" s="147">
        <f t="shared" si="22"/>
        <v>5</v>
      </c>
      <c r="Z43" s="147">
        <f t="shared" si="23"/>
        <v>4.5</v>
      </c>
      <c r="AA43" s="147">
        <f t="shared" si="24"/>
        <v>3.7</v>
      </c>
      <c r="AB43" s="167">
        <f t="shared" si="25"/>
        <v>3.2</v>
      </c>
    </row>
    <row r="44" spans="1:28"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1" t="str">
        <f>'Crisis Indicator Data'!E41</f>
        <v>HND</v>
      </c>
      <c r="F44" s="168">
        <f>IF('Crisis Indicator Data'!F41="x","x",IF(LOG('Crisis Indicator Data'!F41)&lt;F$4,0,IF(LOG('Crisis Indicator Data'!F41)&gt;F$3,5,ROUND(5-(F$3-LOG('Crisis Indicator Data'!F41))/(F$3-F$4)*5,1))))</f>
        <v>3.4</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4.2</v>
      </c>
      <c r="J44" s="147">
        <f>IF('Crisis Indicator Data'!G41="x","x",IF(LOG('Crisis Indicator Data'!G41)&lt;J$4,0,IF(LOG('Crisis Indicator Data'!G41)&gt;J$3,5,ROUND(5-(J$3-LOG('Crisis Indicator Data'!G41))/(J$3-J$4)*5,1))))</f>
        <v>3.3</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4.1500000000000004</v>
      </c>
      <c r="N44" s="147">
        <f t="shared" si="17"/>
        <v>4.2</v>
      </c>
      <c r="O44" s="147">
        <f>IF('Crisis Indicator Data'!H41="x","x",IF('Crisis Indicator Data'!H41=0,0,IF(LOG('Crisis Indicator Data'!H41)&lt;O$4,0,IF(LOG('Crisis Indicator Data'!H41)&gt;O$3,5,ROUND(5-(O$3-LOG('Crisis Indicator Data'!H41))/(O$3-O$4)*5,1)))))</f>
        <v>3.5</v>
      </c>
      <c r="P44" s="165">
        <f>IF('Crisis Indicator Data'!H41="x","x",'Crisis Indicator Data'!H41/'Crisis Indicator Data'!G41)</f>
        <v>0.41666666666666669</v>
      </c>
      <c r="Q44" s="147">
        <f t="shared" si="18"/>
        <v>2.1</v>
      </c>
      <c r="R44" s="147">
        <f t="shared" si="19"/>
        <v>2.8</v>
      </c>
      <c r="S44" s="147">
        <f>IF('Crisis Indicator Data'!I41="x","x",IF('Crisis Indicator Data'!I41=0,0,IF(LOG('Crisis Indicator Data'!I41)&lt;S$4,0,IF(LOG('Crisis Indicator Data'!I41)&gt;S$3,5,ROUND(5-(S$3-LOG('Crisis Indicator Data'!I41))/(S$3-S$4)*5,1)))))</f>
        <v>3.4</v>
      </c>
      <c r="T44" s="165">
        <f>IF('Crisis Indicator Data'!H41="x","x",IF('Crisis Indicator Data'!I41="x","x",'Crisis Indicator Data'!I41/'Crisis Indicator Data'!H41))</f>
        <v>6.1749999999999999E-2</v>
      </c>
      <c r="U44" s="147">
        <f t="shared" si="20"/>
        <v>2.1</v>
      </c>
      <c r="V44" s="147">
        <f t="shared" si="21"/>
        <v>2.8</v>
      </c>
      <c r="W44" s="147">
        <f>IF('Crisis Indicator Data'!L41="x","x",IF('Crisis Indicator Data'!L41=0,0,IF(LOG('Crisis Indicator Data'!L41)&lt;W$4,0,IF(LOG('Crisis Indicator Data'!L41)&gt;W$3,5,ROUND(5-(W$3-LOG('Crisis Indicator Data'!L41))/(W$3-W$4)*5,1)))))</f>
        <v>4</v>
      </c>
      <c r="X44" s="166">
        <f>IF(OR('Crisis Indicator Data'!L41="x",'Crisis Indicator Data'!H41="x"),"x",'Crisis Indicator Data'!L41/'Crisis Indicator Data'!H41)</f>
        <v>1.6875000000000001E-4</v>
      </c>
      <c r="Y44" s="147">
        <f t="shared" si="22"/>
        <v>5</v>
      </c>
      <c r="Z44" s="147">
        <f t="shared" si="23"/>
        <v>4.5</v>
      </c>
      <c r="AA44" s="147">
        <f t="shared" si="24"/>
        <v>3.8</v>
      </c>
      <c r="AB44" s="167">
        <f t="shared" si="25"/>
        <v>3.3</v>
      </c>
    </row>
    <row r="45" spans="1:2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8">
        <f>IF('Crisis Indicator Data'!F42="x","x",IF(LOG('Crisis Indicator Data'!F42)&lt;F$4,0,IF(LOG('Crisis Indicator Data'!F42)&gt;F$3,5,ROUND(5-(F$3-LOG('Crisis Indicator Data'!F42))/(F$3-F$4)*5,1))))</f>
        <v>2.4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3.7</v>
      </c>
      <c r="J45" s="147">
        <f>IF('Crisis Indicator Data'!G42="x","x",IF(LOG('Crisis Indicator Data'!G42)&lt;J$4,0,IF(LOG('Crisis Indicator Data'!G42)&gt;J$3,5,ROUND(5-(J$3-LOG('Crisis Indicator Data'!G42))/(J$3-J$4)*5,1))))</f>
        <v>3.5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4.25</v>
      </c>
      <c r="N45" s="147">
        <f t="shared" si="17"/>
        <v>4</v>
      </c>
      <c r="O45" s="147">
        <f>IF('Crisis Indicator Data'!H42="x","x",IF('Crisis Indicator Data'!H42=0,0,IF(LOG('Crisis Indicator Data'!H42)&lt;O$4,0,IF(LOG('Crisis Indicator Data'!H42)&gt;O$3,5,ROUND(5-(O$3-LOG('Crisis Indicator Data'!H42))/(O$3-O$4)*5,1)))))</f>
        <v>4</v>
      </c>
      <c r="P45" s="165">
        <f>IF('Crisis Indicator Data'!H42="x","x",'Crisis Indicator Data'!H42/'Crisis Indicator Data'!G42)</f>
        <v>0.7192982456140351</v>
      </c>
      <c r="Q45" s="147">
        <f t="shared" si="18"/>
        <v>3.6</v>
      </c>
      <c r="R45" s="147">
        <f t="shared" si="19"/>
        <v>3.8</v>
      </c>
      <c r="S45" s="147">
        <f>IF('Crisis Indicator Data'!I42="x","x",IF('Crisis Indicator Data'!I42=0,0,IF(LOG('Crisis Indicator Data'!I42)&lt;S$4,0,IF(LOG('Crisis Indicator Data'!I42)&gt;S$3,5,ROUND(5-(S$3-LOG('Crisis Indicator Data'!I42))/(S$3-S$4)*5,1)))))</f>
        <v>3.1</v>
      </c>
      <c r="T45" s="165">
        <f>IF('Crisis Indicator Data'!H42="x","x",IF('Crisis Indicator Data'!I42="x","x",'Crisis Indicator Data'!I42/'Crisis Indicator Data'!H42))</f>
        <v>1.9512195121951219E-2</v>
      </c>
      <c r="U45" s="147">
        <f t="shared" si="20"/>
        <v>0.7</v>
      </c>
      <c r="V45" s="147">
        <f t="shared" si="21"/>
        <v>1.9</v>
      </c>
      <c r="W45" s="147">
        <f>IF('Crisis Indicator Data'!L42="x","x",IF('Crisis Indicator Data'!L42=0,0,IF(LOG('Crisis Indicator Data'!L42)&lt;W$4,0,IF(LOG('Crisis Indicator Data'!L42)&gt;W$3,5,ROUND(5-(W$3-LOG('Crisis Indicator Data'!L42))/(W$3-W$4)*5,1)))))</f>
        <v>5</v>
      </c>
      <c r="X45" s="166">
        <f>IF(OR('Crisis Indicator Data'!L42="x",'Crisis Indicator Data'!H42="x"),"x",'Crisis Indicator Data'!L42/'Crisis Indicator Data'!H42)</f>
        <v>3.6439024390243902E-4</v>
      </c>
      <c r="Y45" s="147">
        <f t="shared" si="22"/>
        <v>5</v>
      </c>
      <c r="Z45" s="147">
        <f t="shared" si="23"/>
        <v>5</v>
      </c>
      <c r="AA45" s="147">
        <f t="shared" si="24"/>
        <v>3.9</v>
      </c>
      <c r="AB45" s="167">
        <f t="shared" si="25"/>
        <v>3.9</v>
      </c>
    </row>
    <row r="46" spans="1:2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8">
        <f>IF('Crisis Indicator Data'!F43="x","x",IF(LOG('Crisis Indicator Data'!F43)&lt;F$4,0,IF(LOG('Crisis Indicator Data'!F43)&gt;F$3,5,ROUND(5-(F$3-LOG('Crisis Indicator Data'!F43))/(F$3-F$4)*5,1))))</f>
        <v>1.8</v>
      </c>
      <c r="G46" s="165">
        <f>IF('Crisis Indicator Data'!F43="x","x",IF(LEN(E46)&gt;3,('Crisis Indicator Data'!F43/VLOOKUP('Impact of the crisis'!$C46,'Regional Crises'!$B$1:$R$66,4,FALSE)),'Crisis Indicator Data'!F43/VLOOKUP('Impact of the crisis'!$E46,'Country Indicator Data'!$B$4:$P$300,15,FALSE)))</f>
        <v>0.46629172714078376</v>
      </c>
      <c r="H46" s="147">
        <f t="shared" si="13"/>
        <v>2.2999999999999998</v>
      </c>
      <c r="I46" s="147">
        <f t="shared" si="14"/>
        <v>2.0499999999999998</v>
      </c>
      <c r="J46" s="147">
        <f>IF('Crisis Indicator Data'!G43="x","x",IF(LOG('Crisis Indicator Data'!G43)&lt;J$4,0,IF(LOG('Crisis Indicator Data'!G43)&gt;J$3,5,ROUND(5-(J$3-LOG('Crisis Indicator Data'!G43))/(J$3-J$4)*5,1))))</f>
        <v>2.7</v>
      </c>
      <c r="K46" s="165">
        <f>IF('Crisis Indicator Data'!G43="x","x",IF(LEN(E46)&gt;3,('Crisis Indicator Data'!G43/VLOOKUP('Impact of the crisis'!$C46,'Regional Crises'!$B$1:$R$66,5,FALSE)),'Crisis Indicator Data'!G43/VLOOKUP('Impact of the crisis'!$E46,'Country Indicator Data'!$B$4:$P$300,14,FALSE)))</f>
        <v>0.56394736842105264</v>
      </c>
      <c r="L46" s="147">
        <f t="shared" si="15"/>
        <v>2.8</v>
      </c>
      <c r="M46" s="147">
        <f t="shared" si="16"/>
        <v>2.75</v>
      </c>
      <c r="N46" s="147">
        <f t="shared" si="17"/>
        <v>2.4</v>
      </c>
      <c r="O46" s="147">
        <f>IF('Crisis Indicator Data'!H43="x","x",IF('Crisis Indicator Data'!H43=0,0,IF(LOG('Crisis Indicator Data'!H43)&lt;O$4,0,IF(LOG('Crisis Indicator Data'!H43)&gt;O$3,5,ROUND(5-(O$3-LOG('Crisis Indicator Data'!H43))/(O$3-O$4)*5,1)))))</f>
        <v>2.2000000000000002</v>
      </c>
      <c r="P46" s="165">
        <f>IF('Crisis Indicator Data'!H43="x","x",'Crisis Indicator Data'!H43/'Crisis Indicator Data'!G43)</f>
        <v>0.10732617825478301</v>
      </c>
      <c r="Q46" s="147">
        <f t="shared" si="18"/>
        <v>0.5</v>
      </c>
      <c r="R46" s="147">
        <f t="shared" si="19"/>
        <v>1.35</v>
      </c>
      <c r="S46" s="147">
        <f>IF('Crisis Indicator Data'!I43="x","x",IF('Crisis Indicator Data'!I43=0,0,IF(LOG('Crisis Indicator Data'!I43)&lt;S$4,0,IF(LOG('Crisis Indicator Data'!I43)&gt;S$3,5,ROUND(5-(S$3-LOG('Crisis Indicator Data'!I43))/(S$3-S$4)*5,1)))))</f>
        <v>1.8</v>
      </c>
      <c r="T46" s="165">
        <f>IF('Crisis Indicator Data'!H43="x","x",IF('Crisis Indicator Data'!I43="x","x",'Crisis Indicator Data'!I43/'Crisis Indicator Data'!H43))</f>
        <v>2.4637681159420291E-2</v>
      </c>
      <c r="U46" s="147">
        <f t="shared" si="20"/>
        <v>0.8</v>
      </c>
      <c r="V46" s="147">
        <f t="shared" si="21"/>
        <v>1.3</v>
      </c>
      <c r="W46" s="147">
        <f>IF('Crisis Indicator Data'!L43="x","x",IF('Crisis Indicator Data'!L43=0,0,IF(LOG('Crisis Indicator Data'!L43)&lt;W$4,0,IF(LOG('Crisis Indicator Data'!L43)&gt;W$3,5,ROUND(5-(W$3-LOG('Crisis Indicator Data'!L43))/(W$3-W$4)*5,1)))))</f>
        <v>4.8</v>
      </c>
      <c r="X46" s="166">
        <f>IF(OR('Crisis Indicator Data'!L43="x",'Crisis Indicator Data'!H43="x"),"x",'Crisis Indicator Data'!L43/'Crisis Indicator Data'!H43)</f>
        <v>3.2579710144927535E-3</v>
      </c>
      <c r="Y46" s="147">
        <f t="shared" si="22"/>
        <v>5</v>
      </c>
      <c r="Z46" s="147">
        <f t="shared" si="23"/>
        <v>4.9000000000000004</v>
      </c>
      <c r="AA46" s="147">
        <f t="shared" si="24"/>
        <v>3.7</v>
      </c>
      <c r="AB46" s="167">
        <f t="shared" si="25"/>
        <v>2.7</v>
      </c>
    </row>
    <row r="47" spans="1:2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8">
        <f>IF('Crisis Indicator Data'!F44="x","x",IF(LOG('Crisis Indicator Data'!F44)&lt;F$4,0,IF(LOG('Crisis Indicator Data'!F44)&gt;F$3,5,ROUND(5-(F$3-LOG('Crisis Indicator Data'!F44))/(F$3-F$4)*5,1))))</f>
        <v>1.3</v>
      </c>
      <c r="G47" s="165">
        <f>IF('Crisis Indicator Data'!F44="x","x",IF(LEN(E47)&gt;3,('Crisis Indicator Data'!F44/VLOOKUP('Impact of the crisis'!$C47,'Regional Crises'!$B$1:$R$66,4,FALSE)),'Crisis Indicator Data'!F44/VLOOKUP('Impact of the crisis'!$E47,'Country Indicator Data'!$B$4:$P$300,15,FALSE)))</f>
        <v>6.5569424500165688E-2</v>
      </c>
      <c r="H47" s="147">
        <f t="shared" si="13"/>
        <v>0.2</v>
      </c>
      <c r="I47" s="147">
        <f t="shared" si="14"/>
        <v>0.75</v>
      </c>
      <c r="J47" s="147">
        <f>IF('Crisis Indicator Data'!G44="x","x",IF(LOG('Crisis Indicator Data'!G44)&lt;J$4,0,IF(LOG('Crisis Indicator Data'!G44)&gt;J$3,5,ROUND(5-(J$3-LOG('Crisis Indicator Data'!G44))/(J$3-J$4)*5,1))))</f>
        <v>0</v>
      </c>
      <c r="K47" s="165">
        <f>IF('Crisis Indicator Data'!G44="x","x",IF(LEN(E47)&gt;3,('Crisis Indicator Data'!G44/VLOOKUP('Impact of the crisis'!$C47,'Regional Crises'!$B$1:$R$66,5,FALSE)),'Crisis Indicator Data'!G44/VLOOKUP('Impact of the crisis'!$E47,'Country Indicator Data'!$B$4:$P$300,14,FALSE)))</f>
        <v>5.7714958775029447E-2</v>
      </c>
      <c r="L47" s="147">
        <f t="shared" si="15"/>
        <v>0.2</v>
      </c>
      <c r="M47" s="147">
        <f t="shared" si="16"/>
        <v>0.1</v>
      </c>
      <c r="N47" s="147">
        <f t="shared" si="17"/>
        <v>0.4</v>
      </c>
      <c r="O47" s="147">
        <f>IF('Crisis Indicator Data'!H44="x","x",IF('Crisis Indicator Data'!H44=0,0,IF(LOG('Crisis Indicator Data'!H44)&lt;O$4,0,IF(LOG('Crisis Indicator Data'!H44)&gt;O$3,5,ROUND(5-(O$3-LOG('Crisis Indicator Data'!H44))/(O$3-O$4)*5,1)))))</f>
        <v>0.1</v>
      </c>
      <c r="P47" s="165">
        <f>IF('Crisis Indicator Data'!H44="x","x",'Crisis Indicator Data'!H44/'Crisis Indicator Data'!G44)</f>
        <v>5.9523809523809521E-2</v>
      </c>
      <c r="Q47" s="147">
        <f t="shared" si="18"/>
        <v>0.3</v>
      </c>
      <c r="R47" s="147">
        <f t="shared" si="19"/>
        <v>0.2</v>
      </c>
      <c r="S47" s="147">
        <f>IF('Crisis Indicator Data'!I44="x","x",IF('Crisis Indicator Data'!I44=0,0,IF(LOG('Crisis Indicator Data'!I44)&lt;S$4,0,IF(LOG('Crisis Indicator Data'!I44)&gt;S$3,5,ROUND(5-(S$3-LOG('Crisis Indicator Data'!I44))/(S$3-S$4)*5,1)))))</f>
        <v>2.2000000000000002</v>
      </c>
      <c r="T47" s="165">
        <f>IF('Crisis Indicator Data'!H44="x","x",IF('Crisis Indicator Data'!I44="x","x",'Crisis Indicator Data'!I44/'Crisis Indicator Data'!H44))</f>
        <v>1</v>
      </c>
      <c r="U47" s="147">
        <f t="shared" si="20"/>
        <v>5</v>
      </c>
      <c r="V47" s="147">
        <f t="shared" si="21"/>
        <v>3.6</v>
      </c>
      <c r="W47" s="147">
        <f>IF('Crisis Indicator Data'!L44="x","x",IF('Crisis Indicator Data'!L44=0,0,IF(LOG('Crisis Indicator Data'!L44)&lt;W$4,0,IF(LOG('Crisis Indicator Data'!L44)&gt;W$3,5,ROUND(5-(W$3-LOG('Crisis Indicator Data'!L44))/(W$3-W$4)*5,1)))))</f>
        <v>0</v>
      </c>
      <c r="X47" s="166">
        <f>IF(OR('Crisis Indicator Data'!L44="x",'Crisis Indicator Data'!H44="x"),"x",'Crisis Indicator Data'!L44/'Crisis Indicator Data'!H44)</f>
        <v>0</v>
      </c>
      <c r="Y47" s="147">
        <f t="shared" si="22"/>
        <v>0</v>
      </c>
      <c r="Z47" s="147">
        <f t="shared" si="23"/>
        <v>0</v>
      </c>
      <c r="AA47" s="147">
        <f t="shared" si="24"/>
        <v>2.2000000000000002</v>
      </c>
      <c r="AB47" s="167">
        <f t="shared" si="25"/>
        <v>1.3</v>
      </c>
    </row>
    <row r="48" spans="1:28"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8">
        <f>IF('Crisis Indicator Data'!F45="x","x",IF(LOG('Crisis Indicator Data'!F45)&lt;F$4,0,IF(LOG('Crisis Indicator Data'!F45)&gt;F$3,5,ROUND(5-(F$3-LOG('Crisis Indicator Data'!F45))/(F$3-F$4)*5,1))))</f>
        <v>4.4000000000000004</v>
      </c>
      <c r="G48" s="165">
        <f>IF('Crisis Indicator Data'!F45="x","x",IF(LEN(E48)&gt;3,('Crisis Indicator Data'!F45/VLOOKUP('Impact of the crisis'!$C48,'Regional Crises'!$B$1:$R$66,4,FALSE)),'Crisis Indicator Data'!F45/VLOOKUP('Impact of the crisis'!$E48,'Country Indicator Data'!$B$4:$P$300,15,FALSE)))</f>
        <v>0.23294214410704528</v>
      </c>
      <c r="H48" s="147">
        <f t="shared" si="13"/>
        <v>1.1000000000000001</v>
      </c>
      <c r="I48" s="147">
        <f t="shared" si="14"/>
        <v>2.75</v>
      </c>
      <c r="J48" s="147">
        <f>IF('Crisis Indicator Data'!G45="x","x",IF(LOG('Crisis Indicator Data'!G45)&lt;J$4,0,IF(LOG('Crisis Indicator Data'!G45)&gt;J$3,5,ROUND(5-(J$3-LOG('Crisis Indicator Data'!G45))/(J$3-J$4)*5,1))))</f>
        <v>2.5</v>
      </c>
      <c r="K48" s="165">
        <f>IF('Crisis Indicator Data'!G45="x","x",IF(LEN(E48)&gt;3,('Crisis Indicator Data'!G45/VLOOKUP('Impact of the crisis'!$C48,'Regional Crises'!$B$1:$R$66,5,FALSE)),'Crisis Indicator Data'!G45/VLOOKUP('Impact of the crisis'!$E48,'Country Indicator Data'!$B$4:$P$300,14,FALSE)))</f>
        <v>2.0124864458778816E-2</v>
      </c>
      <c r="L48" s="147">
        <f t="shared" si="15"/>
        <v>0.1</v>
      </c>
      <c r="M48" s="147">
        <f t="shared" si="16"/>
        <v>1.3</v>
      </c>
      <c r="N48" s="147">
        <f t="shared" si="17"/>
        <v>2.1</v>
      </c>
      <c r="O48" s="147">
        <f>IF('Crisis Indicator Data'!H45="x","x",IF('Crisis Indicator Data'!H45=0,0,IF(LOG('Crisis Indicator Data'!H45)&lt;O$4,0,IF(LOG('Crisis Indicator Data'!H45)&gt;O$3,5,ROUND(5-(O$3-LOG('Crisis Indicator Data'!H45))/(O$3-O$4)*5,1)))))</f>
        <v>3.7</v>
      </c>
      <c r="P48" s="165">
        <f>IF('Crisis Indicator Data'!H45="x","x",'Crisis Indicator Data'!H45/'Crisis Indicator Data'!G45)</f>
        <v>1</v>
      </c>
      <c r="Q48" s="147">
        <f t="shared" si="18"/>
        <v>5</v>
      </c>
      <c r="R48" s="147">
        <f t="shared" si="19"/>
        <v>4.3499999999999996</v>
      </c>
      <c r="S48" s="147">
        <f>IF('Crisis Indicator Data'!I45="x","x",IF('Crisis Indicator Data'!I45=0,0,IF(LOG('Crisis Indicator Data'!I45)&lt;S$4,0,IF(LOG('Crisis Indicator Data'!I45)&gt;S$3,5,ROUND(5-(S$3-LOG('Crisis Indicator Data'!I45))/(S$3-S$4)*5,1)))))</f>
        <v>2.9</v>
      </c>
      <c r="T48" s="165">
        <f>IF('Crisis Indicator Data'!H45="x","x",IF('Crisis Indicator Data'!I45="x","x",'Crisis Indicator Data'!I45/'Crisis Indicator Data'!H45))</f>
        <v>1.8389113644722323E-2</v>
      </c>
      <c r="U48" s="147">
        <f t="shared" si="20"/>
        <v>0.6</v>
      </c>
      <c r="V48" s="147">
        <f t="shared" si="21"/>
        <v>1.8</v>
      </c>
      <c r="W48" s="147">
        <f>IF('Crisis Indicator Data'!L45="x","x",IF('Crisis Indicator Data'!L45=0,0,IF(LOG('Crisis Indicator Data'!L45)&lt;W$4,0,IF(LOG('Crisis Indicator Data'!L45)&gt;W$3,5,ROUND(5-(W$3-LOG('Crisis Indicator Data'!L45))/(W$3-W$4)*5,1)))))</f>
        <v>2.4</v>
      </c>
      <c r="X48" s="166">
        <f>IF(OR('Crisis Indicator Data'!L45="x",'Crisis Indicator Data'!H45="x"),"x",'Crisis Indicator Data'!L45/'Crisis Indicator Data'!H45)</f>
        <v>8.2751011401250459E-6</v>
      </c>
      <c r="Y48" s="147">
        <f t="shared" si="22"/>
        <v>0.4</v>
      </c>
      <c r="Z48" s="147">
        <f t="shared" si="23"/>
        <v>1.4</v>
      </c>
      <c r="AA48" s="147">
        <f t="shared" si="24"/>
        <v>1.6</v>
      </c>
      <c r="AB48" s="167">
        <f t="shared" si="25"/>
        <v>3.3</v>
      </c>
    </row>
    <row r="49" spans="1:2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8">
        <f>IF('Crisis Indicator Data'!F46="x","x",IF(LOG('Crisis Indicator Data'!F46)&lt;F$4,0,IF(LOG('Crisis Indicator Data'!F46)&gt;F$3,5,ROUND(5-(F$3-LOG('Crisis Indicator Data'!F46))/(F$3-F$4)*5,1))))</f>
        <v>4.4000000000000004</v>
      </c>
      <c r="G49" s="165">
        <f>IF('Crisis Indicator Data'!F46="x","x",IF(LEN(E49)&gt;3,('Crisis Indicator Data'!F46/VLOOKUP('Impact of the crisis'!$C49,'Regional Crises'!$B$1:$R$66,4,FALSE)),'Crisis Indicator Data'!F46/VLOOKUP('Impact of the crisis'!$E49,'Country Indicator Data'!$B$4:$P$300,15,FALSE)))</f>
        <v>0.2402992983986266</v>
      </c>
      <c r="H49" s="147">
        <f t="shared" si="13"/>
        <v>1.1000000000000001</v>
      </c>
      <c r="I49" s="147">
        <f t="shared" si="14"/>
        <v>2.75</v>
      </c>
      <c r="J49" s="147">
        <f>IF('Crisis Indicator Data'!G46="x","x",IF(LOG('Crisis Indicator Data'!G46)&lt;J$4,0,IF(LOG('Crisis Indicator Data'!G46)&gt;J$3,5,ROUND(5-(J$3-LOG('Crisis Indicator Data'!G46))/(J$3-J$4)*5,1))))</f>
        <v>4.5</v>
      </c>
      <c r="K49" s="165">
        <f>IF('Crisis Indicator Data'!G46="x","x",IF(LEN(E49)&gt;3,('Crisis Indicator Data'!G46/VLOOKUP('Impact of the crisis'!$C49,'Regional Crises'!$B$1:$R$66,5,FALSE)),'Crisis Indicator Data'!G46/VLOOKUP('Impact of the crisis'!$E49,'Country Indicator Data'!$B$4:$P$300,14,FALSE)))</f>
        <v>8.2523786790420883E-2</v>
      </c>
      <c r="L49" s="147">
        <f t="shared" si="15"/>
        <v>0.4</v>
      </c>
      <c r="M49" s="147">
        <f t="shared" si="16"/>
        <v>2.4500000000000002</v>
      </c>
      <c r="N49" s="147">
        <f t="shared" si="17"/>
        <v>2.6</v>
      </c>
      <c r="O49" s="147">
        <f>IF('Crisis Indicator Data'!H46="x","x",IF('Crisis Indicator Data'!H46=0,0,IF(LOG('Crisis Indicator Data'!H46)&lt;O$4,0,IF(LOG('Crisis Indicator Data'!H46)&gt;O$3,5,ROUND(5-(O$3-LOG('Crisis Indicator Data'!H46))/(O$3-O$4)*5,1)))))</f>
        <v>3.9</v>
      </c>
      <c r="P49" s="165">
        <f>IF('Crisis Indicator Data'!H46="x","x",'Crisis Indicator Data'!H46/'Crisis Indicator Data'!G46)</f>
        <v>0.32458854657159514</v>
      </c>
      <c r="Q49" s="147">
        <f t="shared" si="18"/>
        <v>1.6</v>
      </c>
      <c r="R49" s="147">
        <f t="shared" si="19"/>
        <v>2.75</v>
      </c>
      <c r="S49" s="147">
        <f>IF('Crisis Indicator Data'!I46="x","x",IF('Crisis Indicator Data'!I46=0,0,IF(LOG('Crisis Indicator Data'!I46)&lt;S$4,0,IF(LOG('Crisis Indicator Data'!I46)&gt;S$3,5,ROUND(5-(S$3-LOG('Crisis Indicator Data'!I46))/(S$3-S$4)*5,1)))))</f>
        <v>3.2</v>
      </c>
      <c r="T49" s="165">
        <f>IF('Crisis Indicator Data'!H46="x","x",IF('Crisis Indicator Data'!I46="x","x",'Crisis Indicator Data'!I46/'Crisis Indicator Data'!H46))</f>
        <v>2.2381873445703231E-2</v>
      </c>
      <c r="U49" s="147">
        <f t="shared" si="20"/>
        <v>0.7</v>
      </c>
      <c r="V49" s="147">
        <f t="shared" si="21"/>
        <v>2</v>
      </c>
      <c r="W49" s="147">
        <f>IF('Crisis Indicator Data'!L46="x","x",IF('Crisis Indicator Data'!L46=0,0,IF(LOG('Crisis Indicator Data'!L46)&lt;W$4,0,IF(LOG('Crisis Indicator Data'!L46)&gt;W$3,5,ROUND(5-(W$3-LOG('Crisis Indicator Data'!L46))/(W$3-W$4)*5,1)))))</f>
        <v>3.7</v>
      </c>
      <c r="X49" s="166">
        <f>IF(OR('Crisis Indicator Data'!L46="x",'Crisis Indicator Data'!H46="x"),"x",'Crisis Indicator Data'!L46/'Crisis Indicator Data'!H46)</f>
        <v>5.2915169936446531E-5</v>
      </c>
      <c r="Y49" s="147">
        <f t="shared" si="22"/>
        <v>2.6</v>
      </c>
      <c r="Z49" s="147">
        <f t="shared" si="23"/>
        <v>3.2</v>
      </c>
      <c r="AA49" s="147">
        <f t="shared" si="24"/>
        <v>2.6</v>
      </c>
      <c r="AB49" s="167">
        <f t="shared" si="25"/>
        <v>2.7</v>
      </c>
    </row>
    <row r="50" spans="1:2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8">
        <f>IF('Crisis Indicator Data'!F47="x","x",IF(LOG('Crisis Indicator Data'!F47)&lt;F$4,0,IF(LOG('Crisis Indicator Data'!F47)&gt;F$3,5,ROUND(5-(F$3-LOG('Crisis Indicator Data'!F47))/(F$3-F$4)*5,1))))</f>
        <v>1.9</v>
      </c>
      <c r="G50" s="165">
        <f>IF('Crisis Indicator Data'!F47="x","x",IF(LEN(E50)&gt;3,('Crisis Indicator Data'!F47/VLOOKUP('Impact of the crisis'!$C50,'Regional Crises'!$B$1:$R$66,4,FALSE)),'Crisis Indicator Data'!F47/VLOOKUP('Impact of the crisis'!$E50,'Country Indicator Data'!$B$4:$P$300,15,FALSE)))</f>
        <v>7.3571542915813358E-3</v>
      </c>
      <c r="H50" s="147">
        <f t="shared" si="13"/>
        <v>0</v>
      </c>
      <c r="I50" s="147">
        <f t="shared" si="14"/>
        <v>0.95</v>
      </c>
      <c r="J50" s="147">
        <f>IF('Crisis Indicator Data'!G47="x","x",IF(LOG('Crisis Indicator Data'!G47)&lt;J$4,0,IF(LOG('Crisis Indicator Data'!G47)&gt;J$3,5,ROUND(5-(J$3-LOG('Crisis Indicator Data'!G47))/(J$3-J$4)*5,1))))</f>
        <v>4.0999999999999996</v>
      </c>
      <c r="K50" s="165">
        <f>IF('Crisis Indicator Data'!G47="x","x",IF(LEN(E50)&gt;3,('Crisis Indicator Data'!G47/VLOOKUP('Impact of the crisis'!$C50,'Regional Crises'!$B$1:$R$66,5,FALSE)),'Crisis Indicator Data'!G47/VLOOKUP('Impact of the crisis'!$E50,'Country Indicator Data'!$B$4:$P$300,14,FALSE)))</f>
        <v>6.2398922331642077E-2</v>
      </c>
      <c r="L50" s="147">
        <f t="shared" si="15"/>
        <v>0.3</v>
      </c>
      <c r="M50" s="147">
        <f t="shared" si="16"/>
        <v>2.1999999999999997</v>
      </c>
      <c r="N50" s="147">
        <f t="shared" si="17"/>
        <v>1.6</v>
      </c>
      <c r="O50" s="147">
        <f>IF('Crisis Indicator Data'!H47="x","x",IF('Crisis Indicator Data'!H47=0,0,IF(LOG('Crisis Indicator Data'!H47)&lt;O$4,0,IF(LOG('Crisis Indicator Data'!H47)&gt;O$3,5,ROUND(5-(O$3-LOG('Crisis Indicator Data'!H47))/(O$3-O$4)*5,1)))))</f>
        <v>2.9</v>
      </c>
      <c r="P50" s="165">
        <f>IF('Crisis Indicator Data'!H47="x","x",'Crisis Indicator Data'!H47/'Crisis Indicator Data'!G47)</f>
        <v>0.10675523397188778</v>
      </c>
      <c r="Q50" s="147">
        <f t="shared" si="18"/>
        <v>0.5</v>
      </c>
      <c r="R50" s="147">
        <f t="shared" si="19"/>
        <v>1.7</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6.3888888888888884E-2</v>
      </c>
      <c r="U50" s="147">
        <f t="shared" si="20"/>
        <v>2.1</v>
      </c>
      <c r="V50" s="147">
        <f t="shared" si="21"/>
        <v>2.5</v>
      </c>
      <c r="W50" s="147">
        <f>IF('Crisis Indicator Data'!L47="x","x",IF('Crisis Indicator Data'!L47=0,0,IF(LOG('Crisis Indicator Data'!L47)&lt;W$4,0,IF(LOG('Crisis Indicator Data'!L47)&gt;W$3,5,ROUND(5-(W$3-LOG('Crisis Indicator Data'!L47))/(W$3-W$4)*5,1)))))</f>
        <v>3.6</v>
      </c>
      <c r="X50" s="166">
        <f>IF(OR('Crisis Indicator Data'!L47="x",'Crisis Indicator Data'!H47="x"),"x",'Crisis Indicator Data'!L47/'Crisis Indicator Data'!H47)</f>
        <v>1.8777777777777779E-4</v>
      </c>
      <c r="Y50" s="147">
        <f t="shared" si="22"/>
        <v>5</v>
      </c>
      <c r="Z50" s="147">
        <f t="shared" si="23"/>
        <v>4.3</v>
      </c>
      <c r="AA50" s="147">
        <f t="shared" si="24"/>
        <v>3.5</v>
      </c>
      <c r="AB50" s="167">
        <f t="shared" si="25"/>
        <v>2.7</v>
      </c>
    </row>
    <row r="51" spans="1:2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8">
        <f>IF('Crisis Indicator Data'!F48="x","x",IF(LOG('Crisis Indicator Data'!F48)&lt;F$4,0,IF(LOG('Crisis Indicator Data'!F48)&gt;F$3,5,ROUND(5-(F$3-LOG('Crisis Indicator Data'!F48))/(F$3-F$4)*5,1))))</f>
        <v>3.9</v>
      </c>
      <c r="G51" s="165">
        <f>IF('Crisis Indicator Data'!F48="x","x",IF(LEN(E51)&gt;3,('Crisis Indicator Data'!F48/VLOOKUP('Impact of the crisis'!$C51,'Regional Crises'!$B$1:$R$66,4,FALSE)),'Crisis Indicator Data'!F48/VLOOKUP('Impact of the crisis'!$E51,'Country Indicator Data'!$B$4:$P$300,15,FALSE)))</f>
        <v>7.4746652585270371E-2</v>
      </c>
      <c r="H51" s="147">
        <f t="shared" si="13"/>
        <v>0.3</v>
      </c>
      <c r="I51" s="147">
        <f t="shared" si="14"/>
        <v>2.1</v>
      </c>
      <c r="J51" s="147">
        <f>IF('Crisis Indicator Data'!G48="x","x",IF(LOG('Crisis Indicator Data'!G48)&lt;J$4,0,IF(LOG('Crisis Indicator Data'!G48)&gt;J$3,5,ROUND(5-(J$3-LOG('Crisis Indicator Data'!G48))/(J$3-J$4)*5,1))))</f>
        <v>3.7</v>
      </c>
      <c r="K51" s="165">
        <f>IF('Crisis Indicator Data'!G48="x","x",IF(LEN(E51)&gt;3,('Crisis Indicator Data'!G48/VLOOKUP('Impact of the crisis'!$C51,'Regional Crises'!$B$1:$R$66,5,FALSE)),'Crisis Indicator Data'!G48/VLOOKUP('Impact of the crisis'!$E51,'Country Indicator Data'!$B$4:$P$300,14,FALSE)))</f>
        <v>8.7930379276448169E-3</v>
      </c>
      <c r="L51" s="147">
        <f t="shared" si="15"/>
        <v>0</v>
      </c>
      <c r="M51" s="147">
        <f t="shared" si="16"/>
        <v>1.85</v>
      </c>
      <c r="N51" s="147">
        <f t="shared" si="17"/>
        <v>2</v>
      </c>
      <c r="O51" s="147" t="str">
        <f>IF('Crisis Indicator Data'!H48="x","x",IF('Crisis Indicator Data'!H48=0,0,IF(LOG('Crisis Indicator Data'!H48)&lt;O$4,0,IF(LOG('Crisis Indicator Data'!H48)&gt;O$3,5,ROUND(5-(O$3-LOG('Crisis Indicator Data'!H48))/(O$3-O$4)*5,1)))))</f>
        <v>x</v>
      </c>
      <c r="P51" s="165" t="str">
        <f>IF('Crisis Indicator Data'!H48="x","x",'Crisis Indicator Data'!H48/'Crisis Indicator Data'!G48)</f>
        <v>x</v>
      </c>
      <c r="Q51" s="147" t="str">
        <f t="shared" si="18"/>
        <v>x</v>
      </c>
      <c r="R51" s="147" t="str">
        <f t="shared" si="19"/>
        <v>x</v>
      </c>
      <c r="S51" s="147" t="str">
        <f>IF('Crisis Indicator Data'!I48="x","x",IF('Crisis Indicator Data'!I48=0,0,IF(LOG('Crisis Indicator Data'!I48)&lt;S$4,0,IF(LOG('Crisis Indicator Data'!I48)&gt;S$3,5,ROUND(5-(S$3-LOG('Crisis Indicator Data'!I48))/(S$3-S$4)*5,1)))))</f>
        <v>x</v>
      </c>
      <c r="T51" s="165" t="str">
        <f>IF('Crisis Indicator Data'!H48="x","x",IF('Crisis Indicator Data'!I48="x","x",'Crisis Indicator Data'!I48/'Crisis Indicator Data'!H48))</f>
        <v>x</v>
      </c>
      <c r="U51" s="147" t="str">
        <f t="shared" si="20"/>
        <v>x</v>
      </c>
      <c r="V51" s="147" t="str">
        <f t="shared" si="21"/>
        <v>x</v>
      </c>
      <c r="W51" s="147">
        <f>IF('Crisis Indicator Data'!L48="x","x",IF('Crisis Indicator Data'!L48=0,0,IF(LOG('Crisis Indicator Data'!L48)&lt;W$4,0,IF(LOG('Crisis Indicator Data'!L48)&gt;W$3,5,ROUND(5-(W$3-LOG('Crisis Indicator Data'!L48))/(W$3-W$4)*5,1)))))</f>
        <v>1.8</v>
      </c>
      <c r="X51" s="166" t="str">
        <f>IF(OR('Crisis Indicator Data'!L48="x",'Crisis Indicator Data'!H48="x"),"x",'Crisis Indicator Data'!L48/'Crisis Indicator Data'!H48)</f>
        <v>x</v>
      </c>
      <c r="Y51" s="147" t="str">
        <f t="shared" si="22"/>
        <v>x</v>
      </c>
      <c r="Z51" s="147">
        <f t="shared" si="23"/>
        <v>1.8</v>
      </c>
      <c r="AA51" s="147">
        <f t="shared" si="24"/>
        <v>1.8</v>
      </c>
      <c r="AB51" s="167">
        <f t="shared" si="25"/>
        <v>1.8</v>
      </c>
    </row>
    <row r="52" spans="1:28"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8">
        <f>IF('Crisis Indicator Data'!F49="x","x",IF(LOG('Crisis Indicator Data'!F49)&lt;F$4,0,IF(LOG('Crisis Indicator Data'!F49)&gt;F$3,5,ROUND(5-(F$3-LOG('Crisis Indicator Data'!F49))/(F$3-F$4)*5,1))))</f>
        <v>4</v>
      </c>
      <c r="G52" s="165">
        <f>IF('Crisis Indicator Data'!F49="x","x",IF(LEN(E52)&gt;3,('Crisis Indicator Data'!F49/VLOOKUP('Impact of the crisis'!$C52,'Regional Crises'!$B$1:$R$66,4,FALSE)),'Crisis Indicator Data'!F49/VLOOKUP('Impact of the crisis'!$E52,'Country Indicator Data'!$B$4:$P$300,15,FALSE)))</f>
        <v>0.1470818291215403</v>
      </c>
      <c r="H52" s="147">
        <f t="shared" si="13"/>
        <v>0.6</v>
      </c>
      <c r="I52" s="147">
        <f t="shared" si="14"/>
        <v>2.2999999999999998</v>
      </c>
      <c r="J52" s="147">
        <f>IF('Crisis Indicator Data'!G49="x","x",IF(LOG('Crisis Indicator Data'!G49)&lt;J$4,0,IF(LOG('Crisis Indicator Data'!G49)&gt;J$3,5,ROUND(5-(J$3-LOG('Crisis Indicator Data'!G49))/(J$3-J$4)*5,1))))</f>
        <v>4.5999999999999996</v>
      </c>
      <c r="K52" s="165">
        <f>IF('Crisis Indicator Data'!G49="x","x",IF(LEN(E52)&gt;3,('Crisis Indicator Data'!G49/VLOOKUP('Impact of the crisis'!$C52,'Regional Crises'!$B$1:$R$66,5,FALSE)),'Crisis Indicator Data'!G49/VLOOKUP('Impact of the crisis'!$E52,'Country Indicator Data'!$B$4:$P$300,14,FALSE)))</f>
        <v>0.28856236122897366</v>
      </c>
      <c r="L52" s="147">
        <f t="shared" si="15"/>
        <v>1.4</v>
      </c>
      <c r="M52" s="147">
        <f t="shared" si="16"/>
        <v>3</v>
      </c>
      <c r="N52" s="147">
        <f t="shared" si="17"/>
        <v>2.7</v>
      </c>
      <c r="O52" s="147">
        <f>IF('Crisis Indicator Data'!H49="x","x",IF('Crisis Indicator Data'!H49=0,0,IF(LOG('Crisis Indicator Data'!H49)&lt;O$4,0,IF(LOG('Crisis Indicator Data'!H49)&gt;O$3,5,ROUND(5-(O$3-LOG('Crisis Indicator Data'!H49))/(O$3-O$4)*5,1)))))</f>
        <v>3.6</v>
      </c>
      <c r="P52" s="165">
        <f>IF('Crisis Indicator Data'!H49="x","x",'Crisis Indicator Data'!H49/'Crisis Indicator Data'!G49)</f>
        <v>0.18035692704346776</v>
      </c>
      <c r="Q52" s="147">
        <f t="shared" si="18"/>
        <v>0.9</v>
      </c>
      <c r="R52" s="147">
        <f t="shared" si="19"/>
        <v>2.25</v>
      </c>
      <c r="S52" s="147">
        <f>IF('Crisis Indicator Data'!I49="x","x",IF('Crisis Indicator Data'!I49=0,0,IF(LOG('Crisis Indicator Data'!I49)&lt;S$4,0,IF(LOG('Crisis Indicator Data'!I49)&gt;S$3,5,ROUND(5-(S$3-LOG('Crisis Indicator Data'!I49))/(S$3-S$4)*5,1)))))</f>
        <v>5</v>
      </c>
      <c r="T52" s="165">
        <f>IF('Crisis Indicator Data'!H49="x","x",IF('Crisis Indicator Data'!I49="x","x",'Crisis Indicator Data'!I49/'Crisis Indicator Data'!H49))</f>
        <v>1</v>
      </c>
      <c r="U52" s="147">
        <f t="shared" si="20"/>
        <v>5</v>
      </c>
      <c r="V52" s="147">
        <f t="shared" si="21"/>
        <v>5</v>
      </c>
      <c r="W52" s="147" t="str">
        <f>IF('Crisis Indicator Data'!L49="x","x",IF('Crisis Indicator Data'!L49=0,0,IF(LOG('Crisis Indicator Data'!L49)&lt;W$4,0,IF(LOG('Crisis Indicator Data'!L49)&gt;W$3,5,ROUND(5-(W$3-LOG('Crisis Indicator Data'!L49))/(W$3-W$4)*5,1)))))</f>
        <v>x</v>
      </c>
      <c r="X52" s="166" t="str">
        <f>IF(OR('Crisis Indicator Data'!L49="x",'Crisis Indicator Data'!H49="x"),"x",'Crisis Indicator Data'!L49/'Crisis Indicator Data'!H49)</f>
        <v>x</v>
      </c>
      <c r="Y52" s="147" t="str">
        <f t="shared" si="22"/>
        <v>x</v>
      </c>
      <c r="Z52" s="147" t="str">
        <f t="shared" si="23"/>
        <v>x</v>
      </c>
      <c r="AA52" s="147">
        <f t="shared" si="24"/>
        <v>5</v>
      </c>
      <c r="AB52" s="167">
        <f t="shared" si="25"/>
        <v>4</v>
      </c>
    </row>
    <row r="53" spans="1:2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8">
        <f>IF('Crisis Indicator Data'!F50="x","x",IF(LOG('Crisis Indicator Data'!F50)&lt;F$4,0,IF(LOG('Crisis Indicator Data'!F50)&gt;F$3,5,ROUND(5-(F$3-LOG('Crisis Indicator Data'!F50))/(F$3-F$4)*5,1))))</f>
        <v>4.3</v>
      </c>
      <c r="G53" s="165">
        <f>IF('Crisis Indicator Data'!F50="x","x",IF(LEN(E53)&gt;3,('Crisis Indicator Data'!F50/VLOOKUP('Impact of the crisis'!$C53,'Regional Crises'!$B$1:$R$66,4,FALSE)),'Crisis Indicator Data'!F50/VLOOKUP('Impact of the crisis'!$E53,'Country Indicator Data'!$B$4:$P$300,15,FALSE)))</f>
        <v>0.88255664026524216</v>
      </c>
      <c r="H53" s="147">
        <f t="shared" si="13"/>
        <v>4.4000000000000004</v>
      </c>
      <c r="I53" s="147">
        <f t="shared" si="14"/>
        <v>4.3499999999999996</v>
      </c>
      <c r="J53" s="147">
        <f>IF('Crisis Indicator Data'!G50="x","x",IF(LOG('Crisis Indicator Data'!G50)&lt;J$4,0,IF(LOG('Crisis Indicator Data'!G50)&gt;J$3,5,ROUND(5-(J$3-LOG('Crisis Indicator Data'!G50))/(J$3-J$4)*5,1))))</f>
        <v>5</v>
      </c>
      <c r="K53" s="165">
        <f>IF('Crisis Indicator Data'!G50="x","x",IF(LEN(E53)&gt;3,('Crisis Indicator Data'!G50/VLOOKUP('Impact of the crisis'!$C53,'Regional Crises'!$B$1:$R$66,5,FALSE)),'Crisis Indicator Data'!G50/VLOOKUP('Impact of the crisis'!$E53,'Country Indicator Data'!$B$4:$P$300,14,FALSE)))</f>
        <v>1.1101939744118861</v>
      </c>
      <c r="L53" s="147">
        <f t="shared" si="15"/>
        <v>5</v>
      </c>
      <c r="M53" s="147">
        <f t="shared" si="16"/>
        <v>5</v>
      </c>
      <c r="N53" s="147">
        <f t="shared" si="17"/>
        <v>4.7</v>
      </c>
      <c r="O53" s="147">
        <f>IF('Crisis Indicator Data'!H50="x","x",IF('Crisis Indicator Data'!H50=0,0,IF(LOG('Crisis Indicator Data'!H50)&lt;O$4,0,IF(LOG('Crisis Indicator Data'!H50)&gt;O$3,5,ROUND(5-(O$3-LOG('Crisis Indicator Data'!H50))/(O$3-O$4)*5,1)))))</f>
        <v>3.8</v>
      </c>
      <c r="P53" s="165">
        <f>IF('Crisis Indicator Data'!H50="x","x",'Crisis Indicator Data'!H50/'Crisis Indicator Data'!G50)</f>
        <v>0.1273124863328231</v>
      </c>
      <c r="Q53" s="147">
        <f t="shared" si="18"/>
        <v>0.6</v>
      </c>
      <c r="R53" s="147">
        <f t="shared" si="19"/>
        <v>2.1999999999999997</v>
      </c>
      <c r="S53" s="147">
        <f>IF('Crisis Indicator Data'!I50="x","x",IF('Crisis Indicator Data'!I50=0,0,IF(LOG('Crisis Indicator Data'!I50)&lt;S$4,0,IF(LOG('Crisis Indicator Data'!I50)&gt;S$3,5,ROUND(5-(S$3-LOG('Crisis Indicator Data'!I50))/(S$3-S$4)*5,1)))))</f>
        <v>5</v>
      </c>
      <c r="T53" s="165">
        <f>IF('Crisis Indicator Data'!H50="x","x",IF('Crisis Indicator Data'!I50="x","x",'Crisis Indicator Data'!I50/'Crisis Indicator Data'!H50))</f>
        <v>1.4623840604603229</v>
      </c>
      <c r="U53" s="147">
        <f t="shared" si="20"/>
        <v>5</v>
      </c>
      <c r="V53" s="147">
        <f t="shared" si="21"/>
        <v>5</v>
      </c>
      <c r="W53" s="147">
        <f>IF('Crisis Indicator Data'!L50="x","x",IF('Crisis Indicator Data'!L50=0,0,IF(LOG('Crisis Indicator Data'!L50)&lt;W$4,0,IF(LOG('Crisis Indicator Data'!L50)&gt;W$3,5,ROUND(5-(W$3-LOG('Crisis Indicator Data'!L50))/(W$3-W$4)*5,1)))))</f>
        <v>4.4000000000000004</v>
      </c>
      <c r="X53" s="166">
        <f>IF(OR('Crisis Indicator Data'!L50="x",'Crisis Indicator Data'!H50="x"),"x",'Crisis Indicator Data'!L50/'Crisis Indicator Data'!H50)</f>
        <v>2.2105805565097905E-4</v>
      </c>
      <c r="Y53" s="147">
        <f t="shared" si="22"/>
        <v>5</v>
      </c>
      <c r="Z53" s="147">
        <f t="shared" si="23"/>
        <v>4.7</v>
      </c>
      <c r="AA53" s="147">
        <f t="shared" si="24"/>
        <v>4.9000000000000004</v>
      </c>
      <c r="AB53" s="167">
        <f t="shared" si="25"/>
        <v>3.9</v>
      </c>
    </row>
    <row r="54" spans="1:2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8">
        <f>IF('Crisis Indicator Data'!F51="x","x",IF(LOG('Crisis Indicator Data'!F51)&lt;F$4,0,IF(LOG('Crisis Indicator Data'!F51)&gt;F$3,5,ROUND(5-(F$3-LOG('Crisis Indicator Data'!F51))/(F$3-F$4)*5,1))))</f>
        <v>4.3</v>
      </c>
      <c r="G54" s="165">
        <f>IF('Crisis Indicator Data'!F51="x","x",IF(LEN(E54)&gt;3,('Crisis Indicator Data'!F51/VLOOKUP('Impact of the crisis'!$C54,'Regional Crises'!$B$1:$R$66,4,FALSE)),'Crisis Indicator Data'!F51/VLOOKUP('Impact of the crisis'!$E54,'Country Indicator Data'!$B$4:$P$300,15,FALSE)))</f>
        <v>0.88255664026524216</v>
      </c>
      <c r="H54" s="147">
        <f t="shared" si="13"/>
        <v>4.4000000000000004</v>
      </c>
      <c r="I54" s="147">
        <f t="shared" si="14"/>
        <v>4.3499999999999996</v>
      </c>
      <c r="J54" s="147">
        <f>IF('Crisis Indicator Data'!G51="x","x",IF(LOG('Crisis Indicator Data'!G51)&lt;J$4,0,IF(LOG('Crisis Indicator Data'!G51)&gt;J$3,5,ROUND(5-(J$3-LOG('Crisis Indicator Data'!G51))/(J$3-J$4)*5,1))))</f>
        <v>5</v>
      </c>
      <c r="K54" s="165">
        <f>IF('Crisis Indicator Data'!G51="x","x",IF(LEN(E54)&gt;3,('Crisis Indicator Data'!G51/VLOOKUP('Impact of the crisis'!$C54,'Regional Crises'!$B$1:$R$66,5,FALSE)),'Crisis Indicator Data'!G51/VLOOKUP('Impact of the crisis'!$E54,'Country Indicator Data'!$B$4:$P$300,14,FALSE)))</f>
        <v>0.9850695540287927</v>
      </c>
      <c r="L54" s="147">
        <f t="shared" si="15"/>
        <v>4.9000000000000004</v>
      </c>
      <c r="M54" s="147">
        <f t="shared" si="16"/>
        <v>4.95</v>
      </c>
      <c r="N54" s="147">
        <f t="shared" si="17"/>
        <v>4.7</v>
      </c>
      <c r="O54" s="147">
        <f>IF('Crisis Indicator Data'!H51="x","x",IF('Crisis Indicator Data'!H51=0,0,IF(LOG('Crisis Indicator Data'!H51)&lt;O$4,0,IF(LOG('Crisis Indicator Data'!H51)&gt;O$3,5,ROUND(5-(O$3-LOG('Crisis Indicator Data'!H51))/(O$3-O$4)*5,1)))))</f>
        <v>3.7</v>
      </c>
      <c r="P54" s="165">
        <f>IF('Crisis Indicator Data'!H51="x","x",'Crisis Indicator Data'!H51/'Crisis Indicator Data'!G51)</f>
        <v>0.13061908517350157</v>
      </c>
      <c r="Q54" s="147">
        <f t="shared" si="18"/>
        <v>0.6</v>
      </c>
      <c r="R54" s="147">
        <f t="shared" si="19"/>
        <v>2.15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1.5569811320754716</v>
      </c>
      <c r="U54" s="147">
        <f t="shared" si="20"/>
        <v>5</v>
      </c>
      <c r="V54" s="147">
        <f t="shared" si="21"/>
        <v>5</v>
      </c>
      <c r="W54" s="147">
        <f>IF('Crisis Indicator Data'!L51="x","x",IF('Crisis Indicator Data'!L51=0,0,IF(LOG('Crisis Indicator Data'!L51)&lt;W$4,0,IF(LOG('Crisis Indicator Data'!L51)&gt;W$3,5,ROUND(5-(W$3-LOG('Crisis Indicator Data'!L51))/(W$3-W$4)*5,1)))))</f>
        <v>4.4000000000000004</v>
      </c>
      <c r="X54" s="166">
        <f>IF(OR('Crisis Indicator Data'!L51="x",'Crisis Indicator Data'!H51="x"),"x",'Crisis Indicator Data'!L51/'Crisis Indicator Data'!H51)</f>
        <v>2.4283018867924527E-4</v>
      </c>
      <c r="Y54" s="147">
        <f t="shared" si="22"/>
        <v>5</v>
      </c>
      <c r="Z54" s="147">
        <f t="shared" si="23"/>
        <v>4.7</v>
      </c>
      <c r="AA54" s="147">
        <f t="shared" si="24"/>
        <v>4.9000000000000004</v>
      </c>
      <c r="AB54" s="167">
        <f t="shared" si="25"/>
        <v>3.9</v>
      </c>
    </row>
    <row r="55" spans="1:2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8">
        <f>IF('Crisis Indicator Data'!F52="x","x",IF(LOG('Crisis Indicator Data'!F52)&lt;F$4,0,IF(LOG('Crisis Indicator Data'!F52)&gt;F$3,5,ROUND(5-(F$3-LOG('Crisis Indicator Data'!F52))/(F$3-F$4)*5,1))))</f>
        <v>2.6</v>
      </c>
      <c r="G55" s="165">
        <f>IF('Crisis Indicator Data'!F52="x","x",IF(LEN(E55)&gt;3,('Crisis Indicator Data'!F52/VLOOKUP('Impact of the crisis'!$C55,'Regional Crises'!$B$1:$R$66,4,FALSE)),'Crisis Indicator Data'!F52/VLOOKUP('Impact of the crisis'!$E55,'Country Indicator Data'!$B$4:$P$300,15,FALSE)))</f>
        <v>8.8989685024866455E-2</v>
      </c>
      <c r="H55" s="147">
        <f t="shared" si="13"/>
        <v>0.4</v>
      </c>
      <c r="I55" s="147">
        <f t="shared" si="14"/>
        <v>1.5</v>
      </c>
      <c r="J55" s="147">
        <f>IF('Crisis Indicator Data'!G52="x","x",IF(LOG('Crisis Indicator Data'!G52)&lt;J$4,0,IF(LOG('Crisis Indicator Data'!G52)&gt;J$3,5,ROUND(5-(J$3-LOG('Crisis Indicator Data'!G52))/(J$3-J$4)*5,1))))</f>
        <v>2.4</v>
      </c>
      <c r="K55" s="165">
        <f>IF('Crisis Indicator Data'!G52="x","x",IF(LEN(E55)&gt;3,('Crisis Indicator Data'!G52/VLOOKUP('Impact of the crisis'!$C55,'Regional Crises'!$B$1:$R$66,5,FALSE)),'Crisis Indicator Data'!G52/VLOOKUP('Impact of the crisis'!$E55,'Country Indicator Data'!$B$4:$P$300,14,FALSE)))</f>
        <v>0.12514869753101407</v>
      </c>
      <c r="L55" s="147">
        <f t="shared" si="15"/>
        <v>0.6</v>
      </c>
      <c r="M55" s="147">
        <f t="shared" si="16"/>
        <v>1.5</v>
      </c>
      <c r="N55" s="147">
        <f t="shared" si="17"/>
        <v>1.5</v>
      </c>
      <c r="O55" s="147">
        <f>IF('Crisis Indicator Data'!H52="x","x",IF('Crisis Indicator Data'!H52=0,0,IF(LOG('Crisis Indicator Data'!H52)&lt;O$4,0,IF(LOG('Crisis Indicator Data'!H52)&gt;O$3,5,ROUND(5-(O$3-LOG('Crisis Indicator Data'!H52))/(O$3-O$4)*5,1)))))</f>
        <v>2</v>
      </c>
      <c r="P55" s="165">
        <f>IF('Crisis Indicator Data'!H52="x","x",'Crisis Indicator Data'!H52/'Crisis Indicator Data'!G52)</f>
        <v>0.10126091173617847</v>
      </c>
      <c r="Q55" s="147">
        <f t="shared" si="18"/>
        <v>0.5</v>
      </c>
      <c r="R55" s="147">
        <f t="shared" si="19"/>
        <v>1.25</v>
      </c>
      <c r="S55" s="147">
        <f>IF('Crisis Indicator Data'!I52="x","x",IF('Crisis Indicator Data'!I52=0,0,IF(LOG('Crisis Indicator Data'!I52)&lt;S$4,0,IF(LOG('Crisis Indicator Data'!I52)&gt;S$3,5,ROUND(5-(S$3-LOG('Crisis Indicator Data'!I52))/(S$3-S$4)*5,1)))))</f>
        <v>3.5</v>
      </c>
      <c r="T55" s="165">
        <f>IF('Crisis Indicator Data'!H52="x","x",IF('Crisis Indicator Data'!I52="x","x",'Crisis Indicator Data'!I52/'Crisis Indicator Data'!H52))</f>
        <v>0.50191570881226055</v>
      </c>
      <c r="U55" s="147">
        <f t="shared" si="20"/>
        <v>5</v>
      </c>
      <c r="V55" s="147">
        <f t="shared" si="21"/>
        <v>4.3</v>
      </c>
      <c r="W55" s="147">
        <f>IF('Crisis Indicator Data'!L52="x","x",IF('Crisis Indicator Data'!L52=0,0,IF(LOG('Crisis Indicator Data'!L52)&lt;W$4,0,IF(LOG('Crisis Indicator Data'!L52)&gt;W$3,5,ROUND(5-(W$3-LOG('Crisis Indicator Data'!L52))/(W$3-W$4)*5,1)))))</f>
        <v>0</v>
      </c>
      <c r="X55" s="166">
        <f>IF(OR('Crisis Indicator Data'!L52="x",'Crisis Indicator Data'!H52="x"),"x",'Crisis Indicator Data'!L52/'Crisis Indicator Data'!H52)</f>
        <v>0</v>
      </c>
      <c r="Y55" s="147">
        <f t="shared" si="22"/>
        <v>0</v>
      </c>
      <c r="Z55" s="147">
        <f t="shared" si="23"/>
        <v>0</v>
      </c>
      <c r="AA55" s="147">
        <f t="shared" si="24"/>
        <v>2.8</v>
      </c>
      <c r="AB55" s="167">
        <f t="shared" si="25"/>
        <v>2.1</v>
      </c>
    </row>
    <row r="56" spans="1:28"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8">
        <f>IF('Crisis Indicator Data'!F53="x","x",IF(LOG('Crisis Indicator Data'!F53)&lt;F$4,0,IF(LOG('Crisis Indicator Data'!F53)&gt;F$3,5,ROUND(5-(F$3-LOG('Crisis Indicator Data'!F53))/(F$3-F$4)*5,1))))</f>
        <v>2.7</v>
      </c>
      <c r="G56" s="165">
        <f>IF('Crisis Indicator Data'!F53="x","x",IF(LEN(E56)&gt;3,('Crisis Indicator Data'!F53/VLOOKUP('Impact of the crisis'!$C56,'Regional Crises'!$B$1:$R$66,4,FALSE)),'Crisis Indicator Data'!F53/VLOOKUP('Impact of the crisis'!$E56,'Country Indicator Data'!$B$4:$P$300,15,FALSE)))</f>
        <v>0.13957639219419324</v>
      </c>
      <c r="H56" s="147">
        <f t="shared" si="13"/>
        <v>0.6</v>
      </c>
      <c r="I56" s="147">
        <f t="shared" si="14"/>
        <v>1.6500000000000001</v>
      </c>
      <c r="J56" s="147">
        <f>IF('Crisis Indicator Data'!G53="x","x",IF(LOG('Crisis Indicator Data'!G53)&lt;J$4,0,IF(LOG('Crisis Indicator Data'!G53)&gt;J$3,5,ROUND(5-(J$3-LOG('Crisis Indicator Data'!G53))/(J$3-J$4)*5,1))))</f>
        <v>2.7</v>
      </c>
      <c r="K56" s="165">
        <f>IF('Crisis Indicator Data'!G53="x","x",IF(LEN(E56)&gt;3,('Crisis Indicator Data'!G53/VLOOKUP('Impact of the crisis'!$C56,'Regional Crises'!$B$1:$R$66,5,FALSE)),'Crisis Indicator Data'!G53/VLOOKUP('Impact of the crisis'!$E56,'Country Indicator Data'!$B$4:$P$300,14,FALSE)))</f>
        <v>0.1109025990201777</v>
      </c>
      <c r="L56" s="147">
        <f t="shared" si="15"/>
        <v>0.5</v>
      </c>
      <c r="M56" s="147">
        <f t="shared" si="16"/>
        <v>1.6</v>
      </c>
      <c r="N56" s="147">
        <f t="shared" si="17"/>
        <v>1.6</v>
      </c>
      <c r="O56" s="147">
        <f>IF('Crisis Indicator Data'!H53="x","x",IF('Crisis Indicator Data'!H53=0,0,IF(LOG('Crisis Indicator Data'!H53)&lt;O$4,0,IF(LOG('Crisis Indicator Data'!H53)&gt;O$3,5,ROUND(5-(O$3-LOG('Crisis Indicator Data'!H53))/(O$3-O$4)*5,1)))))</f>
        <v>1.6</v>
      </c>
      <c r="P56" s="165">
        <f>IF('Crisis Indicator Data'!H53="x","x",'Crisis Indicator Data'!H53/'Crisis Indicator Data'!G53)</f>
        <v>4.1179994010182693E-2</v>
      </c>
      <c r="Q56" s="147">
        <f t="shared" si="18"/>
        <v>0.2</v>
      </c>
      <c r="R56" s="147">
        <f t="shared" si="19"/>
        <v>0.9</v>
      </c>
      <c r="S56" s="147">
        <f>IF('Crisis Indicator Data'!I53="x","x",IF('Crisis Indicator Data'!I53=0,0,IF(LOG('Crisis Indicator Data'!I53)&lt;S$4,0,IF(LOG('Crisis Indicator Data'!I53)&gt;S$3,5,ROUND(5-(S$3-LOG('Crisis Indicator Data'!I53))/(S$3-S$4)*5,1)))))</f>
        <v>3.5</v>
      </c>
      <c r="T56" s="165">
        <f>IF('Crisis Indicator Data'!H53="x","x",IF('Crisis Indicator Data'!I53="x","x",'Crisis Indicator Data'!I53/'Crisis Indicator Data'!H53))</f>
        <v>1</v>
      </c>
      <c r="U56" s="147">
        <f t="shared" si="20"/>
        <v>5</v>
      </c>
      <c r="V56" s="147">
        <f t="shared" si="21"/>
        <v>4.3</v>
      </c>
      <c r="W56" s="147">
        <f>IF('Crisis Indicator Data'!L53="x","x",IF('Crisis Indicator Data'!L53=0,0,IF(LOG('Crisis Indicator Data'!L53)&lt;W$4,0,IF(LOG('Crisis Indicator Data'!L53)&gt;W$3,5,ROUND(5-(W$3-LOG('Crisis Indicator Data'!L53))/(W$3-W$4)*5,1)))))</f>
        <v>4.0999999999999996</v>
      </c>
      <c r="X56" s="166">
        <f>IF(OR('Crisis Indicator Data'!L53="x",'Crisis Indicator Data'!H53="x"),"x",'Crisis Indicator Data'!L53/'Crisis Indicator Data'!H53)</f>
        <v>2.5054545454545455E-3</v>
      </c>
      <c r="Y56" s="147">
        <f t="shared" si="22"/>
        <v>5</v>
      </c>
      <c r="Z56" s="147">
        <f t="shared" si="23"/>
        <v>4.5999999999999996</v>
      </c>
      <c r="AA56" s="147">
        <f t="shared" si="24"/>
        <v>4.5</v>
      </c>
      <c r="AB56" s="167">
        <f t="shared" si="25"/>
        <v>3.2</v>
      </c>
    </row>
    <row r="57" spans="1:28"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8">
        <f>IF('Crisis Indicator Data'!F54="x","x",IF(LOG('Crisis Indicator Data'!F54)&lt;F$4,0,IF(LOG('Crisis Indicator Data'!F54)&gt;F$3,5,ROUND(5-(F$3-LOG('Crisis Indicator Data'!F54))/(F$3-F$4)*5,1))))</f>
        <v>2.7</v>
      </c>
      <c r="G57" s="165">
        <f>IF('Crisis Indicator Data'!F54="x","x",IF(LEN(E57)&gt;3,('Crisis Indicator Data'!F54/VLOOKUP('Impact of the crisis'!$C57,'Regional Crises'!$B$1:$R$66,4,FALSE)),'Crisis Indicator Data'!F54/VLOOKUP('Impact of the crisis'!$E57,'Country Indicator Data'!$B$4:$P$300,15,FALSE)))</f>
        <v>0.45576706465420141</v>
      </c>
      <c r="H57" s="147">
        <f t="shared" si="13"/>
        <v>2.2000000000000002</v>
      </c>
      <c r="I57" s="147">
        <f t="shared" si="14"/>
        <v>2.4500000000000002</v>
      </c>
      <c r="J57" s="147">
        <f>IF('Crisis Indicator Data'!G54="x","x",IF(LOG('Crisis Indicator Data'!G54)&lt;J$4,0,IF(LOG('Crisis Indicator Data'!G54)&gt;J$3,5,ROUND(5-(J$3-LOG('Crisis Indicator Data'!G54))/(J$3-J$4)*5,1))))</f>
        <v>3.1</v>
      </c>
      <c r="K57" s="165">
        <f>IF('Crisis Indicator Data'!G54="x","x",IF(LEN(E57)&gt;3,('Crisis Indicator Data'!G54/VLOOKUP('Impact of the crisis'!$C57,'Regional Crises'!$B$1:$R$66,5,FALSE)),'Crisis Indicator Data'!G54/VLOOKUP('Impact of the crisis'!$E57,'Country Indicator Data'!$B$4:$P$300,14,FALSE)))</f>
        <v>0.80584860262816949</v>
      </c>
      <c r="L57" s="147">
        <f t="shared" si="15"/>
        <v>4</v>
      </c>
      <c r="M57" s="147">
        <f t="shared" si="16"/>
        <v>3.55</v>
      </c>
      <c r="N57" s="147">
        <f t="shared" si="17"/>
        <v>3</v>
      </c>
      <c r="O57" s="147">
        <f>IF('Crisis Indicator Data'!H54="x","x",IF('Crisis Indicator Data'!H54=0,0,IF(LOG('Crisis Indicator Data'!H54)&lt;O$4,0,IF(LOG('Crisis Indicator Data'!H54)&gt;O$3,5,ROUND(5-(O$3-LOG('Crisis Indicator Data'!H54))/(O$3-O$4)*5,1)))))</f>
        <v>2.9</v>
      </c>
      <c r="P57" s="165">
        <f>IF('Crisis Indicator Data'!H54="x","x",'Crisis Indicator Data'!H54/'Crisis Indicator Data'!G54)</f>
        <v>0.21118511713367019</v>
      </c>
      <c r="Q57" s="147">
        <f t="shared" si="18"/>
        <v>1</v>
      </c>
      <c r="R57" s="147">
        <f t="shared" si="19"/>
        <v>1.95</v>
      </c>
      <c r="S57" s="147">
        <f>IF('Crisis Indicator Data'!I54="x","x",IF('Crisis Indicator Data'!I54=0,0,IF(LOG('Crisis Indicator Data'!I54)&lt;S$4,0,IF(LOG('Crisis Indicator Data'!I54)&gt;S$3,5,ROUND(5-(S$3-LOG('Crisis Indicator Data'!I54))/(S$3-S$4)*5,1)))))</f>
        <v>4.5</v>
      </c>
      <c r="T57" s="165">
        <f>IF('Crisis Indicator Data'!H54="x","x",IF('Crisis Indicator Data'!I54="x","x",'Crisis Indicator Data'!I54/'Crisis Indicator Data'!H54))</f>
        <v>0.7172376291462752</v>
      </c>
      <c r="U57" s="147">
        <f t="shared" si="20"/>
        <v>5</v>
      </c>
      <c r="V57" s="147">
        <f t="shared" si="21"/>
        <v>4.8</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3.2</v>
      </c>
      <c r="AB57" s="167">
        <f t="shared" si="25"/>
        <v>2.6</v>
      </c>
    </row>
    <row r="58" spans="1:2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8">
        <f>IF('Crisis Indicator Data'!F55="x","x",IF(LOG('Crisis Indicator Data'!F55)&lt;F$4,0,IF(LOG('Crisis Indicator Data'!F55)&gt;F$3,5,ROUND(5-(F$3-LOG('Crisis Indicator Data'!F55))/(F$3-F$4)*5,1))))</f>
        <v>4.5999999999999996</v>
      </c>
      <c r="G58" s="165">
        <f>IF('Crisis Indicator Data'!F55="x","x",IF(LEN(E58)&gt;3,('Crisis Indicator Data'!F55/VLOOKUP('Impact of the crisis'!$C58,'Regional Crises'!$B$1:$R$66,4,FALSE)),'Crisis Indicator Data'!F55/VLOOKUP('Impact of the crisis'!$E58,'Country Indicator Data'!$B$4:$P$300,15,FALSE)))</f>
        <v>0.95517798784130448</v>
      </c>
      <c r="H58" s="147">
        <f t="shared" si="13"/>
        <v>4.8</v>
      </c>
      <c r="I58" s="147">
        <f t="shared" si="14"/>
        <v>4.6999999999999993</v>
      </c>
      <c r="J58" s="147">
        <f>IF('Crisis Indicator Data'!G55="x","x",IF(LOG('Crisis Indicator Data'!G55)&lt;J$4,0,IF(LOG('Crisis Indicator Data'!G55)&gt;J$3,5,ROUND(5-(J$3-LOG('Crisis Indicator Data'!G55))/(J$3-J$4)*5,1))))</f>
        <v>4.5999999999999996</v>
      </c>
      <c r="K58" s="165">
        <f>IF('Crisis Indicator Data'!G55="x","x",IF(LEN(E58)&gt;3,('Crisis Indicator Data'!G55/VLOOKUP('Impact of the crisis'!$C58,'Regional Crises'!$B$1:$R$66,5,FALSE)),'Crisis Indicator Data'!G55/VLOOKUP('Impact of the crisis'!$E58,'Country Indicator Data'!$B$4:$P$300,14,FALSE)))</f>
        <v>0.45228011245390487</v>
      </c>
      <c r="L58" s="147">
        <f t="shared" si="15"/>
        <v>2.2000000000000002</v>
      </c>
      <c r="M58" s="147">
        <f t="shared" si="16"/>
        <v>3.4</v>
      </c>
      <c r="N58" s="147">
        <f t="shared" si="17"/>
        <v>4.0999999999999996</v>
      </c>
      <c r="O58" s="147">
        <f>IF('Crisis Indicator Data'!H55="x","x",IF('Crisis Indicator Data'!H55=0,0,IF(LOG('Crisis Indicator Data'!H55)&lt;O$4,0,IF(LOG('Crisis Indicator Data'!H55)&gt;O$3,5,ROUND(5-(O$3-LOG('Crisis Indicator Data'!H55))/(O$3-O$4)*5,1)))))</f>
        <v>4.8</v>
      </c>
      <c r="P58" s="165">
        <f>IF('Crisis Indicator Data'!H55="x","x",'Crisis Indicator Data'!H55/'Crisis Indicator Data'!G55)</f>
        <v>1</v>
      </c>
      <c r="Q58" s="147">
        <f t="shared" si="18"/>
        <v>5</v>
      </c>
      <c r="R58" s="147">
        <f t="shared" si="19"/>
        <v>4.9000000000000004</v>
      </c>
      <c r="S58" s="147">
        <f>IF('Crisis Indicator Data'!I55="x","x",IF('Crisis Indicator Data'!I55=0,0,IF(LOG('Crisis Indicator Data'!I55)&lt;S$4,0,IF(LOG('Crisis Indicator Data'!I55)&gt;S$3,5,ROUND(5-(S$3-LOG('Crisis Indicator Data'!I55))/(S$3-S$4)*5,1)))))</f>
        <v>4.2</v>
      </c>
      <c r="T58" s="165">
        <f>IF('Crisis Indicator Data'!H55="x","x",IF('Crisis Indicator Data'!I55="x","x",'Crisis Indicator Data'!I55/'Crisis Indicator Data'!H55))</f>
        <v>3.4349142280524721E-2</v>
      </c>
      <c r="U58" s="147">
        <f t="shared" si="20"/>
        <v>1.1000000000000001</v>
      </c>
      <c r="V58" s="147">
        <f t="shared" si="21"/>
        <v>2.7</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2.7</v>
      </c>
      <c r="AB58" s="167">
        <f t="shared" si="25"/>
        <v>4.0999999999999996</v>
      </c>
    </row>
    <row r="59" spans="1:28"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8">
        <f>IF('Crisis Indicator Data'!F56="x","x",IF(LOG('Crisis Indicator Data'!F56)&lt;F$4,0,IF(LOG('Crisis Indicator Data'!F56)&gt;F$3,5,ROUND(5-(F$3-LOG('Crisis Indicator Data'!F56))/(F$3-F$4)*5,1))))</f>
        <v>2.6</v>
      </c>
      <c r="G59" s="165">
        <f>IF('Crisis Indicator Data'!F56="x","x",IF(LEN(E59)&gt;3,('Crisis Indicator Data'!F56/VLOOKUP('Impact of the crisis'!$C59,'Regional Crises'!$B$1:$R$66,4,FALSE)),'Crisis Indicator Data'!F56/VLOOKUP('Impact of the crisis'!$E59,'Country Indicator Data'!$B$4:$P$300,15,FALSE)))</f>
        <v>6.7196120462452116E-2</v>
      </c>
      <c r="H59" s="147">
        <f t="shared" si="13"/>
        <v>0.2</v>
      </c>
      <c r="I59" s="147">
        <f t="shared" si="14"/>
        <v>1.4000000000000001</v>
      </c>
      <c r="J59" s="147">
        <f>IF('Crisis Indicator Data'!G56="x","x",IF(LOG('Crisis Indicator Data'!G56)&lt;J$4,0,IF(LOG('Crisis Indicator Data'!G56)&gt;J$3,5,ROUND(5-(J$3-LOG('Crisis Indicator Data'!G56))/(J$3-J$4)*5,1))))</f>
        <v>0.3</v>
      </c>
      <c r="K59" s="165">
        <f>IF('Crisis Indicator Data'!G56="x","x",IF(LEN(E59)&gt;3,('Crisis Indicator Data'!G56/VLOOKUP('Impact of the crisis'!$C59,'Regional Crises'!$B$1:$R$66,5,FALSE)),'Crisis Indicator Data'!G56/VLOOKUP('Impact of the crisis'!$E59,'Country Indicator Data'!$B$4:$P$300,14,FALSE)))</f>
        <v>2.2271714922048998E-2</v>
      </c>
      <c r="L59" s="147">
        <f t="shared" si="15"/>
        <v>0.1</v>
      </c>
      <c r="M59" s="147">
        <f t="shared" si="16"/>
        <v>0.2</v>
      </c>
      <c r="N59" s="147">
        <f t="shared" si="17"/>
        <v>0.8</v>
      </c>
      <c r="O59" s="147">
        <f>IF('Crisis Indicator Data'!H56="x","x",IF('Crisis Indicator Data'!H56=0,0,IF(LOG('Crisis Indicator Data'!H56)&lt;O$4,0,IF(LOG('Crisis Indicator Data'!H56)&gt;O$3,5,ROUND(5-(O$3-LOG('Crisis Indicator Data'!H56))/(O$3-O$4)*5,1)))))</f>
        <v>2.2000000000000002</v>
      </c>
      <c r="P59" s="165">
        <f>IF('Crisis Indicator Data'!H56="x","x",'Crisis Indicator Data'!H56/'Crisis Indicator Data'!G56)</f>
        <v>0.54180327868852463</v>
      </c>
      <c r="Q59" s="147">
        <f t="shared" si="18"/>
        <v>2.7</v>
      </c>
      <c r="R59" s="147">
        <f t="shared" si="19"/>
        <v>2.4500000000000002</v>
      </c>
      <c r="S59" s="147">
        <f>IF('Crisis Indicator Data'!I56="x","x",IF('Crisis Indicator Data'!I56=0,0,IF(LOG('Crisis Indicator Data'!I56)&lt;S$4,0,IF(LOG('Crisis Indicator Data'!I56)&gt;S$3,5,ROUND(5-(S$3-LOG('Crisis Indicator Data'!I56))/(S$3-S$4)*5,1)))))</f>
        <v>4</v>
      </c>
      <c r="T59" s="165">
        <f>IF('Crisis Indicator Data'!H56="x","x",IF('Crisis Indicator Data'!I56="x","x",'Crisis Indicator Data'!I56/'Crisis Indicator Data'!H56))</f>
        <v>1</v>
      </c>
      <c r="U59" s="147">
        <f t="shared" si="20"/>
        <v>5</v>
      </c>
      <c r="V59" s="147">
        <f t="shared" si="21"/>
        <v>4.5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4.5</v>
      </c>
      <c r="AB59" s="167">
        <f t="shared" si="25"/>
        <v>3.7</v>
      </c>
    </row>
    <row r="60" spans="1:28"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4.5999999999999996</v>
      </c>
      <c r="K60" s="165">
        <f>IF('Crisis Indicator Data'!G57="x","x",IF(LEN(E60)&gt;3,('Crisis Indicator Data'!G57/VLOOKUP('Impact of the crisis'!$C60,'Regional Crises'!$B$1:$R$66,5,FALSE)),'Crisis Indicator Data'!G57/VLOOKUP('Impact of the crisis'!$E60,'Country Indicator Data'!$B$4:$P$300,14,FALSE)))</f>
        <v>0.45061886158676839</v>
      </c>
      <c r="L60" s="147">
        <f t="shared" si="15"/>
        <v>2.2000000000000002</v>
      </c>
      <c r="M60" s="147">
        <f t="shared" si="16"/>
        <v>3.4</v>
      </c>
      <c r="N60" s="147">
        <f t="shared" si="17"/>
        <v>4.0999999999999996</v>
      </c>
      <c r="O60" s="147">
        <f>IF('Crisis Indicator Data'!H57="x","x",IF('Crisis Indicator Data'!H57=0,0,IF(LOG('Crisis Indicator Data'!H57)&lt;O$4,0,IF(LOG('Crisis Indicator Data'!H57)&gt;O$3,5,ROUND(5-(O$3-LOG('Crisis Indicator Data'!H57))/(O$3-O$4)*5,1)))))</f>
        <v>4.8</v>
      </c>
      <c r="P60" s="165">
        <f>IF('Crisis Indicator Data'!H57="x","x",'Crisis Indicator Data'!H57/'Crisis Indicator Data'!G57)</f>
        <v>1</v>
      </c>
      <c r="Q60" s="147">
        <f t="shared" si="18"/>
        <v>5</v>
      </c>
      <c r="R60" s="147">
        <f t="shared" si="19"/>
        <v>4.9000000000000004</v>
      </c>
      <c r="S60" s="147" t="str">
        <f>IF('Crisis Indicator Data'!I57="x","x",IF('Crisis Indicator Data'!I57=0,0,IF(LOG('Crisis Indicator Data'!I57)&lt;S$4,0,IF(LOG('Crisis Indicator Data'!I57)&gt;S$3,5,ROUND(5-(S$3-LOG('Crisis Indicator Data'!I57))/(S$3-S$4)*5,1)))))</f>
        <v>x</v>
      </c>
      <c r="T60" s="165" t="str">
        <f>IF('Crisis Indicator Data'!H57="x","x",IF('Crisis Indicator Data'!I57="x","x",'Crisis Indicator Data'!I57/'Crisis Indicator Data'!H57))</f>
        <v>x</v>
      </c>
      <c r="U60" s="147" t="str">
        <f t="shared" si="20"/>
        <v>x</v>
      </c>
      <c r="V60" s="147" t="str">
        <f t="shared" si="21"/>
        <v>x</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t="str">
        <f t="shared" si="24"/>
        <v>x</v>
      </c>
      <c r="AB60" s="167">
        <f t="shared" si="25"/>
        <v>4.9000000000000004</v>
      </c>
    </row>
    <row r="61" spans="1:28"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8">
        <f>IF('Crisis Indicator Data'!F58="x","x",IF(LOG('Crisis Indicator Data'!F58)&lt;F$4,0,IF(LOG('Crisis Indicator Data'!F58)&gt;F$3,5,ROUND(5-(F$3-LOG('Crisis Indicator Data'!F58))/(F$3-F$4)*5,1))))</f>
        <v>1.7</v>
      </c>
      <c r="G61" s="165">
        <f>IF('Crisis Indicator Data'!F58="x","x",IF(LEN(E61)&gt;3,('Crisis Indicator Data'!F58/VLOOKUP('Impact of the crisis'!$C61,'Regional Crises'!$B$1:$R$66,4,FALSE)),'Crisis Indicator Data'!F58/VLOOKUP('Impact of the crisis'!$E61,'Country Indicator Data'!$B$4:$P$300,15,FALSE)))</f>
        <v>1.021505376344086</v>
      </c>
      <c r="H61" s="147">
        <f t="shared" si="13"/>
        <v>5</v>
      </c>
      <c r="I61" s="147">
        <f t="shared" si="14"/>
        <v>3.35</v>
      </c>
      <c r="J61" s="147">
        <f>IF('Crisis Indicator Data'!G58="x","x",IF(LOG('Crisis Indicator Data'!G58)&lt;J$4,0,IF(LOG('Crisis Indicator Data'!G58)&gt;J$3,5,ROUND(5-(J$3-LOG('Crisis Indicator Data'!G58))/(J$3-J$4)*5,1))))</f>
        <v>2.8</v>
      </c>
      <c r="K61" s="165">
        <f>IF('Crisis Indicator Data'!G58="x","x",IF(LEN(E61)&gt;3,('Crisis Indicator Data'!G58/VLOOKUP('Impact of the crisis'!$C61,'Regional Crises'!$B$1:$R$66,5,FALSE)),'Crisis Indicator Data'!G58/VLOOKUP('Impact of the crisis'!$E61,'Country Indicator Data'!$B$4:$P$300,14,FALSE)))</f>
        <v>1</v>
      </c>
      <c r="L61" s="147">
        <f t="shared" si="15"/>
        <v>5</v>
      </c>
      <c r="M61" s="147">
        <f t="shared" si="16"/>
        <v>3.9</v>
      </c>
      <c r="N61" s="147">
        <f t="shared" si="17"/>
        <v>3.6</v>
      </c>
      <c r="O61" s="147">
        <f>IF('Crisis Indicator Data'!H58="x","x",IF('Crisis Indicator Data'!H58=0,0,IF(LOG('Crisis Indicator Data'!H58)&lt;O$4,0,IF(LOG('Crisis Indicator Data'!H58)&gt;O$3,5,ROUND(5-(O$3-LOG('Crisis Indicator Data'!H58))/(O$3-O$4)*5,1)))))</f>
        <v>3.8</v>
      </c>
      <c r="P61" s="165">
        <f>IF('Crisis Indicator Data'!H58="x","x",'Crisis Indicator Data'!H58/'Crisis Indicator Data'!G58)</f>
        <v>0.92273600236371689</v>
      </c>
      <c r="Q61" s="147">
        <f t="shared" si="18"/>
        <v>4.5999999999999996</v>
      </c>
      <c r="R61" s="147">
        <f t="shared" si="19"/>
        <v>4.1999999999999993</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0.24511687479987193</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3.7</v>
      </c>
    </row>
    <row r="62" spans="1:2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8">
        <f>IF('Crisis Indicator Data'!F59="x","x",IF(LOG('Crisis Indicator Data'!F59)&lt;F$4,0,IF(LOG('Crisis Indicator Data'!F59)&gt;F$3,5,ROUND(5-(F$3-LOG('Crisis Indicator Data'!F59))/(F$3-F$4)*5,1))))</f>
        <v>1.7</v>
      </c>
      <c r="G62" s="165">
        <f>IF('Crisis Indicator Data'!F59="x","x",IF(LEN(E62)&gt;3,('Crisis Indicator Data'!F59/VLOOKUP('Impact of the crisis'!$C62,'Regional Crises'!$B$1:$R$66,4,FALSE)),'Crisis Indicator Data'!F59/VLOOKUP('Impact of the crisis'!$E62,'Country Indicator Data'!$B$4:$P$300,15,FALSE)))</f>
        <v>1.021505376344086</v>
      </c>
      <c r="H62" s="147">
        <f t="shared" si="13"/>
        <v>5</v>
      </c>
      <c r="I62" s="147">
        <f t="shared" si="14"/>
        <v>3.35</v>
      </c>
      <c r="J62" s="147">
        <f>IF('Crisis Indicator Data'!G59="x","x",IF(LOG('Crisis Indicator Data'!G59)&lt;J$4,0,IF(LOG('Crisis Indicator Data'!G59)&gt;J$3,5,ROUND(5-(J$3-LOG('Crisis Indicator Data'!G59))/(J$3-J$4)*5,1))))</f>
        <v>2.8</v>
      </c>
      <c r="K62" s="165">
        <f>IF('Crisis Indicator Data'!G59="x","x",IF(LEN(E62)&gt;3,('Crisis Indicator Data'!G59/VLOOKUP('Impact of the crisis'!$C62,'Regional Crises'!$B$1:$R$66,5,FALSE)),'Crisis Indicator Data'!G59/VLOOKUP('Impact of the crisis'!$E62,'Country Indicator Data'!$B$4:$P$300,14,FALSE)))</f>
        <v>1</v>
      </c>
      <c r="L62" s="147">
        <f t="shared" si="15"/>
        <v>5</v>
      </c>
      <c r="M62" s="147">
        <f t="shared" si="16"/>
        <v>3.9</v>
      </c>
      <c r="N62" s="147">
        <f t="shared" si="17"/>
        <v>3.6</v>
      </c>
      <c r="O62" s="147">
        <f>IF('Crisis Indicator Data'!H59="x","x",IF('Crisis Indicator Data'!H59=0,0,IF(LOG('Crisis Indicator Data'!H59)&lt;O$4,0,IF(LOG('Crisis Indicator Data'!H59)&gt;O$3,5,ROUND(5-(O$3-LOG('Crisis Indicator Data'!H59))/(O$3-O$4)*5,1)))))</f>
        <v>3.8</v>
      </c>
      <c r="P62" s="165">
        <f>IF('Crisis Indicator Data'!H59="x","x",'Crisis Indicator Data'!H59/'Crisis Indicator Data'!G59)</f>
        <v>0.92273600236371689</v>
      </c>
      <c r="Q62" s="147">
        <f t="shared" si="18"/>
        <v>4.5999999999999996</v>
      </c>
      <c r="R62" s="147">
        <f t="shared" si="19"/>
        <v>4.1999999999999993</v>
      </c>
      <c r="S62" s="147" t="str">
        <f>IF('Crisis Indicator Data'!I59="x","x",IF('Crisis Indicator Data'!I59=0,0,IF(LOG('Crisis Indicator Data'!I59)&lt;S$4,0,IF(LOG('Crisis Indicator Data'!I59)&gt;S$3,5,ROUND(5-(S$3-LOG('Crisis Indicator Data'!I59))/(S$3-S$4)*5,1)))))</f>
        <v>x</v>
      </c>
      <c r="T62" s="165" t="str">
        <f>IF('Crisis Indicator Data'!H59="x","x",IF('Crisis Indicator Data'!I59="x","x",'Crisis Indicator Data'!I59/'Crisis Indicator Data'!H59))</f>
        <v>x</v>
      </c>
      <c r="U62" s="147" t="str">
        <f t="shared" si="20"/>
        <v>x</v>
      </c>
      <c r="V62" s="147" t="str">
        <f t="shared" si="21"/>
        <v>x</v>
      </c>
      <c r="W62" s="147">
        <f>IF('Crisis Indicator Data'!L59="x","x",IF('Crisis Indicator Data'!L59=0,0,IF(LOG('Crisis Indicator Data'!L59)&lt;W$4,0,IF(LOG('Crisis Indicator Data'!L59)&gt;W$3,5,ROUND(5-(W$3-LOG('Crisis Indicator Data'!L59))/(W$3-W$4)*5,1)))))</f>
        <v>1.4</v>
      </c>
      <c r="X62" s="166">
        <f>IF(OR('Crisis Indicator Data'!L59="x",'Crisis Indicator Data'!H59="x"),"x",'Crisis Indicator Data'!L59/'Crisis Indicator Data'!H59)</f>
        <v>1.440922190201729E-6</v>
      </c>
      <c r="Y62" s="147">
        <f t="shared" si="22"/>
        <v>0.1</v>
      </c>
      <c r="Z62" s="147">
        <f t="shared" si="23"/>
        <v>0.8</v>
      </c>
      <c r="AA62" s="147">
        <f t="shared" si="24"/>
        <v>0.8</v>
      </c>
      <c r="AB62" s="167">
        <f t="shared" si="25"/>
        <v>2.9</v>
      </c>
    </row>
    <row r="63" spans="1:2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8">
        <f>IF('Crisis Indicator Data'!F60="x","x",IF(LOG('Crisis Indicator Data'!F60)&lt;F$4,0,IF(LOG('Crisis Indicator Data'!F60)&gt;F$3,5,ROUND(5-(F$3-LOG('Crisis Indicator Data'!F60))/(F$3-F$4)*5,1))))</f>
        <v>5</v>
      </c>
      <c r="G63" s="165">
        <f>IF('Crisis Indicator Data'!F60="x","x",IF(LEN(E63)&gt;3,('Crisis Indicator Data'!F60/VLOOKUP('Impact of the crisis'!$C63,'Regional Crises'!$B$1:$R$66,4,FALSE)),'Crisis Indicator Data'!F60/VLOOKUP('Impact of the crisis'!$E63,'Country Indicator Data'!$B$4:$P$300,15,FALSE)))</f>
        <v>1</v>
      </c>
      <c r="H63" s="147">
        <f t="shared" si="13"/>
        <v>5</v>
      </c>
      <c r="I63" s="147">
        <f t="shared" si="14"/>
        <v>5</v>
      </c>
      <c r="J63" s="147">
        <f>IF('Crisis Indicator Data'!G60="x","x",IF(LOG('Crisis Indicator Data'!G60)&lt;J$4,0,IF(LOG('Crisis Indicator Data'!G60)&gt;J$3,5,ROUND(5-(J$3-LOG('Crisis Indicator Data'!G60))/(J$3-J$4)*5,1))))</f>
        <v>2.8</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3.9</v>
      </c>
      <c r="N63" s="147">
        <f t="shared" si="17"/>
        <v>4.5</v>
      </c>
      <c r="O63" s="147">
        <f>IF('Crisis Indicator Data'!H60="x","x",IF('Crisis Indicator Data'!H60=0,0,IF(LOG('Crisis Indicator Data'!H60)&lt;O$4,0,IF(LOG('Crisis Indicator Data'!H60)&gt;O$3,5,ROUND(5-(O$3-LOG('Crisis Indicator Data'!H60))/(O$3-O$4)*5,1)))))</f>
        <v>3.9</v>
      </c>
      <c r="P63" s="165">
        <f>IF('Crisis Indicator Data'!H60="x","x",'Crisis Indicator Data'!H60/'Crisis Indicator Data'!G60)</f>
        <v>1</v>
      </c>
      <c r="Q63" s="147">
        <f t="shared" si="18"/>
        <v>5</v>
      </c>
      <c r="R63" s="147">
        <f t="shared" si="19"/>
        <v>4.45</v>
      </c>
      <c r="S63" s="147">
        <f>IF('Crisis Indicator Data'!I60="x","x",IF('Crisis Indicator Data'!I60=0,0,IF(LOG('Crisis Indicator Data'!I60)&lt;S$4,0,IF(LOG('Crisis Indicator Data'!I60)&gt;S$3,5,ROUND(5-(S$3-LOG('Crisis Indicator Data'!I60))/(S$3-S$4)*5,1)))))</f>
        <v>4.5999999999999996</v>
      </c>
      <c r="T63" s="165">
        <f>IF('Crisis Indicator Data'!H60="x","x",IF('Crisis Indicator Data'!I60="x","x",'Crisis Indicator Data'!I60/'Crisis Indicator Data'!H60))</f>
        <v>0.22864211905108428</v>
      </c>
      <c r="U63" s="147">
        <f t="shared" si="20"/>
        <v>5</v>
      </c>
      <c r="V63" s="147">
        <f t="shared" si="21"/>
        <v>4.8</v>
      </c>
      <c r="W63" s="147">
        <f>IF('Crisis Indicator Data'!L60="x","x",IF('Crisis Indicator Data'!L60=0,0,IF(LOG('Crisis Indicator Data'!L60)&lt;W$4,0,IF(LOG('Crisis Indicator Data'!L60)&gt;W$3,5,ROUND(5-(W$3-LOG('Crisis Indicator Data'!L60))/(W$3-W$4)*5,1)))))</f>
        <v>4.0999999999999996</v>
      </c>
      <c r="X63" s="166">
        <f>IF(OR('Crisis Indicator Data'!L60="x",'Crisis Indicator Data'!H60="x"),"x",'Crisis Indicator Data'!L60/'Crisis Indicator Data'!H60)</f>
        <v>1.0231407364284674E-4</v>
      </c>
      <c r="Y63" s="147">
        <f t="shared" si="22"/>
        <v>5</v>
      </c>
      <c r="Z63" s="147">
        <f t="shared" si="23"/>
        <v>4.5999999999999996</v>
      </c>
      <c r="AA63" s="147">
        <f t="shared" si="24"/>
        <v>4.7</v>
      </c>
      <c r="AB63" s="167">
        <f t="shared" si="25"/>
        <v>4.5999999999999996</v>
      </c>
    </row>
    <row r="64" spans="1:28"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8">
        <f>IF('Crisis Indicator Data'!F61="x","x",IF(LOG('Crisis Indicator Data'!F61)&lt;F$4,0,IF(LOG('Crisis Indicator Data'!F61)&gt;F$3,5,ROUND(5-(F$3-LOG('Crisis Indicator Data'!F61))/(F$3-F$4)*5,1))))</f>
        <v>5</v>
      </c>
      <c r="G64" s="165">
        <f>IF('Crisis Indicator Data'!F61="x","x",IF(LEN(E64)&gt;3,('Crisis Indicator Data'!F61/VLOOKUP('Impact of the crisis'!$C64,'Regional Crises'!$B$1:$R$66,4,FALSE)),'Crisis Indicator Data'!F61/VLOOKUP('Impact of the crisis'!$E64,'Country Indicator Data'!$B$4:$P$300,15,FALSE)))</f>
        <v>1</v>
      </c>
      <c r="H64" s="147">
        <f t="shared" si="13"/>
        <v>5</v>
      </c>
      <c r="I64" s="147">
        <f t="shared" si="14"/>
        <v>5</v>
      </c>
      <c r="J64" s="147">
        <f>IF('Crisis Indicator Data'!G61="x","x",IF(LOG('Crisis Indicator Data'!G61)&lt;J$4,0,IF(LOG('Crisis Indicator Data'!G61)&gt;J$3,5,ROUND(5-(J$3-LOG('Crisis Indicator Data'!G61))/(J$3-J$4)*5,1))))</f>
        <v>2.8</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3.9</v>
      </c>
      <c r="N64" s="147">
        <f t="shared" si="17"/>
        <v>4.5</v>
      </c>
      <c r="O64" s="147">
        <f>IF('Crisis Indicator Data'!H61="x","x",IF('Crisis Indicator Data'!H61=0,0,IF(LOG('Crisis Indicator Data'!H61)&lt;O$4,0,IF(LOG('Crisis Indicator Data'!H61)&gt;O$3,5,ROUND(5-(O$3-LOG('Crisis Indicator Data'!H61))/(O$3-O$4)*5,1)))))</f>
        <v>2.2999999999999998</v>
      </c>
      <c r="P64" s="165">
        <f>IF('Crisis Indicator Data'!H61="x","x",'Crisis Indicator Data'!H61/'Crisis Indicator Data'!G61)</f>
        <v>0.1076990248872071</v>
      </c>
      <c r="Q64" s="147">
        <f t="shared" si="18"/>
        <v>0.5</v>
      </c>
      <c r="R64" s="147">
        <f t="shared" si="19"/>
        <v>1.4</v>
      </c>
      <c r="S64" s="147">
        <f>IF('Crisis Indicator Data'!I61="x","x",IF('Crisis Indicator Data'!I61=0,0,IF(LOG('Crisis Indicator Data'!I61)&lt;S$4,0,IF(LOG('Crisis Indicator Data'!I61)&gt;S$3,5,ROUND(5-(S$3-LOG('Crisis Indicator Data'!I61))/(S$3-S$4)*5,1)))))</f>
        <v>4.0999999999999996</v>
      </c>
      <c r="T64" s="165">
        <f>IF('Crisis Indicator Data'!H61="x","x",IF('Crisis Indicator Data'!I61="x","x",'Crisis Indicator Data'!I61/'Crisis Indicator Data'!H61))</f>
        <v>1</v>
      </c>
      <c r="U64" s="147">
        <f t="shared" si="20"/>
        <v>5</v>
      </c>
      <c r="V64" s="147">
        <f t="shared" si="21"/>
        <v>4.5999999999999996</v>
      </c>
      <c r="W64" s="147">
        <f>IF('Crisis Indicator Data'!L61="x","x",IF('Crisis Indicator Data'!L61=0,0,IF(LOG('Crisis Indicator Data'!L61)&lt;W$4,0,IF(LOG('Crisis Indicator Data'!L61)&gt;W$3,5,ROUND(5-(W$3-LOG('Crisis Indicator Data'!L61))/(W$3-W$4)*5,1)))))</f>
        <v>4.0999999999999996</v>
      </c>
      <c r="X64" s="166">
        <f>IF(OR('Crisis Indicator Data'!L61="x",'Crisis Indicator Data'!H61="x"),"x",'Crisis Indicator Data'!L61/'Crisis Indicator Data'!H61)</f>
        <v>9.3108108108108103E-4</v>
      </c>
      <c r="Y64" s="147">
        <f t="shared" si="22"/>
        <v>5</v>
      </c>
      <c r="Z64" s="147">
        <f t="shared" si="23"/>
        <v>4.5999999999999996</v>
      </c>
      <c r="AA64" s="147">
        <f t="shared" si="24"/>
        <v>4.5999999999999996</v>
      </c>
      <c r="AB64" s="167">
        <f t="shared" si="25"/>
        <v>3.4</v>
      </c>
    </row>
    <row r="65" spans="1:2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8">
        <f>IF('Crisis Indicator Data'!F62="x","x",IF(LOG('Crisis Indicator Data'!F62)&lt;F$4,0,IF(LOG('Crisis Indicator Data'!F62)&gt;F$3,5,ROUND(5-(F$3-LOG('Crisis Indicator Data'!F62))/(F$3-F$4)*5,1))))</f>
        <v>3</v>
      </c>
      <c r="G65" s="165">
        <f>IF('Crisis Indicator Data'!F62="x","x",IF(LEN(E65)&gt;3,('Crisis Indicator Data'!F62/VLOOKUP('Impact of the crisis'!$C65,'Regional Crises'!$B$1:$R$66,4,FALSE)),'Crisis Indicator Data'!F62/VLOOKUP('Impact of the crisis'!$E65,'Country Indicator Data'!$B$4:$P$300,15,FALSE)))</f>
        <v>0.99992026789985644</v>
      </c>
      <c r="H65" s="147">
        <f t="shared" si="13"/>
        <v>5</v>
      </c>
      <c r="I65" s="147">
        <f t="shared" si="14"/>
        <v>4</v>
      </c>
      <c r="J65" s="147">
        <f>IF('Crisis Indicator Data'!G62="x","x",IF(LOG('Crisis Indicator Data'!G62)&lt;J$4,0,IF(LOG('Crisis Indicator Data'!G62)&gt;J$3,5,ROUND(5-(J$3-LOG('Crisis Indicator Data'!G62))/(J$3-J$4)*5,1))))</f>
        <v>4.5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4.75</v>
      </c>
      <c r="N65" s="147">
        <f t="shared" si="17"/>
        <v>4.4000000000000004</v>
      </c>
      <c r="O65" s="147">
        <f>IF('Crisis Indicator Data'!H62="x","x",IF('Crisis Indicator Data'!H62=0,0,IF(LOG('Crisis Indicator Data'!H62)&lt;O$4,0,IF(LOG('Crisis Indicator Data'!H62)&gt;O$3,5,ROUND(5-(O$3-LOG('Crisis Indicator Data'!H62))/(O$3-O$4)*5,1)))))</f>
        <v>4.7</v>
      </c>
      <c r="P65" s="165">
        <f>IF('Crisis Indicator Data'!H62="x","x",'Crisis Indicator Data'!H62/'Crisis Indicator Data'!G62)</f>
        <v>1</v>
      </c>
      <c r="Q65" s="147">
        <f t="shared" si="18"/>
        <v>5</v>
      </c>
      <c r="R65" s="147">
        <f t="shared" si="19"/>
        <v>4.8499999999999996</v>
      </c>
      <c r="S65" s="147">
        <f>IF('Crisis Indicator Data'!I62="x","x",IF('Crisis Indicator Data'!I62=0,0,IF(LOG('Crisis Indicator Data'!I62)&lt;S$4,0,IF(LOG('Crisis Indicator Data'!I62)&gt;S$3,5,ROUND(5-(S$3-LOG('Crisis Indicator Data'!I62))/(S$3-S$4)*5,1)))))</f>
        <v>0</v>
      </c>
      <c r="T65" s="165">
        <f>IF('Crisis Indicator Data'!H62="x","x",IF('Crisis Indicator Data'!I62="x","x",'Crisis Indicator Data'!I62/'Crisis Indicator Data'!H62))</f>
        <v>0</v>
      </c>
      <c r="U65" s="147">
        <f t="shared" si="20"/>
        <v>0</v>
      </c>
      <c r="V65" s="147">
        <f t="shared" si="21"/>
        <v>0</v>
      </c>
      <c r="W65" s="147">
        <f>IF('Crisis Indicator Data'!L62="x","x",IF('Crisis Indicator Data'!L62=0,0,IF(LOG('Crisis Indicator Data'!L62)&lt;W$4,0,IF(LOG('Crisis Indicator Data'!L62)&gt;W$3,5,ROUND(5-(W$3-LOG('Crisis Indicator Data'!L62))/(W$3-W$4)*5,1)))))</f>
        <v>0.7</v>
      </c>
      <c r="X65" s="166">
        <f>IF(OR('Crisis Indicator Data'!L62="x",'Crisis Indicator Data'!H62="x"),"x",'Crisis Indicator Data'!L62/'Crisis Indicator Data'!H62)</f>
        <v>1.3540350243726306E-7</v>
      </c>
      <c r="Y65" s="147">
        <f t="shared" si="22"/>
        <v>0</v>
      </c>
      <c r="Z65" s="147">
        <f t="shared" si="23"/>
        <v>0.4</v>
      </c>
      <c r="AA65" s="147">
        <f t="shared" si="24"/>
        <v>0.2</v>
      </c>
      <c r="AB65" s="167">
        <f t="shared" si="25"/>
        <v>3.3</v>
      </c>
    </row>
    <row r="66" spans="1:2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8">
        <f>IF('Crisis Indicator Data'!F63="x","x",IF(LOG('Crisis Indicator Data'!F63)&lt;F$4,0,IF(LOG('Crisis Indicator Data'!F63)&gt;F$3,5,ROUND(5-(F$3-LOG('Crisis Indicator Data'!F63))/(F$3-F$4)*5,1))))</f>
        <v>4.4000000000000004</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4.7</v>
      </c>
      <c r="J66" s="147">
        <f>IF('Crisis Indicator Data'!G63="x","x",IF(LOG('Crisis Indicator Data'!G63)&lt;J$4,0,IF(LOG('Crisis Indicator Data'!G63)&gt;J$3,5,ROUND(5-(J$3-LOG('Crisis Indicator Data'!G63))/(J$3-J$4)*5,1))))</f>
        <v>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5</v>
      </c>
      <c r="N66" s="147">
        <f t="shared" si="17"/>
        <v>4.9000000000000004</v>
      </c>
      <c r="O66" s="147">
        <f>IF('Crisis Indicator Data'!H63="x","x",IF('Crisis Indicator Data'!H63=0,0,IF(LOG('Crisis Indicator Data'!H63)&lt;O$4,0,IF(LOG('Crisis Indicator Data'!H63)&gt;O$3,5,ROUND(5-(O$3-LOG('Crisis Indicator Data'!H63))/(O$3-O$4)*5,1)))))</f>
        <v>0</v>
      </c>
      <c r="P66" s="165">
        <f>IF('Crisis Indicator Data'!H63="x","x",'Crisis Indicator Data'!H63/'Crisis Indicator Data'!G63)</f>
        <v>5.5623245219049635E-4</v>
      </c>
      <c r="Q66" s="147">
        <f t="shared" si="18"/>
        <v>0</v>
      </c>
      <c r="R66" s="147">
        <f t="shared" si="19"/>
        <v>0</v>
      </c>
      <c r="S66" s="147">
        <f>IF('Crisis Indicator Data'!I63="x","x",IF('Crisis Indicator Data'!I63=0,0,IF(LOG('Crisis Indicator Data'!I63)&lt;S$4,0,IF(LOG('Crisis Indicator Data'!I63)&gt;S$3,5,ROUND(5-(S$3-LOG('Crisis Indicator Data'!I63))/(S$3-S$4)*5,1)))))</f>
        <v>1.9</v>
      </c>
      <c r="T66" s="165">
        <f>IF('Crisis Indicator Data'!H63="x","x",IF('Crisis Indicator Data'!I63="x","x",'Crisis Indicator Data'!I63/'Crisis Indicator Data'!H63))</f>
        <v>1</v>
      </c>
      <c r="U66" s="147">
        <f t="shared" si="20"/>
        <v>5</v>
      </c>
      <c r="V66" s="147">
        <f t="shared" si="21"/>
        <v>3.5</v>
      </c>
      <c r="W66" s="147">
        <f>IF('Crisis Indicator Data'!L63="x","x",IF('Crisis Indicator Data'!L63=0,0,IF(LOG('Crisis Indicator Data'!L63)&lt;W$4,0,IF(LOG('Crisis Indicator Data'!L63)&gt;W$3,5,ROUND(5-(W$3-LOG('Crisis Indicator Data'!L63))/(W$3-W$4)*5,1)))))</f>
        <v>3.4</v>
      </c>
      <c r="X66" s="166">
        <f>IF(OR('Crisis Indicator Data'!L63="x",'Crisis Indicator Data'!H63="x"),"x",'Crisis Indicator Data'!L63/'Crisis Indicator Data'!H63)</f>
        <v>1.1285714285714286E-2</v>
      </c>
      <c r="Y66" s="147">
        <f t="shared" si="22"/>
        <v>5</v>
      </c>
      <c r="Z66" s="147">
        <f t="shared" si="23"/>
        <v>4.2</v>
      </c>
      <c r="AA66" s="147">
        <f t="shared" si="24"/>
        <v>3.9</v>
      </c>
      <c r="AB66" s="167">
        <f t="shared" si="25"/>
        <v>2.4</v>
      </c>
    </row>
    <row r="67" spans="1:2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8">
        <f>IF('Crisis Indicator Data'!F64="x","x",IF(LOG('Crisis Indicator Data'!F64)&lt;F$4,0,IF(LOG('Crisis Indicator Data'!F64)&gt;F$3,5,ROUND(5-(F$3-LOG('Crisis Indicator Data'!F64))/(F$3-F$4)*5,1))))</f>
        <v>0.3</v>
      </c>
      <c r="G67" s="165">
        <f>IF('Crisis Indicator Data'!F64="x","x",IF(LEN(E67)&gt;3,('Crisis Indicator Data'!F64/VLOOKUP('Impact of the crisis'!$C67,'Regional Crises'!$B$1:$R$66,4,FALSE)),'Crisis Indicator Data'!F64/VLOOKUP('Impact of the crisis'!$E67,'Country Indicator Data'!$B$4:$P$300,15,FALSE)))</f>
        <v>4.852449041679343E-2</v>
      </c>
      <c r="H67" s="147">
        <f t="shared" si="13"/>
        <v>0.1</v>
      </c>
      <c r="I67" s="147">
        <f t="shared" si="14"/>
        <v>0.2</v>
      </c>
      <c r="J67" s="147">
        <f>IF('Crisis Indicator Data'!G64="x","x",IF(LOG('Crisis Indicator Data'!G64)&lt;J$4,0,IF(LOG('Crisis Indicator Data'!G64)&gt;J$3,5,ROUND(5-(J$3-LOG('Crisis Indicator Data'!G64))/(J$3-J$4)*5,1))))</f>
        <v>0</v>
      </c>
      <c r="K67" s="165">
        <f>IF('Crisis Indicator Data'!G64="x","x",IF(LEN(E67)&gt;3,('Crisis Indicator Data'!G64/VLOOKUP('Impact of the crisis'!$C67,'Regional Crises'!$B$1:$R$66,5,FALSE)),'Crisis Indicator Data'!G64/VLOOKUP('Impact of the crisis'!$E67,'Country Indicator Data'!$B$4:$P$300,14,FALSE)))</f>
        <v>6.2753036437246959E-2</v>
      </c>
      <c r="L67" s="147">
        <f t="shared" si="15"/>
        <v>0.3</v>
      </c>
      <c r="M67" s="147">
        <f t="shared" si="16"/>
        <v>0.15</v>
      </c>
      <c r="N67" s="147">
        <f t="shared" si="17"/>
        <v>0.2</v>
      </c>
      <c r="O67" s="147">
        <f>IF('Crisis Indicator Data'!H64="x","x",IF('Crisis Indicator Data'!H64=0,0,IF(LOG('Crisis Indicator Data'!H64)&lt;O$4,0,IF(LOG('Crisis Indicator Data'!H64)&gt;O$3,5,ROUND(5-(O$3-LOG('Crisis Indicator Data'!H64))/(O$3-O$4)*5,1)))))</f>
        <v>0.9</v>
      </c>
      <c r="P67" s="165">
        <f>IF('Crisis Indicator Data'!H64="x","x",'Crisis Indicator Data'!H64/'Crisis Indicator Data'!G64)</f>
        <v>0.49308755760368661</v>
      </c>
      <c r="Q67" s="147">
        <f t="shared" si="18"/>
        <v>2.4</v>
      </c>
      <c r="R67" s="147">
        <f t="shared" si="19"/>
        <v>1.65</v>
      </c>
      <c r="S67" s="147">
        <f>IF('Crisis Indicator Data'!I64="x","x",IF('Crisis Indicator Data'!I64=0,0,IF(LOG('Crisis Indicator Data'!I64)&lt;S$4,0,IF(LOG('Crisis Indicator Data'!I64)&gt;S$3,5,ROUND(5-(S$3-LOG('Crisis Indicator Data'!I64))/(S$3-S$4)*5,1)))))</f>
        <v>2.9</v>
      </c>
      <c r="T67" s="165">
        <f>IF('Crisis Indicator Data'!H64="x","x",IF('Crisis Indicator Data'!I64="x","x",'Crisis Indicator Data'!I64/'Crisis Indicator Data'!H64))</f>
        <v>1</v>
      </c>
      <c r="U67" s="147">
        <f t="shared" si="20"/>
        <v>5</v>
      </c>
      <c r="V67" s="147">
        <f t="shared" si="21"/>
        <v>4</v>
      </c>
      <c r="W67" s="147">
        <f>IF('Crisis Indicator Data'!L64="x","x",IF('Crisis Indicator Data'!L64=0,0,IF(LOG('Crisis Indicator Data'!L64)&lt;W$4,0,IF(LOG('Crisis Indicator Data'!L64)&gt;W$3,5,ROUND(5-(W$3-LOG('Crisis Indicator Data'!L64))/(W$3-W$4)*5,1)))))</f>
        <v>0</v>
      </c>
      <c r="X67" s="166">
        <f>IF(OR('Crisis Indicator Data'!L64="x",'Crisis Indicator Data'!H64="x"),"x",'Crisis Indicator Data'!L64/'Crisis Indicator Data'!H64)</f>
        <v>0</v>
      </c>
      <c r="Y67" s="147">
        <f t="shared" si="22"/>
        <v>0</v>
      </c>
      <c r="Z67" s="147">
        <f t="shared" si="23"/>
        <v>0</v>
      </c>
      <c r="AA67" s="147">
        <f t="shared" si="24"/>
        <v>2.5</v>
      </c>
      <c r="AB67" s="167">
        <f t="shared" si="25"/>
        <v>2.1</v>
      </c>
    </row>
    <row r="68" spans="1:2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8">
        <f>IF('Crisis Indicator Data'!F65="x","x",IF(LOG('Crisis Indicator Data'!F65)&lt;F$4,0,IF(LOG('Crisis Indicator Data'!F65)&gt;F$3,5,ROUND(5-(F$3-LOG('Crisis Indicator Data'!F65))/(F$3-F$4)*5,1))))</f>
        <v>4.5999999999999996</v>
      </c>
      <c r="G68" s="165">
        <f>IF('Crisis Indicator Data'!F65="x","x",IF(LEN(E68)&gt;3,('Crisis Indicator Data'!F65/VLOOKUP('Impact of the crisis'!$C68,'Regional Crises'!$B$1:$R$66,4,FALSE)),'Crisis Indicator Data'!F65/VLOOKUP('Impact of the crisis'!$E68,'Country Indicator Data'!$B$4:$P$300,15,FALSE)))</f>
        <v>1</v>
      </c>
      <c r="H68" s="147">
        <f t="shared" si="13"/>
        <v>5</v>
      </c>
      <c r="I68" s="147">
        <f t="shared" si="14"/>
        <v>4.8</v>
      </c>
      <c r="J68" s="147">
        <f>IF('Crisis Indicator Data'!G65="x","x",IF(LOG('Crisis Indicator Data'!G65)&lt;J$4,0,IF(LOG('Crisis Indicator Data'!G65)&gt;J$3,5,ROUND(5-(J$3-LOG('Crisis Indicator Data'!G65))/(J$3-J$4)*5,1))))</f>
        <v>4.9000000000000004</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4.95</v>
      </c>
      <c r="N68" s="147">
        <f t="shared" si="17"/>
        <v>4.9000000000000004</v>
      </c>
      <c r="O68" s="147">
        <f>IF('Crisis Indicator Data'!H65="x","x",IF('Crisis Indicator Data'!H65=0,0,IF(LOG('Crisis Indicator Data'!H65)&lt;O$4,0,IF(LOG('Crisis Indicator Data'!H65)&gt;O$3,5,ROUND(5-(O$3-LOG('Crisis Indicator Data'!H65))/(O$3-O$4)*5,1)))))</f>
        <v>3.7</v>
      </c>
      <c r="P68" s="165">
        <f>IF('Crisis Indicator Data'!H65="x","x",'Crisis Indicator Data'!H65/'Crisis Indicator Data'!G65)</f>
        <v>0.16928557160929489</v>
      </c>
      <c r="Q68" s="147">
        <f t="shared" si="18"/>
        <v>0.8</v>
      </c>
      <c r="R68" s="147">
        <f t="shared" si="19"/>
        <v>2.25</v>
      </c>
      <c r="S68" s="147">
        <f>IF('Crisis Indicator Data'!I65="x","x",IF('Crisis Indicator Data'!I65=0,0,IF(LOG('Crisis Indicator Data'!I65)&lt;S$4,0,IF(LOG('Crisis Indicator Data'!I65)&gt;S$3,5,ROUND(5-(S$3-LOG('Crisis Indicator Data'!I65))/(S$3-S$4)*5,1)))))</f>
        <v>2.9</v>
      </c>
      <c r="T68" s="165">
        <f>IF('Crisis Indicator Data'!H65="x","x",IF('Crisis Indicator Data'!I65="x","x",'Crisis Indicator Data'!I65/'Crisis Indicator Data'!H65))</f>
        <v>2.2615535889872172E-2</v>
      </c>
      <c r="U68" s="147">
        <f t="shared" si="20"/>
        <v>0.8</v>
      </c>
      <c r="V68" s="147">
        <f t="shared" si="21"/>
        <v>1.9</v>
      </c>
      <c r="W68" s="147">
        <f>IF('Crisis Indicator Data'!L65="x","x",IF('Crisis Indicator Data'!L65=0,0,IF(LOG('Crisis Indicator Data'!L65)&lt;W$4,0,IF(LOG('Crisis Indicator Data'!L65)&gt;W$3,5,ROUND(5-(W$3-LOG('Crisis Indicator Data'!L65))/(W$3-W$4)*5,1)))))</f>
        <v>2.4</v>
      </c>
      <c r="X68" s="166">
        <f>IF(OR('Crisis Indicator Data'!L65="x",'Crisis Indicator Data'!H65="x"),"x",'Crisis Indicator Data'!L65/'Crisis Indicator Data'!H65)</f>
        <v>9.8328416912487709E-6</v>
      </c>
      <c r="Y68" s="147">
        <f t="shared" si="22"/>
        <v>0.5</v>
      </c>
      <c r="Z68" s="147">
        <f t="shared" si="23"/>
        <v>1.5</v>
      </c>
      <c r="AA68" s="147">
        <f t="shared" si="24"/>
        <v>1.7</v>
      </c>
      <c r="AB68" s="167">
        <f t="shared" si="25"/>
        <v>2</v>
      </c>
    </row>
    <row r="69" spans="1:28"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8">
        <f>IF('Crisis Indicator Data'!F66="x","x",IF(LOG('Crisis Indicator Data'!F66)&lt;F$4,0,IF(LOG('Crisis Indicator Data'!F66)&gt;F$3,5,ROUND(5-(F$3-LOG('Crisis Indicator Data'!F66))/(F$3-F$4)*5,1))))</f>
        <v>3.6</v>
      </c>
      <c r="G69" s="165">
        <f>IF('Crisis Indicator Data'!F66="x","x",IF(LEN(E69)&gt;3,('Crisis Indicator Data'!F66/VLOOKUP('Impact of the crisis'!$C69,'Regional Crises'!$B$1:$R$66,4,FALSE)),'Crisis Indicator Data'!F66/VLOOKUP('Impact of the crisis'!$E69,'Country Indicator Data'!$B$4:$P$300,15,FALSE)))</f>
        <v>0.25739429357167409</v>
      </c>
      <c r="H69" s="147">
        <f t="shared" si="13"/>
        <v>1.2</v>
      </c>
      <c r="I69" s="147">
        <f t="shared" si="14"/>
        <v>2.4</v>
      </c>
      <c r="J69" s="147">
        <f>IF('Crisis Indicator Data'!G66="x","x",IF(LOG('Crisis Indicator Data'!G66)&lt;J$4,0,IF(LOG('Crisis Indicator Data'!G66)&gt;J$3,5,ROUND(5-(J$3-LOG('Crisis Indicator Data'!G66))/(J$3-J$4)*5,1))))</f>
        <v>2.6</v>
      </c>
      <c r="K69" s="165">
        <f>IF('Crisis Indicator Data'!G66="x","x",IF(LEN(E69)&gt;3,('Crisis Indicator Data'!G66/VLOOKUP('Impact of the crisis'!$C69,'Regional Crises'!$B$1:$R$66,5,FALSE)),'Crisis Indicator Data'!G66/VLOOKUP('Impact of the crisis'!$E69,'Country Indicator Data'!$B$4:$P$300,14,FALSE)))</f>
        <v>0.20740395499034556</v>
      </c>
      <c r="L69" s="147">
        <f t="shared" si="15"/>
        <v>1</v>
      </c>
      <c r="M69" s="147">
        <f t="shared" si="16"/>
        <v>1.8</v>
      </c>
      <c r="N69" s="147">
        <f t="shared" si="17"/>
        <v>2.1</v>
      </c>
      <c r="O69" s="147">
        <f>IF('Crisis Indicator Data'!H66="x","x",IF('Crisis Indicator Data'!H66=0,0,IF(LOG('Crisis Indicator Data'!H66)&lt;O$4,0,IF(LOG('Crisis Indicator Data'!H66)&gt;O$3,5,ROUND(5-(O$3-LOG('Crisis Indicator Data'!H66))/(O$3-O$4)*5,1)))))</f>
        <v>3.6</v>
      </c>
      <c r="P69" s="165">
        <f>IF('Crisis Indicator Data'!H66="x","x",'Crisis Indicator Data'!H66/'Crisis Indicator Data'!G66)</f>
        <v>0.75377207062600327</v>
      </c>
      <c r="Q69" s="147">
        <f t="shared" si="18"/>
        <v>3.8</v>
      </c>
      <c r="R69" s="147">
        <f t="shared" si="19"/>
        <v>3.7</v>
      </c>
      <c r="S69" s="147">
        <f>IF('Crisis Indicator Data'!I66="x","x",IF('Crisis Indicator Data'!I66=0,0,IF(LOG('Crisis Indicator Data'!I66)&lt;S$4,0,IF(LOG('Crisis Indicator Data'!I66)&gt;S$3,5,ROUND(5-(S$3-LOG('Crisis Indicator Data'!I66))/(S$3-S$4)*5,1)))))</f>
        <v>1.3</v>
      </c>
      <c r="T69" s="165">
        <f>IF('Crisis Indicator Data'!H66="x","x",IF('Crisis Indicator Data'!I66="x","x",'Crisis Indicator Data'!I66/'Crisis Indicator Data'!H66))</f>
        <v>1.7035775127768314E-3</v>
      </c>
      <c r="U69" s="147">
        <f t="shared" si="20"/>
        <v>0.1</v>
      </c>
      <c r="V69" s="147">
        <f t="shared" si="21"/>
        <v>0.7</v>
      </c>
      <c r="W69" s="147" t="str">
        <f>IF('Crisis Indicator Data'!L66="x","x",IF('Crisis Indicator Data'!L66=0,0,IF(LOG('Crisis Indicator Data'!L66)&lt;W$4,0,IF(LOG('Crisis Indicator Data'!L66)&gt;W$3,5,ROUND(5-(W$3-LOG('Crisis Indicator Data'!L66))/(W$3-W$4)*5,1)))))</f>
        <v>x</v>
      </c>
      <c r="X69" s="166" t="str">
        <f>IF(OR('Crisis Indicator Data'!L66="x",'Crisis Indicator Data'!H66="x"),"x",'Crisis Indicator Data'!L66/'Crisis Indicator Data'!H66)</f>
        <v>x</v>
      </c>
      <c r="Y69" s="147" t="str">
        <f t="shared" si="22"/>
        <v>x</v>
      </c>
      <c r="Z69" s="147" t="str">
        <f t="shared" si="23"/>
        <v>x</v>
      </c>
      <c r="AA69" s="147">
        <f t="shared" si="24"/>
        <v>0.7</v>
      </c>
      <c r="AB69" s="167">
        <f t="shared" si="25"/>
        <v>2.5</v>
      </c>
    </row>
    <row r="70" spans="1:28" x14ac:dyDescent="0.25">
      <c r="A70" s="172" t="str">
        <f>'Crisis Indicator Data'!A67</f>
        <v>Tropical cyclone Cheneso in Madagascar</v>
      </c>
      <c r="B70" s="173" t="str">
        <f>'Crisis Indicator Data'!B67</f>
        <v>Cyclone</v>
      </c>
      <c r="C70" s="173" t="str">
        <f>'Crisis Indicator Data'!C67</f>
        <v>MDG007</v>
      </c>
      <c r="D70" s="173" t="str">
        <f>'Crisis Indicator Data'!D67</f>
        <v>Madagascar</v>
      </c>
      <c r="E70" s="174" t="str">
        <f>'Crisis Indicator Data'!E67</f>
        <v>MDG</v>
      </c>
      <c r="F70" s="168">
        <f>IF('Crisis Indicator Data'!F67="x","x",IF(LOG('Crisis Indicator Data'!F67)&lt;F$4,0,IF(LOG('Crisis Indicator Data'!F67)&gt;F$3,5,ROUND(5-(F$3-LOG('Crisis Indicator Data'!F67))/(F$3-F$4)*5,1))))</f>
        <v>4.5999999999999996</v>
      </c>
      <c r="G70" s="165">
        <f>IF('Crisis Indicator Data'!F67="x","x",IF(LEN(E70)&gt;3,('Crisis Indicator Data'!F67/VLOOKUP('Impact of the crisis'!$C70,'Regional Crises'!$B$1:$R$66,4,FALSE)),'Crisis Indicator Data'!F67/VLOOKUP('Impact of the crisis'!$E70,'Country Indicator Data'!$B$4:$P$300,15,FALSE)))</f>
        <v>1</v>
      </c>
      <c r="H70" s="147">
        <f t="shared" ref="H70:H101" si="26">IF(G70="x","x",IF(G70&lt;H$4,0,IF(G70&gt;H$3,5,ROUND(5-(H$3-G70)/(H$3-H$4)*5,1))))</f>
        <v>5</v>
      </c>
      <c r="I70" s="147">
        <f t="shared" ref="I70:I101" si="27">IF(AND(H70="x",F70="x"),"x",AVERAGE(F70,H70))</f>
        <v>4.8</v>
      </c>
      <c r="J70" s="147">
        <f>IF('Crisis Indicator Data'!G67="x","x",IF(LOG('Crisis Indicator Data'!G67)&lt;J$4,0,IF(LOG('Crisis Indicator Data'!G67)&gt;J$3,5,ROUND(5-(J$3-LOG('Crisis Indicator Data'!G67))/(J$3-J$4)*5,1))))</f>
        <v>4.9000000000000004</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4.95</v>
      </c>
      <c r="N70" s="147">
        <f t="shared" ref="N70:N101" si="30">IF(AND(M70="x",I70="x"),"x",IF(OR(M70="x",I70="x"),AVERAGE(I70,M70),ROUND((5-GEOMEAN(((5-I70)/5*4+1),((5-M70)/5*4+1)))/4*5,1)))</f>
        <v>4.9000000000000004</v>
      </c>
      <c r="O70" s="147">
        <f>IF('Crisis Indicator Data'!H67="x","x",IF('Crisis Indicator Data'!H67=0,0,IF(LOG('Crisis Indicator Data'!H67)&lt;O$4,0,IF(LOG('Crisis Indicator Data'!H67)&gt;O$3,5,ROUND(5-(O$3-LOG('Crisis Indicator Data'!H67))/(O$3-O$4)*5,1)))))</f>
        <v>0.8</v>
      </c>
      <c r="P70" s="165">
        <f>IF('Crisis Indicator Data'!H67="x","x",'Crisis Indicator Data'!H67/'Crisis Indicator Data'!G67)</f>
        <v>3.0294959717690924E-3</v>
      </c>
      <c r="Q70" s="147">
        <f t="shared" ref="Q70:Q101" si="31">IF(P70="x","x",IF(P70&lt;Q$4,0,IF(P70&gt;Q$3,5,ROUND(5-(Q$3-P70)/(Q$3-Q$4)*5,1))))</f>
        <v>0</v>
      </c>
      <c r="R70" s="147">
        <f t="shared" ref="R70:R101" si="32">IF(AND(Q70="x",O70="x"),"x",AVERAGE(O70,Q70))</f>
        <v>0.4</v>
      </c>
      <c r="S70" s="147">
        <f>IF('Crisis Indicator Data'!I67="x","x",IF('Crisis Indicator Data'!I67=0,0,IF(LOG('Crisis Indicator Data'!I67)&lt;S$4,0,IF(LOG('Crisis Indicator Data'!I67)&gt;S$3,5,ROUND(5-(S$3-LOG('Crisis Indicator Data'!I67))/(S$3-S$4)*5,1)))))</f>
        <v>2.2000000000000002</v>
      </c>
      <c r="T70" s="165">
        <f>IF('Crisis Indicator Data'!H67="x","x",IF('Crisis Indicator Data'!I67="x","x",'Crisis Indicator Data'!I67/'Crisis Indicator Data'!H67))</f>
        <v>0.37362637362637363</v>
      </c>
      <c r="U70" s="147">
        <f t="shared" ref="U70:U101" si="33">IF(T70="x","x",IF(T70&lt;U$4,0,IF(T70&gt;U$3,5,ROUND(5-(U$3-T70)/(U$3-U$4)*5,1))))</f>
        <v>5</v>
      </c>
      <c r="V70" s="147">
        <f t="shared" ref="V70:V101" si="34">IF(AND(U70="x",S70="x"),"x",ROUND(AVERAGE(S70,U70),1))</f>
        <v>3.6</v>
      </c>
      <c r="W70" s="147">
        <f>IF('Crisis Indicator Data'!L67="x","x",IF('Crisis Indicator Data'!L67=0,0,IF(LOG('Crisis Indicator Data'!L67)&lt;W$4,0,IF(LOG('Crisis Indicator Data'!L67)&gt;W$3,5,ROUND(5-(W$3-LOG('Crisis Indicator Data'!L67))/(W$3-W$4)*5,1)))))</f>
        <v>2.2000000000000002</v>
      </c>
      <c r="X70" s="166">
        <f>IF(OR('Crisis Indicator Data'!L67="x",'Crisis Indicator Data'!H67="x"),"x",'Crisis Indicator Data'!L67/'Crisis Indicator Data'!H67)</f>
        <v>3.6263736263736265E-4</v>
      </c>
      <c r="Y70" s="147">
        <f t="shared" ref="Y70:Y101" si="35">IF(X70="x","x",IF(X70&lt;Y$4,0,IF(X70&gt;Y$3,5,ROUND(5-(Y$3-X70)/(Y$3-Y$4)*5,1))))</f>
        <v>5</v>
      </c>
      <c r="Z70" s="147">
        <f t="shared" ref="Z70:Z101" si="36">IF(AND(Y70="x",W70="x"),"x",ROUND(AVERAGE(W70,Y70),1))</f>
        <v>3.6</v>
      </c>
      <c r="AA70" s="147">
        <f t="shared" ref="AA70:AA101" si="37">IF(AND(V70="x",Z70="x"),"x",IF(OR(V70="x",Z70="x"),AVERAGE(V70,Z70),ROUND((5-GEOMEAN(((5-V70)/5*4+1),((5-Z70)/5*4+1)))/4*5,1)))</f>
        <v>3.6</v>
      </c>
      <c r="AB70" s="167">
        <f t="shared" ref="AB70:AB101" si="38">IF(AND(R70="x",AA70="x"),"x",IF(OR(R70="x",AA70="x"),AVERAGE(R70,AA70),ROUND((5-GEOMEAN(((5-R70)/5*4+1),((5-AA70)/5*4+1)))/4*5,1)))</f>
        <v>2.2999999999999998</v>
      </c>
    </row>
    <row r="71" spans="1:28" x14ac:dyDescent="0.25">
      <c r="A71" s="172" t="str">
        <f>'Crisis Indicator Data'!A68</f>
        <v>Tropical cyclone Freddy in Madagascar</v>
      </c>
      <c r="B71" s="173" t="str">
        <f>'Crisis Indicator Data'!B68</f>
        <v>Cyclone</v>
      </c>
      <c r="C71" s="173" t="str">
        <f>'Crisis Indicator Data'!C68</f>
        <v>MDG008</v>
      </c>
      <c r="D71" s="173" t="str">
        <f>'Crisis Indicator Data'!D68</f>
        <v>Madagascar</v>
      </c>
      <c r="E71" s="174" t="str">
        <f>'Crisis Indicator Data'!E68</f>
        <v>MDG</v>
      </c>
      <c r="F71" s="168">
        <f>IF('Crisis Indicator Data'!F68="x","x",IF(LOG('Crisis Indicator Data'!F68)&lt;F$4,0,IF(LOG('Crisis Indicator Data'!F68)&gt;F$3,5,ROUND(5-(F$3-LOG('Crisis Indicator Data'!F68))/(F$3-F$4)*5,1))))</f>
        <v>4</v>
      </c>
      <c r="G71" s="165">
        <f>IF('Crisis Indicator Data'!F68="x","x",IF(LEN(E71)&gt;3,('Crisis Indicator Data'!F68/VLOOKUP('Impact of the crisis'!$C71,'Regional Crises'!$B$1:$R$66,4,FALSE)),'Crisis Indicator Data'!F68/VLOOKUP('Impact of the crisis'!$E71,'Country Indicator Data'!$B$4:$P$300,15,FALSE)))</f>
        <v>0.45592643520110004</v>
      </c>
      <c r="H71" s="147">
        <f t="shared" si="26"/>
        <v>2.2000000000000002</v>
      </c>
      <c r="I71" s="147">
        <f t="shared" si="27"/>
        <v>3.1</v>
      </c>
      <c r="J71" s="147">
        <f>IF('Crisis Indicator Data'!G68="x","x",IF(LOG('Crisis Indicator Data'!G68)&lt;J$4,0,IF(LOG('Crisis Indicator Data'!G68)&gt;J$3,5,ROUND(5-(J$3-LOG('Crisis Indicator Data'!G68))/(J$3-J$4)*5,1))))</f>
        <v>0</v>
      </c>
      <c r="K71" s="165">
        <f>IF('Crisis Indicator Data'!G68="x","x",IF(LEN(E71)&gt;3,('Crisis Indicator Data'!G68/VLOOKUP('Impact of the crisis'!$C71,'Regional Crises'!$B$1:$R$66,5,FALSE)),'Crisis Indicator Data'!G68/VLOOKUP('Impact of the crisis'!$E71,'Country Indicator Data'!$B$4:$P$300,14,FALSE)))</f>
        <v>3.3490911512084692E-2</v>
      </c>
      <c r="L71" s="147">
        <f t="shared" si="28"/>
        <v>0.1</v>
      </c>
      <c r="M71" s="147">
        <f t="shared" si="29"/>
        <v>0.05</v>
      </c>
      <c r="N71" s="147">
        <f t="shared" si="30"/>
        <v>1.8</v>
      </c>
      <c r="O71" s="147">
        <f>IF('Crisis Indicator Data'!H68="x","x",IF('Crisis Indicator Data'!H68=0,0,IF(LOG('Crisis Indicator Data'!H68)&lt;O$4,0,IF(LOG('Crisis Indicator Data'!H68)&gt;O$3,5,ROUND(5-(O$3-LOG('Crisis Indicator Data'!H68))/(O$3-O$4)*5,1)))))</f>
        <v>1.6</v>
      </c>
      <c r="P71" s="165">
        <f>IF('Crisis Indicator Data'!H68="x","x",'Crisis Indicator Data'!H68/'Crisis Indicator Data'!G68)</f>
        <v>0.29721669980119286</v>
      </c>
      <c r="Q71" s="147">
        <f t="shared" si="31"/>
        <v>1.5</v>
      </c>
      <c r="R71" s="147">
        <f t="shared" si="32"/>
        <v>1.55</v>
      </c>
      <c r="S71" s="147">
        <f>IF('Crisis Indicator Data'!I68="x","x",IF('Crisis Indicator Data'!I68=0,0,IF(LOG('Crisis Indicator Data'!I68)&lt;S$4,0,IF(LOG('Crisis Indicator Data'!I68)&gt;S$3,5,ROUND(5-(S$3-LOG('Crisis Indicator Data'!I68))/(S$3-S$4)*5,1)))))</f>
        <v>2.7</v>
      </c>
      <c r="T71" s="165">
        <f>IF('Crisis Indicator Data'!H68="x","x",IF('Crisis Indicator Data'!I68="x","x",'Crisis Indicator Data'!I68/'Crisis Indicator Data'!H68))</f>
        <v>0.24414715719063546</v>
      </c>
      <c r="U71" s="147">
        <f t="shared" si="33"/>
        <v>5</v>
      </c>
      <c r="V71" s="147">
        <f t="shared" si="34"/>
        <v>3.9</v>
      </c>
      <c r="W71" s="147">
        <f>IF('Crisis Indicator Data'!L68="x","x",IF('Crisis Indicator Data'!L68=0,0,IF(LOG('Crisis Indicator Data'!L68)&lt;W$4,0,IF(LOG('Crisis Indicator Data'!L68)&gt;W$3,5,ROUND(5-(W$3-LOG('Crisis Indicator Data'!L68))/(W$3-W$4)*5,1)))))</f>
        <v>1.8</v>
      </c>
      <c r="X71" s="166">
        <f>IF(OR('Crisis Indicator Data'!L68="x",'Crisis Indicator Data'!H68="x"),"x",'Crisis Indicator Data'!L68/'Crisis Indicator Data'!H68)</f>
        <v>5.6856187290969903E-5</v>
      </c>
      <c r="Y71" s="147">
        <f t="shared" si="35"/>
        <v>2.8</v>
      </c>
      <c r="Z71" s="147">
        <f t="shared" si="36"/>
        <v>2.2999999999999998</v>
      </c>
      <c r="AA71" s="147">
        <f t="shared" si="37"/>
        <v>3.2</v>
      </c>
      <c r="AB71" s="167">
        <f t="shared" si="38"/>
        <v>2.5</v>
      </c>
    </row>
    <row r="72" spans="1:28" x14ac:dyDescent="0.25">
      <c r="A72" s="172" t="str">
        <f>'Crisis Indicator Data'!A69</f>
        <v>Multiple crisis in Mexico</v>
      </c>
      <c r="B72" s="173" t="str">
        <f>'Crisis Indicator Data'!B69</f>
        <v>Violence,Displacement</v>
      </c>
      <c r="C72" s="173" t="str">
        <f>'Crisis Indicator Data'!C69</f>
        <v>MEX001</v>
      </c>
      <c r="D72" s="173" t="str">
        <f>'Crisis Indicator Data'!D69</f>
        <v>Mexico</v>
      </c>
      <c r="E72" s="174" t="str">
        <f>'Crisis Indicator Data'!E69</f>
        <v>MEX</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5</v>
      </c>
      <c r="N72" s="147">
        <f t="shared" si="30"/>
        <v>5</v>
      </c>
      <c r="O72" s="147">
        <f>IF('Crisis Indicator Data'!H69="x","x",IF('Crisis Indicator Data'!H69=0,0,IF(LOG('Crisis Indicator Data'!H69)&lt;O$4,0,IF(LOG('Crisis Indicator Data'!H69)&gt;O$3,5,ROUND(5-(O$3-LOG('Crisis Indicator Data'!H69))/(O$3-O$4)*5,1)))))</f>
        <v>2.1</v>
      </c>
      <c r="P72" s="165">
        <f>IF('Crisis Indicator Data'!H69="x","x",'Crisis Indicator Data'!H69/'Crisis Indicator Data'!G69)</f>
        <v>5.1260830645025084E-3</v>
      </c>
      <c r="Q72" s="147">
        <f t="shared" si="31"/>
        <v>0</v>
      </c>
      <c r="R72" s="147">
        <f t="shared" si="32"/>
        <v>1.05</v>
      </c>
      <c r="S72" s="147">
        <f>IF('Crisis Indicator Data'!I69="x","x",IF('Crisis Indicator Data'!I69=0,0,IF(LOG('Crisis Indicator Data'!I69)&lt;S$4,0,IF(LOG('Crisis Indicator Data'!I69)&gt;S$3,5,ROUND(5-(S$3-LOG('Crisis Indicator Data'!I69))/(S$3-S$4)*5,1)))))</f>
        <v>4</v>
      </c>
      <c r="T72" s="165">
        <f>IF('Crisis Indicator Data'!H69="x","x",IF('Crisis Indicator Data'!I69="x","x",'Crisis Indicator Data'!I69/'Crisis Indicator Data'!H69))</f>
        <v>1</v>
      </c>
      <c r="U72" s="147">
        <f t="shared" si="33"/>
        <v>5</v>
      </c>
      <c r="V72" s="147">
        <f t="shared" si="34"/>
        <v>4.5</v>
      </c>
      <c r="W72" s="147">
        <f>IF('Crisis Indicator Data'!L69="x","x",IF('Crisis Indicator Data'!L69=0,0,IF(LOG('Crisis Indicator Data'!L69)&lt;W$4,0,IF(LOG('Crisis Indicator Data'!L69)&gt;W$3,5,ROUND(5-(W$3-LOG('Crisis Indicator Data'!L69))/(W$3-W$4)*5,1)))))</f>
        <v>5</v>
      </c>
      <c r="X72" s="166">
        <f>IF(OR('Crisis Indicator Data'!L69="x",'Crisis Indicator Data'!H69="x"),"x",'Crisis Indicator Data'!L69/'Crisis Indicator Data'!H69)</f>
        <v>1.4026359143327841E-2</v>
      </c>
      <c r="Y72" s="147">
        <f t="shared" si="35"/>
        <v>5</v>
      </c>
      <c r="Z72" s="147">
        <f t="shared" si="36"/>
        <v>5</v>
      </c>
      <c r="AA72" s="147">
        <f t="shared" si="37"/>
        <v>4.8</v>
      </c>
      <c r="AB72" s="167">
        <f t="shared" si="38"/>
        <v>3.5</v>
      </c>
    </row>
    <row r="73" spans="1:28" x14ac:dyDescent="0.25">
      <c r="A73" s="172" t="str">
        <f>'Crisis Indicator Data'!A70</f>
        <v>Criminal Violence in Mexico</v>
      </c>
      <c r="B73" s="173" t="str">
        <f>'Crisis Indicator Data'!B70</f>
        <v>Violence,Displacement</v>
      </c>
      <c r="C73" s="173" t="str">
        <f>'Crisis Indicator Data'!C70</f>
        <v>MEX002</v>
      </c>
      <c r="D73" s="173" t="str">
        <f>'Crisis Indicator Data'!D70</f>
        <v>Mexico</v>
      </c>
      <c r="E73" s="174" t="str">
        <f>'Crisis Indicator Data'!E70</f>
        <v>MEX</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5</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5</v>
      </c>
      <c r="N73" s="147">
        <f t="shared" si="30"/>
        <v>5</v>
      </c>
      <c r="O73" s="147">
        <f>IF('Crisis Indicator Data'!H70="x","x",IF('Crisis Indicator Data'!H70=0,0,IF(LOG('Crisis Indicator Data'!H70)&lt;O$4,0,IF(LOG('Crisis Indicator Data'!H70)&gt;O$3,5,ROUND(5-(O$3-LOG('Crisis Indicator Data'!H70))/(O$3-O$4)*5,1)))))</f>
        <v>1.8</v>
      </c>
      <c r="P73" s="165">
        <f>IF('Crisis Indicator Data'!H70="x","x",'Crisis Indicator Data'!H70/'Crisis Indicator Data'!G70)</f>
        <v>3.2006350600435759E-3</v>
      </c>
      <c r="Q73" s="147">
        <f t="shared" si="31"/>
        <v>0</v>
      </c>
      <c r="R73" s="147">
        <f t="shared" si="32"/>
        <v>0.9</v>
      </c>
      <c r="S73" s="147">
        <f>IF('Crisis Indicator Data'!I70="x","x",IF('Crisis Indicator Data'!I70=0,0,IF(LOG('Crisis Indicator Data'!I70)&lt;S$4,0,IF(LOG('Crisis Indicator Data'!I70)&gt;S$3,5,ROUND(5-(S$3-LOG('Crisis Indicator Data'!I70))/(S$3-S$4)*5,1)))))</f>
        <v>3.7</v>
      </c>
      <c r="T73" s="165">
        <f>IF('Crisis Indicator Data'!H70="x","x",IF('Crisis Indicator Data'!I70="x","x",'Crisis Indicator Data'!I70/'Crisis Indicator Data'!H70))</f>
        <v>1</v>
      </c>
      <c r="U73" s="147">
        <f t="shared" si="33"/>
        <v>5</v>
      </c>
      <c r="V73" s="147">
        <f t="shared" si="34"/>
        <v>4.4000000000000004</v>
      </c>
      <c r="W73" s="147">
        <f>IF('Crisis Indicator Data'!L70="x","x",IF('Crisis Indicator Data'!L70=0,0,IF(LOG('Crisis Indicator Data'!L70)&lt;W$4,0,IF(LOG('Crisis Indicator Data'!L70)&gt;W$3,5,ROUND(5-(W$3-LOG('Crisis Indicator Data'!L70))/(W$3-W$4)*5,1)))))</f>
        <v>5</v>
      </c>
      <c r="X73" s="166">
        <f>IF(OR('Crisis Indicator Data'!L70="x",'Crisis Indicator Data'!H70="x"),"x",'Crisis Indicator Data'!L70/'Crisis Indicator Data'!H70)</f>
        <v>2.0329815303430081E-2</v>
      </c>
      <c r="Y73" s="147">
        <f t="shared" si="35"/>
        <v>5</v>
      </c>
      <c r="Z73" s="147">
        <f t="shared" si="36"/>
        <v>5</v>
      </c>
      <c r="AA73" s="147">
        <f t="shared" si="37"/>
        <v>4.7</v>
      </c>
      <c r="AB73" s="167">
        <f t="shared" si="38"/>
        <v>3.4</v>
      </c>
    </row>
    <row r="74" spans="1:28" x14ac:dyDescent="0.25">
      <c r="A74" s="172" t="str">
        <f>'Crisis Indicator Data'!A71</f>
        <v>Mixed Migration in Mexico</v>
      </c>
      <c r="B74" s="173" t="str">
        <f>'Crisis Indicator Data'!B71</f>
        <v>Displacement</v>
      </c>
      <c r="C74" s="173" t="str">
        <f>'Crisis Indicator Data'!C71</f>
        <v>MEX003</v>
      </c>
      <c r="D74" s="173" t="str">
        <f>'Crisis Indicator Data'!D71</f>
        <v>Mexico</v>
      </c>
      <c r="E74" s="174" t="str">
        <f>'Crisis Indicator Data'!E71</f>
        <v>MEX</v>
      </c>
      <c r="F74" s="168">
        <f>IF('Crisis Indicator Data'!F71="x","x",IF(LOG('Crisis Indicator Data'!F71)&lt;F$4,0,IF(LOG('Crisis Indicator Data'!F71)&gt;F$3,5,ROUND(5-(F$3-LOG('Crisis Indicator Data'!F71))/(F$3-F$4)*5,1))))</f>
        <v>5</v>
      </c>
      <c r="G74" s="165">
        <f>IF('Crisis Indicator Data'!F71="x","x",IF(LEN(E74)&gt;3,('Crisis Indicator Data'!F71/VLOOKUP('Impact of the crisis'!$C74,'Regional Crises'!$B$1:$R$66,4,FALSE)),'Crisis Indicator Data'!F71/VLOOKUP('Impact of the crisis'!$E74,'Country Indicator Data'!$B$4:$P$300,15,FALSE)))</f>
        <v>0.85996964942513954</v>
      </c>
      <c r="H74" s="147">
        <f t="shared" si="26"/>
        <v>4.3</v>
      </c>
      <c r="I74" s="147">
        <f t="shared" si="27"/>
        <v>4.6500000000000004</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0.96425253770669006</v>
      </c>
      <c r="L74" s="147">
        <f t="shared" si="28"/>
        <v>4.8</v>
      </c>
      <c r="M74" s="147">
        <f t="shared" si="29"/>
        <v>4.9000000000000004</v>
      </c>
      <c r="N74" s="147">
        <f t="shared" si="30"/>
        <v>4.8</v>
      </c>
      <c r="O74" s="147">
        <f>IF('Crisis Indicator Data'!H71="x","x",IF('Crisis Indicator Data'!H71=0,0,IF(LOG('Crisis Indicator Data'!H71)&lt;O$4,0,IF(LOG('Crisis Indicator Data'!H71)&gt;O$3,5,ROUND(5-(O$3-LOG('Crisis Indicator Data'!H71))/(O$3-O$4)*5,1)))))</f>
        <v>1.4</v>
      </c>
      <c r="P74" s="165">
        <f>IF('Crisis Indicator Data'!H71="x","x",'Crisis Indicator Data'!H71/'Crisis Indicator Data'!G71)</f>
        <v>1.9968295951165254E-3</v>
      </c>
      <c r="Q74" s="147">
        <f t="shared" si="31"/>
        <v>0</v>
      </c>
      <c r="R74" s="147">
        <f t="shared" si="32"/>
        <v>0.7</v>
      </c>
      <c r="S74" s="147">
        <f>IF('Crisis Indicator Data'!I71="x","x",IF('Crisis Indicator Data'!I71=0,0,IF(LOG('Crisis Indicator Data'!I71)&lt;S$4,0,IF(LOG('Crisis Indicator Data'!I71)&gt;S$3,5,ROUND(5-(S$3-LOG('Crisis Indicator Data'!I71))/(S$3-S$4)*5,1)))))</f>
        <v>3.4</v>
      </c>
      <c r="T74" s="165">
        <f>IF('Crisis Indicator Data'!H71="x","x",IF('Crisis Indicator Data'!I71="x","x",'Crisis Indicator Data'!I71/'Crisis Indicator Data'!H71))</f>
        <v>1</v>
      </c>
      <c r="U74" s="147">
        <f t="shared" si="33"/>
        <v>5</v>
      </c>
      <c r="V74" s="147">
        <f t="shared" si="34"/>
        <v>4.2</v>
      </c>
      <c r="W74" s="147">
        <f>IF('Crisis Indicator Data'!L71="x","x",IF('Crisis Indicator Data'!L71=0,0,IF(LOG('Crisis Indicator Data'!L71)&lt;W$4,0,IF(LOG('Crisis Indicator Data'!L71)&gt;W$3,5,ROUND(5-(W$3-LOG('Crisis Indicator Data'!L71))/(W$3-W$4)*5,1)))))</f>
        <v>4.2</v>
      </c>
      <c r="X74" s="166">
        <f>IF(OR('Crisis Indicator Data'!L71="x",'Crisis Indicator Data'!H71="x"),"x",'Crisis Indicator Data'!L71/'Crisis Indicator Data'!H71)</f>
        <v>3.5482456140350878E-3</v>
      </c>
      <c r="Y74" s="147">
        <f t="shared" si="35"/>
        <v>5</v>
      </c>
      <c r="Z74" s="147">
        <f t="shared" si="36"/>
        <v>4.5999999999999996</v>
      </c>
      <c r="AA74" s="147">
        <f t="shared" si="37"/>
        <v>4.4000000000000004</v>
      </c>
      <c r="AB74" s="167">
        <f t="shared" si="38"/>
        <v>3</v>
      </c>
    </row>
    <row r="75" spans="1:28" x14ac:dyDescent="0.25">
      <c r="A75" s="172" t="str">
        <f>'Crisis Indicator Data'!A72</f>
        <v>Complex crisis in Mali</v>
      </c>
      <c r="B75" s="173" t="str">
        <f>'Crisis Indicator Data'!B72</f>
        <v>Conflict</v>
      </c>
      <c r="C75" s="173" t="str">
        <f>'Crisis Indicator Data'!C72</f>
        <v>MLI001</v>
      </c>
      <c r="D75" s="173" t="str">
        <f>'Crisis Indicator Data'!D72</f>
        <v>Mali</v>
      </c>
      <c r="E75" s="174" t="str">
        <f>'Crisis Indicator Data'!E72</f>
        <v>MLI</v>
      </c>
      <c r="F75" s="168">
        <f>IF('Crisis Indicator Data'!F72="x","x",IF(LOG('Crisis Indicator Data'!F72)&lt;F$4,0,IF(LOG('Crisis Indicator Data'!F72)&gt;F$3,5,ROUND(5-(F$3-LOG('Crisis Indicator Data'!F72))/(F$3-F$4)*5,1))))</f>
        <v>5</v>
      </c>
      <c r="G75" s="165">
        <f>IF('Crisis Indicator Data'!F72="x","x",IF(LEN(E75)&gt;3,('Crisis Indicator Data'!F72/VLOOKUP('Impact of the crisis'!$C75,'Regional Crises'!$B$1:$R$66,4,FALSE)),'Crisis Indicator Data'!F72/VLOOKUP('Impact of the crisis'!$E75,'Country Indicator Data'!$B$4:$P$300,15,FALSE)))</f>
        <v>1.0163908899433696</v>
      </c>
      <c r="H75" s="147">
        <f t="shared" si="26"/>
        <v>5</v>
      </c>
      <c r="I75" s="147">
        <f t="shared" si="27"/>
        <v>5</v>
      </c>
      <c r="J75" s="147">
        <f>IF('Crisis Indicator Data'!G72="x","x",IF(LOG('Crisis Indicator Data'!G72)&lt;J$4,0,IF(LOG('Crisis Indicator Data'!G72)&gt;J$3,5,ROUND(5-(J$3-LOG('Crisis Indicator Data'!G72))/(J$3-J$4)*5,1))))</f>
        <v>4.5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4.75</v>
      </c>
      <c r="N75" s="147">
        <f t="shared" si="30"/>
        <v>4.9000000000000004</v>
      </c>
      <c r="O75" s="147">
        <f>IF('Crisis Indicator Data'!H72="x","x",IF('Crisis Indicator Data'!H72=0,0,IF(LOG('Crisis Indicator Data'!H72)&lt;O$4,0,IF(LOG('Crisis Indicator Data'!H72)&gt;O$3,5,ROUND(5-(O$3-LOG('Crisis Indicator Data'!H72))/(O$3-O$4)*5,1)))))</f>
        <v>4.4000000000000004</v>
      </c>
      <c r="P75" s="165">
        <f>IF('Crisis Indicator Data'!H72="x","x",'Crisis Indicator Data'!H72/'Crisis Indicator Data'!G72)</f>
        <v>0.59447004608294929</v>
      </c>
      <c r="Q75" s="147">
        <f t="shared" si="31"/>
        <v>3</v>
      </c>
      <c r="R75" s="147">
        <f t="shared" si="32"/>
        <v>3.7</v>
      </c>
      <c r="S75" s="147">
        <f>IF('Crisis Indicator Data'!I72="x","x",IF('Crisis Indicator Data'!I72=0,0,IF(LOG('Crisis Indicator Data'!I72)&lt;S$4,0,IF(LOG('Crisis Indicator Data'!I72)&gt;S$3,5,ROUND(5-(S$3-LOG('Crisis Indicator Data'!I72))/(S$3-S$4)*5,1)))))</f>
        <v>4.5</v>
      </c>
      <c r="T75" s="165">
        <f>IF('Crisis Indicator Data'!H72="x","x",IF('Crisis Indicator Data'!I72="x","x",'Crisis Indicator Data'!I72/'Crisis Indicator Data'!H72))</f>
        <v>0.1151937984496124</v>
      </c>
      <c r="U75" s="147">
        <f t="shared" si="33"/>
        <v>3.8</v>
      </c>
      <c r="V75" s="147">
        <f t="shared" si="34"/>
        <v>4.2</v>
      </c>
      <c r="W75" s="147">
        <f>IF('Crisis Indicator Data'!L72="x","x",IF('Crisis Indicator Data'!L72=0,0,IF(LOG('Crisis Indicator Data'!L72)&lt;W$4,0,IF(LOG('Crisis Indicator Data'!L72)&gt;W$3,5,ROUND(5-(W$3-LOG('Crisis Indicator Data'!L72))/(W$3-W$4)*5,1)))))</f>
        <v>4.5999999999999996</v>
      </c>
      <c r="X75" s="166">
        <f>IF(OR('Crisis Indicator Data'!L72="x",'Crisis Indicator Data'!H72="x"),"x",'Crisis Indicator Data'!L72/'Crisis Indicator Data'!H72)</f>
        <v>1.3387596899224805E-4</v>
      </c>
      <c r="Y75" s="147">
        <f t="shared" si="35"/>
        <v>5</v>
      </c>
      <c r="Z75" s="147">
        <f t="shared" si="36"/>
        <v>4.8</v>
      </c>
      <c r="AA75" s="147">
        <f t="shared" si="37"/>
        <v>4.5</v>
      </c>
      <c r="AB75" s="167">
        <f t="shared" si="38"/>
        <v>4.0999999999999996</v>
      </c>
    </row>
    <row r="76" spans="1:28" x14ac:dyDescent="0.25">
      <c r="A76" s="172" t="str">
        <f>'Crisis Indicator Data'!A73</f>
        <v>Multiple crises in Myanmar</v>
      </c>
      <c r="B76" s="173" t="str">
        <f>'Crisis Indicator Data'!B73</f>
        <v>Socio-political,Conflict,Violence</v>
      </c>
      <c r="C76" s="173" t="str">
        <f>'Crisis Indicator Data'!C73</f>
        <v>MMR001</v>
      </c>
      <c r="D76" s="173" t="str">
        <f>'Crisis Indicator Data'!D73</f>
        <v>Myanmar</v>
      </c>
      <c r="E76" s="174" t="str">
        <f>'Crisis Indicator Data'!E73</f>
        <v>MMR</v>
      </c>
      <c r="F76" s="168">
        <f>IF('Crisis Indicator Data'!F73="x","x",IF(LOG('Crisis Indicator Data'!F73)&lt;F$4,0,IF(LOG('Crisis Indicator Data'!F73)&gt;F$3,5,ROUND(5-(F$3-LOG('Crisis Indicator Data'!F73))/(F$3-F$4)*5,1))))</f>
        <v>4.7</v>
      </c>
      <c r="G76" s="165">
        <f>IF('Crisis Indicator Data'!F73="x","x",IF(LEN(E76)&gt;3,('Crisis Indicator Data'!F73/VLOOKUP('Impact of the crisis'!$C76,'Regional Crises'!$B$1:$R$66,4,FALSE)),'Crisis Indicator Data'!F73/VLOOKUP('Impact of the crisis'!$E76,'Country Indicator Data'!$B$4:$P$300,15,FALSE)))</f>
        <v>1.0359802780670055</v>
      </c>
      <c r="H76" s="147">
        <f t="shared" si="26"/>
        <v>5</v>
      </c>
      <c r="I76" s="147">
        <f t="shared" si="27"/>
        <v>4.8499999999999996</v>
      </c>
      <c r="J76" s="147">
        <f>IF('Crisis Indicator Data'!G73="x","x",IF(LOG('Crisis Indicator Data'!G73)&lt;J$4,0,IF(LOG('Crisis Indicator Data'!G73)&gt;J$3,5,ROUND(5-(J$3-LOG('Crisis Indicator Data'!G73))/(J$3-J$4)*5,1))))</f>
        <v>5</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5</v>
      </c>
      <c r="N76" s="147">
        <f t="shared" si="30"/>
        <v>4.9000000000000004</v>
      </c>
      <c r="O76" s="147">
        <f>IF('Crisis Indicator Data'!H73="x","x",IF('Crisis Indicator Data'!H73=0,0,IF(LOG('Crisis Indicator Data'!H73)&lt;O$4,0,IF(LOG('Crisis Indicator Data'!H73)&gt;O$3,5,ROUND(5-(O$3-LOG('Crisis Indicator Data'!H73))/(O$3-O$4)*5,1)))))</f>
        <v>5</v>
      </c>
      <c r="P76" s="165">
        <f>IF('Crisis Indicator Data'!H73="x","x",'Crisis Indicator Data'!H73/'Crisis Indicator Data'!G73)</f>
        <v>0.98026693455797931</v>
      </c>
      <c r="Q76" s="147">
        <f t="shared" si="31"/>
        <v>4.9000000000000004</v>
      </c>
      <c r="R76" s="147">
        <f t="shared" si="32"/>
        <v>4.95</v>
      </c>
      <c r="S76" s="147">
        <f>IF('Crisis Indicator Data'!I73="x","x",IF('Crisis Indicator Data'!I73=0,0,IF(LOG('Crisis Indicator Data'!I73)&lt;S$4,0,IF(LOG('Crisis Indicator Data'!I73)&gt;S$3,5,ROUND(5-(S$3-LOG('Crisis Indicator Data'!I73))/(S$3-S$4)*5,1)))))</f>
        <v>5</v>
      </c>
      <c r="T76" s="165">
        <f>IF('Crisis Indicator Data'!H73="x","x",IF('Crisis Indicator Data'!I73="x","x",'Crisis Indicator Data'!I73/'Crisis Indicator Data'!H73))</f>
        <v>5.3802796281384964E-2</v>
      </c>
      <c r="U76" s="147">
        <f t="shared" si="33"/>
        <v>1.8</v>
      </c>
      <c r="V76" s="147">
        <f t="shared" si="34"/>
        <v>3.4</v>
      </c>
      <c r="W76" s="147">
        <f>IF('Crisis Indicator Data'!L73="x","x",IF('Crisis Indicator Data'!L73=0,0,IF(LOG('Crisis Indicator Data'!L73)&lt;W$4,0,IF(LOG('Crisis Indicator Data'!L73)&gt;W$3,5,ROUND(5-(W$3-LOG('Crisis Indicator Data'!L73))/(W$3-W$4)*5,1)))))</f>
        <v>5</v>
      </c>
      <c r="X76" s="166">
        <f>IF(OR('Crisis Indicator Data'!L73="x",'Crisis Indicator Data'!H73="x"),"x",'Crisis Indicator Data'!L73/'Crisis Indicator Data'!H73)</f>
        <v>1.3458019178683845E-4</v>
      </c>
      <c r="Y76" s="147">
        <f t="shared" si="35"/>
        <v>5</v>
      </c>
      <c r="Z76" s="147">
        <f t="shared" si="36"/>
        <v>5</v>
      </c>
      <c r="AA76" s="147">
        <f t="shared" si="37"/>
        <v>4.4000000000000004</v>
      </c>
      <c r="AB76" s="167">
        <f t="shared" si="38"/>
        <v>4.7</v>
      </c>
    </row>
    <row r="77" spans="1:28" x14ac:dyDescent="0.25">
      <c r="A77" s="172" t="str">
        <f>'Crisis Indicator Data'!A74</f>
        <v>Rakhine Conflict</v>
      </c>
      <c r="B77" s="173" t="str">
        <f>'Crisis Indicator Data'!B74</f>
        <v>Conflict</v>
      </c>
      <c r="C77" s="173" t="str">
        <f>'Crisis Indicator Data'!C74</f>
        <v>MMR002</v>
      </c>
      <c r="D77" s="173" t="str">
        <f>'Crisis Indicator Data'!D74</f>
        <v>Myanmar</v>
      </c>
      <c r="E77" s="174" t="str">
        <f>'Crisis Indicator Data'!E74</f>
        <v>MMR</v>
      </c>
      <c r="F77" s="168">
        <f>IF('Crisis Indicator Data'!F74="x","x",IF(LOG('Crisis Indicator Data'!F74)&lt;F$4,0,IF(LOG('Crisis Indicator Data'!F74)&gt;F$3,5,ROUND(5-(F$3-LOG('Crisis Indicator Data'!F74))/(F$3-F$4)*5,1))))</f>
        <v>2.6</v>
      </c>
      <c r="G77" s="165">
        <f>IF('Crisis Indicator Data'!F74="x","x",IF(LEN(E77)&gt;3,('Crisis Indicator Data'!F74/VLOOKUP('Impact of the crisis'!$C77,'Regional Crises'!$B$1:$R$66,4,FALSE)),'Crisis Indicator Data'!F74/VLOOKUP('Impact of the crisis'!$E77,'Country Indicator Data'!$B$4:$P$300,15,FALSE)))</f>
        <v>5.6314693452563236E-2</v>
      </c>
      <c r="H77" s="147">
        <f t="shared" si="26"/>
        <v>0.2</v>
      </c>
      <c r="I77" s="147">
        <f t="shared" si="27"/>
        <v>1.4000000000000001</v>
      </c>
      <c r="J77" s="147">
        <f>IF('Crisis Indicator Data'!G74="x","x",IF(LOG('Crisis Indicator Data'!G74)&lt;J$4,0,IF(LOG('Crisis Indicator Data'!G74)&gt;J$3,5,ROUND(5-(J$3-LOG('Crisis Indicator Data'!G74))/(J$3-J$4)*5,1))))</f>
        <v>1.8</v>
      </c>
      <c r="K77" s="165">
        <f>IF('Crisis Indicator Data'!G74="x","x",IF(LEN(E77)&gt;3,('Crisis Indicator Data'!G74/VLOOKUP('Impact of the crisis'!$C77,'Regional Crises'!$B$1:$R$66,5,FALSE)),'Crisis Indicator Data'!G74/VLOOKUP('Impact of the crisis'!$E77,'Country Indicator Data'!$B$4:$P$300,14,FALSE)))</f>
        <v>6.2284730195177954E-2</v>
      </c>
      <c r="L77" s="147">
        <f t="shared" si="28"/>
        <v>0.3</v>
      </c>
      <c r="M77" s="147">
        <f t="shared" si="29"/>
        <v>1.05</v>
      </c>
      <c r="N77" s="147">
        <f t="shared" si="30"/>
        <v>1.2</v>
      </c>
      <c r="O77" s="147">
        <f>IF('Crisis Indicator Data'!H74="x","x",IF('Crisis Indicator Data'!H74=0,0,IF(LOG('Crisis Indicator Data'!H74)&lt;O$4,0,IF(LOG('Crisis Indicator Data'!H74)&gt;O$3,5,ROUND(5-(O$3-LOG('Crisis Indicator Data'!H74))/(O$3-O$4)*5,1)))))</f>
        <v>3.4</v>
      </c>
      <c r="P77" s="165">
        <f>IF('Crisis Indicator Data'!H74="x","x",'Crisis Indicator Data'!H74/'Crisis Indicator Data'!G74)</f>
        <v>1</v>
      </c>
      <c r="Q77" s="147">
        <f t="shared" si="31"/>
        <v>5</v>
      </c>
      <c r="R77" s="147">
        <f t="shared" si="32"/>
        <v>4.2</v>
      </c>
      <c r="S77" s="147">
        <f>IF('Crisis Indicator Data'!I74="x","x",IF('Crisis Indicator Data'!I74=0,0,IF(LOG('Crisis Indicator Data'!I74)&lt;S$4,0,IF(LOG('Crisis Indicator Data'!I74)&gt;S$3,5,ROUND(5-(S$3-LOG('Crisis Indicator Data'!I74))/(S$3-S$4)*5,1)))))</f>
        <v>4.5</v>
      </c>
      <c r="T77" s="165">
        <f>IF('Crisis Indicator Data'!H74="x","x",IF('Crisis Indicator Data'!I74="x","x",'Crisis Indicator Data'!I74/'Crisis Indicator Data'!H74))</f>
        <v>0.37615207373271892</v>
      </c>
      <c r="U77" s="147">
        <f t="shared" si="33"/>
        <v>5</v>
      </c>
      <c r="V77" s="147">
        <f t="shared" si="34"/>
        <v>4.8</v>
      </c>
      <c r="W77" s="147">
        <f>IF('Crisis Indicator Data'!L74="x","x",IF('Crisis Indicator Data'!L74=0,0,IF(LOG('Crisis Indicator Data'!L74)&lt;W$4,0,IF(LOG('Crisis Indicator Data'!L74)&gt;W$3,5,ROUND(5-(W$3-LOG('Crisis Indicator Data'!L74))/(W$3-W$4)*5,1)))))</f>
        <v>3.2</v>
      </c>
      <c r="X77" s="166">
        <f>IF(OR('Crisis Indicator Data'!L74="x",'Crisis Indicator Data'!H74="x"),"x",'Crisis Indicator Data'!L74/'Crisis Indicator Data'!H74)</f>
        <v>4.9827188940092165E-5</v>
      </c>
      <c r="Y77" s="147">
        <f t="shared" si="35"/>
        <v>2.5</v>
      </c>
      <c r="Z77" s="147">
        <f t="shared" si="36"/>
        <v>2.9</v>
      </c>
      <c r="AA77" s="147">
        <f t="shared" si="37"/>
        <v>4</v>
      </c>
      <c r="AB77" s="167">
        <f t="shared" si="38"/>
        <v>4.0999999999999996</v>
      </c>
    </row>
    <row r="78" spans="1:28" x14ac:dyDescent="0.25">
      <c r="A78" s="172" t="str">
        <f>'Crisis Indicator Data'!A75</f>
        <v>Kachin and Shan Conflict</v>
      </c>
      <c r="B78" s="173" t="str">
        <f>'Crisis Indicator Data'!B75</f>
        <v>Conflict</v>
      </c>
      <c r="C78" s="173" t="str">
        <f>'Crisis Indicator Data'!C75</f>
        <v>MMR003</v>
      </c>
      <c r="D78" s="173" t="str">
        <f>'Crisis Indicator Data'!D75</f>
        <v>Myanmar</v>
      </c>
      <c r="E78" s="174" t="str">
        <f>'Crisis Indicator Data'!E75</f>
        <v>MMR</v>
      </c>
      <c r="F78" s="168">
        <f>IF('Crisis Indicator Data'!F75="x","x",IF(LOG('Crisis Indicator Data'!F75)&lt;F$4,0,IF(LOG('Crisis Indicator Data'!F75)&gt;F$3,5,ROUND(5-(F$3-LOG('Crisis Indicator Data'!F75))/(F$3-F$4)*5,1))))</f>
        <v>3.6</v>
      </c>
      <c r="G78" s="165">
        <f>IF('Crisis Indicator Data'!F75="x","x",IF(LEN(E78)&gt;3,('Crisis Indicator Data'!F75/VLOOKUP('Impact of the crisis'!$C78,'Regional Crises'!$B$1:$R$66,4,FALSE)),'Crisis Indicator Data'!F75/VLOOKUP('Impact of the crisis'!$E78,'Country Indicator Data'!$B$4:$P$300,15,FALSE)))</f>
        <v>0.22906841428308936</v>
      </c>
      <c r="H78" s="147">
        <f t="shared" si="26"/>
        <v>1.1000000000000001</v>
      </c>
      <c r="I78" s="147">
        <f t="shared" si="27"/>
        <v>2.35</v>
      </c>
      <c r="J78" s="147">
        <f>IF('Crisis Indicator Data'!G75="x","x",IF(LOG('Crisis Indicator Data'!G75)&lt;J$4,0,IF(LOG('Crisis Indicator Data'!G75)&gt;J$3,5,ROUND(5-(J$3-LOG('Crisis Indicator Data'!G75))/(J$3-J$4)*5,1))))</f>
        <v>2.2999999999999998</v>
      </c>
      <c r="K78" s="165">
        <f>IF('Crisis Indicator Data'!G75="x","x",IF(LEN(E78)&gt;3,('Crisis Indicator Data'!G75/VLOOKUP('Impact of the crisis'!$C78,'Regional Crises'!$B$1:$R$66,5,FALSE)),'Crisis Indicator Data'!G75/VLOOKUP('Impact of the crisis'!$E78,'Country Indicator Data'!$B$4:$P$300,14,FALSE)))</f>
        <v>8.7417479908151546E-2</v>
      </c>
      <c r="L78" s="147">
        <f t="shared" si="28"/>
        <v>0.4</v>
      </c>
      <c r="M78" s="147">
        <f t="shared" si="29"/>
        <v>1.3499999999999999</v>
      </c>
      <c r="N78" s="147">
        <f t="shared" si="30"/>
        <v>1.9</v>
      </c>
      <c r="O78" s="147">
        <f>IF('Crisis Indicator Data'!H75="x","x",IF('Crisis Indicator Data'!H75=0,0,IF(LOG('Crisis Indicator Data'!H75)&lt;O$4,0,IF(LOG('Crisis Indicator Data'!H75)&gt;O$3,5,ROUND(5-(O$3-LOG('Crisis Indicator Data'!H75))/(O$3-O$4)*5,1)))))</f>
        <v>3.6</v>
      </c>
      <c r="P78" s="165">
        <f>IF('Crisis Indicator Data'!H75="x","x",'Crisis Indicator Data'!H75/'Crisis Indicator Data'!G75)</f>
        <v>1</v>
      </c>
      <c r="Q78" s="147">
        <f t="shared" si="31"/>
        <v>5</v>
      </c>
      <c r="R78" s="147">
        <f t="shared" si="32"/>
        <v>4.3</v>
      </c>
      <c r="S78" s="147">
        <f>IF('Crisis Indicator Data'!I75="x","x",IF('Crisis Indicator Data'!I75=0,0,IF(LOG('Crisis Indicator Data'!I75)&lt;S$4,0,IF(LOG('Crisis Indicator Data'!I75)&gt;S$3,5,ROUND(5-(S$3-LOG('Crisis Indicator Data'!I75))/(S$3-S$4)*5,1)))))</f>
        <v>2.8</v>
      </c>
      <c r="T78" s="165">
        <f>IF('Crisis Indicator Data'!H75="x","x",IF('Crisis Indicator Data'!I75="x","x",'Crisis Indicator Data'!I75/'Crisis Indicator Data'!H75))</f>
        <v>2.0110814693207468E-2</v>
      </c>
      <c r="U78" s="147">
        <f t="shared" si="33"/>
        <v>0.7</v>
      </c>
      <c r="V78" s="147">
        <f t="shared" si="34"/>
        <v>1.8</v>
      </c>
      <c r="W78" s="147">
        <f>IF('Crisis Indicator Data'!L75="x","x",IF('Crisis Indicator Data'!L75=0,0,IF(LOG('Crisis Indicator Data'!L75)&lt;W$4,0,IF(LOG('Crisis Indicator Data'!L75)&gt;W$3,5,ROUND(5-(W$3-LOG('Crisis Indicator Data'!L75))/(W$3-W$4)*5,1)))))</f>
        <v>3.9</v>
      </c>
      <c r="X78" s="166">
        <f>IF(OR('Crisis Indicator Data'!L75="x",'Crisis Indicator Data'!H75="x"),"x",'Crisis Indicator Data'!L75/'Crisis Indicator Data'!H75)</f>
        <v>1.1656064026267187E-4</v>
      </c>
      <c r="Y78" s="147">
        <f t="shared" si="35"/>
        <v>5</v>
      </c>
      <c r="Z78" s="147">
        <f t="shared" si="36"/>
        <v>4.5</v>
      </c>
      <c r="AA78" s="147">
        <f t="shared" si="37"/>
        <v>3.5</v>
      </c>
      <c r="AB78" s="167">
        <f t="shared" si="38"/>
        <v>3.9</v>
      </c>
    </row>
    <row r="79" spans="1:28" x14ac:dyDescent="0.25">
      <c r="A79" s="172" t="str">
        <f>'Crisis Indicator Data'!A76</f>
        <v>Post-coup conflict in Myanmar</v>
      </c>
      <c r="B79" s="173" t="str">
        <f>'Crisis Indicator Data'!B76</f>
        <v>Violence,Socio-political,Conflict</v>
      </c>
      <c r="C79" s="173" t="str">
        <f>'Crisis Indicator Data'!C76</f>
        <v>MMR004</v>
      </c>
      <c r="D79" s="173" t="str">
        <f>'Crisis Indicator Data'!D76</f>
        <v>Myanmar</v>
      </c>
      <c r="E79" s="174" t="str">
        <f>'Crisis Indicator Data'!E76</f>
        <v>MMR</v>
      </c>
      <c r="F79" s="168">
        <f>IF('Crisis Indicator Data'!F76="x","x",IF(LOG('Crisis Indicator Data'!F76)&lt;F$4,0,IF(LOG('Crisis Indicator Data'!F76)&gt;F$3,5,ROUND(5-(F$3-LOG('Crisis Indicator Data'!F76))/(F$3-F$4)*5,1))))</f>
        <v>4.5</v>
      </c>
      <c r="G79" s="165">
        <f>IF('Crisis Indicator Data'!F76="x","x",IF(LEN(E79)&gt;3,('Crisis Indicator Data'!F76/VLOOKUP('Impact of the crisis'!$C79,'Regional Crises'!$B$1:$R$66,4,FALSE)),'Crisis Indicator Data'!F76/VLOOKUP('Impact of the crisis'!$E79,'Country Indicator Data'!$B$4:$P$300,15,FALSE)))</f>
        <v>0.75059717033135298</v>
      </c>
      <c r="H79" s="147">
        <f t="shared" si="26"/>
        <v>3.7</v>
      </c>
      <c r="I79" s="147">
        <f t="shared" si="27"/>
        <v>4.0999999999999996</v>
      </c>
      <c r="J79" s="147">
        <f>IF('Crisis Indicator Data'!G76="x","x",IF(LOG('Crisis Indicator Data'!G76)&lt;J$4,0,IF(LOG('Crisis Indicator Data'!G76)&gt;J$3,5,ROUND(5-(J$3-LOG('Crisis Indicator Data'!G76))/(J$3-J$4)*5,1))))</f>
        <v>5</v>
      </c>
      <c r="K79" s="165">
        <f>IF('Crisis Indicator Data'!G76="x","x",IF(LEN(E79)&gt;3,('Crisis Indicator Data'!G76/VLOOKUP('Impact of the crisis'!$C79,'Regional Crises'!$B$1:$R$66,5,FALSE)),'Crisis Indicator Data'!G76/VLOOKUP('Impact of the crisis'!$E79,'Country Indicator Data'!$B$4:$P$300,14,FALSE)))</f>
        <v>0.85029778989667049</v>
      </c>
      <c r="L79" s="147">
        <f t="shared" si="28"/>
        <v>4.2</v>
      </c>
      <c r="M79" s="147">
        <f t="shared" si="29"/>
        <v>4.5999999999999996</v>
      </c>
      <c r="N79" s="147">
        <f t="shared" si="30"/>
        <v>4.4000000000000004</v>
      </c>
      <c r="O79" s="147">
        <f>IF('Crisis Indicator Data'!H76="x","x",IF('Crisis Indicator Data'!H76=0,0,IF(LOG('Crisis Indicator Data'!H76)&lt;O$4,0,IF(LOG('Crisis Indicator Data'!H76)&gt;O$3,5,ROUND(5-(O$3-LOG('Crisis Indicator Data'!H76))/(O$3-O$4)*5,1)))))</f>
        <v>5</v>
      </c>
      <c r="P79" s="165">
        <f>IF('Crisis Indicator Data'!H76="x","x",'Crisis Indicator Data'!H76/'Crisis Indicator Data'!G76)</f>
        <v>0.97679275934091436</v>
      </c>
      <c r="Q79" s="147">
        <f t="shared" si="31"/>
        <v>4.9000000000000004</v>
      </c>
      <c r="R79" s="147">
        <f t="shared" si="32"/>
        <v>4.95</v>
      </c>
      <c r="S79" s="147">
        <f>IF('Crisis Indicator Data'!I76="x","x",IF('Crisis Indicator Data'!I76=0,0,IF(LOG('Crisis Indicator Data'!I76)&lt;S$4,0,IF(LOG('Crisis Indicator Data'!I76)&gt;S$3,5,ROUND(5-(S$3-LOG('Crisis Indicator Data'!I76))/(S$3-S$4)*5,1)))))</f>
        <v>4.5999999999999996</v>
      </c>
      <c r="T79" s="165">
        <f>IF('Crisis Indicator Data'!H76="x","x",IF('Crisis Indicator Data'!I76="x","x",'Crisis Indicator Data'!I76/'Crisis Indicator Data'!H76))</f>
        <v>3.3154063802673925E-2</v>
      </c>
      <c r="U79" s="147">
        <f t="shared" si="33"/>
        <v>1.1000000000000001</v>
      </c>
      <c r="V79" s="147">
        <f t="shared" si="34"/>
        <v>2.9</v>
      </c>
      <c r="W79" s="147">
        <f>IF('Crisis Indicator Data'!L76="x","x",IF('Crisis Indicator Data'!L76=0,0,IF(LOG('Crisis Indicator Data'!L76)&lt;W$4,0,IF(LOG('Crisis Indicator Data'!L76)&gt;W$3,5,ROUND(5-(W$3-LOG('Crisis Indicator Data'!L76))/(W$3-W$4)*5,1)))))</f>
        <v>5</v>
      </c>
      <c r="X79" s="166">
        <f>IF(OR('Crisis Indicator Data'!L76="x",'Crisis Indicator Data'!H76="x"),"x",'Crisis Indicator Data'!L76/'Crisis Indicator Data'!H76)</f>
        <v>1.4283245858441867E-4</v>
      </c>
      <c r="Y79" s="147">
        <f t="shared" si="35"/>
        <v>5</v>
      </c>
      <c r="Z79" s="147">
        <f t="shared" si="36"/>
        <v>5</v>
      </c>
      <c r="AA79" s="147">
        <f t="shared" si="37"/>
        <v>4.2</v>
      </c>
      <c r="AB79" s="167">
        <f t="shared" si="38"/>
        <v>4.5999999999999996</v>
      </c>
    </row>
    <row r="80" spans="1:28" x14ac:dyDescent="0.25">
      <c r="A80" s="172" t="str">
        <f>'Crisis Indicator Data'!A77</f>
        <v>Dzud in Mongolia</v>
      </c>
      <c r="B80" s="173" t="str">
        <f>'Crisis Indicator Data'!B77</f>
        <v>Other seasonal event</v>
      </c>
      <c r="C80" s="173" t="str">
        <f>'Crisis Indicator Data'!C77</f>
        <v>MNG002</v>
      </c>
      <c r="D80" s="173" t="str">
        <f>'Crisis Indicator Data'!D77</f>
        <v>Mongolia</v>
      </c>
      <c r="E80" s="174" t="str">
        <f>'Crisis Indicator Data'!E77</f>
        <v>MNG</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0.81104044903318828</v>
      </c>
      <c r="H80" s="147">
        <f t="shared" si="26"/>
        <v>4</v>
      </c>
      <c r="I80" s="147">
        <f t="shared" si="27"/>
        <v>4.5</v>
      </c>
      <c r="J80" s="147">
        <f>IF('Crisis Indicator Data'!G77="x","x",IF(LOG('Crisis Indicator Data'!G77)&lt;J$4,0,IF(LOG('Crisis Indicator Data'!G77)&gt;J$3,5,ROUND(5-(J$3-LOG('Crisis Indicator Data'!G77))/(J$3-J$4)*5,1))))</f>
        <v>0</v>
      </c>
      <c r="K80" s="165">
        <f>IF('Crisis Indicator Data'!G77="x","x",IF(LEN(E80)&gt;3,('Crisis Indicator Data'!G77/VLOOKUP('Impact of the crisis'!$C80,'Regional Crises'!$B$1:$R$66,5,FALSE)),'Crisis Indicator Data'!G77/VLOOKUP('Impact of the crisis'!$E80,'Country Indicator Data'!$B$4:$P$300,14,FALSE)))</f>
        <v>0.27244291523303099</v>
      </c>
      <c r="L80" s="147">
        <f t="shared" si="28"/>
        <v>1.3</v>
      </c>
      <c r="M80" s="147">
        <f t="shared" si="29"/>
        <v>0.65</v>
      </c>
      <c r="N80" s="147">
        <f t="shared" si="30"/>
        <v>3.1</v>
      </c>
      <c r="O80" s="147">
        <f>IF('Crisis Indicator Data'!H77="x","x",IF('Crisis Indicator Data'!H77=0,0,IF(LOG('Crisis Indicator Data'!H77)&lt;O$4,0,IF(LOG('Crisis Indicator Data'!H77)&gt;O$3,5,ROUND(5-(O$3-LOG('Crisis Indicator Data'!H77))/(O$3-O$4)*5,1)))))</f>
        <v>2.2000000000000002</v>
      </c>
      <c r="P80" s="165">
        <f>IF('Crisis Indicator Data'!H77="x","x",'Crisis Indicator Data'!H77/'Crisis Indicator Data'!G77)</f>
        <v>0.78989667049368539</v>
      </c>
      <c r="Q80" s="147">
        <f t="shared" si="31"/>
        <v>3.9</v>
      </c>
      <c r="R80" s="147">
        <f t="shared" si="32"/>
        <v>3.05</v>
      </c>
      <c r="S80" s="147" t="str">
        <f>IF('Crisis Indicator Data'!I77="x","x",IF('Crisis Indicator Data'!I77=0,0,IF(LOG('Crisis Indicator Data'!I77)&lt;S$4,0,IF(LOG('Crisis Indicator Data'!I77)&gt;S$3,5,ROUND(5-(S$3-LOG('Crisis Indicator Data'!I77))/(S$3-S$4)*5,1)))))</f>
        <v>x</v>
      </c>
      <c r="T80" s="165" t="str">
        <f>IF('Crisis Indicator Data'!H77="x","x",IF('Crisis Indicator Data'!I77="x","x",'Crisis Indicator Data'!I77/'Crisis Indicator Data'!H77))</f>
        <v>x</v>
      </c>
      <c r="U80" s="147" t="str">
        <f t="shared" si="33"/>
        <v>x</v>
      </c>
      <c r="V80" s="147" t="str">
        <f t="shared" si="34"/>
        <v>x</v>
      </c>
      <c r="W80" s="147" t="str">
        <f>IF('Crisis Indicator Data'!L77="x","x",IF('Crisis Indicator Data'!L77=0,0,IF(LOG('Crisis Indicator Data'!L77)&lt;W$4,0,IF(LOG('Crisis Indicator Data'!L77)&gt;W$3,5,ROUND(5-(W$3-LOG('Crisis Indicator Data'!L77))/(W$3-W$4)*5,1)))))</f>
        <v>x</v>
      </c>
      <c r="X80" s="166" t="str">
        <f>IF(OR('Crisis Indicator Data'!L77="x",'Crisis Indicator Data'!H77="x"),"x",'Crisis Indicator Data'!L77/'Crisis Indicator Data'!H77)</f>
        <v>x</v>
      </c>
      <c r="Y80" s="147" t="str">
        <f t="shared" si="35"/>
        <v>x</v>
      </c>
      <c r="Z80" s="147" t="str">
        <f t="shared" si="36"/>
        <v>x</v>
      </c>
      <c r="AA80" s="147" t="str">
        <f t="shared" si="37"/>
        <v>x</v>
      </c>
      <c r="AB80" s="167">
        <f t="shared" si="38"/>
        <v>3.05</v>
      </c>
    </row>
    <row r="81" spans="1:28" x14ac:dyDescent="0.25">
      <c r="A81" s="172" t="str">
        <f>'Crisis Indicator Data'!A78</f>
        <v>Multiple Crises in Mozambique</v>
      </c>
      <c r="B81" s="173" t="str">
        <f>'Crisis Indicator Data'!B78</f>
        <v>Conflict,Displacement,Cyclone</v>
      </c>
      <c r="C81" s="173" t="str">
        <f>'Crisis Indicator Data'!C78</f>
        <v>MOZ001</v>
      </c>
      <c r="D81" s="173" t="str">
        <f>'Crisis Indicator Data'!D78</f>
        <v>Mozambique</v>
      </c>
      <c r="E81" s="174" t="str">
        <f>'Crisis Indicator Data'!E78</f>
        <v>MOZ</v>
      </c>
      <c r="F81" s="168">
        <f>IF('Crisis Indicator Data'!F78="x","x",IF(LOG('Crisis Indicator Data'!F78)&lt;F$4,0,IF(LOG('Crisis Indicator Data'!F78)&gt;F$3,5,ROUND(5-(F$3-LOG('Crisis Indicator Data'!F78))/(F$3-F$4)*5,1))))</f>
        <v>4.8</v>
      </c>
      <c r="G81" s="165">
        <f>IF('Crisis Indicator Data'!F78="x","x",IF(LEN(E81)&gt;3,('Crisis Indicator Data'!F78/VLOOKUP('Impact of the crisis'!$C81,'Regional Crises'!$B$1:$R$66,4,FALSE)),'Crisis Indicator Data'!F78/VLOOKUP('Impact of the crisis'!$E81,'Country Indicator Data'!$B$4:$P$300,15,FALSE)))</f>
        <v>1.0193074594979525</v>
      </c>
      <c r="H81" s="147">
        <f t="shared" si="26"/>
        <v>5</v>
      </c>
      <c r="I81" s="147">
        <f t="shared" si="27"/>
        <v>4.9000000000000004</v>
      </c>
      <c r="J81" s="147">
        <f>IF('Crisis Indicator Data'!G78="x","x",IF(LOG('Crisis Indicator Data'!G78)&lt;J$4,0,IF(LOG('Crisis Indicator Data'!G78)&gt;J$3,5,ROUND(5-(J$3-LOG('Crisis Indicator Data'!G78))/(J$3-J$4)*5,1))))</f>
        <v>4.7</v>
      </c>
      <c r="K81" s="165">
        <f>IF('Crisis Indicator Data'!G78="x","x",IF(LEN(E81)&gt;3,('Crisis Indicator Data'!G78/VLOOKUP('Impact of the crisis'!$C81,'Regional Crises'!$B$1:$R$66,5,FALSE)),'Crisis Indicator Data'!G78/VLOOKUP('Impact of the crisis'!$E81,'Country Indicator Data'!$B$4:$P$300,14,FALSE)))</f>
        <v>0.76315398114273814</v>
      </c>
      <c r="L81" s="147">
        <f t="shared" si="28"/>
        <v>3.8</v>
      </c>
      <c r="M81" s="147">
        <f t="shared" si="29"/>
        <v>4.25</v>
      </c>
      <c r="N81" s="147">
        <f t="shared" si="30"/>
        <v>4.5999999999999996</v>
      </c>
      <c r="O81" s="147">
        <f>IF('Crisis Indicator Data'!H78="x","x",IF('Crisis Indicator Data'!H78=0,0,IF(LOG('Crisis Indicator Data'!H78)&lt;O$4,0,IF(LOG('Crisis Indicator Data'!H78)&gt;O$3,5,ROUND(5-(O$3-LOG('Crisis Indicator Data'!H78))/(O$3-O$4)*5,1)))))</f>
        <v>4.3</v>
      </c>
      <c r="P81" s="165">
        <f>IF('Crisis Indicator Data'!H78="x","x",'Crisis Indicator Data'!H78/'Crisis Indicator Data'!G78)</f>
        <v>0.44999610258009198</v>
      </c>
      <c r="Q81" s="147">
        <f t="shared" si="31"/>
        <v>2.2000000000000002</v>
      </c>
      <c r="R81" s="147">
        <f t="shared" si="32"/>
        <v>3.25</v>
      </c>
      <c r="S81" s="147">
        <f>IF('Crisis Indicator Data'!I78="x","x",IF('Crisis Indicator Data'!I78=0,0,IF(LOG('Crisis Indicator Data'!I78)&lt;S$4,0,IF(LOG('Crisis Indicator Data'!I78)&gt;S$3,5,ROUND(5-(S$3-LOG('Crisis Indicator Data'!I78))/(S$3-S$4)*5,1)))))</f>
        <v>4.4000000000000004</v>
      </c>
      <c r="T81" s="165">
        <f>IF('Crisis Indicator Data'!H78="x","x",IF('Crisis Indicator Data'!I78="x","x",'Crisis Indicator Data'!I78/'Crisis Indicator Data'!H78))</f>
        <v>9.6137190368958944E-2</v>
      </c>
      <c r="U81" s="147">
        <f t="shared" si="33"/>
        <v>3.2</v>
      </c>
      <c r="V81" s="147">
        <f t="shared" si="34"/>
        <v>3.8</v>
      </c>
      <c r="W81" s="147">
        <f>IF('Crisis Indicator Data'!L78="x","x",IF('Crisis Indicator Data'!L78=0,0,IF(LOG('Crisis Indicator Data'!L78)&lt;W$4,0,IF(LOG('Crisis Indicator Data'!L78)&gt;W$3,5,ROUND(5-(W$3-LOG('Crisis Indicator Data'!L78))/(W$3-W$4)*5,1)))))</f>
        <v>3.8</v>
      </c>
      <c r="X81" s="166">
        <f>IF(OR('Crisis Indicator Data'!L78="x",'Crisis Indicator Data'!H78="x"),"x",'Crisis Indicator Data'!L78/'Crisis Indicator Data'!H78)</f>
        <v>3.966741728737225E-5</v>
      </c>
      <c r="Y81" s="147">
        <f t="shared" si="35"/>
        <v>2</v>
      </c>
      <c r="Z81" s="147">
        <f t="shared" si="36"/>
        <v>2.9</v>
      </c>
      <c r="AA81" s="147">
        <f t="shared" si="37"/>
        <v>3.4</v>
      </c>
      <c r="AB81" s="167">
        <f t="shared" si="38"/>
        <v>3.3</v>
      </c>
    </row>
    <row r="82" spans="1:28" x14ac:dyDescent="0.25">
      <c r="A82" s="172" t="str">
        <f>'Crisis Indicator Data'!A79</f>
        <v>Cabo Delgado Islamist Insurgency</v>
      </c>
      <c r="B82" s="173" t="str">
        <f>'Crisis Indicator Data'!B79</f>
        <v>Conflict,Displacement</v>
      </c>
      <c r="C82" s="173" t="str">
        <f>'Crisis Indicator Data'!C79</f>
        <v>MOZ004</v>
      </c>
      <c r="D82" s="173" t="str">
        <f>'Crisis Indicator Data'!D79</f>
        <v>Mozambique</v>
      </c>
      <c r="E82" s="174" t="str">
        <f>'Crisis Indicator Data'!E79</f>
        <v>MOZ</v>
      </c>
      <c r="F82" s="168">
        <f>IF('Crisis Indicator Data'!F79="x","x",IF(LOG('Crisis Indicator Data'!F79)&lt;F$4,0,IF(LOG('Crisis Indicator Data'!F79)&gt;F$3,5,ROUND(5-(F$3-LOG('Crisis Indicator Data'!F79))/(F$3-F$4)*5,1))))</f>
        <v>4.0999999999999996</v>
      </c>
      <c r="G82" s="165">
        <f>IF('Crisis Indicator Data'!F79="x","x",IF(LEN(E82)&gt;3,('Crisis Indicator Data'!F79/VLOOKUP('Impact of the crisis'!$C82,'Regional Crises'!$B$1:$R$66,4,FALSE)),'Crisis Indicator Data'!F79/VLOOKUP('Impact of the crisis'!$E82,'Country Indicator Data'!$B$4:$P$300,15,FALSE)))</f>
        <v>0.35684401943080951</v>
      </c>
      <c r="H82" s="147">
        <f t="shared" si="26"/>
        <v>1.7</v>
      </c>
      <c r="I82" s="147">
        <f t="shared" si="27"/>
        <v>2.9</v>
      </c>
      <c r="J82" s="147">
        <f>IF('Crisis Indicator Data'!G79="x","x",IF(LOG('Crisis Indicator Data'!G79)&lt;J$4,0,IF(LOG('Crisis Indicator Data'!G79)&gt;J$3,5,ROUND(5-(J$3-LOG('Crisis Indicator Data'!G79))/(J$3-J$4)*5,1))))</f>
        <v>3.4</v>
      </c>
      <c r="K82" s="165">
        <f>IF('Crisis Indicator Data'!G79="x","x",IF(LEN(E82)&gt;3,('Crisis Indicator Data'!G79/VLOOKUP('Impact of the crisis'!$C82,'Regional Crises'!$B$1:$R$66,5,FALSE)),'Crisis Indicator Data'!G79/VLOOKUP('Impact of the crisis'!$E82,'Country Indicator Data'!$B$4:$P$300,14,FALSE)))</f>
        <v>0.3064156330864638</v>
      </c>
      <c r="L82" s="147">
        <f t="shared" si="28"/>
        <v>1.5</v>
      </c>
      <c r="M82" s="147">
        <f t="shared" si="29"/>
        <v>2.4500000000000002</v>
      </c>
      <c r="N82" s="147">
        <f t="shared" si="30"/>
        <v>2.7</v>
      </c>
      <c r="O82" s="147">
        <f>IF('Crisis Indicator Data'!H79="x","x",IF('Crisis Indicator Data'!H79=0,0,IF(LOG('Crisis Indicator Data'!H79)&lt;O$4,0,IF(LOG('Crisis Indicator Data'!H79)&gt;O$3,5,ROUND(5-(O$3-LOG('Crisis Indicator Data'!H79))/(O$3-O$4)*5,1)))))</f>
        <v>4.2</v>
      </c>
      <c r="P82" s="165">
        <f>IF('Crisis Indicator Data'!H79="x","x",'Crisis Indicator Data'!H79/'Crisis Indicator Data'!G79)</f>
        <v>1</v>
      </c>
      <c r="Q82" s="147">
        <f t="shared" si="31"/>
        <v>5</v>
      </c>
      <c r="R82" s="147">
        <f t="shared" si="32"/>
        <v>4.5999999999999996</v>
      </c>
      <c r="S82" s="147">
        <f>IF('Crisis Indicator Data'!I79="x","x",IF('Crisis Indicator Data'!I79=0,0,IF(LOG('Crisis Indicator Data'!I79)&lt;S$4,0,IF(LOG('Crisis Indicator Data'!I79)&gt;S$3,5,ROUND(5-(S$3-LOG('Crisis Indicator Data'!I79))/(S$3-S$4)*5,1)))))</f>
        <v>4.3</v>
      </c>
      <c r="T82" s="165">
        <f>IF('Crisis Indicator Data'!H79="x","x",IF('Crisis Indicator Data'!I79="x","x",'Crisis Indicator Data'!I79/'Crisis Indicator Data'!H79))</f>
        <v>0.1005629974762182</v>
      </c>
      <c r="U82" s="147">
        <f t="shared" si="33"/>
        <v>3.4</v>
      </c>
      <c r="V82" s="147">
        <f t="shared" si="34"/>
        <v>3.9</v>
      </c>
      <c r="W82" s="147">
        <f>IF('Crisis Indicator Data'!L79="x","x",IF('Crisis Indicator Data'!L79=0,0,IF(LOG('Crisis Indicator Data'!L79)&lt;W$4,0,IF(LOG('Crisis Indicator Data'!L79)&gt;W$3,5,ROUND(5-(W$3-LOG('Crisis Indicator Data'!L79))/(W$3-W$4)*5,1)))))</f>
        <v>3.5</v>
      </c>
      <c r="X82" s="166">
        <f>IF(OR('Crisis Indicator Data'!L79="x",'Crisis Indicator Data'!H79="x"),"x",'Crisis Indicator Data'!L79/'Crisis Indicator Data'!H79)</f>
        <v>2.5723160551349251E-5</v>
      </c>
      <c r="Y82" s="147">
        <f t="shared" si="35"/>
        <v>1.3</v>
      </c>
      <c r="Z82" s="147">
        <f t="shared" si="36"/>
        <v>2.4</v>
      </c>
      <c r="AA82" s="147">
        <f t="shared" si="37"/>
        <v>3.2</v>
      </c>
      <c r="AB82" s="167">
        <f t="shared" si="38"/>
        <v>4</v>
      </c>
    </row>
    <row r="83" spans="1:28" x14ac:dyDescent="0.25">
      <c r="A83" s="172" t="str">
        <f>'Crisis Indicator Data'!A80</f>
        <v>Floods in Maputo province in Mozambique</v>
      </c>
      <c r="B83" s="173" t="str">
        <f>'Crisis Indicator Data'!B80</f>
        <v>Floods</v>
      </c>
      <c r="C83" s="173" t="str">
        <f>'Crisis Indicator Data'!C80</f>
        <v>MOZ009</v>
      </c>
      <c r="D83" s="173" t="str">
        <f>'Crisis Indicator Data'!D80</f>
        <v>Mozambique</v>
      </c>
      <c r="E83" s="174" t="str">
        <f>'Crisis Indicator Data'!E80</f>
        <v>MOZ</v>
      </c>
      <c r="F83" s="168">
        <f>IF('Crisis Indicator Data'!F80="x","x",IF(LOG('Crisis Indicator Data'!F80)&lt;F$4,0,IF(LOG('Crisis Indicator Data'!F80)&gt;F$3,5,ROUND(5-(F$3-LOG('Crisis Indicator Data'!F80))/(F$3-F$4)*5,1))))</f>
        <v>2.2999999999999998</v>
      </c>
      <c r="G83" s="165">
        <f>IF('Crisis Indicator Data'!F80="x","x",IF(LEN(E83)&gt;3,('Crisis Indicator Data'!F80/VLOOKUP('Impact of the crisis'!$C83,'Regional Crises'!$B$1:$R$66,4,FALSE)),'Crisis Indicator Data'!F80/VLOOKUP('Impact of the crisis'!$E83,'Country Indicator Data'!$B$4:$P$300,15,FALSE)))</f>
        <v>2.9298812279050842E-2</v>
      </c>
      <c r="H83" s="147">
        <f t="shared" si="26"/>
        <v>0</v>
      </c>
      <c r="I83" s="147">
        <f t="shared" si="27"/>
        <v>1.1499999999999999</v>
      </c>
      <c r="J83" s="147">
        <f>IF('Crisis Indicator Data'!G80="x","x",IF(LOG('Crisis Indicator Data'!G80)&lt;J$4,0,IF(LOG('Crisis Indicator Data'!G80)&gt;J$3,5,ROUND(5-(J$3-LOG('Crisis Indicator Data'!G80))/(J$3-J$4)*5,1))))</f>
        <v>1.6</v>
      </c>
      <c r="K83" s="165">
        <f>IF('Crisis Indicator Data'!G80="x","x",IF(LEN(E83)&gt;3,('Crisis Indicator Data'!G80/VLOOKUP('Impact of the crisis'!$C83,'Regional Crises'!$B$1:$R$66,5,FALSE)),'Crisis Indicator Data'!G80/VLOOKUP('Impact of the crisis'!$E83,'Country Indicator Data'!$B$4:$P$300,14,FALSE)))</f>
        <v>9.0687368014038844E-2</v>
      </c>
      <c r="L83" s="147">
        <f t="shared" si="28"/>
        <v>0.4</v>
      </c>
      <c r="M83" s="147">
        <f t="shared" si="29"/>
        <v>1</v>
      </c>
      <c r="N83" s="147">
        <f t="shared" si="30"/>
        <v>1.1000000000000001</v>
      </c>
      <c r="O83" s="147">
        <f>IF('Crisis Indicator Data'!H80="x","x",IF('Crisis Indicator Data'!H80=0,0,IF(LOG('Crisis Indicator Data'!H80)&lt;O$4,0,IF(LOG('Crisis Indicator Data'!H80)&gt;O$3,5,ROUND(5-(O$3-LOG('Crisis Indicator Data'!H80))/(O$3-O$4)*5,1)))))</f>
        <v>0.2</v>
      </c>
      <c r="P83" s="165">
        <f>IF('Crisis Indicator Data'!H80="x","x",'Crisis Indicator Data'!H80/'Crisis Indicator Data'!G80)</f>
        <v>1.4102984585109873E-2</v>
      </c>
      <c r="Q83" s="147">
        <f t="shared" si="31"/>
        <v>0</v>
      </c>
      <c r="R83" s="147">
        <f t="shared" si="32"/>
        <v>0.1</v>
      </c>
      <c r="S83" s="147">
        <f>IF('Crisis Indicator Data'!I80="x","x",IF('Crisis Indicator Data'!I80=0,0,IF(LOG('Crisis Indicator Data'!I80)&lt;S$4,0,IF(LOG('Crisis Indicator Data'!I80)&gt;S$3,5,ROUND(5-(S$3-LOG('Crisis Indicator Data'!I80))/(S$3-S$4)*5,1)))))</f>
        <v>1.8</v>
      </c>
      <c r="T83" s="165">
        <f>IF('Crisis Indicator Data'!H80="x","x",IF('Crisis Indicator Data'!I80="x","x",'Crisis Indicator Data'!I80/'Crisis Indicator Data'!H80))</f>
        <v>0.39534883720930231</v>
      </c>
      <c r="U83" s="147">
        <f t="shared" si="33"/>
        <v>5</v>
      </c>
      <c r="V83" s="147">
        <f t="shared" si="34"/>
        <v>3.4</v>
      </c>
      <c r="W83" s="147">
        <f>IF('Crisis Indicator Data'!L80="x","x",IF('Crisis Indicator Data'!L80=0,0,IF(LOG('Crisis Indicator Data'!L80)&lt;W$4,0,IF(LOG('Crisis Indicator Data'!L80)&gt;W$3,5,ROUND(5-(W$3-LOG('Crisis Indicator Data'!L80))/(W$3-W$4)*5,1)))))</f>
        <v>1.4</v>
      </c>
      <c r="X83" s="166">
        <f>IF(OR('Crisis Indicator Data'!L80="x",'Crisis Indicator Data'!H80="x"),"x",'Crisis Indicator Data'!L80/'Crisis Indicator Data'!H80)</f>
        <v>2.3255813953488373E-4</v>
      </c>
      <c r="Y83" s="147">
        <f t="shared" si="35"/>
        <v>5</v>
      </c>
      <c r="Z83" s="147">
        <f t="shared" si="36"/>
        <v>3.2</v>
      </c>
      <c r="AA83" s="147">
        <f t="shared" si="37"/>
        <v>3.3</v>
      </c>
      <c r="AB83" s="167">
        <f t="shared" si="38"/>
        <v>2</v>
      </c>
    </row>
    <row r="84" spans="1:28" x14ac:dyDescent="0.25">
      <c r="A84" s="172" t="str">
        <f>'Crisis Indicator Data'!A81</f>
        <v>Tropical Cyclone Freddy in Mozambique</v>
      </c>
      <c r="B84" s="173" t="str">
        <f>'Crisis Indicator Data'!B81</f>
        <v>Cyclone</v>
      </c>
      <c r="C84" s="173" t="str">
        <f>'Crisis Indicator Data'!C81</f>
        <v>MOZ010</v>
      </c>
      <c r="D84" s="173" t="str">
        <f>'Crisis Indicator Data'!D81</f>
        <v>Mozambique</v>
      </c>
      <c r="E84" s="174" t="str">
        <f>'Crisis Indicator Data'!E81</f>
        <v>MOZ</v>
      </c>
      <c r="F84" s="168">
        <f>IF('Crisis Indicator Data'!F81="x","x",IF(LOG('Crisis Indicator Data'!F81)&lt;F$4,0,IF(LOG('Crisis Indicator Data'!F81)&gt;F$3,5,ROUND(5-(F$3-LOG('Crisis Indicator Data'!F81))/(F$3-F$4)*5,1))))</f>
        <v>4.5</v>
      </c>
      <c r="G84" s="165">
        <f>IF('Crisis Indicator Data'!F81="x","x",IF(LEN(E84)&gt;3,('Crisis Indicator Data'!F81/VLOOKUP('Impact of the crisis'!$C84,'Regional Crises'!$B$1:$R$66,4,FALSE)),'Crisis Indicator Data'!F81/VLOOKUP('Impact of the crisis'!$E84,'Country Indicator Data'!$B$4:$P$300,15,FALSE)))</f>
        <v>0.62984816500928309</v>
      </c>
      <c r="H84" s="147">
        <f t="shared" si="26"/>
        <v>3.1</v>
      </c>
      <c r="I84" s="147">
        <f t="shared" si="27"/>
        <v>3.8</v>
      </c>
      <c r="J84" s="147">
        <f>IF('Crisis Indicator Data'!G81="x","x",IF(LOG('Crisis Indicator Data'!G81)&lt;J$4,0,IF(LOG('Crisis Indicator Data'!G81)&gt;J$3,5,ROUND(5-(J$3-LOG('Crisis Indicator Data'!G81))/(J$3-J$4)*5,1))))</f>
        <v>3.6</v>
      </c>
      <c r="K84" s="165">
        <f>IF('Crisis Indicator Data'!G81="x","x",IF(LEN(E84)&gt;3,('Crisis Indicator Data'!G81/VLOOKUP('Impact of the crisis'!$C84,'Regional Crises'!$B$1:$R$66,5,FALSE)),'Crisis Indicator Data'!G81/VLOOKUP('Impact of the crisis'!$E84,'Country Indicator Data'!$B$4:$P$300,14,FALSE)))</f>
        <v>0.36605098004223552</v>
      </c>
      <c r="L84" s="147">
        <f t="shared" si="28"/>
        <v>1.8</v>
      </c>
      <c r="M84" s="147">
        <f t="shared" si="29"/>
        <v>2.7</v>
      </c>
      <c r="N84" s="147">
        <f t="shared" si="30"/>
        <v>3.3</v>
      </c>
      <c r="O84" s="147">
        <f>IF('Crisis Indicator Data'!H81="x","x",IF('Crisis Indicator Data'!H81=0,0,IF(LOG('Crisis Indicator Data'!H81)&lt;O$4,0,IF(LOG('Crisis Indicator Data'!H81)&gt;O$3,5,ROUND(5-(O$3-LOG('Crisis Indicator Data'!H81))/(O$3-O$4)*5,1)))))</f>
        <v>2.6</v>
      </c>
      <c r="P84" s="165">
        <f>IF('Crisis Indicator Data'!H81="x","x",'Crisis Indicator Data'!H81/'Crisis Indicator Data'!G81)</f>
        <v>9.7505484683513444E-2</v>
      </c>
      <c r="Q84" s="147">
        <f t="shared" si="31"/>
        <v>0.4</v>
      </c>
      <c r="R84" s="147">
        <f t="shared" si="32"/>
        <v>1.5</v>
      </c>
      <c r="S84" s="147">
        <f>IF('Crisis Indicator Data'!I81="x","x",IF('Crisis Indicator Data'!I81=0,0,IF(LOG('Crisis Indicator Data'!I81)&lt;S$4,0,IF(LOG('Crisis Indicator Data'!I81)&gt;S$3,5,ROUND(5-(S$3-LOG('Crisis Indicator Data'!I81))/(S$3-S$4)*5,1)))))</f>
        <v>2.5</v>
      </c>
      <c r="T84" s="165">
        <f>IF('Crisis Indicator Data'!H81="x","x",IF('Crisis Indicator Data'!I81="x","x",'Crisis Indicator Data'!I81/'Crisis Indicator Data'!H81))</f>
        <v>4.7500000000000001E-2</v>
      </c>
      <c r="U84" s="147">
        <f t="shared" si="33"/>
        <v>1.6</v>
      </c>
      <c r="V84" s="147">
        <f t="shared" si="34"/>
        <v>2.1</v>
      </c>
      <c r="W84" s="147">
        <f>IF('Crisis Indicator Data'!L81="x","x",IF('Crisis Indicator Data'!L81=0,0,IF(LOG('Crisis Indicator Data'!L81)&lt;W$4,0,IF(LOG('Crisis Indicator Data'!L81)&gt;W$3,5,ROUND(5-(W$3-LOG('Crisis Indicator Data'!L81))/(W$3-W$4)*5,1)))))</f>
        <v>3.2</v>
      </c>
      <c r="X84" s="166">
        <f>IF(OR('Crisis Indicator Data'!L81="x",'Crisis Indicator Data'!H81="x"),"x",'Crisis Indicator Data'!L81/'Crisis Indicator Data'!H81)</f>
        <v>1.5249999999999999E-4</v>
      </c>
      <c r="Y84" s="147">
        <f t="shared" si="35"/>
        <v>5</v>
      </c>
      <c r="Z84" s="147">
        <f t="shared" si="36"/>
        <v>4.0999999999999996</v>
      </c>
      <c r="AA84" s="147">
        <f t="shared" si="37"/>
        <v>3.3</v>
      </c>
      <c r="AB84" s="167">
        <f t="shared" si="38"/>
        <v>2.5</v>
      </c>
    </row>
    <row r="85" spans="1:28" x14ac:dyDescent="0.25">
      <c r="A85" s="172" t="str">
        <f>'Crisis Indicator Data'!A82</f>
        <v>Refugees from Mali in Mauritania</v>
      </c>
      <c r="B85" s="173" t="str">
        <f>'Crisis Indicator Data'!B82</f>
        <v>Displacement</v>
      </c>
      <c r="C85" s="173" t="str">
        <f>'Crisis Indicator Data'!C82</f>
        <v>MRT002</v>
      </c>
      <c r="D85" s="173" t="str">
        <f>'Crisis Indicator Data'!D82</f>
        <v>Mauritania</v>
      </c>
      <c r="E85" s="174" t="str">
        <f>'Crisis Indicator Data'!E82</f>
        <v>MRT</v>
      </c>
      <c r="F85" s="168">
        <f>IF('Crisis Indicator Data'!F82="x","x",IF(LOG('Crisis Indicator Data'!F82)&lt;F$4,0,IF(LOG('Crisis Indicator Data'!F82)&gt;F$3,5,ROUND(5-(F$3-LOG('Crisis Indicator Data'!F82))/(F$3-F$4)*5,1))))</f>
        <v>3.9</v>
      </c>
      <c r="G85" s="165">
        <f>IF('Crisis Indicator Data'!F82="x","x",IF(LEN(E85)&gt;3,('Crisis Indicator Data'!F82/VLOOKUP('Impact of the crisis'!$C85,'Regional Crises'!$B$1:$R$66,4,FALSE)),'Crisis Indicator Data'!F82/VLOOKUP('Impact of the crisis'!$E85,'Country Indicator Data'!$B$4:$P$300,15,FALSE)))</f>
        <v>0.19986416998156592</v>
      </c>
      <c r="H85" s="147">
        <f t="shared" si="26"/>
        <v>0.9</v>
      </c>
      <c r="I85" s="147">
        <f t="shared" si="27"/>
        <v>2.4</v>
      </c>
      <c r="J85" s="147">
        <f>IF('Crisis Indicator Data'!G82="x","x",IF(LOG('Crisis Indicator Data'!G82)&lt;J$4,0,IF(LOG('Crisis Indicator Data'!G82)&gt;J$3,5,ROUND(5-(J$3-LOG('Crisis Indicator Data'!G82))/(J$3-J$4)*5,1))))</f>
        <v>1</v>
      </c>
      <c r="K85" s="165">
        <f>IF('Crisis Indicator Data'!G82="x","x",IF(LEN(E85)&gt;3,('Crisis Indicator Data'!G82/VLOOKUP('Impact of the crisis'!$C85,'Regional Crises'!$B$1:$R$66,5,FALSE)),'Crisis Indicator Data'!G82/VLOOKUP('Impact of the crisis'!$E85,'Country Indicator Data'!$B$4:$P$300,14,FALSE)))</f>
        <v>0.41818181818181815</v>
      </c>
      <c r="L85" s="147">
        <f t="shared" si="28"/>
        <v>2.1</v>
      </c>
      <c r="M85" s="147">
        <f t="shared" si="29"/>
        <v>1.55</v>
      </c>
      <c r="N85" s="147">
        <f t="shared" si="30"/>
        <v>2</v>
      </c>
      <c r="O85" s="147">
        <f>IF('Crisis Indicator Data'!H82="x","x",IF('Crisis Indicator Data'!H82=0,0,IF(LOG('Crisis Indicator Data'!H82)&lt;O$4,0,IF(LOG('Crisis Indicator Data'!H82)&gt;O$3,5,ROUND(5-(O$3-LOG('Crisis Indicator Data'!H82))/(O$3-O$4)*5,1)))))</f>
        <v>3</v>
      </c>
      <c r="P85" s="165">
        <f>IF('Crisis Indicator Data'!H82="x","x",'Crisis Indicator Data'!H82/'Crisis Indicator Data'!G82)</f>
        <v>1</v>
      </c>
      <c r="Q85" s="147">
        <f t="shared" si="31"/>
        <v>5</v>
      </c>
      <c r="R85" s="147">
        <f t="shared" si="32"/>
        <v>4</v>
      </c>
      <c r="S85" s="147">
        <f>IF('Crisis Indicator Data'!I82="x","x",IF('Crisis Indicator Data'!I82=0,0,IF(LOG('Crisis Indicator Data'!I82)&lt;S$4,0,IF(LOG('Crisis Indicator Data'!I82)&gt;S$3,5,ROUND(5-(S$3-LOG('Crisis Indicator Data'!I82))/(S$3-S$4)*5,1)))))</f>
        <v>2.8</v>
      </c>
      <c r="T85" s="165">
        <f>IF('Crisis Indicator Data'!H82="x","x",IF('Crisis Indicator Data'!I82="x","x",'Crisis Indicator Data'!I82/'Crisis Indicator Data'!H82))</f>
        <v>4.8418972332015808E-2</v>
      </c>
      <c r="U85" s="147">
        <f t="shared" si="33"/>
        <v>1.6</v>
      </c>
      <c r="V85" s="147">
        <f t="shared" si="34"/>
        <v>2.2000000000000002</v>
      </c>
      <c r="W85" s="147">
        <f>IF('Crisis Indicator Data'!L82="x","x",IF('Crisis Indicator Data'!L82=0,0,IF(LOG('Crisis Indicator Data'!L82)&lt;W$4,0,IF(LOG('Crisis Indicator Data'!L82)&gt;W$3,5,ROUND(5-(W$3-LOG('Crisis Indicator Data'!L82))/(W$3-W$4)*5,1)))))</f>
        <v>0</v>
      </c>
      <c r="X85" s="166">
        <f>IF(OR('Crisis Indicator Data'!L82="x",'Crisis Indicator Data'!H82="x"),"x",'Crisis Indicator Data'!L82/'Crisis Indicator Data'!H82)</f>
        <v>0</v>
      </c>
      <c r="Y85" s="147">
        <f t="shared" si="35"/>
        <v>0</v>
      </c>
      <c r="Z85" s="147">
        <f t="shared" si="36"/>
        <v>0</v>
      </c>
      <c r="AA85" s="147">
        <f t="shared" si="37"/>
        <v>1.2</v>
      </c>
      <c r="AB85" s="167">
        <f t="shared" si="38"/>
        <v>2.9</v>
      </c>
    </row>
    <row r="86" spans="1:28" x14ac:dyDescent="0.25">
      <c r="A86" s="172" t="str">
        <f>'Crisis Indicator Data'!A83</f>
        <v>Food Security in Mauritania</v>
      </c>
      <c r="B86" s="173" t="str">
        <f>'Crisis Indicator Data'!B83</f>
        <v>Drought,Floods</v>
      </c>
      <c r="C86" s="173" t="str">
        <f>'Crisis Indicator Data'!C83</f>
        <v>MRT003</v>
      </c>
      <c r="D86" s="173" t="str">
        <f>'Crisis Indicator Data'!D83</f>
        <v>Mauritania</v>
      </c>
      <c r="E86" s="174" t="str">
        <f>'Crisis Indicator Data'!E83</f>
        <v>MRT</v>
      </c>
      <c r="F86" s="168">
        <f>IF('Crisis Indicator Data'!F83="x","x",IF(LOG('Crisis Indicator Data'!F83)&lt;F$4,0,IF(LOG('Crisis Indicator Data'!F83)&gt;F$3,5,ROUND(5-(F$3-LOG('Crisis Indicator Data'!F83))/(F$3-F$4)*5,1))))</f>
        <v>5</v>
      </c>
      <c r="G86" s="165">
        <f>IF('Crisis Indicator Data'!F83="x","x",IF(LEN(E86)&gt;3,('Crisis Indicator Data'!F83/VLOOKUP('Impact of the crisis'!$C86,'Regional Crises'!$B$1:$R$66,4,FALSE)),'Crisis Indicator Data'!F83/VLOOKUP('Impact of the crisis'!$E86,'Country Indicator Data'!$B$4:$P$300,15,FALSE)))</f>
        <v>1</v>
      </c>
      <c r="H86" s="147">
        <f t="shared" si="26"/>
        <v>5</v>
      </c>
      <c r="I86" s="147">
        <f t="shared" si="27"/>
        <v>5</v>
      </c>
      <c r="J86" s="147">
        <f>IF('Crisis Indicator Data'!G83="x","x",IF(LOG('Crisis Indicator Data'!G83)&lt;J$4,0,IF(LOG('Crisis Indicator Data'!G83)&gt;J$3,5,ROUND(5-(J$3-LOG('Crisis Indicator Data'!G83))/(J$3-J$4)*5,1))))</f>
        <v>2.1</v>
      </c>
      <c r="K86" s="165">
        <f>IF('Crisis Indicator Data'!G83="x","x",IF(LEN(E86)&gt;3,('Crisis Indicator Data'!G83/VLOOKUP('Impact of the crisis'!$C86,'Regional Crises'!$B$1:$R$66,5,FALSE)),'Crisis Indicator Data'!G83/VLOOKUP('Impact of the crisis'!$E86,'Country Indicator Data'!$B$4:$P$300,14,FALSE)))</f>
        <v>0.90309917355371905</v>
      </c>
      <c r="L86" s="147">
        <f t="shared" si="28"/>
        <v>4.5</v>
      </c>
      <c r="M86" s="147">
        <f t="shared" si="29"/>
        <v>3.3</v>
      </c>
      <c r="N86" s="147">
        <f t="shared" si="30"/>
        <v>4.3</v>
      </c>
      <c r="O86" s="147">
        <f>IF('Crisis Indicator Data'!H83="x","x",IF('Crisis Indicator Data'!H83=0,0,IF(LOG('Crisis Indicator Data'!H83)&lt;O$4,0,IF(LOG('Crisis Indicator Data'!H83)&gt;O$3,5,ROUND(5-(O$3-LOG('Crisis Indicator Data'!H83))/(O$3-O$4)*5,1)))))</f>
        <v>2.9</v>
      </c>
      <c r="P86" s="165">
        <f>IF('Crisis Indicator Data'!H83="x","x",'Crisis Indicator Data'!H83/'Crisis Indicator Data'!G83)</f>
        <v>0.41020361473347061</v>
      </c>
      <c r="Q86" s="147">
        <f t="shared" si="31"/>
        <v>2</v>
      </c>
      <c r="R86" s="147">
        <f t="shared" si="32"/>
        <v>2.4500000000000002</v>
      </c>
      <c r="S86" s="147" t="str">
        <f>IF('Crisis Indicator Data'!I83="x","x",IF('Crisis Indicator Data'!I83=0,0,IF(LOG('Crisis Indicator Data'!I83)&lt;S$4,0,IF(LOG('Crisis Indicator Data'!I83)&gt;S$3,5,ROUND(5-(S$3-LOG('Crisis Indicator Data'!I83))/(S$3-S$4)*5,1)))))</f>
        <v>x</v>
      </c>
      <c r="T86" s="165" t="str">
        <f>IF('Crisis Indicator Data'!H83="x","x",IF('Crisis Indicator Data'!I83="x","x",'Crisis Indicator Data'!I83/'Crisis Indicator Data'!H83))</f>
        <v>x</v>
      </c>
      <c r="U86" s="147" t="str">
        <f t="shared" si="33"/>
        <v>x</v>
      </c>
      <c r="V86" s="147" t="str">
        <f t="shared" si="34"/>
        <v>x</v>
      </c>
      <c r="W86" s="147">
        <f>IF('Crisis Indicator Data'!L83="x","x",IF('Crisis Indicator Data'!L83=0,0,IF(LOG('Crisis Indicator Data'!L83)&lt;W$4,0,IF(LOG('Crisis Indicator Data'!L83)&gt;W$3,5,ROUND(5-(W$3-LOG('Crisis Indicator Data'!L83))/(W$3-W$4)*5,1)))))</f>
        <v>0</v>
      </c>
      <c r="X86" s="166">
        <f>IF(OR('Crisis Indicator Data'!L83="x",'Crisis Indicator Data'!H83="x"),"x",'Crisis Indicator Data'!L83/'Crisis Indicator Data'!H83)</f>
        <v>0</v>
      </c>
      <c r="Y86" s="147">
        <f t="shared" si="35"/>
        <v>0</v>
      </c>
      <c r="Z86" s="147">
        <f t="shared" si="36"/>
        <v>0</v>
      </c>
      <c r="AA86" s="147">
        <f t="shared" si="37"/>
        <v>0</v>
      </c>
      <c r="AB86" s="167">
        <f t="shared" si="38"/>
        <v>1.4</v>
      </c>
    </row>
    <row r="87" spans="1:28" x14ac:dyDescent="0.25">
      <c r="A87" s="172" t="str">
        <f>'Crisis Indicator Data'!A84</f>
        <v>Complex crisis in Malawi</v>
      </c>
      <c r="B87" s="173" t="str">
        <f>'Crisis Indicator Data'!B84</f>
        <v>Drought,Socio-political,Cyclone</v>
      </c>
      <c r="C87" s="173" t="str">
        <f>'Crisis Indicator Data'!C84</f>
        <v>MWI002</v>
      </c>
      <c r="D87" s="173" t="str">
        <f>'Crisis Indicator Data'!D84</f>
        <v>Malawi</v>
      </c>
      <c r="E87" s="174" t="str">
        <f>'Crisis Indicator Data'!E84</f>
        <v>MWI</v>
      </c>
      <c r="F87" s="168">
        <f>IF('Crisis Indicator Data'!F84="x","x",IF(LOG('Crisis Indicator Data'!F84)&lt;F$4,0,IF(LOG('Crisis Indicator Data'!F84)&gt;F$3,5,ROUND(5-(F$3-LOG('Crisis Indicator Data'!F84))/(F$3-F$4)*5,1))))</f>
        <v>3.3</v>
      </c>
      <c r="G87" s="165">
        <f>IF('Crisis Indicator Data'!F84="x","x",IF(LEN(E87)&gt;3,('Crisis Indicator Data'!F84/VLOOKUP('Impact of the crisis'!$C87,'Regional Crises'!$B$1:$R$66,4,FALSE)),'Crisis Indicator Data'!F84/VLOOKUP('Impact of the crisis'!$E87,'Country Indicator Data'!$B$4:$P$300,15,FALSE)))</f>
        <v>1</v>
      </c>
      <c r="H87" s="147">
        <f t="shared" si="26"/>
        <v>5</v>
      </c>
      <c r="I87" s="147">
        <f t="shared" si="27"/>
        <v>4.1500000000000004</v>
      </c>
      <c r="J87" s="147">
        <f>IF('Crisis Indicator Data'!G84="x","x",IF(LOG('Crisis Indicator Data'!G84)&lt;J$4,0,IF(LOG('Crisis Indicator Data'!G84)&gt;J$3,5,ROUND(5-(J$3-LOG('Crisis Indicator Data'!G84))/(J$3-J$4)*5,1))))</f>
        <v>4.3</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4.6500000000000004</v>
      </c>
      <c r="N87" s="147">
        <f t="shared" si="30"/>
        <v>4.4000000000000004</v>
      </c>
      <c r="O87" s="147">
        <f>IF('Crisis Indicator Data'!H84="x","x",IF('Crisis Indicator Data'!H84=0,0,IF(LOG('Crisis Indicator Data'!H84)&lt;O$4,0,IF(LOG('Crisis Indicator Data'!H84)&gt;O$3,5,ROUND(5-(O$3-LOG('Crisis Indicator Data'!H84))/(O$3-O$4)*5,1)))))</f>
        <v>4.3</v>
      </c>
      <c r="P87" s="165">
        <f>IF('Crisis Indicator Data'!H84="x","x",'Crisis Indicator Data'!H84/'Crisis Indicator Data'!G84)</f>
        <v>0.64198089492207144</v>
      </c>
      <c r="Q87" s="147">
        <f t="shared" si="31"/>
        <v>3.2</v>
      </c>
      <c r="R87" s="147">
        <f t="shared" si="32"/>
        <v>3.75</v>
      </c>
      <c r="S87" s="147">
        <f>IF('Crisis Indicator Data'!I84="x","x",IF('Crisis Indicator Data'!I84=0,0,IF(LOG('Crisis Indicator Data'!I84)&lt;S$4,0,IF(LOG('Crisis Indicator Data'!I84)&gt;S$3,5,ROUND(5-(S$3-LOG('Crisis Indicator Data'!I84))/(S$3-S$4)*5,1)))))</f>
        <v>4.0999999999999996</v>
      </c>
      <c r="T87" s="165">
        <f>IF('Crisis Indicator Data'!H84="x","x",IF('Crisis Indicator Data'!I84="x","x",'Crisis Indicator Data'!I84/'Crisis Indicator Data'!H84))</f>
        <v>5.8109483906335656E-2</v>
      </c>
      <c r="U87" s="147">
        <f t="shared" si="33"/>
        <v>1.9</v>
      </c>
      <c r="V87" s="147">
        <f t="shared" si="34"/>
        <v>3</v>
      </c>
      <c r="W87" s="147">
        <f>IF('Crisis Indicator Data'!L84="x","x",IF('Crisis Indicator Data'!L84=0,0,IF(LOG('Crisis Indicator Data'!L84)&lt;W$4,0,IF(LOG('Crisis Indicator Data'!L84)&gt;W$3,5,ROUND(5-(W$3-LOG('Crisis Indicator Data'!L84))/(W$3-W$4)*5,1)))))</f>
        <v>4.0999999999999996</v>
      </c>
      <c r="X87" s="166">
        <f>IF(OR('Crisis Indicator Data'!L84="x",'Crisis Indicator Data'!H84="x"),"x",'Crisis Indicator Data'!L84/'Crisis Indicator Data'!H84)</f>
        <v>5.4976897172840472E-5</v>
      </c>
      <c r="Y87" s="147">
        <f t="shared" si="35"/>
        <v>2.7</v>
      </c>
      <c r="Z87" s="147">
        <f t="shared" si="36"/>
        <v>3.4</v>
      </c>
      <c r="AA87" s="147">
        <f t="shared" si="37"/>
        <v>3.2</v>
      </c>
      <c r="AB87" s="167">
        <f t="shared" si="38"/>
        <v>3.5</v>
      </c>
    </row>
    <row r="88" spans="1:28" x14ac:dyDescent="0.25">
      <c r="A88" s="172" t="str">
        <f>'Crisis Indicator Data'!A85</f>
        <v>Tropical Cyclone Freddy in Malawi</v>
      </c>
      <c r="B88" s="173" t="str">
        <f>'Crisis Indicator Data'!B85</f>
        <v>Cyclone</v>
      </c>
      <c r="C88" s="173" t="str">
        <f>'Crisis Indicator Data'!C85</f>
        <v>MWI005</v>
      </c>
      <c r="D88" s="173" t="str">
        <f>'Crisis Indicator Data'!D85</f>
        <v>Malawi</v>
      </c>
      <c r="E88" s="174" t="str">
        <f>'Crisis Indicator Data'!E85</f>
        <v>MWI</v>
      </c>
      <c r="F88" s="168">
        <f>IF('Crisis Indicator Data'!F85="x","x",IF(LOG('Crisis Indicator Data'!F85)&lt;F$4,0,IF(LOG('Crisis Indicator Data'!F85)&gt;F$3,5,ROUND(5-(F$3-LOG('Crisis Indicator Data'!F85))/(F$3-F$4)*5,1))))</f>
        <v>2.5</v>
      </c>
      <c r="G88" s="165">
        <f>IF('Crisis Indicator Data'!F85="x","x",IF(LEN(E88)&gt;3,('Crisis Indicator Data'!F85/VLOOKUP('Impact of the crisis'!$C88,'Regional Crises'!$B$1:$R$66,4,FALSE)),'Crisis Indicator Data'!F85/VLOOKUP('Impact of the crisis'!$E88,'Country Indicator Data'!$B$4:$P$300,15,FALSE)))</f>
        <v>0.33708103521425542</v>
      </c>
      <c r="H88" s="147">
        <f t="shared" si="26"/>
        <v>1.6</v>
      </c>
      <c r="I88" s="147">
        <f t="shared" si="27"/>
        <v>2.0499999999999998</v>
      </c>
      <c r="J88" s="147">
        <f>IF('Crisis Indicator Data'!G85="x","x",IF(LOG('Crisis Indicator Data'!G85)&lt;J$4,0,IF(LOG('Crisis Indicator Data'!G85)&gt;J$3,5,ROUND(5-(J$3-LOG('Crisis Indicator Data'!G85))/(J$3-J$4)*5,1))))</f>
        <v>3</v>
      </c>
      <c r="K88" s="165">
        <f>IF('Crisis Indicator Data'!G85="x","x",IF(LEN(E88)&gt;3,('Crisis Indicator Data'!G85/VLOOKUP('Impact of the crisis'!$C88,'Regional Crises'!$B$1:$R$66,5,FALSE)),'Crisis Indicator Data'!G85/VLOOKUP('Impact of the crisis'!$E88,'Country Indicator Data'!$B$4:$P$300,14,FALSE)))</f>
        <v>0.38969331322272499</v>
      </c>
      <c r="L88" s="147">
        <f t="shared" si="28"/>
        <v>1.9</v>
      </c>
      <c r="M88" s="147">
        <f t="shared" si="29"/>
        <v>2.4500000000000002</v>
      </c>
      <c r="N88" s="147">
        <f t="shared" si="30"/>
        <v>2.2999999999999998</v>
      </c>
      <c r="O88" s="147">
        <f>IF('Crisis Indicator Data'!H85="x","x",IF('Crisis Indicator Data'!H85=0,0,IF(LOG('Crisis Indicator Data'!H85)&lt;O$4,0,IF(LOG('Crisis Indicator Data'!H85)&gt;O$3,5,ROUND(5-(O$3-LOG('Crisis Indicator Data'!H85))/(O$3-O$4)*5,1)))))</f>
        <v>3.1</v>
      </c>
      <c r="P88" s="165">
        <f>IF('Crisis Indicator Data'!H85="x","x",'Crisis Indicator Data'!H85/'Crisis Indicator Data'!G85)</f>
        <v>0.2924783898851761</v>
      </c>
      <c r="Q88" s="147">
        <f t="shared" si="31"/>
        <v>1.4</v>
      </c>
      <c r="R88" s="147">
        <f t="shared" si="32"/>
        <v>2.25</v>
      </c>
      <c r="S88" s="147">
        <f>IF('Crisis Indicator Data'!I85="x","x",IF('Crisis Indicator Data'!I85=0,0,IF(LOG('Crisis Indicator Data'!I85)&lt;S$4,0,IF(LOG('Crisis Indicator Data'!I85)&gt;S$3,5,ROUND(5-(S$3-LOG('Crisis Indicator Data'!I85))/(S$3-S$4)*5,1)))))</f>
        <v>4</v>
      </c>
      <c r="T88" s="165">
        <f>IF('Crisis Indicator Data'!H85="x","x",IF('Crisis Indicator Data'!I85="x","x",'Crisis Indicator Data'!I85/'Crisis Indicator Data'!H85))</f>
        <v>0.29069254521393911</v>
      </c>
      <c r="U88" s="147">
        <f t="shared" si="33"/>
        <v>5</v>
      </c>
      <c r="V88" s="147">
        <f t="shared" si="34"/>
        <v>4.5</v>
      </c>
      <c r="W88" s="147">
        <f>IF('Crisis Indicator Data'!L85="x","x",IF('Crisis Indicator Data'!L85=0,0,IF(LOG('Crisis Indicator Data'!L85)&lt;W$4,0,IF(LOG('Crisis Indicator Data'!L85)&gt;W$3,5,ROUND(5-(W$3-LOG('Crisis Indicator Data'!L85))/(W$3-W$4)*5,1)))))</f>
        <v>4</v>
      </c>
      <c r="X88" s="166">
        <f>IF(OR('Crisis Indicator Data'!L85="x",'Crisis Indicator Data'!H85="x"),"x",'Crisis Indicator Data'!L85/'Crisis Indicator Data'!H85)</f>
        <v>2.9951477723864136E-4</v>
      </c>
      <c r="Y88" s="147">
        <f t="shared" si="35"/>
        <v>5</v>
      </c>
      <c r="Z88" s="147">
        <f t="shared" si="36"/>
        <v>4.5</v>
      </c>
      <c r="AA88" s="147">
        <f t="shared" si="37"/>
        <v>4.5</v>
      </c>
      <c r="AB88" s="167">
        <f t="shared" si="38"/>
        <v>3.6</v>
      </c>
    </row>
    <row r="89" spans="1:28"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4" t="str">
        <f>'Crisis Indicator Data'!E86</f>
        <v>MYS</v>
      </c>
      <c r="F89" s="168">
        <f>IF('Crisis Indicator Data'!F86="x","x",IF(LOG('Crisis Indicator Data'!F86)&lt;F$4,0,IF(LOG('Crisis Indicator Data'!F86)&gt;F$3,5,ROUND(5-(F$3-LOG('Crisis Indicator Data'!F86))/(F$3-F$4)*5,1))))</f>
        <v>1.6</v>
      </c>
      <c r="G89" s="165">
        <f>IF('Crisis Indicator Data'!F86="x","x",IF(LEN(E89)&gt;3,('Crisis Indicator Data'!F86/VLOOKUP('Impact of the crisis'!$C89,'Regional Crises'!$B$1:$R$66,4,FALSE)),'Crisis Indicator Data'!F86/VLOOKUP('Impact of the crisis'!$E89,'Country Indicator Data'!$B$4:$P$300,15,FALSE)))</f>
        <v>2.8020088266626084E-2</v>
      </c>
      <c r="H89" s="147">
        <f t="shared" si="26"/>
        <v>0</v>
      </c>
      <c r="I89" s="147">
        <f t="shared" si="27"/>
        <v>0.8</v>
      </c>
      <c r="J89" s="147">
        <f>IF('Crisis Indicator Data'!G86="x","x",IF(LOG('Crisis Indicator Data'!G86)&lt;J$4,0,IF(LOG('Crisis Indicator Data'!G86)&gt;J$3,5,ROUND(5-(J$3-LOG('Crisis Indicator Data'!G86))/(J$3-J$4)*5,1))))</f>
        <v>3.3</v>
      </c>
      <c r="K89" s="165">
        <f>IF('Crisis Indicator Data'!G86="x","x",IF(LEN(E89)&gt;3,('Crisis Indicator Data'!G86/VLOOKUP('Impact of the crisis'!$C89,'Regional Crises'!$B$1:$R$66,5,FALSE)),'Crisis Indicator Data'!G86/VLOOKUP('Impact of the crisis'!$E89,'Country Indicator Data'!$B$4:$P$300,14,FALSE)))</f>
        <v>0.30861931852939378</v>
      </c>
      <c r="L89" s="147">
        <f t="shared" si="28"/>
        <v>1.5</v>
      </c>
      <c r="M89" s="147">
        <f t="shared" si="29"/>
        <v>2.4</v>
      </c>
      <c r="N89" s="147">
        <f t="shared" si="30"/>
        <v>1.7</v>
      </c>
      <c r="O89" s="147">
        <f>IF('Crisis Indicator Data'!H86="x","x",IF('Crisis Indicator Data'!H86=0,0,IF(LOG('Crisis Indicator Data'!H86)&lt;O$4,0,IF(LOG('Crisis Indicator Data'!H86)&gt;O$3,5,ROUND(5-(O$3-LOG('Crisis Indicator Data'!H86))/(O$3-O$4)*5,1)))))</f>
        <v>4.2</v>
      </c>
      <c r="P89" s="165">
        <f>IF('Crisis Indicator Data'!H86="x","x",'Crisis Indicator Data'!H86/'Crisis Indicator Data'!G86)</f>
        <v>1</v>
      </c>
      <c r="Q89" s="147">
        <f t="shared" si="31"/>
        <v>5</v>
      </c>
      <c r="R89" s="147">
        <f t="shared" si="32"/>
        <v>4.5999999999999996</v>
      </c>
      <c r="S89" s="147">
        <f>IF('Crisis Indicator Data'!I86="x","x",IF('Crisis Indicator Data'!I86=0,0,IF(LOG('Crisis Indicator Data'!I86)&lt;S$4,0,IF(LOG('Crisis Indicator Data'!I86)&gt;S$3,5,ROUND(5-(S$3-LOG('Crisis Indicator Data'!I86))/(S$3-S$4)*5,1)))))</f>
        <v>3.2</v>
      </c>
      <c r="T89" s="165">
        <f>IF('Crisis Indicator Data'!H86="x","x",IF('Crisis Indicator Data'!I86="x","x",'Crisis Indicator Data'!I86/'Crisis Indicator Data'!H86))</f>
        <v>1.823587710604559E-2</v>
      </c>
      <c r="U89" s="147">
        <f t="shared" si="33"/>
        <v>0.6</v>
      </c>
      <c r="V89" s="147">
        <f t="shared" si="34"/>
        <v>1.9</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1</v>
      </c>
      <c r="AB89" s="167">
        <f t="shared" si="38"/>
        <v>3.3</v>
      </c>
    </row>
    <row r="90" spans="1:28" x14ac:dyDescent="0.25">
      <c r="A90" s="172" t="str">
        <f>'Crisis Indicator Data'!A87</f>
        <v>Food Security Crisis in Namibia</v>
      </c>
      <c r="B90" s="173" t="str">
        <f>'Crisis Indicator Data'!B87</f>
        <v>Drought</v>
      </c>
      <c r="C90" s="173" t="str">
        <f>'Crisis Indicator Data'!C87</f>
        <v>NAM002</v>
      </c>
      <c r="D90" s="173" t="str">
        <f>'Crisis Indicator Data'!D87</f>
        <v>Namibia</v>
      </c>
      <c r="E90" s="174" t="str">
        <f>'Crisis Indicator Data'!E87</f>
        <v>NAM</v>
      </c>
      <c r="F90" s="168">
        <f>IF('Crisis Indicator Data'!F87="x","x",IF(LOG('Crisis Indicator Data'!F87)&lt;F$4,0,IF(LOG('Crisis Indicator Data'!F87)&gt;F$3,5,ROUND(5-(F$3-LOG('Crisis Indicator Data'!F87))/(F$3-F$4)*5,1))))</f>
        <v>4.9000000000000004</v>
      </c>
      <c r="G90" s="165">
        <f>IF('Crisis Indicator Data'!F87="x","x",IF(LEN(E90)&gt;3,('Crisis Indicator Data'!F87/VLOOKUP('Impact of the crisis'!$C90,'Regional Crises'!$B$1:$R$66,4,FALSE)),'Crisis Indicator Data'!F87/VLOOKUP('Impact of the crisis'!$E90,'Country Indicator Data'!$B$4:$P$300,15,FALSE)))</f>
        <v>1</v>
      </c>
      <c r="H90" s="147">
        <f t="shared" si="26"/>
        <v>5</v>
      </c>
      <c r="I90" s="147">
        <f t="shared" si="27"/>
        <v>4.95</v>
      </c>
      <c r="J90" s="147">
        <f>IF('Crisis Indicator Data'!G87="x","x",IF(LOG('Crisis Indicator Data'!G87)&lt;J$4,0,IF(LOG('Crisis Indicator Data'!G87)&gt;J$3,5,ROUND(5-(J$3-LOG('Crisis Indicator Data'!G87))/(J$3-J$4)*5,1))))</f>
        <v>1.4</v>
      </c>
      <c r="K90" s="165">
        <f>IF('Crisis Indicator Data'!G87="x","x",IF(LEN(E90)&gt;3,('Crisis Indicator Data'!G87/VLOOKUP('Impact of the crisis'!$C90,'Regional Crises'!$B$1:$R$66,5,FALSE)),'Crisis Indicator Data'!G87/VLOOKUP('Impact of the crisis'!$E90,'Country Indicator Data'!$B$4:$P$300,14,FALSE)))</f>
        <v>1</v>
      </c>
      <c r="L90" s="147">
        <f t="shared" si="28"/>
        <v>5</v>
      </c>
      <c r="M90" s="147">
        <f t="shared" si="29"/>
        <v>3.2</v>
      </c>
      <c r="N90" s="147">
        <f t="shared" si="30"/>
        <v>4.3</v>
      </c>
      <c r="O90" s="147">
        <f>IF('Crisis Indicator Data'!H87="x","x",IF('Crisis Indicator Data'!H87=0,0,IF(LOG('Crisis Indicator Data'!H87)&lt;O$4,0,IF(LOG('Crisis Indicator Data'!H87)&gt;O$3,5,ROUND(5-(O$3-LOG('Crisis Indicator Data'!H87))/(O$3-O$4)*5,1)))))</f>
        <v>2.6</v>
      </c>
      <c r="P90" s="165">
        <f>IF('Crisis Indicator Data'!H87="x","x",'Crisis Indicator Data'!H87/'Crisis Indicator Data'!G87)</f>
        <v>0.42202541393916054</v>
      </c>
      <c r="Q90" s="147">
        <f t="shared" si="31"/>
        <v>2.1</v>
      </c>
      <c r="R90" s="147">
        <f t="shared" si="32"/>
        <v>2.35</v>
      </c>
      <c r="S90" s="147">
        <f>IF('Crisis Indicator Data'!I87="x","x",IF('Crisis Indicator Data'!I87=0,0,IF(LOG('Crisis Indicator Data'!I87)&lt;S$4,0,IF(LOG('Crisis Indicator Data'!I87)&gt;S$3,5,ROUND(5-(S$3-LOG('Crisis Indicator Data'!I87))/(S$3-S$4)*5,1)))))</f>
        <v>0</v>
      </c>
      <c r="T90" s="165">
        <f>IF('Crisis Indicator Data'!H87="x","x",IF('Crisis Indicator Data'!I87="x","x",'Crisis Indicator Data'!I87/'Crisis Indicator Data'!H87))</f>
        <v>0</v>
      </c>
      <c r="U90" s="147">
        <f t="shared" si="33"/>
        <v>0</v>
      </c>
      <c r="V90" s="147">
        <f t="shared" si="34"/>
        <v>0</v>
      </c>
      <c r="W90" s="147">
        <f>IF('Crisis Indicator Data'!L87="x","x",IF('Crisis Indicator Data'!L87=0,0,IF(LOG('Crisis Indicator Data'!L87)&lt;W$4,0,IF(LOG('Crisis Indicator Data'!L87)&gt;W$3,5,ROUND(5-(W$3-LOG('Crisis Indicator Data'!L87))/(W$3-W$4)*5,1)))))</f>
        <v>0</v>
      </c>
      <c r="X90" s="166">
        <f>IF(OR('Crisis Indicator Data'!L87="x",'Crisis Indicator Data'!H87="x"),"x",'Crisis Indicator Data'!L87/'Crisis Indicator Data'!H87)</f>
        <v>0</v>
      </c>
      <c r="Y90" s="147">
        <f t="shared" si="35"/>
        <v>0</v>
      </c>
      <c r="Z90" s="147">
        <f t="shared" si="36"/>
        <v>0</v>
      </c>
      <c r="AA90" s="147">
        <f t="shared" si="37"/>
        <v>0</v>
      </c>
      <c r="AB90" s="167">
        <f t="shared" si="38"/>
        <v>1.3</v>
      </c>
    </row>
    <row r="91" spans="1:28" x14ac:dyDescent="0.25">
      <c r="A91" s="172" t="str">
        <f>'Crisis Indicator Data'!A88</f>
        <v>Multiple crises in Niger</v>
      </c>
      <c r="B91" s="173" t="str">
        <f>'Crisis Indicator Data'!B88</f>
        <v>Conflict,Displacement</v>
      </c>
      <c r="C91" s="173" t="str">
        <f>'Crisis Indicator Data'!C88</f>
        <v>NER001</v>
      </c>
      <c r="D91" s="173" t="str">
        <f>'Crisis Indicator Data'!D88</f>
        <v>Niger</v>
      </c>
      <c r="E91" s="174" t="str">
        <f>'Crisis Indicator Data'!E88</f>
        <v>NER</v>
      </c>
      <c r="F91" s="168">
        <f>IF('Crisis Indicator Data'!F88="x","x",IF(LOG('Crisis Indicator Data'!F88)&lt;F$4,0,IF(LOG('Crisis Indicator Data'!F88)&gt;F$3,5,ROUND(5-(F$3-LOG('Crisis Indicator Data'!F88))/(F$3-F$4)*5,1))))</f>
        <v>5</v>
      </c>
      <c r="G91" s="165">
        <f>IF('Crisis Indicator Data'!F88="x","x",IF(LEN(E91)&gt;3,('Crisis Indicator Data'!F88/VLOOKUP('Impact of the crisis'!$C91,'Regional Crises'!$B$1:$R$66,4,FALSE)),'Crisis Indicator Data'!F88/VLOOKUP('Impact of the crisis'!$E91,'Country Indicator Data'!$B$4:$P$300,15,FALSE)))</f>
        <v>1.0002368358727403</v>
      </c>
      <c r="H91" s="147">
        <f t="shared" si="26"/>
        <v>5</v>
      </c>
      <c r="I91" s="147">
        <f t="shared" si="27"/>
        <v>5</v>
      </c>
      <c r="J91" s="147">
        <f>IF('Crisis Indicator Data'!G88="x","x",IF(LOG('Crisis Indicator Data'!G88)&lt;J$4,0,IF(LOG('Crisis Indicator Data'!G88)&gt;J$3,5,ROUND(5-(J$3-LOG('Crisis Indicator Data'!G88))/(J$3-J$4)*5,1))))</f>
        <v>4.7</v>
      </c>
      <c r="K91" s="165">
        <f>IF('Crisis Indicator Data'!G88="x","x",IF(LEN(E91)&gt;3,('Crisis Indicator Data'!G88/VLOOKUP('Impact of the crisis'!$C91,'Regional Crises'!$B$1:$R$66,5,FALSE)),'Crisis Indicator Data'!G88/VLOOKUP('Impact of the crisis'!$E91,'Country Indicator Data'!$B$4:$P$300,14,FALSE)))</f>
        <v>1</v>
      </c>
      <c r="L91" s="147">
        <f t="shared" si="28"/>
        <v>5</v>
      </c>
      <c r="M91" s="147">
        <f t="shared" si="29"/>
        <v>4.8499999999999996</v>
      </c>
      <c r="N91" s="147">
        <f t="shared" si="30"/>
        <v>4.9000000000000004</v>
      </c>
      <c r="O91" s="147">
        <f>IF('Crisis Indicator Data'!H88="x","x",IF('Crisis Indicator Data'!H88=0,0,IF(LOG('Crisis Indicator Data'!H88)&lt;O$4,0,IF(LOG('Crisis Indicator Data'!H88)&gt;O$3,5,ROUND(5-(O$3-LOG('Crisis Indicator Data'!H88))/(O$3-O$4)*5,1)))))</f>
        <v>4.2</v>
      </c>
      <c r="P91" s="165">
        <f>IF('Crisis Indicator Data'!H88="x","x",'Crisis Indicator Data'!H88/'Crisis Indicator Data'!G88)</f>
        <v>0.38076923076923075</v>
      </c>
      <c r="Q91" s="147">
        <f t="shared" si="31"/>
        <v>1.9</v>
      </c>
      <c r="R91" s="147">
        <f t="shared" si="32"/>
        <v>3.05</v>
      </c>
      <c r="S91" s="147">
        <f>IF('Crisis Indicator Data'!I88="x","x",IF('Crisis Indicator Data'!I88=0,0,IF(LOG('Crisis Indicator Data'!I88)&lt;S$4,0,IF(LOG('Crisis Indicator Data'!I88)&gt;S$3,5,ROUND(5-(S$3-LOG('Crisis Indicator Data'!I88))/(S$3-S$4)*5,1)))))</f>
        <v>4.0999999999999996</v>
      </c>
      <c r="T91" s="165">
        <f>IF('Crisis Indicator Data'!H88="x","x",IF('Crisis Indicator Data'!I88="x","x",'Crisis Indicator Data'!I88/'Crisis Indicator Data'!H88))</f>
        <v>7.1010101010101009E-2</v>
      </c>
      <c r="U91" s="147">
        <f t="shared" si="33"/>
        <v>2.4</v>
      </c>
      <c r="V91" s="147">
        <f t="shared" si="34"/>
        <v>3.3</v>
      </c>
      <c r="W91" s="147">
        <f>IF('Crisis Indicator Data'!L88="x","x",IF('Crisis Indicator Data'!L88=0,0,IF(LOG('Crisis Indicator Data'!L88)&lt;W$4,0,IF(LOG('Crisis Indicator Data'!L88)&gt;W$3,5,ROUND(5-(W$3-LOG('Crisis Indicator Data'!L88))/(W$3-W$4)*5,1)))))</f>
        <v>3.7</v>
      </c>
      <c r="X91" s="166">
        <f>IF(OR('Crisis Indicator Data'!L88="x",'Crisis Indicator Data'!H88="x"),"x",'Crisis Indicator Data'!L88/'Crisis Indicator Data'!H88)</f>
        <v>4.0808080808080807E-5</v>
      </c>
      <c r="Y91" s="147">
        <f t="shared" si="35"/>
        <v>2</v>
      </c>
      <c r="Z91" s="147">
        <f t="shared" si="36"/>
        <v>2.9</v>
      </c>
      <c r="AA91" s="147">
        <f t="shared" si="37"/>
        <v>3.1</v>
      </c>
      <c r="AB91" s="167">
        <f t="shared" si="38"/>
        <v>3.1</v>
      </c>
    </row>
    <row r="92" spans="1:28" x14ac:dyDescent="0.25">
      <c r="A92" s="172" t="str">
        <f>'Crisis Indicator Data'!A89</f>
        <v>Boko Haram in Niger</v>
      </c>
      <c r="B92" s="173" t="str">
        <f>'Crisis Indicator Data'!B89</f>
        <v>Conflict</v>
      </c>
      <c r="C92" s="173" t="str">
        <f>'Crisis Indicator Data'!C89</f>
        <v>NER002</v>
      </c>
      <c r="D92" s="173" t="str">
        <f>'Crisis Indicator Data'!D89</f>
        <v>Niger</v>
      </c>
      <c r="E92" s="174" t="str">
        <f>'Crisis Indicator Data'!E89</f>
        <v>NER</v>
      </c>
      <c r="F92" s="168">
        <f>IF('Crisis Indicator Data'!F89="x","x",IF(LOG('Crisis Indicator Data'!F89)&lt;F$4,0,IF(LOG('Crisis Indicator Data'!F89)&gt;F$3,5,ROUND(5-(F$3-LOG('Crisis Indicator Data'!F89))/(F$3-F$4)*5,1))))</f>
        <v>3.7</v>
      </c>
      <c r="G92" s="165">
        <f>IF('Crisis Indicator Data'!F89="x","x",IF(LEN(E92)&gt;3,('Crisis Indicator Data'!F89/VLOOKUP('Impact of the crisis'!$C92,'Regional Crises'!$B$1:$R$66,4,FALSE)),'Crisis Indicator Data'!F89/VLOOKUP('Impact of the crisis'!$E92,'Country Indicator Data'!$B$4:$P$300,15,FALSE)))</f>
        <v>0.12386989816057473</v>
      </c>
      <c r="H92" s="147">
        <f t="shared" si="26"/>
        <v>0.5</v>
      </c>
      <c r="I92" s="147">
        <f t="shared" si="27"/>
        <v>2.1</v>
      </c>
      <c r="J92" s="147">
        <f>IF('Crisis Indicator Data'!G89="x","x",IF(LOG('Crisis Indicator Data'!G89)&lt;J$4,0,IF(LOG('Crisis Indicator Data'!G89)&gt;J$3,5,ROUND(5-(J$3-LOG('Crisis Indicator Data'!G89))/(J$3-J$4)*5,1))))</f>
        <v>0</v>
      </c>
      <c r="K92" s="165">
        <f>IF('Crisis Indicator Data'!G89="x","x",IF(LEN(E92)&gt;3,('Crisis Indicator Data'!G89/VLOOKUP('Impact of the crisis'!$C92,'Regional Crises'!$B$1:$R$66,5,FALSE)),'Crisis Indicator Data'!G89/VLOOKUP('Impact of the crisis'!$E92,'Country Indicator Data'!$B$4:$P$300,14,FALSE)))</f>
        <v>2.5192307692307691E-2</v>
      </c>
      <c r="L92" s="147">
        <f t="shared" si="28"/>
        <v>0.1</v>
      </c>
      <c r="M92" s="147">
        <f t="shared" si="29"/>
        <v>0.05</v>
      </c>
      <c r="N92" s="147">
        <f t="shared" si="30"/>
        <v>1.2</v>
      </c>
      <c r="O92" s="147">
        <f>IF('Crisis Indicator Data'!H89="x","x",IF('Crisis Indicator Data'!H89=0,0,IF(LOG('Crisis Indicator Data'!H89)&lt;O$4,0,IF(LOG('Crisis Indicator Data'!H89)&gt;O$3,5,ROUND(5-(O$3-LOG('Crisis Indicator Data'!H89))/(O$3-O$4)*5,1)))))</f>
        <v>2.2000000000000002</v>
      </c>
      <c r="P92" s="165">
        <f>IF('Crisis Indicator Data'!H89="x","x",'Crisis Indicator Data'!H89/'Crisis Indicator Data'!G89)</f>
        <v>1</v>
      </c>
      <c r="Q92" s="147">
        <f t="shared" si="31"/>
        <v>5</v>
      </c>
      <c r="R92" s="147">
        <f t="shared" si="32"/>
        <v>3.6</v>
      </c>
      <c r="S92" s="147">
        <f>IF('Crisis Indicator Data'!I89="x","x",IF('Crisis Indicator Data'!I89=0,0,IF(LOG('Crisis Indicator Data'!I89)&lt;S$4,0,IF(LOG('Crisis Indicator Data'!I89)&gt;S$3,5,ROUND(5-(S$3-LOG('Crisis Indicator Data'!I89))/(S$3-S$4)*5,1)))))</f>
        <v>3.6</v>
      </c>
      <c r="T92" s="165">
        <f>IF('Crisis Indicator Data'!H89="x","x",IF('Crisis Indicator Data'!I89="x","x",'Crisis Indicator Data'!I89/'Crisis Indicator Data'!H89))</f>
        <v>0.48091603053435117</v>
      </c>
      <c r="U92" s="147">
        <f t="shared" si="33"/>
        <v>5</v>
      </c>
      <c r="V92" s="147">
        <f t="shared" si="34"/>
        <v>4.3</v>
      </c>
      <c r="W92" s="147">
        <f>IF('Crisis Indicator Data'!L89="x","x",IF('Crisis Indicator Data'!L89=0,0,IF(LOG('Crisis Indicator Data'!L89)&lt;W$4,0,IF(LOG('Crisis Indicator Data'!L89)&gt;W$3,5,ROUND(5-(W$3-LOG('Crisis Indicator Data'!L89))/(W$3-W$4)*5,1)))))</f>
        <v>3.2</v>
      </c>
      <c r="X92" s="166">
        <f>IF(OR('Crisis Indicator Data'!L89="x",'Crisis Indicator Data'!H89="x"),"x",'Crisis Indicator Data'!L89/'Crisis Indicator Data'!H89)</f>
        <v>2.5038167938931297E-4</v>
      </c>
      <c r="Y92" s="147">
        <f t="shared" si="35"/>
        <v>5</v>
      </c>
      <c r="Z92" s="147">
        <f t="shared" si="36"/>
        <v>4.0999999999999996</v>
      </c>
      <c r="AA92" s="147">
        <f t="shared" si="37"/>
        <v>4.2</v>
      </c>
      <c r="AB92" s="167">
        <f t="shared" si="38"/>
        <v>3.9</v>
      </c>
    </row>
    <row r="93" spans="1:28" x14ac:dyDescent="0.25">
      <c r="A93" s="172" t="str">
        <f>'Crisis Indicator Data'!A90</f>
        <v>Mali/Burkina Faso conflict</v>
      </c>
      <c r="B93" s="173" t="str">
        <f>'Crisis Indicator Data'!B90</f>
        <v>Conflict</v>
      </c>
      <c r="C93" s="173" t="str">
        <f>'Crisis Indicator Data'!C90</f>
        <v>NER003</v>
      </c>
      <c r="D93" s="173" t="str">
        <f>'Crisis Indicator Data'!D90</f>
        <v>Niger</v>
      </c>
      <c r="E93" s="174" t="str">
        <f>'Crisis Indicator Data'!E90</f>
        <v>NER</v>
      </c>
      <c r="F93" s="168">
        <f>IF('Crisis Indicator Data'!F90="x","x",IF(LOG('Crisis Indicator Data'!F90)&lt;F$4,0,IF(LOG('Crisis Indicator Data'!F90)&gt;F$3,5,ROUND(5-(F$3-LOG('Crisis Indicator Data'!F90))/(F$3-F$4)*5,1))))</f>
        <v>3.9</v>
      </c>
      <c r="G93" s="165">
        <f>IF('Crisis Indicator Data'!F90="x","x",IF(LEN(E93)&gt;3,('Crisis Indicator Data'!F90/VLOOKUP('Impact of the crisis'!$C93,'Regional Crises'!$B$1:$R$66,4,FALSE)),'Crisis Indicator Data'!F90/VLOOKUP('Impact of the crisis'!$E93,'Country Indicator Data'!$B$4:$P$300,15,FALSE)))</f>
        <v>0.1662587826636141</v>
      </c>
      <c r="H93" s="147">
        <f t="shared" si="26"/>
        <v>0.7</v>
      </c>
      <c r="I93" s="147">
        <f t="shared" si="27"/>
        <v>2.2999999999999998</v>
      </c>
      <c r="J93" s="147">
        <f>IF('Crisis Indicator Data'!G90="x","x",IF(LOG('Crisis Indicator Data'!G90)&lt;J$4,0,IF(LOG('Crisis Indicator Data'!G90)&gt;J$3,5,ROUND(5-(J$3-LOG('Crisis Indicator Data'!G90))/(J$3-J$4)*5,1))))</f>
        <v>2.6</v>
      </c>
      <c r="K93" s="165">
        <f>IF('Crisis Indicator Data'!G90="x","x",IF(LEN(E93)&gt;3,('Crisis Indicator Data'!G90/VLOOKUP('Impact of the crisis'!$C93,'Regional Crises'!$B$1:$R$66,5,FALSE)),'Crisis Indicator Data'!G90/VLOOKUP('Impact of the crisis'!$E93,'Country Indicator Data'!$B$4:$P$300,14,FALSE)))</f>
        <v>0.2326923076923077</v>
      </c>
      <c r="L93" s="147">
        <f t="shared" si="28"/>
        <v>1.1000000000000001</v>
      </c>
      <c r="M93" s="147">
        <f t="shared" si="29"/>
        <v>1.85</v>
      </c>
      <c r="N93" s="147">
        <f t="shared" si="30"/>
        <v>2.1</v>
      </c>
      <c r="O93" s="147">
        <f>IF('Crisis Indicator Data'!H90="x","x",IF('Crisis Indicator Data'!H90=0,0,IF(LOG('Crisis Indicator Data'!H90)&lt;O$4,0,IF(LOG('Crisis Indicator Data'!H90)&gt;O$3,5,ROUND(5-(O$3-LOG('Crisis Indicator Data'!H90))/(O$3-O$4)*5,1)))))</f>
        <v>3.1</v>
      </c>
      <c r="P93" s="165">
        <f>IF('Crisis Indicator Data'!H90="x","x",'Crisis Indicator Data'!H90/'Crisis Indicator Data'!G90)</f>
        <v>0.39834710743801655</v>
      </c>
      <c r="Q93" s="147">
        <f t="shared" si="31"/>
        <v>2</v>
      </c>
      <c r="R93" s="147">
        <f t="shared" si="32"/>
        <v>2.5499999999999998</v>
      </c>
      <c r="S93" s="147">
        <f>IF('Crisis Indicator Data'!I90="x","x",IF('Crisis Indicator Data'!I90=0,0,IF(LOG('Crisis Indicator Data'!I90)&lt;S$4,0,IF(LOG('Crisis Indicator Data'!I90)&gt;S$3,5,ROUND(5-(S$3-LOG('Crisis Indicator Data'!I90))/(S$3-S$4)*5,1)))))</f>
        <v>3.6</v>
      </c>
      <c r="T93" s="165">
        <f>IF('Crisis Indicator Data'!H90="x","x",IF('Crisis Indicator Data'!I90="x","x",'Crisis Indicator Data'!I90/'Crisis Indicator Data'!H90))</f>
        <v>0.12821576763485476</v>
      </c>
      <c r="U93" s="147">
        <f t="shared" si="33"/>
        <v>4.3</v>
      </c>
      <c r="V93" s="147">
        <f t="shared" si="34"/>
        <v>4</v>
      </c>
      <c r="W93" s="147">
        <f>IF('Crisis Indicator Data'!L90="x","x",IF('Crisis Indicator Data'!L90=0,0,IF(LOG('Crisis Indicator Data'!L90)&lt;W$4,0,IF(LOG('Crisis Indicator Data'!L90)&gt;W$3,5,ROUND(5-(W$3-LOG('Crisis Indicator Data'!L90))/(W$3-W$4)*5,1)))))</f>
        <v>3.3</v>
      </c>
      <c r="X93" s="166">
        <f>IF(OR('Crisis Indicator Data'!L90="x",'Crisis Indicator Data'!H90="x"),"x",'Crisis Indicator Data'!L90/'Crisis Indicator Data'!H90)</f>
        <v>7.9253112033195026E-5</v>
      </c>
      <c r="Y93" s="147">
        <f t="shared" si="35"/>
        <v>4</v>
      </c>
      <c r="Z93" s="147">
        <f t="shared" si="36"/>
        <v>3.7</v>
      </c>
      <c r="AA93" s="147">
        <f t="shared" si="37"/>
        <v>3.9</v>
      </c>
      <c r="AB93" s="167">
        <f t="shared" si="38"/>
        <v>3.3</v>
      </c>
    </row>
    <row r="94" spans="1:28" x14ac:dyDescent="0.25">
      <c r="A94" s="172" t="str">
        <f>'Crisis Indicator Data'!A91</f>
        <v>Nigerian Refugees</v>
      </c>
      <c r="B94" s="173" t="str">
        <f>'Crisis Indicator Data'!B91</f>
        <v>Displacement</v>
      </c>
      <c r="C94" s="173" t="str">
        <f>'Crisis Indicator Data'!C91</f>
        <v>NER004</v>
      </c>
      <c r="D94" s="173" t="str">
        <f>'Crisis Indicator Data'!D91</f>
        <v>Niger</v>
      </c>
      <c r="E94" s="174" t="str">
        <f>'Crisis Indicator Data'!E91</f>
        <v>NER</v>
      </c>
      <c r="F94" s="168">
        <f>IF('Crisis Indicator Data'!F91="x","x",IF(LOG('Crisis Indicator Data'!F91)&lt;F$4,0,IF(LOG('Crisis Indicator Data'!F91)&gt;F$3,5,ROUND(5-(F$3-LOG('Crisis Indicator Data'!F91))/(F$3-F$4)*5,1))))</f>
        <v>1.6</v>
      </c>
      <c r="G94" s="165">
        <f>IF('Crisis Indicator Data'!F91="x","x",IF(LEN(E94)&gt;3,('Crisis Indicator Data'!F91/VLOOKUP('Impact of the crisis'!$C94,'Regional Crises'!$B$1:$R$66,4,FALSE)),'Crisis Indicator Data'!F91/VLOOKUP('Impact of the crisis'!$E94,'Country Indicator Data'!$B$4:$P$300,15,FALSE)))</f>
        <v>6.8019262650982869E-3</v>
      </c>
      <c r="H94" s="147">
        <f t="shared" si="26"/>
        <v>0</v>
      </c>
      <c r="I94" s="147">
        <f t="shared" si="27"/>
        <v>0.8</v>
      </c>
      <c r="J94" s="147">
        <f>IF('Crisis Indicator Data'!G91="x","x",IF(LOG('Crisis Indicator Data'!G91)&lt;J$4,0,IF(LOG('Crisis Indicator Data'!G91)&gt;J$3,5,ROUND(5-(J$3-LOG('Crisis Indicator Data'!G91))/(J$3-J$4)*5,1))))</f>
        <v>2.1</v>
      </c>
      <c r="K94" s="165">
        <f>IF('Crisis Indicator Data'!G91="x","x",IF(LEN(E94)&gt;3,('Crisis Indicator Data'!G91/VLOOKUP('Impact of the crisis'!$C94,'Regional Crises'!$B$1:$R$66,5,FALSE)),'Crisis Indicator Data'!G91/VLOOKUP('Impact of the crisis'!$E94,'Country Indicator Data'!$B$4:$P$300,14,FALSE)))</f>
        <v>0.16765384615384615</v>
      </c>
      <c r="L94" s="147">
        <f t="shared" si="28"/>
        <v>0.8</v>
      </c>
      <c r="M94" s="147">
        <f t="shared" si="29"/>
        <v>1.4500000000000002</v>
      </c>
      <c r="N94" s="147">
        <f t="shared" si="30"/>
        <v>1.1000000000000001</v>
      </c>
      <c r="O94" s="147">
        <f>IF('Crisis Indicator Data'!H91="x","x",IF('Crisis Indicator Data'!H91=0,0,IF(LOG('Crisis Indicator Data'!H91)&lt;O$4,0,IF(LOG('Crisis Indicator Data'!H91)&gt;O$3,5,ROUND(5-(O$3-LOG('Crisis Indicator Data'!H91))/(O$3-O$4)*5,1)))))</f>
        <v>2.5</v>
      </c>
      <c r="P94" s="165">
        <f>IF('Crisis Indicator Data'!H91="x","x",'Crisis Indicator Data'!H91/'Crisis Indicator Data'!G91)</f>
        <v>0.21954576737783896</v>
      </c>
      <c r="Q94" s="147">
        <f t="shared" si="31"/>
        <v>1.1000000000000001</v>
      </c>
      <c r="R94" s="147">
        <f t="shared" si="32"/>
        <v>1.8</v>
      </c>
      <c r="S94" s="147">
        <f>IF('Crisis Indicator Data'!I91="x","x",IF('Crisis Indicator Data'!I91=0,0,IF(LOG('Crisis Indicator Data'!I91)&lt;S$4,0,IF(LOG('Crisis Indicator Data'!I91)&gt;S$3,5,ROUND(5-(S$3-LOG('Crisis Indicator Data'!I91))/(S$3-S$4)*5,1)))))</f>
        <v>2.6</v>
      </c>
      <c r="T94" s="165">
        <f>IF('Crisis Indicator Data'!H91="x","x",IF('Crisis Indicator Data'!I91="x","x",'Crisis Indicator Data'!I91/'Crisis Indicator Data'!H91))</f>
        <v>6.8965517241379309E-2</v>
      </c>
      <c r="U94" s="147">
        <f t="shared" si="33"/>
        <v>2.2999999999999998</v>
      </c>
      <c r="V94" s="147">
        <f t="shared" si="34"/>
        <v>2.5</v>
      </c>
      <c r="W94" s="147">
        <f>IF('Crisis Indicator Data'!L91="x","x",IF('Crisis Indicator Data'!L91=0,0,IF(LOG('Crisis Indicator Data'!L91)&lt;W$4,0,IF(LOG('Crisis Indicator Data'!L91)&gt;W$3,5,ROUND(5-(W$3-LOG('Crisis Indicator Data'!L91))/(W$3-W$4)*5,1)))))</f>
        <v>2</v>
      </c>
      <c r="X94" s="166">
        <f>IF(OR('Crisis Indicator Data'!L91="x",'Crisis Indicator Data'!H91="x"),"x",'Crisis Indicator Data'!L91/'Crisis Indicator Data'!H91)</f>
        <v>2.5078369905956112E-5</v>
      </c>
      <c r="Y94" s="147">
        <f t="shared" si="35"/>
        <v>1.3</v>
      </c>
      <c r="Z94" s="147">
        <f t="shared" si="36"/>
        <v>1.7</v>
      </c>
      <c r="AA94" s="147">
        <f t="shared" si="37"/>
        <v>2.1</v>
      </c>
      <c r="AB94" s="167">
        <f t="shared" si="38"/>
        <v>2</v>
      </c>
    </row>
    <row r="95" spans="1:28" x14ac:dyDescent="0.25">
      <c r="A95" s="172" t="str">
        <f>'Crisis Indicator Data'!A92</f>
        <v>Complex crisis in Nigeria</v>
      </c>
      <c r="B95" s="173" t="str">
        <f>'Crisis Indicator Data'!B92</f>
        <v>Conflict,Displacement,Violence</v>
      </c>
      <c r="C95" s="173" t="str">
        <f>'Crisis Indicator Data'!C92</f>
        <v>NGA001</v>
      </c>
      <c r="D95" s="173" t="str">
        <f>'Crisis Indicator Data'!D92</f>
        <v>Nigeria</v>
      </c>
      <c r="E95" s="174" t="str">
        <f>'Crisis Indicator Data'!E92</f>
        <v>NGA</v>
      </c>
      <c r="F95" s="168">
        <f>IF('Crisis Indicator Data'!F92="x","x",IF(LOG('Crisis Indicator Data'!F92)&lt;F$4,0,IF(LOG('Crisis Indicator Data'!F92)&gt;F$3,5,ROUND(5-(F$3-LOG('Crisis Indicator Data'!F92))/(F$3-F$4)*5,1))))</f>
        <v>4.9000000000000004</v>
      </c>
      <c r="G95" s="165">
        <f>IF('Crisis Indicator Data'!F92="x","x",IF(LEN(E95)&gt;3,('Crisis Indicator Data'!F92/VLOOKUP('Impact of the crisis'!$C95,'Regional Crises'!$B$1:$R$66,4,FALSE)),'Crisis Indicator Data'!F92/VLOOKUP('Impact of the crisis'!$E95,'Country Indicator Data'!$B$4:$P$300,15,FALSE)))</f>
        <v>1</v>
      </c>
      <c r="H95" s="147">
        <f t="shared" si="26"/>
        <v>5</v>
      </c>
      <c r="I95" s="147">
        <f t="shared" si="27"/>
        <v>4.95</v>
      </c>
      <c r="J95" s="147">
        <f>IF('Crisis Indicator Data'!G92="x","x",IF(LOG('Crisis Indicator Data'!G92)&lt;J$4,0,IF(LOG('Crisis Indicator Data'!G92)&gt;J$3,5,ROUND(5-(J$3-LOG('Crisis Indicator Data'!G92))/(J$3-J$4)*5,1))))</f>
        <v>5</v>
      </c>
      <c r="K95" s="165">
        <f>IF('Crisis Indicator Data'!G92="x","x",IF(LEN(E95)&gt;3,('Crisis Indicator Data'!G92/VLOOKUP('Impact of the crisis'!$C95,'Regional Crises'!$B$1:$R$66,5,FALSE)),'Crisis Indicator Data'!G92/VLOOKUP('Impact of the crisis'!$E95,'Country Indicator Data'!$B$4:$P$300,14,FALSE)))</f>
        <v>1</v>
      </c>
      <c r="L95" s="147">
        <f t="shared" si="28"/>
        <v>5</v>
      </c>
      <c r="M95" s="147">
        <f t="shared" si="29"/>
        <v>5</v>
      </c>
      <c r="N95" s="147">
        <f t="shared" si="30"/>
        <v>5</v>
      </c>
      <c r="O95" s="147">
        <f>IF('Crisis Indicator Data'!H92="x","x",IF('Crisis Indicator Data'!H92=0,0,IF(LOG('Crisis Indicator Data'!H92)&lt;O$4,0,IF(LOG('Crisis Indicator Data'!H92)&gt;O$3,5,ROUND(5-(O$3-LOG('Crisis Indicator Data'!H92))/(O$3-O$4)*5,1)))))</f>
        <v>4.8</v>
      </c>
      <c r="P95" s="165">
        <f>IF('Crisis Indicator Data'!H92="x","x",'Crisis Indicator Data'!H92/'Crisis Indicator Data'!G92)</f>
        <v>0.10389190790093651</v>
      </c>
      <c r="Q95" s="147">
        <f t="shared" si="31"/>
        <v>0.5</v>
      </c>
      <c r="R95" s="147">
        <f t="shared" si="32"/>
        <v>2.65</v>
      </c>
      <c r="S95" s="147">
        <f>IF('Crisis Indicator Data'!I92="x","x",IF('Crisis Indicator Data'!I92=0,0,IF(LOG('Crisis Indicator Data'!I92)&lt;S$4,0,IF(LOG('Crisis Indicator Data'!I92)&gt;S$3,5,ROUND(5-(S$3-LOG('Crisis Indicator Data'!I92))/(S$3-S$4)*5,1)))))</f>
        <v>5</v>
      </c>
      <c r="T95" s="165">
        <f>IF('Crisis Indicator Data'!H92="x","x",IF('Crisis Indicator Data'!I92="x","x",'Crisis Indicator Data'!I92/'Crisis Indicator Data'!H92))</f>
        <v>0.26364892881824464</v>
      </c>
      <c r="U95" s="147">
        <f t="shared" si="33"/>
        <v>5</v>
      </c>
      <c r="V95" s="147">
        <f t="shared" si="34"/>
        <v>5</v>
      </c>
      <c r="W95" s="147">
        <f>IF('Crisis Indicator Data'!L92="x","x",IF('Crisis Indicator Data'!L92=0,0,IF(LOG('Crisis Indicator Data'!L92)&lt;W$4,0,IF(LOG('Crisis Indicator Data'!L92)&gt;W$3,5,ROUND(5-(W$3-LOG('Crisis Indicator Data'!L92))/(W$3-W$4)*5,1)))))</f>
        <v>5</v>
      </c>
      <c r="X95" s="166">
        <f>IF(OR('Crisis Indicator Data'!L92="x",'Crisis Indicator Data'!H92="x"),"x",'Crisis Indicator Data'!L92/'Crisis Indicator Data'!H92)</f>
        <v>2.0365411195577055E-4</v>
      </c>
      <c r="Y95" s="147">
        <f t="shared" si="35"/>
        <v>5</v>
      </c>
      <c r="Z95" s="147">
        <f t="shared" si="36"/>
        <v>5</v>
      </c>
      <c r="AA95" s="147">
        <f t="shared" si="37"/>
        <v>5</v>
      </c>
      <c r="AB95" s="167">
        <f t="shared" si="38"/>
        <v>4.0999999999999996</v>
      </c>
    </row>
    <row r="96" spans="1:28" x14ac:dyDescent="0.25">
      <c r="A96" s="172" t="str">
        <f>'Crisis Indicator Data'!A93</f>
        <v>Middle belt conflict</v>
      </c>
      <c r="B96" s="173" t="str">
        <f>'Crisis Indicator Data'!B93</f>
        <v>Violence</v>
      </c>
      <c r="C96" s="173" t="str">
        <f>'Crisis Indicator Data'!C93</f>
        <v>NGA003</v>
      </c>
      <c r="D96" s="173" t="str">
        <f>'Crisis Indicator Data'!D93</f>
        <v>Nigeria</v>
      </c>
      <c r="E96" s="174" t="str">
        <f>'Crisis Indicator Data'!E93</f>
        <v>NGA</v>
      </c>
      <c r="F96" s="168">
        <f>IF('Crisis Indicator Data'!F93="x","x",IF(LOG('Crisis Indicator Data'!F93)&lt;F$4,0,IF(LOG('Crisis Indicator Data'!F93)&gt;F$3,5,ROUND(5-(F$3-LOG('Crisis Indicator Data'!F93))/(F$3-F$4)*5,1))))</f>
        <v>3.6</v>
      </c>
      <c r="G96" s="165">
        <f>IF('Crisis Indicator Data'!F93="x","x",IF(LEN(E96)&gt;3,('Crisis Indicator Data'!F93/VLOOKUP('Impact of the crisis'!$C96,'Regional Crises'!$B$1:$R$66,4,FALSE)),'Crisis Indicator Data'!F93/VLOOKUP('Impact of the crisis'!$E96,'Country Indicator Data'!$B$4:$P$300,15,FALSE)))</f>
        <v>0.15697047553169297</v>
      </c>
      <c r="H96" s="147">
        <f t="shared" si="26"/>
        <v>0.7</v>
      </c>
      <c r="I96" s="147">
        <f t="shared" si="27"/>
        <v>2.15</v>
      </c>
      <c r="J96" s="147">
        <f>IF('Crisis Indicator Data'!G93="x","x",IF(LOG('Crisis Indicator Data'!G93)&lt;J$4,0,IF(LOG('Crisis Indicator Data'!G93)&gt;J$3,5,ROUND(5-(J$3-LOG('Crisis Indicator Data'!G93))/(J$3-J$4)*5,1))))</f>
        <v>4</v>
      </c>
      <c r="K96" s="165">
        <f>IF('Crisis Indicator Data'!G93="x","x",IF(LEN(E96)&gt;3,('Crisis Indicator Data'!G93/VLOOKUP('Impact of the crisis'!$C96,'Regional Crises'!$B$1:$R$66,5,FALSE)),'Crisis Indicator Data'!G93/VLOOKUP('Impact of the crisis'!$E96,'Country Indicator Data'!$B$4:$P$300,14,FALSE)))</f>
        <v>6.9698043949436156E-2</v>
      </c>
      <c r="L96" s="147">
        <f t="shared" si="28"/>
        <v>0.3</v>
      </c>
      <c r="M96" s="147">
        <f t="shared" si="29"/>
        <v>2.15</v>
      </c>
      <c r="N96" s="147">
        <f t="shared" si="30"/>
        <v>2.2000000000000002</v>
      </c>
      <c r="O96" s="147">
        <f>IF('Crisis Indicator Data'!H93="x","x",IF('Crisis Indicator Data'!H93=0,0,IF(LOG('Crisis Indicator Data'!H93)&lt;O$4,0,IF(LOG('Crisis Indicator Data'!H93)&gt;O$3,5,ROUND(5-(O$3-LOG('Crisis Indicator Data'!H93))/(O$3-O$4)*5,1)))))</f>
        <v>3.1</v>
      </c>
      <c r="P96" s="165">
        <f>IF('Crisis Indicator Data'!H93="x","x",'Crisis Indicator Data'!H93/'Crisis Indicator Data'!G93)</f>
        <v>0.13913211434457892</v>
      </c>
      <c r="Q96" s="147">
        <f t="shared" si="31"/>
        <v>0.7</v>
      </c>
      <c r="R96" s="147">
        <f t="shared" si="32"/>
        <v>1.9</v>
      </c>
      <c r="S96" s="147">
        <f>IF('Crisis Indicator Data'!I93="x","x",IF('Crisis Indicator Data'!I93=0,0,IF(LOG('Crisis Indicator Data'!I93)&lt;S$4,0,IF(LOG('Crisis Indicator Data'!I93)&gt;S$3,5,ROUND(5-(S$3-LOG('Crisis Indicator Data'!I93))/(S$3-S$4)*5,1)))))</f>
        <v>3.9</v>
      </c>
      <c r="T96" s="165">
        <f>IF('Crisis Indicator Data'!H93="x","x",IF('Crisis Indicator Data'!I93="x","x",'Crisis Indicator Data'!I93/'Crisis Indicator Data'!H93))</f>
        <v>0.26885701064322071</v>
      </c>
      <c r="U96" s="147">
        <f t="shared" si="33"/>
        <v>5</v>
      </c>
      <c r="V96" s="147">
        <f t="shared" si="34"/>
        <v>4.5</v>
      </c>
      <c r="W96" s="147">
        <f>IF('Crisis Indicator Data'!L93="x","x",IF('Crisis Indicator Data'!L93=0,0,IF(LOG('Crisis Indicator Data'!L93)&lt;W$4,0,IF(LOG('Crisis Indicator Data'!L93)&gt;W$3,5,ROUND(5-(W$3-LOG('Crisis Indicator Data'!L93))/(W$3-W$4)*5,1)))))</f>
        <v>3.8</v>
      </c>
      <c r="X96" s="166">
        <f>IF(OR('Crisis Indicator Data'!L93="x",'Crisis Indicator Data'!H93="x"),"x",'Crisis Indicator Data'!L93/'Crisis Indicator Data'!H93)</f>
        <v>2.0777417862100881E-4</v>
      </c>
      <c r="Y96" s="147">
        <f t="shared" si="35"/>
        <v>5</v>
      </c>
      <c r="Z96" s="147">
        <f t="shared" si="36"/>
        <v>4.4000000000000004</v>
      </c>
      <c r="AA96" s="147">
        <f t="shared" si="37"/>
        <v>4.5</v>
      </c>
      <c r="AB96" s="167">
        <f t="shared" si="38"/>
        <v>3.5</v>
      </c>
    </row>
    <row r="97" spans="1:28" x14ac:dyDescent="0.25">
      <c r="A97" s="172" t="str">
        <f>'Crisis Indicator Data'!A94</f>
        <v>Boko Haram crisis in Nigeria</v>
      </c>
      <c r="B97" s="173" t="str">
        <f>'Crisis Indicator Data'!B94</f>
        <v>Conflict,Displacement</v>
      </c>
      <c r="C97" s="173" t="str">
        <f>'Crisis Indicator Data'!C94</f>
        <v>NGA004</v>
      </c>
      <c r="D97" s="173" t="str">
        <f>'Crisis Indicator Data'!D94</f>
        <v>Nigeria</v>
      </c>
      <c r="E97" s="174" t="str">
        <f>'Crisis Indicator Data'!E94</f>
        <v>NGA</v>
      </c>
      <c r="F97" s="168">
        <f>IF('Crisis Indicator Data'!F94="x","x",IF(LOG('Crisis Indicator Data'!F94)&lt;F$4,0,IF(LOG('Crisis Indicator Data'!F94)&gt;F$3,5,ROUND(5-(F$3-LOG('Crisis Indicator Data'!F94))/(F$3-F$4)*5,1))))</f>
        <v>3.7</v>
      </c>
      <c r="G97" s="165">
        <f>IF('Crisis Indicator Data'!F94="x","x",IF(LEN(E97)&gt;3,('Crisis Indicator Data'!F94/VLOOKUP('Impact of the crisis'!$C97,'Regional Crises'!$B$1:$R$66,4,FALSE)),'Crisis Indicator Data'!F94/VLOOKUP('Impact of the crisis'!$E97,'Country Indicator Data'!$B$4:$P$300,15,FALSE)))</f>
        <v>0.17338954950206967</v>
      </c>
      <c r="H97" s="147">
        <f t="shared" si="26"/>
        <v>0.8</v>
      </c>
      <c r="I97" s="147">
        <f t="shared" si="27"/>
        <v>2.25</v>
      </c>
      <c r="J97" s="147">
        <f>IF('Crisis Indicator Data'!G94="x","x",IF(LOG('Crisis Indicator Data'!G94)&lt;J$4,0,IF(LOG('Crisis Indicator Data'!G94)&gt;J$3,5,ROUND(5-(J$3-LOG('Crisis Indicator Data'!G94))/(J$3-J$4)*5,1))))</f>
        <v>4</v>
      </c>
      <c r="K97" s="165">
        <f>IF('Crisis Indicator Data'!G94="x","x",IF(LEN(E97)&gt;3,('Crisis Indicator Data'!G94/VLOOKUP('Impact of the crisis'!$C97,'Regional Crises'!$B$1:$R$66,5,FALSE)),'Crisis Indicator Data'!G94/VLOOKUP('Impact of the crisis'!$E97,'Country Indicator Data'!$B$4:$P$300,14,FALSE)))</f>
        <v>7.2246877902776341E-2</v>
      </c>
      <c r="L97" s="147">
        <f t="shared" si="28"/>
        <v>0.3</v>
      </c>
      <c r="M97" s="147">
        <f t="shared" si="29"/>
        <v>2.15</v>
      </c>
      <c r="N97" s="147">
        <f t="shared" si="30"/>
        <v>2.2000000000000002</v>
      </c>
      <c r="O97" s="147">
        <f>IF('Crisis Indicator Data'!H94="x","x",IF('Crisis Indicator Data'!H94=0,0,IF(LOG('Crisis Indicator Data'!H94)&lt;O$4,0,IF(LOG('Crisis Indicator Data'!H94)&gt;O$3,5,ROUND(5-(O$3-LOG('Crisis Indicator Data'!H94))/(O$3-O$4)*5,1)))))</f>
        <v>4.5</v>
      </c>
      <c r="P97" s="165">
        <f>IF('Crisis Indicator Data'!H94="x","x",'Crisis Indicator Data'!H94/'Crisis Indicator Data'!G94)</f>
        <v>1</v>
      </c>
      <c r="Q97" s="147">
        <f t="shared" si="31"/>
        <v>5</v>
      </c>
      <c r="R97" s="147">
        <f t="shared" si="32"/>
        <v>4.75</v>
      </c>
      <c r="S97" s="147">
        <f>IF('Crisis Indicator Data'!I94="x","x",IF('Crisis Indicator Data'!I94=0,0,IF(LOG('Crisis Indicator Data'!I94)&lt;S$4,0,IF(LOG('Crisis Indicator Data'!I94)&gt;S$3,5,ROUND(5-(S$3-LOG('Crisis Indicator Data'!I94))/(S$3-S$4)*5,1)))))</f>
        <v>5</v>
      </c>
      <c r="T97" s="165">
        <f>IF('Crisis Indicator Data'!H94="x","x",IF('Crisis Indicator Data'!I94="x","x",'Crisis Indicator Data'!I94/'Crisis Indicator Data'!H94))</f>
        <v>0.29596273291925468</v>
      </c>
      <c r="U97" s="147">
        <f t="shared" si="33"/>
        <v>5</v>
      </c>
      <c r="V97" s="147">
        <f t="shared" si="34"/>
        <v>5</v>
      </c>
      <c r="W97" s="147">
        <f>IF('Crisis Indicator Data'!L94="x","x",IF('Crisis Indicator Data'!L94=0,0,IF(LOG('Crisis Indicator Data'!L94)&lt;W$4,0,IF(LOG('Crisis Indicator Data'!L94)&gt;W$3,5,ROUND(5-(W$3-LOG('Crisis Indicator Data'!L94))/(W$3-W$4)*5,1)))))</f>
        <v>4.5999999999999996</v>
      </c>
      <c r="X97" s="166">
        <f>IF(OR('Crisis Indicator Data'!L94="x",'Crisis Indicator Data'!H94="x"),"x",'Crisis Indicator Data'!L94/'Crisis Indicator Data'!H94)</f>
        <v>1.0695652173913044E-4</v>
      </c>
      <c r="Y97" s="147">
        <f t="shared" si="35"/>
        <v>5</v>
      </c>
      <c r="Z97" s="147">
        <f t="shared" si="36"/>
        <v>4.8</v>
      </c>
      <c r="AA97" s="147">
        <f t="shared" si="37"/>
        <v>4.9000000000000004</v>
      </c>
      <c r="AB97" s="167">
        <f t="shared" si="38"/>
        <v>4.8</v>
      </c>
    </row>
    <row r="98" spans="1:28" x14ac:dyDescent="0.25">
      <c r="A98" s="172" t="str">
        <f>'Crisis Indicator Data'!A95</f>
        <v>Northwest Banditry</v>
      </c>
      <c r="B98" s="173" t="str">
        <f>'Crisis Indicator Data'!B95</f>
        <v>Violence,Displacement</v>
      </c>
      <c r="C98" s="173" t="str">
        <f>'Crisis Indicator Data'!C95</f>
        <v>NGA007</v>
      </c>
      <c r="D98" s="173" t="str">
        <f>'Crisis Indicator Data'!D95</f>
        <v>Nigeria</v>
      </c>
      <c r="E98" s="174" t="str">
        <f>'Crisis Indicator Data'!E95</f>
        <v>NGA</v>
      </c>
      <c r="F98" s="168">
        <f>IF('Crisis Indicator Data'!F95="x","x",IF(LOG('Crisis Indicator Data'!F95)&lt;F$4,0,IF(LOG('Crisis Indicator Data'!F95)&gt;F$3,5,ROUND(5-(F$3-LOG('Crisis Indicator Data'!F95))/(F$3-F$4)*5,1))))</f>
        <v>4</v>
      </c>
      <c r="G98" s="165">
        <f>IF('Crisis Indicator Data'!F95="x","x",IF(LEN(E98)&gt;3,('Crisis Indicator Data'!F95/VLOOKUP('Impact of the crisis'!$C98,'Regional Crises'!$B$1:$R$66,4,FALSE)),'Crisis Indicator Data'!F95/VLOOKUP('Impact of the crisis'!$E98,'Country Indicator Data'!$B$4:$P$300,15,FALSE)))</f>
        <v>0.26099673902302445</v>
      </c>
      <c r="H98" s="147">
        <f t="shared" si="26"/>
        <v>1.2</v>
      </c>
      <c r="I98" s="147">
        <f t="shared" si="27"/>
        <v>2.6</v>
      </c>
      <c r="J98" s="147">
        <f>IF('Crisis Indicator Data'!G95="x","x",IF(LOG('Crisis Indicator Data'!G95)&lt;J$4,0,IF(LOG('Crisis Indicator Data'!G95)&gt;J$3,5,ROUND(5-(J$3-LOG('Crisis Indicator Data'!G95))/(J$3-J$4)*5,1))))</f>
        <v>5</v>
      </c>
      <c r="K98" s="165">
        <f>IF('Crisis Indicator Data'!G95="x","x",IF(LEN(E98)&gt;3,('Crisis Indicator Data'!G95/VLOOKUP('Impact of the crisis'!$C98,'Regional Crises'!$B$1:$R$66,5,FALSE)),'Crisis Indicator Data'!G95/VLOOKUP('Impact of the crisis'!$E98,'Country Indicator Data'!$B$4:$P$300,14,FALSE)))</f>
        <v>0.18636553330311828</v>
      </c>
      <c r="L98" s="147">
        <f t="shared" si="28"/>
        <v>0.9</v>
      </c>
      <c r="M98" s="147">
        <f t="shared" si="29"/>
        <v>2.95</v>
      </c>
      <c r="N98" s="147">
        <f t="shared" si="30"/>
        <v>2.8</v>
      </c>
      <c r="O98" s="147">
        <f>IF('Crisis Indicator Data'!H95="x","x",IF('Crisis Indicator Data'!H95=0,0,IF(LOG('Crisis Indicator Data'!H95)&lt;O$4,0,IF(LOG('Crisis Indicator Data'!H95)&gt;O$3,5,ROUND(5-(O$3-LOG('Crisis Indicator Data'!H95))/(O$3-O$4)*5,1)))))</f>
        <v>3.6</v>
      </c>
      <c r="P98" s="165">
        <f>IF('Crisis Indicator Data'!H95="x","x",'Crisis Indicator Data'!H95/'Crisis Indicator Data'!G95)</f>
        <v>0.1151669836989237</v>
      </c>
      <c r="Q98" s="147">
        <f t="shared" si="31"/>
        <v>0.5</v>
      </c>
      <c r="R98" s="147">
        <f t="shared" si="32"/>
        <v>2.0499999999999998</v>
      </c>
      <c r="S98" s="147">
        <f>IF('Crisis Indicator Data'!I95="x","x",IF('Crisis Indicator Data'!I95=0,0,IF(LOG('Crisis Indicator Data'!I95)&lt;S$4,0,IF(LOG('Crisis Indicator Data'!I95)&gt;S$3,5,ROUND(5-(S$3-LOG('Crisis Indicator Data'!I95))/(S$3-S$4)*5,1)))))</f>
        <v>4</v>
      </c>
      <c r="T98" s="165">
        <f>IF('Crisis Indicator Data'!H95="x","x",IF('Crisis Indicator Data'!I95="x","x",'Crisis Indicator Data'!I95/'Crisis Indicator Data'!H95))</f>
        <v>0.13568889818105792</v>
      </c>
      <c r="U98" s="147">
        <f t="shared" si="33"/>
        <v>4.5</v>
      </c>
      <c r="V98" s="147">
        <f t="shared" si="34"/>
        <v>4.3</v>
      </c>
      <c r="W98" s="147">
        <f>IF('Crisis Indicator Data'!L95="x","x",IF('Crisis Indicator Data'!L95=0,0,IF(LOG('Crisis Indicator Data'!L95)&lt;W$4,0,IF(LOG('Crisis Indicator Data'!L95)&gt;W$3,5,ROUND(5-(W$3-LOG('Crisis Indicator Data'!L95))/(W$3-W$4)*5,1)))))</f>
        <v>4.5999999999999996</v>
      </c>
      <c r="X98" s="166">
        <f>IF(OR('Crisis Indicator Data'!L95="x",'Crisis Indicator Data'!H95="x"),"x",'Crisis Indicator Data'!L95/'Crisis Indicator Data'!H95)</f>
        <v>3.6127953167468116E-4</v>
      </c>
      <c r="Y98" s="147">
        <f t="shared" si="35"/>
        <v>5</v>
      </c>
      <c r="Z98" s="147">
        <f t="shared" si="36"/>
        <v>4.8</v>
      </c>
      <c r="AA98" s="147">
        <f t="shared" si="37"/>
        <v>4.5999999999999996</v>
      </c>
      <c r="AB98" s="167">
        <f t="shared" si="38"/>
        <v>3.6</v>
      </c>
    </row>
    <row r="99" spans="1:28" x14ac:dyDescent="0.25">
      <c r="A99" s="172" t="str">
        <f>'Crisis Indicator Data'!A96</f>
        <v>Cameroonian Refugees in Nigeria</v>
      </c>
      <c r="B99" s="173" t="str">
        <f>'Crisis Indicator Data'!B96</f>
        <v>Displacement</v>
      </c>
      <c r="C99" s="173" t="str">
        <f>'Crisis Indicator Data'!C96</f>
        <v>NGA008</v>
      </c>
      <c r="D99" s="173" t="str">
        <f>'Crisis Indicator Data'!D96</f>
        <v>Nigeria</v>
      </c>
      <c r="E99" s="174" t="str">
        <f>'Crisis Indicator Data'!E96</f>
        <v>NGA</v>
      </c>
      <c r="F99" s="168">
        <f>IF('Crisis Indicator Data'!F96="x","x",IF(LOG('Crisis Indicator Data'!F96)&lt;F$4,0,IF(LOG('Crisis Indicator Data'!F96)&gt;F$3,5,ROUND(5-(F$3-LOG('Crisis Indicator Data'!F96))/(F$3-F$4)*5,1))))</f>
        <v>3.4</v>
      </c>
      <c r="G99" s="165">
        <f>IF('Crisis Indicator Data'!F96="x","x",IF(LEN(E99)&gt;3,('Crisis Indicator Data'!F96/VLOOKUP('Impact of the crisis'!$C99,'Regional Crises'!$B$1:$R$66,4,FALSE)),'Crisis Indicator Data'!F96/VLOOKUP('Impact of the crisis'!$E99,'Country Indicator Data'!$B$4:$P$300,15,FALSE)))</f>
        <v>0.11953511863587953</v>
      </c>
      <c r="H99" s="147">
        <f t="shared" si="26"/>
        <v>0.5</v>
      </c>
      <c r="I99" s="147">
        <f t="shared" si="27"/>
        <v>1.95</v>
      </c>
      <c r="J99" s="147">
        <f>IF('Crisis Indicator Data'!G96="x","x",IF(LOG('Crisis Indicator Data'!G96)&lt;J$4,0,IF(LOG('Crisis Indicator Data'!G96)&gt;J$3,5,ROUND(5-(J$3-LOG('Crisis Indicator Data'!G96))/(J$3-J$4)*5,1))))</f>
        <v>3.7</v>
      </c>
      <c r="K99" s="165">
        <f>IF('Crisis Indicator Data'!G96="x","x",IF(LEN(E99)&gt;3,('Crisis Indicator Data'!G96/VLOOKUP('Impact of the crisis'!$C99,'Regional Crises'!$B$1:$R$66,5,FALSE)),'Crisis Indicator Data'!G96/VLOOKUP('Impact of the crisis'!$E99,'Country Indicator Data'!$B$4:$P$300,14,FALSE)))</f>
        <v>5.6877588659483863E-2</v>
      </c>
      <c r="L99" s="147">
        <f t="shared" si="28"/>
        <v>0.2</v>
      </c>
      <c r="M99" s="147">
        <f t="shared" si="29"/>
        <v>1.9500000000000002</v>
      </c>
      <c r="N99" s="147">
        <f t="shared" si="30"/>
        <v>2</v>
      </c>
      <c r="O99" s="147">
        <f>IF('Crisis Indicator Data'!H96="x","x",IF('Crisis Indicator Data'!H96=0,0,IF(LOG('Crisis Indicator Data'!H96)&lt;O$4,0,IF(LOG('Crisis Indicator Data'!H96)&gt;O$3,5,ROUND(5-(O$3-LOG('Crisis Indicator Data'!H96))/(O$3-O$4)*5,1)))))</f>
        <v>0.9</v>
      </c>
      <c r="P99" s="165">
        <f>IF('Crisis Indicator Data'!H96="x","x",'Crisis Indicator Data'!H96/'Crisis Indicator Data'!G96)</f>
        <v>8.5207100591715972E-3</v>
      </c>
      <c r="Q99" s="147">
        <f t="shared" si="31"/>
        <v>0</v>
      </c>
      <c r="R99" s="147">
        <f t="shared" si="32"/>
        <v>0.45</v>
      </c>
      <c r="S99" s="147">
        <f>IF('Crisis Indicator Data'!I96="x","x",IF('Crisis Indicator Data'!I96=0,0,IF(LOG('Crisis Indicator Data'!I96)&lt;S$4,0,IF(LOG('Crisis Indicator Data'!I96)&gt;S$3,5,ROUND(5-(S$3-LOG('Crisis Indicator Data'!I96))/(S$3-S$4)*5,1)))))</f>
        <v>2.9</v>
      </c>
      <c r="T99" s="165">
        <f>IF('Crisis Indicator Data'!H96="x","x",IF('Crisis Indicator Data'!I96="x","x",'Crisis Indicator Data'!I96/'Crisis Indicator Data'!H96))</f>
        <v>1</v>
      </c>
      <c r="U99" s="147">
        <f t="shared" si="33"/>
        <v>5</v>
      </c>
      <c r="V99" s="147">
        <f t="shared" si="34"/>
        <v>4</v>
      </c>
      <c r="W99" s="147" t="str">
        <f>IF('Crisis Indicator Data'!L96="x","x",IF('Crisis Indicator Data'!L96=0,0,IF(LOG('Crisis Indicator Data'!L96)&lt;W$4,0,IF(LOG('Crisis Indicator Data'!L96)&gt;W$3,5,ROUND(5-(W$3-LOG('Crisis Indicator Data'!L96))/(W$3-W$4)*5,1)))))</f>
        <v>x</v>
      </c>
      <c r="X99" s="166" t="str">
        <f>IF(OR('Crisis Indicator Data'!L96="x",'Crisis Indicator Data'!H96="x"),"x",'Crisis Indicator Data'!L96/'Crisis Indicator Data'!H96)</f>
        <v>x</v>
      </c>
      <c r="Y99" s="147" t="str">
        <f t="shared" si="35"/>
        <v>x</v>
      </c>
      <c r="Z99" s="147" t="str">
        <f t="shared" si="36"/>
        <v>x</v>
      </c>
      <c r="AA99" s="147">
        <f t="shared" si="37"/>
        <v>4</v>
      </c>
      <c r="AB99" s="167">
        <f t="shared" si="38"/>
        <v>2.6</v>
      </c>
    </row>
    <row r="100" spans="1:28" x14ac:dyDescent="0.25">
      <c r="A100" s="172" t="str">
        <f>'Crisis Indicator Data'!A97</f>
        <v>Socioeconomic crisis in Nicaragua</v>
      </c>
      <c r="B100" s="173" t="str">
        <f>'Crisis Indicator Data'!B97</f>
        <v>Socio-political</v>
      </c>
      <c r="C100" s="173" t="str">
        <f>'Crisis Indicator Data'!C97</f>
        <v>NIC001</v>
      </c>
      <c r="D100" s="173" t="str">
        <f>'Crisis Indicator Data'!D97</f>
        <v>Nicaragua</v>
      </c>
      <c r="E100" s="174" t="str">
        <f>'Crisis Indicator Data'!E97</f>
        <v>NIC</v>
      </c>
      <c r="F100" s="168">
        <f>IF('Crisis Indicator Data'!F97="x","x",IF(LOG('Crisis Indicator Data'!F97)&lt;F$4,0,IF(LOG('Crisis Indicator Data'!F97)&gt;F$3,5,ROUND(5-(F$3-LOG('Crisis Indicator Data'!F97))/(F$3-F$4)*5,1))))</f>
        <v>3.5</v>
      </c>
      <c r="G100" s="165">
        <f>IF('Crisis Indicator Data'!F97="x","x",IF(LEN(E100)&gt;3,('Crisis Indicator Data'!F97/VLOOKUP('Impact of the crisis'!$C100,'Regional Crises'!$B$1:$R$66,4,FALSE)),'Crisis Indicator Data'!F97/VLOOKUP('Impact of the crisis'!$E100,'Country Indicator Data'!$B$4:$P$300,15,FALSE)))</f>
        <v>1</v>
      </c>
      <c r="H100" s="147">
        <f t="shared" si="26"/>
        <v>5</v>
      </c>
      <c r="I100" s="147">
        <f t="shared" si="27"/>
        <v>4.25</v>
      </c>
      <c r="J100" s="147">
        <f>IF('Crisis Indicator Data'!G97="x","x",IF(LOG('Crisis Indicator Data'!G97)&lt;J$4,0,IF(LOG('Crisis Indicator Data'!G97)&gt;J$3,5,ROUND(5-(J$3-LOG('Crisis Indicator Data'!G97))/(J$3-J$4)*5,1))))</f>
        <v>2.6</v>
      </c>
      <c r="K100" s="165">
        <f>IF('Crisis Indicator Data'!G97="x","x",IF(LEN(E100)&gt;3,('Crisis Indicator Data'!G97/VLOOKUP('Impact of the crisis'!$C100,'Regional Crises'!$B$1:$R$66,5,FALSE)),'Crisis Indicator Data'!G97/VLOOKUP('Impact of the crisis'!$E100,'Country Indicator Data'!$B$4:$P$300,14,FALSE)))</f>
        <v>1</v>
      </c>
      <c r="L100" s="147">
        <f t="shared" si="28"/>
        <v>5</v>
      </c>
      <c r="M100" s="147">
        <f t="shared" si="29"/>
        <v>3.8</v>
      </c>
      <c r="N100" s="147">
        <f t="shared" si="30"/>
        <v>4</v>
      </c>
      <c r="O100" s="147">
        <f>IF('Crisis Indicator Data'!H97="x","x",IF('Crisis Indicator Data'!H97=0,0,IF(LOG('Crisis Indicator Data'!H97)&lt;O$4,0,IF(LOG('Crisis Indicator Data'!H97)&gt;O$3,5,ROUND(5-(O$3-LOG('Crisis Indicator Data'!H97))/(O$3-O$4)*5,1)))))</f>
        <v>1.3</v>
      </c>
      <c r="P100" s="165">
        <f>IF('Crisis Indicator Data'!H97="x","x",'Crisis Indicator Data'!H97/'Crisis Indicator Data'!G97)</f>
        <v>3.2252862441541685E-2</v>
      </c>
      <c r="Q100" s="147">
        <f t="shared" si="31"/>
        <v>0.1</v>
      </c>
      <c r="R100" s="147">
        <f t="shared" si="32"/>
        <v>0.70000000000000007</v>
      </c>
      <c r="S100" s="147">
        <f>IF('Crisis Indicator Data'!I97="x","x",IF('Crisis Indicator Data'!I97=0,0,IF(LOG('Crisis Indicator Data'!I97)&lt;S$4,0,IF(LOG('Crisis Indicator Data'!I97)&gt;S$3,5,ROUND(5-(S$3-LOG('Crisis Indicator Data'!I97))/(S$3-S$4)*5,1)))))</f>
        <v>3.3</v>
      </c>
      <c r="T100" s="165">
        <f>IF('Crisis Indicator Data'!H97="x","x",IF('Crisis Indicator Data'!I97="x","x",'Crisis Indicator Data'!I97/'Crisis Indicator Data'!H97))</f>
        <v>1</v>
      </c>
      <c r="U100" s="147">
        <f t="shared" si="33"/>
        <v>5</v>
      </c>
      <c r="V100" s="147">
        <f t="shared" si="34"/>
        <v>4.2</v>
      </c>
      <c r="W100" s="147">
        <f>IF('Crisis Indicator Data'!L97="x","x",IF('Crisis Indicator Data'!L97=0,0,IF(LOG('Crisis Indicator Data'!L97)&lt;W$4,0,IF(LOG('Crisis Indicator Data'!L97)&gt;W$3,5,ROUND(5-(W$3-LOG('Crisis Indicator Data'!L97))/(W$3-W$4)*5,1)))))</f>
        <v>1.2</v>
      </c>
      <c r="X100" s="166">
        <f>IF(OR('Crisis Indicator Data'!L97="x",'Crisis Indicator Data'!H97="x"),"x",'Crisis Indicator Data'!L97/'Crisis Indicator Data'!H97)</f>
        <v>3.4999999999999997E-5</v>
      </c>
      <c r="Y100" s="147">
        <f t="shared" si="35"/>
        <v>1.8</v>
      </c>
      <c r="Z100" s="147">
        <f t="shared" si="36"/>
        <v>1.5</v>
      </c>
      <c r="AA100" s="147">
        <f t="shared" si="37"/>
        <v>3.1</v>
      </c>
      <c r="AB100" s="167">
        <f t="shared" si="38"/>
        <v>2.1</v>
      </c>
    </row>
    <row r="101" spans="1:28" x14ac:dyDescent="0.25">
      <c r="A101" s="172" t="str">
        <f>'Crisis Indicator Data'!A98</f>
        <v>Complex crisis in Pakistan</v>
      </c>
      <c r="B101" s="173" t="str">
        <f>'Crisis Indicator Data'!B98</f>
        <v>Displacement,Conflict</v>
      </c>
      <c r="C101" s="173" t="str">
        <f>'Crisis Indicator Data'!C98</f>
        <v>PAK001</v>
      </c>
      <c r="D101" s="173" t="str">
        <f>'Crisis Indicator Data'!D98</f>
        <v>Pakistan</v>
      </c>
      <c r="E101" s="174" t="str">
        <f>'Crisis Indicator Data'!E98</f>
        <v>PAK</v>
      </c>
      <c r="F101" s="168">
        <f>IF('Crisis Indicator Data'!F98="x","x",IF(LOG('Crisis Indicator Data'!F98)&lt;F$4,0,IF(LOG('Crisis Indicator Data'!F98)&gt;F$3,5,ROUND(5-(F$3-LOG('Crisis Indicator Data'!F98))/(F$3-F$4)*5,1))))</f>
        <v>4.8</v>
      </c>
      <c r="G101" s="165">
        <f>IF('Crisis Indicator Data'!F98="x","x",IF(LEN(E101)&gt;3,('Crisis Indicator Data'!F98/VLOOKUP('Impact of the crisis'!$C101,'Regional Crises'!$B$1:$R$66,4,FALSE)),'Crisis Indicator Data'!F98/VLOOKUP('Impact of the crisis'!$E101,'Country Indicator Data'!$B$4:$P$300,15,FALSE)))</f>
        <v>1</v>
      </c>
      <c r="H101" s="147">
        <f t="shared" si="26"/>
        <v>5</v>
      </c>
      <c r="I101" s="147">
        <f t="shared" si="27"/>
        <v>4.9000000000000004</v>
      </c>
      <c r="J101" s="147">
        <f>IF('Crisis Indicator Data'!G98="x","x",IF(LOG('Crisis Indicator Data'!G98)&lt;J$4,0,IF(LOG('Crisis Indicator Data'!G98)&gt;J$3,5,ROUND(5-(J$3-LOG('Crisis Indicator Data'!G98))/(J$3-J$4)*5,1))))</f>
        <v>5</v>
      </c>
      <c r="K101" s="165">
        <f>IF('Crisis Indicator Data'!G98="x","x",IF(LEN(E101)&gt;3,('Crisis Indicator Data'!G98/VLOOKUP('Impact of the crisis'!$C101,'Regional Crises'!$B$1:$R$66,5,FALSE)),'Crisis Indicator Data'!G98/VLOOKUP('Impact of the crisis'!$E101,'Country Indicator Data'!$B$4:$P$300,14,FALSE)))</f>
        <v>1</v>
      </c>
      <c r="L101" s="147">
        <f t="shared" si="28"/>
        <v>5</v>
      </c>
      <c r="M101" s="147">
        <f t="shared" si="29"/>
        <v>5</v>
      </c>
      <c r="N101" s="147">
        <f t="shared" si="30"/>
        <v>5</v>
      </c>
      <c r="O101" s="147">
        <f>IF('Crisis Indicator Data'!H98="x","x",IF('Crisis Indicator Data'!H98=0,0,IF(LOG('Crisis Indicator Data'!H98)&lt;O$4,0,IF(LOG('Crisis Indicator Data'!H98)&gt;O$3,5,ROUND(5-(O$3-LOG('Crisis Indicator Data'!H98))/(O$3-O$4)*5,1)))))</f>
        <v>5</v>
      </c>
      <c r="P101" s="165">
        <f>IF('Crisis Indicator Data'!H98="x","x",'Crisis Indicator Data'!H98/'Crisis Indicator Data'!G98)</f>
        <v>0.21900155654688627</v>
      </c>
      <c r="Q101" s="147">
        <f t="shared" si="31"/>
        <v>1.1000000000000001</v>
      </c>
      <c r="R101" s="147">
        <f t="shared" si="32"/>
        <v>3.05</v>
      </c>
      <c r="S101" s="147">
        <f>IF('Crisis Indicator Data'!I98="x","x",IF('Crisis Indicator Data'!I98=0,0,IF(LOG('Crisis Indicator Data'!I98)&lt;S$4,0,IF(LOG('Crisis Indicator Data'!I98)&gt;S$3,5,ROUND(5-(S$3-LOG('Crisis Indicator Data'!I98))/(S$3-S$4)*5,1)))))</f>
        <v>5</v>
      </c>
      <c r="T101" s="165">
        <f>IF('Crisis Indicator Data'!H98="x","x",IF('Crisis Indicator Data'!I98="x","x",'Crisis Indicator Data'!I98/'Crisis Indicator Data'!H98))</f>
        <v>7.2618140243902438E-2</v>
      </c>
      <c r="U101" s="147">
        <f t="shared" si="33"/>
        <v>2.4</v>
      </c>
      <c r="V101" s="147">
        <f t="shared" si="34"/>
        <v>3.7</v>
      </c>
      <c r="W101" s="147">
        <f>IF('Crisis Indicator Data'!L98="x","x",IF('Crisis Indicator Data'!L98=0,0,IF(LOG('Crisis Indicator Data'!L98)&lt;W$4,0,IF(LOG('Crisis Indicator Data'!L98)&gt;W$3,5,ROUND(5-(W$3-LOG('Crisis Indicator Data'!L98))/(W$3-W$4)*5,1)))))</f>
        <v>4.3</v>
      </c>
      <c r="X101" s="166">
        <f>IF(OR('Crisis Indicator Data'!L98="x",'Crisis Indicator Data'!H98="x"),"x",'Crisis Indicator Data'!L98/'Crisis Indicator Data'!H98)</f>
        <v>1.8997713414634146E-5</v>
      </c>
      <c r="Y101" s="147">
        <f t="shared" si="35"/>
        <v>0.9</v>
      </c>
      <c r="Z101" s="147">
        <f t="shared" si="36"/>
        <v>2.6</v>
      </c>
      <c r="AA101" s="147">
        <f t="shared" si="37"/>
        <v>3.2</v>
      </c>
      <c r="AB101" s="167">
        <f t="shared" si="38"/>
        <v>3.1</v>
      </c>
    </row>
    <row r="102" spans="1:28" x14ac:dyDescent="0.25">
      <c r="A102" s="172" t="str">
        <f>'Crisis Indicator Data'!A99</f>
        <v>Kashmir conflict in Pakistan</v>
      </c>
      <c r="B102" s="173" t="str">
        <f>'Crisis Indicator Data'!B99</f>
        <v>Conflict</v>
      </c>
      <c r="C102" s="173" t="str">
        <f>'Crisis Indicator Data'!C99</f>
        <v>PAK004</v>
      </c>
      <c r="D102" s="173" t="str">
        <f>'Crisis Indicator Data'!D99</f>
        <v>Pakistan</v>
      </c>
      <c r="E102" s="174" t="str">
        <f>'Crisis Indicator Data'!E99</f>
        <v>PAK</v>
      </c>
      <c r="F102" s="168">
        <f>IF('Crisis Indicator Data'!F99="x","x",IF(LOG('Crisis Indicator Data'!F99)&lt;F$4,0,IF(LOG('Crisis Indicator Data'!F99)&gt;F$3,5,ROUND(5-(F$3-LOG('Crisis Indicator Data'!F99))/(F$3-F$4)*5,1))))</f>
        <v>1.9</v>
      </c>
      <c r="G102" s="165">
        <f>IF('Crisis Indicator Data'!F99="x","x",IF(LEN(E102)&gt;3,('Crisis Indicator Data'!F99/VLOOKUP('Impact of the crisis'!$C102,'Regional Crises'!$B$1:$R$66,4,FALSE)),'Crisis Indicator Data'!F99/VLOOKUP('Impact of the crisis'!$E102,'Country Indicator Data'!$B$4:$P$300,15,FALSE)))</f>
        <v>1.7249117891241179E-2</v>
      </c>
      <c r="H102" s="147">
        <f t="shared" ref="H102:H133" si="39">IF(G102="x","x",IF(G102&lt;H$4,0,IF(G102&gt;H$3,5,ROUND(5-(H$3-G102)/(H$3-H$4)*5,1))))</f>
        <v>0</v>
      </c>
      <c r="I102" s="147">
        <f t="shared" ref="I102:I133" si="40">IF(AND(H102="x",F102="x"),"x",AVERAGE(F102,H102))</f>
        <v>0.95</v>
      </c>
      <c r="J102" s="147">
        <f>IF('Crisis Indicator Data'!G99="x","x",IF(LOG('Crisis Indicator Data'!G99)&lt;J$4,0,IF(LOG('Crisis Indicator Data'!G99)&gt;J$3,5,ROUND(5-(J$3-LOG('Crisis Indicator Data'!G99))/(J$3-J$4)*5,1))))</f>
        <v>2.1</v>
      </c>
      <c r="K102" s="165">
        <f>IF('Crisis Indicator Data'!G99="x","x",IF(LEN(E102)&gt;3,('Crisis Indicator Data'!G99/VLOOKUP('Impact of the crisis'!$C102,'Regional Crises'!$B$1:$R$66,5,FALSE)),'Crisis Indicator Data'!G99/VLOOKUP('Impact of the crisis'!$E102,'Country Indicator Data'!$B$4:$P$300,14,FALSE)))</f>
        <v>1.7693723318574654E-2</v>
      </c>
      <c r="L102" s="147">
        <f t="shared" ref="L102:L133" si="41">IF(K102="x","x",IF(K102&lt;L$4,0,IF(K102&gt;L$3,5,ROUND(5-(L$3-K102)/(L$3-L$4)*5,1))))</f>
        <v>0</v>
      </c>
      <c r="M102" s="147">
        <f t="shared" ref="M102:M133" si="42">IF(AND(L102="x",J102="x"),"x",AVERAGE(J102,L102))</f>
        <v>1.05</v>
      </c>
      <c r="N102" s="147">
        <f t="shared" ref="N102:N133" si="43">IF(AND(M102="x",I102="x"),"x",IF(OR(M102="x",I102="x"),AVERAGE(I102,M102),ROUND((5-GEOMEAN(((5-I102)/5*4+1),((5-M102)/5*4+1)))/4*5,1)))</f>
        <v>1</v>
      </c>
      <c r="O102" s="147" t="str">
        <f>IF('Crisis Indicator Data'!H99="x","x",IF('Crisis Indicator Data'!H99=0,0,IF(LOG('Crisis Indicator Data'!H99)&lt;O$4,0,IF(LOG('Crisis Indicator Data'!H99)&gt;O$3,5,ROUND(5-(O$3-LOG('Crisis Indicator Data'!H99))/(O$3-O$4)*5,1)))))</f>
        <v>x</v>
      </c>
      <c r="P102" s="165" t="str">
        <f>IF('Crisis Indicator Data'!H99="x","x",'Crisis Indicator Data'!H99/'Crisis Indicator Data'!G99)</f>
        <v>x</v>
      </c>
      <c r="Q102" s="147" t="str">
        <f t="shared" ref="Q102:Q133" si="44">IF(P102="x","x",IF(P102&lt;Q$4,0,IF(P102&gt;Q$3,5,ROUND(5-(Q$3-P102)/(Q$3-Q$4)*5,1))))</f>
        <v>x</v>
      </c>
      <c r="R102" s="147" t="str">
        <f t="shared" ref="R102:R133" si="45">IF(AND(Q102="x",O102="x"),"x",AVERAGE(O102,Q102))</f>
        <v>x</v>
      </c>
      <c r="S102" s="147" t="str">
        <f>IF('Crisis Indicator Data'!I99="x","x",IF('Crisis Indicator Data'!I99=0,0,IF(LOG('Crisis Indicator Data'!I99)&lt;S$4,0,IF(LOG('Crisis Indicator Data'!I99)&gt;S$3,5,ROUND(5-(S$3-LOG('Crisis Indicator Data'!I99))/(S$3-S$4)*5,1)))))</f>
        <v>x</v>
      </c>
      <c r="T102" s="165" t="str">
        <f>IF('Crisis Indicator Data'!H99="x","x",IF('Crisis Indicator Data'!I99="x","x",'Crisis Indicator Data'!I99/'Crisis Indicator Data'!H99))</f>
        <v>x</v>
      </c>
      <c r="U102" s="147" t="str">
        <f t="shared" ref="U102:U133" si="46">IF(T102="x","x",IF(T102&lt;U$4,0,IF(T102&gt;U$3,5,ROUND(5-(U$3-T102)/(U$3-U$4)*5,1))))</f>
        <v>x</v>
      </c>
      <c r="V102" s="147" t="str">
        <f t="shared" ref="V102:V133" si="47">IF(AND(U102="x",S102="x"),"x",ROUND(AVERAGE(S102,U102),1))</f>
        <v>x</v>
      </c>
      <c r="W102" s="147">
        <f>IF('Crisis Indicator Data'!L99="x","x",IF('Crisis Indicator Data'!L99=0,0,IF(LOG('Crisis Indicator Data'!L99)&lt;W$4,0,IF(LOG('Crisis Indicator Data'!L99)&gt;W$3,5,ROUND(5-(W$3-LOG('Crisis Indicator Data'!L99))/(W$3-W$4)*5,1)))))</f>
        <v>0</v>
      </c>
      <c r="X102" s="166" t="str">
        <f>IF(OR('Crisis Indicator Data'!L99="x",'Crisis Indicator Data'!H99="x"),"x",'Crisis Indicator Data'!L99/'Crisis Indicator Data'!H99)</f>
        <v>x</v>
      </c>
      <c r="Y102" s="147" t="str">
        <f t="shared" ref="Y102:Y133" si="48">IF(X102="x","x",IF(X102&lt;Y$4,0,IF(X102&gt;Y$3,5,ROUND(5-(Y$3-X102)/(Y$3-Y$4)*5,1))))</f>
        <v>x</v>
      </c>
      <c r="Z102" s="147">
        <f t="shared" ref="Z102:Z133" si="49">IF(AND(Y102="x",W102="x"),"x",ROUND(AVERAGE(W102,Y102),1))</f>
        <v>0</v>
      </c>
      <c r="AA102" s="147">
        <f t="shared" ref="AA102:AA133" si="50">IF(AND(V102="x",Z102="x"),"x",IF(OR(V102="x",Z102="x"),AVERAGE(V102,Z102),ROUND((5-GEOMEAN(((5-V102)/5*4+1),((5-Z102)/5*4+1)))/4*5,1)))</f>
        <v>0</v>
      </c>
      <c r="AB102" s="167">
        <f t="shared" ref="AB102:AB133" si="51">IF(AND(R102="x",AA102="x"),"x",IF(OR(R102="x",AA102="x"),AVERAGE(R102,AA102),ROUND((5-GEOMEAN(((5-R102)/5*4+1),((5-AA102)/5*4+1)))/4*5,1)))</f>
        <v>0</v>
      </c>
    </row>
    <row r="103" spans="1:28" x14ac:dyDescent="0.25">
      <c r="A103" s="172" t="str">
        <f>'Crisis Indicator Data'!A100</f>
        <v xml:space="preserve">Floods in Pakistan </v>
      </c>
      <c r="B103" s="173" t="str">
        <f>'Crisis Indicator Data'!B100</f>
        <v>Other seasonal event</v>
      </c>
      <c r="C103" s="173" t="str">
        <f>'Crisis Indicator Data'!C100</f>
        <v>PAK005</v>
      </c>
      <c r="D103" s="173" t="str">
        <f>'Crisis Indicator Data'!D100</f>
        <v>Pakistan</v>
      </c>
      <c r="E103" s="174" t="str">
        <f>'Crisis Indicator Data'!E100</f>
        <v>PAK</v>
      </c>
      <c r="F103" s="168">
        <f>IF('Crisis Indicator Data'!F100="x","x",IF(LOG('Crisis Indicator Data'!F100)&lt;F$4,0,IF(LOG('Crisis Indicator Data'!F100)&gt;F$3,5,ROUND(5-(F$3-LOG('Crisis Indicator Data'!F100))/(F$3-F$4)*5,1))))</f>
        <v>4.7</v>
      </c>
      <c r="G103" s="165">
        <f>IF('Crisis Indicator Data'!F100="x","x",IF(LEN(E103)&gt;3,('Crisis Indicator Data'!F100/VLOOKUP('Impact of the crisis'!$C103,'Regional Crises'!$B$1:$R$66,4,FALSE)),'Crisis Indicator Data'!F100/VLOOKUP('Impact of the crisis'!$E103,'Country Indicator Data'!$B$4:$P$300,15,FALSE)))</f>
        <v>0.86891734122042341</v>
      </c>
      <c r="H103" s="147">
        <f t="shared" si="39"/>
        <v>4.3</v>
      </c>
      <c r="I103" s="147">
        <f t="shared" si="40"/>
        <v>4.5</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0.13771058243230272</v>
      </c>
      <c r="L103" s="147">
        <f t="shared" si="41"/>
        <v>0.6</v>
      </c>
      <c r="M103" s="147">
        <f t="shared" si="42"/>
        <v>2.8</v>
      </c>
      <c r="N103" s="147">
        <f t="shared" si="43"/>
        <v>3.8</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1</v>
      </c>
      <c r="Q103" s="147">
        <f t="shared" si="44"/>
        <v>5</v>
      </c>
      <c r="R103" s="147">
        <f t="shared" si="45"/>
        <v>5</v>
      </c>
      <c r="S103" s="147">
        <f>IF('Crisis Indicator Data'!I100="x","x",IF('Crisis Indicator Data'!I100=0,0,IF(LOG('Crisis Indicator Data'!I100)&lt;S$4,0,IF(LOG('Crisis Indicator Data'!I100)&gt;S$3,5,ROUND(5-(S$3-LOG('Crisis Indicator Data'!I100))/(S$3-S$4)*5,1)))))</f>
        <v>2.1</v>
      </c>
      <c r="T103" s="165">
        <f>IF('Crisis Indicator Data'!H100="x","x",IF('Crisis Indicator Data'!I100="x","x",'Crisis Indicator Data'!I100/'Crisis Indicator Data'!H100))</f>
        <v>9.3939393939393944E-4</v>
      </c>
      <c r="U103" s="147">
        <f t="shared" si="46"/>
        <v>0</v>
      </c>
      <c r="V103" s="147">
        <f t="shared" si="47"/>
        <v>1.1000000000000001</v>
      </c>
      <c r="W103" s="147">
        <f>IF('Crisis Indicator Data'!L100="x","x",IF('Crisis Indicator Data'!L100=0,0,IF(LOG('Crisis Indicator Data'!L100)&lt;W$4,0,IF(LOG('Crisis Indicator Data'!L100)&gt;W$3,5,ROUND(5-(W$3-LOG('Crisis Indicator Data'!L100))/(W$3-W$4)*5,1)))))</f>
        <v>4.5999999999999996</v>
      </c>
      <c r="X103" s="166">
        <f>IF(OR('Crisis Indicator Data'!L100="x",'Crisis Indicator Data'!H100="x"),"x",'Crisis Indicator Data'!L100/'Crisis Indicator Data'!H100)</f>
        <v>5.2696969696969699E-5</v>
      </c>
      <c r="Y103" s="147">
        <f t="shared" si="48"/>
        <v>2.6</v>
      </c>
      <c r="Z103" s="147">
        <f t="shared" si="49"/>
        <v>3.6</v>
      </c>
      <c r="AA103" s="147">
        <f t="shared" si="50"/>
        <v>2.6</v>
      </c>
      <c r="AB103" s="167">
        <f t="shared" si="51"/>
        <v>4.0999999999999996</v>
      </c>
    </row>
    <row r="104" spans="1:28" x14ac:dyDescent="0.25">
      <c r="A104" s="172" t="str">
        <f>'Crisis Indicator Data'!A101</f>
        <v>Venezuela displacement in Panama</v>
      </c>
      <c r="B104" s="173" t="str">
        <f>'Crisis Indicator Data'!B101</f>
        <v>Displacement</v>
      </c>
      <c r="C104" s="173" t="str">
        <f>'Crisis Indicator Data'!C101</f>
        <v>PAN002</v>
      </c>
      <c r="D104" s="173" t="str">
        <f>'Crisis Indicator Data'!D101</f>
        <v>Panama</v>
      </c>
      <c r="E104" s="174" t="str">
        <f>'Crisis Indicator Data'!E101</f>
        <v>PAN</v>
      </c>
      <c r="F104" s="168">
        <f>IF('Crisis Indicator Data'!F101="x","x",IF(LOG('Crisis Indicator Data'!F101)&lt;F$4,0,IF(LOG('Crisis Indicator Data'!F101)&gt;F$3,5,ROUND(5-(F$3-LOG('Crisis Indicator Data'!F101))/(F$3-F$4)*5,1))))</f>
        <v>3.1</v>
      </c>
      <c r="G104" s="165">
        <f>IF('Crisis Indicator Data'!F101="x","x",IF(LEN(E104)&gt;3,('Crisis Indicator Data'!F101/VLOOKUP('Impact of the crisis'!$C104,'Regional Crises'!$B$1:$R$66,4,FALSE)),'Crisis Indicator Data'!F101/VLOOKUP('Impact of the crisis'!$E104,'Country Indicator Data'!$B$4:$P$300,15,FALSE)))</f>
        <v>0.99780737153618515</v>
      </c>
      <c r="H104" s="147">
        <f t="shared" si="39"/>
        <v>5</v>
      </c>
      <c r="I104" s="147">
        <f t="shared" si="40"/>
        <v>4.05</v>
      </c>
      <c r="J104" s="147">
        <f>IF('Crisis Indicator Data'!G101="x","x",IF(LOG('Crisis Indicator Data'!G101)&lt;J$4,0,IF(LOG('Crisis Indicator Data'!G101)&gt;J$3,5,ROUND(5-(J$3-LOG('Crisis Indicator Data'!G101))/(J$3-J$4)*5,1))))</f>
        <v>0</v>
      </c>
      <c r="K104" s="165">
        <f>IF('Crisis Indicator Data'!G101="x","x",IF(LEN(E104)&gt;3,('Crisis Indicator Data'!G101/VLOOKUP('Impact of the crisis'!$C104,'Regional Crises'!$B$1:$R$66,5,FALSE)),'Crisis Indicator Data'!G101/VLOOKUP('Impact of the crisis'!$E104,'Country Indicator Data'!$B$4:$P$300,14,FALSE)))</f>
        <v>3.2122286220646876E-2</v>
      </c>
      <c r="L104" s="147">
        <f t="shared" si="41"/>
        <v>0.1</v>
      </c>
      <c r="M104" s="147">
        <f t="shared" si="42"/>
        <v>0.05</v>
      </c>
      <c r="N104" s="147">
        <f t="shared" si="43"/>
        <v>2.6</v>
      </c>
      <c r="O104" s="147">
        <f>IF('Crisis Indicator Data'!H101="x","x",IF('Crisis Indicator Data'!H101=0,0,IF(LOG('Crisis Indicator Data'!H101)&lt;O$4,0,IF(LOG('Crisis Indicator Data'!H101)&gt;O$3,5,ROUND(5-(O$3-LOG('Crisis Indicator Data'!H101))/(O$3-O$4)*5,1)))))</f>
        <v>0.6</v>
      </c>
      <c r="P104" s="165">
        <f>IF('Crisis Indicator Data'!H101="x","x",'Crisis Indicator Data'!H101/'Crisis Indicator Data'!G101)</f>
        <v>0.50344827586206897</v>
      </c>
      <c r="Q104" s="147">
        <f t="shared" si="44"/>
        <v>2.5</v>
      </c>
      <c r="R104" s="147">
        <f t="shared" si="45"/>
        <v>1.55</v>
      </c>
      <c r="S104" s="147">
        <f>IF('Crisis Indicator Data'!I101="x","x",IF('Crisis Indicator Data'!I101=0,0,IF(LOG('Crisis Indicator Data'!I101)&lt;S$4,0,IF(LOG('Crisis Indicator Data'!I101)&gt;S$3,5,ROUND(5-(S$3-LOG('Crisis Indicator Data'!I101))/(S$3-S$4)*5,1)))))</f>
        <v>3.1</v>
      </c>
      <c r="T104" s="165">
        <f>IF('Crisis Indicator Data'!H101="x","x",IF('Crisis Indicator Data'!I101="x","x",'Crisis Indicator Data'!I101/'Crisis Indicator Data'!H101))</f>
        <v>1.9863013698630136</v>
      </c>
      <c r="U104" s="147">
        <f t="shared" si="46"/>
        <v>5</v>
      </c>
      <c r="V104" s="147">
        <f t="shared" si="47"/>
        <v>4.0999999999999996</v>
      </c>
      <c r="W104" s="147">
        <f>IF('Crisis Indicator Data'!L101="x","x",IF('Crisis Indicator Data'!L101=0,0,IF(LOG('Crisis Indicator Data'!L101)&lt;W$4,0,IF(LOG('Crisis Indicator Data'!L101)&gt;W$3,5,ROUND(5-(W$3-LOG('Crisis Indicator Data'!L101))/(W$3-W$4)*5,1)))))</f>
        <v>2.8</v>
      </c>
      <c r="X104" s="166">
        <f>IF(OR('Crisis Indicator Data'!L101="x",'Crisis Indicator Data'!H101="x"),"x",'Crisis Indicator Data'!L101/'Crisis Indicator Data'!H101)</f>
        <v>1.2191780821917807E-3</v>
      </c>
      <c r="Y104" s="147">
        <f t="shared" si="48"/>
        <v>5</v>
      </c>
      <c r="Z104" s="147">
        <f t="shared" si="49"/>
        <v>3.9</v>
      </c>
      <c r="AA104" s="147">
        <f t="shared" si="50"/>
        <v>4</v>
      </c>
      <c r="AB104" s="167">
        <f t="shared" si="51"/>
        <v>3</v>
      </c>
    </row>
    <row r="105" spans="1:28" x14ac:dyDescent="0.25">
      <c r="A105" s="172" t="str">
        <f>'Crisis Indicator Data'!A102</f>
        <v>Venezuela displacement in Peru</v>
      </c>
      <c r="B105" s="173" t="str">
        <f>'Crisis Indicator Data'!B102</f>
        <v>Displacement</v>
      </c>
      <c r="C105" s="173" t="str">
        <f>'Crisis Indicator Data'!C102</f>
        <v>PER002</v>
      </c>
      <c r="D105" s="173" t="str">
        <f>'Crisis Indicator Data'!D102</f>
        <v>Peru</v>
      </c>
      <c r="E105" s="174" t="str">
        <f>'Crisis Indicator Data'!E102</f>
        <v>PER</v>
      </c>
      <c r="F105" s="168">
        <f>IF('Crisis Indicator Data'!F102="x","x",IF(LOG('Crisis Indicator Data'!F102)&lt;F$4,0,IF(LOG('Crisis Indicator Data'!F102)&gt;F$3,5,ROUND(5-(F$3-LOG('Crisis Indicator Data'!F102))/(F$3-F$4)*5,1))))</f>
        <v>5</v>
      </c>
      <c r="G105" s="165">
        <f>IF('Crisis Indicator Data'!F102="x","x",IF(LEN(E105)&gt;3,('Crisis Indicator Data'!F102/VLOOKUP('Impact of the crisis'!$C105,'Regional Crises'!$B$1:$R$66,4,FALSE)),'Crisis Indicator Data'!F102/VLOOKUP('Impact of the crisis'!$E105,'Country Indicator Data'!$B$4:$P$300,15,FALSE)))</f>
        <v>1</v>
      </c>
      <c r="H105" s="147">
        <f t="shared" si="39"/>
        <v>5</v>
      </c>
      <c r="I105" s="147">
        <f t="shared" si="40"/>
        <v>5</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1</v>
      </c>
      <c r="L105" s="147">
        <f t="shared" si="41"/>
        <v>5</v>
      </c>
      <c r="M105" s="147">
        <f t="shared" si="42"/>
        <v>5</v>
      </c>
      <c r="N105" s="147">
        <f t="shared" si="43"/>
        <v>5</v>
      </c>
      <c r="O105" s="147">
        <f>IF('Crisis Indicator Data'!H102="x","x",IF('Crisis Indicator Data'!H102=0,0,IF(LOG('Crisis Indicator Data'!H102)&lt;O$4,0,IF(LOG('Crisis Indicator Data'!H102)&gt;O$3,5,ROUND(5-(O$3-LOG('Crisis Indicator Data'!H102))/(O$3-O$4)*5,1)))))</f>
        <v>4.2</v>
      </c>
      <c r="P105" s="165">
        <f>IF('Crisis Indicator Data'!H102="x","x",'Crisis Indicator Data'!H102/'Crisis Indicator Data'!G102)</f>
        <v>0.30219730807278394</v>
      </c>
      <c r="Q105" s="147">
        <f t="shared" si="44"/>
        <v>1.5</v>
      </c>
      <c r="R105" s="147">
        <f t="shared" si="45"/>
        <v>2.85</v>
      </c>
      <c r="S105" s="147">
        <f>IF('Crisis Indicator Data'!I102="x","x",IF('Crisis Indicator Data'!I102=0,0,IF(LOG('Crisis Indicator Data'!I102)&lt;S$4,0,IF(LOG('Crisis Indicator Data'!I102)&gt;S$3,5,ROUND(5-(S$3-LOG('Crisis Indicator Data'!I102))/(S$3-S$4)*5,1)))))</f>
        <v>4.5999999999999996</v>
      </c>
      <c r="T105" s="165">
        <f>IF('Crisis Indicator Data'!H102="x","x",IF('Crisis Indicator Data'!I102="x","x",'Crisis Indicator Data'!I102/'Crisis Indicator Data'!H102))</f>
        <v>0.15573851800416624</v>
      </c>
      <c r="U105" s="147">
        <f t="shared" si="46"/>
        <v>5</v>
      </c>
      <c r="V105" s="147">
        <f t="shared" si="47"/>
        <v>4.8</v>
      </c>
      <c r="W105" s="147">
        <f>IF('Crisis Indicator Data'!L102="x","x",IF('Crisis Indicator Data'!L102=0,0,IF(LOG('Crisis Indicator Data'!L102)&lt;W$4,0,IF(LOG('Crisis Indicator Data'!L102)&gt;W$3,5,ROUND(5-(W$3-LOG('Crisis Indicator Data'!L102))/(W$3-W$4)*5,1)))))</f>
        <v>0</v>
      </c>
      <c r="X105" s="166">
        <f>IF(OR('Crisis Indicator Data'!L102="x",'Crisis Indicator Data'!H102="x"),"x",'Crisis Indicator Data'!L102/'Crisis Indicator Data'!H102)</f>
        <v>9.9196508282908435E-8</v>
      </c>
      <c r="Y105" s="147">
        <f t="shared" si="48"/>
        <v>0</v>
      </c>
      <c r="Z105" s="147">
        <f t="shared" si="49"/>
        <v>0</v>
      </c>
      <c r="AA105" s="147">
        <f t="shared" si="50"/>
        <v>3.2</v>
      </c>
      <c r="AB105" s="167">
        <f t="shared" si="51"/>
        <v>3</v>
      </c>
    </row>
    <row r="106" spans="1:28" x14ac:dyDescent="0.25">
      <c r="A106" s="172" t="str">
        <f>'Crisis Indicator Data'!A103</f>
        <v>Multiple crises in the Philippines</v>
      </c>
      <c r="B106" s="173" t="str">
        <f>'Crisis Indicator Data'!B103</f>
        <v>Conflict,Cyclone,Violence,Floods,Other seasonal event</v>
      </c>
      <c r="C106" s="173" t="str">
        <f>'Crisis Indicator Data'!C103</f>
        <v>PHL001</v>
      </c>
      <c r="D106" s="173" t="str">
        <f>'Crisis Indicator Data'!D103</f>
        <v>Philippines</v>
      </c>
      <c r="E106" s="174" t="str">
        <f>'Crisis Indicator Data'!E103</f>
        <v>PHL</v>
      </c>
      <c r="F106" s="168">
        <f>IF('Crisis Indicator Data'!F103="x","x",IF(LOG('Crisis Indicator Data'!F103)&lt;F$4,0,IF(LOG('Crisis Indicator Data'!F103)&gt;F$3,5,ROUND(5-(F$3-LOG('Crisis Indicator Data'!F103))/(F$3-F$4)*5,1))))</f>
        <v>4.0999999999999996</v>
      </c>
      <c r="G106" s="165">
        <f>IF('Crisis Indicator Data'!F103="x","x",IF(LEN(E106)&gt;3,('Crisis Indicator Data'!F103/VLOOKUP('Impact of the crisis'!$C106,'Regional Crises'!$B$1:$R$66,4,FALSE)),'Crisis Indicator Data'!F103/VLOOKUP('Impact of the crisis'!$E106,'Country Indicator Data'!$B$4:$P$300,15,FALSE)))</f>
        <v>1.006137438374082</v>
      </c>
      <c r="H106" s="147">
        <f t="shared" si="39"/>
        <v>5</v>
      </c>
      <c r="I106" s="147">
        <f t="shared" si="40"/>
        <v>4.55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crisis'!$C106,'Regional Crises'!$B$1:$R$66,5,FALSE)),'Crisis Indicator Data'!G103/VLOOKUP('Impact of the crisis'!$E106,'Country Indicator Data'!$B$4:$P$300,14,FALSE)))</f>
        <v>1</v>
      </c>
      <c r="L106" s="147">
        <f t="shared" si="41"/>
        <v>5</v>
      </c>
      <c r="M106" s="147">
        <f t="shared" si="42"/>
        <v>5</v>
      </c>
      <c r="N106" s="147">
        <f t="shared" si="43"/>
        <v>4.8</v>
      </c>
      <c r="O106" s="147">
        <f>IF('Crisis Indicator Data'!H103="x","x",IF('Crisis Indicator Data'!H103=0,0,IF(LOG('Crisis Indicator Data'!H103)&lt;O$4,0,IF(LOG('Crisis Indicator Data'!H103)&gt;O$3,5,ROUND(5-(O$3-LOG('Crisis Indicator Data'!H103))/(O$3-O$4)*5,1)))))</f>
        <v>4.0999999999999996</v>
      </c>
      <c r="P106" s="165">
        <f>IF('Crisis Indicator Data'!H103="x","x",'Crisis Indicator Data'!H103/'Crisis Indicator Data'!G103)</f>
        <v>7.948052424495336E-2</v>
      </c>
      <c r="Q106" s="147">
        <f t="shared" si="44"/>
        <v>0.4</v>
      </c>
      <c r="R106" s="147">
        <f t="shared" si="45"/>
        <v>2.25</v>
      </c>
      <c r="S106" s="147">
        <f>IF('Crisis Indicator Data'!I103="x","x",IF('Crisis Indicator Data'!I103=0,0,IF(LOG('Crisis Indicator Data'!I103)&lt;S$4,0,IF(LOG('Crisis Indicator Data'!I103)&gt;S$3,5,ROUND(5-(S$3-LOG('Crisis Indicator Data'!I103))/(S$3-S$4)*5,1)))))</f>
        <v>3</v>
      </c>
      <c r="T106" s="165">
        <f>IF('Crisis Indicator Data'!H103="x","x",IF('Crisis Indicator Data'!I103="x","x",'Crisis Indicator Data'!I103/'Crisis Indicator Data'!H103))</f>
        <v>1.4885760443111009E-2</v>
      </c>
      <c r="U106" s="147">
        <f t="shared" si="46"/>
        <v>0.5</v>
      </c>
      <c r="V106" s="147">
        <f t="shared" si="47"/>
        <v>1.8</v>
      </c>
      <c r="W106" s="147">
        <f>IF('Crisis Indicator Data'!L103="x","x",IF('Crisis Indicator Data'!L103=0,0,IF(LOG('Crisis Indicator Data'!L103)&lt;W$4,0,IF(LOG('Crisis Indicator Data'!L103)&gt;W$3,5,ROUND(5-(W$3-LOG('Crisis Indicator Data'!L103))/(W$3-W$4)*5,1)))))</f>
        <v>3.8</v>
      </c>
      <c r="X106" s="166">
        <f>IF(OR('Crisis Indicator Data'!L103="x",'Crisis Indicator Data'!H103="x"),"x",'Crisis Indicator Data'!L103/'Crisis Indicator Data'!H103)</f>
        <v>4.9157627509808449E-5</v>
      </c>
      <c r="Y106" s="147">
        <f t="shared" si="48"/>
        <v>2.5</v>
      </c>
      <c r="Z106" s="147">
        <f t="shared" si="49"/>
        <v>3.2</v>
      </c>
      <c r="AA106" s="147">
        <f t="shared" si="50"/>
        <v>2.6</v>
      </c>
      <c r="AB106" s="167">
        <f t="shared" si="51"/>
        <v>2.4</v>
      </c>
    </row>
    <row r="107" spans="1:28" x14ac:dyDescent="0.25">
      <c r="A107" s="172" t="str">
        <f>'Crisis Indicator Data'!A104</f>
        <v>Mindanao conflict</v>
      </c>
      <c r="B107" s="173" t="str">
        <f>'Crisis Indicator Data'!B104</f>
        <v>Conflict,Violence</v>
      </c>
      <c r="C107" s="173" t="str">
        <f>'Crisis Indicator Data'!C104</f>
        <v>PHL003</v>
      </c>
      <c r="D107" s="173" t="str">
        <f>'Crisis Indicator Data'!D104</f>
        <v>Philippines</v>
      </c>
      <c r="E107" s="174" t="str">
        <f>'Crisis Indicator Data'!E104</f>
        <v>PHL</v>
      </c>
      <c r="F107" s="168">
        <f>IF('Crisis Indicator Data'!F104="x","x",IF(LOG('Crisis Indicator Data'!F104)&lt;F$4,0,IF(LOG('Crisis Indicator Data'!F104)&gt;F$3,5,ROUND(5-(F$3-LOG('Crisis Indicator Data'!F104))/(F$3-F$4)*5,1))))</f>
        <v>3.6</v>
      </c>
      <c r="G107" s="165">
        <f>IF('Crisis Indicator Data'!F104="x","x",IF(LEN(E107)&gt;3,('Crisis Indicator Data'!F104/VLOOKUP('Impact of the crisis'!$C107,'Regional Crises'!$B$1:$R$66,4,FALSE)),'Crisis Indicator Data'!F104/VLOOKUP('Impact of the crisis'!$E107,'Country Indicator Data'!$B$4:$P$300,15,FALSE)))</f>
        <v>0.46401046382935907</v>
      </c>
      <c r="H107" s="147">
        <f t="shared" si="39"/>
        <v>2.2999999999999998</v>
      </c>
      <c r="I107" s="147">
        <f t="shared" si="40"/>
        <v>2.95</v>
      </c>
      <c r="J107" s="147">
        <f>IF('Crisis Indicator Data'!G104="x","x",IF(LOG('Crisis Indicator Data'!G104)&lt;J$4,0,IF(LOG('Crisis Indicator Data'!G104)&gt;J$3,5,ROUND(5-(J$3-LOG('Crisis Indicator Data'!G104))/(J$3-J$4)*5,1))))</f>
        <v>4.7</v>
      </c>
      <c r="K107" s="165">
        <f>IF('Crisis Indicator Data'!G104="x","x",IF(LEN(E107)&gt;3,('Crisis Indicator Data'!G104/VLOOKUP('Impact of the crisis'!$C107,'Regional Crises'!$B$1:$R$66,5,FALSE)),'Crisis Indicator Data'!G104/VLOOKUP('Impact of the crisis'!$E107,'Country Indicator Data'!$B$4:$P$300,14,FALSE)))</f>
        <v>0.24077114268157346</v>
      </c>
      <c r="L107" s="147">
        <f t="shared" si="41"/>
        <v>1.2</v>
      </c>
      <c r="M107" s="147">
        <f t="shared" si="42"/>
        <v>2.95</v>
      </c>
      <c r="N107" s="147">
        <f t="shared" si="43"/>
        <v>3</v>
      </c>
      <c r="O107" s="147">
        <f>IF('Crisis Indicator Data'!H104="x","x",IF('Crisis Indicator Data'!H104=0,0,IF(LOG('Crisis Indicator Data'!H104)&lt;O$4,0,IF(LOG('Crisis Indicator Data'!H104)&gt;O$3,5,ROUND(5-(O$3-LOG('Crisis Indicator Data'!H104))/(O$3-O$4)*5,1)))))</f>
        <v>0.9</v>
      </c>
      <c r="P107" s="165">
        <f>IF('Crisis Indicator Data'!H104="x","x",'Crisis Indicator Data'!H104/'Crisis Indicator Data'!G104)</f>
        <v>4.4187109553557825E-3</v>
      </c>
      <c r="Q107" s="147">
        <f t="shared" si="44"/>
        <v>0</v>
      </c>
      <c r="R107" s="147">
        <f t="shared" si="45"/>
        <v>0.45</v>
      </c>
      <c r="S107" s="147">
        <f>IF('Crisis Indicator Data'!I104="x","x",IF('Crisis Indicator Data'!I104=0,0,IF(LOG('Crisis Indicator Data'!I104)&lt;S$4,0,IF(LOG('Crisis Indicator Data'!I104)&gt;S$3,5,ROUND(5-(S$3-LOG('Crisis Indicator Data'!I104))/(S$3-S$4)*5,1)))))</f>
        <v>2.9</v>
      </c>
      <c r="T107" s="165">
        <f>IF('Crisis Indicator Data'!H104="x","x",IF('Crisis Indicator Data'!I104="x","x",'Crisis Indicator Data'!I104/'Crisis Indicator Data'!H104))</f>
        <v>1</v>
      </c>
      <c r="U107" s="147">
        <f t="shared" si="46"/>
        <v>5</v>
      </c>
      <c r="V107" s="147">
        <f t="shared" si="47"/>
        <v>4</v>
      </c>
      <c r="W107" s="147">
        <f>IF('Crisis Indicator Data'!L104="x","x",IF('Crisis Indicator Data'!L104=0,0,IF(LOG('Crisis Indicator Data'!L104)&lt;W$4,0,IF(LOG('Crisis Indicator Data'!L104)&gt;W$3,5,ROUND(5-(W$3-LOG('Crisis Indicator Data'!L104))/(W$3-W$4)*5,1)))))</f>
        <v>3.3</v>
      </c>
      <c r="X107" s="166">
        <f>IF(OR('Crisis Indicator Data'!L104="x",'Crisis Indicator Data'!H104="x"),"x",'Crisis Indicator Data'!L104/'Crisis Indicator Data'!H104)</f>
        <v>1.8706896551724137E-3</v>
      </c>
      <c r="Y107" s="147">
        <f t="shared" si="48"/>
        <v>5</v>
      </c>
      <c r="Z107" s="147">
        <f t="shared" si="49"/>
        <v>4.2</v>
      </c>
      <c r="AA107" s="147">
        <f t="shared" si="50"/>
        <v>4.0999999999999996</v>
      </c>
      <c r="AB107" s="167">
        <f t="shared" si="51"/>
        <v>2.7</v>
      </c>
    </row>
    <row r="108" spans="1:28" x14ac:dyDescent="0.25">
      <c r="A108" s="172" t="str">
        <f>'Crisis Indicator Data'!A105</f>
        <v>Typhoon Nalgae</v>
      </c>
      <c r="B108" s="173" t="str">
        <f>'Crisis Indicator Data'!B105</f>
        <v>Cyclone</v>
      </c>
      <c r="C108" s="173" t="str">
        <f>'Crisis Indicator Data'!C105</f>
        <v>PHL012</v>
      </c>
      <c r="D108" s="173" t="str">
        <f>'Crisis Indicator Data'!D105</f>
        <v>Philippines</v>
      </c>
      <c r="E108" s="174" t="str">
        <f>'Crisis Indicator Data'!E105</f>
        <v>PHL</v>
      </c>
      <c r="F108" s="168">
        <f>IF('Crisis Indicator Data'!F105="x","x",IF(LOG('Crisis Indicator Data'!F105)&lt;F$4,0,IF(LOG('Crisis Indicator Data'!F105)&gt;F$3,5,ROUND(5-(F$3-LOG('Crisis Indicator Data'!F105))/(F$3-F$4)*5,1))))</f>
        <v>4</v>
      </c>
      <c r="G108" s="165">
        <f>IF('Crisis Indicator Data'!F105="x","x",IF(LEN(E108)&gt;3,('Crisis Indicator Data'!F105/VLOOKUP('Impact of the crisis'!$C108,'Regional Crises'!$B$1:$R$66,4,FALSE)),'Crisis Indicator Data'!F105/VLOOKUP('Impact of the crisis'!$E108,'Country Indicator Data'!$B$4:$P$300,15,FALSE)))</f>
        <v>0.79820236777677167</v>
      </c>
      <c r="H108" s="147">
        <f t="shared" si="39"/>
        <v>4</v>
      </c>
      <c r="I108" s="147">
        <f t="shared" si="40"/>
        <v>4</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0.88011886309649368</v>
      </c>
      <c r="L108" s="147">
        <f t="shared" si="41"/>
        <v>4.4000000000000004</v>
      </c>
      <c r="M108" s="147">
        <f t="shared" si="42"/>
        <v>4.7</v>
      </c>
      <c r="N108" s="147">
        <f t="shared" si="43"/>
        <v>4.4000000000000004</v>
      </c>
      <c r="O108" s="147">
        <f>IF('Crisis Indicator Data'!H105="x","x",IF('Crisis Indicator Data'!H105=0,0,IF(LOG('Crisis Indicator Data'!H105)&lt;O$4,0,IF(LOG('Crisis Indicator Data'!H105)&gt;O$3,5,ROUND(5-(O$3-LOG('Crisis Indicator Data'!H105))/(O$3-O$4)*5,1)))))</f>
        <v>3.8</v>
      </c>
      <c r="P108" s="165">
        <f>IF('Crisis Indicator Data'!H105="x","x",'Crisis Indicator Data'!H105/'Crisis Indicator Data'!G105)</f>
        <v>6.5942769012734201E-2</v>
      </c>
      <c r="Q108" s="147">
        <f t="shared" si="44"/>
        <v>0.3</v>
      </c>
      <c r="R108" s="147">
        <f t="shared" si="45"/>
        <v>2.0499999999999998</v>
      </c>
      <c r="S108" s="147">
        <f>IF('Crisis Indicator Data'!I105="x","x",IF('Crisis Indicator Data'!I105=0,0,IF(LOG('Crisis Indicator Data'!I105)&lt;S$4,0,IF(LOG('Crisis Indicator Data'!I105)&gt;S$3,5,ROUND(5-(S$3-LOG('Crisis Indicator Data'!I105))/(S$3-S$4)*5,1)))))</f>
        <v>1</v>
      </c>
      <c r="T108" s="165">
        <f>IF('Crisis Indicator Data'!H105="x","x",IF('Crisis Indicator Data'!I105="x","x",'Crisis Indicator Data'!I105/'Crisis Indicator Data'!H105))</f>
        <v>7.9013906447534762E-4</v>
      </c>
      <c r="U108" s="147">
        <f t="shared" si="46"/>
        <v>0</v>
      </c>
      <c r="V108" s="147">
        <f t="shared" si="47"/>
        <v>0.5</v>
      </c>
      <c r="W108" s="147">
        <f>IF('Crisis Indicator Data'!L105="x","x",IF('Crisis Indicator Data'!L105=0,0,IF(LOG('Crisis Indicator Data'!L105)&lt;W$4,0,IF(LOG('Crisis Indicator Data'!L105)&gt;W$3,5,ROUND(5-(W$3-LOG('Crisis Indicator Data'!L105))/(W$3-W$4)*5,1)))))</f>
        <v>3.2</v>
      </c>
      <c r="X108" s="166">
        <f>IF(OR('Crisis Indicator Data'!L105="x",'Crisis Indicator Data'!H105="x"),"x",'Crisis Indicator Data'!L105/'Crisis Indicator Data'!H105)</f>
        <v>2.5916561314791404E-5</v>
      </c>
      <c r="Y108" s="147">
        <f t="shared" si="48"/>
        <v>1.3</v>
      </c>
      <c r="Z108" s="147">
        <f t="shared" si="49"/>
        <v>2.2999999999999998</v>
      </c>
      <c r="AA108" s="147">
        <f t="shared" si="50"/>
        <v>1.5</v>
      </c>
      <c r="AB108" s="167">
        <f t="shared" si="51"/>
        <v>1.8</v>
      </c>
    </row>
    <row r="109" spans="1:28" x14ac:dyDescent="0.25">
      <c r="A109" s="172" t="str">
        <f>'Crisis Indicator Data'!A106</f>
        <v>LPAs, Northeast Monsoon, and Shear Line</v>
      </c>
      <c r="B109" s="173" t="str">
        <f>'Crisis Indicator Data'!B106</f>
        <v>Floods,Other seasonal event</v>
      </c>
      <c r="C109" s="173" t="str">
        <f>'Crisis Indicator Data'!C106</f>
        <v>PHL013</v>
      </c>
      <c r="D109" s="173" t="str">
        <f>'Crisis Indicator Data'!D106</f>
        <v>Philippines</v>
      </c>
      <c r="E109" s="174" t="str">
        <f>'Crisis Indicator Data'!E106</f>
        <v>PHL</v>
      </c>
      <c r="F109" s="168">
        <f>IF('Crisis Indicator Data'!F106="x","x",IF(LOG('Crisis Indicator Data'!F106)&lt;F$4,0,IF(LOG('Crisis Indicator Data'!F106)&gt;F$3,5,ROUND(5-(F$3-LOG('Crisis Indicator Data'!F106))/(F$3-F$4)*5,1))))</f>
        <v>3.8</v>
      </c>
      <c r="G109" s="165">
        <f>IF('Crisis Indicator Data'!F106="x","x",IF(LEN(E109)&gt;3,('Crisis Indicator Data'!F106/VLOOKUP('Impact of the crisis'!$C109,'Regional Crises'!$B$1:$R$66,4,FALSE)),'Crisis Indicator Data'!F106/VLOOKUP('Impact of the crisis'!$E109,'Country Indicator Data'!$B$4:$P$300,15,FALSE)))</f>
        <v>0.64578260723748193</v>
      </c>
      <c r="H109" s="147">
        <f t="shared" si="39"/>
        <v>3.2</v>
      </c>
      <c r="I109" s="147">
        <f t="shared" si="40"/>
        <v>3.5</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0.46940834426274614</v>
      </c>
      <c r="L109" s="147">
        <f t="shared" si="41"/>
        <v>2.2999999999999998</v>
      </c>
      <c r="M109" s="147">
        <f t="shared" si="42"/>
        <v>3.65</v>
      </c>
      <c r="N109" s="147">
        <f t="shared" si="43"/>
        <v>3.6</v>
      </c>
      <c r="O109" s="147">
        <f>IF('Crisis Indicator Data'!H106="x","x",IF('Crisis Indicator Data'!H106=0,0,IF(LOG('Crisis Indicator Data'!H106)&lt;O$4,0,IF(LOG('Crisis Indicator Data'!H106)&gt;O$3,5,ROUND(5-(O$3-LOG('Crisis Indicator Data'!H106))/(O$3-O$4)*5,1)))))</f>
        <v>3.1</v>
      </c>
      <c r="P109" s="165">
        <f>IF('Crisis Indicator Data'!H106="x","x",'Crisis Indicator Data'!H106/'Crisis Indicator Data'!G106)</f>
        <v>4.3414548367558273E-2</v>
      </c>
      <c r="Q109" s="147">
        <f t="shared" si="44"/>
        <v>0.2</v>
      </c>
      <c r="R109" s="147">
        <f t="shared" si="45"/>
        <v>1.6500000000000001</v>
      </c>
      <c r="S109" s="147">
        <f>IF('Crisis Indicator Data'!I106="x","x",IF('Crisis Indicator Data'!I106=0,0,IF(LOG('Crisis Indicator Data'!I106)&lt;S$4,0,IF(LOG('Crisis Indicator Data'!I106)&gt;S$3,5,ROUND(5-(S$3-LOG('Crisis Indicator Data'!I106))/(S$3-S$4)*5,1)))))</f>
        <v>1.3</v>
      </c>
      <c r="T109" s="165">
        <f>IF('Crisis Indicator Data'!H106="x","x",IF('Crisis Indicator Data'!I106="x","x",'Crisis Indicator Data'!I106/'Crisis Indicator Data'!H106))</f>
        <v>3.6003600360036002E-3</v>
      </c>
      <c r="U109" s="147">
        <f t="shared" si="46"/>
        <v>0.1</v>
      </c>
      <c r="V109" s="147">
        <f t="shared" si="47"/>
        <v>0.7</v>
      </c>
      <c r="W109" s="147">
        <f>IF('Crisis Indicator Data'!L106="x","x",IF('Crisis Indicator Data'!L106=0,0,IF(LOG('Crisis Indicator Data'!L106)&lt;W$4,0,IF(LOG('Crisis Indicator Data'!L106)&gt;W$3,5,ROUND(5-(W$3-LOG('Crisis Indicator Data'!L106))/(W$3-W$4)*5,1)))))</f>
        <v>2.4</v>
      </c>
      <c r="X109" s="166">
        <f>IF(OR('Crisis Indicator Data'!L106="x",'Crisis Indicator Data'!H106="x"),"x",'Crisis Indicator Data'!L106/'Crisis Indicator Data'!H106)</f>
        <v>2.0252025202520252E-5</v>
      </c>
      <c r="Y109" s="147">
        <f t="shared" si="48"/>
        <v>1</v>
      </c>
      <c r="Z109" s="147">
        <f t="shared" si="49"/>
        <v>1.7</v>
      </c>
      <c r="AA109" s="147">
        <f t="shared" si="50"/>
        <v>1.2</v>
      </c>
      <c r="AB109" s="167">
        <f t="shared" si="51"/>
        <v>1.4</v>
      </c>
    </row>
    <row r="110" spans="1:28" x14ac:dyDescent="0.25">
      <c r="A110" s="172" t="str">
        <f>'Crisis Indicator Data'!A107</f>
        <v>Highlands Violence</v>
      </c>
      <c r="B110" s="173" t="str">
        <f>'Crisis Indicator Data'!B107</f>
        <v>Earthquake</v>
      </c>
      <c r="C110" s="173" t="str">
        <f>'Crisis Indicator Data'!C107</f>
        <v>PNG003</v>
      </c>
      <c r="D110" s="173" t="str">
        <f>'Crisis Indicator Data'!D107</f>
        <v>Papua New Guinea</v>
      </c>
      <c r="E110" s="174" t="str">
        <f>'Crisis Indicator Data'!E107</f>
        <v>PNG</v>
      </c>
      <c r="F110" s="168">
        <f>IF('Crisis Indicator Data'!F107="x","x",IF(LOG('Crisis Indicator Data'!F107)&lt;F$4,0,IF(LOG('Crisis Indicator Data'!F107)&gt;F$3,5,ROUND(5-(F$3-LOG('Crisis Indicator Data'!F107))/(F$3-F$4)*5,1))))</f>
        <v>3</v>
      </c>
      <c r="G110" s="165">
        <f>IF('Crisis Indicator Data'!F107="x","x",IF(LEN(E110)&gt;3,('Crisis Indicator Data'!F107/VLOOKUP('Impact of the crisis'!$C110,'Regional Crises'!$B$1:$R$66,4,FALSE)),'Crisis Indicator Data'!F107/VLOOKUP('Impact of the crisis'!$E110,'Country Indicator Data'!$B$4:$P$300,15,FALSE)))</f>
        <v>0.14061520116592324</v>
      </c>
      <c r="H110" s="147">
        <f t="shared" si="39"/>
        <v>0.6</v>
      </c>
      <c r="I110" s="147">
        <f t="shared" si="40"/>
        <v>1.8</v>
      </c>
      <c r="J110" s="147">
        <f>IF('Crisis Indicator Data'!G107="x","x",IF(LOG('Crisis Indicator Data'!G107)&lt;J$4,0,IF(LOG('Crisis Indicator Data'!G107)&gt;J$3,5,ROUND(5-(J$3-LOG('Crisis Indicator Data'!G107))/(J$3-J$4)*5,1))))</f>
        <v>1.5</v>
      </c>
      <c r="K110" s="165">
        <f>IF('Crisis Indicator Data'!G107="x","x",IF(LEN(E110)&gt;3,('Crisis Indicator Data'!G107/VLOOKUP('Impact of the crisis'!$C110,'Regional Crises'!$B$1:$R$66,5,FALSE)),'Crisis Indicator Data'!G107/VLOOKUP('Impact of the crisis'!$E110,'Country Indicator Data'!$B$4:$P$300,14,FALSE)))</f>
        <v>0.39243986254295532</v>
      </c>
      <c r="L110" s="147">
        <f t="shared" si="41"/>
        <v>1.9</v>
      </c>
      <c r="M110" s="147">
        <f t="shared" si="42"/>
        <v>1.7</v>
      </c>
      <c r="N110" s="147">
        <f t="shared" si="43"/>
        <v>1.8</v>
      </c>
      <c r="O110" s="147">
        <f>IF('Crisis Indicator Data'!H107="x","x",IF('Crisis Indicator Data'!H107=0,0,IF(LOG('Crisis Indicator Data'!H107)&lt;O$4,0,IF(LOG('Crisis Indicator Data'!H107)&gt;O$3,5,ROUND(5-(O$3-LOG('Crisis Indicator Data'!H107))/(O$3-O$4)*5,1)))))</f>
        <v>1.5</v>
      </c>
      <c r="P110" s="165">
        <f>IF('Crisis Indicator Data'!H107="x","x",'Crisis Indicator Data'!H107/'Crisis Indicator Data'!G107)</f>
        <v>9.2819614711033269E-2</v>
      </c>
      <c r="Q110" s="147">
        <f t="shared" si="44"/>
        <v>0.4</v>
      </c>
      <c r="R110" s="147">
        <f t="shared" si="45"/>
        <v>0.95</v>
      </c>
      <c r="S110" s="147">
        <f>IF('Crisis Indicator Data'!I107="x","x",IF('Crisis Indicator Data'!I107=0,0,IF(LOG('Crisis Indicator Data'!I107)&lt;S$4,0,IF(LOG('Crisis Indicator Data'!I107)&gt;S$3,5,ROUND(5-(S$3-LOG('Crisis Indicator Data'!I107))/(S$3-S$4)*5,1)))))</f>
        <v>2.1</v>
      </c>
      <c r="T110" s="165">
        <f>IF('Crisis Indicator Data'!H107="x","x",IF('Crisis Indicator Data'!I107="x","x",'Crisis Indicator Data'!I107/'Crisis Indicator Data'!H107))</f>
        <v>0.1169811320754717</v>
      </c>
      <c r="U110" s="147">
        <f t="shared" si="46"/>
        <v>3.9</v>
      </c>
      <c r="V110" s="147">
        <f t="shared" si="47"/>
        <v>3</v>
      </c>
      <c r="W110" s="147">
        <f>IF('Crisis Indicator Data'!L107="x","x",IF('Crisis Indicator Data'!L107=0,0,IF(LOG('Crisis Indicator Data'!L107)&lt;W$4,0,IF(LOG('Crisis Indicator Data'!L107)&gt;W$3,5,ROUND(5-(W$3-LOG('Crisis Indicator Data'!L107))/(W$3-W$4)*5,1)))))</f>
        <v>2.5</v>
      </c>
      <c r="X110" s="166">
        <f>IF(OR('Crisis Indicator Data'!L107="x",'Crisis Indicator Data'!H107="x"),"x",'Crisis Indicator Data'!L107/'Crisis Indicator Data'!H107)</f>
        <v>2.0000000000000001E-4</v>
      </c>
      <c r="Y110" s="147">
        <f t="shared" si="48"/>
        <v>5</v>
      </c>
      <c r="Z110" s="147">
        <f t="shared" si="49"/>
        <v>3.8</v>
      </c>
      <c r="AA110" s="147">
        <f t="shared" si="50"/>
        <v>3.4</v>
      </c>
      <c r="AB110" s="167">
        <f t="shared" si="51"/>
        <v>2.4</v>
      </c>
    </row>
    <row r="111" spans="1:28" x14ac:dyDescent="0.25">
      <c r="A111" s="172" t="str">
        <f>'Crisis Indicator Data'!A108</f>
        <v>Displacement from Ukraine conflict in Poland</v>
      </c>
      <c r="B111" s="173" t="str">
        <f>'Crisis Indicator Data'!B108</f>
        <v>Displacement,Conflict</v>
      </c>
      <c r="C111" s="173" t="str">
        <f>'Crisis Indicator Data'!C108</f>
        <v>POL002</v>
      </c>
      <c r="D111" s="173" t="str">
        <f>'Crisis Indicator Data'!D108</f>
        <v>Poland</v>
      </c>
      <c r="E111" s="174" t="str">
        <f>'Crisis Indicator Data'!E108</f>
        <v>POL</v>
      </c>
      <c r="F111" s="168">
        <f>IF('Crisis Indicator Data'!F108="x","x",IF(LOG('Crisis Indicator Data'!F108)&lt;F$4,0,IF(LOG('Crisis Indicator Data'!F108)&gt;F$3,5,ROUND(5-(F$3-LOG('Crisis Indicator Data'!F108))/(F$3-F$4)*5,1))))</f>
        <v>3.6</v>
      </c>
      <c r="G111" s="165">
        <f>IF('Crisis Indicator Data'!F108="x","x",IF(LEN(E111)&gt;3,('Crisis Indicator Data'!F108/VLOOKUP('Impact of the crisis'!$C111,'Regional Crises'!$B$1:$R$66,4,FALSE)),'Crisis Indicator Data'!F108/VLOOKUP('Impact of the crisis'!$E111,'Country Indicator Data'!$B$4:$P$300,15,FALSE)))</f>
        <v>0.48172703223488683</v>
      </c>
      <c r="H111" s="147">
        <f t="shared" si="39"/>
        <v>2.4</v>
      </c>
      <c r="I111" s="147">
        <f t="shared" si="40"/>
        <v>3</v>
      </c>
      <c r="J111" s="147">
        <f>IF('Crisis Indicator Data'!G108="x","x",IF(LOG('Crisis Indicator Data'!G108)&lt;J$4,0,IF(LOG('Crisis Indicator Data'!G108)&gt;J$3,5,ROUND(5-(J$3-LOG('Crisis Indicator Data'!G108))/(J$3-J$4)*5,1))))</f>
        <v>1</v>
      </c>
      <c r="K111" s="165">
        <f>IF('Crisis Indicator Data'!G108="x","x",IF(LEN(E111)&gt;3,('Crisis Indicator Data'!G108/VLOOKUP('Impact of the crisis'!$C111,'Regional Crises'!$B$1:$R$66,5,FALSE)),'Crisis Indicator Data'!G108/VLOOKUP('Impact of the crisis'!$E111,'Country Indicator Data'!$B$4:$P$300,14,FALSE)))</f>
        <v>4.5447106954997075E-2</v>
      </c>
      <c r="L111" s="147">
        <f t="shared" si="41"/>
        <v>0.2</v>
      </c>
      <c r="M111" s="147">
        <f t="shared" si="42"/>
        <v>0.6</v>
      </c>
      <c r="N111" s="147">
        <f t="shared" si="43"/>
        <v>2</v>
      </c>
      <c r="O111" s="147">
        <f>IF('Crisis Indicator Data'!H108="x","x",IF('Crisis Indicator Data'!H108=0,0,IF(LOG('Crisis Indicator Data'!H108)&lt;O$4,0,IF(LOG('Crisis Indicator Data'!H108)&gt;O$3,5,ROUND(5-(O$3-LOG('Crisis Indicator Data'!H108))/(O$3-O$4)*5,1)))))</f>
        <v>2.8</v>
      </c>
      <c r="P111" s="165">
        <f>IF('Crisis Indicator Data'!H108="x","x",'Crisis Indicator Data'!H108/'Crisis Indicator Data'!G108)</f>
        <v>0.81481481481481477</v>
      </c>
      <c r="Q111" s="147">
        <f t="shared" si="44"/>
        <v>4.0999999999999996</v>
      </c>
      <c r="R111" s="147">
        <f t="shared" si="45"/>
        <v>3.4499999999999997</v>
      </c>
      <c r="S111" s="147">
        <f>IF('Crisis Indicator Data'!I108="x","x",IF('Crisis Indicator Data'!I108=0,0,IF(LOG('Crisis Indicator Data'!I108)&lt;S$4,0,IF(LOG('Crisis Indicator Data'!I108)&gt;S$3,5,ROUND(5-(S$3-LOG('Crisis Indicator Data'!I108))/(S$3-S$4)*5,1)))))</f>
        <v>4.5999999999999996</v>
      </c>
      <c r="T111" s="165">
        <f>IF('Crisis Indicator Data'!H108="x","x",IF('Crisis Indicator Data'!I108="x","x",'Crisis Indicator Data'!I108/'Crisis Indicator Data'!H108))</f>
        <v>1</v>
      </c>
      <c r="U111" s="147">
        <f t="shared" si="46"/>
        <v>5</v>
      </c>
      <c r="V111" s="147">
        <f t="shared" si="47"/>
        <v>4.8</v>
      </c>
      <c r="W111" s="147">
        <f>IF('Crisis Indicator Data'!L108="x","x",IF('Crisis Indicator Data'!L108=0,0,IF(LOG('Crisis Indicator Data'!L108)&lt;W$4,0,IF(LOG('Crisis Indicator Data'!L108)&gt;W$3,5,ROUND(5-(W$3-LOG('Crisis Indicator Data'!L108))/(W$3-W$4)*5,1)))))</f>
        <v>0</v>
      </c>
      <c r="X111" s="166">
        <f>IF(OR('Crisis Indicator Data'!L108="x",'Crisis Indicator Data'!H108="x"),"x",'Crisis Indicator Data'!L108/'Crisis Indicator Data'!H108)</f>
        <v>0</v>
      </c>
      <c r="Y111" s="147">
        <f t="shared" si="48"/>
        <v>0</v>
      </c>
      <c r="Z111" s="147">
        <f t="shared" si="49"/>
        <v>0</v>
      </c>
      <c r="AA111" s="147">
        <f t="shared" si="50"/>
        <v>3.2</v>
      </c>
      <c r="AB111" s="167">
        <f t="shared" si="51"/>
        <v>3.3</v>
      </c>
    </row>
    <row r="112" spans="1:28" x14ac:dyDescent="0.25">
      <c r="A112" s="172" t="str">
        <f>'Crisis Indicator Data'!A109</f>
        <v>Complex crisis in DPRK</v>
      </c>
      <c r="B112" s="173" t="str">
        <f>'Crisis Indicator Data'!B109</f>
        <v>Socio-political,Floods,Other seasonal event,Food Security</v>
      </c>
      <c r="C112" s="173" t="str">
        <f>'Crisis Indicator Data'!C109</f>
        <v>PRK001</v>
      </c>
      <c r="D112" s="173" t="str">
        <f>'Crisis Indicator Data'!D109</f>
        <v>DPRK</v>
      </c>
      <c r="E112" s="174" t="str">
        <f>'Crisis Indicator Data'!E109</f>
        <v>PRK</v>
      </c>
      <c r="F112" s="168">
        <f>IF('Crisis Indicator Data'!F109="x","x",IF(LOG('Crisis Indicator Data'!F109)&lt;F$4,0,IF(LOG('Crisis Indicator Data'!F109)&gt;F$3,5,ROUND(5-(F$3-LOG('Crisis Indicator Data'!F109))/(F$3-F$4)*5,1))))</f>
        <v>3.5</v>
      </c>
      <c r="G112" s="165">
        <f>IF('Crisis Indicator Data'!F109="x","x",IF(LEN(E112)&gt;3,('Crisis Indicator Data'!F109/VLOOKUP('Impact of the crisis'!$C112,'Regional Crises'!$B$1:$R$66,4,FALSE)),'Crisis Indicator Data'!F109/VLOOKUP('Impact of the crisis'!$E112,'Country Indicator Data'!$B$4:$P$300,15,FALSE)))</f>
        <v>1</v>
      </c>
      <c r="H112" s="147">
        <f t="shared" si="39"/>
        <v>5</v>
      </c>
      <c r="I112" s="147">
        <f t="shared" si="40"/>
        <v>4.25</v>
      </c>
      <c r="J112" s="147">
        <f>IF('Crisis Indicator Data'!G109="x","x",IF(LOG('Crisis Indicator Data'!G109)&lt;J$4,0,IF(LOG('Crisis Indicator Data'!G109)&gt;J$3,5,ROUND(5-(J$3-LOG('Crisis Indicator Data'!G109))/(J$3-J$4)*5,1))))</f>
        <v>4.7</v>
      </c>
      <c r="K112" s="165">
        <f>IF('Crisis Indicator Data'!G109="x","x",IF(LEN(E112)&gt;3,('Crisis Indicator Data'!G109/VLOOKUP('Impact of the crisis'!$C112,'Regional Crises'!$B$1:$R$66,5,FALSE)),'Crisis Indicator Data'!G109/VLOOKUP('Impact of the crisis'!$E112,'Country Indicator Data'!$B$4:$P$300,14,FALSE)))</f>
        <v>1</v>
      </c>
      <c r="L112" s="147">
        <f t="shared" si="41"/>
        <v>5</v>
      </c>
      <c r="M112" s="147">
        <f t="shared" si="42"/>
        <v>4.8499999999999996</v>
      </c>
      <c r="N112" s="147">
        <f t="shared" si="43"/>
        <v>4.5999999999999996</v>
      </c>
      <c r="O112" s="147">
        <f>IF('Crisis Indicator Data'!H109="x","x",IF('Crisis Indicator Data'!H109=0,0,IF(LOG('Crisis Indicator Data'!H109)&lt;O$4,0,IF(LOG('Crisis Indicator Data'!H109)&gt;O$3,5,ROUND(5-(O$3-LOG('Crisis Indicator Data'!H109))/(O$3-O$4)*5,1)))))</f>
        <v>4.9000000000000004</v>
      </c>
      <c r="P112" s="165">
        <f>IF('Crisis Indicator Data'!H109="x","x",'Crisis Indicator Data'!H109/'Crisis Indicator Data'!G109)</f>
        <v>1</v>
      </c>
      <c r="Q112" s="147">
        <f t="shared" si="44"/>
        <v>5</v>
      </c>
      <c r="R112" s="147">
        <f t="shared" si="45"/>
        <v>4.95</v>
      </c>
      <c r="S112" s="147">
        <f>IF('Crisis Indicator Data'!I109="x","x",IF('Crisis Indicator Data'!I109=0,0,IF(LOG('Crisis Indicator Data'!I109)&lt;S$4,0,IF(LOG('Crisis Indicator Data'!I109)&gt;S$3,5,ROUND(5-(S$3-LOG('Crisis Indicator Data'!I109))/(S$3-S$4)*5,1)))))</f>
        <v>2.2000000000000002</v>
      </c>
      <c r="T112" s="165">
        <f>IF('Crisis Indicator Data'!H109="x","x",IF('Crisis Indicator Data'!I109="x","x",'Crisis Indicator Data'!I109/'Crisis Indicator Data'!H109))</f>
        <v>1.3004398546567222E-3</v>
      </c>
      <c r="U112" s="147">
        <f t="shared" si="46"/>
        <v>0</v>
      </c>
      <c r="V112" s="147">
        <f t="shared" si="47"/>
        <v>1.1000000000000001</v>
      </c>
      <c r="W112" s="147">
        <f>IF('Crisis Indicator Data'!L109="x","x",IF('Crisis Indicator Data'!L109=0,0,IF(LOG('Crisis Indicator Data'!L109)&lt;W$4,0,IF(LOG('Crisis Indicator Data'!L109)&gt;W$3,5,ROUND(5-(W$3-LOG('Crisis Indicator Data'!L109))/(W$3-W$4)*5,1)))))</f>
        <v>1.5</v>
      </c>
      <c r="X112" s="166">
        <f>IF(OR('Crisis Indicator Data'!L109="x",'Crisis Indicator Data'!H109="x"),"x",'Crisis Indicator Data'!L109/'Crisis Indicator Data'!H109)</f>
        <v>4.5897877223178426E-7</v>
      </c>
      <c r="Y112" s="147">
        <f t="shared" si="48"/>
        <v>0</v>
      </c>
      <c r="Z112" s="147">
        <f t="shared" si="49"/>
        <v>0.8</v>
      </c>
      <c r="AA112" s="147">
        <f t="shared" si="50"/>
        <v>1</v>
      </c>
      <c r="AB112" s="167">
        <f t="shared" si="51"/>
        <v>3.6</v>
      </c>
    </row>
    <row r="113" spans="1:28" x14ac:dyDescent="0.25">
      <c r="A113" s="172" t="str">
        <f>'Crisis Indicator Data'!A110</f>
        <v>Conflict in Palestine</v>
      </c>
      <c r="B113" s="173" t="str">
        <f>'Crisis Indicator Data'!B110</f>
        <v>Conflict,Socio-political,Violence</v>
      </c>
      <c r="C113" s="173" t="str">
        <f>'Crisis Indicator Data'!C110</f>
        <v>PSE002</v>
      </c>
      <c r="D113" s="173" t="str">
        <f>'Crisis Indicator Data'!D110</f>
        <v>Palestine</v>
      </c>
      <c r="E113" s="174" t="str">
        <f>'Crisis Indicator Data'!E110</f>
        <v>PSE</v>
      </c>
      <c r="F113" s="168">
        <f>IF('Crisis Indicator Data'!F110="x","x",IF(LOG('Crisis Indicator Data'!F110)&lt;F$4,0,IF(LOG('Crisis Indicator Data'!F110)&gt;F$3,5,ROUND(5-(F$3-LOG('Crisis Indicator Data'!F110))/(F$3-F$4)*5,1))))</f>
        <v>1.3</v>
      </c>
      <c r="G113" s="165">
        <f>IF('Crisis Indicator Data'!F110="x","x",IF(LEN(E113)&gt;3,('Crisis Indicator Data'!F110/VLOOKUP('Impact of the crisis'!$C113,'Regional Crises'!$B$1:$R$66,4,FALSE)),'Crisis Indicator Data'!F110/VLOOKUP('Impact of the crisis'!$E113,'Country Indicator Data'!$B$4:$P$300,15,FALSE)))</f>
        <v>1.0008305647840532</v>
      </c>
      <c r="H113" s="147">
        <f t="shared" si="39"/>
        <v>5</v>
      </c>
      <c r="I113" s="147">
        <f t="shared" si="40"/>
        <v>3.15</v>
      </c>
      <c r="J113" s="147">
        <f>IF('Crisis Indicator Data'!G110="x","x",IF(LOG('Crisis Indicator Data'!G110)&lt;J$4,0,IF(LOG('Crisis Indicator Data'!G110)&gt;J$3,5,ROUND(5-(J$3-LOG('Crisis Indicator Data'!G110))/(J$3-J$4)*5,1))))</f>
        <v>2.4</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3.7</v>
      </c>
      <c r="N113" s="147">
        <f t="shared" si="43"/>
        <v>3.4</v>
      </c>
      <c r="O113" s="147">
        <f>IF('Crisis Indicator Data'!H110="x","x",IF('Crisis Indicator Data'!H110=0,0,IF(LOG('Crisis Indicator Data'!H110)&lt;O$4,0,IF(LOG('Crisis Indicator Data'!H110)&gt;O$3,5,ROUND(5-(O$3-LOG('Crisis Indicator Data'!H110))/(O$3-O$4)*5,1)))))</f>
        <v>3.7</v>
      </c>
      <c r="P113" s="165">
        <f>IF('Crisis Indicator Data'!H110="x","x",'Crisis Indicator Data'!H110/'Crisis Indicator Data'!G110)</f>
        <v>1</v>
      </c>
      <c r="Q113" s="147">
        <f t="shared" si="44"/>
        <v>5</v>
      </c>
      <c r="R113" s="147">
        <f t="shared" si="45"/>
        <v>4.3499999999999996</v>
      </c>
      <c r="S113" s="147">
        <f>IF('Crisis Indicator Data'!I110="x","x",IF('Crisis Indicator Data'!I110=0,0,IF(LOG('Crisis Indicator Data'!I110)&lt;S$4,0,IF(LOG('Crisis Indicator Data'!I110)&gt;S$3,5,ROUND(5-(S$3-LOG('Crisis Indicator Data'!I110))/(S$3-S$4)*5,1)))))</f>
        <v>5</v>
      </c>
      <c r="T113" s="165">
        <f>IF('Crisis Indicator Data'!H110="x","x",IF('Crisis Indicator Data'!I110="x","x",'Crisis Indicator Data'!I110/'Crisis Indicator Data'!H110))</f>
        <v>1.1953314659197012</v>
      </c>
      <c r="U113" s="147">
        <f t="shared" si="46"/>
        <v>5</v>
      </c>
      <c r="V113" s="147">
        <f t="shared" si="47"/>
        <v>5</v>
      </c>
      <c r="W113" s="147">
        <f>IF('Crisis Indicator Data'!L110="x","x",IF('Crisis Indicator Data'!L110=0,0,IF(LOG('Crisis Indicator Data'!L110)&lt;W$4,0,IF(LOG('Crisis Indicator Data'!L110)&gt;W$3,5,ROUND(5-(W$3-LOG('Crisis Indicator Data'!L110))/(W$3-W$4)*5,1)))))</f>
        <v>3.2</v>
      </c>
      <c r="X113" s="166">
        <f>IF(OR('Crisis Indicator Data'!L110="x",'Crisis Indicator Data'!H110="x"),"x",'Crisis Indicator Data'!L110/'Crisis Indicator Data'!H110)</f>
        <v>3.3239962651727359E-5</v>
      </c>
      <c r="Y113" s="147">
        <f t="shared" si="48"/>
        <v>1.7</v>
      </c>
      <c r="Z113" s="147">
        <f t="shared" si="49"/>
        <v>2.5</v>
      </c>
      <c r="AA113" s="147">
        <f t="shared" si="50"/>
        <v>4.0999999999999996</v>
      </c>
      <c r="AB113" s="167">
        <f t="shared" si="51"/>
        <v>4.2</v>
      </c>
    </row>
    <row r="114" spans="1:28" x14ac:dyDescent="0.25">
      <c r="A114" s="172" t="str">
        <f>'Crisis Indicator Data'!A111</f>
        <v>Regional Boko Haram Crisis</v>
      </c>
      <c r="B114" s="173">
        <f>'Crisis Indicator Data'!B111</f>
        <v>0</v>
      </c>
      <c r="C114" s="173" t="str">
        <f>'Crisis Indicator Data'!C111</f>
        <v>REG001</v>
      </c>
      <c r="D114" s="173" t="str">
        <f>'Crisis Indicator Data'!D111</f>
        <v>Nigeria,Niger,Chad,Cameroon</v>
      </c>
      <c r="E114" s="174" t="str">
        <f>'Crisis Indicator Data'!E111</f>
        <v>NGA,NER,TCD,CMR</v>
      </c>
      <c r="F114" s="168">
        <f>IF('Crisis Indicator Data'!F111="x","x",IF(LOG('Crisis Indicator Data'!F111)&lt;F$4,0,IF(LOG('Crisis Indicator Data'!F111)&gt;F$3,5,ROUND(5-(F$3-LOG('Crisis Indicator Data'!F111))/(F$3-F$4)*5,1))))</f>
        <v>4.2</v>
      </c>
      <c r="G114" s="165">
        <f>IF('Crisis Indicator Data'!F111="x","x",IF(LEN(E114)&gt;3,('Crisis Indicator Data'!F111/VLOOKUP('Impact of the crisis'!$C114,'Regional Crises'!$B$1:$R$66,4,FALSE)),'Crisis Indicator Data'!F111/VLOOKUP('Impact of the crisis'!$E114,'Country Indicator Data'!$B$4:$P$300,15,FALSE)))</f>
        <v>8.8671605216172386E-2</v>
      </c>
      <c r="H114" s="147">
        <f t="shared" si="39"/>
        <v>0.4</v>
      </c>
      <c r="I114" s="147">
        <f t="shared" si="40"/>
        <v>2.3000000000000003</v>
      </c>
      <c r="J114" s="147">
        <f>IF('Crisis Indicator Data'!G111="x","x",IF(LOG('Crisis Indicator Data'!G111)&lt;J$4,0,IF(LOG('Crisis Indicator Data'!G111)&gt;J$3,5,ROUND(5-(J$3-LOG('Crisis Indicator Data'!G111))/(J$3-J$4)*5,1))))</f>
        <v>4.4000000000000004</v>
      </c>
      <c r="K114" s="165">
        <f>IF('Crisis Indicator Data'!G111="x","x",IF(LEN(E114)&gt;3,('Crisis Indicator Data'!G111/VLOOKUP('Impact of the crisis'!$C114,'Regional Crises'!$B$1:$R$66,5,FALSE)),'Crisis Indicator Data'!G111/VLOOKUP('Impact of the crisis'!$E114,'Country Indicator Data'!$B$4:$P$300,14,FALSE)))</f>
        <v>1.0609389574049124</v>
      </c>
      <c r="L114" s="147">
        <f t="shared" si="41"/>
        <v>5</v>
      </c>
      <c r="M114" s="147">
        <f t="shared" si="42"/>
        <v>4.7</v>
      </c>
      <c r="N114" s="147">
        <f t="shared" si="43"/>
        <v>3.8</v>
      </c>
      <c r="O114" s="147">
        <f>IF('Crisis Indicator Data'!H111="x","x",IF('Crisis Indicator Data'!H111=0,0,IF(LOG('Crisis Indicator Data'!H111)&lt;O$4,0,IF(LOG('Crisis Indicator Data'!H111)&gt;O$3,5,ROUND(5-(O$3-LOG('Crisis Indicator Data'!H111))/(O$3-O$4)*5,1)))))</f>
        <v>4.5999999999999996</v>
      </c>
      <c r="P114" s="165">
        <f>IF('Crisis Indicator Data'!H111="x","x",'Crisis Indicator Data'!H111/'Crisis Indicator Data'!G111)</f>
        <v>0.82953990426882873</v>
      </c>
      <c r="Q114" s="147">
        <f t="shared" si="44"/>
        <v>4.0999999999999996</v>
      </c>
      <c r="R114" s="147">
        <f t="shared" si="45"/>
        <v>4.3499999999999996</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0.34414743287800281</v>
      </c>
      <c r="U114" s="147">
        <f t="shared" si="46"/>
        <v>5</v>
      </c>
      <c r="V114" s="147">
        <f t="shared" si="47"/>
        <v>5</v>
      </c>
      <c r="W114" s="147">
        <f>IF('Crisis Indicator Data'!L111="x","x",IF('Crisis Indicator Data'!L111=0,0,IF(LOG('Crisis Indicator Data'!L111)&lt;W$4,0,IF(LOG('Crisis Indicator Data'!L111)&gt;W$3,5,ROUND(5-(W$3-LOG('Crisis Indicator Data'!L111))/(W$3-W$4)*5,1)))))</f>
        <v>4.7</v>
      </c>
      <c r="X114" s="166">
        <f>IF(OR('Crisis Indicator Data'!L111="x",'Crisis Indicator Data'!H111="x"),"x",'Crisis Indicator Data'!L111/'Crisis Indicator Data'!H111)</f>
        <v>1.1387187941592087E-4</v>
      </c>
      <c r="Y114" s="147">
        <f t="shared" si="48"/>
        <v>5</v>
      </c>
      <c r="Z114" s="147">
        <f t="shared" si="49"/>
        <v>4.9000000000000004</v>
      </c>
      <c r="AA114" s="147">
        <f t="shared" si="50"/>
        <v>5</v>
      </c>
      <c r="AB114" s="167">
        <f t="shared" si="51"/>
        <v>4.7</v>
      </c>
    </row>
    <row r="115" spans="1:28" x14ac:dyDescent="0.25">
      <c r="A115" s="172" t="str">
        <f>'Crisis Indicator Data'!A112</f>
        <v>Venezuela Regional Crisis</v>
      </c>
      <c r="B115" s="173">
        <f>'Crisis Indicator Data'!B112</f>
        <v>0</v>
      </c>
      <c r="C115" s="173" t="str">
        <f>'Crisis Indicator Data'!C112</f>
        <v>REG002</v>
      </c>
      <c r="D115" s="173" t="str">
        <f>'Crisis Indicator Data'!D112</f>
        <v>Venezuela,Brazil,Colombia,Ecuador,Peru,Trinidad and Tobago,Chile,Dominican Republic,Panama</v>
      </c>
      <c r="E115" s="174" t="str">
        <f>'Crisis Indicator Data'!E112</f>
        <v>VEN,BRA,COL,ECU,PER,TTO,CHL,DOM,PAN</v>
      </c>
      <c r="F115" s="168">
        <f>IF('Crisis Indicator Data'!F112="x","x",IF(LOG('Crisis Indicator Data'!F112)&lt;F$4,0,IF(LOG('Crisis Indicator Data'!F112)&gt;F$3,5,ROUND(5-(F$3-LOG('Crisis Indicator Data'!F112))/(F$3-F$4)*5,1))))</f>
        <v>5</v>
      </c>
      <c r="G115" s="165">
        <f>IF('Crisis Indicator Data'!F112="x","x",IF(LEN(E115)&gt;3,('Crisis Indicator Data'!F112/VLOOKUP('Impact of the crisis'!$C115,'Regional Crises'!$B$1:$R$66,4,FALSE)),'Crisis Indicator Data'!F112/VLOOKUP('Impact of the crisis'!$E115,'Country Indicator Data'!$B$4:$P$300,15,FALSE)))</f>
        <v>0.45580759256816145</v>
      </c>
      <c r="H115" s="147">
        <f t="shared" si="39"/>
        <v>2.2000000000000002</v>
      </c>
      <c r="I115" s="147">
        <f t="shared" si="40"/>
        <v>3.6</v>
      </c>
      <c r="J115" s="147">
        <f>IF('Crisis Indicator Data'!G112="x","x",IF(LOG('Crisis Indicator Data'!G112)&lt;J$4,0,IF(LOG('Crisis Indicator Data'!G112)&gt;J$3,5,ROUND(5-(J$3-LOG('Crisis Indicator Data'!G112))/(J$3-J$4)*5,1))))</f>
        <v>5</v>
      </c>
      <c r="K115" s="165">
        <f>IF('Crisis Indicator Data'!G112="x","x",IF(LEN(E115)&gt;3,('Crisis Indicator Data'!G112/VLOOKUP('Impact of the crisis'!$C115,'Regional Crises'!$B$1:$R$66,5,FALSE)),'Crisis Indicator Data'!G112/VLOOKUP('Impact of the crisis'!$E115,'Country Indicator Data'!$B$4:$P$300,14,FALSE)))</f>
        <v>0.25611645544821754</v>
      </c>
      <c r="L115" s="147">
        <f t="shared" si="41"/>
        <v>1.2</v>
      </c>
      <c r="M115" s="147">
        <f t="shared" si="42"/>
        <v>3.1</v>
      </c>
      <c r="N115" s="147">
        <f t="shared" si="43"/>
        <v>3.4</v>
      </c>
      <c r="O115" s="147">
        <f>IF('Crisis Indicator Data'!H112="x","x",IF('Crisis Indicator Data'!H112=0,0,IF(LOG('Crisis Indicator Data'!H112)&lt;O$4,0,IF(LOG('Crisis Indicator Data'!H112)&gt;O$3,5,ROUND(5-(O$3-LOG('Crisis Indicator Data'!H112))/(O$3-O$4)*5,1)))))</f>
        <v>5</v>
      </c>
      <c r="P115" s="165">
        <f>IF('Crisis Indicator Data'!H112="x","x",'Crisis Indicator Data'!H112/'Crisis Indicator Data'!G112)</f>
        <v>0.30127051053628229</v>
      </c>
      <c r="Q115" s="147">
        <f t="shared" si="44"/>
        <v>1.5</v>
      </c>
      <c r="R115" s="147">
        <f t="shared" si="45"/>
        <v>3.25</v>
      </c>
      <c r="S115" s="147">
        <f>IF('Crisis Indicator Data'!I112="x","x",IF('Crisis Indicator Data'!I112=0,0,IF(LOG('Crisis Indicator Data'!I112)&lt;S$4,0,IF(LOG('Crisis Indicator Data'!I112)&gt;S$3,5,ROUND(5-(S$3-LOG('Crisis Indicator Data'!I112))/(S$3-S$4)*5,1)))))</f>
        <v>5</v>
      </c>
      <c r="T115" s="165">
        <f>IF('Crisis Indicator Data'!H112="x","x",IF('Crisis Indicator Data'!I112="x","x",'Crisis Indicator Data'!I112/'Crisis Indicator Data'!H112))</f>
        <v>0.18571671852987165</v>
      </c>
      <c r="U115" s="147">
        <f t="shared" si="46"/>
        <v>5</v>
      </c>
      <c r="V115" s="147">
        <f t="shared" si="47"/>
        <v>5</v>
      </c>
      <c r="W115" s="147">
        <f>IF('Crisis Indicator Data'!L112="x","x",IF('Crisis Indicator Data'!L112=0,0,IF(LOG('Crisis Indicator Data'!L112)&lt;W$4,0,IF(LOG('Crisis Indicator Data'!L112)&gt;W$3,5,ROUND(5-(W$3-LOG('Crisis Indicator Data'!L112))/(W$3-W$4)*5,1)))))</f>
        <v>3.9</v>
      </c>
      <c r="X115" s="166">
        <f>IF(OR('Crisis Indicator Data'!L112="x",'Crisis Indicator Data'!H112="x"),"x",'Crisis Indicator Data'!L112/'Crisis Indicator Data'!H112)</f>
        <v>7.9265555091108943E-6</v>
      </c>
      <c r="Y115" s="147">
        <f t="shared" si="48"/>
        <v>0.4</v>
      </c>
      <c r="Z115" s="147">
        <f t="shared" si="49"/>
        <v>2.2000000000000002</v>
      </c>
      <c r="AA115" s="147">
        <f t="shared" si="50"/>
        <v>4</v>
      </c>
      <c r="AB115" s="167">
        <f t="shared" si="51"/>
        <v>3.7</v>
      </c>
    </row>
    <row r="116" spans="1:28" x14ac:dyDescent="0.25">
      <c r="A116" s="172" t="str">
        <f>'Crisis Indicator Data'!A113</f>
        <v>Regional Kashmir conflict</v>
      </c>
      <c r="B116" s="173">
        <f>'Crisis Indicator Data'!B113</f>
        <v>0</v>
      </c>
      <c r="C116" s="173" t="str">
        <f>'Crisis Indicator Data'!C113</f>
        <v>REG003</v>
      </c>
      <c r="D116" s="173" t="str">
        <f>'Crisis Indicator Data'!D113</f>
        <v>India,Pakistan</v>
      </c>
      <c r="E116" s="174" t="str">
        <f>'Crisis Indicator Data'!E113</f>
        <v>IND,PAK</v>
      </c>
      <c r="F116" s="168">
        <f>IF('Crisis Indicator Data'!F113="x","x",IF(LOG('Crisis Indicator Data'!F113)&lt;F$4,0,IF(LOG('Crisis Indicator Data'!F113)&gt;F$3,5,ROUND(5-(F$3-LOG('Crisis Indicator Data'!F113))/(F$3-F$4)*5,1))))</f>
        <v>4</v>
      </c>
      <c r="G116" s="165">
        <f>IF('Crisis Indicator Data'!F113="x","x",IF(LEN(E116)&gt;3,('Crisis Indicator Data'!F113/VLOOKUP('Impact of the crisis'!$C116,'Regional Crises'!$B$1:$R$66,4,FALSE)),'Crisis Indicator Data'!F113/VLOOKUP('Impact of the crisis'!$E116,'Country Indicator Data'!$B$4:$P$300,15,FALSE)))</f>
        <v>6.2908278958459643E-2</v>
      </c>
      <c r="H116" s="147">
        <f t="shared" si="39"/>
        <v>0.2</v>
      </c>
      <c r="I116" s="147">
        <f t="shared" si="40"/>
        <v>2.1</v>
      </c>
      <c r="J116" s="147">
        <f>IF('Crisis Indicator Data'!G113="x","x",IF(LOG('Crisis Indicator Data'!G113)&lt;J$4,0,IF(LOG('Crisis Indicator Data'!G113)&gt;J$3,5,ROUND(5-(J$3-LOG('Crisis Indicator Data'!G113))/(J$3-J$4)*5,1))))</f>
        <v>4.0999999999999996</v>
      </c>
      <c r="K116" s="165">
        <f>IF('Crisis Indicator Data'!G113="x","x",IF(LEN(E116)&gt;3,('Crisis Indicator Data'!G113/VLOOKUP('Impact of the crisis'!$C116,'Regional Crises'!$B$1:$R$66,5,FALSE)),'Crisis Indicator Data'!G113/VLOOKUP('Impact of the crisis'!$E116,'Country Indicator Data'!$B$4:$P$300,14,FALSE)))</f>
        <v>1.0600697785041019E-2</v>
      </c>
      <c r="L116" s="147">
        <f t="shared" si="41"/>
        <v>0</v>
      </c>
      <c r="M116" s="147">
        <f t="shared" si="42"/>
        <v>2.0499999999999998</v>
      </c>
      <c r="N116" s="147">
        <f t="shared" si="43"/>
        <v>2.1</v>
      </c>
      <c r="O116" s="147">
        <f>IF('Crisis Indicator Data'!H113="x","x",IF('Crisis Indicator Data'!H113=0,0,IF(LOG('Crisis Indicator Data'!H113)&lt;O$4,0,IF(LOG('Crisis Indicator Data'!H113)&gt;O$3,5,ROUND(5-(O$3-LOG('Crisis Indicator Data'!H113))/(O$3-O$4)*5,1)))))</f>
        <v>4.5999999999999996</v>
      </c>
      <c r="P116" s="165">
        <f>IF('Crisis Indicator Data'!H113="x","x",'Crisis Indicator Data'!H113/'Crisis Indicator Data'!G113)</f>
        <v>1.0125141529110304</v>
      </c>
      <c r="Q116" s="147">
        <f t="shared" si="44"/>
        <v>5</v>
      </c>
      <c r="R116" s="147">
        <f t="shared" si="45"/>
        <v>4.8</v>
      </c>
      <c r="S116" s="147" t="str">
        <f>IF('Crisis Indicator Data'!I113="x","x",IF('Crisis Indicator Data'!I113=0,0,IF(LOG('Crisis Indicator Data'!I113)&lt;S$4,0,IF(LOG('Crisis Indicator Data'!I113)&gt;S$3,5,ROUND(5-(S$3-LOG('Crisis Indicator Data'!I113))/(S$3-S$4)*5,1)))))</f>
        <v>x</v>
      </c>
      <c r="T116" s="165" t="str">
        <f>IF('Crisis Indicator Data'!H113="x","x",IF('Crisis Indicator Data'!I113="x","x",'Crisis Indicator Data'!I113/'Crisis Indicator Data'!H113))</f>
        <v>x</v>
      </c>
      <c r="U116" s="147" t="str">
        <f t="shared" si="46"/>
        <v>x</v>
      </c>
      <c r="V116" s="147" t="str">
        <f t="shared" si="47"/>
        <v>x</v>
      </c>
      <c r="W116" s="147">
        <f>IF('Crisis Indicator Data'!L113="x","x",IF('Crisis Indicator Data'!L113=0,0,IF(LOG('Crisis Indicator Data'!L113)&lt;W$4,0,IF(LOG('Crisis Indicator Data'!L113)&gt;W$3,5,ROUND(5-(W$3-LOG('Crisis Indicator Data'!L113))/(W$3-W$4)*5,1)))))</f>
        <v>2.9</v>
      </c>
      <c r="X116" s="166">
        <f>IF(OR('Crisis Indicator Data'!L113="x",'Crisis Indicator Data'!H113="x"),"x",'Crisis Indicator Data'!L113/'Crisis Indicator Data'!H113)</f>
        <v>5.8854687775881352E-6</v>
      </c>
      <c r="Y116" s="147">
        <f t="shared" si="48"/>
        <v>0.3</v>
      </c>
      <c r="Z116" s="147">
        <f t="shared" si="49"/>
        <v>1.6</v>
      </c>
      <c r="AA116" s="147">
        <f t="shared" si="50"/>
        <v>1.6</v>
      </c>
      <c r="AB116" s="167">
        <f t="shared" si="51"/>
        <v>3.7</v>
      </c>
    </row>
    <row r="117" spans="1:28" x14ac:dyDescent="0.25">
      <c r="A117" s="172" t="str">
        <f>'Crisis Indicator Data'!A114</f>
        <v>Syrian Regional Crisis</v>
      </c>
      <c r="B117" s="173">
        <f>'Crisis Indicator Data'!B114</f>
        <v>0</v>
      </c>
      <c r="C117" s="173" t="str">
        <f>'Crisis Indicator Data'!C114</f>
        <v>REG004</v>
      </c>
      <c r="D117" s="173" t="str">
        <f>'Crisis Indicator Data'!D114</f>
        <v>Syria,Türkiye,Iraq,Egypt,Jordan,Lebanon</v>
      </c>
      <c r="E117" s="174" t="str">
        <f>'Crisis Indicator Data'!E114</f>
        <v>SYR,TUR,IRQ,EGY,JOR,LBN</v>
      </c>
      <c r="F117" s="168">
        <f>IF('Crisis Indicator Data'!F114="x","x",IF(LOG('Crisis Indicator Data'!F114)&lt;F$4,0,IF(LOG('Crisis Indicator Data'!F114)&gt;F$3,5,ROUND(5-(F$3-LOG('Crisis Indicator Data'!F114))/(F$3-F$4)*5,1))))</f>
        <v>4.5</v>
      </c>
      <c r="G117" s="165">
        <f>IF('Crisis Indicator Data'!F114="x","x",IF(LEN(E117)&gt;3,('Crisis Indicator Data'!F114/VLOOKUP('Impact of the crisis'!$C117,'Regional Crises'!$B$1:$R$66,4,FALSE)),'Crisis Indicator Data'!F114/VLOOKUP('Impact of the crisis'!$E117,'Country Indicator Data'!$B$4:$P$300,15,FALSE)))</f>
        <v>0.20057815345441654</v>
      </c>
      <c r="H117" s="147">
        <f t="shared" si="39"/>
        <v>0.9</v>
      </c>
      <c r="I117" s="147">
        <f t="shared" si="40"/>
        <v>2.7</v>
      </c>
      <c r="J117" s="147">
        <f>IF('Crisis Indicator Data'!G114="x","x",IF(LOG('Crisis Indicator Data'!G114)&lt;J$4,0,IF(LOG('Crisis Indicator Data'!G114)&gt;J$3,5,ROUND(5-(J$3-LOG('Crisis Indicator Data'!G114))/(J$3-J$4)*5,1))))</f>
        <v>5</v>
      </c>
      <c r="K117" s="165">
        <f>IF('Crisis Indicator Data'!G114="x","x",IF(LEN(E117)&gt;3,('Crisis Indicator Data'!G114/VLOOKUP('Impact of the crisis'!$C117,'Regional Crises'!$B$1:$R$66,5,FALSE)),'Crisis Indicator Data'!G114/VLOOKUP('Impact of the crisis'!$E117,'Country Indicator Data'!$B$4:$P$300,14,FALSE)))</f>
        <v>0.32713407943822692</v>
      </c>
      <c r="L117" s="147">
        <f t="shared" si="41"/>
        <v>1.6</v>
      </c>
      <c r="M117" s="147">
        <f t="shared" si="42"/>
        <v>3.3</v>
      </c>
      <c r="N117" s="147">
        <f t="shared" si="43"/>
        <v>3</v>
      </c>
      <c r="O117" s="147">
        <f>IF('Crisis Indicator Data'!H114="x","x",IF('Crisis Indicator Data'!H114=0,0,IF(LOG('Crisis Indicator Data'!H114)&lt;O$4,0,IF(LOG('Crisis Indicator Data'!H114)&gt;O$3,5,ROUND(5-(O$3-LOG('Crisis Indicator Data'!H114))/(O$3-O$4)*5,1)))))</f>
        <v>5</v>
      </c>
      <c r="P117" s="165">
        <f>IF('Crisis Indicator Data'!H114="x","x",'Crisis Indicator Data'!H114/'Crisis Indicator Data'!G114)</f>
        <v>0.43909665157359273</v>
      </c>
      <c r="Q117" s="147">
        <f t="shared" si="44"/>
        <v>2.2000000000000002</v>
      </c>
      <c r="R117" s="147">
        <f t="shared" si="45"/>
        <v>3.6</v>
      </c>
      <c r="S117" s="147">
        <f>IF('Crisis Indicator Data'!I114="x","x",IF('Crisis Indicator Data'!I114=0,0,IF(LOG('Crisis Indicator Data'!I114)&lt;S$4,0,IF(LOG('Crisis Indicator Data'!I114)&gt;S$3,5,ROUND(5-(S$3-LOG('Crisis Indicator Data'!I114))/(S$3-S$4)*5,1)))))</f>
        <v>5</v>
      </c>
      <c r="T117" s="165">
        <f>IF('Crisis Indicator Data'!H114="x","x",IF('Crisis Indicator Data'!I114="x","x",'Crisis Indicator Data'!I114/'Crisis Indicator Data'!H114))</f>
        <v>0.59007001909611712</v>
      </c>
      <c r="U117" s="147">
        <f t="shared" si="46"/>
        <v>5</v>
      </c>
      <c r="V117" s="147">
        <f t="shared" si="47"/>
        <v>5</v>
      </c>
      <c r="W117" s="147">
        <f>IF('Crisis Indicator Data'!L114="x","x",IF('Crisis Indicator Data'!L114=0,0,IF(LOG('Crisis Indicator Data'!L114)&lt;W$4,0,IF(LOG('Crisis Indicator Data'!L114)&gt;W$3,5,ROUND(5-(W$3-LOG('Crisis Indicator Data'!L114))/(W$3-W$4)*5,1)))))</f>
        <v>4.9000000000000004</v>
      </c>
      <c r="X117" s="166">
        <f>IF(OR('Crisis Indicator Data'!L114="x",'Crisis Indicator Data'!H114="x"),"x",'Crisis Indicator Data'!L114/'Crisis Indicator Data'!H114)</f>
        <v>6.5206874602164223E-5</v>
      </c>
      <c r="Y117" s="147">
        <f t="shared" si="48"/>
        <v>3.3</v>
      </c>
      <c r="Z117" s="147">
        <f t="shared" si="49"/>
        <v>4.0999999999999996</v>
      </c>
      <c r="AA117" s="147">
        <f t="shared" si="50"/>
        <v>4.5999999999999996</v>
      </c>
      <c r="AB117" s="167">
        <f t="shared" si="51"/>
        <v>4.2</v>
      </c>
    </row>
    <row r="118" spans="1:28" x14ac:dyDescent="0.25">
      <c r="A118" s="172" t="str">
        <f>'Crisis Indicator Data'!A115</f>
        <v xml:space="preserve">Eastern Mediterranean Route </v>
      </c>
      <c r="B118" s="173">
        <f>'Crisis Indicator Data'!B115</f>
        <v>0</v>
      </c>
      <c r="C118" s="173" t="str">
        <f>'Crisis Indicator Data'!C115</f>
        <v>REG006</v>
      </c>
      <c r="D118" s="173" t="str">
        <f>'Crisis Indicator Data'!D115</f>
        <v>Türkiye,Greece</v>
      </c>
      <c r="E118" s="174" t="str">
        <f>'Crisis Indicator Data'!E115</f>
        <v>TUR,GRC</v>
      </c>
      <c r="F118" s="168">
        <f>IF('Crisis Indicator Data'!F115="x","x",IF(LOG('Crisis Indicator Data'!F115)&lt;F$4,0,IF(LOG('Crisis Indicator Data'!F115)&gt;F$3,5,ROUND(5-(F$3-LOG('Crisis Indicator Data'!F115))/(F$3-F$4)*5,1))))</f>
        <v>3.8</v>
      </c>
      <c r="G118" s="165">
        <f>IF('Crisis Indicator Data'!F115="x","x",IF(LEN(E118)&gt;3,('Crisis Indicator Data'!F115/VLOOKUP('Impact of the crisis'!$C118,'Regional Crises'!$B$1:$R$66,4,FALSE)),'Crisis Indicator Data'!F115/VLOOKUP('Impact of the crisis'!$E118,'Country Indicator Data'!$B$4:$P$300,15,FALSE)))</f>
        <v>0.20129322337595851</v>
      </c>
      <c r="H118" s="147">
        <f t="shared" si="39"/>
        <v>0.9</v>
      </c>
      <c r="I118" s="147">
        <f t="shared" si="40"/>
        <v>2.35</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crisis'!$C118,'Regional Crises'!$B$1:$R$66,5,FALSE)),'Crisis Indicator Data'!G115/VLOOKUP('Impact of the crisis'!$E118,'Country Indicator Data'!$B$4:$P$300,14,FALSE)))</f>
        <v>0.39833464257659074</v>
      </c>
      <c r="L118" s="147">
        <f t="shared" si="41"/>
        <v>2</v>
      </c>
      <c r="M118" s="147">
        <f t="shared" si="42"/>
        <v>3.5</v>
      </c>
      <c r="N118" s="147">
        <f t="shared" si="43"/>
        <v>3</v>
      </c>
      <c r="O118" s="147">
        <f>IF('Crisis Indicator Data'!H115="x","x",IF('Crisis Indicator Data'!H115=0,0,IF(LOG('Crisis Indicator Data'!H115)&lt;O$4,0,IF(LOG('Crisis Indicator Data'!H115)&gt;O$3,5,ROUND(5-(O$3-LOG('Crisis Indicator Data'!H115))/(O$3-O$4)*5,1)))))</f>
        <v>4.0999999999999996</v>
      </c>
      <c r="P118" s="165">
        <f>IF('Crisis Indicator Data'!H115="x","x",'Crisis Indicator Data'!H115/'Crisis Indicator Data'!G115)</f>
        <v>0.23638610607136284</v>
      </c>
      <c r="Q118" s="147">
        <f t="shared" si="44"/>
        <v>1.1000000000000001</v>
      </c>
      <c r="R118" s="147">
        <f t="shared" si="45"/>
        <v>2.5999999999999996</v>
      </c>
      <c r="S118" s="147">
        <f>IF('Crisis Indicator Data'!I115="x","x",IF('Crisis Indicator Data'!I115=0,0,IF(LOG('Crisis Indicator Data'!I115)&lt;S$4,0,IF(LOG('Crisis Indicator Data'!I115)&gt;S$3,5,ROUND(5-(S$3-LOG('Crisis Indicator Data'!I115))/(S$3-S$4)*5,1)))))</f>
        <v>3.8</v>
      </c>
      <c r="T118" s="165">
        <f>IF('Crisis Indicator Data'!H115="x","x",IF('Crisis Indicator Data'!I115="x","x",'Crisis Indicator Data'!I115/'Crisis Indicator Data'!H115))</f>
        <v>5.4505005561735265E-2</v>
      </c>
      <c r="U118" s="147">
        <f t="shared" si="46"/>
        <v>1.8</v>
      </c>
      <c r="V118" s="147">
        <f t="shared" si="47"/>
        <v>2.8</v>
      </c>
      <c r="W118" s="147">
        <f>IF('Crisis Indicator Data'!L115="x","x",IF('Crisis Indicator Data'!L115=0,0,IF(LOG('Crisis Indicator Data'!L115)&lt;W$4,0,IF(LOG('Crisis Indicator Data'!L115)&gt;W$3,5,ROUND(5-(W$3-LOG('Crisis Indicator Data'!L115))/(W$3-W$4)*5,1)))))</f>
        <v>3.3</v>
      </c>
      <c r="X118" s="166">
        <f>IF(OR('Crisis Indicator Data'!L115="x",'Crisis Indicator Data'!H115="x"),"x",'Crisis Indicator Data'!L115/'Crisis Indicator Data'!H115)</f>
        <v>2.3359288097886542E-5</v>
      </c>
      <c r="Y118" s="147">
        <f t="shared" si="48"/>
        <v>1.2</v>
      </c>
      <c r="Z118" s="147">
        <f t="shared" si="49"/>
        <v>2.2999999999999998</v>
      </c>
      <c r="AA118" s="147">
        <f t="shared" si="50"/>
        <v>2.6</v>
      </c>
      <c r="AB118" s="167">
        <f t="shared" si="51"/>
        <v>2.6</v>
      </c>
    </row>
    <row r="119" spans="1:28" x14ac:dyDescent="0.25">
      <c r="A119" s="172" t="str">
        <f>'Crisis Indicator Data'!A116</f>
        <v>Central Mediterranean Route</v>
      </c>
      <c r="B119" s="173">
        <f>'Crisis Indicator Data'!B116</f>
        <v>0</v>
      </c>
      <c r="C119" s="173" t="str">
        <f>'Crisis Indicator Data'!C116</f>
        <v>REG007</v>
      </c>
      <c r="D119" s="173" t="str">
        <f>'Crisis Indicator Data'!D116</f>
        <v>Algeria,Tunisia,Libya,Italy</v>
      </c>
      <c r="E119" s="174" t="str">
        <f>'Crisis Indicator Data'!E116</f>
        <v>DZA,TUN,LBY,ITA</v>
      </c>
      <c r="F119" s="168">
        <f>IF('Crisis Indicator Data'!F116="x","x",IF(LOG('Crisis Indicator Data'!F116)&lt;F$4,0,IF(LOG('Crisis Indicator Data'!F116)&gt;F$3,5,ROUND(5-(F$3-LOG('Crisis Indicator Data'!F116))/(F$3-F$4)*5,1))))</f>
        <v>5</v>
      </c>
      <c r="G119" s="165">
        <f>IF('Crisis Indicator Data'!F116="x","x",IF(LEN(E119)&gt;3,('Crisis Indicator Data'!F116/VLOOKUP('Impact of the crisis'!$C119,'Regional Crises'!$B$1:$R$66,4,FALSE)),'Crisis Indicator Data'!F116/VLOOKUP('Impact of the crisis'!$E119,'Country Indicator Data'!$B$4:$P$300,15,FALSE)))</f>
        <v>0.94666811594802713</v>
      </c>
      <c r="H119" s="147">
        <f t="shared" si="39"/>
        <v>4.7</v>
      </c>
      <c r="I119" s="147">
        <f t="shared" si="40"/>
        <v>4.8499999999999996</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0.57159318236376733</v>
      </c>
      <c r="L119" s="147">
        <f t="shared" si="41"/>
        <v>2.8</v>
      </c>
      <c r="M119" s="147">
        <f t="shared" si="42"/>
        <v>3.9</v>
      </c>
      <c r="N119" s="147">
        <f t="shared" si="43"/>
        <v>4.4000000000000004</v>
      </c>
      <c r="O119" s="147">
        <f>IF('Crisis Indicator Data'!H116="x","x",IF('Crisis Indicator Data'!H116=0,0,IF(LOG('Crisis Indicator Data'!H116)&lt;O$4,0,IF(LOG('Crisis Indicator Data'!H116)&gt;O$3,5,ROUND(5-(O$3-LOG('Crisis Indicator Data'!H116))/(O$3-O$4)*5,1)))))</f>
        <v>2.7</v>
      </c>
      <c r="P119" s="165">
        <f>IF('Crisis Indicator Data'!H116="x","x",'Crisis Indicator Data'!H116/'Crisis Indicator Data'!G116)</f>
        <v>1.8031134505543733E-2</v>
      </c>
      <c r="Q119" s="147">
        <f t="shared" si="44"/>
        <v>0</v>
      </c>
      <c r="R119" s="147">
        <f t="shared" si="45"/>
        <v>1.35</v>
      </c>
      <c r="S119" s="147">
        <f>IF('Crisis Indicator Data'!I116="x","x",IF('Crisis Indicator Data'!I116=0,0,IF(LOG('Crisis Indicator Data'!I116)&lt;S$4,0,IF(LOG('Crisis Indicator Data'!I116)&gt;S$3,5,ROUND(5-(S$3-LOG('Crisis Indicator Data'!I116))/(S$3-S$4)*5,1)))))</f>
        <v>4.4000000000000004</v>
      </c>
      <c r="T119" s="165">
        <f>IF('Crisis Indicator Data'!H116="x","x",IF('Crisis Indicator Data'!I116="x","x",'Crisis Indicator Data'!I116/'Crisis Indicator Data'!H116))</f>
        <v>1</v>
      </c>
      <c r="U119" s="147">
        <f t="shared" si="46"/>
        <v>5</v>
      </c>
      <c r="V119" s="147">
        <f t="shared" si="47"/>
        <v>4.7</v>
      </c>
      <c r="W119" s="147">
        <f>IF('Crisis Indicator Data'!L116="x","x",IF('Crisis Indicator Data'!L116=0,0,IF(LOG('Crisis Indicator Data'!L116)&lt;W$4,0,IF(LOG('Crisis Indicator Data'!L116)&gt;W$3,5,ROUND(5-(W$3-LOG('Crisis Indicator Data'!L116))/(W$3-W$4)*5,1)))))</f>
        <v>4.0999999999999996</v>
      </c>
      <c r="X119" s="166">
        <f>IF(OR('Crisis Indicator Data'!L116="x",'Crisis Indicator Data'!H116="x"),"x",'Crisis Indicator Data'!L116/'Crisis Indicator Data'!H116)</f>
        <v>5.3493788819875779E-4</v>
      </c>
      <c r="Y119" s="147">
        <f t="shared" si="48"/>
        <v>5</v>
      </c>
      <c r="Z119" s="147">
        <f t="shared" si="49"/>
        <v>4.5999999999999996</v>
      </c>
      <c r="AA119" s="147">
        <f t="shared" si="50"/>
        <v>4.7</v>
      </c>
      <c r="AB119" s="167">
        <f t="shared" si="51"/>
        <v>3.5</v>
      </c>
    </row>
    <row r="120" spans="1:28" x14ac:dyDescent="0.25">
      <c r="A120" s="172" t="str">
        <f>'Crisis Indicator Data'!A117</f>
        <v>Western Mediterranean Route</v>
      </c>
      <c r="B120" s="173">
        <f>'Crisis Indicator Data'!B117</f>
        <v>0</v>
      </c>
      <c r="C120" s="173" t="str">
        <f>'Crisis Indicator Data'!C117</f>
        <v>REG008</v>
      </c>
      <c r="D120" s="173" t="str">
        <f>'Crisis Indicator Data'!D117</f>
        <v>Algeria,Morocco,Spain</v>
      </c>
      <c r="E120" s="174" t="str">
        <f>'Crisis Indicator Data'!E117</f>
        <v>DZA,MAR,ESP</v>
      </c>
      <c r="F120" s="168">
        <f>IF('Crisis Indicator Data'!F117="x","x",IF(LOG('Crisis Indicator Data'!F117)&lt;F$4,0,IF(LOG('Crisis Indicator Data'!F117)&gt;F$3,5,ROUND(5-(F$3-LOG('Crisis Indicator Data'!F117))/(F$3-F$4)*5,1))))</f>
        <v>5</v>
      </c>
      <c r="G120" s="165">
        <f>IF('Crisis Indicator Data'!F117="x","x",IF(LEN(E120)&gt;3,('Crisis Indicator Data'!F117/VLOOKUP('Impact of the crisis'!$C120,'Regional Crises'!$B$1:$R$66,4,FALSE)),'Crisis Indicator Data'!F117/VLOOKUP('Impact of the crisis'!$E120,'Country Indicator Data'!$B$4:$P$300,15,FALSE)))</f>
        <v>0.8797536604060211</v>
      </c>
      <c r="H120" s="147">
        <f t="shared" si="39"/>
        <v>4.4000000000000004</v>
      </c>
      <c r="I120" s="147">
        <f t="shared" si="40"/>
        <v>4.7</v>
      </c>
      <c r="J120" s="147">
        <f>IF('Crisis Indicator Data'!G117="x","x",IF(LOG('Crisis Indicator Data'!G117)&lt;J$4,0,IF(LOG('Crisis Indicator Data'!G117)&gt;J$3,5,ROUND(5-(J$3-LOG('Crisis Indicator Data'!G117))/(J$3-J$4)*5,1))))</f>
        <v>5</v>
      </c>
      <c r="K120" s="165">
        <f>IF('Crisis Indicator Data'!G117="x","x",IF(LEN(E120)&gt;3,('Crisis Indicator Data'!G117/VLOOKUP('Impact of the crisis'!$C120,'Regional Crises'!$B$1:$R$66,5,FALSE)),'Crisis Indicator Data'!G117/VLOOKUP('Impact of the crisis'!$E120,'Country Indicator Data'!$B$4:$P$300,14,FALSE)))</f>
        <v>0.7294812367096547</v>
      </c>
      <c r="L120" s="147">
        <f t="shared" si="41"/>
        <v>3.6</v>
      </c>
      <c r="M120" s="147">
        <f t="shared" si="42"/>
        <v>4.3</v>
      </c>
      <c r="N120" s="147">
        <f t="shared" si="43"/>
        <v>4.5</v>
      </c>
      <c r="O120" s="147">
        <f>IF('Crisis Indicator Data'!H117="x","x",IF('Crisis Indicator Data'!H117=0,0,IF(LOG('Crisis Indicator Data'!H117)&lt;O$4,0,IF(LOG('Crisis Indicator Data'!H117)&gt;O$3,5,ROUND(5-(O$3-LOG('Crisis Indicator Data'!H117))/(O$3-O$4)*5,1)))))</f>
        <v>1.9</v>
      </c>
      <c r="P120" s="165">
        <f>IF('Crisis Indicator Data'!H117="x","x",'Crisis Indicator Data'!H117/'Crisis Indicator Data'!G117)</f>
        <v>4.4983642311886589E-3</v>
      </c>
      <c r="Q120" s="147">
        <f t="shared" si="44"/>
        <v>0</v>
      </c>
      <c r="R120" s="147">
        <f t="shared" si="45"/>
        <v>0.95</v>
      </c>
      <c r="S120" s="147">
        <f>IF('Crisis Indicator Data'!I117="x","x",IF('Crisis Indicator Data'!I117=0,0,IF(LOG('Crisis Indicator Data'!I117)&lt;S$4,0,IF(LOG('Crisis Indicator Data'!I117)&gt;S$3,5,ROUND(5-(S$3-LOG('Crisis Indicator Data'!I117))/(S$3-S$4)*5,1)))))</f>
        <v>3.8</v>
      </c>
      <c r="T120" s="165">
        <f>IF('Crisis Indicator Data'!H117="x","x",IF('Crisis Indicator Data'!I117="x","x",'Crisis Indicator Data'!I117/'Crisis Indicator Data'!H117))</f>
        <v>1</v>
      </c>
      <c r="U120" s="147">
        <f t="shared" si="46"/>
        <v>5</v>
      </c>
      <c r="V120" s="147">
        <f t="shared" si="47"/>
        <v>4.4000000000000004</v>
      </c>
      <c r="W120" s="147">
        <f>IF('Crisis Indicator Data'!L117="x","x",IF('Crisis Indicator Data'!L117=0,0,IF(LOG('Crisis Indicator Data'!L117)&lt;W$4,0,IF(LOG('Crisis Indicator Data'!L117)&gt;W$3,5,ROUND(5-(W$3-LOG('Crisis Indicator Data'!L117))/(W$3-W$4)*5,1)))))</f>
        <v>3.4</v>
      </c>
      <c r="X120" s="166">
        <f>IF(OR('Crisis Indicator Data'!L117="x",'Crisis Indicator Data'!H117="x"),"x",'Crisis Indicator Data'!L117/'Crisis Indicator Data'!H117)</f>
        <v>5.524475524475524E-4</v>
      </c>
      <c r="Y120" s="147">
        <f t="shared" si="48"/>
        <v>5</v>
      </c>
      <c r="Z120" s="147">
        <f t="shared" si="49"/>
        <v>4.2</v>
      </c>
      <c r="AA120" s="147">
        <f t="shared" si="50"/>
        <v>4.3</v>
      </c>
      <c r="AB120" s="167">
        <f t="shared" si="51"/>
        <v>3</v>
      </c>
    </row>
    <row r="121" spans="1:28" x14ac:dyDescent="0.25">
      <c r="A121" s="172" t="str">
        <f>'Crisis Indicator Data'!A118</f>
        <v>Rohingya Regional Crisis</v>
      </c>
      <c r="B121" s="173">
        <f>'Crisis Indicator Data'!B118</f>
        <v>0</v>
      </c>
      <c r="C121" s="173" t="str">
        <f>'Crisis Indicator Data'!C118</f>
        <v>REG011</v>
      </c>
      <c r="D121" s="173" t="str">
        <f>'Crisis Indicator Data'!D118</f>
        <v>Bangladesh,Myanmar</v>
      </c>
      <c r="E121" s="174" t="str">
        <f>'Crisis Indicator Data'!E118</f>
        <v>BGD,MMR</v>
      </c>
      <c r="F121" s="168">
        <f>IF('Crisis Indicator Data'!F118="x","x",IF(LOG('Crisis Indicator Data'!F118)&lt;F$4,0,IF(LOG('Crisis Indicator Data'!F118)&gt;F$3,5,ROUND(5-(F$3-LOG('Crisis Indicator Data'!F118))/(F$3-F$4)*5,1))))</f>
        <v>2.6</v>
      </c>
      <c r="G121" s="165">
        <f>IF('Crisis Indicator Data'!F118="x","x",IF(LEN(E121)&gt;3,('Crisis Indicator Data'!F118/VLOOKUP('Impact of the crisis'!$C121,'Regional Crises'!$B$1:$R$66,4,FALSE)),'Crisis Indicator Data'!F118/VLOOKUP('Impact of the crisis'!$E121,'Country Indicator Data'!$B$4:$P$300,15,FALSE)))</f>
        <v>4.7887647622087456E-2</v>
      </c>
      <c r="H121" s="147">
        <f t="shared" si="39"/>
        <v>0.1</v>
      </c>
      <c r="I121" s="147">
        <f t="shared" si="40"/>
        <v>1.35</v>
      </c>
      <c r="J121" s="147">
        <f>IF('Crisis Indicator Data'!G118="x","x",IF(LOG('Crisis Indicator Data'!G118)&lt;J$4,0,IF(LOG('Crisis Indicator Data'!G118)&gt;J$3,5,ROUND(5-(J$3-LOG('Crisis Indicator Data'!G118))/(J$3-J$4)*5,1))))</f>
        <v>2.2999999999999998</v>
      </c>
      <c r="K121" s="165">
        <f>IF('Crisis Indicator Data'!G118="x","x",IF(LEN(E121)&gt;3,('Crisis Indicator Data'!G118/VLOOKUP('Impact of the crisis'!$C121,'Regional Crises'!$B$1:$R$66,5,FALSE)),'Crisis Indicator Data'!G118/VLOOKUP('Impact of the crisis'!$E121,'Country Indicator Data'!$B$4:$P$300,14,FALSE)))</f>
        <v>2.1853069982587896E-2</v>
      </c>
      <c r="L121" s="147">
        <f t="shared" si="41"/>
        <v>0.1</v>
      </c>
      <c r="M121" s="147">
        <f t="shared" si="42"/>
        <v>1.2</v>
      </c>
      <c r="N121" s="147">
        <f t="shared" si="43"/>
        <v>1.3</v>
      </c>
      <c r="O121" s="147">
        <f>IF('Crisis Indicator Data'!H118="x","x",IF('Crisis Indicator Data'!H118=0,0,IF(LOG('Crisis Indicator Data'!H118)&lt;O$4,0,IF(LOG('Crisis Indicator Data'!H118)&gt;O$3,5,ROUND(5-(O$3-LOG('Crisis Indicator Data'!H118))/(O$3-O$4)*5,1)))))</f>
        <v>3.7</v>
      </c>
      <c r="P121" s="165">
        <f>IF('Crisis Indicator Data'!H118="x","x",'Crisis Indicator Data'!H118/'Crisis Indicator Data'!G118)</f>
        <v>1</v>
      </c>
      <c r="Q121" s="147">
        <f t="shared" si="44"/>
        <v>5</v>
      </c>
      <c r="R121" s="147">
        <f t="shared" si="45"/>
        <v>4.3499999999999996</v>
      </c>
      <c r="S121" s="147">
        <f>IF('Crisis Indicator Data'!I118="x","x",IF('Crisis Indicator Data'!I118=0,0,IF(LOG('Crisis Indicator Data'!I118)&lt;S$4,0,IF(LOG('Crisis Indicator Data'!I118)&gt;S$3,5,ROUND(5-(S$3-LOG('Crisis Indicator Data'!I118))/(S$3-S$4)*5,1)))))</f>
        <v>4.5</v>
      </c>
      <c r="T121" s="165">
        <f>IF('Crisis Indicator Data'!H118="x","x",IF('Crisis Indicator Data'!I118="x","x",'Crisis Indicator Data'!I118/'Crisis Indicator Data'!H118))</f>
        <v>0.26277665995975857</v>
      </c>
      <c r="U121" s="147">
        <f t="shared" si="46"/>
        <v>5</v>
      </c>
      <c r="V121" s="147">
        <f t="shared" si="47"/>
        <v>4.8</v>
      </c>
      <c r="W121" s="147">
        <f>IF('Crisis Indicator Data'!L118="x","x",IF('Crisis Indicator Data'!L118=0,0,IF(LOG('Crisis Indicator Data'!L118)&lt;W$4,0,IF(LOG('Crisis Indicator Data'!L118)&gt;W$3,5,ROUND(5-(W$3-LOG('Crisis Indicator Data'!L118))/(W$3-W$4)*5,1)))))</f>
        <v>3.3</v>
      </c>
      <c r="X121" s="166">
        <f>IF(OR('Crisis Indicator Data'!L118="x",'Crisis Indicator Data'!H118="x"),"x",'Crisis Indicator Data'!L118/'Crisis Indicator Data'!H118)</f>
        <v>4.0643863179074445E-5</v>
      </c>
      <c r="Y121" s="147">
        <f t="shared" si="48"/>
        <v>2</v>
      </c>
      <c r="Z121" s="147">
        <f t="shared" si="49"/>
        <v>2.7</v>
      </c>
      <c r="AA121" s="147">
        <f t="shared" si="50"/>
        <v>4</v>
      </c>
      <c r="AB121" s="167">
        <f t="shared" si="51"/>
        <v>4.2</v>
      </c>
    </row>
    <row r="122" spans="1:28" x14ac:dyDescent="0.25">
      <c r="A122" s="172" t="str">
        <f>'Crisis Indicator Data'!A119</f>
        <v>Southern Africa Regional Food Security Crisis</v>
      </c>
      <c r="B122" s="173">
        <f>'Crisis Indicator Data'!B119</f>
        <v>0</v>
      </c>
      <c r="C122" s="173" t="str">
        <f>'Crisis Indicator Data'!C119</f>
        <v>REG012</v>
      </c>
      <c r="D122" s="173" t="str">
        <f>'Crisis Indicator Data'!D119</f>
        <v>Lesotho,Madagascar,Malawi,Namibia,Eswatini,Zambia,Zimbabwe,Tanzania</v>
      </c>
      <c r="E122" s="174" t="str">
        <f>'Crisis Indicator Data'!E119</f>
        <v>LSO,MDG,MWI,NAM,SWZ,ZMB,ZWE,TZA</v>
      </c>
      <c r="F122" s="168">
        <f>IF('Crisis Indicator Data'!F119="x","x",IF(LOG('Crisis Indicator Data'!F119)&lt;F$4,0,IF(LOG('Crisis Indicator Data'!F119)&gt;F$3,5,ROUND(5-(F$3-LOG('Crisis Indicator Data'!F119))/(F$3-F$4)*5,1))))</f>
        <v>5</v>
      </c>
      <c r="G122" s="165">
        <f>IF('Crisis Indicator Data'!F119="x","x",IF(LEN(E122)&gt;3,('Crisis Indicator Data'!F119/VLOOKUP('Impact of the crisis'!$C122,'Regional Crises'!$B$1:$R$66,4,FALSE)),'Crisis Indicator Data'!F119/VLOOKUP('Impact of the crisis'!$E122,'Country Indicator Data'!$B$4:$P$300,15,FALSE)))</f>
        <v>0.72443747772223732</v>
      </c>
      <c r="H122" s="147">
        <f t="shared" si="39"/>
        <v>3.6</v>
      </c>
      <c r="I122" s="147">
        <f t="shared" si="40"/>
        <v>4.3</v>
      </c>
      <c r="J122" s="147">
        <f>IF('Crisis Indicator Data'!G119="x","x",IF(LOG('Crisis Indicator Data'!G119)&lt;J$4,0,IF(LOG('Crisis Indicator Data'!G119)&gt;J$3,5,ROUND(5-(J$3-LOG('Crisis Indicator Data'!G119))/(J$3-J$4)*5,1))))</f>
        <v>5</v>
      </c>
      <c r="K122" s="165">
        <f>IF('Crisis Indicator Data'!G119="x","x",IF(LEN(E122)&gt;3,('Crisis Indicator Data'!G119/VLOOKUP('Impact of the crisis'!$C122,'Regional Crises'!$B$1:$R$66,5,FALSE)),'Crisis Indicator Data'!G119/VLOOKUP('Impact of the crisis'!$E122,'Country Indicator Data'!$B$4:$P$300,14,FALSE)))</f>
        <v>0.51475961048601915</v>
      </c>
      <c r="L122" s="147">
        <f t="shared" si="41"/>
        <v>2.5</v>
      </c>
      <c r="M122" s="147">
        <f t="shared" si="42"/>
        <v>3.75</v>
      </c>
      <c r="N122" s="147">
        <f t="shared" si="43"/>
        <v>4</v>
      </c>
      <c r="O122" s="147">
        <f>IF('Crisis Indicator Data'!H119="x","x",IF('Crisis Indicator Data'!H119=0,0,IF(LOG('Crisis Indicator Data'!H119)&lt;O$4,0,IF(LOG('Crisis Indicator Data'!H119)&gt;O$3,5,ROUND(5-(O$3-LOG('Crisis Indicator Data'!H119))/(O$3-O$4)*5,1)))))</f>
        <v>5</v>
      </c>
      <c r="P122" s="165">
        <f>IF('Crisis Indicator Data'!H119="x","x",'Crisis Indicator Data'!H119/'Crisis Indicator Data'!G119)</f>
        <v>0.69483521610654753</v>
      </c>
      <c r="Q122" s="147">
        <f t="shared" si="44"/>
        <v>3.5</v>
      </c>
      <c r="R122" s="147">
        <f t="shared" si="45"/>
        <v>4.25</v>
      </c>
      <c r="S122" s="147">
        <f>IF('Crisis Indicator Data'!I119="x","x",IF('Crisis Indicator Data'!I119=0,0,IF(LOG('Crisis Indicator Data'!I119)&lt;S$4,0,IF(LOG('Crisis Indicator Data'!I119)&gt;S$3,5,ROUND(5-(S$3-LOG('Crisis Indicator Data'!I119))/(S$3-S$4)*5,1)))))</f>
        <v>1.3</v>
      </c>
      <c r="T122" s="165">
        <f>IF('Crisis Indicator Data'!H119="x","x",IF('Crisis Indicator Data'!I119="x","x",'Crisis Indicator Data'!I119/'Crisis Indicator Data'!H119))</f>
        <v>1.6278359955234511E-4</v>
      </c>
      <c r="U122" s="147">
        <f t="shared" si="46"/>
        <v>0</v>
      </c>
      <c r="V122" s="147">
        <f t="shared" si="47"/>
        <v>0.7</v>
      </c>
      <c r="W122" s="147">
        <f>IF('Crisis Indicator Data'!L119="x","x",IF('Crisis Indicator Data'!L119=0,0,IF(LOG('Crisis Indicator Data'!L119)&lt;W$4,0,IF(LOG('Crisis Indicator Data'!L119)&gt;W$3,5,ROUND(5-(W$3-LOG('Crisis Indicator Data'!L119))/(W$3-W$4)*5,1)))))</f>
        <v>3.9</v>
      </c>
      <c r="X122" s="166">
        <f>IF(OR('Crisis Indicator Data'!L119="x",'Crisis Indicator Data'!H119="x"),"x",'Crisis Indicator Data'!L119/'Crisis Indicator Data'!H119)</f>
        <v>1.0499542171126259E-5</v>
      </c>
      <c r="Y122" s="147">
        <f t="shared" si="48"/>
        <v>0.5</v>
      </c>
      <c r="Z122" s="147">
        <f t="shared" si="49"/>
        <v>2.2000000000000002</v>
      </c>
      <c r="AA122" s="147">
        <f t="shared" si="50"/>
        <v>1.5</v>
      </c>
      <c r="AB122" s="167">
        <f t="shared" si="51"/>
        <v>3.2</v>
      </c>
    </row>
    <row r="123" spans="1:28" x14ac:dyDescent="0.25">
      <c r="A123" s="172" t="str">
        <f>'Crisis Indicator Data'!A120</f>
        <v>Nagorno-Karabakh Conflict</v>
      </c>
      <c r="B123" s="173">
        <f>'Crisis Indicator Data'!B120</f>
        <v>0</v>
      </c>
      <c r="C123" s="173" t="str">
        <f>'Crisis Indicator Data'!C120</f>
        <v>REG013</v>
      </c>
      <c r="D123" s="173" t="str">
        <f>'Crisis Indicator Data'!D120</f>
        <v>Armenia,Azerbaijan</v>
      </c>
      <c r="E123" s="174" t="str">
        <f>'Crisis Indicator Data'!E120</f>
        <v>ARM,AZE</v>
      </c>
      <c r="F123" s="168">
        <f>IF('Crisis Indicator Data'!F120="x","x",IF(LOG('Crisis Indicator Data'!F120)&lt;F$4,0,IF(LOG('Crisis Indicator Data'!F120)&gt;F$3,5,ROUND(5-(F$3-LOG('Crisis Indicator Data'!F120))/(F$3-F$4)*5,1))))</f>
        <v>2.6</v>
      </c>
      <c r="G123" s="165">
        <f>IF('Crisis Indicator Data'!F120="x","x",IF(LEN(E123)&gt;3,('Crisis Indicator Data'!F120/VLOOKUP('Impact of the crisis'!$C123,'Regional Crises'!$B$1:$R$66,4,FALSE)),'Crisis Indicator Data'!F120/VLOOKUP('Impact of the crisis'!$E123,'Country Indicator Data'!$B$4:$P$300,15,FALSE)))</f>
        <v>0.3235672572503217</v>
      </c>
      <c r="H123" s="147">
        <f t="shared" si="39"/>
        <v>1.5</v>
      </c>
      <c r="I123" s="147">
        <f t="shared" si="40"/>
        <v>2.0499999999999998</v>
      </c>
      <c r="J123" s="147">
        <f>IF('Crisis Indicator Data'!G120="x","x",IF(LOG('Crisis Indicator Data'!G120)&lt;J$4,0,IF(LOG('Crisis Indicator Data'!G120)&gt;J$3,5,ROUND(5-(J$3-LOG('Crisis Indicator Data'!G120))/(J$3-J$4)*5,1))))</f>
        <v>2.2000000000000002</v>
      </c>
      <c r="K123" s="165">
        <f>IF('Crisis Indicator Data'!G120="x","x",IF(LEN(E123)&gt;3,('Crisis Indicator Data'!G120/VLOOKUP('Impact of the crisis'!$C123,'Regional Crises'!$B$1:$R$66,5,FALSE)),'Crisis Indicator Data'!G120/VLOOKUP('Impact of the crisis'!$E123,'Country Indicator Data'!$B$4:$P$300,14,FALSE)))</f>
        <v>0.34169928620769052</v>
      </c>
      <c r="L123" s="147">
        <f t="shared" si="41"/>
        <v>1.7</v>
      </c>
      <c r="M123" s="147">
        <f t="shared" si="42"/>
        <v>1.9500000000000002</v>
      </c>
      <c r="N123" s="147">
        <f t="shared" si="43"/>
        <v>2</v>
      </c>
      <c r="O123" s="147">
        <f>IF('Crisis Indicator Data'!H120="x","x",IF('Crisis Indicator Data'!H120=0,0,IF(LOG('Crisis Indicator Data'!H120)&lt;O$4,0,IF(LOG('Crisis Indicator Data'!H120)&gt;O$3,5,ROUND(5-(O$3-LOG('Crisis Indicator Data'!H120))/(O$3-O$4)*5,1)))))</f>
        <v>3.3</v>
      </c>
      <c r="P123" s="165">
        <f>IF('Crisis Indicator Data'!H120="x","x",'Crisis Indicator Data'!H120/'Crisis Indicator Data'!G120)</f>
        <v>0.64240790655884994</v>
      </c>
      <c r="Q123" s="147">
        <f t="shared" si="44"/>
        <v>3.2</v>
      </c>
      <c r="R123" s="147">
        <f t="shared" si="45"/>
        <v>3.25</v>
      </c>
      <c r="S123" s="147">
        <f>IF('Crisis Indicator Data'!I120="x","x",IF('Crisis Indicator Data'!I120=0,0,IF(LOG('Crisis Indicator Data'!I120)&lt;S$4,0,IF(LOG('Crisis Indicator Data'!I120)&gt;S$3,5,ROUND(5-(S$3-LOG('Crisis Indicator Data'!I120))/(S$3-S$4)*5,1)))))</f>
        <v>3</v>
      </c>
      <c r="T123" s="165">
        <f>IF('Crisis Indicator Data'!H120="x","x",IF('Crisis Indicator Data'!I120="x","x",'Crisis Indicator Data'!I120/'Crisis Indicator Data'!H120))</f>
        <v>4.0909090909090909E-2</v>
      </c>
      <c r="U123" s="147">
        <f t="shared" si="46"/>
        <v>1.4</v>
      </c>
      <c r="V123" s="147">
        <f t="shared" si="47"/>
        <v>2.2000000000000002</v>
      </c>
      <c r="W123" s="147">
        <f>IF('Crisis Indicator Data'!L120="x","x",IF('Crisis Indicator Data'!L120=0,0,IF(LOG('Crisis Indicator Data'!L120)&lt;W$4,0,IF(LOG('Crisis Indicator Data'!L120)&gt;W$3,5,ROUND(5-(W$3-LOG('Crisis Indicator Data'!L120))/(W$3-W$4)*5,1)))))</f>
        <v>1.3</v>
      </c>
      <c r="X123" s="166">
        <f>IF(OR('Crisis Indicator Data'!L120="x",'Crisis Indicator Data'!H120="x"),"x",'Crisis Indicator Data'!L120/'Crisis Indicator Data'!H120)</f>
        <v>2.797202797202797E-6</v>
      </c>
      <c r="Y123" s="147">
        <f t="shared" si="48"/>
        <v>0.1</v>
      </c>
      <c r="Z123" s="147">
        <f t="shared" si="49"/>
        <v>0.7</v>
      </c>
      <c r="AA123" s="147">
        <f t="shared" si="50"/>
        <v>1.5</v>
      </c>
      <c r="AB123" s="167">
        <f t="shared" si="51"/>
        <v>2.5</v>
      </c>
    </row>
    <row r="124" spans="1:28" x14ac:dyDescent="0.25">
      <c r="A124" s="172" t="str">
        <f>'Crisis Indicator Data'!A121</f>
        <v>Eastern Africa Regional Drought Crisis</v>
      </c>
      <c r="B124" s="173" t="str">
        <f>'Crisis Indicator Data'!B121</f>
        <v>Drought</v>
      </c>
      <c r="C124" s="173" t="str">
        <f>'Crisis Indicator Data'!C121</f>
        <v>REG014</v>
      </c>
      <c r="D124" s="173" t="str">
        <f>'Crisis Indicator Data'!D121</f>
        <v>Ethiopia,Somalia,Kenya</v>
      </c>
      <c r="E124" s="174" t="str">
        <f>'Crisis Indicator Data'!E121</f>
        <v>ETH,SOM,KEN</v>
      </c>
      <c r="F124" s="168">
        <f>IF('Crisis Indicator Data'!F121="x","x",IF(LOG('Crisis Indicator Data'!F121)&lt;F$4,0,IF(LOG('Crisis Indicator Data'!F121)&gt;F$3,5,ROUND(5-(F$3-LOG('Crisis Indicator Data'!F121))/(F$3-F$4)*5,1))))</f>
        <v>5</v>
      </c>
      <c r="G124" s="165">
        <f>IF('Crisis Indicator Data'!F121="x","x",IF(LEN(E124)&gt;3,('Crisis Indicator Data'!F121/VLOOKUP('Impact of the crisis'!$C124,'Regional Crises'!$B$1:$R$66,4,FALSE)),'Crisis Indicator Data'!F121/VLOOKUP('Impact of the crisis'!$E124,'Country Indicator Data'!$B$4:$P$300,15,FALSE)))</f>
        <v>0.89018338432400934</v>
      </c>
      <c r="H124" s="147">
        <f t="shared" si="39"/>
        <v>4.4000000000000004</v>
      </c>
      <c r="I124" s="147">
        <f t="shared" si="40"/>
        <v>4.7</v>
      </c>
      <c r="J124" s="147">
        <f>IF('Crisis Indicator Data'!G121="x","x",IF(LOG('Crisis Indicator Data'!G121)&lt;J$4,0,IF(LOG('Crisis Indicator Data'!G121)&gt;J$3,5,ROUND(5-(J$3-LOG('Crisis Indicator Data'!G121))/(J$3-J$4)*5,1))))</f>
        <v>5</v>
      </c>
      <c r="K124" s="165">
        <f>IF('Crisis Indicator Data'!G121="x","x",IF(LEN(E124)&gt;3,('Crisis Indicator Data'!G121/VLOOKUP('Impact of the crisis'!$C124,'Regional Crises'!$B$1:$R$66,5,FALSE)),'Crisis Indicator Data'!G121/VLOOKUP('Impact of the crisis'!$E124,'Country Indicator Data'!$B$4:$P$300,14,FALSE)))</f>
        <v>0.51594170528784411</v>
      </c>
      <c r="L124" s="147">
        <f t="shared" si="41"/>
        <v>2.6</v>
      </c>
      <c r="M124" s="147">
        <f t="shared" si="42"/>
        <v>3.8</v>
      </c>
      <c r="N124" s="147">
        <f t="shared" si="43"/>
        <v>4.3</v>
      </c>
      <c r="O124" s="147">
        <f>IF('Crisis Indicator Data'!H121="x","x",IF('Crisis Indicator Data'!H121=0,0,IF(LOG('Crisis Indicator Data'!H121)&lt;O$4,0,IF(LOG('Crisis Indicator Data'!H121)&gt;O$3,5,ROUND(5-(O$3-LOG('Crisis Indicator Data'!H121))/(O$3-O$4)*5,1)))))</f>
        <v>5</v>
      </c>
      <c r="P124" s="165">
        <f>IF('Crisis Indicator Data'!H121="x","x",'Crisis Indicator Data'!H121/'Crisis Indicator Data'!G121)</f>
        <v>0.64679260133805583</v>
      </c>
      <c r="Q124" s="147">
        <f t="shared" si="44"/>
        <v>3.2</v>
      </c>
      <c r="R124" s="147">
        <f t="shared" si="45"/>
        <v>4.0999999999999996</v>
      </c>
      <c r="S124" s="147">
        <f>IF('Crisis Indicator Data'!I121="x","x",IF('Crisis Indicator Data'!I121=0,0,IF(LOG('Crisis Indicator Data'!I121)&lt;S$4,0,IF(LOG('Crisis Indicator Data'!I121)&gt;S$3,5,ROUND(5-(S$3-LOG('Crisis Indicator Data'!I121))/(S$3-S$4)*5,1)))))</f>
        <v>5</v>
      </c>
      <c r="T124" s="165">
        <f>IF('Crisis Indicator Data'!H121="x","x",IF('Crisis Indicator Data'!I121="x","x",'Crisis Indicator Data'!I121/'Crisis Indicator Data'!H121))</f>
        <v>8.2522056586553094E-2</v>
      </c>
      <c r="U124" s="147">
        <f t="shared" si="46"/>
        <v>2.8</v>
      </c>
      <c r="V124" s="147">
        <f t="shared" si="47"/>
        <v>3.9</v>
      </c>
      <c r="W124" s="147">
        <f>IF('Crisis Indicator Data'!L121="x","x",IF('Crisis Indicator Data'!L121=0,0,IF(LOG('Crisis Indicator Data'!L121)&lt;W$4,0,IF(LOG('Crisis Indicator Data'!L121)&gt;W$3,5,ROUND(5-(W$3-LOG('Crisis Indicator Data'!L121))/(W$3-W$4)*5,1)))))</f>
        <v>5</v>
      </c>
      <c r="X124" s="166">
        <f>IF(OR('Crisis Indicator Data'!L121="x",'Crisis Indicator Data'!H121="x"),"x",'Crisis Indicator Data'!L121/'Crisis Indicator Data'!H121)</f>
        <v>7.4429571037420137E-5</v>
      </c>
      <c r="Y124" s="147">
        <f t="shared" si="48"/>
        <v>3.7</v>
      </c>
      <c r="Z124" s="147">
        <f t="shared" si="49"/>
        <v>4.4000000000000004</v>
      </c>
      <c r="AA124" s="147">
        <f t="shared" si="50"/>
        <v>4.2</v>
      </c>
      <c r="AB124" s="167">
        <f t="shared" si="51"/>
        <v>4.2</v>
      </c>
    </row>
    <row r="125" spans="1:28" x14ac:dyDescent="0.25">
      <c r="A125" s="172" t="str">
        <f>'Crisis Indicator Data'!A122</f>
        <v>Turkiye / Syria earthquake</v>
      </c>
      <c r="B125" s="173" t="str">
        <f>'Crisis Indicator Data'!B122</f>
        <v>Earthquake</v>
      </c>
      <c r="C125" s="173" t="str">
        <f>'Crisis Indicator Data'!C122</f>
        <v>REG015</v>
      </c>
      <c r="D125" s="173" t="str">
        <f>'Crisis Indicator Data'!D122</f>
        <v>Türkiye,Syria</v>
      </c>
      <c r="E125" s="174" t="str">
        <f>'Crisis Indicator Data'!E122</f>
        <v>TUR,SYR</v>
      </c>
      <c r="F125" s="168">
        <f>IF('Crisis Indicator Data'!F122="x","x",IF(LOG('Crisis Indicator Data'!F122)&lt;F$4,0,IF(LOG('Crisis Indicator Data'!F122)&gt;F$3,5,ROUND(5-(F$3-LOG('Crisis Indicator Data'!F122))/(F$3-F$4)*5,1))))</f>
        <v>3.7</v>
      </c>
      <c r="G125" s="165">
        <f>IF('Crisis Indicator Data'!F122="x","x",IF(LEN(E125)&gt;3,('Crisis Indicator Data'!F122/VLOOKUP('Impact of the crisis'!$C125,'Regional Crises'!$B$1:$R$66,4,FALSE)),'Crisis Indicator Data'!F122/VLOOKUP('Impact of the crisis'!$E125,'Country Indicator Data'!$B$4:$P$300,15,FALSE)))</f>
        <v>0.16505045842687199</v>
      </c>
      <c r="H125" s="147">
        <f t="shared" si="39"/>
        <v>0.7</v>
      </c>
      <c r="I125" s="147">
        <f t="shared" si="40"/>
        <v>2.2000000000000002</v>
      </c>
      <c r="J125" s="147">
        <f>IF('Crisis Indicator Data'!G122="x","x",IF(LOG('Crisis Indicator Data'!G122)&lt;J$4,0,IF(LOG('Crisis Indicator Data'!G122)&gt;J$3,5,ROUND(5-(J$3-LOG('Crisis Indicator Data'!G122))/(J$3-J$4)*5,1))))</f>
        <v>4.7</v>
      </c>
      <c r="K125" s="165">
        <f>IF('Crisis Indicator Data'!G122="x","x",IF(LEN(E125)&gt;3,('Crisis Indicator Data'!G122/VLOOKUP('Impact of the crisis'!$C125,'Regional Crises'!$B$1:$R$66,5,FALSE)),'Crisis Indicator Data'!G122/VLOOKUP('Impact of the crisis'!$E125,'Country Indicator Data'!$B$4:$P$300,14,FALSE)))</f>
        <v>0.23293836428658132</v>
      </c>
      <c r="L125" s="147">
        <f t="shared" si="41"/>
        <v>1.1000000000000001</v>
      </c>
      <c r="M125" s="147">
        <f t="shared" si="42"/>
        <v>2.9000000000000004</v>
      </c>
      <c r="N125" s="147">
        <f t="shared" si="43"/>
        <v>2.6</v>
      </c>
      <c r="O125" s="147">
        <f>IF('Crisis Indicator Data'!H122="x","x",IF('Crisis Indicator Data'!H122=0,0,IF(LOG('Crisis Indicator Data'!H122)&lt;O$4,0,IF(LOG('Crisis Indicator Data'!H122)&gt;O$3,5,ROUND(5-(O$3-LOG('Crisis Indicator Data'!H122))/(O$3-O$4)*5,1)))))</f>
        <v>4.5</v>
      </c>
      <c r="P125" s="165">
        <f>IF('Crisis Indicator Data'!H122="x","x",'Crisis Indicator Data'!H122/'Crisis Indicator Data'!G122)</f>
        <v>0.60528320038481576</v>
      </c>
      <c r="Q125" s="147">
        <f t="shared" si="44"/>
        <v>3</v>
      </c>
      <c r="R125" s="147">
        <f t="shared" si="45"/>
        <v>3.75</v>
      </c>
      <c r="S125" s="147">
        <f>IF('Crisis Indicator Data'!I122="x","x",IF('Crisis Indicator Data'!I122=0,0,IF(LOG('Crisis Indicator Data'!I122)&lt;S$4,0,IF(LOG('Crisis Indicator Data'!I122)&gt;S$3,5,ROUND(5-(S$3-LOG('Crisis Indicator Data'!I122))/(S$3-S$4)*5,1)))))</f>
        <v>5</v>
      </c>
      <c r="T125" s="165">
        <f>IF('Crisis Indicator Data'!H122="x","x",IF('Crisis Indicator Data'!I122="x","x",'Crisis Indicator Data'!I122/'Crisis Indicator Data'!H122))</f>
        <v>0.19887417218543046</v>
      </c>
      <c r="U125" s="147">
        <f t="shared" si="46"/>
        <v>5</v>
      </c>
      <c r="V125" s="147">
        <f t="shared" si="47"/>
        <v>5</v>
      </c>
      <c r="W125" s="147">
        <f>IF('Crisis Indicator Data'!L122="x","x",IF('Crisis Indicator Data'!L122=0,0,IF(LOG('Crisis Indicator Data'!L122)&lt;W$4,0,IF(LOG('Crisis Indicator Data'!L122)&gt;W$3,5,ROUND(5-(W$3-LOG('Crisis Indicator Data'!L122))/(W$3-W$4)*5,1)))))</f>
        <v>5</v>
      </c>
      <c r="X125" s="166">
        <f>IF(OR('Crisis Indicator Data'!L122="x",'Crisis Indicator Data'!H122="x"),"x",'Crisis Indicator Data'!L122/'Crisis Indicator Data'!H122)</f>
        <v>3.437086092715232E-3</v>
      </c>
      <c r="Y125" s="147">
        <f t="shared" si="48"/>
        <v>5</v>
      </c>
      <c r="Z125" s="147">
        <f t="shared" si="49"/>
        <v>5</v>
      </c>
      <c r="AA125" s="147">
        <f t="shared" si="50"/>
        <v>5</v>
      </c>
      <c r="AB125" s="167">
        <f t="shared" si="51"/>
        <v>4.5</v>
      </c>
    </row>
    <row r="126" spans="1:28" x14ac:dyDescent="0.25">
      <c r="A126" s="172" t="str">
        <f>'Crisis Indicator Data'!A123</f>
        <v>Displacement from Ukraine conflict in Romania</v>
      </c>
      <c r="B126" s="173" t="str">
        <f>'Crisis Indicator Data'!B123</f>
        <v>Conflict,Displacement</v>
      </c>
      <c r="C126" s="173" t="str">
        <f>'Crisis Indicator Data'!C123</f>
        <v>ROU002</v>
      </c>
      <c r="D126" s="173" t="str">
        <f>'Crisis Indicator Data'!D123</f>
        <v>Romania</v>
      </c>
      <c r="E126" s="174" t="str">
        <f>'Crisis Indicator Data'!E123</f>
        <v>ROU</v>
      </c>
      <c r="F126" s="168">
        <f>IF('Crisis Indicator Data'!F123="x","x",IF(LOG('Crisis Indicator Data'!F123)&lt;F$4,0,IF(LOG('Crisis Indicator Data'!F123)&gt;F$3,5,ROUND(5-(F$3-LOG('Crisis Indicator Data'!F123))/(F$3-F$4)*5,1))))</f>
        <v>3</v>
      </c>
      <c r="G126" s="165">
        <f>IF('Crisis Indicator Data'!F123="x","x",IF(LEN(E126)&gt;3,('Crisis Indicator Data'!F123/VLOOKUP('Impact of the crisis'!$C126,'Regional Crises'!$B$1:$R$66,4,FALSE)),'Crisis Indicator Data'!F123/VLOOKUP('Impact of the crisis'!$E126,'Country Indicator Data'!$B$4:$P$300,15,FALSE)))</f>
        <v>0.27346140472878999</v>
      </c>
      <c r="H126" s="147">
        <f t="shared" si="39"/>
        <v>1.3</v>
      </c>
      <c r="I126" s="147">
        <f t="shared" si="40"/>
        <v>2.15</v>
      </c>
      <c r="J126" s="147">
        <f>IF('Crisis Indicator Data'!G123="x","x",IF(LOG('Crisis Indicator Data'!G123)&lt;J$4,0,IF(LOG('Crisis Indicator Data'!G123)&gt;J$3,5,ROUND(5-(J$3-LOG('Crisis Indicator Data'!G123))/(J$3-J$4)*5,1))))</f>
        <v>2.4</v>
      </c>
      <c r="K126" s="165">
        <f>IF('Crisis Indicator Data'!G123="x","x",IF(LEN(E126)&gt;3,('Crisis Indicator Data'!G123/VLOOKUP('Impact of the crisis'!$C126,'Regional Crises'!$B$1:$R$66,5,FALSE)),'Crisis Indicator Data'!G123/VLOOKUP('Impact of the crisis'!$E126,'Country Indicator Data'!$B$4:$P$300,14,FALSE)))</f>
        <v>0.25830702150052626</v>
      </c>
      <c r="L126" s="147">
        <f t="shared" si="41"/>
        <v>1.3</v>
      </c>
      <c r="M126" s="147">
        <f t="shared" si="42"/>
        <v>1.85</v>
      </c>
      <c r="N126" s="147">
        <f t="shared" si="43"/>
        <v>2</v>
      </c>
      <c r="O126" s="147">
        <f>IF('Crisis Indicator Data'!H123="x","x",IF('Crisis Indicator Data'!H123=0,0,IF(LOG('Crisis Indicator Data'!H123)&lt;O$4,0,IF(LOG('Crisis Indicator Data'!H123)&gt;O$3,5,ROUND(5-(O$3-LOG('Crisis Indicator Data'!H123))/(O$3-O$4)*5,1)))))</f>
        <v>0.9</v>
      </c>
      <c r="P126" s="165">
        <f>IF('Crisis Indicator Data'!H123="x","x",'Crisis Indicator Data'!H123/'Crisis Indicator Data'!G123)</f>
        <v>2.0372526193247961E-2</v>
      </c>
      <c r="Q126" s="147">
        <f t="shared" si="44"/>
        <v>0.1</v>
      </c>
      <c r="R126" s="147">
        <f t="shared" si="45"/>
        <v>0.5</v>
      </c>
      <c r="S126" s="147">
        <f>IF('Crisis Indicator Data'!I123="x","x",IF('Crisis Indicator Data'!I123=0,0,IF(LOG('Crisis Indicator Data'!I123)&lt;S$4,0,IF(LOG('Crisis Indicator Data'!I123)&gt;S$3,5,ROUND(5-(S$3-LOG('Crisis Indicator Data'!I123))/(S$3-S$4)*5,1)))))</f>
        <v>2.9</v>
      </c>
      <c r="T126" s="165">
        <f>IF('Crisis Indicator Data'!H123="x","x",IF('Crisis Indicator Data'!I123="x","x",'Crisis Indicator Data'!I123/'Crisis Indicator Data'!H123))</f>
        <v>1</v>
      </c>
      <c r="U126" s="147">
        <f t="shared" si="46"/>
        <v>5</v>
      </c>
      <c r="V126" s="147">
        <f t="shared" si="47"/>
        <v>4</v>
      </c>
      <c r="W126" s="147">
        <f>IF('Crisis Indicator Data'!L123="x","x",IF('Crisis Indicator Data'!L123=0,0,IF(LOG('Crisis Indicator Data'!L123)&lt;W$4,0,IF(LOG('Crisis Indicator Data'!L123)&gt;W$3,5,ROUND(5-(W$3-LOG('Crisis Indicator Data'!L123))/(W$3-W$4)*5,1)))))</f>
        <v>0</v>
      </c>
      <c r="X126" s="166">
        <f>IF(OR('Crisis Indicator Data'!L123="x",'Crisis Indicator Data'!H123="x"),"x",'Crisis Indicator Data'!L123/'Crisis Indicator Data'!H123)</f>
        <v>0</v>
      </c>
      <c r="Y126" s="147">
        <f t="shared" si="48"/>
        <v>0</v>
      </c>
      <c r="Z126" s="147">
        <f t="shared" si="49"/>
        <v>0</v>
      </c>
      <c r="AA126" s="147">
        <f t="shared" si="50"/>
        <v>2.5</v>
      </c>
      <c r="AB126" s="167">
        <f t="shared" si="51"/>
        <v>1.6</v>
      </c>
    </row>
    <row r="127" spans="1:28" x14ac:dyDescent="0.25">
      <c r="A127" s="172" t="str">
        <f>'Crisis Indicator Data'!A124</f>
        <v>Burundi and DRC refugees in Rwanda</v>
      </c>
      <c r="B127" s="173" t="str">
        <f>'Crisis Indicator Data'!B124</f>
        <v>Displacement</v>
      </c>
      <c r="C127" s="173" t="str">
        <f>'Crisis Indicator Data'!C124</f>
        <v>RWA002</v>
      </c>
      <c r="D127" s="173" t="str">
        <f>'Crisis Indicator Data'!D124</f>
        <v>Rwanda</v>
      </c>
      <c r="E127" s="174" t="str">
        <f>'Crisis Indicator Data'!E124</f>
        <v>RWA</v>
      </c>
      <c r="F127" s="168">
        <f>IF('Crisis Indicator Data'!F124="x","x",IF(LOG('Crisis Indicator Data'!F124)&lt;F$4,0,IF(LOG('Crisis Indicator Data'!F124)&gt;F$3,5,ROUND(5-(F$3-LOG('Crisis Indicator Data'!F124))/(F$3-F$4)*5,1))))</f>
        <v>2.2000000000000002</v>
      </c>
      <c r="G127" s="165">
        <f>IF('Crisis Indicator Data'!F124="x","x",IF(LEN(E127)&gt;3,('Crisis Indicator Data'!F124/VLOOKUP('Impact of the crisis'!$C127,'Regional Crises'!$B$1:$R$66,4,FALSE)),'Crisis Indicator Data'!F124/VLOOKUP('Impact of the crisis'!$E127,'Country Indicator Data'!$B$4:$P$300,15,FALSE)))</f>
        <v>0.83194162950952577</v>
      </c>
      <c r="H127" s="147">
        <f t="shared" si="39"/>
        <v>4.0999999999999996</v>
      </c>
      <c r="I127" s="147">
        <f t="shared" si="40"/>
        <v>3.15</v>
      </c>
      <c r="J127" s="147">
        <f>IF('Crisis Indicator Data'!G124="x","x",IF(LOG('Crisis Indicator Data'!G124)&lt;J$4,0,IF(LOG('Crisis Indicator Data'!G124)&gt;J$3,5,ROUND(5-(J$3-LOG('Crisis Indicator Data'!G124))/(J$3-J$4)*5,1))))</f>
        <v>1.3</v>
      </c>
      <c r="K127" s="165">
        <f>IF('Crisis Indicator Data'!G124="x","x",IF(LEN(E127)&gt;3,('Crisis Indicator Data'!G124/VLOOKUP('Impact of the crisis'!$C127,'Regional Crises'!$B$1:$R$66,5,FALSE)),'Crisis Indicator Data'!G124/VLOOKUP('Impact of the crisis'!$E127,'Country Indicator Data'!$B$4:$P$300,14,FALSE)))</f>
        <v>0.17011855449221538</v>
      </c>
      <c r="L127" s="147">
        <f t="shared" si="41"/>
        <v>0.8</v>
      </c>
      <c r="M127" s="147">
        <f t="shared" si="42"/>
        <v>1.05</v>
      </c>
      <c r="N127" s="147">
        <f t="shared" si="43"/>
        <v>2.2000000000000002</v>
      </c>
      <c r="O127" s="147">
        <f>IF('Crisis Indicator Data'!H124="x","x",IF('Crisis Indicator Data'!H124=0,0,IF(LOG('Crisis Indicator Data'!H124)&lt;O$4,0,IF(LOG('Crisis Indicator Data'!H124)&gt;O$3,5,ROUND(5-(O$3-LOG('Crisis Indicator Data'!H124))/(O$3-O$4)*5,1)))))</f>
        <v>1</v>
      </c>
      <c r="P127" s="165">
        <f>IF('Crisis Indicator Data'!H124="x","x",'Crisis Indicator Data'!H124/'Crisis Indicator Data'!G124)</f>
        <v>5.3316540722082285E-2</v>
      </c>
      <c r="Q127" s="147">
        <f t="shared" si="44"/>
        <v>0.2</v>
      </c>
      <c r="R127" s="147">
        <f t="shared" si="45"/>
        <v>0.6</v>
      </c>
      <c r="S127" s="147">
        <f>IF('Crisis Indicator Data'!I124="x","x",IF('Crisis Indicator Data'!I124=0,0,IF(LOG('Crisis Indicator Data'!I124)&lt;S$4,0,IF(LOG('Crisis Indicator Data'!I124)&gt;S$3,5,ROUND(5-(S$3-LOG('Crisis Indicator Data'!I124))/(S$3-S$4)*5,1)))))</f>
        <v>3</v>
      </c>
      <c r="T127" s="165">
        <f>IF('Crisis Indicator Data'!H124="x","x",IF('Crisis Indicator Data'!I124="x","x",'Crisis Indicator Data'!I124/'Crisis Indicator Data'!H124))</f>
        <v>1</v>
      </c>
      <c r="U127" s="147">
        <f t="shared" si="46"/>
        <v>5</v>
      </c>
      <c r="V127" s="147">
        <f t="shared" si="47"/>
        <v>4</v>
      </c>
      <c r="W127" s="147" t="str">
        <f>IF('Crisis Indicator Data'!L124="x","x",IF('Crisis Indicator Data'!L124=0,0,IF(LOG('Crisis Indicator Data'!L124)&lt;W$4,0,IF(LOG('Crisis Indicator Data'!L124)&gt;W$3,5,ROUND(5-(W$3-LOG('Crisis Indicator Data'!L124))/(W$3-W$4)*5,1)))))</f>
        <v>x</v>
      </c>
      <c r="X127" s="166" t="str">
        <f>IF(OR('Crisis Indicator Data'!L124="x",'Crisis Indicator Data'!H124="x"),"x",'Crisis Indicator Data'!L124/'Crisis Indicator Data'!H124)</f>
        <v>x</v>
      </c>
      <c r="Y127" s="147" t="str">
        <f t="shared" si="48"/>
        <v>x</v>
      </c>
      <c r="Z127" s="147" t="str">
        <f t="shared" si="49"/>
        <v>x</v>
      </c>
      <c r="AA127" s="147">
        <f t="shared" si="50"/>
        <v>4</v>
      </c>
      <c r="AB127" s="167">
        <f t="shared" si="51"/>
        <v>2.7</v>
      </c>
    </row>
    <row r="128" spans="1:28" x14ac:dyDescent="0.25">
      <c r="A128" s="172" t="str">
        <f>'Crisis Indicator Data'!A125</f>
        <v>Complex crisis in Sudan</v>
      </c>
      <c r="B128" s="173" t="str">
        <f>'Crisis Indicator Data'!B125</f>
        <v>Displacement,Violence,Floods</v>
      </c>
      <c r="C128" s="173" t="str">
        <f>'Crisis Indicator Data'!C125</f>
        <v>SDN001</v>
      </c>
      <c r="D128" s="173" t="str">
        <f>'Crisis Indicator Data'!D125</f>
        <v>Sudan</v>
      </c>
      <c r="E128" s="174" t="str">
        <f>'Crisis Indicator Data'!E125</f>
        <v>SDN</v>
      </c>
      <c r="F128" s="168">
        <f>IF('Crisis Indicator Data'!F125="x","x",IF(LOG('Crisis Indicator Data'!F125)&lt;F$4,0,IF(LOG('Crisis Indicator Data'!F125)&gt;F$3,5,ROUND(5-(F$3-LOG('Crisis Indicator Data'!F125))/(F$3-F$4)*5,1))))</f>
        <v>5</v>
      </c>
      <c r="G128" s="165">
        <f>IF('Crisis Indicator Data'!F125="x","x",IF(LEN(E128)&gt;3,('Crisis Indicator Data'!F125/VLOOKUP('Impact of the crisis'!$C128,'Regional Crises'!$B$1:$R$66,4,FALSE)),'Crisis Indicator Data'!F125/VLOOKUP('Impact of the crisis'!$E128,'Country Indicator Data'!$B$4:$P$300,15,FALSE)))</f>
        <v>0.77469991582491582</v>
      </c>
      <c r="H128" s="147">
        <f t="shared" si="39"/>
        <v>3.9</v>
      </c>
      <c r="I128" s="147">
        <f t="shared" si="40"/>
        <v>4.45</v>
      </c>
      <c r="J128" s="147">
        <f>IF('Crisis Indicator Data'!G125="x","x",IF(LOG('Crisis Indicator Data'!G125)&lt;J$4,0,IF(LOG('Crisis Indicator Data'!G125)&gt;J$3,5,ROUND(5-(J$3-LOG('Crisis Indicator Data'!G125))/(J$3-J$4)*5,1))))</f>
        <v>5</v>
      </c>
      <c r="K128" s="165">
        <f>IF('Crisis Indicator Data'!G125="x","x",IF(LEN(E128)&gt;3,('Crisis Indicator Data'!G125/VLOOKUP('Impact of the crisis'!$C128,'Regional Crises'!$B$1:$R$66,5,FALSE)),'Crisis Indicator Data'!G125/VLOOKUP('Impact of the crisis'!$E128,'Country Indicator Data'!$B$4:$P$300,14,FALSE)))</f>
        <v>1</v>
      </c>
      <c r="L128" s="147">
        <f t="shared" si="41"/>
        <v>5</v>
      </c>
      <c r="M128" s="147">
        <f t="shared" si="42"/>
        <v>5</v>
      </c>
      <c r="N128" s="147">
        <f t="shared" si="43"/>
        <v>4.8</v>
      </c>
      <c r="O128" s="147">
        <f>IF('Crisis Indicator Data'!H125="x","x",IF('Crisis Indicator Data'!H125=0,0,IF(LOG('Crisis Indicator Data'!H125)&lt;O$4,0,IF(LOG('Crisis Indicator Data'!H125)&gt;O$3,5,ROUND(5-(O$3-LOG('Crisis Indicator Data'!H125))/(O$3-O$4)*5,1)))))</f>
        <v>4.9000000000000004</v>
      </c>
      <c r="P128" s="165">
        <f>IF('Crisis Indicator Data'!H125="x","x",'Crisis Indicator Data'!H125/'Crisis Indicator Data'!G125)</f>
        <v>0.58835341365461846</v>
      </c>
      <c r="Q128" s="147">
        <f t="shared" si="44"/>
        <v>2.9</v>
      </c>
      <c r="R128" s="147">
        <f t="shared" si="45"/>
        <v>3.9000000000000004</v>
      </c>
      <c r="S128" s="147">
        <f>IF('Crisis Indicator Data'!I125="x","x",IF('Crisis Indicator Data'!I125=0,0,IF(LOG('Crisis Indicator Data'!I125)&lt;S$4,0,IF(LOG('Crisis Indicator Data'!I125)&gt;S$3,5,ROUND(5-(S$3-LOG('Crisis Indicator Data'!I125))/(S$3-S$4)*5,1)))))</f>
        <v>5</v>
      </c>
      <c r="T128" s="165">
        <f>IF('Crisis Indicator Data'!H125="x","x",IF('Crisis Indicator Data'!I125="x","x",'Crisis Indicator Data'!I125/'Crisis Indicator Data'!H125))</f>
        <v>0.18945392491467578</v>
      </c>
      <c r="U128" s="147">
        <f t="shared" si="46"/>
        <v>5</v>
      </c>
      <c r="V128" s="147">
        <f t="shared" si="47"/>
        <v>5</v>
      </c>
      <c r="W128" s="147">
        <f>IF('Crisis Indicator Data'!L125="x","x",IF('Crisis Indicator Data'!L125=0,0,IF(LOG('Crisis Indicator Data'!L125)&lt;W$4,0,IF(LOG('Crisis Indicator Data'!L125)&gt;W$3,5,ROUND(5-(W$3-LOG('Crisis Indicator Data'!L125))/(W$3-W$4)*5,1)))))</f>
        <v>4.5</v>
      </c>
      <c r="X128" s="166">
        <f>IF(OR('Crisis Indicator Data'!L125="x",'Crisis Indicator Data'!H125="x"),"x",'Crisis Indicator Data'!L125/'Crisis Indicator Data'!H125)</f>
        <v>4.6689419795221845E-5</v>
      </c>
      <c r="Y128" s="147">
        <f t="shared" si="48"/>
        <v>2.2999999999999998</v>
      </c>
      <c r="Z128" s="147">
        <f t="shared" si="49"/>
        <v>3.4</v>
      </c>
      <c r="AA128" s="147">
        <f t="shared" si="50"/>
        <v>4.4000000000000004</v>
      </c>
      <c r="AB128" s="167">
        <f t="shared" si="51"/>
        <v>4.2</v>
      </c>
    </row>
    <row r="129" spans="1:28" x14ac:dyDescent="0.25">
      <c r="A129" s="172" t="str">
        <f>'Crisis Indicator Data'!A126</f>
        <v>Refugees in Sudan</v>
      </c>
      <c r="B129" s="173" t="str">
        <f>'Crisis Indicator Data'!B126</f>
        <v>Displacement</v>
      </c>
      <c r="C129" s="173" t="str">
        <f>'Crisis Indicator Data'!C126</f>
        <v>SDN005</v>
      </c>
      <c r="D129" s="173" t="str">
        <f>'Crisis Indicator Data'!D126</f>
        <v>Sudan</v>
      </c>
      <c r="E129" s="174" t="str">
        <f>'Crisis Indicator Data'!E126</f>
        <v>SDN</v>
      </c>
      <c r="F129" s="168">
        <f>IF('Crisis Indicator Data'!F126="x","x",IF(LOG('Crisis Indicator Data'!F126)&lt;F$4,0,IF(LOG('Crisis Indicator Data'!F126)&gt;F$3,5,ROUND(5-(F$3-LOG('Crisis Indicator Data'!F126))/(F$3-F$4)*5,1))))</f>
        <v>3.3</v>
      </c>
      <c r="G129" s="165">
        <f>IF('Crisis Indicator Data'!F126="x","x",IF(LEN(E129)&gt;3,('Crisis Indicator Data'!F126/VLOOKUP('Impact of the crisis'!$C129,'Regional Crises'!$B$1:$R$66,4,FALSE)),'Crisis Indicator Data'!F126/VLOOKUP('Impact of the crisis'!$E129,'Country Indicator Data'!$B$4:$P$300,15,FALSE)))</f>
        <v>3.7568602693602696E-2</v>
      </c>
      <c r="H129" s="147">
        <f t="shared" si="39"/>
        <v>0.1</v>
      </c>
      <c r="I129" s="147">
        <f t="shared" si="40"/>
        <v>1.7</v>
      </c>
      <c r="J129" s="147">
        <f>IF('Crisis Indicator Data'!G126="x","x",IF(LOG('Crisis Indicator Data'!G126)&lt;J$4,0,IF(LOG('Crisis Indicator Data'!G126)&gt;J$3,5,ROUND(5-(J$3-LOG('Crisis Indicator Data'!G126))/(J$3-J$4)*5,1))))</f>
        <v>3.9</v>
      </c>
      <c r="K129" s="165">
        <f>IF('Crisis Indicator Data'!G126="x","x",IF(LEN(E129)&gt;3,('Crisis Indicator Data'!G126/VLOOKUP('Impact of the crisis'!$C129,'Regional Crises'!$B$1:$R$66,5,FALSE)),'Crisis Indicator Data'!G126/VLOOKUP('Impact of the crisis'!$E129,'Country Indicator Data'!$B$4:$P$300,14,FALSE)))</f>
        <v>0.29658634538152612</v>
      </c>
      <c r="L129" s="147">
        <f t="shared" si="41"/>
        <v>1.4</v>
      </c>
      <c r="M129" s="147">
        <f t="shared" si="42"/>
        <v>2.65</v>
      </c>
      <c r="N129" s="147">
        <f t="shared" si="43"/>
        <v>2.2000000000000002</v>
      </c>
      <c r="O129" s="147">
        <f>IF('Crisis Indicator Data'!H126="x","x",IF('Crisis Indicator Data'!H126=0,0,IF(LOG('Crisis Indicator Data'!H126)&lt;O$4,0,IF(LOG('Crisis Indicator Data'!H126)&gt;O$3,5,ROUND(5-(O$3-LOG('Crisis Indicator Data'!H126))/(O$3-O$4)*5,1)))))</f>
        <v>4.4000000000000004</v>
      </c>
      <c r="P129" s="165">
        <f>IF('Crisis Indicator Data'!H126="x","x",'Crisis Indicator Data'!H126/'Crisis Indicator Data'!G126)</f>
        <v>1</v>
      </c>
      <c r="Q129" s="147">
        <f t="shared" si="44"/>
        <v>5</v>
      </c>
      <c r="R129" s="147">
        <f t="shared" si="45"/>
        <v>4.7</v>
      </c>
      <c r="S129" s="147">
        <f>IF('Crisis Indicator Data'!I126="x","x",IF('Crisis Indicator Data'!I126=0,0,IF(LOG('Crisis Indicator Data'!I126)&lt;S$4,0,IF(LOG('Crisis Indicator Data'!I126)&gt;S$3,5,ROUND(5-(S$3-LOG('Crisis Indicator Data'!I126))/(S$3-S$4)*5,1)))))</f>
        <v>4.4000000000000004</v>
      </c>
      <c r="T129" s="165">
        <f>IF('Crisis Indicator Data'!H126="x","x",IF('Crisis Indicator Data'!I126="x","x",'Crisis Indicator Data'!I126/'Crisis Indicator Data'!H126))</f>
        <v>7.6980365605958029E-2</v>
      </c>
      <c r="U129" s="147">
        <f t="shared" si="46"/>
        <v>2.6</v>
      </c>
      <c r="V129" s="147">
        <f t="shared" si="47"/>
        <v>3.5</v>
      </c>
      <c r="W129" s="147">
        <f>IF('Crisis Indicator Data'!L126="x","x",IF('Crisis Indicator Data'!L126=0,0,IF(LOG('Crisis Indicator Data'!L126)&lt;W$4,0,IF(LOG('Crisis Indicator Data'!L126)&gt;W$3,5,ROUND(5-(W$3-LOG('Crisis Indicator Data'!L126))/(W$3-W$4)*5,1)))))</f>
        <v>0.7</v>
      </c>
      <c r="X129" s="166">
        <f>IF(OR('Crisis Indicator Data'!L126="x",'Crisis Indicator Data'!H126="x"),"x",'Crisis Indicator Data'!L126/'Crisis Indicator Data'!H126)</f>
        <v>2.0311442112389979E-7</v>
      </c>
      <c r="Y129" s="147">
        <f t="shared" si="48"/>
        <v>0</v>
      </c>
      <c r="Z129" s="147">
        <f t="shared" si="49"/>
        <v>0.4</v>
      </c>
      <c r="AA129" s="147">
        <f t="shared" si="50"/>
        <v>2.2000000000000002</v>
      </c>
      <c r="AB129" s="167">
        <f t="shared" si="51"/>
        <v>3.7</v>
      </c>
    </row>
    <row r="130" spans="1:28" x14ac:dyDescent="0.25">
      <c r="A130" s="172" t="str">
        <f>'Crisis Indicator Data'!A127</f>
        <v>Violence in Darfur and Kordofan regions</v>
      </c>
      <c r="B130" s="173" t="str">
        <f>'Crisis Indicator Data'!B127</f>
        <v>Violence</v>
      </c>
      <c r="C130" s="173" t="str">
        <f>'Crisis Indicator Data'!C127</f>
        <v>SDN008</v>
      </c>
      <c r="D130" s="173" t="str">
        <f>'Crisis Indicator Data'!D127</f>
        <v>Sudan</v>
      </c>
      <c r="E130" s="174" t="str">
        <f>'Crisis Indicator Data'!E127</f>
        <v>SDN</v>
      </c>
      <c r="F130" s="168">
        <f>IF('Crisis Indicator Data'!F127="x","x",IF(LOG('Crisis Indicator Data'!F127)&lt;F$4,0,IF(LOG('Crisis Indicator Data'!F127)&gt;F$3,5,ROUND(5-(F$3-LOG('Crisis Indicator Data'!F127))/(F$3-F$4)*5,1))))</f>
        <v>4.9000000000000004</v>
      </c>
      <c r="G130" s="165">
        <f>IF('Crisis Indicator Data'!F127="x","x",IF(LEN(E130)&gt;3,('Crisis Indicator Data'!F127/VLOOKUP('Impact of the crisis'!$C130,'Regional Crises'!$B$1:$R$66,4,FALSE)),'Crisis Indicator Data'!F127/VLOOKUP('Impact of the crisis'!$E130,'Country Indicator Data'!$B$4:$P$300,15,FALSE)))</f>
        <v>0.37043139730639729</v>
      </c>
      <c r="H130" s="147">
        <f t="shared" si="39"/>
        <v>1.8</v>
      </c>
      <c r="I130" s="147">
        <f t="shared" si="40"/>
        <v>3.35</v>
      </c>
      <c r="J130" s="147">
        <f>IF('Crisis Indicator Data'!G127="x","x",IF(LOG('Crisis Indicator Data'!G127)&lt;J$4,0,IF(LOG('Crisis Indicator Data'!G127)&gt;J$3,5,ROUND(5-(J$3-LOG('Crisis Indicator Data'!G127))/(J$3-J$4)*5,1))))</f>
        <v>4.0999999999999996</v>
      </c>
      <c r="K130" s="165">
        <f>IF('Crisis Indicator Data'!G127="x","x",IF(LEN(E130)&gt;3,('Crisis Indicator Data'!G127/VLOOKUP('Impact of the crisis'!$C130,'Regional Crises'!$B$1:$R$66,5,FALSE)),'Crisis Indicator Data'!G127/VLOOKUP('Impact of the crisis'!$E130,'Country Indicator Data'!$B$4:$P$300,14,FALSE)))</f>
        <v>0.34415662650602408</v>
      </c>
      <c r="L130" s="147">
        <f t="shared" si="41"/>
        <v>1.7</v>
      </c>
      <c r="M130" s="147">
        <f t="shared" si="42"/>
        <v>2.9</v>
      </c>
      <c r="N130" s="147">
        <f t="shared" si="43"/>
        <v>3.1</v>
      </c>
      <c r="O130" s="147">
        <f>IF('Crisis Indicator Data'!H127="x","x",IF('Crisis Indicator Data'!H127=0,0,IF(LOG('Crisis Indicator Data'!H127)&lt;O$4,0,IF(LOG('Crisis Indicator Data'!H127)&gt;O$3,5,ROUND(5-(O$3-LOG('Crisis Indicator Data'!H127))/(O$3-O$4)*5,1)))))</f>
        <v>4.5999999999999996</v>
      </c>
      <c r="P130" s="165">
        <f>IF('Crisis Indicator Data'!H127="x","x",'Crisis Indicator Data'!H127/'Crisis Indicator Data'!G127)</f>
        <v>1</v>
      </c>
      <c r="Q130" s="147">
        <f t="shared" si="44"/>
        <v>5</v>
      </c>
      <c r="R130" s="147">
        <f t="shared" si="45"/>
        <v>4.8</v>
      </c>
      <c r="S130" s="147">
        <f>IF('Crisis Indicator Data'!I127="x","x",IF('Crisis Indicator Data'!I127=0,0,IF(LOG('Crisis Indicator Data'!I127)&lt;S$4,0,IF(LOG('Crisis Indicator Data'!I127)&gt;S$3,5,ROUND(5-(S$3-LOG('Crisis Indicator Data'!I127))/(S$3-S$4)*5,1)))))</f>
        <v>3.2</v>
      </c>
      <c r="T130" s="165">
        <f>IF('Crisis Indicator Data'!H127="x","x",IF('Crisis Indicator Data'!I127="x","x",'Crisis Indicator Data'!I127/'Crisis Indicator Data'!H127))</f>
        <v>1.0619055954256374E-2</v>
      </c>
      <c r="U130" s="147">
        <f t="shared" si="46"/>
        <v>0.4</v>
      </c>
      <c r="V130" s="147">
        <f t="shared" si="47"/>
        <v>1.8</v>
      </c>
      <c r="W130" s="147">
        <f>IF('Crisis Indicator Data'!L127="x","x",IF('Crisis Indicator Data'!L127=0,0,IF(LOG('Crisis Indicator Data'!L127)&lt;W$4,0,IF(LOG('Crisis Indicator Data'!L127)&gt;W$3,5,ROUND(5-(W$3-LOG('Crisis Indicator Data'!L127))/(W$3-W$4)*5,1)))))</f>
        <v>4.0999999999999996</v>
      </c>
      <c r="X130" s="166">
        <f>IF(OR('Crisis Indicator Data'!L127="x",'Crisis Indicator Data'!H127="x"),"x",'Crisis Indicator Data'!L127/'Crisis Indicator Data'!H127)</f>
        <v>4.3234727813758093E-5</v>
      </c>
      <c r="Y130" s="147">
        <f t="shared" si="48"/>
        <v>2.2000000000000002</v>
      </c>
      <c r="Z130" s="147">
        <f t="shared" si="49"/>
        <v>3.2</v>
      </c>
      <c r="AA130" s="147">
        <f t="shared" si="50"/>
        <v>2.6</v>
      </c>
      <c r="AB130" s="167">
        <f t="shared" si="51"/>
        <v>3.9</v>
      </c>
    </row>
    <row r="131" spans="1:28" x14ac:dyDescent="0.25">
      <c r="A131" s="172" t="str">
        <f>'Crisis Indicator Data'!A128</f>
        <v>Drought in Senegal</v>
      </c>
      <c r="B131" s="173" t="str">
        <f>'Crisis Indicator Data'!B128</f>
        <v>Drought</v>
      </c>
      <c r="C131" s="173" t="str">
        <f>'Crisis Indicator Data'!C128</f>
        <v>SEN002</v>
      </c>
      <c r="D131" s="173" t="str">
        <f>'Crisis Indicator Data'!D128</f>
        <v>Senegal</v>
      </c>
      <c r="E131" s="174" t="str">
        <f>'Crisis Indicator Data'!E128</f>
        <v>SEN</v>
      </c>
      <c r="F131" s="168">
        <f>IF('Crisis Indicator Data'!F128="x","x",IF(LOG('Crisis Indicator Data'!F128)&lt;F$4,0,IF(LOG('Crisis Indicator Data'!F128)&gt;F$3,5,ROUND(5-(F$3-LOG('Crisis Indicator Data'!F128))/(F$3-F$4)*5,1))))</f>
        <v>3.8</v>
      </c>
      <c r="G131" s="165">
        <f>IF('Crisis Indicator Data'!F128="x","x",IF(LEN(E131)&gt;3,('Crisis Indicator Data'!F128/VLOOKUP('Impact of the crisis'!$C131,'Regional Crises'!$B$1:$R$66,4,FALSE)),'Crisis Indicator Data'!F128/VLOOKUP('Impact of the crisis'!$E131,'Country Indicator Data'!$B$4:$P$300,15,FALSE)))</f>
        <v>1.021721290188542</v>
      </c>
      <c r="H131" s="147">
        <f t="shared" si="39"/>
        <v>5</v>
      </c>
      <c r="I131" s="147">
        <f t="shared" si="40"/>
        <v>4.4000000000000004</v>
      </c>
      <c r="J131" s="147">
        <f>IF('Crisis Indicator Data'!G128="x","x",IF(LOG('Crisis Indicator Data'!G128)&lt;J$4,0,IF(LOG('Crisis Indicator Data'!G128)&gt;J$3,5,ROUND(5-(J$3-LOG('Crisis Indicator Data'!G128))/(J$3-J$4)*5,1))))</f>
        <v>4.2</v>
      </c>
      <c r="K131" s="165">
        <f>IF('Crisis Indicator Data'!G128="x","x",IF(LEN(E131)&gt;3,('Crisis Indicator Data'!G128/VLOOKUP('Impact of the crisis'!$C131,'Regional Crises'!$B$1:$R$66,5,FALSE)),'Crisis Indicator Data'!G128/VLOOKUP('Impact of the crisis'!$E131,'Country Indicator Data'!$B$4:$P$300,14,FALSE)))</f>
        <v>0.97811337272926246</v>
      </c>
      <c r="L131" s="147">
        <f t="shared" si="41"/>
        <v>4.9000000000000004</v>
      </c>
      <c r="M131" s="147">
        <f t="shared" si="42"/>
        <v>4.5500000000000007</v>
      </c>
      <c r="N131" s="147">
        <f t="shared" si="43"/>
        <v>4.5</v>
      </c>
      <c r="O131" s="147">
        <f>IF('Crisis Indicator Data'!H128="x","x",IF('Crisis Indicator Data'!H128=0,0,IF(LOG('Crisis Indicator Data'!H128)&lt;O$4,0,IF(LOG('Crisis Indicator Data'!H128)&gt;O$3,5,ROUND(5-(O$3-LOG('Crisis Indicator Data'!H128))/(O$3-O$4)*5,1)))))</f>
        <v>3.5</v>
      </c>
      <c r="P131" s="165">
        <f>IF('Crisis Indicator Data'!H128="x","x",'Crisis Indicator Data'!H128/'Crisis Indicator Data'!G128)</f>
        <v>0.21022600134258224</v>
      </c>
      <c r="Q131" s="147">
        <f t="shared" si="44"/>
        <v>1</v>
      </c>
      <c r="R131" s="147">
        <f t="shared" si="45"/>
        <v>2.25</v>
      </c>
      <c r="S131" s="147">
        <f>IF('Crisis Indicator Data'!I128="x","x",IF('Crisis Indicator Data'!I128=0,0,IF(LOG('Crisis Indicator Data'!I128)&lt;S$4,0,IF(LOG('Crisis Indicator Data'!I128)&gt;S$3,5,ROUND(5-(S$3-LOG('Crisis Indicator Data'!I128))/(S$3-S$4)*5,1)))))</f>
        <v>0.9</v>
      </c>
      <c r="T131" s="165">
        <f>IF('Crisis Indicator Data'!H128="x","x",IF('Crisis Indicator Data'!I128="x","x",'Crisis Indicator Data'!I128/'Crisis Indicator Data'!H128))</f>
        <v>1.0643959552953698E-3</v>
      </c>
      <c r="U131" s="147">
        <f t="shared" si="46"/>
        <v>0</v>
      </c>
      <c r="V131" s="147">
        <f t="shared" si="47"/>
        <v>0.5</v>
      </c>
      <c r="W131" s="147">
        <f>IF('Crisis Indicator Data'!L128="x","x",IF('Crisis Indicator Data'!L128=0,0,IF(LOG('Crisis Indicator Data'!L128)&lt;W$4,0,IF(LOG('Crisis Indicator Data'!L128)&gt;W$3,5,ROUND(5-(W$3-LOG('Crisis Indicator Data'!L128))/(W$3-W$4)*5,1)))))</f>
        <v>1.7</v>
      </c>
      <c r="X131" s="166">
        <f>IF(OR('Crisis Indicator Data'!L128="x",'Crisis Indicator Data'!H128="x"),"x",'Crisis Indicator Data'!L128/'Crisis Indicator Data'!H128)</f>
        <v>3.9914848323576366E-6</v>
      </c>
      <c r="Y131" s="147">
        <f t="shared" si="48"/>
        <v>0.2</v>
      </c>
      <c r="Z131" s="147">
        <f t="shared" si="49"/>
        <v>1</v>
      </c>
      <c r="AA131" s="147">
        <f t="shared" si="50"/>
        <v>0.8</v>
      </c>
      <c r="AB131" s="167">
        <f t="shared" si="51"/>
        <v>1.6</v>
      </c>
    </row>
    <row r="132" spans="1:28" x14ac:dyDescent="0.25">
      <c r="A132" s="172" t="str">
        <f>'Crisis Indicator Data'!A129</f>
        <v>Complex crisis in El Salvador</v>
      </c>
      <c r="B132" s="173" t="str">
        <f>'Crisis Indicator Data'!B129</f>
        <v>Displacement,Violence,Floods,Drought</v>
      </c>
      <c r="C132" s="173" t="str">
        <f>'Crisis Indicator Data'!C129</f>
        <v>SLV001</v>
      </c>
      <c r="D132" s="173" t="str">
        <f>'Crisis Indicator Data'!D129</f>
        <v>El Salvador</v>
      </c>
      <c r="E132" s="174" t="str">
        <f>'Crisis Indicator Data'!E129</f>
        <v>SLV</v>
      </c>
      <c r="F132" s="168">
        <f>IF('Crisis Indicator Data'!F129="x","x",IF(LOG('Crisis Indicator Data'!F129)&lt;F$4,0,IF(LOG('Crisis Indicator Data'!F129)&gt;F$3,5,ROUND(5-(F$3-LOG('Crisis Indicator Data'!F129))/(F$3-F$4)*5,1))))</f>
        <v>2.2000000000000002</v>
      </c>
      <c r="G132" s="165">
        <f>IF('Crisis Indicator Data'!F129="x","x",IF(LEN(E132)&gt;3,('Crisis Indicator Data'!F129/VLOOKUP('Impact of the crisis'!$C132,'Regional Crises'!$B$1:$R$66,4,FALSE)),'Crisis Indicator Data'!F129/VLOOKUP('Impact of the crisis'!$E132,'Country Indicator Data'!$B$4:$P$300,15,FALSE)))</f>
        <v>1</v>
      </c>
      <c r="H132" s="147">
        <f t="shared" si="39"/>
        <v>5</v>
      </c>
      <c r="I132" s="147">
        <f t="shared" si="40"/>
        <v>3.6</v>
      </c>
      <c r="J132" s="147">
        <f>IF('Crisis Indicator Data'!G129="x","x",IF(LOG('Crisis Indicator Data'!G129)&lt;J$4,0,IF(LOG('Crisis Indicator Data'!G129)&gt;J$3,5,ROUND(5-(J$3-LOG('Crisis Indicator Data'!G129))/(J$3-J$4)*5,1))))</f>
        <v>2.7</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3.85</v>
      </c>
      <c r="N132" s="147">
        <f t="shared" si="43"/>
        <v>3.7</v>
      </c>
      <c r="O132" s="147">
        <f>IF('Crisis Indicator Data'!H129="x","x",IF('Crisis Indicator Data'!H129=0,0,IF(LOG('Crisis Indicator Data'!H129)&lt;O$4,0,IF(LOG('Crisis Indicator Data'!H129)&gt;O$3,5,ROUND(5-(O$3-LOG('Crisis Indicator Data'!H129))/(O$3-O$4)*5,1)))))</f>
        <v>3.3</v>
      </c>
      <c r="P132" s="165">
        <f>IF('Crisis Indicator Data'!H129="x","x",'Crisis Indicator Data'!H129/'Crisis Indicator Data'!G129)</f>
        <v>0.50793650793650791</v>
      </c>
      <c r="Q132" s="147">
        <f t="shared" si="44"/>
        <v>2.5</v>
      </c>
      <c r="R132" s="147">
        <f t="shared" si="45"/>
        <v>2.9</v>
      </c>
      <c r="S132" s="147">
        <f>IF('Crisis Indicator Data'!I129="x","x",IF('Crisis Indicator Data'!I129=0,0,IF(LOG('Crisis Indicator Data'!I129)&lt;S$4,0,IF(LOG('Crisis Indicator Data'!I129)&gt;S$3,5,ROUND(5-(S$3-LOG('Crisis Indicator Data'!I129))/(S$3-S$4)*5,1)))))</f>
        <v>3.2</v>
      </c>
      <c r="T132" s="165">
        <f>IF('Crisis Indicator Data'!H129="x","x",IF('Crisis Indicator Data'!I129="x","x",'Crisis Indicator Data'!I129/'Crisis Indicator Data'!H129))</f>
        <v>5.5E-2</v>
      </c>
      <c r="U132" s="147">
        <f t="shared" si="46"/>
        <v>1.8</v>
      </c>
      <c r="V132" s="147">
        <f t="shared" si="47"/>
        <v>2.5</v>
      </c>
      <c r="W132" s="147">
        <f>IF('Crisis Indicator Data'!L129="x","x",IF('Crisis Indicator Data'!L129=0,0,IF(LOG('Crisis Indicator Data'!L129)&lt;W$4,0,IF(LOG('Crisis Indicator Data'!L129)&gt;W$3,5,ROUND(5-(W$3-LOG('Crisis Indicator Data'!L129))/(W$3-W$4)*5,1)))))</f>
        <v>3.4</v>
      </c>
      <c r="X132" s="166">
        <f>IF(OR('Crisis Indicator Data'!L129="x",'Crisis Indicator Data'!H129="x"),"x",'Crisis Indicator Data'!L129/'Crisis Indicator Data'!H129)</f>
        <v>7.25E-5</v>
      </c>
      <c r="Y132" s="147">
        <f t="shared" si="48"/>
        <v>3.6</v>
      </c>
      <c r="Z132" s="147">
        <f t="shared" si="49"/>
        <v>3.5</v>
      </c>
      <c r="AA132" s="147">
        <f t="shared" si="50"/>
        <v>3</v>
      </c>
      <c r="AB132" s="167">
        <f t="shared" si="51"/>
        <v>3</v>
      </c>
    </row>
    <row r="133" spans="1:28" x14ac:dyDescent="0.25">
      <c r="A133" s="172" t="str">
        <f>'Crisis Indicator Data'!A130</f>
        <v>Complex crisis in Somalia</v>
      </c>
      <c r="B133" s="173" t="str">
        <f>'Crisis Indicator Data'!B130</f>
        <v>Conflict,Displacement,Floods,Drought</v>
      </c>
      <c r="C133" s="173" t="str">
        <f>'Crisis Indicator Data'!C130</f>
        <v>SOM001</v>
      </c>
      <c r="D133" s="173" t="str">
        <f>'Crisis Indicator Data'!D130</f>
        <v>Somalia</v>
      </c>
      <c r="E133" s="174" t="str">
        <f>'Crisis Indicator Data'!E130</f>
        <v>SOM</v>
      </c>
      <c r="F133" s="168">
        <f>IF('Crisis Indicator Data'!F130="x","x",IF(LOG('Crisis Indicator Data'!F130)&lt;F$4,0,IF(LOG('Crisis Indicator Data'!F130)&gt;F$3,5,ROUND(5-(F$3-LOG('Crisis Indicator Data'!F130))/(F$3-F$4)*5,1))))</f>
        <v>4.7</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4.8499999999999996</v>
      </c>
      <c r="J133" s="147">
        <f>IF('Crisis Indicator Data'!G130="x","x",IF(LOG('Crisis Indicator Data'!G130)&lt;J$4,0,IF(LOG('Crisis Indicator Data'!G130)&gt;J$3,5,ROUND(5-(J$3-LOG('Crisis Indicator Data'!G130))/(J$3-J$4)*5,1))))</f>
        <v>4.2</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4.5999999999999996</v>
      </c>
      <c r="N133" s="147">
        <f t="shared" si="43"/>
        <v>4.7</v>
      </c>
      <c r="O133" s="147">
        <f>IF('Crisis Indicator Data'!H130="x","x",IF('Crisis Indicator Data'!H130=0,0,IF(LOG('Crisis Indicator Data'!H130)&lt;O$4,0,IF(LOG('Crisis Indicator Data'!H130)&gt;O$3,5,ROUND(5-(O$3-LOG('Crisis Indicator Data'!H130))/(O$3-O$4)*5,1)))))</f>
        <v>4.5999999999999996</v>
      </c>
      <c r="P133" s="165">
        <f>IF('Crisis Indicator Data'!H130="x","x",'Crisis Indicator Data'!H130/'Crisis Indicator Data'!G130)</f>
        <v>1</v>
      </c>
      <c r="Q133" s="147">
        <f t="shared" si="44"/>
        <v>5</v>
      </c>
      <c r="R133" s="147">
        <f t="shared" si="45"/>
        <v>4.8</v>
      </c>
      <c r="S133" s="147">
        <f>IF('Crisis Indicator Data'!I130="x","x",IF('Crisis Indicator Data'!I130=0,0,IF(LOG('Crisis Indicator Data'!I130)&lt;S$4,0,IF(LOG('Crisis Indicator Data'!I130)&gt;S$3,5,ROUND(5-(S$3-LOG('Crisis Indicator Data'!I130))/(S$3-S$4)*5,1)))))</f>
        <v>5</v>
      </c>
      <c r="T133" s="165">
        <f>IF('Crisis Indicator Data'!H130="x","x",IF('Crisis Indicator Data'!I130="x","x",'Crisis Indicator Data'!I130/'Crisis Indicator Data'!H130))</f>
        <v>0.34595104623411221</v>
      </c>
      <c r="U133" s="147">
        <f t="shared" si="46"/>
        <v>5</v>
      </c>
      <c r="V133" s="147">
        <f t="shared" si="47"/>
        <v>5</v>
      </c>
      <c r="W133" s="147">
        <f>IF('Crisis Indicator Data'!L130="x","x",IF('Crisis Indicator Data'!L130=0,0,IF(LOG('Crisis Indicator Data'!L130)&lt;W$4,0,IF(LOG('Crisis Indicator Data'!L130)&gt;W$3,5,ROUND(5-(W$3-LOG('Crisis Indicator Data'!L130))/(W$3-W$4)*5,1)))))</f>
        <v>5</v>
      </c>
      <c r="X133" s="166">
        <f>IF(OR('Crisis Indicator Data'!L130="x",'Crisis Indicator Data'!H130="x"),"x",'Crisis Indicator Data'!L130/'Crisis Indicator Data'!H130)</f>
        <v>2.6773047677193761E-3</v>
      </c>
      <c r="Y133" s="147">
        <f t="shared" si="48"/>
        <v>5</v>
      </c>
      <c r="Z133" s="147">
        <f t="shared" si="49"/>
        <v>5</v>
      </c>
      <c r="AA133" s="147">
        <f t="shared" si="50"/>
        <v>5</v>
      </c>
      <c r="AB133" s="167">
        <f t="shared" si="51"/>
        <v>4.9000000000000004</v>
      </c>
    </row>
    <row r="134" spans="1:28" x14ac:dyDescent="0.25">
      <c r="A134" s="172" t="str">
        <f>'Crisis Indicator Data'!A131</f>
        <v>Mixed Migration Flows in Somalia</v>
      </c>
      <c r="B134" s="173" t="str">
        <f>'Crisis Indicator Data'!B131</f>
        <v>Displacement</v>
      </c>
      <c r="C134" s="173" t="str">
        <f>'Crisis Indicator Data'!C131</f>
        <v>SOM002</v>
      </c>
      <c r="D134" s="173" t="str">
        <f>'Crisis Indicator Data'!D131</f>
        <v>Somalia</v>
      </c>
      <c r="E134" s="174" t="str">
        <f>'Crisis Indicator Data'!E131</f>
        <v>SOM</v>
      </c>
      <c r="F134" s="168">
        <f>IF('Crisis Indicator Data'!F131="x","x",IF(LOG('Crisis Indicator Data'!F131)&lt;F$4,0,IF(LOG('Crisis Indicator Data'!F131)&gt;F$3,5,ROUND(5-(F$3-LOG('Crisis Indicator Data'!F131))/(F$3-F$4)*5,1))))</f>
        <v>3.3</v>
      </c>
      <c r="G134" s="165">
        <f>IF('Crisis Indicator Data'!F131="x","x",IF(LEN(E134)&gt;3,('Crisis Indicator Data'!F131/VLOOKUP('Impact of the crisis'!$C134,'Regional Crises'!$B$1:$R$66,4,FALSE)),'Crisis Indicator Data'!F131/VLOOKUP('Impact of the crisis'!$E134,'Country Indicator Data'!$B$4:$P$300,15,FALSE)))</f>
        <v>0.157688016067842</v>
      </c>
      <c r="H134" s="147">
        <f t="shared" ref="H134:H164" si="52">IF(G134="x","x",IF(G134&lt;H$4,0,IF(G134&gt;H$3,5,ROUND(5-(H$3-G134)/(H$3-H$4)*5,1))))</f>
        <v>0.7</v>
      </c>
      <c r="I134" s="147">
        <f t="shared" ref="I134:I164" si="53">IF(AND(H134="x",F134="x"),"x",AVERAGE(F134,H134))</f>
        <v>2</v>
      </c>
      <c r="J134" s="147">
        <f>IF('Crisis Indicator Data'!G131="x","x",IF(LOG('Crisis Indicator Data'!G131)&lt;J$4,0,IF(LOG('Crisis Indicator Data'!G131)&gt;J$3,5,ROUND(5-(J$3-LOG('Crisis Indicator Data'!G131))/(J$3-J$4)*5,1))))</f>
        <v>1.4</v>
      </c>
      <c r="K134" s="165">
        <f>IF('Crisis Indicator Data'!G131="x","x",IF(LEN(E134)&gt;3,('Crisis Indicator Data'!G131/VLOOKUP('Impact of the crisis'!$C134,'Regional Crises'!$B$1:$R$66,5,FALSE)),'Crisis Indicator Data'!G131/VLOOKUP('Impact of the crisis'!$E134,'Country Indicator Data'!$B$4:$P$300,14,FALSE)))</f>
        <v>0.14952544818782262</v>
      </c>
      <c r="L134" s="147">
        <f t="shared" ref="L134:L164" si="54">IF(K134="x","x",IF(K134&lt;L$4,0,IF(K134&gt;L$3,5,ROUND(5-(L$3-K134)/(L$3-L$4)*5,1))))</f>
        <v>0.7</v>
      </c>
      <c r="M134" s="147">
        <f t="shared" ref="M134:M164" si="55">IF(AND(L134="x",J134="x"),"x",AVERAGE(J134,L134))</f>
        <v>1.0499999999999998</v>
      </c>
      <c r="N134" s="147">
        <f t="shared" ref="N134:N164" si="56">IF(AND(M134="x",I134="x"),"x",IF(OR(M134="x",I134="x"),AVERAGE(I134,M134),ROUND((5-GEOMEAN(((5-I134)/5*4+1),((5-M134)/5*4+1)))/4*5,1)))</f>
        <v>1.5</v>
      </c>
      <c r="O134" s="147">
        <f>IF('Crisis Indicator Data'!H131="x","x",IF('Crisis Indicator Data'!H131=0,0,IF(LOG('Crisis Indicator Data'!H131)&lt;O$4,0,IF(LOG('Crisis Indicator Data'!H131)&gt;O$3,5,ROUND(5-(O$3-LOG('Crisis Indicator Data'!H131))/(O$3-O$4)*5,1)))))</f>
        <v>0.1</v>
      </c>
      <c r="P134" s="165">
        <f>IF('Crisis Indicator Data'!H131="x","x",'Crisis Indicator Data'!H131/'Crisis Indicator Data'!G131)</f>
        <v>1.2991833704528583E-2</v>
      </c>
      <c r="Q134" s="147">
        <f t="shared" ref="Q134:Q164" si="57">IF(P134="x","x",IF(P134&lt;Q$4,0,IF(P134&gt;Q$3,5,ROUND(5-(Q$3-P134)/(Q$3-Q$4)*5,1))))</f>
        <v>0</v>
      </c>
      <c r="R134" s="147">
        <f t="shared" ref="R134:R164" si="58">IF(AND(Q134="x",O134="x"),"x",AVERAGE(O134,Q134))</f>
        <v>0.05</v>
      </c>
      <c r="S134" s="147">
        <f>IF('Crisis Indicator Data'!I131="x","x",IF('Crisis Indicator Data'!I131=0,0,IF(LOG('Crisis Indicator Data'!I131)&lt;S$4,0,IF(LOG('Crisis Indicator Data'!I131)&gt;S$3,5,ROUND(5-(S$3-LOG('Crisis Indicator Data'!I131))/(S$3-S$4)*5,1)))))</f>
        <v>2.2000000000000002</v>
      </c>
      <c r="T134" s="165">
        <f>IF('Crisis Indicator Data'!H131="x","x",IF('Crisis Indicator Data'!I131="x","x",'Crisis Indicator Data'!I131/'Crisis Indicator Data'!H131))</f>
        <v>1</v>
      </c>
      <c r="U134" s="147">
        <f t="shared" ref="U134:U164" si="59">IF(T134="x","x",IF(T134&lt;U$4,0,IF(T134&gt;U$3,5,ROUND(5-(U$3-T134)/(U$3-U$4)*5,1))))</f>
        <v>5</v>
      </c>
      <c r="V134" s="147">
        <f t="shared" ref="V134:V164" si="60">IF(AND(U134="x",S134="x"),"x",ROUND(AVERAGE(S134,U134),1))</f>
        <v>3.6</v>
      </c>
      <c r="W134" s="147">
        <f>IF('Crisis Indicator Data'!L131="x","x",IF('Crisis Indicator Data'!L131=0,0,IF(LOG('Crisis Indicator Data'!L131)&lt;W$4,0,IF(LOG('Crisis Indicator Data'!L131)&gt;W$3,5,ROUND(5-(W$3-LOG('Crisis Indicator Data'!L131))/(W$3-W$4)*5,1)))))</f>
        <v>0.4</v>
      </c>
      <c r="X134" s="166">
        <f>IF(OR('Crisis Indicator Data'!L131="x",'Crisis Indicator Data'!H131="x"),"x",'Crisis Indicator Data'!L131/'Crisis Indicator Data'!H131)</f>
        <v>5.7142857142857142E-5</v>
      </c>
      <c r="Y134" s="147">
        <f t="shared" ref="Y134:Y164" si="61">IF(X134="x","x",IF(X134&lt;Y$4,0,IF(X134&gt;Y$3,5,ROUND(5-(Y$3-X134)/(Y$3-Y$4)*5,1))))</f>
        <v>2.9</v>
      </c>
      <c r="Z134" s="147">
        <f t="shared" ref="Z134:Z164" si="62">IF(AND(Y134="x",W134="x"),"x",ROUND(AVERAGE(W134,Y134),1))</f>
        <v>1.7</v>
      </c>
      <c r="AA134" s="147">
        <f t="shared" ref="AA134:AA164" si="63">IF(AND(V134="x",Z134="x"),"x",IF(OR(V134="x",Z134="x"),AVERAGE(V134,Z134),ROUND((5-GEOMEAN(((5-V134)/5*4+1),((5-Z134)/5*4+1)))/4*5,1)))</f>
        <v>2.8</v>
      </c>
      <c r="AB134" s="167">
        <f t="shared" ref="AB134:AB164" si="64">IF(AND(R134="x",AA134="x"),"x",IF(OR(R134="x",AA134="x"),AVERAGE(R134,AA134),ROUND((5-GEOMEAN(((5-R134)/5*4+1),((5-AA134)/5*4+1)))/4*5,1)))</f>
        <v>1.6</v>
      </c>
    </row>
    <row r="135" spans="1:28" x14ac:dyDescent="0.25">
      <c r="A135" s="172" t="str">
        <f>'Crisis Indicator Data'!A132</f>
        <v>Complex crisis in South Sudan</v>
      </c>
      <c r="B135" s="173" t="str">
        <f>'Crisis Indicator Data'!B132</f>
        <v>Conflict,Floods,Displacement</v>
      </c>
      <c r="C135" s="173" t="str">
        <f>'Crisis Indicator Data'!C132</f>
        <v>SSD001</v>
      </c>
      <c r="D135" s="173" t="str">
        <f>'Crisis Indicator Data'!D132</f>
        <v>South Sudan</v>
      </c>
      <c r="E135" s="174" t="str">
        <f>'Crisis Indicator Data'!E132</f>
        <v>SSD</v>
      </c>
      <c r="F135" s="168">
        <f>IF('Crisis Indicator Data'!F132="x","x",IF(LOG('Crisis Indicator Data'!F132)&lt;F$4,0,IF(LOG('Crisis Indicator Data'!F132)&gt;F$3,5,ROUND(5-(F$3-LOG('Crisis Indicator Data'!F132))/(F$3-F$4)*5,1))))</f>
        <v>4.7</v>
      </c>
      <c r="G135" s="165">
        <f>IF('Crisis Indicator Data'!F132="x","x",IF(LEN(E135)&gt;3,('Crisis Indicator Data'!F132/VLOOKUP('Impact of the crisis'!$C135,'Regional Crises'!$B$1:$R$66,4,FALSE)),'Crisis Indicator Data'!F132/VLOOKUP('Impact of the crisis'!$E135,'Country Indicator Data'!$B$4:$P$300,15,FALSE)))</f>
        <v>1</v>
      </c>
      <c r="H135" s="147">
        <f t="shared" si="52"/>
        <v>5</v>
      </c>
      <c r="I135" s="147">
        <f t="shared" si="53"/>
        <v>4.8499999999999996</v>
      </c>
      <c r="J135" s="147">
        <f>IF('Crisis Indicator Data'!G132="x","x",IF(LOG('Crisis Indicator Data'!G132)&lt;J$4,0,IF(LOG('Crisis Indicator Data'!G132)&gt;J$3,5,ROUND(5-(J$3-LOG('Crisis Indicator Data'!G132))/(J$3-J$4)*5,1))))</f>
        <v>3.7</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4.3499999999999996</v>
      </c>
      <c r="N135" s="147">
        <f t="shared" si="56"/>
        <v>4.5999999999999996</v>
      </c>
      <c r="O135" s="147">
        <f>IF('Crisis Indicator Data'!H132="x","x",IF('Crisis Indicator Data'!H132=0,0,IF(LOG('Crisis Indicator Data'!H132)&lt;O$4,0,IF(LOG('Crisis Indicator Data'!H132)&gt;O$3,5,ROUND(5-(O$3-LOG('Crisis Indicator Data'!H132))/(O$3-O$4)*5,1)))))</f>
        <v>4.3</v>
      </c>
      <c r="P135" s="165">
        <f>IF('Crisis Indicator Data'!H132="x","x",'Crisis Indicator Data'!H132/'Crisis Indicator Data'!G132)</f>
        <v>1</v>
      </c>
      <c r="Q135" s="147">
        <f t="shared" si="57"/>
        <v>5</v>
      </c>
      <c r="R135" s="147">
        <f t="shared" si="58"/>
        <v>4.6500000000000004</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0.55427721687407061</v>
      </c>
      <c r="U135" s="147">
        <f t="shared" si="59"/>
        <v>5</v>
      </c>
      <c r="V135" s="147">
        <f t="shared" si="60"/>
        <v>5</v>
      </c>
      <c r="W135" s="147">
        <f>IF('Crisis Indicator Data'!L132="x","x",IF('Crisis Indicator Data'!L132=0,0,IF(LOG('Crisis Indicator Data'!L132)&lt;W$4,0,IF(LOG('Crisis Indicator Data'!L132)&gt;W$3,5,ROUND(5-(W$3-LOG('Crisis Indicator Data'!L132))/(W$3-W$4)*5,1)))))</f>
        <v>4.3</v>
      </c>
      <c r="X135" s="166">
        <f>IF(OR('Crisis Indicator Data'!L132="x",'Crisis Indicator Data'!H132="x"),"x",'Crisis Indicator Data'!L132/'Crisis Indicator Data'!H132)</f>
        <v>8.0613602567112779E-5</v>
      </c>
      <c r="Y135" s="147">
        <f t="shared" si="61"/>
        <v>4</v>
      </c>
      <c r="Z135" s="147">
        <f t="shared" si="62"/>
        <v>4.2</v>
      </c>
      <c r="AA135" s="147">
        <f t="shared" si="63"/>
        <v>4.5999999999999996</v>
      </c>
      <c r="AB135" s="167">
        <f t="shared" si="64"/>
        <v>4.5999999999999996</v>
      </c>
    </row>
    <row r="136" spans="1:28" x14ac:dyDescent="0.25">
      <c r="A136" s="172" t="str">
        <f>'Crisis Indicator Data'!A133</f>
        <v>Displacement from Ukraine conflict in Slovakia</v>
      </c>
      <c r="B136" s="173" t="str">
        <f>'Crisis Indicator Data'!B133</f>
        <v>Displacement,Conflict</v>
      </c>
      <c r="C136" s="173" t="str">
        <f>'Crisis Indicator Data'!C133</f>
        <v>SVK002</v>
      </c>
      <c r="D136" s="173" t="str">
        <f>'Crisis Indicator Data'!D133</f>
        <v>Slovakia</v>
      </c>
      <c r="E136" s="174" t="str">
        <f>'Crisis Indicator Data'!E133</f>
        <v>SVK</v>
      </c>
      <c r="F136" s="168">
        <f>IF('Crisis Indicator Data'!F133="x","x",IF(LOG('Crisis Indicator Data'!F133)&lt;F$4,0,IF(LOG('Crisis Indicator Data'!F133)&gt;F$3,5,ROUND(5-(F$3-LOG('Crisis Indicator Data'!F133))/(F$3-F$4)*5,1))))</f>
        <v>2</v>
      </c>
      <c r="G136" s="165">
        <f>IF('Crisis Indicator Data'!F133="x","x",IF(LEN(E136)&gt;3,('Crisis Indicator Data'!F133/VLOOKUP('Impact of the crisis'!$C136,'Regional Crises'!$B$1:$R$66,4,FALSE)),'Crisis Indicator Data'!F133/VLOOKUP('Impact of the crisis'!$E136,'Country Indicator Data'!$B$4:$P$300,15,FALSE)))</f>
        <v>0.32649835711017761</v>
      </c>
      <c r="H136" s="147">
        <f t="shared" si="52"/>
        <v>1.6</v>
      </c>
      <c r="I136" s="147">
        <f t="shared" si="53"/>
        <v>1.8</v>
      </c>
      <c r="J136" s="147">
        <f>IF('Crisis Indicator Data'!G133="x","x",IF(LOG('Crisis Indicator Data'!G133)&lt;J$4,0,IF(LOG('Crisis Indicator Data'!G133)&gt;J$3,5,ROUND(5-(J$3-LOG('Crisis Indicator Data'!G133))/(J$3-J$4)*5,1))))</f>
        <v>0.8</v>
      </c>
      <c r="K136" s="165">
        <f>IF('Crisis Indicator Data'!G133="x","x",IF(LEN(E136)&gt;3,('Crisis Indicator Data'!G133/VLOOKUP('Impact of the crisis'!$C136,'Regional Crises'!$B$1:$R$66,5,FALSE)),'Crisis Indicator Data'!G133/VLOOKUP('Impact of the crisis'!$E136,'Country Indicator Data'!$B$4:$P$300,14,FALSE)))</f>
        <v>0.28964568283453734</v>
      </c>
      <c r="L136" s="147">
        <f t="shared" si="54"/>
        <v>1.4</v>
      </c>
      <c r="M136" s="147">
        <f t="shared" si="55"/>
        <v>1.1000000000000001</v>
      </c>
      <c r="N136" s="147">
        <f t="shared" si="56"/>
        <v>1.5</v>
      </c>
      <c r="O136" s="147">
        <f>IF('Crisis Indicator Data'!H133="x","x",IF('Crisis Indicator Data'!H133=0,0,IF(LOG('Crisis Indicator Data'!H133)&lt;O$4,0,IF(LOG('Crisis Indicator Data'!H133)&gt;O$3,5,ROUND(5-(O$3-LOG('Crisis Indicator Data'!H133))/(O$3-O$4)*5,1)))))</f>
        <v>0.9</v>
      </c>
      <c r="P136" s="165">
        <f>IF('Crisis Indicator Data'!H133="x","x",'Crisis Indicator Data'!H133/'Crisis Indicator Data'!G133)</f>
        <v>6.769596199524941E-2</v>
      </c>
      <c r="Q136" s="147">
        <f t="shared" si="57"/>
        <v>0.3</v>
      </c>
      <c r="R136" s="147">
        <f t="shared" si="58"/>
        <v>0.6</v>
      </c>
      <c r="S136" s="147">
        <f>IF('Crisis Indicator Data'!I133="x","x",IF('Crisis Indicator Data'!I133=0,0,IF(LOG('Crisis Indicator Data'!I133)&lt;S$4,0,IF(LOG('Crisis Indicator Data'!I133)&gt;S$3,5,ROUND(5-(S$3-LOG('Crisis Indicator Data'!I133))/(S$3-S$4)*5,1)))))</f>
        <v>2.9</v>
      </c>
      <c r="T136" s="165">
        <f>IF('Crisis Indicator Data'!H133="x","x",IF('Crisis Indicator Data'!I133="x","x",'Crisis Indicator Data'!I133/'Crisis Indicator Data'!H133))</f>
        <v>1</v>
      </c>
      <c r="U136" s="147">
        <f t="shared" si="59"/>
        <v>5</v>
      </c>
      <c r="V136" s="147">
        <f t="shared" si="60"/>
        <v>4</v>
      </c>
      <c r="W136" s="147">
        <f>IF('Crisis Indicator Data'!L133="x","x",IF('Crisis Indicator Data'!L133=0,0,IF(LOG('Crisis Indicator Data'!L133)&lt;W$4,0,IF(LOG('Crisis Indicator Data'!L133)&gt;W$3,5,ROUND(5-(W$3-LOG('Crisis Indicator Data'!L133))/(W$3-W$4)*5,1)))))</f>
        <v>0</v>
      </c>
      <c r="X136" s="166">
        <f>IF(OR('Crisis Indicator Data'!L133="x",'Crisis Indicator Data'!H133="x"),"x",'Crisis Indicator Data'!L133/'Crisis Indicator Data'!H133)</f>
        <v>0</v>
      </c>
      <c r="Y136" s="147">
        <f t="shared" si="61"/>
        <v>0</v>
      </c>
      <c r="Z136" s="147">
        <f t="shared" si="62"/>
        <v>0</v>
      </c>
      <c r="AA136" s="147">
        <f t="shared" si="63"/>
        <v>2.5</v>
      </c>
      <c r="AB136" s="167">
        <f t="shared" si="64"/>
        <v>1.6</v>
      </c>
    </row>
    <row r="137" spans="1:28" x14ac:dyDescent="0.25">
      <c r="A137" s="172" t="str">
        <f>'Crisis Indicator Data'!A134</f>
        <v>Food Security Crisis in Eswatini</v>
      </c>
      <c r="B137" s="173" t="str">
        <f>'Crisis Indicator Data'!B134</f>
        <v>Drought</v>
      </c>
      <c r="C137" s="173" t="str">
        <f>'Crisis Indicator Data'!C134</f>
        <v>SWZ001</v>
      </c>
      <c r="D137" s="173" t="str">
        <f>'Crisis Indicator Data'!D134</f>
        <v>Eswatini</v>
      </c>
      <c r="E137" s="174" t="str">
        <f>'Crisis Indicator Data'!E134</f>
        <v>SWZ</v>
      </c>
      <c r="F137" s="168">
        <f>IF('Crisis Indicator Data'!F134="x","x",IF(LOG('Crisis Indicator Data'!F134)&lt;F$4,0,IF(LOG('Crisis Indicator Data'!F134)&gt;F$3,5,ROUND(5-(F$3-LOG('Crisis Indicator Data'!F134))/(F$3-F$4)*5,1))))</f>
        <v>2.1</v>
      </c>
      <c r="G137" s="165">
        <f>IF('Crisis Indicator Data'!F134="x","x",IF(LEN(E137)&gt;3,('Crisis Indicator Data'!F134/VLOOKUP('Impact of the crisis'!$C137,'Regional Crises'!$B$1:$R$66,4,FALSE)),'Crisis Indicator Data'!F134/VLOOKUP('Impact of the crisis'!$E137,'Country Indicator Data'!$B$4:$P$300,15,FALSE)))</f>
        <v>1</v>
      </c>
      <c r="H137" s="147">
        <f t="shared" si="52"/>
        <v>5</v>
      </c>
      <c r="I137" s="147">
        <f t="shared" si="53"/>
        <v>3.55</v>
      </c>
      <c r="J137" s="147">
        <f>IF('Crisis Indicator Data'!G134="x","x",IF(LOG('Crisis Indicator Data'!G134)&lt;J$4,0,IF(LOG('Crisis Indicator Data'!G134)&gt;J$3,5,ROUND(5-(J$3-LOG('Crisis Indicator Data'!G134))/(J$3-J$4)*5,1))))</f>
        <v>0.2</v>
      </c>
      <c r="K137" s="165">
        <f>IF('Crisis Indicator Data'!G134="x","x",IF(LEN(E137)&gt;3,('Crisis Indicator Data'!G134/VLOOKUP('Impact of the crisis'!$C137,'Regional Crises'!$B$1:$R$66,5,FALSE)),'Crisis Indicator Data'!G134/VLOOKUP('Impact of the crisis'!$E137,'Country Indicator Data'!$B$4:$P$300,14,FALSE)))</f>
        <v>0.97105045492142261</v>
      </c>
      <c r="L137" s="147">
        <f t="shared" si="54"/>
        <v>4.9000000000000004</v>
      </c>
      <c r="M137" s="147">
        <f t="shared" si="55"/>
        <v>2.5500000000000003</v>
      </c>
      <c r="N137" s="147">
        <f t="shared" si="56"/>
        <v>3.1</v>
      </c>
      <c r="O137" s="147">
        <f>IF('Crisis Indicator Data'!H134="x","x",IF('Crisis Indicator Data'!H134=0,0,IF(LOG('Crisis Indicator Data'!H134)&lt;O$4,0,IF(LOG('Crisis Indicator Data'!H134)&gt;O$3,5,ROUND(5-(O$3-LOG('Crisis Indicator Data'!H134))/(O$3-O$4)*5,1)))))</f>
        <v>2.2000000000000002</v>
      </c>
      <c r="P137" s="165">
        <f>IF('Crisis Indicator Data'!H134="x","x",'Crisis Indicator Data'!H134/'Crisis Indicator Data'!G134)</f>
        <v>0.59369676320272569</v>
      </c>
      <c r="Q137" s="147">
        <f t="shared" si="57"/>
        <v>2.9</v>
      </c>
      <c r="R137" s="147">
        <f t="shared" si="58"/>
        <v>2.5499999999999998</v>
      </c>
      <c r="S137" s="147">
        <f>IF('Crisis Indicator Data'!I134="x","x",IF('Crisis Indicator Data'!I134=0,0,IF(LOG('Crisis Indicator Data'!I134)&lt;S$4,0,IF(LOG('Crisis Indicator Data'!I134)&gt;S$3,5,ROUND(5-(S$3-LOG('Crisis Indicator Data'!I134))/(S$3-S$4)*5,1)))))</f>
        <v>0</v>
      </c>
      <c r="T137" s="165">
        <f>IF('Crisis Indicator Data'!H134="x","x",IF('Crisis Indicator Data'!I134="x","x",'Crisis Indicator Data'!I134/'Crisis Indicator Data'!H134))</f>
        <v>0</v>
      </c>
      <c r="U137" s="147">
        <f t="shared" si="59"/>
        <v>0</v>
      </c>
      <c r="V137" s="147">
        <f t="shared" si="60"/>
        <v>0</v>
      </c>
      <c r="W137" s="147">
        <f>IF('Crisis Indicator Data'!L134="x","x",IF('Crisis Indicator Data'!L134=0,0,IF(LOG('Crisis Indicator Data'!L134)&lt;W$4,0,IF(LOG('Crisis Indicator Data'!L134)&gt;W$3,5,ROUND(5-(W$3-LOG('Crisis Indicator Data'!L134))/(W$3-W$4)*5,1)))))</f>
        <v>0</v>
      </c>
      <c r="X137" s="166">
        <f>IF(OR('Crisis Indicator Data'!L134="x",'Crisis Indicator Data'!H134="x"),"x",'Crisis Indicator Data'!L134/'Crisis Indicator Data'!H134)</f>
        <v>0</v>
      </c>
      <c r="Y137" s="147">
        <f t="shared" si="61"/>
        <v>0</v>
      </c>
      <c r="Z137" s="147">
        <f t="shared" si="62"/>
        <v>0</v>
      </c>
      <c r="AA137" s="147">
        <f t="shared" si="63"/>
        <v>0</v>
      </c>
      <c r="AB137" s="167">
        <f t="shared" si="64"/>
        <v>1.4</v>
      </c>
    </row>
    <row r="138" spans="1:28" x14ac:dyDescent="0.25">
      <c r="A138" s="172" t="str">
        <f>'Crisis Indicator Data'!A135</f>
        <v>Syrian conflict</v>
      </c>
      <c r="B138" s="173" t="str">
        <f>'Crisis Indicator Data'!B135</f>
        <v>Conflict,Displacement,Violence</v>
      </c>
      <c r="C138" s="173" t="str">
        <f>'Crisis Indicator Data'!C135</f>
        <v>SYR001</v>
      </c>
      <c r="D138" s="173" t="str">
        <f>'Crisis Indicator Data'!D135</f>
        <v>Syria</v>
      </c>
      <c r="E138" s="174" t="str">
        <f>'Crisis Indicator Data'!E135</f>
        <v>SYR</v>
      </c>
      <c r="F138" s="168">
        <f>IF('Crisis Indicator Data'!F135="x","x",IF(LOG('Crisis Indicator Data'!F135)&lt;F$4,0,IF(LOG('Crisis Indicator Data'!F135)&gt;F$3,5,ROUND(5-(F$3-LOG('Crisis Indicator Data'!F135))/(F$3-F$4)*5,1))))</f>
        <v>3.8</v>
      </c>
      <c r="G138" s="165">
        <f>IF('Crisis Indicator Data'!F135="x","x",IF(LEN(E138)&gt;3,('Crisis Indicator Data'!F135/VLOOKUP('Impact of the crisis'!$C138,'Regional Crises'!$B$1:$R$66,4,FALSE)),'Crisis Indicator Data'!F135/VLOOKUP('Impact of the crisis'!$E138,'Country Indicator Data'!$B$4:$P$300,15,FALSE)))</f>
        <v>1.008440886565376</v>
      </c>
      <c r="H138" s="147">
        <f t="shared" si="52"/>
        <v>5</v>
      </c>
      <c r="I138" s="147">
        <f t="shared" si="53"/>
        <v>4.4000000000000004</v>
      </c>
      <c r="J138" s="147">
        <f>IF('Crisis Indicator Data'!G135="x","x",IF(LOG('Crisis Indicator Data'!G135)&lt;J$4,0,IF(LOG('Crisis Indicator Data'!G135)&gt;J$3,5,ROUND(5-(J$3-LOG('Crisis Indicator Data'!G135))/(J$3-J$4)*5,1))))</f>
        <v>4.2</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4.5999999999999996</v>
      </c>
      <c r="N138" s="147">
        <f t="shared" si="56"/>
        <v>4.5</v>
      </c>
      <c r="O138" s="147">
        <f>IF('Crisis Indicator Data'!H135="x","x",IF('Crisis Indicator Data'!H135=0,0,IF(LOG('Crisis Indicator Data'!H135)&lt;O$4,0,IF(LOG('Crisis Indicator Data'!H135)&gt;O$3,5,ROUND(5-(O$3-LOG('Crisis Indicator Data'!H135))/(O$3-O$4)*5,1)))))</f>
        <v>4.5999999999999996</v>
      </c>
      <c r="P138" s="165">
        <f>IF('Crisis Indicator Data'!H135="x","x",'Crisis Indicator Data'!H135/'Crisis Indicator Data'!G135)</f>
        <v>1</v>
      </c>
      <c r="Q138" s="147">
        <f t="shared" si="57"/>
        <v>5</v>
      </c>
      <c r="R138" s="147">
        <f t="shared" si="58"/>
        <v>4.8</v>
      </c>
      <c r="S138" s="147">
        <f>IF('Crisis Indicator Data'!I135="x","x",IF('Crisis Indicator Data'!I135=0,0,IF(LOG('Crisis Indicator Data'!I135)&lt;S$4,0,IF(LOG('Crisis Indicator Data'!I135)&gt;S$3,5,ROUND(5-(S$3-LOG('Crisis Indicator Data'!I135))/(S$3-S$4)*5,1)))))</f>
        <v>5</v>
      </c>
      <c r="T138" s="165">
        <f>IF('Crisis Indicator Data'!H135="x","x",IF('Crisis Indicator Data'!I135="x","x",'Crisis Indicator Data'!I135/'Crisis Indicator Data'!H135))</f>
        <v>0.97306051935431626</v>
      </c>
      <c r="U138" s="147">
        <f t="shared" si="59"/>
        <v>5</v>
      </c>
      <c r="V138" s="147">
        <f t="shared" si="60"/>
        <v>5</v>
      </c>
      <c r="W138" s="147">
        <f>IF('Crisis Indicator Data'!L135="x","x",IF('Crisis Indicator Data'!L135=0,0,IF(LOG('Crisis Indicator Data'!L135)&lt;W$4,0,IF(LOG('Crisis Indicator Data'!L135)&gt;W$3,5,ROUND(5-(W$3-LOG('Crisis Indicator Data'!L135))/(W$3-W$4)*5,1)))))</f>
        <v>4.9000000000000004</v>
      </c>
      <c r="X138" s="166">
        <f>IF(OR('Crisis Indicator Data'!L135="x",'Crisis Indicator Data'!H135="x"),"x",'Crisis Indicator Data'!L135/'Crisis Indicator Data'!H135)</f>
        <v>1.3777465853263509E-4</v>
      </c>
      <c r="Y138" s="147">
        <f t="shared" si="61"/>
        <v>5</v>
      </c>
      <c r="Z138" s="147">
        <f t="shared" si="62"/>
        <v>5</v>
      </c>
      <c r="AA138" s="147">
        <f t="shared" si="63"/>
        <v>5</v>
      </c>
      <c r="AB138" s="167">
        <f t="shared" si="64"/>
        <v>4.9000000000000004</v>
      </c>
    </row>
    <row r="139" spans="1:28" x14ac:dyDescent="0.25">
      <c r="A139" s="172" t="str">
        <f>'Crisis Indicator Data'!A136</f>
        <v>Türkiye / Syria earthquake in Syria</v>
      </c>
      <c r="B139" s="173" t="str">
        <f>'Crisis Indicator Data'!B136</f>
        <v>Earthquake</v>
      </c>
      <c r="C139" s="173" t="str">
        <f>'Crisis Indicator Data'!C136</f>
        <v>SYR002</v>
      </c>
      <c r="D139" s="173" t="str">
        <f>'Crisis Indicator Data'!D136</f>
        <v>Syria</v>
      </c>
      <c r="E139" s="174" t="str">
        <f>'Crisis Indicator Data'!E136</f>
        <v>SYR</v>
      </c>
      <c r="F139" s="168">
        <f>IF('Crisis Indicator Data'!F136="x","x",IF(LOG('Crisis Indicator Data'!F136)&lt;F$4,0,IF(LOG('Crisis Indicator Data'!F136)&gt;F$3,5,ROUND(5-(F$3-LOG('Crisis Indicator Data'!F136))/(F$3-F$4)*5,1))))</f>
        <v>2.9</v>
      </c>
      <c r="G139" s="165">
        <f>IF('Crisis Indicator Data'!F136="x","x",IF(LEN(E139)&gt;3,('Crisis Indicator Data'!F136/VLOOKUP('Impact of the crisis'!$C139,'Regional Crises'!$B$1:$R$66,4,FALSE)),'Crisis Indicator Data'!F136/VLOOKUP('Impact of the crisis'!$E139,'Country Indicator Data'!$B$4:$P$300,15,FALSE)))</f>
        <v>0.31195883025649401</v>
      </c>
      <c r="H139" s="147">
        <f t="shared" si="52"/>
        <v>1.5</v>
      </c>
      <c r="I139" s="147">
        <f t="shared" si="53"/>
        <v>2.2000000000000002</v>
      </c>
      <c r="J139" s="147">
        <f>IF('Crisis Indicator Data'!G136="x","x",IF(LOG('Crisis Indicator Data'!G136)&lt;J$4,0,IF(LOG('Crisis Indicator Data'!G136)&gt;J$3,5,ROUND(5-(J$3-LOG('Crisis Indicator Data'!G136))/(J$3-J$4)*5,1))))</f>
        <v>3.6</v>
      </c>
      <c r="K139" s="165">
        <f>IF('Crisis Indicator Data'!G136="x","x",IF(LEN(E139)&gt;3,('Crisis Indicator Data'!G136/VLOOKUP('Impact of the crisis'!$C139,'Regional Crises'!$B$1:$R$66,5,FALSE)),'Crisis Indicator Data'!G136/VLOOKUP('Impact of the crisis'!$E139,'Country Indicator Data'!$B$4:$P$300,14,FALSE)))</f>
        <v>0.62824596447659664</v>
      </c>
      <c r="L139" s="147">
        <f t="shared" si="54"/>
        <v>3.1</v>
      </c>
      <c r="M139" s="147">
        <f t="shared" si="55"/>
        <v>3.35</v>
      </c>
      <c r="N139" s="147">
        <f t="shared" si="56"/>
        <v>2.8</v>
      </c>
      <c r="O139" s="147">
        <f>IF('Crisis Indicator Data'!H136="x","x",IF('Crisis Indicator Data'!H136=0,0,IF(LOG('Crisis Indicator Data'!H136)&lt;O$4,0,IF(LOG('Crisis Indicator Data'!H136)&gt;O$3,5,ROUND(5-(O$3-LOG('Crisis Indicator Data'!H136))/(O$3-O$4)*5,1)))))</f>
        <v>3.8</v>
      </c>
      <c r="P139" s="165">
        <f>IF('Crisis Indicator Data'!H136="x","x",'Crisis Indicator Data'!H136/'Crisis Indicator Data'!G136)</f>
        <v>0.51559680329981949</v>
      </c>
      <c r="Q139" s="147">
        <f t="shared" si="57"/>
        <v>2.6</v>
      </c>
      <c r="R139" s="147">
        <f t="shared" si="58"/>
        <v>3.2</v>
      </c>
      <c r="S139" s="147">
        <f>IF('Crisis Indicator Data'!I136="x","x",IF('Crisis Indicator Data'!I136=0,0,IF(LOG('Crisis Indicator Data'!I136)&lt;S$4,0,IF(LOG('Crisis Indicator Data'!I136)&gt;S$3,5,ROUND(5-(S$3-LOG('Crisis Indicator Data'!I136))/(S$3-S$4)*5,1)))))</f>
        <v>3.9</v>
      </c>
      <c r="T139" s="165">
        <f>IF('Crisis Indicator Data'!H136="x","x",IF('Crisis Indicator Data'!I136="x","x",'Crisis Indicator Data'!I136/'Crisis Indicator Data'!H136))</f>
        <v>8.3333333333333329E-2</v>
      </c>
      <c r="U139" s="147">
        <f t="shared" si="59"/>
        <v>2.8</v>
      </c>
      <c r="V139" s="147">
        <f t="shared" si="60"/>
        <v>3.4</v>
      </c>
      <c r="W139" s="147">
        <f>IF('Crisis Indicator Data'!L136="x","x",IF('Crisis Indicator Data'!L136=0,0,IF(LOG('Crisis Indicator Data'!L136)&lt;W$4,0,IF(LOG('Crisis Indicator Data'!L136)&gt;W$3,5,ROUND(5-(W$3-LOG('Crisis Indicator Data'!L136))/(W$3-W$4)*5,1)))))</f>
        <v>5</v>
      </c>
      <c r="X139" s="166">
        <f>IF(OR('Crisis Indicator Data'!L136="x",'Crisis Indicator Data'!H136="x"),"x",'Crisis Indicator Data'!L136/'Crisis Indicator Data'!H136)</f>
        <v>1.2098333333333334E-3</v>
      </c>
      <c r="Y139" s="147">
        <f t="shared" si="61"/>
        <v>5</v>
      </c>
      <c r="Z139" s="147">
        <f t="shared" si="62"/>
        <v>5</v>
      </c>
      <c r="AA139" s="147">
        <f t="shared" si="63"/>
        <v>4.4000000000000004</v>
      </c>
      <c r="AB139" s="167">
        <f t="shared" si="64"/>
        <v>3.9</v>
      </c>
    </row>
    <row r="140" spans="1:28" x14ac:dyDescent="0.25">
      <c r="A140" s="172" t="str">
        <f>'Crisis Indicator Data'!A137</f>
        <v>Complex crisis in Chad</v>
      </c>
      <c r="B140" s="173" t="str">
        <f>'Crisis Indicator Data'!B137</f>
        <v>Conflict,Displacement</v>
      </c>
      <c r="C140" s="173" t="str">
        <f>'Crisis Indicator Data'!C137</f>
        <v>TCD001</v>
      </c>
      <c r="D140" s="173" t="str">
        <f>'Crisis Indicator Data'!D137</f>
        <v>Chad</v>
      </c>
      <c r="E140" s="174" t="str">
        <f>'Crisis Indicator Data'!E137</f>
        <v>TCD</v>
      </c>
      <c r="F140" s="168">
        <f>IF('Crisis Indicator Data'!F137="x","x",IF(LOG('Crisis Indicator Data'!F137)&lt;F$4,0,IF(LOG('Crisis Indicator Data'!F137)&gt;F$3,5,ROUND(5-(F$3-LOG('Crisis Indicator Data'!F137))/(F$3-F$4)*5,1))))</f>
        <v>5</v>
      </c>
      <c r="G140" s="165">
        <f>IF('Crisis Indicator Data'!F137="x","x",IF(LEN(E140)&gt;3,('Crisis Indicator Data'!F137/VLOOKUP('Impact of the crisis'!$C140,'Regional Crises'!$B$1:$R$66,4,FALSE)),'Crisis Indicator Data'!F137/VLOOKUP('Impact of the crisis'!$E140,'Country Indicator Data'!$B$4:$P$300,15,FALSE)))</f>
        <v>1</v>
      </c>
      <c r="H140" s="147">
        <f t="shared" si="52"/>
        <v>5</v>
      </c>
      <c r="I140" s="147">
        <f t="shared" si="53"/>
        <v>5</v>
      </c>
      <c r="J140" s="147">
        <f>IF('Crisis Indicator Data'!G137="x","x",IF(LOG('Crisis Indicator Data'!G137)&lt;J$4,0,IF(LOG('Crisis Indicator Data'!G137)&gt;J$3,5,ROUND(5-(J$3-LOG('Crisis Indicator Data'!G137))/(J$3-J$4)*5,1))))</f>
        <v>4.0999999999999996</v>
      </c>
      <c r="K140" s="165">
        <f>IF('Crisis Indicator Data'!G137="x","x",IF(LEN(E140)&gt;3,('Crisis Indicator Data'!G137/VLOOKUP('Impact of the crisis'!$C140,'Regional Crises'!$B$1:$R$66,5,FALSE)),'Crisis Indicator Data'!G137/VLOOKUP('Impact of the crisis'!$E140,'Country Indicator Data'!$B$4:$P$300,14,FALSE)))</f>
        <v>0.91711711711711708</v>
      </c>
      <c r="L140" s="147">
        <f t="shared" si="54"/>
        <v>4.5999999999999996</v>
      </c>
      <c r="M140" s="147">
        <f t="shared" si="55"/>
        <v>4.3499999999999996</v>
      </c>
      <c r="N140" s="147">
        <f t="shared" si="56"/>
        <v>4.7</v>
      </c>
      <c r="O140" s="147">
        <f>IF('Crisis Indicator Data'!H137="x","x",IF('Crisis Indicator Data'!H137=0,0,IF(LOG('Crisis Indicator Data'!H137)&lt;O$4,0,IF(LOG('Crisis Indicator Data'!H137)&gt;O$3,5,ROUND(5-(O$3-LOG('Crisis Indicator Data'!H137))/(O$3-O$4)*5,1)))))</f>
        <v>4</v>
      </c>
      <c r="P140" s="165">
        <f>IF('Crisis Indicator Data'!H137="x","x",'Crisis Indicator Data'!H137/'Crisis Indicator Data'!G137)</f>
        <v>0.45287849020658449</v>
      </c>
      <c r="Q140" s="147">
        <f t="shared" si="57"/>
        <v>2.2000000000000002</v>
      </c>
      <c r="R140" s="147">
        <f t="shared" si="58"/>
        <v>3.1</v>
      </c>
      <c r="S140" s="147">
        <f>IF('Crisis Indicator Data'!I137="x","x",IF('Crisis Indicator Data'!I137=0,0,IF(LOG('Crisis Indicator Data'!I137)&lt;S$4,0,IF(LOG('Crisis Indicator Data'!I137)&gt;S$3,5,ROUND(5-(S$3-LOG('Crisis Indicator Data'!I137))/(S$3-S$4)*5,1)))))</f>
        <v>4.3</v>
      </c>
      <c r="T140" s="165">
        <f>IF('Crisis Indicator Data'!H137="x","x",IF('Crisis Indicator Data'!I137="x","x",'Crisis Indicator Data'!I137/'Crisis Indicator Data'!H137))</f>
        <v>0.14236887077691601</v>
      </c>
      <c r="U140" s="147">
        <f t="shared" si="59"/>
        <v>4.7</v>
      </c>
      <c r="V140" s="147">
        <f t="shared" si="60"/>
        <v>4.5</v>
      </c>
      <c r="W140" s="147">
        <f>IF('Crisis Indicator Data'!L137="x","x",IF('Crisis Indicator Data'!L137=0,0,IF(LOG('Crisis Indicator Data'!L137)&lt;W$4,0,IF(LOG('Crisis Indicator Data'!L137)&gt;W$3,5,ROUND(5-(W$3-LOG('Crisis Indicator Data'!L137))/(W$3-W$4)*5,1)))))</f>
        <v>3.5</v>
      </c>
      <c r="X140" s="166">
        <f>IF(OR('Crisis Indicator Data'!L137="x",'Crisis Indicator Data'!H137="x"),"x",'Crisis Indicator Data'!L137/'Crisis Indicator Data'!H137)</f>
        <v>3.7465492309714738E-5</v>
      </c>
      <c r="Y140" s="147">
        <f t="shared" si="61"/>
        <v>1.9</v>
      </c>
      <c r="Z140" s="147">
        <f t="shared" si="62"/>
        <v>2.7</v>
      </c>
      <c r="AA140" s="147">
        <f t="shared" si="63"/>
        <v>3.8</v>
      </c>
      <c r="AB140" s="167">
        <f t="shared" si="64"/>
        <v>3.5</v>
      </c>
    </row>
    <row r="141" spans="1:28" x14ac:dyDescent="0.25">
      <c r="A141" s="172" t="str">
        <f>'Crisis Indicator Data'!A138</f>
        <v>Lake Chad basin crisis</v>
      </c>
      <c r="B141" s="173" t="str">
        <f>'Crisis Indicator Data'!B138</f>
        <v>Conflict</v>
      </c>
      <c r="C141" s="173" t="str">
        <f>'Crisis Indicator Data'!C138</f>
        <v>TCD003</v>
      </c>
      <c r="D141" s="173" t="str">
        <f>'Crisis Indicator Data'!D138</f>
        <v>Chad</v>
      </c>
      <c r="E141" s="174" t="str">
        <f>'Crisis Indicator Data'!E138</f>
        <v>TCD</v>
      </c>
      <c r="F141" s="168">
        <f>IF('Crisis Indicator Data'!F138="x","x",IF(LOG('Crisis Indicator Data'!F138)&lt;F$4,0,IF(LOG('Crisis Indicator Data'!F138)&gt;F$3,5,ROUND(5-(F$3-LOG('Crisis Indicator Data'!F138))/(F$3-F$4)*5,1))))</f>
        <v>2.2000000000000002</v>
      </c>
      <c r="G141" s="165">
        <f>IF('Crisis Indicator Data'!F138="x","x",IF(LEN(E141)&gt;3,('Crisis Indicator Data'!F138/VLOOKUP('Impact of the crisis'!$C141,'Regional Crises'!$B$1:$R$66,4,FALSE)),'Crisis Indicator Data'!F138/VLOOKUP('Impact of the crisis'!$E141,'Country Indicator Data'!$B$4:$P$300,15,FALSE)))</f>
        <v>1.5815597204574334E-2</v>
      </c>
      <c r="H141" s="147">
        <f t="shared" si="52"/>
        <v>0</v>
      </c>
      <c r="I141" s="147">
        <f t="shared" si="53"/>
        <v>1.1000000000000001</v>
      </c>
      <c r="J141" s="147">
        <f>IF('Crisis Indicator Data'!G138="x","x",IF(LOG('Crisis Indicator Data'!G138)&lt;J$4,0,IF(LOG('Crisis Indicator Data'!G138)&gt;J$3,5,ROUND(5-(J$3-LOG('Crisis Indicator Data'!G138))/(J$3-J$4)*5,1))))</f>
        <v>0.1</v>
      </c>
      <c r="K141" s="165">
        <f>IF('Crisis Indicator Data'!G138="x","x",IF(LEN(E141)&gt;3,('Crisis Indicator Data'!G138/VLOOKUP('Impact of the crisis'!$C141,'Regional Crises'!$B$1:$R$66,5,FALSE)),'Crisis Indicator Data'!G138/VLOOKUP('Impact of the crisis'!$E141,'Country Indicator Data'!$B$4:$P$300,14,FALSE)))</f>
        <v>6.0278460278460282E-2</v>
      </c>
      <c r="L141" s="147">
        <f t="shared" si="54"/>
        <v>0.3</v>
      </c>
      <c r="M141" s="147">
        <f t="shared" si="55"/>
        <v>0.2</v>
      </c>
      <c r="N141" s="147">
        <f t="shared" si="56"/>
        <v>0.7</v>
      </c>
      <c r="O141" s="147">
        <f>IF('Crisis Indicator Data'!H138="x","x",IF('Crisis Indicator Data'!H138=0,0,IF(LOG('Crisis Indicator Data'!H138)&lt;O$4,0,IF(LOG('Crisis Indicator Data'!H138)&gt;O$3,5,ROUND(5-(O$3-LOG('Crisis Indicator Data'!H138))/(O$3-O$4)*5,1)))))</f>
        <v>2.4</v>
      </c>
      <c r="P141" s="165">
        <f>IF('Crisis Indicator Data'!H138="x","x",'Crisis Indicator Data'!H138/'Crisis Indicator Data'!G138)</f>
        <v>0.74909420289855078</v>
      </c>
      <c r="Q141" s="147">
        <f t="shared" si="57"/>
        <v>3.7</v>
      </c>
      <c r="R141" s="147">
        <f t="shared" si="58"/>
        <v>3.05</v>
      </c>
      <c r="S141" s="147">
        <f>IF('Crisis Indicator Data'!I138="x","x",IF('Crisis Indicator Data'!I138=0,0,IF(LOG('Crisis Indicator Data'!I138)&lt;S$4,0,IF(LOG('Crisis Indicator Data'!I138)&gt;S$3,5,ROUND(5-(S$3-LOG('Crisis Indicator Data'!I138))/(S$3-S$4)*5,1)))))</f>
        <v>3.7</v>
      </c>
      <c r="T141" s="165">
        <f>IF('Crisis Indicator Data'!H138="x","x",IF('Crisis Indicator Data'!I138="x","x",'Crisis Indicator Data'!I138/'Crisis Indicator Data'!H138))</f>
        <v>0.48972188633615477</v>
      </c>
      <c r="U141" s="147">
        <f t="shared" si="59"/>
        <v>5</v>
      </c>
      <c r="V141" s="147">
        <f t="shared" si="60"/>
        <v>4.4000000000000004</v>
      </c>
      <c r="W141" s="147">
        <f>IF('Crisis Indicator Data'!L138="x","x",IF('Crisis Indicator Data'!L138=0,0,IF(LOG('Crisis Indicator Data'!L138)&lt;W$4,0,IF(LOG('Crisis Indicator Data'!L138)&gt;W$3,5,ROUND(5-(W$3-LOG('Crisis Indicator Data'!L138))/(W$3-W$4)*5,1)))))</f>
        <v>2.5</v>
      </c>
      <c r="X141" s="166">
        <f>IF(OR('Crisis Indicator Data'!L138="x",'Crisis Indicator Data'!H138="x"),"x",'Crisis Indicator Data'!L138/'Crisis Indicator Data'!H138)</f>
        <v>6.5296251511487303E-5</v>
      </c>
      <c r="Y141" s="147">
        <f t="shared" si="61"/>
        <v>3.3</v>
      </c>
      <c r="Z141" s="147">
        <f t="shared" si="62"/>
        <v>2.9</v>
      </c>
      <c r="AA141" s="147">
        <f t="shared" si="63"/>
        <v>3.8</v>
      </c>
      <c r="AB141" s="167">
        <f t="shared" si="64"/>
        <v>3.5</v>
      </c>
    </row>
    <row r="142" spans="1:28" x14ac:dyDescent="0.25">
      <c r="A142" s="172" t="str">
        <f>'Crisis Indicator Data'!A139</f>
        <v>CAR refugees in Chad</v>
      </c>
      <c r="B142" s="173" t="str">
        <f>'Crisis Indicator Data'!B139</f>
        <v>Displacement</v>
      </c>
      <c r="C142" s="173" t="str">
        <f>'Crisis Indicator Data'!C139</f>
        <v>TCD004</v>
      </c>
      <c r="D142" s="173" t="str">
        <f>'Crisis Indicator Data'!D139</f>
        <v>Chad</v>
      </c>
      <c r="E142" s="174" t="str">
        <f>'Crisis Indicator Data'!E139</f>
        <v>TCD</v>
      </c>
      <c r="F142" s="168">
        <f>IF('Crisis Indicator Data'!F139="x","x",IF(LOG('Crisis Indicator Data'!F139)&lt;F$4,0,IF(LOG('Crisis Indicator Data'!F139)&gt;F$3,5,ROUND(5-(F$3-LOG('Crisis Indicator Data'!F139))/(F$3-F$4)*5,1))))</f>
        <v>3.6</v>
      </c>
      <c r="G142" s="165">
        <f>IF('Crisis Indicator Data'!F139="x","x",IF(LEN(E142)&gt;3,('Crisis Indicator Data'!F139/VLOOKUP('Impact of the crisis'!$C142,'Regional Crises'!$B$1:$R$66,4,FALSE)),'Crisis Indicator Data'!F139/VLOOKUP('Impact of the crisis'!$E142,'Country Indicator Data'!$B$4:$P$300,15,FALSE)))</f>
        <v>0.12279463151207115</v>
      </c>
      <c r="H142" s="147">
        <f t="shared" si="52"/>
        <v>0.5</v>
      </c>
      <c r="I142" s="147">
        <f t="shared" si="53"/>
        <v>2.0499999999999998</v>
      </c>
      <c r="J142" s="147">
        <f>IF('Crisis Indicator Data'!G139="x","x",IF(LOG('Crisis Indicator Data'!G139)&lt;J$4,0,IF(LOG('Crisis Indicator Data'!G139)&gt;J$3,5,ROUND(5-(J$3-LOG('Crisis Indicator Data'!G139))/(J$3-J$4)*5,1))))</f>
        <v>1.7</v>
      </c>
      <c r="K142" s="165">
        <f>IF('Crisis Indicator Data'!G139="x","x",IF(LEN(E142)&gt;3,('Crisis Indicator Data'!G139/VLOOKUP('Impact of the crisis'!$C142,'Regional Crises'!$B$1:$R$66,5,FALSE)),'Crisis Indicator Data'!G139/VLOOKUP('Impact of the crisis'!$E142,'Country Indicator Data'!$B$4:$P$300,14,FALSE)))</f>
        <v>0.174010374010374</v>
      </c>
      <c r="L142" s="147">
        <f t="shared" si="54"/>
        <v>0.8</v>
      </c>
      <c r="M142" s="147">
        <f t="shared" si="55"/>
        <v>1.25</v>
      </c>
      <c r="N142" s="147">
        <f t="shared" si="56"/>
        <v>1.7</v>
      </c>
      <c r="O142" s="147">
        <f>IF('Crisis Indicator Data'!H139="x","x",IF('Crisis Indicator Data'!H139=0,0,IF(LOG('Crisis Indicator Data'!H139)&lt;O$4,0,IF(LOG('Crisis Indicator Data'!H139)&gt;O$3,5,ROUND(5-(O$3-LOG('Crisis Indicator Data'!H139))/(O$3-O$4)*5,1)))))</f>
        <v>2.7</v>
      </c>
      <c r="P142" s="165">
        <f>IF('Crisis Indicator Data'!H139="x","x",'Crisis Indicator Data'!H139/'Crisis Indicator Data'!G139)</f>
        <v>0.39159083777847503</v>
      </c>
      <c r="Q142" s="147">
        <f t="shared" si="57"/>
        <v>1.9</v>
      </c>
      <c r="R142" s="147">
        <f t="shared" si="58"/>
        <v>2.2999999999999998</v>
      </c>
      <c r="S142" s="147">
        <f>IF('Crisis Indicator Data'!I139="x","x",IF('Crisis Indicator Data'!I139=0,0,IF(LOG('Crisis Indicator Data'!I139)&lt;S$4,0,IF(LOG('Crisis Indicator Data'!I139)&gt;S$3,5,ROUND(5-(S$3-LOG('Crisis Indicator Data'!I139))/(S$3-S$4)*5,1)))))</f>
        <v>3</v>
      </c>
      <c r="T142" s="165">
        <f>IF('Crisis Indicator Data'!H139="x","x",IF('Crisis Indicator Data'!I139="x","x",'Crisis Indicator Data'!I139/'Crisis Indicator Data'!H139))</f>
        <v>0.10016025641025642</v>
      </c>
      <c r="U142" s="147">
        <f t="shared" si="59"/>
        <v>3.3</v>
      </c>
      <c r="V142" s="147">
        <f t="shared" si="60"/>
        <v>3.2</v>
      </c>
      <c r="W142" s="147">
        <f>IF('Crisis Indicator Data'!L139="x","x",IF('Crisis Indicator Data'!L139=0,0,IF(LOG('Crisis Indicator Data'!L139)&lt;W$4,0,IF(LOG('Crisis Indicator Data'!L139)&gt;W$3,5,ROUND(5-(W$3-LOG('Crisis Indicator Data'!L139))/(W$3-W$4)*5,1)))))</f>
        <v>2.1</v>
      </c>
      <c r="X142" s="166">
        <f>IF(OR('Crisis Indicator Data'!L139="x",'Crisis Indicator Data'!H139="x"),"x",'Crisis Indicator Data'!L139/'Crisis Indicator Data'!H139)</f>
        <v>2.4038461538461538E-5</v>
      </c>
      <c r="Y142" s="147">
        <f t="shared" si="61"/>
        <v>1.2</v>
      </c>
      <c r="Z142" s="147">
        <f t="shared" si="62"/>
        <v>1.7</v>
      </c>
      <c r="AA142" s="147">
        <f t="shared" si="63"/>
        <v>2.5</v>
      </c>
      <c r="AB142" s="167">
        <f t="shared" si="64"/>
        <v>2.4</v>
      </c>
    </row>
    <row r="143" spans="1:28" x14ac:dyDescent="0.25">
      <c r="A143" s="172" t="str">
        <f>'Crisis Indicator Data'!A140</f>
        <v>Darfur refugees in Chad</v>
      </c>
      <c r="B143" s="173" t="str">
        <f>'Crisis Indicator Data'!B140</f>
        <v>Displacement</v>
      </c>
      <c r="C143" s="173" t="str">
        <f>'Crisis Indicator Data'!C140</f>
        <v>TCD005</v>
      </c>
      <c r="D143" s="173" t="str">
        <f>'Crisis Indicator Data'!D140</f>
        <v>Chad</v>
      </c>
      <c r="E143" s="174" t="str">
        <f>'Crisis Indicator Data'!E140</f>
        <v>TCD</v>
      </c>
      <c r="F143" s="168">
        <f>IF('Crisis Indicator Data'!F140="x","x",IF(LOG('Crisis Indicator Data'!F140)&lt;F$4,0,IF(LOG('Crisis Indicator Data'!F140)&gt;F$3,5,ROUND(5-(F$3-LOG('Crisis Indicator Data'!F140))/(F$3-F$4)*5,1))))</f>
        <v>3.9</v>
      </c>
      <c r="G143" s="165">
        <f>IF('Crisis Indicator Data'!F140="x","x",IF(LEN(E143)&gt;3,('Crisis Indicator Data'!F140/VLOOKUP('Impact of the crisis'!$C143,'Regional Crises'!$B$1:$R$66,4,FALSE)),'Crisis Indicator Data'!F140/VLOOKUP('Impact of the crisis'!$E143,'Country Indicator Data'!$B$4:$P$300,15,FALSE)))</f>
        <v>0.16333465692503177</v>
      </c>
      <c r="H143" s="147">
        <f t="shared" si="52"/>
        <v>0.7</v>
      </c>
      <c r="I143" s="147">
        <f t="shared" si="53"/>
        <v>2.2999999999999998</v>
      </c>
      <c r="J143" s="147">
        <f>IF('Crisis Indicator Data'!G140="x","x",IF(LOG('Crisis Indicator Data'!G140)&lt;J$4,0,IF(LOG('Crisis Indicator Data'!G140)&gt;J$3,5,ROUND(5-(J$3-LOG('Crisis Indicator Data'!G140))/(J$3-J$4)*5,1))))</f>
        <v>1.3</v>
      </c>
      <c r="K143" s="165">
        <f>IF('Crisis Indicator Data'!G140="x","x",IF(LEN(E143)&gt;3,('Crisis Indicator Data'!G140/VLOOKUP('Impact of the crisis'!$C143,'Regional Crises'!$B$1:$R$66,5,FALSE)),'Crisis Indicator Data'!G140/VLOOKUP('Impact of the crisis'!$E143,'Country Indicator Data'!$B$4:$P$300,14,FALSE)))</f>
        <v>0.13366093366093365</v>
      </c>
      <c r="L143" s="147">
        <f t="shared" si="54"/>
        <v>0.6</v>
      </c>
      <c r="M143" s="147">
        <f t="shared" si="55"/>
        <v>0.95</v>
      </c>
      <c r="N143" s="147">
        <f t="shared" si="56"/>
        <v>1.7</v>
      </c>
      <c r="O143" s="147">
        <f>IF('Crisis Indicator Data'!H140="x","x",IF('Crisis Indicator Data'!H140=0,0,IF(LOG('Crisis Indicator Data'!H140)&lt;O$4,0,IF(LOG('Crisis Indicator Data'!H140)&gt;O$3,5,ROUND(5-(O$3-LOG('Crisis Indicator Data'!H140))/(O$3-O$4)*5,1)))))</f>
        <v>2.7</v>
      </c>
      <c r="P143" s="165">
        <f>IF('Crisis Indicator Data'!H140="x","x",'Crisis Indicator Data'!H140/'Crisis Indicator Data'!G140)</f>
        <v>0.52328431372549022</v>
      </c>
      <c r="Q143" s="147">
        <f t="shared" si="57"/>
        <v>2.6</v>
      </c>
      <c r="R143" s="147">
        <f t="shared" si="58"/>
        <v>2.6500000000000004</v>
      </c>
      <c r="S143" s="147">
        <f>IF('Crisis Indicator Data'!I140="x","x",IF('Crisis Indicator Data'!I140=0,0,IF(LOG('Crisis Indicator Data'!I140)&lt;S$4,0,IF(LOG('Crisis Indicator Data'!I140)&gt;S$3,5,ROUND(5-(S$3-LOG('Crisis Indicator Data'!I140))/(S$3-S$4)*5,1)))))</f>
        <v>3.7</v>
      </c>
      <c r="T143" s="165">
        <f>IF('Crisis Indicator Data'!H140="x","x",IF('Crisis Indicator Data'!I140="x","x",'Crisis Indicator Data'!I140/'Crisis Indicator Data'!H140))</f>
        <v>0.31693989071038253</v>
      </c>
      <c r="U143" s="147">
        <f t="shared" si="59"/>
        <v>5</v>
      </c>
      <c r="V143" s="147">
        <f t="shared" si="60"/>
        <v>4.4000000000000004</v>
      </c>
      <c r="W143" s="147">
        <f>IF('Crisis Indicator Data'!L140="x","x",IF('Crisis Indicator Data'!L140=0,0,IF(LOG('Crisis Indicator Data'!L140)&lt;W$4,0,IF(LOG('Crisis Indicator Data'!L140)&gt;W$3,5,ROUND(5-(W$3-LOG('Crisis Indicator Data'!L140))/(W$3-W$4)*5,1)))))</f>
        <v>1.5</v>
      </c>
      <c r="X143" s="166">
        <f>IF(OR('Crisis Indicator Data'!L140="x",'Crisis Indicator Data'!H140="x"),"x",'Crisis Indicator Data'!L140/'Crisis Indicator Data'!H140)</f>
        <v>8.5870413739266195E-6</v>
      </c>
      <c r="Y143" s="147">
        <f t="shared" si="61"/>
        <v>0.4</v>
      </c>
      <c r="Z143" s="147">
        <f t="shared" si="62"/>
        <v>1</v>
      </c>
      <c r="AA143" s="147">
        <f t="shared" si="63"/>
        <v>3.1</v>
      </c>
      <c r="AB143" s="167">
        <f t="shared" si="64"/>
        <v>2.9</v>
      </c>
    </row>
    <row r="144" spans="1:28" x14ac:dyDescent="0.25">
      <c r="A144" s="175" t="str">
        <f>'Crisis Indicator Data'!A141</f>
        <v>Multiple situations in Thailand</v>
      </c>
      <c r="B144" s="176" t="str">
        <f>'Crisis Indicator Data'!B141</f>
        <v>Conflict,Displacement</v>
      </c>
      <c r="C144" s="176" t="str">
        <f>'Crisis Indicator Data'!C141</f>
        <v>THA001</v>
      </c>
      <c r="D144" s="176" t="str">
        <f>'Crisis Indicator Data'!D141</f>
        <v>Thailand</v>
      </c>
      <c r="E144" s="177" t="str">
        <f>'Crisis Indicator Data'!E141</f>
        <v>THA</v>
      </c>
      <c r="F144" s="168">
        <f>IF('Crisis Indicator Data'!F141="x","x",IF(LOG('Crisis Indicator Data'!F141)&lt;F$4,0,IF(LOG('Crisis Indicator Data'!F141)&gt;F$3,5,ROUND(5-(F$3-LOG('Crisis Indicator Data'!F141))/(F$3-F$4)*5,1))))</f>
        <v>2.5</v>
      </c>
      <c r="G144" s="165">
        <f>IF('Crisis Indicator Data'!F141="x","x",IF(LEN(E144)&gt;3,('Crisis Indicator Data'!F141/VLOOKUP('Impact of the crisis'!$C144,'Regional Crises'!$B$1:$R$66,4,FALSE)),'Crisis Indicator Data'!F141/VLOOKUP('Impact of the crisis'!$E144,'Country Indicator Data'!$B$4:$P$300,15,FALSE)))</f>
        <v>5.9390475444811998E-2</v>
      </c>
      <c r="H144" s="147">
        <f t="shared" si="52"/>
        <v>0.2</v>
      </c>
      <c r="I144" s="147">
        <f t="shared" si="53"/>
        <v>1.35</v>
      </c>
      <c r="J144" s="147">
        <f>IF('Crisis Indicator Data'!G141="x","x",IF(LOG('Crisis Indicator Data'!G141)&lt;J$4,0,IF(LOG('Crisis Indicator Data'!G141)&gt;J$3,5,ROUND(5-(J$3-LOG('Crisis Indicator Data'!G141))/(J$3-J$4)*5,1))))</f>
        <v>1.9</v>
      </c>
      <c r="K144" s="165">
        <f>IF('Crisis Indicator Data'!G141="x","x",IF(LEN(E144)&gt;3,('Crisis Indicator Data'!G141/VLOOKUP('Impact of the crisis'!$C144,'Regional Crises'!$B$1:$R$66,5,FALSE)),'Crisis Indicator Data'!G141/VLOOKUP('Impact of the crisis'!$E144,'Country Indicator Data'!$B$4:$P$300,14,FALSE)))</f>
        <v>5.9488399762046403E-2</v>
      </c>
      <c r="L144" s="147">
        <f t="shared" si="54"/>
        <v>0.2</v>
      </c>
      <c r="M144" s="147">
        <f t="shared" si="55"/>
        <v>1.05</v>
      </c>
      <c r="N144" s="147">
        <f t="shared" si="56"/>
        <v>1.2</v>
      </c>
      <c r="O144" s="147">
        <f>IF('Crisis Indicator Data'!H141="x","x",IF('Crisis Indicator Data'!H141=0,0,IF(LOG('Crisis Indicator Data'!H141)&lt;O$4,0,IF(LOG('Crisis Indicator Data'!H141)&gt;O$3,5,ROUND(5-(O$3-LOG('Crisis Indicator Data'!H141))/(O$3-O$4)*5,1)))))</f>
        <v>0.8</v>
      </c>
      <c r="P144" s="165">
        <f>IF('Crisis Indicator Data'!H141="x","x",'Crisis Indicator Data'!H141/'Crisis Indicator Data'!G141)</f>
        <v>2.394736842105263E-2</v>
      </c>
      <c r="Q144" s="147">
        <f t="shared" si="57"/>
        <v>0.1</v>
      </c>
      <c r="R144" s="147">
        <f t="shared" si="58"/>
        <v>0.45</v>
      </c>
      <c r="S144" s="147">
        <f>IF('Crisis Indicator Data'!I141="x","x",IF('Crisis Indicator Data'!I141=0,0,IF(LOG('Crisis Indicator Data'!I141)&lt;S$4,0,IF(LOG('Crisis Indicator Data'!I141)&gt;S$3,5,ROUND(5-(S$3-LOG('Crisis Indicator Data'!I141))/(S$3-S$4)*5,1)))))</f>
        <v>2.8</v>
      </c>
      <c r="T144" s="165">
        <f>IF('Crisis Indicator Data'!H141="x","x",IF('Crisis Indicator Data'!I141="x","x",'Crisis Indicator Data'!I141/'Crisis Indicator Data'!H141))</f>
        <v>1</v>
      </c>
      <c r="U144" s="147">
        <f t="shared" si="59"/>
        <v>5</v>
      </c>
      <c r="V144" s="147">
        <f t="shared" si="60"/>
        <v>3.9</v>
      </c>
      <c r="W144" s="147">
        <f>IF('Crisis Indicator Data'!L141="x","x",IF('Crisis Indicator Data'!L141=0,0,IF(LOG('Crisis Indicator Data'!L141)&lt;W$4,0,IF(LOG('Crisis Indicator Data'!L141)&gt;W$3,5,ROUND(5-(W$3-LOG('Crisis Indicator Data'!L141))/(W$3-W$4)*5,1)))))</f>
        <v>1.9</v>
      </c>
      <c r="X144" s="166">
        <f>IF(OR('Crisis Indicator Data'!L141="x",'Crisis Indicator Data'!H141="x"),"x",'Crisis Indicator Data'!L141/'Crisis Indicator Data'!H141)</f>
        <v>2.3076923076923076E-4</v>
      </c>
      <c r="Y144" s="147">
        <f t="shared" si="61"/>
        <v>5</v>
      </c>
      <c r="Z144" s="147">
        <f t="shared" si="62"/>
        <v>3.5</v>
      </c>
      <c r="AA144" s="147">
        <f t="shared" si="63"/>
        <v>3.7</v>
      </c>
      <c r="AB144" s="167">
        <f t="shared" si="64"/>
        <v>2.4</v>
      </c>
    </row>
    <row r="145" spans="1:28" x14ac:dyDescent="0.25">
      <c r="A145" s="175" t="str">
        <f>'Crisis Indicator Data'!A142</f>
        <v xml:space="preserve">Conflict in southern Thailand </v>
      </c>
      <c r="B145" s="176" t="str">
        <f>'Crisis Indicator Data'!B142</f>
        <v>Conflict</v>
      </c>
      <c r="C145" s="176" t="str">
        <f>'Crisis Indicator Data'!C142</f>
        <v>THA002</v>
      </c>
      <c r="D145" s="176" t="str">
        <f>'Crisis Indicator Data'!D142</f>
        <v>Thailand</v>
      </c>
      <c r="E145" s="177" t="str">
        <f>'Crisis Indicator Data'!E142</f>
        <v>THA</v>
      </c>
      <c r="F145" s="168">
        <f>IF('Crisis Indicator Data'!F142="x","x",IF(LOG('Crisis Indicator Data'!F142)&lt;F$4,0,IF(LOG('Crisis Indicator Data'!F142)&gt;F$3,5,ROUND(5-(F$3-LOG('Crisis Indicator Data'!F142))/(F$3-F$4)*5,1))))</f>
        <v>2.1</v>
      </c>
      <c r="G145" s="165">
        <f>IF('Crisis Indicator Data'!F142="x","x",IF(LEN(E145)&gt;3,('Crisis Indicator Data'!F142/VLOOKUP('Impact of the crisis'!$C145,'Regional Crises'!$B$1:$R$66,4,FALSE)),'Crisis Indicator Data'!F142/VLOOKUP('Impact of the crisis'!$E145,'Country Indicator Data'!$B$4:$P$300,15,FALSE)))</f>
        <v>3.5878564857405704E-2</v>
      </c>
      <c r="H145" s="147">
        <f t="shared" si="52"/>
        <v>0.1</v>
      </c>
      <c r="I145" s="147">
        <f t="shared" si="53"/>
        <v>1.1000000000000001</v>
      </c>
      <c r="J145" s="147">
        <f>IF('Crisis Indicator Data'!G142="x","x",IF(LOG('Crisis Indicator Data'!G142)&lt;J$4,0,IF(LOG('Crisis Indicator Data'!G142)&gt;J$3,5,ROUND(5-(J$3-LOG('Crisis Indicator Data'!G142))/(J$3-J$4)*5,1))))</f>
        <v>1.8</v>
      </c>
      <c r="K145" s="165">
        <f>IF('Crisis Indicator Data'!G142="x","x",IF(LEN(E145)&gt;3,('Crisis Indicator Data'!G142/VLOOKUP('Impact of the crisis'!$C145,'Regional Crises'!$B$1:$R$66,5,FALSE)),'Crisis Indicator Data'!G142/VLOOKUP('Impact of the crisis'!$E145,'Country Indicator Data'!$B$4:$P$300,14,FALSE)))</f>
        <v>5.4134443783462223E-2</v>
      </c>
      <c r="L145" s="147">
        <f t="shared" si="54"/>
        <v>0.2</v>
      </c>
      <c r="M145" s="147">
        <f t="shared" si="55"/>
        <v>1</v>
      </c>
      <c r="N145" s="147">
        <f t="shared" si="56"/>
        <v>1.1000000000000001</v>
      </c>
      <c r="O145" s="147" t="str">
        <f>IF('Crisis Indicator Data'!H142="x","x",IF('Crisis Indicator Data'!H142=0,0,IF(LOG('Crisis Indicator Data'!H142)&lt;O$4,0,IF(LOG('Crisis Indicator Data'!H142)&gt;O$3,5,ROUND(5-(O$3-LOG('Crisis Indicator Data'!H142))/(O$3-O$4)*5,1)))))</f>
        <v>x</v>
      </c>
      <c r="P145" s="165" t="str">
        <f>IF('Crisis Indicator Data'!H142="x","x",'Crisis Indicator Data'!H142/'Crisis Indicator Data'!G142)</f>
        <v>x</v>
      </c>
      <c r="Q145" s="147" t="str">
        <f t="shared" si="57"/>
        <v>x</v>
      </c>
      <c r="R145" s="147" t="str">
        <f t="shared" si="58"/>
        <v>x</v>
      </c>
      <c r="S145" s="147" t="str">
        <f>IF('Crisis Indicator Data'!I142="x","x",IF('Crisis Indicator Data'!I142=0,0,IF(LOG('Crisis Indicator Data'!I142)&lt;S$4,0,IF(LOG('Crisis Indicator Data'!I142)&gt;S$3,5,ROUND(5-(S$3-LOG('Crisis Indicator Data'!I142))/(S$3-S$4)*5,1)))))</f>
        <v>x</v>
      </c>
      <c r="T145" s="165" t="str">
        <f>IF('Crisis Indicator Data'!H142="x","x",IF('Crisis Indicator Data'!I142="x","x",'Crisis Indicator Data'!I142/'Crisis Indicator Data'!H142))</f>
        <v>x</v>
      </c>
      <c r="U145" s="147" t="str">
        <f t="shared" si="59"/>
        <v>x</v>
      </c>
      <c r="V145" s="147" t="str">
        <f t="shared" si="60"/>
        <v>x</v>
      </c>
      <c r="W145" s="147">
        <f>IF('Crisis Indicator Data'!L142="x","x",IF('Crisis Indicator Data'!L142=0,0,IF(LOG('Crisis Indicator Data'!L142)&lt;W$4,0,IF(LOG('Crisis Indicator Data'!L142)&gt;W$3,5,ROUND(5-(W$3-LOG('Crisis Indicator Data'!L142))/(W$3-W$4)*5,1)))))</f>
        <v>1.9</v>
      </c>
      <c r="X145" s="166" t="str">
        <f>IF(OR('Crisis Indicator Data'!L142="x",'Crisis Indicator Data'!H142="x"),"x",'Crisis Indicator Data'!L142/'Crisis Indicator Data'!H142)</f>
        <v>x</v>
      </c>
      <c r="Y145" s="147" t="str">
        <f t="shared" si="61"/>
        <v>x</v>
      </c>
      <c r="Z145" s="147">
        <f t="shared" si="62"/>
        <v>1.9</v>
      </c>
      <c r="AA145" s="147">
        <f t="shared" si="63"/>
        <v>1.9</v>
      </c>
      <c r="AB145" s="167">
        <f t="shared" si="64"/>
        <v>1.9</v>
      </c>
    </row>
    <row r="146" spans="1:28" x14ac:dyDescent="0.25">
      <c r="A146" s="175" t="str">
        <f>'Crisis Indicator Data'!A143</f>
        <v>Myanmar refugees in Thailand</v>
      </c>
      <c r="B146" s="176" t="str">
        <f>'Crisis Indicator Data'!B143</f>
        <v>Conflict</v>
      </c>
      <c r="C146" s="176" t="str">
        <f>'Crisis Indicator Data'!C143</f>
        <v>THA003</v>
      </c>
      <c r="D146" s="176" t="str">
        <f>'Crisis Indicator Data'!D143</f>
        <v>Thailand</v>
      </c>
      <c r="E146" s="177" t="str">
        <f>'Crisis Indicator Data'!E143</f>
        <v>THA</v>
      </c>
      <c r="F146" s="168">
        <f>IF('Crisis Indicator Data'!F143="x","x",IF(LOG('Crisis Indicator Data'!F143)&lt;F$4,0,IF(LOG('Crisis Indicator Data'!F143)&gt;F$3,5,ROUND(5-(F$3-LOG('Crisis Indicator Data'!F143))/(F$3-F$4)*5,1))))</f>
        <v>1.8</v>
      </c>
      <c r="G146" s="165">
        <f>IF('Crisis Indicator Data'!F143="x","x",IF(LEN(E146)&gt;3,('Crisis Indicator Data'!F143/VLOOKUP('Impact of the crisis'!$C146,'Regional Crises'!$B$1:$R$66,4,FALSE)),'Crisis Indicator Data'!F143/VLOOKUP('Impact of the crisis'!$E146,'Country Indicator Data'!$B$4:$P$300,15,FALSE)))</f>
        <v>2.3511910587406291E-2</v>
      </c>
      <c r="H146" s="147">
        <f t="shared" si="52"/>
        <v>0</v>
      </c>
      <c r="I146" s="147">
        <f t="shared" si="53"/>
        <v>0.9</v>
      </c>
      <c r="J146" s="147">
        <f>IF('Crisis Indicator Data'!G143="x","x",IF(LOG('Crisis Indicator Data'!G143)&lt;J$4,0,IF(LOG('Crisis Indicator Data'!G143)&gt;J$3,5,ROUND(5-(J$3-LOG('Crisis Indicator Data'!G143))/(J$3-J$4)*5,1))))</f>
        <v>0</v>
      </c>
      <c r="K146" s="165">
        <f>IF('Crisis Indicator Data'!G143="x","x",IF(LEN(E146)&gt;3,('Crisis Indicator Data'!G143/VLOOKUP('Impact of the crisis'!$C146,'Regional Crises'!$B$1:$R$66,5,FALSE)),'Crisis Indicator Data'!G143/VLOOKUP('Impact of the crisis'!$E146,'Country Indicator Data'!$B$4:$P$300,14,FALSE)))</f>
        <v>5.353955978584176E-3</v>
      </c>
      <c r="L146" s="147">
        <f t="shared" si="54"/>
        <v>0</v>
      </c>
      <c r="M146" s="147">
        <f t="shared" si="55"/>
        <v>0</v>
      </c>
      <c r="N146" s="147">
        <f t="shared" si="56"/>
        <v>0.5</v>
      </c>
      <c r="O146" s="147">
        <f>IF('Crisis Indicator Data'!H143="x","x",IF('Crisis Indicator Data'!H143=0,0,IF(LOG('Crisis Indicator Data'!H143)&lt;O$4,0,IF(LOG('Crisis Indicator Data'!H143)&gt;O$3,5,ROUND(5-(O$3-LOG('Crisis Indicator Data'!H143))/(O$3-O$4)*5,1)))))</f>
        <v>0.8</v>
      </c>
      <c r="P146" s="165">
        <f>IF('Crisis Indicator Data'!H143="x","x",'Crisis Indicator Data'!H143/'Crisis Indicator Data'!G143)</f>
        <v>0.26608187134502925</v>
      </c>
      <c r="Q146" s="147">
        <f t="shared" si="57"/>
        <v>1.3</v>
      </c>
      <c r="R146" s="147">
        <f t="shared" si="58"/>
        <v>1.05</v>
      </c>
      <c r="S146" s="147">
        <f>IF('Crisis Indicator Data'!I143="x","x",IF('Crisis Indicator Data'!I143=0,0,IF(LOG('Crisis Indicator Data'!I143)&lt;S$4,0,IF(LOG('Crisis Indicator Data'!I143)&gt;S$3,5,ROUND(5-(S$3-LOG('Crisis Indicator Data'!I143))/(S$3-S$4)*5,1)))))</f>
        <v>2.8</v>
      </c>
      <c r="T146" s="165">
        <f>IF('Crisis Indicator Data'!H143="x","x",IF('Crisis Indicator Data'!I143="x","x",'Crisis Indicator Data'!I143/'Crisis Indicator Data'!H143))</f>
        <v>1</v>
      </c>
      <c r="U146" s="147">
        <f t="shared" si="59"/>
        <v>5</v>
      </c>
      <c r="V146" s="147">
        <f t="shared" si="60"/>
        <v>3.9</v>
      </c>
      <c r="W146" s="147">
        <f>IF('Crisis Indicator Data'!L143="x","x",IF('Crisis Indicator Data'!L143=0,0,IF(LOG('Crisis Indicator Data'!L143)&lt;W$4,0,IF(LOG('Crisis Indicator Data'!L143)&gt;W$3,5,ROUND(5-(W$3-LOG('Crisis Indicator Data'!L143))/(W$3-W$4)*5,1)))))</f>
        <v>0</v>
      </c>
      <c r="X146" s="166">
        <f>IF(OR('Crisis Indicator Data'!L143="x",'Crisis Indicator Data'!H143="x"),"x",'Crisis Indicator Data'!L143/'Crisis Indicator Data'!H143)</f>
        <v>0</v>
      </c>
      <c r="Y146" s="147">
        <f t="shared" si="61"/>
        <v>0</v>
      </c>
      <c r="Z146" s="147">
        <f t="shared" si="62"/>
        <v>0</v>
      </c>
      <c r="AA146" s="147">
        <f t="shared" si="63"/>
        <v>2.4</v>
      </c>
      <c r="AB146" s="167">
        <f t="shared" si="64"/>
        <v>1.8</v>
      </c>
    </row>
    <row r="147" spans="1:28" x14ac:dyDescent="0.25">
      <c r="A147" s="175" t="str">
        <f>'Crisis Indicator Data'!A144</f>
        <v>Venezuelan refugees in Trinidad and Tobago</v>
      </c>
      <c r="B147" s="176" t="str">
        <f>'Crisis Indicator Data'!B144</f>
        <v>Displacement</v>
      </c>
      <c r="C147" s="176" t="str">
        <f>'Crisis Indicator Data'!C144</f>
        <v>TTO002</v>
      </c>
      <c r="D147" s="176" t="str">
        <f>'Crisis Indicator Data'!D144</f>
        <v>Trinidad and Tobago</v>
      </c>
      <c r="E147" s="177" t="str">
        <f>'Crisis Indicator Data'!E144</f>
        <v>TTO</v>
      </c>
      <c r="F147" s="168">
        <f>IF('Crisis Indicator Data'!F144="x","x",IF(LOG('Crisis Indicator Data'!F144)&lt;F$4,0,IF(LOG('Crisis Indicator Data'!F144)&gt;F$3,5,ROUND(5-(F$3-LOG('Crisis Indicator Data'!F144))/(F$3-F$4)*5,1))))</f>
        <v>1.2</v>
      </c>
      <c r="G147" s="165">
        <f>IF('Crisis Indicator Data'!F144="x","x",IF(LEN(E147)&gt;3,('Crisis Indicator Data'!F144/VLOOKUP('Impact of the crisis'!$C147,'Regional Crises'!$B$1:$R$66,4,FALSE)),'Crisis Indicator Data'!F144/VLOOKUP('Impact of the crisis'!$E147,'Country Indicator Data'!$B$4:$P$300,15,FALSE)))</f>
        <v>1</v>
      </c>
      <c r="H147" s="147">
        <f t="shared" si="52"/>
        <v>5</v>
      </c>
      <c r="I147" s="147">
        <f t="shared" si="53"/>
        <v>3.1</v>
      </c>
      <c r="J147" s="147">
        <f>IF('Crisis Indicator Data'!G144="x","x",IF(LOG('Crisis Indicator Data'!G144)&lt;J$4,0,IF(LOG('Crisis Indicator Data'!G144)&gt;J$3,5,ROUND(5-(J$3-LOG('Crisis Indicator Data'!G144))/(J$3-J$4)*5,1))))</f>
        <v>0.5</v>
      </c>
      <c r="K147" s="165">
        <f>IF('Crisis Indicator Data'!G144="x","x",IF(LEN(E147)&gt;3,('Crisis Indicator Data'!G144/VLOOKUP('Impact of the crisis'!$C147,'Regional Crises'!$B$1:$R$66,5,FALSE)),'Crisis Indicator Data'!G144/VLOOKUP('Impact of the crisis'!$E147,'Country Indicator Data'!$B$4:$P$300,14,FALSE)))</f>
        <v>1</v>
      </c>
      <c r="L147" s="147">
        <f t="shared" si="54"/>
        <v>5</v>
      </c>
      <c r="M147" s="147">
        <f t="shared" si="55"/>
        <v>2.75</v>
      </c>
      <c r="N147" s="147">
        <f t="shared" si="56"/>
        <v>2.9</v>
      </c>
      <c r="O147" s="147">
        <f>IF('Crisis Indicator Data'!H144="x","x",IF('Crisis Indicator Data'!H144=0,0,IF(LOG('Crisis Indicator Data'!H144)&lt;O$4,0,IF(LOG('Crisis Indicator Data'!H144)&gt;O$3,5,ROUND(5-(O$3-LOG('Crisis Indicator Data'!H144))/(O$3-O$4)*5,1)))))</f>
        <v>1.4</v>
      </c>
      <c r="P147" s="165">
        <f>IF('Crisis Indicator Data'!H144="x","x",'Crisis Indicator Data'!H144/'Crisis Indicator Data'!G144)</f>
        <v>0.1511047754811119</v>
      </c>
      <c r="Q147" s="147">
        <f t="shared" si="57"/>
        <v>0.7</v>
      </c>
      <c r="R147" s="147">
        <f t="shared" si="58"/>
        <v>1.0499999999999998</v>
      </c>
      <c r="S147" s="147">
        <f>IF('Crisis Indicator Data'!I144="x","x",IF('Crisis Indicator Data'!I144=0,0,IF(LOG('Crisis Indicator Data'!I144)&lt;S$4,0,IF(LOG('Crisis Indicator Data'!I144)&gt;S$3,5,ROUND(5-(S$3-LOG('Crisis Indicator Data'!I144))/(S$3-S$4)*5,1)))))</f>
        <v>2.2000000000000002</v>
      </c>
      <c r="T147" s="165">
        <f>IF('Crisis Indicator Data'!H144="x","x",IF('Crisis Indicator Data'!I144="x","x",'Crisis Indicator Data'!I144/'Crisis Indicator Data'!H144))</f>
        <v>0.16037735849056603</v>
      </c>
      <c r="U147" s="147">
        <f t="shared" si="59"/>
        <v>5</v>
      </c>
      <c r="V147" s="147">
        <f t="shared" si="60"/>
        <v>3.6</v>
      </c>
      <c r="W147" s="147">
        <f>IF('Crisis Indicator Data'!L144="x","x",IF('Crisis Indicator Data'!L144=0,0,IF(LOG('Crisis Indicator Data'!L144)&lt;W$4,0,IF(LOG('Crisis Indicator Data'!L144)&gt;W$3,5,ROUND(5-(W$3-LOG('Crisis Indicator Data'!L144))/(W$3-W$4)*5,1)))))</f>
        <v>3.1</v>
      </c>
      <c r="X147" s="166">
        <f>IF(OR('Crisis Indicator Data'!L144="x",'Crisis Indicator Data'!H144="x"),"x",'Crisis Indicator Data'!L144/'Crisis Indicator Data'!H144)</f>
        <v>7.5000000000000002E-4</v>
      </c>
      <c r="Y147" s="147">
        <f t="shared" si="61"/>
        <v>5</v>
      </c>
      <c r="Z147" s="147">
        <f t="shared" si="62"/>
        <v>4.0999999999999996</v>
      </c>
      <c r="AA147" s="147">
        <f t="shared" si="63"/>
        <v>3.9</v>
      </c>
      <c r="AB147" s="167">
        <f t="shared" si="64"/>
        <v>2.8</v>
      </c>
    </row>
    <row r="148" spans="1:28" x14ac:dyDescent="0.25">
      <c r="A148" s="175" t="str">
        <f>'Crisis Indicator Data'!A145</f>
        <v>Mixed migration flows in Tunisia</v>
      </c>
      <c r="B148" s="176" t="str">
        <f>'Crisis Indicator Data'!B145</f>
        <v>Displacement</v>
      </c>
      <c r="C148" s="176" t="str">
        <f>'Crisis Indicator Data'!C145</f>
        <v>TUN002</v>
      </c>
      <c r="D148" s="176" t="str">
        <f>'Crisis Indicator Data'!D145</f>
        <v>Tunisia</v>
      </c>
      <c r="E148" s="177" t="str">
        <f>'Crisis Indicator Data'!E145</f>
        <v>TUN</v>
      </c>
      <c r="F148" s="168">
        <f>IF('Crisis Indicator Data'!F145="x","x",IF(LOG('Crisis Indicator Data'!F145)&lt;F$4,0,IF(LOG('Crisis Indicator Data'!F145)&gt;F$3,5,ROUND(5-(F$3-LOG('Crisis Indicator Data'!F145))/(F$3-F$4)*5,1))))</f>
        <v>3.7</v>
      </c>
      <c r="G148" s="165">
        <f>IF('Crisis Indicator Data'!F145="x","x",IF(LEN(E148)&gt;3,('Crisis Indicator Data'!F145/VLOOKUP('Impact of the crisis'!$C148,'Regional Crises'!$B$1:$R$66,4,FALSE)),'Crisis Indicator Data'!F145/VLOOKUP('Impact of the crisis'!$E148,'Country Indicator Data'!$B$4:$P$300,15,FALSE)))</f>
        <v>1.0531024716786819</v>
      </c>
      <c r="H148" s="147">
        <f t="shared" si="52"/>
        <v>5</v>
      </c>
      <c r="I148" s="147">
        <f t="shared" si="53"/>
        <v>4.3499999999999996</v>
      </c>
      <c r="J148" s="147">
        <f>IF('Crisis Indicator Data'!G145="x","x",IF(LOG('Crisis Indicator Data'!G145)&lt;J$4,0,IF(LOG('Crisis Indicator Data'!G145)&gt;J$3,5,ROUND(5-(J$3-LOG('Crisis Indicator Data'!G145))/(J$3-J$4)*5,1))))</f>
        <v>3.6</v>
      </c>
      <c r="K148" s="165">
        <f>IF('Crisis Indicator Data'!G145="x","x",IF(LEN(E148)&gt;3,('Crisis Indicator Data'!G145/VLOOKUP('Impact of the crisis'!$C148,'Regional Crises'!$B$1:$R$66,5,FALSE)),'Crisis Indicator Data'!G145/VLOOKUP('Impact of the crisis'!$E148,'Country Indicator Data'!$B$4:$P$300,14,FALSE)))</f>
        <v>1</v>
      </c>
      <c r="L148" s="147">
        <f t="shared" si="54"/>
        <v>5</v>
      </c>
      <c r="M148" s="147">
        <f t="shared" si="55"/>
        <v>4.3</v>
      </c>
      <c r="N148" s="147">
        <f t="shared" si="56"/>
        <v>4.3</v>
      </c>
      <c r="O148" s="147">
        <f>IF('Crisis Indicator Data'!H145="x","x",IF('Crisis Indicator Data'!H145=0,0,IF(LOG('Crisis Indicator Data'!H145)&lt;O$4,0,IF(LOG('Crisis Indicator Data'!H145)&gt;O$3,5,ROUND(5-(O$3-LOG('Crisis Indicator Data'!H145))/(O$3-O$4)*5,1)))))</f>
        <v>0</v>
      </c>
      <c r="P148" s="165">
        <f>IF('Crisis Indicator Data'!H145="x","x",'Crisis Indicator Data'!H145/'Crisis Indicator Data'!G145)</f>
        <v>8.8474221829003459E-4</v>
      </c>
      <c r="Q148" s="147">
        <f t="shared" si="57"/>
        <v>0</v>
      </c>
      <c r="R148" s="147">
        <f t="shared" si="58"/>
        <v>0</v>
      </c>
      <c r="S148" s="147">
        <f>IF('Crisis Indicator Data'!I145="x","x",IF('Crisis Indicator Data'!I145=0,0,IF(LOG('Crisis Indicator Data'!I145)&lt;S$4,0,IF(LOG('Crisis Indicator Data'!I145)&gt;S$3,5,ROUND(5-(S$3-LOG('Crisis Indicator Data'!I145))/(S$3-S$4)*5,1)))))</f>
        <v>1.5</v>
      </c>
      <c r="T148" s="165">
        <f>IF('Crisis Indicator Data'!H145="x","x",IF('Crisis Indicator Data'!I145="x","x",'Crisis Indicator Data'!I145/'Crisis Indicator Data'!H145))</f>
        <v>1</v>
      </c>
      <c r="U148" s="147">
        <f t="shared" si="59"/>
        <v>5</v>
      </c>
      <c r="V148" s="147">
        <f t="shared" si="60"/>
        <v>3.3</v>
      </c>
      <c r="W148" s="147">
        <f>IF('Crisis Indicator Data'!L145="x","x",IF('Crisis Indicator Data'!L145=0,0,IF(LOG('Crisis Indicator Data'!L145)&lt;W$4,0,IF(LOG('Crisis Indicator Data'!L145)&gt;W$3,5,ROUND(5-(W$3-LOG('Crisis Indicator Data'!L145))/(W$3-W$4)*5,1)))))</f>
        <v>4.0999999999999996</v>
      </c>
      <c r="X148" s="166">
        <f>IF(OR('Crisis Indicator Data'!L145="x",'Crisis Indicator Data'!H145="x"),"x",'Crisis Indicator Data'!L145/'Crisis Indicator Data'!H145)</f>
        <v>6.2636363636363643E-2</v>
      </c>
      <c r="Y148" s="147">
        <f t="shared" si="61"/>
        <v>5</v>
      </c>
      <c r="Z148" s="147">
        <f t="shared" si="62"/>
        <v>4.5999999999999996</v>
      </c>
      <c r="AA148" s="147">
        <f t="shared" si="63"/>
        <v>4</v>
      </c>
      <c r="AB148" s="167">
        <f t="shared" si="64"/>
        <v>2.5</v>
      </c>
    </row>
    <row r="149" spans="1:28" x14ac:dyDescent="0.25">
      <c r="A149" s="175" t="str">
        <f>'Crisis Indicator Data'!A146</f>
        <v>Complex situation in Türkiye</v>
      </c>
      <c r="B149" s="176" t="str">
        <f>'Crisis Indicator Data'!B146</f>
        <v>Displacement,Conflict</v>
      </c>
      <c r="C149" s="176" t="str">
        <f>'Crisis Indicator Data'!C146</f>
        <v>TUR001</v>
      </c>
      <c r="D149" s="176" t="str">
        <f>'Crisis Indicator Data'!D146</f>
        <v>Türkiye</v>
      </c>
      <c r="E149" s="177" t="str">
        <f>'Crisis Indicator Data'!E146</f>
        <v>TUR</v>
      </c>
      <c r="F149" s="168">
        <f>IF('Crisis Indicator Data'!F146="x","x",IF(LOG('Crisis Indicator Data'!F146)&lt;F$4,0,IF(LOG('Crisis Indicator Data'!F146)&gt;F$3,5,ROUND(5-(F$3-LOG('Crisis Indicator Data'!F146))/(F$3-F$4)*5,1))))</f>
        <v>4.3</v>
      </c>
      <c r="G149" s="165">
        <f>IF('Crisis Indicator Data'!F146="x","x",IF(LEN(E149)&gt;3,('Crisis Indicator Data'!F146/VLOOKUP('Impact of the crisis'!$C149,'Regional Crises'!$B$1:$R$66,4,FALSE)),'Crisis Indicator Data'!F146/VLOOKUP('Impact of the crisis'!$E149,'Country Indicator Data'!$B$4:$P$300,15,FALSE)))</f>
        <v>0.4847667060795447</v>
      </c>
      <c r="H149" s="147">
        <f t="shared" si="52"/>
        <v>2.4</v>
      </c>
      <c r="I149" s="147">
        <f t="shared" si="53"/>
        <v>3.3499999999999996</v>
      </c>
      <c r="J149" s="147">
        <f>IF('Crisis Indicator Data'!G146="x","x",IF(LOG('Crisis Indicator Data'!G146)&lt;J$4,0,IF(LOG('Crisis Indicator Data'!G146)&gt;J$3,5,ROUND(5-(J$3-LOG('Crisis Indicator Data'!G146))/(J$3-J$4)*5,1))))</f>
        <v>5</v>
      </c>
      <c r="K149" s="165">
        <f>IF('Crisis Indicator Data'!G146="x","x",IF(LEN(E149)&gt;3,('Crisis Indicator Data'!G146/VLOOKUP('Impact of the crisis'!$C149,'Regional Crises'!$B$1:$R$66,5,FALSE)),'Crisis Indicator Data'!G146/VLOOKUP('Impact of the crisis'!$E149,'Country Indicator Data'!$B$4:$P$300,14,FALSE)))</f>
        <v>1.0201545100713756</v>
      </c>
      <c r="L149" s="147">
        <f t="shared" si="54"/>
        <v>5</v>
      </c>
      <c r="M149" s="147">
        <f t="shared" si="55"/>
        <v>5</v>
      </c>
      <c r="N149" s="147">
        <f t="shared" si="56"/>
        <v>4.3</v>
      </c>
      <c r="O149" s="147">
        <f>IF('Crisis Indicator Data'!H146="x","x",IF('Crisis Indicator Data'!H146=0,0,IF(LOG('Crisis Indicator Data'!H146)&lt;O$4,0,IF(LOG('Crisis Indicator Data'!H146)&gt;O$3,5,ROUND(5-(O$3-LOG('Crisis Indicator Data'!H146))/(O$3-O$4)*5,1)))))</f>
        <v>5</v>
      </c>
      <c r="P149" s="165">
        <f>IF('Crisis Indicator Data'!H146="x","x",'Crisis Indicator Data'!H146/'Crisis Indicator Data'!G146)</f>
        <v>0.34414514102608434</v>
      </c>
      <c r="Q149" s="147">
        <f t="shared" si="57"/>
        <v>1.7</v>
      </c>
      <c r="R149" s="147">
        <f t="shared" si="58"/>
        <v>3.35</v>
      </c>
      <c r="S149" s="147">
        <f>IF('Crisis Indicator Data'!I146="x","x",IF('Crisis Indicator Data'!I146=0,0,IF(LOG('Crisis Indicator Data'!I146)&lt;S$4,0,IF(LOG('Crisis Indicator Data'!I146)&gt;S$3,5,ROUND(5-(S$3-LOG('Crisis Indicator Data'!I146))/(S$3-S$4)*5,1)))))</f>
        <v>5</v>
      </c>
      <c r="T149" s="165">
        <f>IF('Crisis Indicator Data'!H146="x","x",IF('Crisis Indicator Data'!I146="x","x",'Crisis Indicator Data'!I146/'Crisis Indicator Data'!H146))</f>
        <v>0.25645577251565799</v>
      </c>
      <c r="U149" s="147">
        <f t="shared" si="59"/>
        <v>5</v>
      </c>
      <c r="V149" s="147">
        <f t="shared" si="60"/>
        <v>5</v>
      </c>
      <c r="W149" s="147">
        <f>IF('Crisis Indicator Data'!L146="x","x",IF('Crisis Indicator Data'!L146=0,0,IF(LOG('Crisis Indicator Data'!L146)&lt;W$4,0,IF(LOG('Crisis Indicator Data'!L146)&gt;W$3,5,ROUND(5-(W$3-LOG('Crisis Indicator Data'!L146))/(W$3-W$4)*5,1)))))</f>
        <v>5</v>
      </c>
      <c r="X149" s="166">
        <f>IF(OR('Crisis Indicator Data'!L146="x",'Crisis Indicator Data'!H146="x"),"x",'Crisis Indicator Data'!L146/'Crisis Indicator Data'!H146)</f>
        <v>1.6942425561844794E-3</v>
      </c>
      <c r="Y149" s="147">
        <f t="shared" si="61"/>
        <v>5</v>
      </c>
      <c r="Z149" s="147">
        <f t="shared" si="62"/>
        <v>5</v>
      </c>
      <c r="AA149" s="147">
        <f t="shared" si="63"/>
        <v>5</v>
      </c>
      <c r="AB149" s="167">
        <f t="shared" si="64"/>
        <v>4.3</v>
      </c>
    </row>
    <row r="150" spans="1:28" x14ac:dyDescent="0.25">
      <c r="A150" s="175" t="str">
        <f>'Crisis Indicator Data'!A147</f>
        <v>Syrian Refugees in Türkiye</v>
      </c>
      <c r="B150" s="176" t="str">
        <f>'Crisis Indicator Data'!B147</f>
        <v>Displacement</v>
      </c>
      <c r="C150" s="176" t="str">
        <f>'Crisis Indicator Data'!C147</f>
        <v>TUR002</v>
      </c>
      <c r="D150" s="176" t="str">
        <f>'Crisis Indicator Data'!D147</f>
        <v>Türkiye</v>
      </c>
      <c r="E150" s="177" t="str">
        <f>'Crisis Indicator Data'!E147</f>
        <v>TUR</v>
      </c>
      <c r="F150" s="168">
        <f>IF('Crisis Indicator Data'!F147="x","x",IF(LOG('Crisis Indicator Data'!F147)&lt;F$4,0,IF(LOG('Crisis Indicator Data'!F147)&gt;F$3,5,ROUND(5-(F$3-LOG('Crisis Indicator Data'!F147))/(F$3-F$4)*5,1))))</f>
        <v>3.5</v>
      </c>
      <c r="G150" s="165">
        <f>IF('Crisis Indicator Data'!F147="x","x",IF(LEN(E150)&gt;3,('Crisis Indicator Data'!F147/VLOOKUP('Impact of the crisis'!$C150,'Regional Crises'!$B$1:$R$66,4,FALSE)),'Crisis Indicator Data'!F147/VLOOKUP('Impact of the crisis'!$E150,'Country Indicator Data'!$B$4:$P$300,15,FALSE)))</f>
        <v>0.1715473669165703</v>
      </c>
      <c r="H150" s="147">
        <f t="shared" si="52"/>
        <v>0.8</v>
      </c>
      <c r="I150" s="147">
        <f t="shared" si="53"/>
        <v>2.15</v>
      </c>
      <c r="J150" s="147">
        <f>IF('Crisis Indicator Data'!G147="x","x",IF(LOG('Crisis Indicator Data'!G147)&lt;J$4,0,IF(LOG('Crisis Indicator Data'!G147)&gt;J$3,5,ROUND(5-(J$3-LOG('Crisis Indicator Data'!G147))/(J$3-J$4)*5,1))))</f>
        <v>5</v>
      </c>
      <c r="K150" s="165">
        <f>IF('Crisis Indicator Data'!G147="x","x",IF(LEN(E150)&gt;3,('Crisis Indicator Data'!G147/VLOOKUP('Impact of the crisis'!$C150,'Regional Crises'!$B$1:$R$66,5,FALSE)),'Crisis Indicator Data'!G147/VLOOKUP('Impact of the crisis'!$E150,'Country Indicator Data'!$B$4:$P$300,14,FALSE)))</f>
        <v>0.42517314770175085</v>
      </c>
      <c r="L150" s="147">
        <f t="shared" si="54"/>
        <v>2.1</v>
      </c>
      <c r="M150" s="147">
        <f t="shared" si="55"/>
        <v>3.55</v>
      </c>
      <c r="N150" s="147">
        <f t="shared" si="56"/>
        <v>2.9</v>
      </c>
      <c r="O150" s="147">
        <f>IF('Crisis Indicator Data'!H147="x","x",IF('Crisis Indicator Data'!H147=0,0,IF(LOG('Crisis Indicator Data'!H147)&lt;O$4,0,IF(LOG('Crisis Indicator Data'!H147)&gt;O$3,5,ROUND(5-(O$3-LOG('Crisis Indicator Data'!H147))/(O$3-O$4)*5,1)))))</f>
        <v>4.3</v>
      </c>
      <c r="P150" s="165">
        <f>IF('Crisis Indicator Data'!H147="x","x",'Crisis Indicator Data'!H147/'Crisis Indicator Data'!G147)</f>
        <v>0.32985784611980751</v>
      </c>
      <c r="Q150" s="147">
        <f t="shared" si="57"/>
        <v>1.6</v>
      </c>
      <c r="R150" s="147">
        <f t="shared" si="58"/>
        <v>2.95</v>
      </c>
      <c r="S150" s="147">
        <f>IF('Crisis Indicator Data'!I147="x","x",IF('Crisis Indicator Data'!I147=0,0,IF(LOG('Crisis Indicator Data'!I147)&lt;S$4,0,IF(LOG('Crisis Indicator Data'!I147)&gt;S$3,5,ROUND(5-(S$3-LOG('Crisis Indicator Data'!I147))/(S$3-S$4)*5,1)))))</f>
        <v>5</v>
      </c>
      <c r="T150" s="165">
        <f>IF('Crisis Indicator Data'!H147="x","x",IF('Crisis Indicator Data'!I147="x","x",'Crisis Indicator Data'!I147/'Crisis Indicator Data'!H147))</f>
        <v>0.28733126519661273</v>
      </c>
      <c r="U150" s="147">
        <f t="shared" si="59"/>
        <v>5</v>
      </c>
      <c r="V150" s="147">
        <f t="shared" si="60"/>
        <v>5</v>
      </c>
      <c r="W150" s="147" t="str">
        <f>IF('Crisis Indicator Data'!L147="x","x",IF('Crisis Indicator Data'!L147=0,0,IF(LOG('Crisis Indicator Data'!L147)&lt;W$4,0,IF(LOG('Crisis Indicator Data'!L147)&gt;W$3,5,ROUND(5-(W$3-LOG('Crisis Indicator Data'!L147))/(W$3-W$4)*5,1)))))</f>
        <v>x</v>
      </c>
      <c r="X150" s="166" t="str">
        <f>IF(OR('Crisis Indicator Data'!L147="x",'Crisis Indicator Data'!H147="x"),"x",'Crisis Indicator Data'!L147/'Crisis Indicator Data'!H147)</f>
        <v>x</v>
      </c>
      <c r="Y150" s="147" t="str">
        <f t="shared" si="61"/>
        <v>x</v>
      </c>
      <c r="Z150" s="147" t="str">
        <f t="shared" si="62"/>
        <v>x</v>
      </c>
      <c r="AA150" s="147">
        <f t="shared" si="63"/>
        <v>5</v>
      </c>
      <c r="AB150" s="167">
        <f t="shared" si="64"/>
        <v>4.2</v>
      </c>
    </row>
    <row r="151" spans="1:28" x14ac:dyDescent="0.25">
      <c r="A151" s="175" t="str">
        <f>'Crisis Indicator Data'!A148</f>
        <v>Mixed Migration Flows in Türkiye</v>
      </c>
      <c r="B151" s="176" t="str">
        <f>'Crisis Indicator Data'!B148</f>
        <v>Displacement</v>
      </c>
      <c r="C151" s="176" t="str">
        <f>'Crisis Indicator Data'!C148</f>
        <v>TUR003</v>
      </c>
      <c r="D151" s="176" t="str">
        <f>'Crisis Indicator Data'!D148</f>
        <v>Türkiye</v>
      </c>
      <c r="E151" s="177" t="str">
        <f>'Crisis Indicator Data'!E148</f>
        <v>TUR</v>
      </c>
      <c r="F151" s="168">
        <f>IF('Crisis Indicator Data'!F148="x","x",IF(LOG('Crisis Indicator Data'!F148)&lt;F$4,0,IF(LOG('Crisis Indicator Data'!F148)&gt;F$3,5,ROUND(5-(F$3-LOG('Crisis Indicator Data'!F148))/(F$3-F$4)*5,1))))</f>
        <v>3.7</v>
      </c>
      <c r="G151" s="165">
        <f>IF('Crisis Indicator Data'!F148="x","x",IF(LEN(E151)&gt;3,('Crisis Indicator Data'!F148/VLOOKUP('Impact of the crisis'!$C151,'Regional Crises'!$B$1:$R$66,4,FALSE)),'Crisis Indicator Data'!F148/VLOOKUP('Impact of the crisis'!$E151,'Country Indicator Data'!$B$4:$P$300,15,FALSE)))</f>
        <v>0.23063550017540896</v>
      </c>
      <c r="H151" s="147">
        <f t="shared" si="52"/>
        <v>1.1000000000000001</v>
      </c>
      <c r="I151" s="147">
        <f t="shared" si="53"/>
        <v>2.4000000000000004</v>
      </c>
      <c r="J151" s="147">
        <f>IF('Crisis Indicator Data'!G148="x","x",IF(LOG('Crisis Indicator Data'!G148)&lt;J$4,0,IF(LOG('Crisis Indicator Data'!G148)&gt;J$3,5,ROUND(5-(J$3-LOG('Crisis Indicator Data'!G148))/(J$3-J$4)*5,1))))</f>
        <v>5</v>
      </c>
      <c r="K151" s="165">
        <f>IF('Crisis Indicator Data'!G148="x","x",IF(LEN(E151)&gt;3,('Crisis Indicator Data'!G148/VLOOKUP('Impact of the crisis'!$C151,'Regional Crises'!$B$1:$R$66,5,FALSE)),'Crisis Indicator Data'!G148/VLOOKUP('Impact of the crisis'!$E151,'Country Indicator Data'!$B$4:$P$300,14,FALSE)))</f>
        <v>0.44243500346883341</v>
      </c>
      <c r="L151" s="147">
        <f t="shared" si="54"/>
        <v>2.2000000000000002</v>
      </c>
      <c r="M151" s="147">
        <f t="shared" si="55"/>
        <v>3.6</v>
      </c>
      <c r="N151" s="147">
        <f t="shared" si="56"/>
        <v>3.1</v>
      </c>
      <c r="O151" s="147">
        <f>IF('Crisis Indicator Data'!H148="x","x",IF('Crisis Indicator Data'!H148=0,0,IF(LOG('Crisis Indicator Data'!H148)&lt;O$4,0,IF(LOG('Crisis Indicator Data'!H148)&gt;O$3,5,ROUND(5-(O$3-LOG('Crisis Indicator Data'!H148))/(O$3-O$4)*5,1)))))</f>
        <v>4.0999999999999996</v>
      </c>
      <c r="P151" s="165">
        <f>IF('Crisis Indicator Data'!H148="x","x",'Crisis Indicator Data'!H148/'Crisis Indicator Data'!G148)</f>
        <v>0.23467814808908732</v>
      </c>
      <c r="Q151" s="147">
        <f t="shared" si="57"/>
        <v>1.1000000000000001</v>
      </c>
      <c r="R151" s="147">
        <f t="shared" si="58"/>
        <v>2.5999999999999996</v>
      </c>
      <c r="S151" s="147">
        <f>IF('Crisis Indicator Data'!I148="x","x",IF('Crisis Indicator Data'!I148=0,0,IF(LOG('Crisis Indicator Data'!I148)&lt;S$4,0,IF(LOG('Crisis Indicator Data'!I148)&gt;S$3,5,ROUND(5-(S$3-LOG('Crisis Indicator Data'!I148))/(S$3-S$4)*5,1)))))</f>
        <v>3.6</v>
      </c>
      <c r="T151" s="165">
        <f>IF('Crisis Indicator Data'!H148="x","x",IF('Crisis Indicator Data'!I148="x","x",'Crisis Indicator Data'!I148/'Crisis Indicator Data'!H148))</f>
        <v>3.7372593431483581E-2</v>
      </c>
      <c r="U151" s="147">
        <f t="shared" si="59"/>
        <v>1.2</v>
      </c>
      <c r="V151" s="147">
        <f t="shared" si="60"/>
        <v>2.4</v>
      </c>
      <c r="W151" s="147">
        <f>IF('Crisis Indicator Data'!L148="x","x",IF('Crisis Indicator Data'!L148=0,0,IF(LOG('Crisis Indicator Data'!L148)&lt;W$4,0,IF(LOG('Crisis Indicator Data'!L148)&gt;W$3,5,ROUND(5-(W$3-LOG('Crisis Indicator Data'!L148))/(W$3-W$4)*5,1)))))</f>
        <v>3.2</v>
      </c>
      <c r="X151" s="166">
        <f>IF(OR('Crisis Indicator Data'!L148="x",'Crisis Indicator Data'!H148="x"),"x",'Crisis Indicator Data'!L148/'Crisis Indicator Data'!H148)</f>
        <v>2.1064552661381652E-5</v>
      </c>
      <c r="Y151" s="147">
        <f t="shared" si="61"/>
        <v>1.1000000000000001</v>
      </c>
      <c r="Z151" s="147">
        <f t="shared" si="62"/>
        <v>2.2000000000000002</v>
      </c>
      <c r="AA151" s="147">
        <f t="shared" si="63"/>
        <v>2.2999999999999998</v>
      </c>
      <c r="AB151" s="167">
        <f t="shared" si="64"/>
        <v>2.5</v>
      </c>
    </row>
    <row r="152" spans="1:28" x14ac:dyDescent="0.25">
      <c r="A152" s="175" t="str">
        <f>'Crisis Indicator Data'!A149</f>
        <v>Kurdish Conflict</v>
      </c>
      <c r="B152" s="176" t="str">
        <f>'Crisis Indicator Data'!B149</f>
        <v>Conflict</v>
      </c>
      <c r="C152" s="176" t="str">
        <f>'Crisis Indicator Data'!C149</f>
        <v>TUR004</v>
      </c>
      <c r="D152" s="176" t="str">
        <f>'Crisis Indicator Data'!D149</f>
        <v>Türkiye</v>
      </c>
      <c r="E152" s="177" t="str">
        <f>'Crisis Indicator Data'!E149</f>
        <v>TUR</v>
      </c>
      <c r="F152" s="168">
        <f>IF('Crisis Indicator Data'!F149="x","x",IF(LOG('Crisis Indicator Data'!F149)&lt;F$4,0,IF(LOG('Crisis Indicator Data'!F149)&gt;F$3,5,ROUND(5-(F$3-LOG('Crisis Indicator Data'!F149))/(F$3-F$4)*5,1))))</f>
        <v>3.8</v>
      </c>
      <c r="G152" s="165">
        <f>IF('Crisis Indicator Data'!F149="x","x",IF(LEN(E152)&gt;3,('Crisis Indicator Data'!F149/VLOOKUP('Impact of the crisis'!$C152,'Regional Crises'!$B$1:$R$66,4,FALSE)),'Crisis Indicator Data'!F149/VLOOKUP('Impact of the crisis'!$E152,'Country Indicator Data'!$B$4:$P$300,15,FALSE)))</f>
        <v>0.25413120590413574</v>
      </c>
      <c r="H152" s="147">
        <f t="shared" si="52"/>
        <v>1.2</v>
      </c>
      <c r="I152" s="147">
        <f t="shared" si="53"/>
        <v>2.5</v>
      </c>
      <c r="J152" s="147">
        <f>IF('Crisis Indicator Data'!G149="x","x",IF(LOG('Crisis Indicator Data'!G149)&lt;J$4,0,IF(LOG('Crisis Indicator Data'!G149)&gt;J$3,5,ROUND(5-(J$3-LOG('Crisis Indicator Data'!G149))/(J$3-J$4)*5,1))))</f>
        <v>3.7</v>
      </c>
      <c r="K152" s="165">
        <f>IF('Crisis Indicator Data'!G149="x","x",IF(LEN(E152)&gt;3,('Crisis Indicator Data'!G149/VLOOKUP('Impact of the crisis'!$C152,'Regional Crises'!$B$1:$R$66,5,FALSE)),'Crisis Indicator Data'!G149/VLOOKUP('Impact of the crisis'!$E152,'Country Indicator Data'!$B$4:$P$300,14,FALSE)))</f>
        <v>0.15255811765812588</v>
      </c>
      <c r="L152" s="147">
        <f t="shared" si="54"/>
        <v>0.7</v>
      </c>
      <c r="M152" s="147">
        <f t="shared" si="55"/>
        <v>2.2000000000000002</v>
      </c>
      <c r="N152" s="147">
        <f t="shared" si="56"/>
        <v>2.4</v>
      </c>
      <c r="O152" s="147" t="str">
        <f>IF('Crisis Indicator Data'!H149="x","x",IF('Crisis Indicator Data'!H149=0,0,IF(LOG('Crisis Indicator Data'!H149)&lt;O$4,0,IF(LOG('Crisis Indicator Data'!H149)&gt;O$3,5,ROUND(5-(O$3-LOG('Crisis Indicator Data'!H149))/(O$3-O$4)*5,1)))))</f>
        <v>x</v>
      </c>
      <c r="P152" s="165" t="str">
        <f>IF('Crisis Indicator Data'!H149="x","x",'Crisis Indicator Data'!H149/'Crisis Indicator Data'!G149)</f>
        <v>x</v>
      </c>
      <c r="Q152" s="147" t="str">
        <f t="shared" si="57"/>
        <v>x</v>
      </c>
      <c r="R152" s="147" t="str">
        <f t="shared" si="58"/>
        <v>x</v>
      </c>
      <c r="S152" s="147">
        <f>IF('Crisis Indicator Data'!I149="x","x",IF('Crisis Indicator Data'!I149=0,0,IF(LOG('Crisis Indicator Data'!I149)&lt;S$4,0,IF(LOG('Crisis Indicator Data'!I149)&gt;S$3,5,ROUND(5-(S$3-LOG('Crisis Indicator Data'!I149))/(S$3-S$4)*5,1)))))</f>
        <v>4.4000000000000004</v>
      </c>
      <c r="T152" s="165" t="str">
        <f>IF('Crisis Indicator Data'!H149="x","x",IF('Crisis Indicator Data'!I149="x","x",'Crisis Indicator Data'!I149/'Crisis Indicator Data'!H149))</f>
        <v>x</v>
      </c>
      <c r="U152" s="147" t="str">
        <f t="shared" si="59"/>
        <v>x</v>
      </c>
      <c r="V152" s="147">
        <f t="shared" si="60"/>
        <v>4.4000000000000004</v>
      </c>
      <c r="W152" s="147" t="str">
        <f>IF('Crisis Indicator Data'!L149="x","x",IF('Crisis Indicator Data'!L149=0,0,IF(LOG('Crisis Indicator Data'!L149)&lt;W$4,0,IF(LOG('Crisis Indicator Data'!L149)&gt;W$3,5,ROUND(5-(W$3-LOG('Crisis Indicator Data'!L149))/(W$3-W$4)*5,1)))))</f>
        <v>x</v>
      </c>
      <c r="X152" s="166" t="str">
        <f>IF(OR('Crisis Indicator Data'!L149="x",'Crisis Indicator Data'!H149="x"),"x",'Crisis Indicator Data'!L149/'Crisis Indicator Data'!H149)</f>
        <v>x</v>
      </c>
      <c r="Y152" s="147" t="str">
        <f t="shared" si="61"/>
        <v>x</v>
      </c>
      <c r="Z152" s="147" t="str">
        <f t="shared" si="62"/>
        <v>x</v>
      </c>
      <c r="AA152" s="147">
        <f t="shared" si="63"/>
        <v>4.4000000000000004</v>
      </c>
      <c r="AB152" s="167">
        <f t="shared" si="64"/>
        <v>4.4000000000000004</v>
      </c>
    </row>
    <row r="153" spans="1:28" x14ac:dyDescent="0.25">
      <c r="A153" s="175" t="str">
        <f>'Crisis Indicator Data'!A150</f>
        <v>Türkiye / Syria earthquake in Türkiye</v>
      </c>
      <c r="B153" s="176" t="str">
        <f>'Crisis Indicator Data'!B150</f>
        <v>Earthquake</v>
      </c>
      <c r="C153" s="176" t="str">
        <f>'Crisis Indicator Data'!C150</f>
        <v>TUR005</v>
      </c>
      <c r="D153" s="176" t="str">
        <f>'Crisis Indicator Data'!D150</f>
        <v>Türkiye</v>
      </c>
      <c r="E153" s="177" t="str">
        <f>'Crisis Indicator Data'!E150</f>
        <v>TUR</v>
      </c>
      <c r="F153" s="168">
        <f>IF('Crisis Indicator Data'!F150="x","x",IF(LOG('Crisis Indicator Data'!F150)&lt;F$4,0,IF(LOG('Crisis Indicator Data'!F150)&gt;F$3,5,ROUND(5-(F$3-LOG('Crisis Indicator Data'!F150))/(F$3-F$4)*5,1))))</f>
        <v>3.3</v>
      </c>
      <c r="G153" s="165">
        <f>IF('Crisis Indicator Data'!F150="x","x",IF(LEN(E153)&gt;3,('Crisis Indicator Data'!F150/VLOOKUP('Impact of the crisis'!$C153,'Regional Crises'!$B$1:$R$66,4,FALSE)),'Crisis Indicator Data'!F150/VLOOKUP('Impact of the crisis'!$E153,'Country Indicator Data'!$B$4:$P$300,15,FALSE)))</f>
        <v>0.129998830606915</v>
      </c>
      <c r="H153" s="147">
        <f t="shared" si="52"/>
        <v>0.6</v>
      </c>
      <c r="I153" s="147">
        <f t="shared" si="53"/>
        <v>1.95</v>
      </c>
      <c r="J153" s="147">
        <f>IF('Crisis Indicator Data'!G150="x","x",IF(LOG('Crisis Indicator Data'!G150)&lt;J$4,0,IF(LOG('Crisis Indicator Data'!G150)&gt;J$3,5,ROUND(5-(J$3-LOG('Crisis Indicator Data'!G150))/(J$3-J$4)*5,1))))</f>
        <v>3.7</v>
      </c>
      <c r="K153" s="165">
        <f>IF('Crisis Indicator Data'!G150="x","x",IF(LEN(E153)&gt;3,('Crisis Indicator Data'!G150/VLOOKUP('Impact of the crisis'!$C153,'Regional Crises'!$B$1:$R$66,5,FALSE)),'Crisis Indicator Data'!G150/VLOOKUP('Impact of the crisis'!$E153,'Country Indicator Data'!$B$4:$P$300,14,FALSE)))</f>
        <v>0.15650906012252624</v>
      </c>
      <c r="L153" s="147">
        <f t="shared" si="54"/>
        <v>0.7</v>
      </c>
      <c r="M153" s="147">
        <f t="shared" si="55"/>
        <v>2.2000000000000002</v>
      </c>
      <c r="N153" s="147">
        <f t="shared" si="56"/>
        <v>2.1</v>
      </c>
      <c r="O153" s="147">
        <f>IF('Crisis Indicator Data'!H150="x","x",IF('Crisis Indicator Data'!H150=0,0,IF(LOG('Crisis Indicator Data'!H150)&lt;O$4,0,IF(LOG('Crisis Indicator Data'!H150)&gt;O$3,5,ROUND(5-(O$3-LOG('Crisis Indicator Data'!H150))/(O$3-O$4)*5,1)))))</f>
        <v>4.0999999999999996</v>
      </c>
      <c r="P153" s="165">
        <f>IF('Crisis Indicator Data'!H150="x","x",'Crisis Indicator Data'!H150/'Crisis Indicator Data'!G150)</f>
        <v>0.68369646882043578</v>
      </c>
      <c r="Q153" s="147">
        <f t="shared" si="57"/>
        <v>3.4</v>
      </c>
      <c r="R153" s="147">
        <f t="shared" si="58"/>
        <v>3.75</v>
      </c>
      <c r="S153" s="147">
        <f>IF('Crisis Indicator Data'!I150="x","x",IF('Crisis Indicator Data'!I150=0,0,IF(LOG('Crisis Indicator Data'!I150)&lt;S$4,0,IF(LOG('Crisis Indicator Data'!I150)&gt;S$3,5,ROUND(5-(S$3-LOG('Crisis Indicator Data'!I150))/(S$3-S$4)*5,1)))))</f>
        <v>4.9000000000000004</v>
      </c>
      <c r="T153" s="165">
        <f>IF('Crisis Indicator Data'!H150="x","x",IF('Crisis Indicator Data'!I150="x","x",'Crisis Indicator Data'!I150/'Crisis Indicator Data'!H150))</f>
        <v>0.2967032967032967</v>
      </c>
      <c r="U153" s="147">
        <f t="shared" si="59"/>
        <v>5</v>
      </c>
      <c r="V153" s="147">
        <f t="shared" si="60"/>
        <v>5</v>
      </c>
      <c r="W153" s="147">
        <f>IF('Crisis Indicator Data'!L150="x","x",IF('Crisis Indicator Data'!L150=0,0,IF(LOG('Crisis Indicator Data'!L150)&lt;W$4,0,IF(LOG('Crisis Indicator Data'!L150)&gt;W$3,5,ROUND(5-(W$3-LOG('Crisis Indicator Data'!L150))/(W$3-W$4)*5,1)))))</f>
        <v>5</v>
      </c>
      <c r="X153" s="166">
        <f>IF(OR('Crisis Indicator Data'!L150="x",'Crisis Indicator Data'!H150="x"),"x",'Crisis Indicator Data'!L150/'Crisis Indicator Data'!H150)</f>
        <v>5.5383516483516479E-3</v>
      </c>
      <c r="Y153" s="147">
        <f t="shared" si="61"/>
        <v>5</v>
      </c>
      <c r="Z153" s="147">
        <f t="shared" si="62"/>
        <v>5</v>
      </c>
      <c r="AA153" s="147">
        <f t="shared" si="63"/>
        <v>5</v>
      </c>
      <c r="AB153" s="167">
        <f t="shared" si="64"/>
        <v>4.5</v>
      </c>
    </row>
    <row r="154" spans="1:28" x14ac:dyDescent="0.25">
      <c r="A154" s="175" t="str">
        <f>'Crisis Indicator Data'!A151</f>
        <v>Multiple Crises in Tanzania</v>
      </c>
      <c r="B154" s="176" t="str">
        <f>'Crisis Indicator Data'!B151</f>
        <v>Displacement,Drought</v>
      </c>
      <c r="C154" s="176" t="str">
        <f>'Crisis Indicator Data'!C151</f>
        <v>TZA001</v>
      </c>
      <c r="D154" s="176" t="str">
        <f>'Crisis Indicator Data'!D151</f>
        <v>Tanzania</v>
      </c>
      <c r="E154" s="177" t="str">
        <f>'Crisis Indicator Data'!E151</f>
        <v>TZA</v>
      </c>
      <c r="F154" s="168">
        <f>IF('Crisis Indicator Data'!F151="x","x",IF(LOG('Crisis Indicator Data'!F151)&lt;F$4,0,IF(LOG('Crisis Indicator Data'!F151)&gt;F$3,5,ROUND(5-(F$3-LOG('Crisis Indicator Data'!F151))/(F$3-F$4)*5,1))))</f>
        <v>4.4000000000000004</v>
      </c>
      <c r="G154" s="165">
        <f>IF('Crisis Indicator Data'!F151="x","x",IF(LEN(E154)&gt;3,('Crisis Indicator Data'!F151/VLOOKUP('Impact of the crisis'!$C154,'Regional Crises'!$B$1:$R$66,4,FALSE)),'Crisis Indicator Data'!F151/VLOOKUP('Impact of the crisis'!$E154,'Country Indicator Data'!$B$4:$P$300,15,FALSE)))</f>
        <v>0.49834612779408444</v>
      </c>
      <c r="H154" s="147">
        <f t="shared" si="52"/>
        <v>2.4</v>
      </c>
      <c r="I154" s="147">
        <f t="shared" si="53"/>
        <v>3.4000000000000004</v>
      </c>
      <c r="J154" s="147">
        <f>IF('Crisis Indicator Data'!G151="x","x",IF(LOG('Crisis Indicator Data'!G151)&lt;J$4,0,IF(LOG('Crisis Indicator Data'!G151)&gt;J$3,5,ROUND(5-(J$3-LOG('Crisis Indicator Data'!G151))/(J$3-J$4)*5,1))))</f>
        <v>4.7</v>
      </c>
      <c r="K154" s="165">
        <f>IF('Crisis Indicator Data'!G151="x","x",IF(LEN(E154)&gt;3,('Crisis Indicator Data'!G151/VLOOKUP('Impact of the crisis'!$C154,'Regional Crises'!$B$1:$R$66,5,FALSE)),'Crisis Indicator Data'!G151/VLOOKUP('Impact of the crisis'!$E154,'Country Indicator Data'!$B$4:$P$300,14,FALSE)))</f>
        <v>0.38427023239867031</v>
      </c>
      <c r="L154" s="147">
        <f t="shared" si="54"/>
        <v>1.9</v>
      </c>
      <c r="M154" s="147">
        <f t="shared" si="55"/>
        <v>3.3</v>
      </c>
      <c r="N154" s="147">
        <f t="shared" si="56"/>
        <v>3.4</v>
      </c>
      <c r="O154" s="147">
        <f>IF('Crisis Indicator Data'!H151="x","x",IF('Crisis Indicator Data'!H151=0,0,IF(LOG('Crisis Indicator Data'!H151)&lt;O$4,0,IF(LOG('Crisis Indicator Data'!H151)&gt;O$3,5,ROUND(5-(O$3-LOG('Crisis Indicator Data'!H151))/(O$3-O$4)*5,1)))))</f>
        <v>4.7</v>
      </c>
      <c r="P154" s="165">
        <f>IF('Crisis Indicator Data'!H151="x","x",'Crisis Indicator Data'!H151/'Crisis Indicator Data'!G151)</f>
        <v>0.76670028706649085</v>
      </c>
      <c r="Q154" s="147">
        <f t="shared" si="57"/>
        <v>3.8</v>
      </c>
      <c r="R154" s="147">
        <f t="shared" si="58"/>
        <v>4.25</v>
      </c>
      <c r="S154" s="147">
        <f>IF('Crisis Indicator Data'!I151="x","x",IF('Crisis Indicator Data'!I151=0,0,IF(LOG('Crisis Indicator Data'!I151)&lt;S$4,0,IF(LOG('Crisis Indicator Data'!I151)&gt;S$3,5,ROUND(5-(S$3-LOG('Crisis Indicator Data'!I151))/(S$3-S$4)*5,1)))))</f>
        <v>3.4</v>
      </c>
      <c r="T154" s="165">
        <f>IF('Crisis Indicator Data'!H151="x","x",IF('Crisis Indicator Data'!I151="x","x",'Crisis Indicator Data'!I151/'Crisis Indicator Data'!H151))</f>
        <v>1.2497470147743371E-2</v>
      </c>
      <c r="U154" s="147">
        <f t="shared" si="59"/>
        <v>0.4</v>
      </c>
      <c r="V154" s="147">
        <f t="shared" si="60"/>
        <v>1.9</v>
      </c>
      <c r="W154" s="147">
        <f>IF('Crisis Indicator Data'!L151="x","x",IF('Crisis Indicator Data'!L151=0,0,IF(LOG('Crisis Indicator Data'!L151)&lt;W$4,0,IF(LOG('Crisis Indicator Data'!L151)&gt;W$3,5,ROUND(5-(W$3-LOG('Crisis Indicator Data'!L151))/(W$3-W$4)*5,1)))))</f>
        <v>0.7</v>
      </c>
      <c r="X154" s="166">
        <f>IF(OR('Crisis Indicator Data'!L151="x",'Crisis Indicator Data'!H151="x"),"x",'Crisis Indicator Data'!L151/'Crisis Indicator Data'!H151)</f>
        <v>1.5179113539769277E-7</v>
      </c>
      <c r="Y154" s="147">
        <f t="shared" si="61"/>
        <v>0</v>
      </c>
      <c r="Z154" s="147">
        <f t="shared" si="62"/>
        <v>0.4</v>
      </c>
      <c r="AA154" s="147">
        <f t="shared" si="63"/>
        <v>1.2</v>
      </c>
      <c r="AB154" s="167">
        <f t="shared" si="64"/>
        <v>3.1</v>
      </c>
    </row>
    <row r="155" spans="1:28" x14ac:dyDescent="0.25">
      <c r="A155" s="175" t="str">
        <f>'Crisis Indicator Data'!A152</f>
        <v>International Displacement in Tanzania</v>
      </c>
      <c r="B155" s="176" t="str">
        <f>'Crisis Indicator Data'!B152</f>
        <v>Displacement</v>
      </c>
      <c r="C155" s="176" t="str">
        <f>'Crisis Indicator Data'!C152</f>
        <v>TZA002</v>
      </c>
      <c r="D155" s="176" t="str">
        <f>'Crisis Indicator Data'!D152</f>
        <v>Tanzania</v>
      </c>
      <c r="E155" s="177" t="str">
        <f>'Crisis Indicator Data'!E152</f>
        <v>TZA</v>
      </c>
      <c r="F155" s="168">
        <f>IF('Crisis Indicator Data'!F152="x","x",IF(LOG('Crisis Indicator Data'!F152)&lt;F$4,0,IF(LOG('Crisis Indicator Data'!F152)&gt;F$3,5,ROUND(5-(F$3-LOG('Crisis Indicator Data'!F152))/(F$3-F$4)*5,1))))</f>
        <v>3.8</v>
      </c>
      <c r="G155" s="165">
        <f>IF('Crisis Indicator Data'!F152="x","x",IF(LEN(E155)&gt;3,('Crisis Indicator Data'!F152/VLOOKUP('Impact of the crisis'!$C155,'Regional Crises'!$B$1:$R$66,4,FALSE)),'Crisis Indicator Data'!F152/VLOOKUP('Impact of the crisis'!$E155,'Country Indicator Data'!$B$4:$P$300,15,FALSE)))</f>
        <v>0.21122488146308421</v>
      </c>
      <c r="H155" s="147">
        <f t="shared" si="52"/>
        <v>1</v>
      </c>
      <c r="I155" s="147">
        <f t="shared" si="53"/>
        <v>2.4</v>
      </c>
      <c r="J155" s="147">
        <f>IF('Crisis Indicator Data'!G152="x","x",IF(LOG('Crisis Indicator Data'!G152)&lt;J$4,0,IF(LOG('Crisis Indicator Data'!G152)&gt;J$3,5,ROUND(5-(J$3-LOG('Crisis Indicator Data'!G152))/(J$3-J$4)*5,1))))</f>
        <v>3.9</v>
      </c>
      <c r="K155" s="165">
        <f>IF('Crisis Indicator Data'!G152="x","x",IF(LEN(E155)&gt;3,('Crisis Indicator Data'!G152/VLOOKUP('Impact of the crisis'!$C155,'Regional Crises'!$B$1:$R$66,5,FALSE)),'Crisis Indicator Data'!G152/VLOOKUP('Impact of the crisis'!$E155,'Country Indicator Data'!$B$4:$P$300,14,FALSE)))</f>
        <v>0.2238271991413622</v>
      </c>
      <c r="L155" s="147">
        <f t="shared" si="54"/>
        <v>1.1000000000000001</v>
      </c>
      <c r="M155" s="147">
        <f t="shared" si="55"/>
        <v>2.5</v>
      </c>
      <c r="N155" s="147">
        <f t="shared" si="56"/>
        <v>2.5</v>
      </c>
      <c r="O155" s="147">
        <f>IF('Crisis Indicator Data'!H152="x","x",IF('Crisis Indicator Data'!H152=0,0,IF(LOG('Crisis Indicator Data'!H152)&lt;O$4,0,IF(LOG('Crisis Indicator Data'!H152)&gt;O$3,5,ROUND(5-(O$3-LOG('Crisis Indicator Data'!H152))/(O$3-O$4)*5,1)))))</f>
        <v>4.5</v>
      </c>
      <c r="P155" s="165">
        <f>IF('Crisis Indicator Data'!H152="x","x",'Crisis Indicator Data'!H152/'Crisis Indicator Data'!G152)</f>
        <v>1</v>
      </c>
      <c r="Q155" s="147">
        <f t="shared" si="57"/>
        <v>5</v>
      </c>
      <c r="R155" s="147">
        <f t="shared" si="58"/>
        <v>4.75</v>
      </c>
      <c r="S155" s="147">
        <f>IF('Crisis Indicator Data'!I152="x","x",IF('Crisis Indicator Data'!I152=0,0,IF(LOG('Crisis Indicator Data'!I152)&lt;S$4,0,IF(LOG('Crisis Indicator Data'!I152)&gt;S$3,5,ROUND(5-(S$3-LOG('Crisis Indicator Data'!I152))/(S$3-S$4)*5,1)))))</f>
        <v>3.4</v>
      </c>
      <c r="T155" s="165">
        <f>IF('Crisis Indicator Data'!H152="x","x",IF('Crisis Indicator Data'!I152="x","x",'Crisis Indicator Data'!I152/'Crisis Indicator Data'!H152))</f>
        <v>1.6450216450216451E-2</v>
      </c>
      <c r="U155" s="147">
        <f t="shared" si="59"/>
        <v>0.5</v>
      </c>
      <c r="V155" s="147">
        <f t="shared" si="60"/>
        <v>2</v>
      </c>
      <c r="W155" s="147">
        <f>IF('Crisis Indicator Data'!L152="x","x",IF('Crisis Indicator Data'!L152=0,0,IF(LOG('Crisis Indicator Data'!L152)&lt;W$4,0,IF(LOG('Crisis Indicator Data'!L152)&gt;W$3,5,ROUND(5-(W$3-LOG('Crisis Indicator Data'!L152))/(W$3-W$4)*5,1)))))</f>
        <v>0.7</v>
      </c>
      <c r="X155" s="166">
        <f>IF(OR('Crisis Indicator Data'!L152="x",'Crisis Indicator Data'!H152="x"),"x",'Crisis Indicator Data'!L152/'Crisis Indicator Data'!H152)</f>
        <v>1.9980019980019979E-7</v>
      </c>
      <c r="Y155" s="147">
        <f t="shared" si="61"/>
        <v>0</v>
      </c>
      <c r="Z155" s="147">
        <f t="shared" si="62"/>
        <v>0.4</v>
      </c>
      <c r="AA155" s="147">
        <f t="shared" si="63"/>
        <v>1.3</v>
      </c>
      <c r="AB155" s="167">
        <f t="shared" si="64"/>
        <v>3.5</v>
      </c>
    </row>
    <row r="156" spans="1:28" x14ac:dyDescent="0.25">
      <c r="A156" s="175" t="str">
        <f>'Crisis Indicator Data'!A153</f>
        <v>Food Security Crisis in North-East Tanzania</v>
      </c>
      <c r="B156" s="176" t="str">
        <f>'Crisis Indicator Data'!B153</f>
        <v>Drought</v>
      </c>
      <c r="C156" s="176" t="str">
        <f>'Crisis Indicator Data'!C153</f>
        <v>TZA003</v>
      </c>
      <c r="D156" s="176" t="str">
        <f>'Crisis Indicator Data'!D153</f>
        <v>Tanzania</v>
      </c>
      <c r="E156" s="177" t="str">
        <f>'Crisis Indicator Data'!E153</f>
        <v>TZA</v>
      </c>
      <c r="F156" s="168">
        <f>IF('Crisis Indicator Data'!F153="x","x",IF(LOG('Crisis Indicator Data'!F153)&lt;F$4,0,IF(LOG('Crisis Indicator Data'!F153)&gt;F$3,5,ROUND(5-(F$3-LOG('Crisis Indicator Data'!F153))/(F$3-F$4)*5,1))))</f>
        <v>4.3</v>
      </c>
      <c r="G156" s="165">
        <f>IF('Crisis Indicator Data'!F153="x","x",IF(LEN(E156)&gt;3,('Crisis Indicator Data'!F153/VLOOKUP('Impact of the crisis'!$C156,'Regional Crises'!$B$1:$R$66,4,FALSE)),'Crisis Indicator Data'!F153/VLOOKUP('Impact of the crisis'!$E156,'Country Indicator Data'!$B$4:$P$300,15,FALSE)))</f>
        <v>0.4032050124181531</v>
      </c>
      <c r="H156" s="147">
        <f t="shared" si="52"/>
        <v>2</v>
      </c>
      <c r="I156" s="147">
        <f t="shared" si="53"/>
        <v>3.15</v>
      </c>
      <c r="J156" s="147">
        <f>IF('Crisis Indicator Data'!G153="x","x",IF(LOG('Crisis Indicator Data'!G153)&lt;J$4,0,IF(LOG('Crisis Indicator Data'!G153)&gt;J$3,5,ROUND(5-(J$3-LOG('Crisis Indicator Data'!G153))/(J$3-J$4)*5,1))))</f>
        <v>3.4</v>
      </c>
      <c r="K156" s="165">
        <f>IF('Crisis Indicator Data'!G153="x","x",IF(LEN(E156)&gt;3,('Crisis Indicator Data'!G153/VLOOKUP('Impact of the crisis'!$C156,'Regional Crises'!$B$1:$R$66,5,FALSE)),'Crisis Indicator Data'!G153/VLOOKUP('Impact of the crisis'!$E156,'Country Indicator Data'!$B$4:$P$300,14,FALSE)))</f>
        <v>0.1604430332573081</v>
      </c>
      <c r="L156" s="147">
        <f t="shared" si="54"/>
        <v>0.8</v>
      </c>
      <c r="M156" s="147">
        <f t="shared" si="55"/>
        <v>2.1</v>
      </c>
      <c r="N156" s="147">
        <f t="shared" si="56"/>
        <v>2.7</v>
      </c>
      <c r="O156" s="147">
        <f>IF('Crisis Indicator Data'!H153="x","x",IF('Crisis Indicator Data'!H153=0,0,IF(LOG('Crisis Indicator Data'!H153)&lt;O$4,0,IF(LOG('Crisis Indicator Data'!H153)&gt;O$3,5,ROUND(5-(O$3-LOG('Crisis Indicator Data'!H153))/(O$3-O$4)*5,1)))))</f>
        <v>3.6</v>
      </c>
      <c r="P156" s="165">
        <f>IF('Crisis Indicator Data'!H153="x","x",'Crisis Indicator Data'!H153/'Crisis Indicator Data'!G153)</f>
        <v>0.44123385673139459</v>
      </c>
      <c r="Q156" s="147">
        <f t="shared" si="57"/>
        <v>2.2000000000000002</v>
      </c>
      <c r="R156" s="147">
        <f t="shared" si="58"/>
        <v>2.9000000000000004</v>
      </c>
      <c r="S156" s="147" t="str">
        <f>IF('Crisis Indicator Data'!I153="x","x",IF('Crisis Indicator Data'!I153=0,0,IF(LOG('Crisis Indicator Data'!I153)&lt;S$4,0,IF(LOG('Crisis Indicator Data'!I153)&gt;S$3,5,ROUND(5-(S$3-LOG('Crisis Indicator Data'!I153))/(S$3-S$4)*5,1)))))</f>
        <v>x</v>
      </c>
      <c r="T156" s="165" t="str">
        <f>IF('Crisis Indicator Data'!H153="x","x",IF('Crisis Indicator Data'!I153="x","x",'Crisis Indicator Data'!I153/'Crisis Indicator Data'!H153))</f>
        <v>x</v>
      </c>
      <c r="U156" s="147" t="str">
        <f t="shared" si="59"/>
        <v>x</v>
      </c>
      <c r="V156" s="147" t="str">
        <f t="shared" si="60"/>
        <v>x</v>
      </c>
      <c r="W156" s="147">
        <f>IF('Crisis Indicator Data'!L153="x","x",IF('Crisis Indicator Data'!L153=0,0,IF(LOG('Crisis Indicator Data'!L153)&lt;W$4,0,IF(LOG('Crisis Indicator Data'!L153)&gt;W$3,5,ROUND(5-(W$3-LOG('Crisis Indicator Data'!L153))/(W$3-W$4)*5,1)))))</f>
        <v>0</v>
      </c>
      <c r="X156" s="166">
        <f>IF(OR('Crisis Indicator Data'!L153="x",'Crisis Indicator Data'!H153="x"),"x",'Crisis Indicator Data'!L153/'Crisis Indicator Data'!H153)</f>
        <v>0</v>
      </c>
      <c r="Y156" s="147">
        <f t="shared" si="61"/>
        <v>0</v>
      </c>
      <c r="Z156" s="147">
        <f t="shared" si="62"/>
        <v>0</v>
      </c>
      <c r="AA156" s="147">
        <f t="shared" si="63"/>
        <v>0</v>
      </c>
      <c r="AB156" s="167">
        <f t="shared" si="64"/>
        <v>1.7</v>
      </c>
    </row>
    <row r="157" spans="1:28" x14ac:dyDescent="0.25">
      <c r="A157" s="175" t="str">
        <f>'Crisis Indicator Data'!A154</f>
        <v>International Displacement in Uganda</v>
      </c>
      <c r="B157" s="176" t="str">
        <f>'Crisis Indicator Data'!B154</f>
        <v>Displacement</v>
      </c>
      <c r="C157" s="176" t="str">
        <f>'Crisis Indicator Data'!C154</f>
        <v>UGA005</v>
      </c>
      <c r="D157" s="176" t="str">
        <f>'Crisis Indicator Data'!D154</f>
        <v>Uganda</v>
      </c>
      <c r="E157" s="177" t="str">
        <f>'Crisis Indicator Data'!E154</f>
        <v>UGA</v>
      </c>
      <c r="F157" s="168">
        <f>IF('Crisis Indicator Data'!F154="x","x",IF(LOG('Crisis Indicator Data'!F154)&lt;F$4,0,IF(LOG('Crisis Indicator Data'!F154)&gt;F$3,5,ROUND(5-(F$3-LOG('Crisis Indicator Data'!F154))/(F$3-F$4)*5,1))))</f>
        <v>2.4</v>
      </c>
      <c r="G157" s="165">
        <f>IF('Crisis Indicator Data'!F154="x","x",IF(LEN(E157)&gt;3,('Crisis Indicator Data'!F154/VLOOKUP('Impact of the crisis'!$C157,'Regional Crises'!$B$1:$R$66,4,FALSE)),'Crisis Indicator Data'!F154/VLOOKUP('Impact of the crisis'!$E157,'Country Indicator Data'!$B$4:$P$300,15,FALSE)))</f>
        <v>0.13222122481547977</v>
      </c>
      <c r="H157" s="147">
        <f t="shared" si="52"/>
        <v>0.6</v>
      </c>
      <c r="I157" s="147">
        <f t="shared" si="53"/>
        <v>1.5</v>
      </c>
      <c r="J157" s="147">
        <f>IF('Crisis Indicator Data'!G154="x","x",IF(LOG('Crisis Indicator Data'!G154)&lt;J$4,0,IF(LOG('Crisis Indicator Data'!G154)&gt;J$3,5,ROUND(5-(J$3-LOG('Crisis Indicator Data'!G154))/(J$3-J$4)*5,1))))</f>
        <v>3</v>
      </c>
      <c r="K157" s="165">
        <f>IF('Crisis Indicator Data'!G154="x","x",IF(LEN(E157)&gt;3,('Crisis Indicator Data'!G154/VLOOKUP('Impact of the crisis'!$C157,'Regional Crises'!$B$1:$R$66,5,FALSE)),'Crisis Indicator Data'!G154/VLOOKUP('Impact of the crisis'!$E157,'Country Indicator Data'!$B$4:$P$300,14,FALSE)))</f>
        <v>0.16141593653555375</v>
      </c>
      <c r="L157" s="147">
        <f t="shared" si="54"/>
        <v>0.8</v>
      </c>
      <c r="M157" s="147">
        <f t="shared" si="55"/>
        <v>1.9</v>
      </c>
      <c r="N157" s="147">
        <f t="shared" si="56"/>
        <v>1.7</v>
      </c>
      <c r="O157" s="147">
        <f>IF('Crisis Indicator Data'!H154="x","x",IF('Crisis Indicator Data'!H154=0,0,IF(LOG('Crisis Indicator Data'!H154)&lt;O$4,0,IF(LOG('Crisis Indicator Data'!H154)&gt;O$3,5,ROUND(5-(O$3-LOG('Crisis Indicator Data'!H154))/(O$3-O$4)*5,1)))))</f>
        <v>2.8</v>
      </c>
      <c r="P157" s="165">
        <f>IF('Crisis Indicator Data'!H154="x","x",'Crisis Indicator Data'!H154/'Crisis Indicator Data'!G154)</f>
        <v>0.19658668035416399</v>
      </c>
      <c r="Q157" s="147">
        <f t="shared" si="57"/>
        <v>0.9</v>
      </c>
      <c r="R157" s="147">
        <f t="shared" si="58"/>
        <v>1.8499999999999999</v>
      </c>
      <c r="S157" s="147">
        <f>IF('Crisis Indicator Data'!I154="x","x",IF('Crisis Indicator Data'!I154=0,0,IF(LOG('Crisis Indicator Data'!I154)&lt;S$4,0,IF(LOG('Crisis Indicator Data'!I154)&gt;S$3,5,ROUND(5-(S$3-LOG('Crisis Indicator Data'!I154))/(S$3-S$4)*5,1)))))</f>
        <v>4.5999999999999996</v>
      </c>
      <c r="T157" s="165">
        <f>IF('Crisis Indicator Data'!H154="x","x",IF('Crisis Indicator Data'!I154="x","x",'Crisis Indicator Data'!I154/'Crisis Indicator Data'!H154))</f>
        <v>1</v>
      </c>
      <c r="U157" s="147">
        <f t="shared" si="59"/>
        <v>5</v>
      </c>
      <c r="V157" s="147">
        <f t="shared" si="60"/>
        <v>4.8</v>
      </c>
      <c r="W157" s="147" t="str">
        <f>IF('Crisis Indicator Data'!L154="x","x",IF('Crisis Indicator Data'!L154=0,0,IF(LOG('Crisis Indicator Data'!L154)&lt;W$4,0,IF(LOG('Crisis Indicator Data'!L154)&gt;W$3,5,ROUND(5-(W$3-LOG('Crisis Indicator Data'!L154))/(W$3-W$4)*5,1)))))</f>
        <v>x</v>
      </c>
      <c r="X157" s="166" t="str">
        <f>IF(OR('Crisis Indicator Data'!L154="x",'Crisis Indicator Data'!H154="x"),"x",'Crisis Indicator Data'!L154/'Crisis Indicator Data'!H154)</f>
        <v>x</v>
      </c>
      <c r="Y157" s="147" t="str">
        <f t="shared" si="61"/>
        <v>x</v>
      </c>
      <c r="Z157" s="147" t="str">
        <f t="shared" si="62"/>
        <v>x</v>
      </c>
      <c r="AA157" s="147">
        <f t="shared" si="63"/>
        <v>4.8</v>
      </c>
      <c r="AB157" s="167">
        <f t="shared" si="64"/>
        <v>3.7</v>
      </c>
    </row>
    <row r="158" spans="1:28" x14ac:dyDescent="0.25">
      <c r="A158" s="175" t="str">
        <f>'Crisis Indicator Data'!A155</f>
        <v>Conflict in Ukraine</v>
      </c>
      <c r="B158" s="176" t="str">
        <f>'Crisis Indicator Data'!B155</f>
        <v>Conflict,Displacement</v>
      </c>
      <c r="C158" s="176" t="str">
        <f>'Crisis Indicator Data'!C155</f>
        <v>UKR002</v>
      </c>
      <c r="D158" s="176" t="str">
        <f>'Crisis Indicator Data'!D155</f>
        <v>Ukraine</v>
      </c>
      <c r="E158" s="177" t="str">
        <f>'Crisis Indicator Data'!E155</f>
        <v>UKR</v>
      </c>
      <c r="F158" s="168">
        <f>IF('Crisis Indicator Data'!F155="x","x",IF(LOG('Crisis Indicator Data'!F155)&lt;F$4,0,IF(LOG('Crisis Indicator Data'!F155)&gt;F$3,5,ROUND(5-(F$3-LOG('Crisis Indicator Data'!F155))/(F$3-F$4)*5,1))))</f>
        <v>4.5999999999999996</v>
      </c>
      <c r="G158" s="165">
        <f>IF('Crisis Indicator Data'!F155="x","x",IF(LEN(E158)&gt;3,('Crisis Indicator Data'!F155/VLOOKUP('Impact of the crisis'!$C158,'Regional Crises'!$B$1:$R$66,4,FALSE)),'Crisis Indicator Data'!F155/VLOOKUP('Impact of the crisis'!$E158,'Country Indicator Data'!$B$4:$P$300,15,FALSE)))</f>
        <v>1.0420134992836059</v>
      </c>
      <c r="H158" s="147">
        <f t="shared" si="52"/>
        <v>5</v>
      </c>
      <c r="I158" s="147">
        <f t="shared" si="53"/>
        <v>4.8</v>
      </c>
      <c r="J158" s="147">
        <f>IF('Crisis Indicator Data'!G155="x","x",IF(LOG('Crisis Indicator Data'!G155)&lt;J$4,0,IF(LOG('Crisis Indicator Data'!G155)&gt;J$3,5,ROUND(5-(J$3-LOG('Crisis Indicator Data'!G155))/(J$3-J$4)*5,1))))</f>
        <v>5</v>
      </c>
      <c r="K158" s="165">
        <f>IF('Crisis Indicator Data'!G155="x","x",IF(LEN(E158)&gt;3,('Crisis Indicator Data'!G155/VLOOKUP('Impact of the crisis'!$C158,'Regional Crises'!$B$1:$R$66,5,FALSE)),'Crisis Indicator Data'!G155/VLOOKUP('Impact of the crisis'!$E158,'Country Indicator Data'!$B$4:$P$300,14,FALSE)))</f>
        <v>1</v>
      </c>
      <c r="L158" s="147">
        <f t="shared" si="54"/>
        <v>5</v>
      </c>
      <c r="M158" s="147">
        <f t="shared" si="55"/>
        <v>5</v>
      </c>
      <c r="N158" s="147">
        <f t="shared" si="56"/>
        <v>4.9000000000000004</v>
      </c>
      <c r="O158" s="147">
        <f>IF('Crisis Indicator Data'!H155="x","x",IF('Crisis Indicator Data'!H155=0,0,IF(LOG('Crisis Indicator Data'!H155)&lt;O$4,0,IF(LOG('Crisis Indicator Data'!H155)&gt;O$3,5,ROUND(5-(O$3-LOG('Crisis Indicator Data'!H155))/(O$3-O$4)*5,1)))))</f>
        <v>4.5999999999999996</v>
      </c>
      <c r="P158" s="165">
        <f>IF('Crisis Indicator Data'!H155="x","x",'Crisis Indicator Data'!H155/'Crisis Indicator Data'!G155)</f>
        <v>0.48102445980037295</v>
      </c>
      <c r="Q158" s="147">
        <f t="shared" si="57"/>
        <v>2.4</v>
      </c>
      <c r="R158" s="147">
        <f t="shared" si="58"/>
        <v>3.5</v>
      </c>
      <c r="S158" s="147">
        <f>IF('Crisis Indicator Data'!I155="x","x",IF('Crisis Indicator Data'!I155=0,0,IF(LOG('Crisis Indicator Data'!I155)&lt;S$4,0,IF(LOG('Crisis Indicator Data'!I155)&gt;S$3,5,ROUND(5-(S$3-LOG('Crisis Indicator Data'!I155))/(S$3-S$4)*5,1)))))</f>
        <v>5</v>
      </c>
      <c r="T158" s="165">
        <f>IF('Crisis Indicator Data'!H155="x","x",IF('Crisis Indicator Data'!I155="x","x",'Crisis Indicator Data'!I155/'Crisis Indicator Data'!H155))</f>
        <v>1.0881883479648842</v>
      </c>
      <c r="U158" s="147">
        <f t="shared" si="59"/>
        <v>5</v>
      </c>
      <c r="V158" s="147">
        <f t="shared" si="60"/>
        <v>5</v>
      </c>
      <c r="W158" s="147">
        <f>IF('Crisis Indicator Data'!L155="x","x",IF('Crisis Indicator Data'!L155=0,0,IF(LOG('Crisis Indicator Data'!L155)&lt;W$4,0,IF(LOG('Crisis Indicator Data'!L155)&gt;W$3,5,ROUND(5-(W$3-LOG('Crisis Indicator Data'!L155))/(W$3-W$4)*5,1)))))</f>
        <v>5</v>
      </c>
      <c r="X158" s="166">
        <f>IF(OR('Crisis Indicator Data'!L155="x",'Crisis Indicator Data'!H155="x"),"x",'Crisis Indicator Data'!L155/'Crisis Indicator Data'!H155)</f>
        <v>4.8876980959981753E-4</v>
      </c>
      <c r="Y158" s="147">
        <f t="shared" si="61"/>
        <v>5</v>
      </c>
      <c r="Z158" s="147">
        <f t="shared" si="62"/>
        <v>5</v>
      </c>
      <c r="AA158" s="147">
        <f t="shared" si="63"/>
        <v>5</v>
      </c>
      <c r="AB158" s="167">
        <f t="shared" si="64"/>
        <v>4.4000000000000004</v>
      </c>
    </row>
    <row r="159" spans="1:28" x14ac:dyDescent="0.25">
      <c r="A159" s="175" t="str">
        <f>'Crisis Indicator Data'!A156</f>
        <v>Complex crisis in Venezuela</v>
      </c>
      <c r="B159" s="176" t="str">
        <f>'Crisis Indicator Data'!B156</f>
        <v>Socio-political,Violence,Floods</v>
      </c>
      <c r="C159" s="176" t="str">
        <f>'Crisis Indicator Data'!C156</f>
        <v>VEN001</v>
      </c>
      <c r="D159" s="176" t="str">
        <f>'Crisis Indicator Data'!D156</f>
        <v>Venezuela</v>
      </c>
      <c r="E159" s="177" t="str">
        <f>'Crisis Indicator Data'!E156</f>
        <v>VEN</v>
      </c>
      <c r="F159" s="168">
        <f>IF('Crisis Indicator Data'!F156="x","x",IF(LOG('Crisis Indicator Data'!F156)&lt;F$4,0,IF(LOG('Crisis Indicator Data'!F156)&gt;F$3,5,ROUND(5-(F$3-LOG('Crisis Indicator Data'!F156))/(F$3-F$4)*5,1))))</f>
        <v>4.9000000000000004</v>
      </c>
      <c r="G159" s="165">
        <f>IF('Crisis Indicator Data'!F156="x","x",IF(LEN(E159)&gt;3,('Crisis Indicator Data'!F156/VLOOKUP('Impact of the crisis'!$C159,'Regional Crises'!$B$1:$R$66,4,FALSE)),'Crisis Indicator Data'!F156/VLOOKUP('Impact of the crisis'!$E159,'Country Indicator Data'!$B$4:$P$300,15,FALSE)))</f>
        <v>1</v>
      </c>
      <c r="H159" s="147">
        <f t="shared" si="52"/>
        <v>5</v>
      </c>
      <c r="I159" s="147">
        <f t="shared" si="53"/>
        <v>4.95</v>
      </c>
      <c r="J159" s="147">
        <f>IF('Crisis Indicator Data'!G156="x","x",IF(LOG('Crisis Indicator Data'!G156)&lt;J$4,0,IF(LOG('Crisis Indicator Data'!G156)&gt;J$3,5,ROUND(5-(J$3-LOG('Crisis Indicator Data'!G156))/(J$3-J$4)*5,1))))</f>
        <v>4.8</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4.9000000000000004</v>
      </c>
      <c r="N159" s="147">
        <f t="shared" si="56"/>
        <v>4.9000000000000004</v>
      </c>
      <c r="O159" s="147">
        <f>IF('Crisis Indicator Data'!H156="x","x",IF('Crisis Indicator Data'!H156=0,0,IF(LOG('Crisis Indicator Data'!H156)&lt;O$4,0,IF(LOG('Crisis Indicator Data'!H156)&gt;O$3,5,ROUND(5-(O$3-LOG('Crisis Indicator Data'!H156))/(O$3-O$4)*5,1)))))</f>
        <v>4.5999999999999996</v>
      </c>
      <c r="P159" s="165">
        <f>IF('Crisis Indicator Data'!H156="x","x",'Crisis Indicator Data'!H156/'Crisis Indicator Data'!G156)</f>
        <v>0.65982394366197183</v>
      </c>
      <c r="Q159" s="147">
        <f t="shared" si="57"/>
        <v>3.3</v>
      </c>
      <c r="R159" s="147">
        <f t="shared" si="58"/>
        <v>3.9499999999999997</v>
      </c>
      <c r="S159" s="147">
        <f>IF('Crisis Indicator Data'!I156="x","x",IF('Crisis Indicator Data'!I156=0,0,IF(LOG('Crisis Indicator Data'!I156)&lt;S$4,0,IF(LOG('Crisis Indicator Data'!I156)&gt;S$3,5,ROUND(5-(S$3-LOG('Crisis Indicator Data'!I156))/(S$3-S$4)*5,1)))))</f>
        <v>5</v>
      </c>
      <c r="T159" s="165">
        <f>IF('Crisis Indicator Data'!H156="x","x",IF('Crisis Indicator Data'!I156="x","x",'Crisis Indicator Data'!I156/'Crisis Indicator Data'!H156))</f>
        <v>0.29884198729921552</v>
      </c>
      <c r="U159" s="147">
        <f t="shared" si="59"/>
        <v>5</v>
      </c>
      <c r="V159" s="147">
        <f t="shared" si="60"/>
        <v>5</v>
      </c>
      <c r="W159" s="147">
        <f>IF('Crisis Indicator Data'!L156="x","x",IF('Crisis Indicator Data'!L156=0,0,IF(LOG('Crisis Indicator Data'!L156)&lt;W$4,0,IF(LOG('Crisis Indicator Data'!L156)&gt;W$3,5,ROUND(5-(W$3-LOG('Crisis Indicator Data'!L156))/(W$3-W$4)*5,1)))))</f>
        <v>4.0999999999999996</v>
      </c>
      <c r="X159" s="166">
        <f>IF(OR('Crisis Indicator Data'!L156="x",'Crisis Indicator Data'!H156="x"),"x",'Crisis Indicator Data'!L156/'Crisis Indicator Data'!H156)</f>
        <v>3.7248519131223652E-5</v>
      </c>
      <c r="Y159" s="147">
        <f t="shared" si="61"/>
        <v>1.9</v>
      </c>
      <c r="Z159" s="147">
        <f t="shared" si="62"/>
        <v>3</v>
      </c>
      <c r="AA159" s="147">
        <f t="shared" si="63"/>
        <v>4.2</v>
      </c>
      <c r="AB159" s="167">
        <f t="shared" si="64"/>
        <v>4.0999999999999996</v>
      </c>
    </row>
    <row r="160" spans="1:28" x14ac:dyDescent="0.25">
      <c r="A160" s="175" t="str">
        <f>'Crisis Indicator Data'!A157</f>
        <v>Cyclone Judy and cyclone Kevin in Vanuatu</v>
      </c>
      <c r="B160" s="176" t="str">
        <f>'Crisis Indicator Data'!B157</f>
        <v>Cyclone</v>
      </c>
      <c r="C160" s="176" t="str">
        <f>'Crisis Indicator Data'!C157</f>
        <v>VUT003</v>
      </c>
      <c r="D160" s="176" t="str">
        <f>'Crisis Indicator Data'!D157</f>
        <v>Vanuatu</v>
      </c>
      <c r="E160" s="177" t="str">
        <f>'Crisis Indicator Data'!E157</f>
        <v>VUT</v>
      </c>
      <c r="F160" s="168">
        <f>IF('Crisis Indicator Data'!F157="x","x",IF(LOG('Crisis Indicator Data'!F157)&lt;F$4,0,IF(LOG('Crisis Indicator Data'!F157)&gt;F$3,5,ROUND(5-(F$3-LOG('Crisis Indicator Data'!F157))/(F$3-F$4)*5,1))))</f>
        <v>1.8</v>
      </c>
      <c r="G160" s="165">
        <f>IF('Crisis Indicator Data'!F157="x","x",IF(LEN(E160)&gt;3,('Crisis Indicator Data'!F157/VLOOKUP('Impact of the crisis'!$C160,'Regional Crises'!$B$1:$R$66,4,FALSE)),'Crisis Indicator Data'!F157/VLOOKUP('Impact of the crisis'!$E160,'Country Indicator Data'!$B$4:$P$300,15,FALSE)))</f>
        <v>1</v>
      </c>
      <c r="H160" s="147">
        <f t="shared" si="52"/>
        <v>5</v>
      </c>
      <c r="I160" s="147">
        <f t="shared" si="53"/>
        <v>3.4</v>
      </c>
      <c r="J160" s="147">
        <f>IF('Crisis Indicator Data'!G157="x","x",IF(LOG('Crisis Indicator Data'!G157)&lt;J$4,0,IF(LOG('Crisis Indicator Data'!G157)&gt;J$3,5,ROUND(5-(J$3-LOG('Crisis Indicator Data'!G157))/(J$3-J$4)*5,1))))</f>
        <v>0</v>
      </c>
      <c r="K160" s="165">
        <f>IF('Crisis Indicator Data'!G157="x","x",IF(LEN(E160)&gt;3,('Crisis Indicator Data'!G157/VLOOKUP('Impact of the crisis'!$C160,'Regional Crises'!$B$1:$R$66,5,FALSE)),'Crisis Indicator Data'!G157/VLOOKUP('Impact of the crisis'!$E160,'Country Indicator Data'!$B$4:$P$300,14,FALSE)))</f>
        <v>1</v>
      </c>
      <c r="L160" s="147">
        <f t="shared" si="54"/>
        <v>5</v>
      </c>
      <c r="M160" s="147">
        <f t="shared" si="55"/>
        <v>2.5</v>
      </c>
      <c r="N160" s="147">
        <f t="shared" si="56"/>
        <v>3</v>
      </c>
      <c r="O160" s="147">
        <f>IF('Crisis Indicator Data'!H157="x","x",IF('Crisis Indicator Data'!H157=0,0,IF(LOG('Crisis Indicator Data'!H157)&lt;O$4,0,IF(LOG('Crisis Indicator Data'!H157)&gt;O$3,5,ROUND(5-(O$3-LOG('Crisis Indicator Data'!H157))/(O$3-O$4)*5,1)))))</f>
        <v>1.5</v>
      </c>
      <c r="P160" s="165">
        <f>IF('Crisis Indicator Data'!H157="x","x",'Crisis Indicator Data'!H157/'Crisis Indicator Data'!G157)</f>
        <v>0.74925373134328355</v>
      </c>
      <c r="Q160" s="147">
        <f t="shared" si="57"/>
        <v>3.7</v>
      </c>
      <c r="R160" s="147">
        <f t="shared" si="58"/>
        <v>2.6</v>
      </c>
      <c r="S160" s="147">
        <f>IF('Crisis Indicator Data'!I157="x","x",IF('Crisis Indicator Data'!I157=0,0,IF(LOG('Crisis Indicator Data'!I157)&lt;S$4,0,IF(LOG('Crisis Indicator Data'!I157)&gt;S$3,5,ROUND(5-(S$3-LOG('Crisis Indicator Data'!I157))/(S$3-S$4)*5,1)))))</f>
        <v>0</v>
      </c>
      <c r="T160" s="165">
        <f>IF('Crisis Indicator Data'!H157="x","x",IF('Crisis Indicator Data'!I157="x","x",'Crisis Indicator Data'!I157/'Crisis Indicator Data'!H157))</f>
        <v>3.9840637450199202E-3</v>
      </c>
      <c r="U160" s="147">
        <f t="shared" si="59"/>
        <v>0.1</v>
      </c>
      <c r="V160" s="147">
        <f t="shared" si="60"/>
        <v>0.1</v>
      </c>
      <c r="W160" s="147" t="str">
        <f>IF('Crisis Indicator Data'!L157="x","x",IF('Crisis Indicator Data'!L157=0,0,IF(LOG('Crisis Indicator Data'!L157)&lt;W$4,0,IF(LOG('Crisis Indicator Data'!L157)&gt;W$3,5,ROUND(5-(W$3-LOG('Crisis Indicator Data'!L157))/(W$3-W$4)*5,1)))))</f>
        <v>x</v>
      </c>
      <c r="X160" s="166" t="str">
        <f>IF(OR('Crisis Indicator Data'!L157="x",'Crisis Indicator Data'!H157="x"),"x",'Crisis Indicator Data'!L157/'Crisis Indicator Data'!H157)</f>
        <v>x</v>
      </c>
      <c r="Y160" s="147" t="str">
        <f t="shared" si="61"/>
        <v>x</v>
      </c>
      <c r="Z160" s="147" t="str">
        <f t="shared" si="62"/>
        <v>x</v>
      </c>
      <c r="AA160" s="147">
        <f t="shared" si="63"/>
        <v>0.1</v>
      </c>
      <c r="AB160" s="167">
        <f t="shared" si="64"/>
        <v>1.5</v>
      </c>
    </row>
    <row r="161" spans="1:28" x14ac:dyDescent="0.25">
      <c r="A161" s="175" t="str">
        <f>'Crisis Indicator Data'!A158</f>
        <v>Conflict in Yemen</v>
      </c>
      <c r="B161" s="176" t="str">
        <f>'Crisis Indicator Data'!B158</f>
        <v>Conflict</v>
      </c>
      <c r="C161" s="176" t="str">
        <f>'Crisis Indicator Data'!C158</f>
        <v>YEM001</v>
      </c>
      <c r="D161" s="176" t="str">
        <f>'Crisis Indicator Data'!D158</f>
        <v>Yemen</v>
      </c>
      <c r="E161" s="177" t="str">
        <f>'Crisis Indicator Data'!E158</f>
        <v>YEM</v>
      </c>
      <c r="F161" s="168">
        <f>IF('Crisis Indicator Data'!F158="x","x",IF(LOG('Crisis Indicator Data'!F158)&lt;F$4,0,IF(LOG('Crisis Indicator Data'!F158)&gt;F$3,5,ROUND(5-(F$3-LOG('Crisis Indicator Data'!F158))/(F$3-F$4)*5,1))))</f>
        <v>4.5</v>
      </c>
      <c r="G161" s="165">
        <f>IF('Crisis Indicator Data'!F158="x","x",IF(LEN(E161)&gt;3,('Crisis Indicator Data'!F158/VLOOKUP('Impact of the crisis'!$C161,'Regional Crises'!$B$1:$R$66,4,FALSE)),'Crisis Indicator Data'!F158/VLOOKUP('Impact of the crisis'!$E161,'Country Indicator Data'!$B$4:$P$300,15,FALSE)))</f>
        <v>1</v>
      </c>
      <c r="H161" s="147">
        <f t="shared" si="52"/>
        <v>5</v>
      </c>
      <c r="I161" s="147">
        <f t="shared" si="53"/>
        <v>4.75</v>
      </c>
      <c r="J161" s="147">
        <f>IF('Crisis Indicator Data'!G158="x","x",IF(LOG('Crisis Indicator Data'!G158)&lt;J$4,0,IF(LOG('Crisis Indicator Data'!G158)&gt;J$3,5,ROUND(5-(J$3-LOG('Crisis Indicator Data'!G158))/(J$3-J$4)*5,1))))</f>
        <v>5</v>
      </c>
      <c r="K161" s="165">
        <f>IF('Crisis Indicator Data'!G158="x","x",IF(LEN(E161)&gt;3,('Crisis Indicator Data'!G158/VLOOKUP('Impact of the crisis'!$C161,'Regional Crises'!$B$1:$R$66,5,FALSE)),'Crisis Indicator Data'!G158/VLOOKUP('Impact of the crisis'!$E161,'Country Indicator Data'!$B$4:$P$300,14,FALSE)))</f>
        <v>0.96764705882352942</v>
      </c>
      <c r="L161" s="147">
        <f t="shared" si="54"/>
        <v>4.8</v>
      </c>
      <c r="M161" s="147">
        <f t="shared" si="55"/>
        <v>4.9000000000000004</v>
      </c>
      <c r="N161" s="147">
        <f t="shared" si="56"/>
        <v>4.8</v>
      </c>
      <c r="O161" s="147">
        <f>IF('Crisis Indicator Data'!H158="x","x",IF('Crisis Indicator Data'!H158=0,0,IF(LOG('Crisis Indicator Data'!H158)&lt;O$4,0,IF(LOG('Crisis Indicator Data'!H158)&gt;O$3,5,ROUND(5-(O$3-LOG('Crisis Indicator Data'!H158))/(O$3-O$4)*5,1)))))</f>
        <v>4.9000000000000004</v>
      </c>
      <c r="P161" s="165">
        <f>IF('Crisis Indicator Data'!H158="x","x",'Crisis Indicator Data'!H158/'Crisis Indicator Data'!G158)</f>
        <v>0.84802431610942253</v>
      </c>
      <c r="Q161" s="147">
        <f t="shared" si="57"/>
        <v>4.2</v>
      </c>
      <c r="R161" s="147">
        <f t="shared" si="58"/>
        <v>4.5500000000000007</v>
      </c>
      <c r="S161" s="147">
        <f>IF('Crisis Indicator Data'!I158="x","x",IF('Crisis Indicator Data'!I158=0,0,IF(LOG('Crisis Indicator Data'!I158)&lt;S$4,0,IF(LOG('Crisis Indicator Data'!I158)&gt;S$3,5,ROUND(5-(S$3-LOG('Crisis Indicator Data'!I158))/(S$3-S$4)*5,1)))))</f>
        <v>5</v>
      </c>
      <c r="T161" s="165">
        <f>IF('Crisis Indicator Data'!H158="x","x",IF('Crisis Indicator Data'!I158="x","x",'Crisis Indicator Data'!I158/'Crisis Indicator Data'!H158))</f>
        <v>0.16473118279569893</v>
      </c>
      <c r="U161" s="147">
        <f t="shared" si="59"/>
        <v>5</v>
      </c>
      <c r="V161" s="147">
        <f t="shared" si="60"/>
        <v>5</v>
      </c>
      <c r="W161" s="147">
        <f>IF('Crisis Indicator Data'!L158="x","x",IF('Crisis Indicator Data'!L158=0,0,IF(LOG('Crisis Indicator Data'!L158)&lt;W$4,0,IF(LOG('Crisis Indicator Data'!L158)&gt;W$3,5,ROUND(5-(W$3-LOG('Crisis Indicator Data'!L158))/(W$3-W$4)*5,1)))))</f>
        <v>4.7</v>
      </c>
      <c r="X161" s="166">
        <f>IF(OR('Crisis Indicator Data'!L158="x",'Crisis Indicator Data'!H158="x"),"x",'Crisis Indicator Data'!L158/'Crisis Indicator Data'!H158)</f>
        <v>6.978494623655914E-5</v>
      </c>
      <c r="Y161" s="147">
        <f t="shared" si="61"/>
        <v>3.5</v>
      </c>
      <c r="Z161" s="147">
        <f t="shared" si="62"/>
        <v>4.0999999999999996</v>
      </c>
      <c r="AA161" s="147">
        <f t="shared" si="63"/>
        <v>4.5999999999999996</v>
      </c>
      <c r="AB161" s="167">
        <f t="shared" si="64"/>
        <v>4.5999999999999996</v>
      </c>
    </row>
    <row r="162" spans="1:28" x14ac:dyDescent="0.25">
      <c r="A162" s="175" t="str">
        <f>'Crisis Indicator Data'!A159</f>
        <v>Mixed migration flows in Yemen</v>
      </c>
      <c r="B162" s="176" t="str">
        <f>'Crisis Indicator Data'!B159</f>
        <v>Displacement</v>
      </c>
      <c r="C162" s="176" t="str">
        <f>'Crisis Indicator Data'!C159</f>
        <v>YEM002</v>
      </c>
      <c r="D162" s="176" t="str">
        <f>'Crisis Indicator Data'!D159</f>
        <v>Yemen</v>
      </c>
      <c r="E162" s="177" t="str">
        <f>'Crisis Indicator Data'!E159</f>
        <v>YEM</v>
      </c>
      <c r="F162" s="168">
        <f>IF('Crisis Indicator Data'!F159="x","x",IF(LOG('Crisis Indicator Data'!F159)&lt;F$4,0,IF(LOG('Crisis Indicator Data'!F159)&gt;F$3,5,ROUND(5-(F$3-LOG('Crisis Indicator Data'!F159))/(F$3-F$4)*5,1))))</f>
        <v>2.8</v>
      </c>
      <c r="G162" s="165">
        <f>IF('Crisis Indicator Data'!F159="x","x",IF(LEN(E162)&gt;3,('Crisis Indicator Data'!F159/VLOOKUP('Impact of the crisis'!$C162,'Regional Crises'!$B$1:$R$66,4,FALSE)),'Crisis Indicator Data'!F159/VLOOKUP('Impact of the crisis'!$E162,'Country Indicator Data'!$B$4:$P$300,15,FALSE)))</f>
        <v>8.881186431047218E-2</v>
      </c>
      <c r="H162" s="147">
        <f t="shared" si="52"/>
        <v>0.4</v>
      </c>
      <c r="I162" s="147">
        <f t="shared" si="53"/>
        <v>1.5999999999999999</v>
      </c>
      <c r="J162" s="147">
        <f>IF('Crisis Indicator Data'!G159="x","x",IF(LOG('Crisis Indicator Data'!G159)&lt;J$4,0,IF(LOG('Crisis Indicator Data'!G159)&gt;J$3,5,ROUND(5-(J$3-LOG('Crisis Indicator Data'!G159))/(J$3-J$4)*5,1))))</f>
        <v>2.2999999999999998</v>
      </c>
      <c r="K162" s="165">
        <f>IF('Crisis Indicator Data'!G159="x","x",IF(LEN(E162)&gt;3,('Crisis Indicator Data'!G159/VLOOKUP('Impact of the crisis'!$C162,'Regional Crises'!$B$1:$R$66,5,FALSE)),'Crisis Indicator Data'!G159/VLOOKUP('Impact of the crisis'!$E162,'Country Indicator Data'!$B$4:$P$300,14,FALSE)))</f>
        <v>0.14050000000000001</v>
      </c>
      <c r="L162" s="147">
        <f t="shared" si="54"/>
        <v>0.7</v>
      </c>
      <c r="M162" s="147">
        <f t="shared" si="55"/>
        <v>1.5</v>
      </c>
      <c r="N162" s="147">
        <f t="shared" si="56"/>
        <v>1.6</v>
      </c>
      <c r="O162" s="147">
        <f>IF('Crisis Indicator Data'!H159="x","x",IF('Crisis Indicator Data'!H159=0,0,IF(LOG('Crisis Indicator Data'!H159)&lt;O$4,0,IF(LOG('Crisis Indicator Data'!H159)&gt;O$3,5,ROUND(5-(O$3-LOG('Crisis Indicator Data'!H159))/(O$3-O$4)*5,1)))))</f>
        <v>0.9</v>
      </c>
      <c r="P162" s="165">
        <f>IF('Crisis Indicator Data'!H159="x","x",'Crisis Indicator Data'!H159/'Crisis Indicator Data'!G159)</f>
        <v>2.1561649570860372E-2</v>
      </c>
      <c r="Q162" s="147">
        <f t="shared" si="57"/>
        <v>0.1</v>
      </c>
      <c r="R162" s="147">
        <f t="shared" si="58"/>
        <v>0.5</v>
      </c>
      <c r="S162" s="147">
        <f>IF('Crisis Indicator Data'!I159="x","x",IF('Crisis Indicator Data'!I159=0,0,IF(LOG('Crisis Indicator Data'!I159)&lt;S$4,0,IF(LOG('Crisis Indicator Data'!I159)&gt;S$3,5,ROUND(5-(S$3-LOG('Crisis Indicator Data'!I159))/(S$3-S$4)*5,1)))))</f>
        <v>2.9</v>
      </c>
      <c r="T162" s="165">
        <f>IF('Crisis Indicator Data'!H159="x","x",IF('Crisis Indicator Data'!I159="x","x",'Crisis Indicator Data'!I159/'Crisis Indicator Data'!H159))</f>
        <v>1</v>
      </c>
      <c r="U162" s="147">
        <f t="shared" si="59"/>
        <v>5</v>
      </c>
      <c r="V162" s="147">
        <f t="shared" si="60"/>
        <v>4</v>
      </c>
      <c r="W162" s="147">
        <f>IF('Crisis Indicator Data'!L159="x","x",IF('Crisis Indicator Data'!L159=0,0,IF(LOG('Crisis Indicator Data'!L159)&lt;W$4,0,IF(LOG('Crisis Indicator Data'!L159)&gt;W$3,5,ROUND(5-(W$3-LOG('Crisis Indicator Data'!L159))/(W$3-W$4)*5,1)))))</f>
        <v>2.8</v>
      </c>
      <c r="X162" s="166">
        <f>IF(OR('Crisis Indicator Data'!L159="x",'Crisis Indicator Data'!H159="x"),"x",'Crisis Indicator Data'!L159/'Crisis Indicator Data'!H159)</f>
        <v>8.6407766990291264E-4</v>
      </c>
      <c r="Y162" s="147">
        <f t="shared" si="61"/>
        <v>5</v>
      </c>
      <c r="Z162" s="147">
        <f t="shared" si="62"/>
        <v>3.9</v>
      </c>
      <c r="AA162" s="147">
        <f t="shared" si="63"/>
        <v>4</v>
      </c>
      <c r="AB162" s="167">
        <f t="shared" si="64"/>
        <v>2.7</v>
      </c>
    </row>
    <row r="163" spans="1:28" x14ac:dyDescent="0.25">
      <c r="A163" s="175" t="str">
        <f>'Crisis Indicator Data'!A160</f>
        <v>Drought in Zambia</v>
      </c>
      <c r="B163" s="176" t="str">
        <f>'Crisis Indicator Data'!B160</f>
        <v>Drought</v>
      </c>
      <c r="C163" s="176" t="str">
        <f>'Crisis Indicator Data'!C160</f>
        <v>ZMB002</v>
      </c>
      <c r="D163" s="176" t="str">
        <f>'Crisis Indicator Data'!D160</f>
        <v>Zambia</v>
      </c>
      <c r="E163" s="177" t="str">
        <f>'Crisis Indicator Data'!E160</f>
        <v>ZMB</v>
      </c>
      <c r="F163" s="168">
        <f>IF('Crisis Indicator Data'!F160="x","x",IF(LOG('Crisis Indicator Data'!F160)&lt;F$4,0,IF(LOG('Crisis Indicator Data'!F160)&gt;F$3,5,ROUND(5-(F$3-LOG('Crisis Indicator Data'!F160))/(F$3-F$4)*5,1))))</f>
        <v>4.8</v>
      </c>
      <c r="G163" s="165">
        <f>IF('Crisis Indicator Data'!F160="x","x",IF(LEN(E163)&gt;3,('Crisis Indicator Data'!F160/VLOOKUP('Impact of the crisis'!$C163,'Regional Crises'!$B$1:$R$66,4,FALSE)),'Crisis Indicator Data'!F160/VLOOKUP('Impact of the crisis'!$E163,'Country Indicator Data'!$B$4:$P$300,15,FALSE)))</f>
        <v>1.0124134034625163</v>
      </c>
      <c r="H163" s="147">
        <f t="shared" si="52"/>
        <v>5</v>
      </c>
      <c r="I163" s="147">
        <f t="shared" si="53"/>
        <v>4.9000000000000004</v>
      </c>
      <c r="J163" s="147">
        <f>IF('Crisis Indicator Data'!G160="x","x",IF(LOG('Crisis Indicator Data'!G160)&lt;J$4,0,IF(LOG('Crisis Indicator Data'!G160)&gt;J$3,5,ROUND(5-(J$3-LOG('Crisis Indicator Data'!G160))/(J$3-J$4)*5,1))))</f>
        <v>3.8</v>
      </c>
      <c r="K163" s="165">
        <f>IF('Crisis Indicator Data'!G160="x","x",IF(LEN(E163)&gt;3,('Crisis Indicator Data'!G160/VLOOKUP('Impact of the crisis'!$C163,'Regional Crises'!$B$1:$R$66,5,FALSE)),'Crisis Indicator Data'!G160/VLOOKUP('Impact of the crisis'!$E163,'Country Indicator Data'!$B$4:$P$300,14,FALSE)))</f>
        <v>0.6599158595049408</v>
      </c>
      <c r="L163" s="147">
        <f t="shared" si="54"/>
        <v>3.3</v>
      </c>
      <c r="M163" s="147">
        <f t="shared" si="55"/>
        <v>3.55</v>
      </c>
      <c r="N163" s="147">
        <f t="shared" si="56"/>
        <v>4.3</v>
      </c>
      <c r="O163" s="147">
        <f>IF('Crisis Indicator Data'!H160="x","x",IF('Crisis Indicator Data'!H160=0,0,IF(LOG('Crisis Indicator Data'!H160)&lt;O$4,0,IF(LOG('Crisis Indicator Data'!H160)&gt;O$3,5,ROUND(5-(O$3-LOG('Crisis Indicator Data'!H160))/(O$3-O$4)*5,1)))))</f>
        <v>4.0999999999999996</v>
      </c>
      <c r="P163" s="165">
        <f>IF('Crisis Indicator Data'!H160="x","x",'Crisis Indicator Data'!H160/'Crisis Indicator Data'!G160)</f>
        <v>0.63402520385470718</v>
      </c>
      <c r="Q163" s="147">
        <f t="shared" si="57"/>
        <v>3.2</v>
      </c>
      <c r="R163" s="147">
        <f t="shared" si="58"/>
        <v>3.65</v>
      </c>
      <c r="S163" s="147">
        <f>IF('Crisis Indicator Data'!I160="x","x",IF('Crisis Indicator Data'!I160=0,0,IF(LOG('Crisis Indicator Data'!I160)&lt;S$4,0,IF(LOG('Crisis Indicator Data'!I160)&gt;S$3,5,ROUND(5-(S$3-LOG('Crisis Indicator Data'!I160))/(S$3-S$4)*5,1)))))</f>
        <v>0</v>
      </c>
      <c r="T163" s="165">
        <f>IF('Crisis Indicator Data'!H160="x","x",IF('Crisis Indicator Data'!I160="x","x",'Crisis Indicator Data'!I160/'Crisis Indicator Data'!H160))</f>
        <v>0</v>
      </c>
      <c r="U163" s="147">
        <f t="shared" si="59"/>
        <v>0</v>
      </c>
      <c r="V163" s="147">
        <f t="shared" si="60"/>
        <v>0</v>
      </c>
      <c r="W163" s="147">
        <f>IF('Crisis Indicator Data'!L160="x","x",IF('Crisis Indicator Data'!L160=0,0,IF(LOG('Crisis Indicator Data'!L160)&lt;W$4,0,IF(LOG('Crisis Indicator Data'!L160)&gt;W$3,5,ROUND(5-(W$3-LOG('Crisis Indicator Data'!L160))/(W$3-W$4)*5,1)))))</f>
        <v>0</v>
      </c>
      <c r="X163" s="166">
        <f>IF(OR('Crisis Indicator Data'!L160="x",'Crisis Indicator Data'!H160="x"),"x",'Crisis Indicator Data'!L160/'Crisis Indicator Data'!H160)</f>
        <v>0</v>
      </c>
      <c r="Y163" s="147">
        <f t="shared" si="61"/>
        <v>0</v>
      </c>
      <c r="Z163" s="147">
        <f t="shared" si="62"/>
        <v>0</v>
      </c>
      <c r="AA163" s="147">
        <f t="shared" si="63"/>
        <v>0</v>
      </c>
      <c r="AB163" s="167">
        <f t="shared" si="64"/>
        <v>2.2000000000000002</v>
      </c>
    </row>
    <row r="164" spans="1:28" x14ac:dyDescent="0.25">
      <c r="A164" s="175" t="str">
        <f>'Crisis Indicator Data'!A161</f>
        <v>Complex crisis in Zimbabwe</v>
      </c>
      <c r="B164" s="176" t="str">
        <f>'Crisis Indicator Data'!B161</f>
        <v>Socio-political,Drought</v>
      </c>
      <c r="C164" s="176" t="str">
        <f>'Crisis Indicator Data'!C161</f>
        <v>ZWE001</v>
      </c>
      <c r="D164" s="176" t="str">
        <f>'Crisis Indicator Data'!D161</f>
        <v>Zimbabwe</v>
      </c>
      <c r="E164" s="177" t="str">
        <f>'Crisis Indicator Data'!E161</f>
        <v>ZWE</v>
      </c>
      <c r="F164" s="168">
        <f>IF('Crisis Indicator Data'!F161="x","x",IF(LOG('Crisis Indicator Data'!F161)&lt;F$4,0,IF(LOG('Crisis Indicator Data'!F161)&gt;F$3,5,ROUND(5-(F$3-LOG('Crisis Indicator Data'!F161))/(F$3-F$4)*5,1))))</f>
        <v>4.3</v>
      </c>
      <c r="G164" s="165">
        <f>IF('Crisis Indicator Data'!F161="x","x",IF(LEN(E164)&gt;3,('Crisis Indicator Data'!F161/VLOOKUP('Impact of the crisis'!$C164,'Regional Crises'!$B$1:$R$66,4,FALSE)),'Crisis Indicator Data'!F161/VLOOKUP('Impact of the crisis'!$E164,'Country Indicator Data'!$B$4:$P$300,15,FALSE)))</f>
        <v>1</v>
      </c>
      <c r="H164" s="147">
        <f t="shared" si="52"/>
        <v>5</v>
      </c>
      <c r="I164" s="147">
        <f t="shared" si="53"/>
        <v>4.6500000000000004</v>
      </c>
      <c r="J164" s="147">
        <f>IF('Crisis Indicator Data'!G161="x","x",IF(LOG('Crisis Indicator Data'!G161)&lt;J$4,0,IF(LOG('Crisis Indicator Data'!G161)&gt;J$3,5,ROUND(5-(J$3-LOG('Crisis Indicator Data'!G161))/(J$3-J$4)*5,1))))</f>
        <v>4.0999999999999996</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4.55</v>
      </c>
      <c r="N164" s="147">
        <f t="shared" si="56"/>
        <v>4.5999999999999996</v>
      </c>
      <c r="O164" s="147">
        <f>IF('Crisis Indicator Data'!H161="x","x",IF('Crisis Indicator Data'!H161=0,0,IF(LOG('Crisis Indicator Data'!H161)&lt;O$4,0,IF(LOG('Crisis Indicator Data'!H161)&gt;O$3,5,ROUND(5-(O$3-LOG('Crisis Indicator Data'!H161))/(O$3-O$4)*5,1)))))</f>
        <v>4.5</v>
      </c>
      <c r="P164" s="165">
        <f>IF('Crisis Indicator Data'!H161="x","x",'Crisis Indicator Data'!H161/'Crisis Indicator Data'!G161)</f>
        <v>1</v>
      </c>
      <c r="Q164" s="147">
        <f t="shared" si="57"/>
        <v>5</v>
      </c>
      <c r="R164" s="147">
        <f t="shared" si="58"/>
        <v>4.75</v>
      </c>
      <c r="S164" s="147">
        <f>IF('Crisis Indicator Data'!I161="x","x",IF('Crisis Indicator Data'!I161=0,0,IF(LOG('Crisis Indicator Data'!I161)&lt;S$4,0,IF(LOG('Crisis Indicator Data'!I161)&gt;S$3,5,ROUND(5-(S$3-LOG('Crisis Indicator Data'!I161))/(S$3-S$4)*5,1)))))</f>
        <v>2</v>
      </c>
      <c r="T164" s="165">
        <f>IF('Crisis Indicator Data'!H161="x","x",IF('Crisis Indicator Data'!I161="x","x",'Crisis Indicator Data'!I161/'Crisis Indicator Data'!H161))</f>
        <v>1.5073861923424782E-3</v>
      </c>
      <c r="U164" s="147">
        <f t="shared" si="59"/>
        <v>0.1</v>
      </c>
      <c r="V164" s="147">
        <f t="shared" si="60"/>
        <v>1.1000000000000001</v>
      </c>
      <c r="W164" s="147">
        <f>IF('Crisis Indicator Data'!L161="x","x",IF('Crisis Indicator Data'!L161=0,0,IF(LOG('Crisis Indicator Data'!L161)&lt;W$4,0,IF(LOG('Crisis Indicator Data'!L161)&gt;W$3,5,ROUND(5-(W$3-LOG('Crisis Indicator Data'!L161))/(W$3-W$4)*5,1)))))</f>
        <v>1.9</v>
      </c>
      <c r="X164" s="166">
        <f>IF(OR('Crisis Indicator Data'!L161="x",'Crisis Indicator Data'!H161="x"),"x",'Crisis Indicator Data'!L161/'Crisis Indicator Data'!H161)</f>
        <v>1.2059089538739825E-6</v>
      </c>
      <c r="Y164" s="147">
        <f t="shared" si="61"/>
        <v>0.1</v>
      </c>
      <c r="Z164" s="147">
        <f t="shared" si="62"/>
        <v>1</v>
      </c>
      <c r="AA164" s="147">
        <f t="shared" si="63"/>
        <v>1.1000000000000001</v>
      </c>
      <c r="AB164" s="167">
        <f t="shared" si="64"/>
        <v>3.5</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36" priority="92" stopIfTrue="1" operator="between">
      <formula>4</formula>
      <formula>5</formula>
    </cfRule>
    <cfRule type="cellIs" dxfId="535" priority="93" stopIfTrue="1" operator="between">
      <formula>3</formula>
      <formula>4</formula>
    </cfRule>
    <cfRule type="cellIs" dxfId="534" priority="94" stopIfTrue="1" operator="between">
      <formula>2</formula>
      <formula>3</formula>
    </cfRule>
    <cfRule type="cellIs" dxfId="533" priority="95" stopIfTrue="1" operator="between">
      <formula>1</formula>
      <formula>2</formula>
    </cfRule>
    <cfRule type="cellIs" dxfId="532" priority="96" stopIfTrue="1" operator="between">
      <formula>0</formula>
      <formula>1</formula>
    </cfRule>
  </conditionalFormatting>
  <conditionalFormatting sqref="H6:H300">
    <cfRule type="cellIs" dxfId="531" priority="87" stopIfTrue="1" operator="between">
      <formula>4</formula>
      <formula>5</formula>
    </cfRule>
    <cfRule type="cellIs" dxfId="530" priority="88" stopIfTrue="1" operator="between">
      <formula>3</formula>
      <formula>4</formula>
    </cfRule>
    <cfRule type="cellIs" dxfId="529" priority="89" stopIfTrue="1" operator="between">
      <formula>2</formula>
      <formula>3</formula>
    </cfRule>
    <cfRule type="cellIs" dxfId="528" priority="90" stopIfTrue="1" operator="between">
      <formula>1</formula>
      <formula>2</formula>
    </cfRule>
    <cfRule type="cellIs" dxfId="527" priority="91" stopIfTrue="1" operator="between">
      <formula>0</formula>
      <formula>1</formula>
    </cfRule>
  </conditionalFormatting>
  <conditionalFormatting sqref="I7:I300">
    <cfRule type="cellIs" dxfId="526" priority="82" stopIfTrue="1" operator="between">
      <formula>4</formula>
      <formula>5</formula>
    </cfRule>
    <cfRule type="cellIs" dxfId="525" priority="83" stopIfTrue="1" operator="between">
      <formula>3</formula>
      <formula>4</formula>
    </cfRule>
    <cfRule type="cellIs" dxfId="524" priority="84" stopIfTrue="1" operator="between">
      <formula>2</formula>
      <formula>3</formula>
    </cfRule>
    <cfRule type="cellIs" dxfId="523" priority="85" stopIfTrue="1" operator="between">
      <formula>1</formula>
      <formula>2</formula>
    </cfRule>
    <cfRule type="cellIs" dxfId="522" priority="86" stopIfTrue="1" operator="between">
      <formula>0</formula>
      <formula>1</formula>
    </cfRule>
  </conditionalFormatting>
  <conditionalFormatting sqref="J6:J300">
    <cfRule type="cellIs" dxfId="521" priority="77" stopIfTrue="1" operator="between">
      <formula>4</formula>
      <formula>5</formula>
    </cfRule>
    <cfRule type="cellIs" dxfId="520" priority="78" stopIfTrue="1" operator="between">
      <formula>3</formula>
      <formula>4</formula>
    </cfRule>
    <cfRule type="cellIs" dxfId="519" priority="79" stopIfTrue="1" operator="between">
      <formula>2</formula>
      <formula>3</formula>
    </cfRule>
    <cfRule type="cellIs" dxfId="518" priority="80" stopIfTrue="1" operator="between">
      <formula>1</formula>
      <formula>2</formula>
    </cfRule>
    <cfRule type="cellIs" dxfId="517" priority="81" stopIfTrue="1" operator="between">
      <formula>0</formula>
      <formula>1</formula>
    </cfRule>
  </conditionalFormatting>
  <conditionalFormatting sqref="I6">
    <cfRule type="cellIs" dxfId="516" priority="72" stopIfTrue="1" operator="between">
      <formula>4</formula>
      <formula>5</formula>
    </cfRule>
    <cfRule type="cellIs" dxfId="515" priority="73" stopIfTrue="1" operator="between">
      <formula>3</formula>
      <formula>4</formula>
    </cfRule>
    <cfRule type="cellIs" dxfId="514" priority="74" stopIfTrue="1" operator="between">
      <formula>2</formula>
      <formula>3</formula>
    </cfRule>
    <cfRule type="cellIs" dxfId="513" priority="75" stopIfTrue="1" operator="between">
      <formula>1</formula>
      <formula>2</formula>
    </cfRule>
    <cfRule type="cellIs" dxfId="512" priority="76" stopIfTrue="1" operator="between">
      <formula>0</formula>
      <formula>1</formula>
    </cfRule>
  </conditionalFormatting>
  <conditionalFormatting sqref="L6:L300">
    <cfRule type="cellIs" dxfId="511" priority="67" stopIfTrue="1" operator="between">
      <formula>4</formula>
      <formula>5</formula>
    </cfRule>
    <cfRule type="cellIs" dxfId="510" priority="68" stopIfTrue="1" operator="between">
      <formula>3</formula>
      <formula>4</formula>
    </cfRule>
    <cfRule type="cellIs" dxfId="509" priority="69" stopIfTrue="1" operator="between">
      <formula>2</formula>
      <formula>3</formula>
    </cfRule>
    <cfRule type="cellIs" dxfId="508" priority="70" stopIfTrue="1" operator="between">
      <formula>1</formula>
      <formula>2</formula>
    </cfRule>
    <cfRule type="cellIs" dxfId="507" priority="71" stopIfTrue="1" operator="between">
      <formula>0</formula>
      <formula>1</formula>
    </cfRule>
  </conditionalFormatting>
  <conditionalFormatting sqref="M6:M300">
    <cfRule type="cellIs" dxfId="506" priority="62" stopIfTrue="1" operator="between">
      <formula>4</formula>
      <formula>5</formula>
    </cfRule>
    <cfRule type="cellIs" dxfId="505" priority="63" stopIfTrue="1" operator="between">
      <formula>3</formula>
      <formula>4</formula>
    </cfRule>
    <cfRule type="cellIs" dxfId="504" priority="64" stopIfTrue="1" operator="between">
      <formula>2</formula>
      <formula>3</formula>
    </cfRule>
    <cfRule type="cellIs" dxfId="503" priority="65" stopIfTrue="1" operator="between">
      <formula>1</formula>
      <formula>2</formula>
    </cfRule>
    <cfRule type="cellIs" dxfId="502" priority="66" stopIfTrue="1" operator="between">
      <formula>0</formula>
      <formula>1</formula>
    </cfRule>
  </conditionalFormatting>
  <conditionalFormatting sqref="N6:N300">
    <cfRule type="cellIs" dxfId="501" priority="57" stopIfTrue="1" operator="between">
      <formula>4</formula>
      <formula>5</formula>
    </cfRule>
    <cfRule type="cellIs" dxfId="500" priority="58" stopIfTrue="1" operator="between">
      <formula>3</formula>
      <formula>4</formula>
    </cfRule>
    <cfRule type="cellIs" dxfId="499" priority="59" stopIfTrue="1" operator="between">
      <formula>2</formula>
      <formula>3</formula>
    </cfRule>
    <cfRule type="cellIs" dxfId="498" priority="60" stopIfTrue="1" operator="between">
      <formula>1</formula>
      <formula>2</formula>
    </cfRule>
    <cfRule type="cellIs" dxfId="497" priority="61" stopIfTrue="1" operator="between">
      <formula>0</formula>
      <formula>1</formula>
    </cfRule>
  </conditionalFormatting>
  <conditionalFormatting sqref="O6:O300">
    <cfRule type="cellIs" dxfId="496" priority="52" stopIfTrue="1" operator="between">
      <formula>4</formula>
      <formula>5</formula>
    </cfRule>
    <cfRule type="cellIs" dxfId="495" priority="53" stopIfTrue="1" operator="between">
      <formula>3</formula>
      <formula>4</formula>
    </cfRule>
    <cfRule type="cellIs" dxfId="494" priority="54" stopIfTrue="1" operator="between">
      <formula>2</formula>
      <formula>3</formula>
    </cfRule>
    <cfRule type="cellIs" dxfId="493" priority="55" stopIfTrue="1" operator="between">
      <formula>1</formula>
      <formula>2</formula>
    </cfRule>
    <cfRule type="cellIs" dxfId="492" priority="56" stopIfTrue="1" operator="between">
      <formula>0</formula>
      <formula>1</formula>
    </cfRule>
  </conditionalFormatting>
  <conditionalFormatting sqref="Q6:Q300">
    <cfRule type="cellIs" dxfId="491" priority="47" stopIfTrue="1" operator="between">
      <formula>4</formula>
      <formula>5</formula>
    </cfRule>
    <cfRule type="cellIs" dxfId="490" priority="48" stopIfTrue="1" operator="between">
      <formula>3</formula>
      <formula>4</formula>
    </cfRule>
    <cfRule type="cellIs" dxfId="489" priority="49" stopIfTrue="1" operator="between">
      <formula>2</formula>
      <formula>3</formula>
    </cfRule>
    <cfRule type="cellIs" dxfId="488" priority="50" stopIfTrue="1" operator="between">
      <formula>1</formula>
      <formula>2</formula>
    </cfRule>
    <cfRule type="cellIs" dxfId="487" priority="51" stopIfTrue="1" operator="between">
      <formula>0</formula>
      <formula>1</formula>
    </cfRule>
  </conditionalFormatting>
  <conditionalFormatting sqref="R6:R300">
    <cfRule type="cellIs" dxfId="486" priority="42" stopIfTrue="1" operator="between">
      <formula>4</formula>
      <formula>5</formula>
    </cfRule>
    <cfRule type="cellIs" dxfId="485" priority="43" stopIfTrue="1" operator="between">
      <formula>3</formula>
      <formula>4</formula>
    </cfRule>
    <cfRule type="cellIs" dxfId="484" priority="44" stopIfTrue="1" operator="between">
      <formula>2</formula>
      <formula>3</formula>
    </cfRule>
    <cfRule type="cellIs" dxfId="483" priority="45" stopIfTrue="1" operator="between">
      <formula>1</formula>
      <formula>2</formula>
    </cfRule>
    <cfRule type="cellIs" dxfId="482" priority="46" stopIfTrue="1" operator="between">
      <formula>0</formula>
      <formula>1</formula>
    </cfRule>
  </conditionalFormatting>
  <conditionalFormatting sqref="S6:S300">
    <cfRule type="cellIs" dxfId="481" priority="37" stopIfTrue="1" operator="between">
      <formula>4</formula>
      <formula>5</formula>
    </cfRule>
    <cfRule type="cellIs" dxfId="480" priority="38" stopIfTrue="1" operator="between">
      <formula>3</formula>
      <formula>4</formula>
    </cfRule>
    <cfRule type="cellIs" dxfId="479" priority="39" stopIfTrue="1" operator="between">
      <formula>2</formula>
      <formula>3</formula>
    </cfRule>
    <cfRule type="cellIs" dxfId="478" priority="40" stopIfTrue="1" operator="between">
      <formula>1</formula>
      <formula>2</formula>
    </cfRule>
    <cfRule type="cellIs" dxfId="477" priority="41" stopIfTrue="1" operator="between">
      <formula>0</formula>
      <formula>1</formula>
    </cfRule>
  </conditionalFormatting>
  <conditionalFormatting sqref="U6:U300">
    <cfRule type="cellIs" dxfId="476" priority="32" stopIfTrue="1" operator="between">
      <formula>4</formula>
      <formula>5</formula>
    </cfRule>
    <cfRule type="cellIs" dxfId="475" priority="33" stopIfTrue="1" operator="between">
      <formula>3</formula>
      <formula>4</formula>
    </cfRule>
    <cfRule type="cellIs" dxfId="474" priority="34" stopIfTrue="1" operator="between">
      <formula>2</formula>
      <formula>3</formula>
    </cfRule>
    <cfRule type="cellIs" dxfId="473" priority="35" stopIfTrue="1" operator="between">
      <formula>1</formula>
      <formula>2</formula>
    </cfRule>
    <cfRule type="cellIs" dxfId="472" priority="36" stopIfTrue="1" operator="between">
      <formula>0</formula>
      <formula>1</formula>
    </cfRule>
  </conditionalFormatting>
  <conditionalFormatting sqref="V6:V300">
    <cfRule type="cellIs" dxfId="471" priority="27" stopIfTrue="1" operator="between">
      <formula>4</formula>
      <formula>5</formula>
    </cfRule>
    <cfRule type="cellIs" dxfId="470" priority="28" stopIfTrue="1" operator="between">
      <formula>3</formula>
      <formula>4</formula>
    </cfRule>
    <cfRule type="cellIs" dxfId="469" priority="29" stopIfTrue="1" operator="between">
      <formula>2</formula>
      <formula>3</formula>
    </cfRule>
    <cfRule type="cellIs" dxfId="468" priority="30" stopIfTrue="1" operator="between">
      <formula>1</formula>
      <formula>2</formula>
    </cfRule>
    <cfRule type="cellIs" dxfId="467" priority="31" stopIfTrue="1" operator="between">
      <formula>0</formula>
      <formula>1</formula>
    </cfRule>
  </conditionalFormatting>
  <conditionalFormatting sqref="W6:W300">
    <cfRule type="cellIs" dxfId="466" priority="22" stopIfTrue="1" operator="between">
      <formula>4</formula>
      <formula>5</formula>
    </cfRule>
    <cfRule type="cellIs" dxfId="465" priority="23" stopIfTrue="1" operator="between">
      <formula>3</formula>
      <formula>4</formula>
    </cfRule>
    <cfRule type="cellIs" dxfId="464" priority="24" stopIfTrue="1" operator="between">
      <formula>2</formula>
      <formula>3</formula>
    </cfRule>
    <cfRule type="cellIs" dxfId="463" priority="25" stopIfTrue="1" operator="between">
      <formula>1</formula>
      <formula>2</formula>
    </cfRule>
    <cfRule type="cellIs" dxfId="462" priority="26" stopIfTrue="1" operator="between">
      <formula>0</formula>
      <formula>1</formula>
    </cfRule>
  </conditionalFormatting>
  <conditionalFormatting sqref="AB6:AB300">
    <cfRule type="cellIs" dxfId="461" priority="2" stopIfTrue="1" operator="between">
      <formula>4</formula>
      <formula>5</formula>
    </cfRule>
    <cfRule type="cellIs" dxfId="460" priority="3" stopIfTrue="1" operator="between">
      <formula>3</formula>
      <formula>4</formula>
    </cfRule>
    <cfRule type="cellIs" dxfId="459" priority="4" stopIfTrue="1" operator="between">
      <formula>2</formula>
      <formula>3</formula>
    </cfRule>
    <cfRule type="cellIs" dxfId="458" priority="5" stopIfTrue="1" operator="between">
      <formula>1</formula>
      <formula>2</formula>
    </cfRule>
    <cfRule type="cellIs" dxfId="457" priority="6" stopIfTrue="1" operator="between">
      <formula>0</formula>
      <formula>1</formula>
    </cfRule>
  </conditionalFormatting>
  <conditionalFormatting sqref="Y6:Y300">
    <cfRule type="cellIs" dxfId="456" priority="17" stopIfTrue="1" operator="between">
      <formula>4</formula>
      <formula>5</formula>
    </cfRule>
    <cfRule type="cellIs" dxfId="455" priority="18" stopIfTrue="1" operator="between">
      <formula>3</formula>
      <formula>4</formula>
    </cfRule>
    <cfRule type="cellIs" dxfId="454" priority="19" stopIfTrue="1" operator="between">
      <formula>2</formula>
      <formula>3</formula>
    </cfRule>
    <cfRule type="cellIs" dxfId="453" priority="20" stopIfTrue="1" operator="between">
      <formula>1</formula>
      <formula>2</formula>
    </cfRule>
    <cfRule type="cellIs" dxfId="452" priority="21" stopIfTrue="1" operator="between">
      <formula>0</formula>
      <formula>1</formula>
    </cfRule>
  </conditionalFormatting>
  <conditionalFormatting sqref="Z6:Z300">
    <cfRule type="cellIs" dxfId="451" priority="12" stopIfTrue="1" operator="between">
      <formula>4</formula>
      <formula>5</formula>
    </cfRule>
    <cfRule type="cellIs" dxfId="450" priority="13" stopIfTrue="1" operator="between">
      <formula>3</formula>
      <formula>4</formula>
    </cfRule>
    <cfRule type="cellIs" dxfId="449" priority="14" stopIfTrue="1" operator="between">
      <formula>2</formula>
      <formula>3</formula>
    </cfRule>
    <cfRule type="cellIs" dxfId="448" priority="15" stopIfTrue="1" operator="between">
      <formula>1</formula>
      <formula>2</formula>
    </cfRule>
    <cfRule type="cellIs" dxfId="447" priority="16" stopIfTrue="1" operator="between">
      <formula>0</formula>
      <formula>1</formula>
    </cfRule>
  </conditionalFormatting>
  <conditionalFormatting sqref="AA6:AA300">
    <cfRule type="cellIs" dxfId="446" priority="7" stopIfTrue="1" operator="between">
      <formula>4</formula>
      <formula>5</formula>
    </cfRule>
    <cfRule type="cellIs" dxfId="445" priority="8" stopIfTrue="1" operator="between">
      <formula>3</formula>
      <formula>4</formula>
    </cfRule>
    <cfRule type="cellIs" dxfId="444" priority="9" stopIfTrue="1" operator="between">
      <formula>2</formula>
      <formula>3</formula>
    </cfRule>
    <cfRule type="cellIs" dxfId="443" priority="10" stopIfTrue="1" operator="between">
      <formula>1</formula>
      <formula>2</formula>
    </cfRule>
    <cfRule type="cellIs" dxfId="442"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4"/>
  <sheetViews>
    <sheetView zoomScale="80" zoomScaleNormal="80" workbookViewId="0">
      <selection activeCell="F253" sqref="F253:J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 min="19" max="19" width="9.42578125" customWidth="1"/>
  </cols>
  <sheetData>
    <row r="1" spans="1:18" ht="15.6" customHeight="1" thickBot="1" x14ac:dyDescent="0.3">
      <c r="A1" s="294"/>
      <c r="B1" s="291"/>
      <c r="C1" s="291"/>
      <c r="D1" s="291"/>
      <c r="E1" s="291"/>
      <c r="F1" s="292"/>
      <c r="G1" s="292"/>
      <c r="H1" s="292"/>
      <c r="I1" s="292"/>
      <c r="J1" s="292"/>
      <c r="K1" s="292"/>
      <c r="L1" s="292"/>
      <c r="M1" s="292"/>
      <c r="N1" s="292"/>
      <c r="O1" s="292"/>
      <c r="P1" s="292"/>
      <c r="Q1" s="292"/>
      <c r="R1" s="292"/>
    </row>
    <row r="2" spans="1:18" s="24" customFormat="1" ht="110.85" customHeight="1" thickBot="1" x14ac:dyDescent="0.25">
      <c r="A2" s="3"/>
      <c r="B2" s="3"/>
      <c r="C2" s="15"/>
      <c r="D2" s="15"/>
      <c r="E2" s="15"/>
      <c r="F2" s="99" t="s">
        <v>8551</v>
      </c>
      <c r="G2" s="99" t="s">
        <v>8552</v>
      </c>
      <c r="H2" s="99" t="s">
        <v>8553</v>
      </c>
      <c r="I2" s="99" t="s">
        <v>8554</v>
      </c>
      <c r="J2" s="100" t="s">
        <v>8555</v>
      </c>
      <c r="K2" s="98" t="s">
        <v>633</v>
      </c>
      <c r="L2" s="101" t="s">
        <v>8556</v>
      </c>
      <c r="M2" s="101" t="s">
        <v>8557</v>
      </c>
      <c r="N2" s="101" t="s">
        <v>8558</v>
      </c>
      <c r="O2" s="101" t="s">
        <v>8559</v>
      </c>
      <c r="P2" s="101" t="s">
        <v>8560</v>
      </c>
      <c r="Q2" s="98" t="s">
        <v>8516</v>
      </c>
      <c r="R2" s="97" t="s">
        <v>8515</v>
      </c>
    </row>
    <row r="3" spans="1:18" x14ac:dyDescent="0.25">
      <c r="A3" s="1"/>
      <c r="B3" s="1"/>
      <c r="C3" s="15"/>
      <c r="D3" s="15"/>
      <c r="E3" s="8" t="s">
        <v>8548</v>
      </c>
      <c r="F3" s="79"/>
      <c r="G3" s="79"/>
      <c r="H3" s="79"/>
      <c r="I3" s="79"/>
      <c r="J3" s="79"/>
      <c r="K3" s="80">
        <v>7</v>
      </c>
      <c r="L3" s="35">
        <v>0.05</v>
      </c>
      <c r="M3" s="35">
        <v>0.05</v>
      </c>
      <c r="N3" s="35">
        <v>0.05</v>
      </c>
      <c r="O3" s="35">
        <v>0.05</v>
      </c>
      <c r="P3" s="35">
        <v>0.05</v>
      </c>
      <c r="Q3" s="79"/>
      <c r="R3" s="79"/>
    </row>
    <row r="4" spans="1:18" x14ac:dyDescent="0.25">
      <c r="A4" s="1"/>
      <c r="B4" s="1"/>
      <c r="C4" s="15"/>
      <c r="D4" s="15"/>
      <c r="E4" s="8" t="s">
        <v>8549</v>
      </c>
      <c r="F4" s="79"/>
      <c r="G4" s="79"/>
      <c r="H4" s="79"/>
      <c r="I4" s="79"/>
      <c r="J4" s="79"/>
      <c r="K4" s="80">
        <v>4</v>
      </c>
      <c r="L4" s="79"/>
      <c r="M4" s="79"/>
      <c r="N4" s="79"/>
      <c r="O4" s="79"/>
      <c r="P4" s="79"/>
      <c r="Q4" s="79"/>
      <c r="R4" s="79"/>
    </row>
    <row r="5" spans="1:18" x14ac:dyDescent="0.25">
      <c r="A5" s="29" t="s">
        <v>8503</v>
      </c>
      <c r="B5" s="29" t="s">
        <v>8508</v>
      </c>
      <c r="C5" s="29" t="s">
        <v>8505</v>
      </c>
      <c r="D5" s="29" t="s">
        <v>8506</v>
      </c>
      <c r="E5" s="30" t="s">
        <v>8550</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5.5</v>
      </c>
      <c r="G6" s="181">
        <f>IF('Crisis Indicator Data'!R3="x","x",('Crisis Indicator Data'!R3/1000000))</f>
        <v>9.1999999999999993</v>
      </c>
      <c r="H6" s="181">
        <f>IF('Crisis Indicator Data'!S3="x","x",('Crisis Indicator Data'!S3/1000000))</f>
        <v>13.7</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0.12761020881670534</v>
      </c>
      <c r="M6" s="165">
        <f>IF(G6="x","x",(G6*1000000/VLOOKUP($C6,'Crisis Indicator Data'!$C$3:$H$198,5,FALSE)))</f>
        <v>0.21345707656612528</v>
      </c>
      <c r="N6" s="165">
        <f>IF(H6="x","x",(H6*1000000/VLOOKUP($C6,'Crisis Indicator Data'!$C$3:$H$198,5,FALSE)))</f>
        <v>0.31786542923433875</v>
      </c>
      <c r="O6" s="165">
        <f>IF(I6="x","x",(I6*1000000/VLOOKUP($C6,'Crisis Indicator Data'!$C$3:$H$198,5,FALSE)))</f>
        <v>0.34106728538283065</v>
      </c>
      <c r="P6" s="165">
        <f>IF(J6="x","x",(J6*1000000/VLOOKUP($C6,'Crisis Indicator Data'!$C$3:$H$198,5,FALSE)))</f>
        <v>0</v>
      </c>
      <c r="Q6" s="147">
        <f t="shared" ref="Q6:Q37" si="1">IF(N6="x","x",IF(OR(L6&gt;=$L$3,M6&gt;=$M$3,N6&gt;=$N$3,O6&gt;=$O$3,P6&gt;=$P$3),(IF(P6&gt;=$P$3,5,IF((O6+P6)&gt;=$O$3,4,IF((O6+P6+N6)&gt;=$N$3,3,IF((O6+P6+N6+M6)&gt;=$M$3,2,1)))))))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0" t="str">
        <f>'Crisis Indicator Data'!E5</f>
        <v>ARM</v>
      </c>
      <c r="F8" s="181">
        <f>IF('Crisis Indicator Data'!Q5="x","x",('Crisis Indicator Data'!Q5/1000000))</f>
        <v>1.593</v>
      </c>
      <c r="G8" s="181">
        <f>IF('Crisis Indicator Data'!R5="x","x",('Crisis Indicator Data'!R5/1000000))</f>
        <v>7.0000000000000001E-3</v>
      </c>
      <c r="H8" s="181">
        <f>IF('Crisis Indicator Data'!S5="x","x",('Crisis Indicator Data'!S5/1000000))</f>
        <v>2.7E-2</v>
      </c>
      <c r="I8" s="181">
        <f>IF('Crisis Indicator Data'!T5="x","x",('Crisis Indicator Data'!T5/1000000))</f>
        <v>0</v>
      </c>
      <c r="J8" s="181">
        <f>IF('Crisis Indicator Data'!U5="x","x",('Crisis Indicator Data'!U5/1000000))</f>
        <v>0</v>
      </c>
      <c r="K8" s="168">
        <f t="shared" si="0"/>
        <v>0.7</v>
      </c>
      <c r="L8" s="165">
        <f>IF(F8="x","x",(F8*1000000/VLOOKUP($C8,'Crisis Indicator Data'!$C$3:$H$198,5,FALSE)))</f>
        <v>0.97970479704797053</v>
      </c>
      <c r="M8" s="165">
        <f>IF(G8="x","x",(G8*1000000/VLOOKUP($C8,'Crisis Indicator Data'!$C$3:$H$198,5,FALSE)))</f>
        <v>4.3050430504305041E-3</v>
      </c>
      <c r="N8" s="165">
        <f>IF(H8="x","x",(H8*1000000/VLOOKUP($C8,'Crisis Indicator Data'!$C$3:$H$198,5,FALSE)))</f>
        <v>1.6605166051660517E-2</v>
      </c>
      <c r="O8" s="165">
        <f>IF(I8="x","x",(I8*1000000/VLOOKUP($C8,'Crisis Indicator Data'!$C$3:$H$198,5,FALSE)))</f>
        <v>0</v>
      </c>
      <c r="P8" s="165">
        <f>IF(J8="x","x",(J8*1000000/VLOOKUP($C8,'Crisis Indicator Data'!$C$3:$H$198,5,FALSE)))</f>
        <v>0</v>
      </c>
      <c r="Q8" s="147">
        <f t="shared" si="1"/>
        <v>1</v>
      </c>
      <c r="R8" s="147">
        <f t="shared" si="2"/>
        <v>0.85</v>
      </c>
    </row>
    <row r="9" spans="1:1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0" t="str">
        <f>'Crisis Indicator Data'!E6</f>
        <v>AZE</v>
      </c>
      <c r="F9" s="181">
        <f>IF('Crisis Indicator Data'!Q6="x","x",('Crisis Indicator Data'!Q6/1000000))</f>
        <v>0</v>
      </c>
      <c r="G9" s="181">
        <f>IF('Crisis Indicator Data'!R6="x","x",('Crisis Indicator Data'!R6/1000000))</f>
        <v>2.8260000000000001</v>
      </c>
      <c r="H9" s="181">
        <f>IF('Crisis Indicator Data'!S6="x","x",('Crisis Indicator Data'!S6/1000000))</f>
        <v>0</v>
      </c>
      <c r="I9" s="181">
        <f>IF('Crisis Indicator Data'!T6="x","x",('Crisis Indicator Data'!T6/1000000))</f>
        <v>0</v>
      </c>
      <c r="J9" s="181">
        <f>IF('Crisis Indicator Data'!U6="x","x",('Crisis Indicator Data'!U6/1000000))</f>
        <v>0</v>
      </c>
      <c r="K9" s="168">
        <f t="shared" si="0"/>
        <v>0</v>
      </c>
      <c r="L9" s="165">
        <f>IF(F9="x","x",(F9*1000000/VLOOKUP($C9,'Crisis Indicator Data'!$C$3:$H$198,5,FALSE)))</f>
        <v>0</v>
      </c>
      <c r="M9" s="165">
        <f>IF(G9="x","x",(G9*1000000/VLOOKUP($C9,'Crisis Indicator Data'!$C$3:$H$198,5,FALSE)))</f>
        <v>1</v>
      </c>
      <c r="N9" s="165">
        <f>IF(H9="x","x",(H9*1000000/VLOOKUP($C9,'Crisis Indicator Data'!$C$3:$H$198,5,FALSE)))</f>
        <v>0</v>
      </c>
      <c r="O9" s="165">
        <f>IF(I9="x","x",(I9*1000000/VLOOKUP($C9,'Crisis Indicator Data'!$C$3:$H$198,5,FALSE)))</f>
        <v>0</v>
      </c>
      <c r="P9" s="165">
        <f>IF(J9="x","x",(J9*1000000/VLOOKUP($C9,'Crisis Indicator Data'!$C$3:$H$198,5,FALSE)))</f>
        <v>0</v>
      </c>
      <c r="Q9" s="147">
        <f t="shared" si="1"/>
        <v>2</v>
      </c>
      <c r="R9" s="147">
        <f t="shared" si="2"/>
        <v>1</v>
      </c>
    </row>
    <row r="10" spans="1:18" x14ac:dyDescent="0.25">
      <c r="A10" s="169" t="str">
        <f>'Crisis Indicator Data'!A7</f>
        <v>Complex in Burundi</v>
      </c>
      <c r="B10" s="170" t="str">
        <f>'Crisis Indicator Data'!B7</f>
        <v>Violence,Displacement,Floods</v>
      </c>
      <c r="C10" s="170" t="str">
        <f>'Crisis Indicator Data'!C7</f>
        <v>BDI001</v>
      </c>
      <c r="D10" s="170" t="str">
        <f>'Crisis Indicator Data'!D7</f>
        <v>Burundi</v>
      </c>
      <c r="E10" s="170" t="str">
        <f>'Crisis Indicator Data'!E7</f>
        <v>BDI</v>
      </c>
      <c r="F10" s="181">
        <f>IF('Crisis Indicator Data'!Q7="x","x",('Crisis Indicator Data'!Q7/1000000))</f>
        <v>0</v>
      </c>
      <c r="G10" s="181">
        <f>IF('Crisis Indicator Data'!R7="x","x",('Crisis Indicator Data'!R7/1000000))</f>
        <v>11.2</v>
      </c>
      <c r="H10" s="181">
        <f>IF('Crisis Indicator Data'!S7="x","x",('Crisis Indicator Data'!S7/1000000))</f>
        <v>1.6919999999999999</v>
      </c>
      <c r="I10" s="181">
        <f>IF('Crisis Indicator Data'!T7="x","x",('Crisis Indicator Data'!T7/1000000))</f>
        <v>0.108</v>
      </c>
      <c r="J10" s="181">
        <f>IF('Crisis Indicator Data'!U7="x","x",('Crisis Indicator Data'!U7/1000000))</f>
        <v>0</v>
      </c>
      <c r="K10" s="168">
        <f t="shared" si="0"/>
        <v>3.8</v>
      </c>
      <c r="L10" s="165">
        <f>IF(F10="x","x",(F10*1000000/VLOOKUP($C10,'Crisis Indicator Data'!$C$3:$H$198,5,FALSE)))</f>
        <v>0</v>
      </c>
      <c r="M10" s="165">
        <f>IF(G10="x","x",(G10*1000000/VLOOKUP($C10,'Crisis Indicator Data'!$C$3:$H$198,5,FALSE)))</f>
        <v>0.86153846153846159</v>
      </c>
      <c r="N10" s="165">
        <f>IF(H10="x","x",(H10*1000000/VLOOKUP($C10,'Crisis Indicator Data'!$C$3:$H$198,5,FALSE)))</f>
        <v>0.13015384615384615</v>
      </c>
      <c r="O10" s="165">
        <f>IF(I10="x","x",(I10*1000000/VLOOKUP($C10,'Crisis Indicator Data'!$C$3:$H$198,5,FALSE)))</f>
        <v>8.3076923076923076E-3</v>
      </c>
      <c r="P10" s="165">
        <f>IF(J10="x","x",(J10*1000000/VLOOKUP($C10,'Crisis Indicator Data'!$C$3:$H$198,5,FALSE)))</f>
        <v>0</v>
      </c>
      <c r="Q10" s="147">
        <f t="shared" si="1"/>
        <v>3</v>
      </c>
      <c r="R10" s="147">
        <f t="shared" si="2"/>
        <v>3.4</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0</v>
      </c>
      <c r="G11" s="181">
        <f>IF('Crisis Indicator Data'!R8="x","x",('Crisis Indicator Data'!R8/1000000))</f>
        <v>0</v>
      </c>
      <c r="H11" s="181">
        <f>IF('Crisis Indicator Data'!S8="x","x",('Crisis Indicator Data'!S8/1000000))</f>
        <v>1.7669999999999999</v>
      </c>
      <c r="I11" s="181">
        <f>IF('Crisis Indicator Data'!T8="x","x",('Crisis Indicator Data'!T8/1000000))</f>
        <v>1.976</v>
      </c>
      <c r="J11" s="181">
        <f>IF('Crisis Indicator Data'!U8="x","x",('Crisis Indicator Data'!U8/1000000))</f>
        <v>8.8999999999999996E-2</v>
      </c>
      <c r="K11" s="168">
        <f t="shared" si="0"/>
        <v>4.3</v>
      </c>
      <c r="L11" s="165">
        <f>IF(F11="x","x",(F11*1000000/VLOOKUP($C11,'Crisis Indicator Data'!$C$3:$H$198,5,FALSE)))</f>
        <v>0</v>
      </c>
      <c r="M11" s="165">
        <f>IF(G11="x","x",(G11*1000000/VLOOKUP($C11,'Crisis Indicator Data'!$C$3:$H$198,5,FALSE)))</f>
        <v>0</v>
      </c>
      <c r="N11" s="165">
        <f>IF(H11="x","x",(H11*1000000/VLOOKUP($C11,'Crisis Indicator Data'!$C$3:$H$198,5,FALSE)))</f>
        <v>0.46111691022964507</v>
      </c>
      <c r="O11" s="165">
        <f>IF(I11="x","x",(I11*1000000/VLOOKUP($C11,'Crisis Indicator Data'!$C$3:$H$198,5,FALSE)))</f>
        <v>0.51565762004175364</v>
      </c>
      <c r="P11" s="165">
        <f>IF(J11="x","x",(J11*1000000/VLOOKUP($C11,'Crisis Indicator Data'!$C$3:$H$198,5,FALSE)))</f>
        <v>2.3225469728601254E-2</v>
      </c>
      <c r="Q11" s="147">
        <f t="shared" si="1"/>
        <v>4</v>
      </c>
      <c r="R11" s="147">
        <f t="shared" si="2"/>
        <v>4.1500000000000004</v>
      </c>
    </row>
    <row r="12" spans="1:1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0" t="str">
        <f>'Crisis Indicator Data'!E9</f>
        <v>BGD</v>
      </c>
      <c r="F12" s="181">
        <f>IF('Crisis Indicator Data'!Q9="x","x",('Crisis Indicator Data'!Q9/1000000))</f>
        <v>0</v>
      </c>
      <c r="G12" s="181">
        <f>IF('Crisis Indicator Data'!R9="x","x",('Crisis Indicator Data'!R9/1000000))</f>
        <v>0</v>
      </c>
      <c r="H12" s="181">
        <f>IF('Crisis Indicator Data'!S9="x","x",('Crisis Indicator Data'!S9/1000000))</f>
        <v>1.498</v>
      </c>
      <c r="I12" s="181">
        <f>IF('Crisis Indicator Data'!T9="x","x",('Crisis Indicator Data'!T9/1000000))</f>
        <v>0</v>
      </c>
      <c r="J12" s="181">
        <f>IF('Crisis Indicator Data'!U9="x","x",('Crisis Indicator Data'!U9/1000000))</f>
        <v>0</v>
      </c>
      <c r="K12" s="168">
        <f t="shared" si="0"/>
        <v>3.6</v>
      </c>
      <c r="L12" s="165">
        <f>IF(F12="x","x",(F12*1000000/VLOOKUP($C12,'Crisis Indicator Data'!$C$3:$H$198,5,FALSE)))</f>
        <v>0</v>
      </c>
      <c r="M12" s="165">
        <f>IF(G12="x","x",(G12*1000000/VLOOKUP($C12,'Crisis Indicator Data'!$C$3:$H$198,5,FALSE)))</f>
        <v>0</v>
      </c>
      <c r="N12" s="165">
        <f>IF(H12="x","x",(H12*1000000/VLOOKUP($C12,'Crisis Indicator Data'!$C$3:$H$198,5,FALSE)))</f>
        <v>1</v>
      </c>
      <c r="O12" s="165">
        <f>IF(I12="x","x",(I12*1000000/VLOOKUP($C12,'Crisis Indicator Data'!$C$3:$H$198,5,FALSE)))</f>
        <v>0</v>
      </c>
      <c r="P12" s="165">
        <f>IF(J12="x","x",(J12*1000000/VLOOKUP($C12,'Crisis Indicator Data'!$C$3:$H$198,5,FALSE)))</f>
        <v>0</v>
      </c>
      <c r="Q12" s="147">
        <f t="shared" si="1"/>
        <v>3</v>
      </c>
      <c r="R12" s="147">
        <f t="shared" si="2"/>
        <v>3.3</v>
      </c>
    </row>
    <row r="13" spans="1:18" x14ac:dyDescent="0.25">
      <c r="A13" s="169" t="str">
        <f>'Crisis Indicator Data'!A10</f>
        <v>Country level Brazil</v>
      </c>
      <c r="B13" s="170" t="str">
        <f>'Crisis Indicator Data'!B10</f>
        <v>Displacement,Floods</v>
      </c>
      <c r="C13" s="170" t="str">
        <f>'Crisis Indicator Data'!C10</f>
        <v>BRA001</v>
      </c>
      <c r="D13" s="170" t="str">
        <f>'Crisis Indicator Data'!D10</f>
        <v>Brazil</v>
      </c>
      <c r="E13" s="170" t="str">
        <f>'Crisis Indicator Data'!E10</f>
        <v>BRA</v>
      </c>
      <c r="F13" s="181">
        <f>IF('Crisis Indicator Data'!Q10="x","x",('Crisis Indicator Data'!Q10/1000000))</f>
        <v>98.760999999999996</v>
      </c>
      <c r="G13" s="181">
        <f>IF('Crisis Indicator Data'!R10="x","x",('Crisis Indicator Data'!R10/1000000))</f>
        <v>0.88300000000000001</v>
      </c>
      <c r="H13" s="181">
        <f>IF('Crisis Indicator Data'!S10="x","x",('Crisis Indicator Data'!S10/1000000))</f>
        <v>0.3</v>
      </c>
      <c r="I13" s="181">
        <f>IF('Crisis Indicator Data'!T10="x","x",('Crisis Indicator Data'!T10/1000000))</f>
        <v>0</v>
      </c>
      <c r="J13" s="181">
        <f>IF('Crisis Indicator Data'!U10="x","x",('Crisis Indicator Data'!U10/1000000))</f>
        <v>0</v>
      </c>
      <c r="K13" s="168">
        <f t="shared" si="0"/>
        <v>2.5</v>
      </c>
      <c r="L13" s="165">
        <f>IF(F13="x","x",(F13*1000000/VLOOKUP($C13,'Crisis Indicator Data'!$C$3:$H$198,5,FALSE)))</f>
        <v>0.98816337148803335</v>
      </c>
      <c r="M13" s="165">
        <f>IF(G13="x","x",(G13*1000000/VLOOKUP($C13,'Crisis Indicator Data'!$C$3:$H$198,5,FALSE)))</f>
        <v>8.8349475706395574E-3</v>
      </c>
      <c r="N13" s="165">
        <f>IF(H13="x","x",(H13*1000000/VLOOKUP($C13,'Crisis Indicator Data'!$C$3:$H$198,5,FALSE)))</f>
        <v>3.001680941327143E-3</v>
      </c>
      <c r="O13" s="165">
        <f>IF(I13="x","x",(I13*1000000/VLOOKUP($C13,'Crisis Indicator Data'!$C$3:$H$198,5,FALSE)))</f>
        <v>0</v>
      </c>
      <c r="P13" s="165">
        <f>IF(J13="x","x",(J13*1000000/VLOOKUP($C13,'Crisis Indicator Data'!$C$3:$H$198,5,FALSE)))</f>
        <v>0</v>
      </c>
      <c r="Q13" s="147">
        <f t="shared" si="1"/>
        <v>1</v>
      </c>
      <c r="R13" s="147">
        <f t="shared" si="2"/>
        <v>1.75</v>
      </c>
    </row>
    <row r="14" spans="1:1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0" t="str">
        <f>'Crisis Indicator Data'!E11</f>
        <v>BRA</v>
      </c>
      <c r="F14" s="181">
        <f>IF('Crisis Indicator Data'!Q11="x","x",('Crisis Indicator Data'!Q11/1000000))</f>
        <v>99.424999999999997</v>
      </c>
      <c r="G14" s="181">
        <f>IF('Crisis Indicator Data'!R11="x","x",('Crisis Indicator Data'!R11/1000000))</f>
        <v>0.153</v>
      </c>
      <c r="H14" s="181">
        <f>IF('Crisis Indicator Data'!S11="x","x",('Crisis Indicator Data'!S11/1000000))</f>
        <v>0.29799999999999999</v>
      </c>
      <c r="I14" s="181">
        <f>IF('Crisis Indicator Data'!T11="x","x",('Crisis Indicator Data'!T11/1000000))</f>
        <v>0</v>
      </c>
      <c r="J14" s="181">
        <f>IF('Crisis Indicator Data'!U11="x","x",('Crisis Indicator Data'!U11/1000000))</f>
        <v>0</v>
      </c>
      <c r="K14" s="168">
        <f t="shared" si="0"/>
        <v>2.5</v>
      </c>
      <c r="L14" s="165">
        <f>IF(F14="x","x",(F14*1000000/VLOOKUP($C14,'Crisis Indicator Data'!$C$3:$H$198,5,FALSE)))</f>
        <v>0.99480709197150408</v>
      </c>
      <c r="M14" s="165">
        <f>IF(G14="x","x",(G14*1000000/VLOOKUP($C14,'Crisis Indicator Data'!$C$3:$H$198,5,FALSE)))</f>
        <v>1.5308572800768431E-3</v>
      </c>
      <c r="N14" s="165">
        <f>IF(H14="x","x",(H14*1000000/VLOOKUP($C14,'Crisis Indicator Data'!$C$3:$H$198,5,FALSE)))</f>
        <v>2.9816697350516291E-3</v>
      </c>
      <c r="O14" s="165">
        <f>IF(I14="x","x",(I14*1000000/VLOOKUP($C14,'Crisis Indicator Data'!$C$3:$H$198,5,FALSE)))</f>
        <v>0</v>
      </c>
      <c r="P14" s="165">
        <f>IF(J14="x","x",(J14*1000000/VLOOKUP($C14,'Crisis Indicator Data'!$C$3:$H$198,5,FALSE)))</f>
        <v>0</v>
      </c>
      <c r="Q14" s="147">
        <f t="shared" si="1"/>
        <v>1</v>
      </c>
      <c r="R14" s="147">
        <f t="shared" si="2"/>
        <v>1.75</v>
      </c>
    </row>
    <row r="15" spans="1:18" x14ac:dyDescent="0.25">
      <c r="A15" s="169" t="str">
        <f>'Crisis Indicator Data'!A12</f>
        <v>Floods in rainy season 2022</v>
      </c>
      <c r="B15" s="170" t="str">
        <f>'Crisis Indicator Data'!B12</f>
        <v>Floods</v>
      </c>
      <c r="C15" s="170" t="str">
        <f>'Crisis Indicator Data'!C12</f>
        <v>BRA003</v>
      </c>
      <c r="D15" s="170" t="str">
        <f>'Crisis Indicator Data'!D12</f>
        <v>Brazil</v>
      </c>
      <c r="E15" s="170" t="str">
        <f>'Crisis Indicator Data'!E12</f>
        <v>BRA</v>
      </c>
      <c r="F15" s="181">
        <f>IF('Crisis Indicator Data'!Q12="x","x",('Crisis Indicator Data'!Q12/1000000))</f>
        <v>45.951999999999998</v>
      </c>
      <c r="G15" s="181">
        <f>IF('Crisis Indicator Data'!R12="x","x",('Crisis Indicator Data'!R12/1000000))</f>
        <v>6.9000000000000006E-2</v>
      </c>
      <c r="H15" s="181">
        <f>IF('Crisis Indicator Data'!S12="x","x",('Crisis Indicator Data'!S12/1000000))</f>
        <v>4.0000000000000001E-3</v>
      </c>
      <c r="I15" s="181">
        <f>IF('Crisis Indicator Data'!T12="x","x",('Crisis Indicator Data'!T12/1000000))</f>
        <v>0</v>
      </c>
      <c r="J15" s="181">
        <f>IF('Crisis Indicator Data'!U12="x","x",('Crisis Indicator Data'!U12/1000000))</f>
        <v>0</v>
      </c>
      <c r="K15" s="168">
        <f t="shared" si="0"/>
        <v>0</v>
      </c>
      <c r="L15" s="165">
        <f>IF(F15="x","x",(F15*1000000/VLOOKUP($C15,'Crisis Indicator Data'!$C$3:$H$198,5,FALSE)))</f>
        <v>0.99841390548614883</v>
      </c>
      <c r="M15" s="165">
        <f>IF(G15="x","x",(G15*1000000/VLOOKUP($C15,'Crisis Indicator Data'!$C$3:$H$198,5,FALSE)))</f>
        <v>1.4991852254209669E-3</v>
      </c>
      <c r="N15" s="165">
        <f>IF(H15="x","x",(H15*1000000/VLOOKUP($C15,'Crisis Indicator Data'!$C$3:$H$198,5,FALSE)))</f>
        <v>8.6909288430200978E-5</v>
      </c>
      <c r="O15" s="165">
        <f>IF(I15="x","x",(I15*1000000/VLOOKUP($C15,'Crisis Indicator Data'!$C$3:$H$198,5,FALSE)))</f>
        <v>0</v>
      </c>
      <c r="P15" s="165">
        <f>IF(J15="x","x",(J15*1000000/VLOOKUP($C15,'Crisis Indicator Data'!$C$3:$H$198,5,FALSE)))</f>
        <v>0</v>
      </c>
      <c r="Q15" s="147">
        <f t="shared" si="1"/>
        <v>1</v>
      </c>
      <c r="R15" s="147">
        <f t="shared" si="2"/>
        <v>0.5</v>
      </c>
    </row>
    <row r="16" spans="1:18" x14ac:dyDescent="0.25">
      <c r="A16" s="169" t="str">
        <f>'Crisis Indicator Data'!A13</f>
        <v>Complex crisis in CAR</v>
      </c>
      <c r="B16" s="170" t="str">
        <f>'Crisis Indicator Data'!B13</f>
        <v>Conflict,Displacement</v>
      </c>
      <c r="C16" s="170" t="str">
        <f>'Crisis Indicator Data'!C13</f>
        <v>CAF001</v>
      </c>
      <c r="D16" s="170" t="str">
        <f>'Crisis Indicator Data'!D13</f>
        <v>CAR</v>
      </c>
      <c r="E16" s="170" t="str">
        <f>'Crisis Indicator Data'!E13</f>
        <v>CAF</v>
      </c>
      <c r="F16" s="181">
        <f>IF('Crisis Indicator Data'!Q13="x","x",('Crisis Indicator Data'!Q13/1000000))</f>
        <v>0</v>
      </c>
      <c r="G16" s="181">
        <f>IF('Crisis Indicator Data'!R13="x","x",('Crisis Indicator Data'!R13/1000000))</f>
        <v>2.665</v>
      </c>
      <c r="H16" s="181">
        <f>IF('Crisis Indicator Data'!S13="x","x",('Crisis Indicator Data'!S13/1000000))</f>
        <v>2.649</v>
      </c>
      <c r="I16" s="181">
        <f>IF('Crisis Indicator Data'!T13="x","x",('Crisis Indicator Data'!T13/1000000))</f>
        <v>0.77800000000000002</v>
      </c>
      <c r="J16" s="181">
        <f>IF('Crisis Indicator Data'!U13="x","x",('Crisis Indicator Data'!U13/1000000))</f>
        <v>0</v>
      </c>
      <c r="K16" s="168">
        <f t="shared" si="0"/>
        <v>4.2</v>
      </c>
      <c r="L16" s="165">
        <f>IF(F16="x","x",(F16*1000000/VLOOKUP($C16,'Crisis Indicator Data'!$C$3:$H$198,5,FALSE)))</f>
        <v>0</v>
      </c>
      <c r="M16" s="165">
        <f>IF(G16="x","x",(G16*1000000/VLOOKUP($C16,'Crisis Indicator Data'!$C$3:$H$198,5,FALSE)))</f>
        <v>0.43753078312263999</v>
      </c>
      <c r="N16" s="165">
        <f>IF(H16="x","x",(H16*1000000/VLOOKUP($C16,'Crisis Indicator Data'!$C$3:$H$198,5,FALSE)))</f>
        <v>0.43490395665736331</v>
      </c>
      <c r="O16" s="165">
        <f>IF(I16="x","x",(I16*1000000/VLOOKUP($C16,'Crisis Indicator Data'!$C$3:$H$198,5,FALSE)))</f>
        <v>0.12772943687407651</v>
      </c>
      <c r="P16" s="165">
        <f>IF(J16="x","x",(J16*1000000/VLOOKUP($C16,'Crisis Indicator Data'!$C$3:$H$198,5,FALSE)))</f>
        <v>0</v>
      </c>
      <c r="Q16" s="147">
        <f t="shared" si="1"/>
        <v>4</v>
      </c>
      <c r="R16" s="147">
        <f t="shared" si="2"/>
        <v>4.0999999999999996</v>
      </c>
    </row>
    <row r="17" spans="1:1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0" t="str">
        <f>'Crisis Indicator Data'!E14</f>
        <v>CHL</v>
      </c>
      <c r="F17" s="181">
        <f>IF('Crisis Indicator Data'!Q14="x","x",('Crisis Indicator Data'!Q14/1000000))</f>
        <v>7.4669999999999996</v>
      </c>
      <c r="G17" s="181">
        <f>IF('Crisis Indicator Data'!R14="x","x",('Crisis Indicator Data'!R14/1000000))</f>
        <v>11.169</v>
      </c>
      <c r="H17" s="181">
        <f>IF('Crisis Indicator Data'!S14="x","x",('Crisis Indicator Data'!S14/1000000))</f>
        <v>0.48099999999999998</v>
      </c>
      <c r="I17" s="181">
        <f>IF('Crisis Indicator Data'!T14="x","x",('Crisis Indicator Data'!T14/1000000))</f>
        <v>0</v>
      </c>
      <c r="J17" s="181">
        <f>IF('Crisis Indicator Data'!U14="x","x",('Crisis Indicator Data'!U14/1000000))</f>
        <v>0</v>
      </c>
      <c r="K17" s="168">
        <f t="shared" si="0"/>
        <v>2.8</v>
      </c>
      <c r="L17" s="165">
        <f>IF(F17="x","x",(F17*1000000/VLOOKUP($C17,'Crisis Indicator Data'!$C$3:$H$198,5,FALSE)))</f>
        <v>0.39061519146264911</v>
      </c>
      <c r="M17" s="165">
        <f>IF(G17="x","x",(G17*1000000/VLOOKUP($C17,'Crisis Indicator Data'!$C$3:$H$198,5,FALSE)))</f>
        <v>0.58427495291902076</v>
      </c>
      <c r="N17" s="165">
        <f>IF(H17="x","x",(H17*1000000/VLOOKUP($C17,'Crisis Indicator Data'!$C$3:$H$198,5,FALSE)))</f>
        <v>2.5162167817535049E-2</v>
      </c>
      <c r="O17" s="165">
        <f>IF(I17="x","x",(I17*1000000/VLOOKUP($C17,'Crisis Indicator Data'!$C$3:$H$198,5,FALSE)))</f>
        <v>0</v>
      </c>
      <c r="P17" s="165">
        <f>IF(J17="x","x",(J17*1000000/VLOOKUP($C17,'Crisis Indicator Data'!$C$3:$H$198,5,FALSE)))</f>
        <v>0</v>
      </c>
      <c r="Q17" s="147">
        <f t="shared" si="1"/>
        <v>2</v>
      </c>
      <c r="R17" s="147">
        <f t="shared" si="2"/>
        <v>2.4</v>
      </c>
    </row>
    <row r="18" spans="1:1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0" t="str">
        <f>'Crisis Indicator Data'!E15</f>
        <v>CMR</v>
      </c>
      <c r="F18" s="181">
        <f>IF('Crisis Indicator Data'!Q15="x","x",('Crisis Indicator Data'!Q15/1000000))</f>
        <v>23.844999999999999</v>
      </c>
      <c r="G18" s="181">
        <f>IF('Crisis Indicator Data'!R15="x","x",('Crisis Indicator Data'!R15/1000000))</f>
        <v>0</v>
      </c>
      <c r="H18" s="181">
        <f>IF('Crisis Indicator Data'!S15="x","x",('Crisis Indicator Data'!S15/1000000))</f>
        <v>2.0720000000000001</v>
      </c>
      <c r="I18" s="181">
        <f>IF('Crisis Indicator Data'!T15="x","x",('Crisis Indicator Data'!T15/1000000))</f>
        <v>1.6830000000000001</v>
      </c>
      <c r="J18" s="181">
        <f>IF('Crisis Indicator Data'!U15="x","x",('Crisis Indicator Data'!U15/1000000))</f>
        <v>0</v>
      </c>
      <c r="K18" s="168">
        <f t="shared" si="0"/>
        <v>4.3</v>
      </c>
      <c r="L18" s="165">
        <f>IF(F18="x","x",(F18*1000000/VLOOKUP($C18,'Crisis Indicator Data'!$C$3:$H$198,5,FALSE)))</f>
        <v>0.8639492753623188</v>
      </c>
      <c r="M18" s="165">
        <f>IF(G18="x","x",(G18*1000000/VLOOKUP($C18,'Crisis Indicator Data'!$C$3:$H$198,5,FALSE)))</f>
        <v>0</v>
      </c>
      <c r="N18" s="165">
        <f>IF(H18="x","x",(H18*1000000/VLOOKUP($C18,'Crisis Indicator Data'!$C$3:$H$198,5,FALSE)))</f>
        <v>7.5072463768115938E-2</v>
      </c>
      <c r="O18" s="165">
        <f>IF(I18="x","x",(I18*1000000/VLOOKUP($C18,'Crisis Indicator Data'!$C$3:$H$198,5,FALSE)))</f>
        <v>6.0978260869565218E-2</v>
      </c>
      <c r="P18" s="165">
        <f>IF(J18="x","x",(J18*1000000/VLOOKUP($C18,'Crisis Indicator Data'!$C$3:$H$198,5,FALSE)))</f>
        <v>0</v>
      </c>
      <c r="Q18" s="147">
        <f t="shared" si="1"/>
        <v>4</v>
      </c>
      <c r="R18" s="147">
        <f t="shared" si="2"/>
        <v>4.1500000000000004</v>
      </c>
    </row>
    <row r="19" spans="1:18" x14ac:dyDescent="0.25">
      <c r="A19" s="169" t="str">
        <f>'Crisis Indicator Data'!A16</f>
        <v>Boko Haram in Cameroon</v>
      </c>
      <c r="B19" s="170" t="str">
        <f>'Crisis Indicator Data'!B16</f>
        <v>Conflict</v>
      </c>
      <c r="C19" s="170" t="str">
        <f>'Crisis Indicator Data'!C16</f>
        <v>CMR002</v>
      </c>
      <c r="D19" s="170" t="str">
        <f>'Crisis Indicator Data'!D16</f>
        <v>Cameroon</v>
      </c>
      <c r="E19" s="170" t="str">
        <f>'Crisis Indicator Data'!E16</f>
        <v>CMR</v>
      </c>
      <c r="F19" s="181">
        <f>IF('Crisis Indicator Data'!Q16="x","x",('Crisis Indicator Data'!Q16/1000000))</f>
        <v>2.5569999999999999</v>
      </c>
      <c r="G19" s="181">
        <f>IF('Crisis Indicator Data'!R16="x","x",('Crisis Indicator Data'!R16/1000000))</f>
        <v>0</v>
      </c>
      <c r="H19" s="181">
        <f>IF('Crisis Indicator Data'!S16="x","x",('Crisis Indicator Data'!S16/1000000))</f>
        <v>0.16600000000000001</v>
      </c>
      <c r="I19" s="181">
        <f>IF('Crisis Indicator Data'!T16="x","x",('Crisis Indicator Data'!T16/1000000))</f>
        <v>1.08</v>
      </c>
      <c r="J19" s="181">
        <f>IF('Crisis Indicator Data'!U16="x","x",('Crisis Indicator Data'!U16/1000000))</f>
        <v>0</v>
      </c>
      <c r="K19" s="168">
        <f t="shared" si="0"/>
        <v>3.5</v>
      </c>
      <c r="L19" s="165">
        <f>IF(F19="x","x",(F19*1000000/VLOOKUP($C19,'Crisis Indicator Data'!$C$3:$H$198,5,FALSE)))</f>
        <v>0.67236392321851168</v>
      </c>
      <c r="M19" s="165">
        <f>IF(G19="x","x",(G19*1000000/VLOOKUP($C19,'Crisis Indicator Data'!$C$3:$H$198,5,FALSE)))</f>
        <v>0</v>
      </c>
      <c r="N19" s="165">
        <f>IF(H19="x","x",(H19*1000000/VLOOKUP($C19,'Crisis Indicator Data'!$C$3:$H$198,5,FALSE)))</f>
        <v>4.3649750197212726E-2</v>
      </c>
      <c r="O19" s="165">
        <f>IF(I19="x","x",(I19*1000000/VLOOKUP($C19,'Crisis Indicator Data'!$C$3:$H$198,5,FALSE)))</f>
        <v>0.28398632658427558</v>
      </c>
      <c r="P19" s="165">
        <f>IF(J19="x","x",(J19*1000000/VLOOKUP($C19,'Crisis Indicator Data'!$C$3:$H$198,5,FALSE)))</f>
        <v>0</v>
      </c>
      <c r="Q19" s="147">
        <f t="shared" si="1"/>
        <v>4</v>
      </c>
      <c r="R19" s="147">
        <f t="shared" si="2"/>
        <v>3.75</v>
      </c>
    </row>
    <row r="20" spans="1:18" x14ac:dyDescent="0.25">
      <c r="A20" s="169" t="str">
        <f>'Crisis Indicator Data'!A17</f>
        <v>Anglophone Crisis in Cameroon</v>
      </c>
      <c r="B20" s="170" t="str">
        <f>'Crisis Indicator Data'!B17</f>
        <v>Conflict</v>
      </c>
      <c r="C20" s="170" t="str">
        <f>'Crisis Indicator Data'!C17</f>
        <v>CMR003</v>
      </c>
      <c r="D20" s="170" t="str">
        <f>'Crisis Indicator Data'!D17</f>
        <v>Cameroon</v>
      </c>
      <c r="E20" s="170" t="str">
        <f>'Crisis Indicator Data'!E17</f>
        <v>CMR</v>
      </c>
      <c r="F20" s="181">
        <f>IF('Crisis Indicator Data'!Q17="x","x",('Crisis Indicator Data'!Q17/1000000))</f>
        <v>11.439</v>
      </c>
      <c r="G20" s="181">
        <f>IF('Crisis Indicator Data'!R17="x","x",('Crisis Indicator Data'!R17/1000000))</f>
        <v>0</v>
      </c>
      <c r="H20" s="181">
        <f>IF('Crisis Indicator Data'!S17="x","x",('Crisis Indicator Data'!S17/1000000))</f>
        <v>1.431</v>
      </c>
      <c r="I20" s="181">
        <f>IF('Crisis Indicator Data'!T17="x","x",('Crisis Indicator Data'!T17/1000000))</f>
        <v>0.60299999999999998</v>
      </c>
      <c r="J20" s="181">
        <f>IF('Crisis Indicator Data'!U17="x","x",('Crisis Indicator Data'!U17/1000000))</f>
        <v>0</v>
      </c>
      <c r="K20" s="168">
        <f t="shared" si="0"/>
        <v>3.8</v>
      </c>
      <c r="L20" s="165">
        <f>IF(F20="x","x",(F20*1000000/VLOOKUP($C20,'Crisis Indicator Data'!$C$3:$H$198,5,FALSE)))</f>
        <v>0.84896838355351045</v>
      </c>
      <c r="M20" s="165">
        <f>IF(G20="x","x",(G20*1000000/VLOOKUP($C20,'Crisis Indicator Data'!$C$3:$H$198,5,FALSE)))</f>
        <v>0</v>
      </c>
      <c r="N20" s="165">
        <f>IF(H20="x","x",(H20*1000000/VLOOKUP($C20,'Crisis Indicator Data'!$C$3:$H$198,5,FALSE)))</f>
        <v>0.10620454208104498</v>
      </c>
      <c r="O20" s="165">
        <f>IF(I20="x","x",(I20*1000000/VLOOKUP($C20,'Crisis Indicator Data'!$C$3:$H$198,5,FALSE)))</f>
        <v>4.4752857354905744E-2</v>
      </c>
      <c r="P20" s="165">
        <f>IF(J20="x","x",(J20*1000000/VLOOKUP($C20,'Crisis Indicator Data'!$C$3:$H$198,5,FALSE)))</f>
        <v>0</v>
      </c>
      <c r="Q20" s="147">
        <f t="shared" si="1"/>
        <v>3</v>
      </c>
      <c r="R20" s="147">
        <f t="shared" si="2"/>
        <v>3.4</v>
      </c>
    </row>
    <row r="21" spans="1:1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0" t="str">
        <f>'Crisis Indicator Data'!E18</f>
        <v>CMR</v>
      </c>
      <c r="F21" s="181">
        <f>IF('Crisis Indicator Data'!Q18="x","x",('Crisis Indicator Data'!Q18/1000000))</f>
        <v>5.1829999999999998</v>
      </c>
      <c r="G21" s="181">
        <f>IF('Crisis Indicator Data'!R18="x","x",('Crisis Indicator Data'!R18/1000000))</f>
        <v>0</v>
      </c>
      <c r="H21" s="181">
        <f>IF('Crisis Indicator Data'!S18="x","x",('Crisis Indicator Data'!S18/1000000))</f>
        <v>0.47499999999999998</v>
      </c>
      <c r="I21" s="181">
        <f>IF('Crisis Indicator Data'!T18="x","x",('Crisis Indicator Data'!T18/1000000))</f>
        <v>0</v>
      </c>
      <c r="J21" s="181">
        <f>IF('Crisis Indicator Data'!U18="x","x",('Crisis Indicator Data'!U18/1000000))</f>
        <v>0</v>
      </c>
      <c r="K21" s="168">
        <f t="shared" si="0"/>
        <v>2.8</v>
      </c>
      <c r="L21" s="165">
        <f>IF(F21="x","x",(F21*1000000/VLOOKUP($C21,'Crisis Indicator Data'!$C$3:$H$198,5,FALSE)))</f>
        <v>0.91604807352421347</v>
      </c>
      <c r="M21" s="165">
        <f>IF(G21="x","x",(G21*1000000/VLOOKUP($C21,'Crisis Indicator Data'!$C$3:$H$198,5,FALSE)))</f>
        <v>0</v>
      </c>
      <c r="N21" s="165">
        <f>IF(H21="x","x",(H21*1000000/VLOOKUP($C21,'Crisis Indicator Data'!$C$3:$H$198,5,FALSE)))</f>
        <v>8.3951926475786504E-2</v>
      </c>
      <c r="O21" s="165">
        <f>IF(I21="x","x",(I21*1000000/VLOOKUP($C21,'Crisis Indicator Data'!$C$3:$H$198,5,FALSE)))</f>
        <v>0</v>
      </c>
      <c r="P21" s="165">
        <f>IF(J21="x","x",(J21*1000000/VLOOKUP($C21,'Crisis Indicator Data'!$C$3:$H$198,5,FALSE)))</f>
        <v>0</v>
      </c>
      <c r="Q21" s="147">
        <f t="shared" si="1"/>
        <v>3</v>
      </c>
      <c r="R21" s="147">
        <f t="shared" si="2"/>
        <v>2.9</v>
      </c>
    </row>
    <row r="22" spans="1:1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0" t="str">
        <f>'Crisis Indicator Data'!E19</f>
        <v>COD</v>
      </c>
      <c r="F22" s="181">
        <f>IF('Crisis Indicator Data'!Q19="x","x",('Crisis Indicator Data'!Q19/1000000))</f>
        <v>82.155000000000001</v>
      </c>
      <c r="G22" s="181">
        <f>IF('Crisis Indicator Data'!R19="x","x",('Crisis Indicator Data'!R19/1000000))</f>
        <v>0.52900000000000003</v>
      </c>
      <c r="H22" s="181">
        <f>IF('Crisis Indicator Data'!S19="x","x",('Crisis Indicator Data'!S19/1000000))</f>
        <v>10.3</v>
      </c>
      <c r="I22" s="181">
        <f>IF('Crisis Indicator Data'!T19="x","x",('Crisis Indicator Data'!T19/1000000))</f>
        <v>10.8</v>
      </c>
      <c r="J22" s="181">
        <f>IF('Crisis Indicator Data'!U19="x","x",('Crisis Indicator Data'!U19/1000000))</f>
        <v>4.8</v>
      </c>
      <c r="K22" s="168">
        <f t="shared" si="0"/>
        <v>5</v>
      </c>
      <c r="L22" s="165">
        <f>IF(F22="x","x",(F22*1000000/VLOOKUP($C22,'Crisis Indicator Data'!$C$3:$H$198,5,FALSE)))</f>
        <v>0.75660318278936123</v>
      </c>
      <c r="M22" s="165">
        <f>IF(G22="x","x",(G22*1000000/VLOOKUP($C22,'Crisis Indicator Data'!$C$3:$H$198,5,FALSE)))</f>
        <v>4.8718043173948278E-3</v>
      </c>
      <c r="N22" s="165">
        <f>IF(H22="x","x",(H22*1000000/VLOOKUP($C22,'Crisis Indicator Data'!$C$3:$H$198,5,FALSE)))</f>
        <v>9.4857437559861493E-2</v>
      </c>
      <c r="O22" s="165">
        <f>IF(I22="x","x",(I22*1000000/VLOOKUP($C22,'Crisis Indicator Data'!$C$3:$H$198,5,FALSE)))</f>
        <v>9.9462167538495544E-2</v>
      </c>
      <c r="P22" s="165">
        <f>IF(J22="x","x",(J22*1000000/VLOOKUP($C22,'Crisis Indicator Data'!$C$3:$H$198,5,FALSE)))</f>
        <v>4.4205407794886908E-2</v>
      </c>
      <c r="Q22" s="147">
        <f t="shared" si="1"/>
        <v>4</v>
      </c>
      <c r="R22" s="147">
        <f t="shared" si="2"/>
        <v>4.5</v>
      </c>
    </row>
    <row r="23" spans="1:18" x14ac:dyDescent="0.25">
      <c r="A23" s="169" t="str">
        <f>'Crisis Indicator Data'!A20</f>
        <v>Complex crisis in Congo</v>
      </c>
      <c r="B23" s="170" t="str">
        <f>'Crisis Indicator Data'!B20</f>
        <v>Conflict</v>
      </c>
      <c r="C23" s="170" t="str">
        <f>'Crisis Indicator Data'!C20</f>
        <v>COG001</v>
      </c>
      <c r="D23" s="170" t="str">
        <f>'Crisis Indicator Data'!D20</f>
        <v>Congo</v>
      </c>
      <c r="E23" s="170" t="str">
        <f>'Crisis Indicator Data'!E20</f>
        <v>COG</v>
      </c>
      <c r="F23" s="181">
        <f>IF('Crisis Indicator Data'!Q20="x","x",('Crisis Indicator Data'!Q20/1000000))</f>
        <v>0.375</v>
      </c>
      <c r="G23" s="181">
        <f>IF('Crisis Indicator Data'!R20="x","x",('Crisis Indicator Data'!R20/1000000))</f>
        <v>0.23899999999999999</v>
      </c>
      <c r="H23" s="181">
        <f>IF('Crisis Indicator Data'!S20="x","x",('Crisis Indicator Data'!S20/1000000))</f>
        <v>3.5999999999999997E-2</v>
      </c>
      <c r="I23" s="181">
        <f>IF('Crisis Indicator Data'!T20="x","x",('Crisis Indicator Data'!T20/1000000))</f>
        <v>4.0000000000000001E-3</v>
      </c>
      <c r="J23" s="181">
        <f>IF('Crisis Indicator Data'!U20="x","x",('Crisis Indicator Data'!U20/1000000))</f>
        <v>0</v>
      </c>
      <c r="K23" s="168">
        <f t="shared" si="0"/>
        <v>1</v>
      </c>
      <c r="L23" s="165">
        <f>IF(F23="x","x",(F23*1000000/VLOOKUP($C23,'Crisis Indicator Data'!$C$3:$H$198,5,FALSE)))</f>
        <v>0.5725190839694656</v>
      </c>
      <c r="M23" s="165">
        <f>IF(G23="x","x",(G23*1000000/VLOOKUP($C23,'Crisis Indicator Data'!$C$3:$H$198,5,FALSE)))</f>
        <v>0.36488549618320609</v>
      </c>
      <c r="N23" s="165">
        <f>IF(H23="x","x",(H23*1000000/VLOOKUP($C23,'Crisis Indicator Data'!$C$3:$H$198,5,FALSE)))</f>
        <v>5.4961832061068701E-2</v>
      </c>
      <c r="O23" s="165">
        <f>IF(I23="x","x",(I23*1000000/VLOOKUP($C23,'Crisis Indicator Data'!$C$3:$H$198,5,FALSE)))</f>
        <v>6.1068702290076335E-3</v>
      </c>
      <c r="P23" s="165">
        <f>IF(J23="x","x",(J23*1000000/VLOOKUP($C23,'Crisis Indicator Data'!$C$3:$H$198,5,FALSE)))</f>
        <v>0</v>
      </c>
      <c r="Q23" s="147">
        <f t="shared" si="1"/>
        <v>3</v>
      </c>
      <c r="R23" s="147">
        <f t="shared" si="2"/>
        <v>2</v>
      </c>
    </row>
    <row r="24" spans="1:1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0" t="str">
        <f>'Crisis Indicator Data'!E21</f>
        <v>COL</v>
      </c>
      <c r="F24" s="181">
        <f>IF('Crisis Indicator Data'!Q21="x","x",('Crisis Indicator Data'!Q21/1000000))</f>
        <v>41.8</v>
      </c>
      <c r="G24" s="181">
        <f>IF('Crisis Indicator Data'!R21="x","x",('Crisis Indicator Data'!R21/1000000))</f>
        <v>2.1</v>
      </c>
      <c r="H24" s="181">
        <f>IF('Crisis Indicator Data'!S21="x","x",('Crisis Indicator Data'!S21/1000000))</f>
        <v>4.2060000000000004</v>
      </c>
      <c r="I24" s="181">
        <f>IF('Crisis Indicator Data'!T21="x","x",('Crisis Indicator Data'!T21/1000000))</f>
        <v>3.1</v>
      </c>
      <c r="J24" s="181">
        <f>IF('Crisis Indicator Data'!U21="x","x",('Crisis Indicator Data'!U21/1000000))</f>
        <v>0.39400000000000002</v>
      </c>
      <c r="K24" s="168">
        <f t="shared" si="0"/>
        <v>4.8</v>
      </c>
      <c r="L24" s="165">
        <f>IF(F24="x","x",(F24*1000000/VLOOKUP($C24,'Crisis Indicator Data'!$C$3:$H$198,5,FALSE)))</f>
        <v>0.81007751937984496</v>
      </c>
      <c r="M24" s="165">
        <f>IF(G24="x","x",(G24*1000000/VLOOKUP($C24,'Crisis Indicator Data'!$C$3:$H$198,5,FALSE)))</f>
        <v>4.0697674418604654E-2</v>
      </c>
      <c r="N24" s="165">
        <f>IF(H24="x","x",(H24*1000000/VLOOKUP($C24,'Crisis Indicator Data'!$C$3:$H$198,5,FALSE)))</f>
        <v>8.1511627906976747E-2</v>
      </c>
      <c r="O24" s="165">
        <f>IF(I24="x","x",(I24*1000000/VLOOKUP($C24,'Crisis Indicator Data'!$C$3:$H$198,5,FALSE)))</f>
        <v>6.0077519379844964E-2</v>
      </c>
      <c r="P24" s="165">
        <f>IF(J24="x","x",(J24*1000000/VLOOKUP($C24,'Crisis Indicator Data'!$C$3:$H$198,5,FALSE)))</f>
        <v>7.6356589147286826E-3</v>
      </c>
      <c r="Q24" s="147">
        <f t="shared" si="1"/>
        <v>4</v>
      </c>
      <c r="R24" s="147">
        <f t="shared" si="2"/>
        <v>4.4000000000000004</v>
      </c>
    </row>
    <row r="25" spans="1:1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0" t="str">
        <f>'Crisis Indicator Data'!E22</f>
        <v>COL</v>
      </c>
      <c r="F25" s="181">
        <f>IF('Crisis Indicator Data'!Q22="x","x",('Crisis Indicator Data'!Q22/1000000))</f>
        <v>30.638999999999999</v>
      </c>
      <c r="G25" s="181">
        <f>IF('Crisis Indicator Data'!R22="x","x",('Crisis Indicator Data'!R22/1000000))</f>
        <v>0.378</v>
      </c>
      <c r="H25" s="181">
        <f>IF('Crisis Indicator Data'!S22="x","x",('Crisis Indicator Data'!S22/1000000))</f>
        <v>5.4</v>
      </c>
      <c r="I25" s="181">
        <f>IF('Crisis Indicator Data'!T22="x","x",('Crisis Indicator Data'!T22/1000000))</f>
        <v>0</v>
      </c>
      <c r="J25" s="181">
        <f>IF('Crisis Indicator Data'!U22="x","x",('Crisis Indicator Data'!U22/1000000))</f>
        <v>0</v>
      </c>
      <c r="K25" s="168">
        <f t="shared" si="0"/>
        <v>4.5999999999999996</v>
      </c>
      <c r="L25" s="165">
        <f>IF(F25="x","x",(F25*1000000/VLOOKUP($C25,'Crisis Indicator Data'!$C$3:$H$198,5,FALSE)))</f>
        <v>0.8413378367246066</v>
      </c>
      <c r="M25" s="165">
        <f>IF(G25="x","x",(G25*1000000/VLOOKUP($C25,'Crisis Indicator Data'!$C$3:$H$198,5,FALSE)))</f>
        <v>1.0379767690913585E-2</v>
      </c>
      <c r="N25" s="165">
        <f>IF(H25="x","x",(H25*1000000/VLOOKUP($C25,'Crisis Indicator Data'!$C$3:$H$198,5,FALSE)))</f>
        <v>0.14828239558447978</v>
      </c>
      <c r="O25" s="165">
        <f>IF(I25="x","x",(I25*1000000/VLOOKUP($C25,'Crisis Indicator Data'!$C$3:$H$198,5,FALSE)))</f>
        <v>0</v>
      </c>
      <c r="P25" s="165">
        <f>IF(J25="x","x",(J25*1000000/VLOOKUP($C25,'Crisis Indicator Data'!$C$3:$H$198,5,FALSE)))</f>
        <v>0</v>
      </c>
      <c r="Q25" s="147">
        <f t="shared" si="1"/>
        <v>3</v>
      </c>
      <c r="R25" s="147">
        <f t="shared" si="2"/>
        <v>3.8</v>
      </c>
    </row>
    <row r="26" spans="1:1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0" t="str">
        <f>'Crisis Indicator Data'!E23</f>
        <v>CRI</v>
      </c>
      <c r="F26" s="181">
        <f>IF('Crisis Indicator Data'!Q23="x","x",('Crisis Indicator Data'!Q23/1000000))</f>
        <v>0.88600000000000001</v>
      </c>
      <c r="G26" s="181">
        <f>IF('Crisis Indicator Data'!R23="x","x",('Crisis Indicator Data'!R23/1000000))</f>
        <v>4.7E-2</v>
      </c>
      <c r="H26" s="181">
        <f>IF('Crisis Indicator Data'!S23="x","x",('Crisis Indicator Data'!S23/1000000))</f>
        <v>0.2</v>
      </c>
      <c r="I26" s="181">
        <f>IF('Crisis Indicator Data'!T23="x","x",('Crisis Indicator Data'!T23/1000000))</f>
        <v>0</v>
      </c>
      <c r="J26" s="181">
        <f>IF('Crisis Indicator Data'!U23="x","x",('Crisis Indicator Data'!U23/1000000))</f>
        <v>0</v>
      </c>
      <c r="K26" s="168">
        <f t="shared" si="0"/>
        <v>2.2000000000000002</v>
      </c>
      <c r="L26" s="165">
        <f>IF(F26="x","x",(F26*1000000/VLOOKUP($C26,'Crisis Indicator Data'!$C$3:$H$198,5,FALSE)))</f>
        <v>0.78199470432480145</v>
      </c>
      <c r="M26" s="165">
        <f>IF(G26="x","x",(G26*1000000/VLOOKUP($C26,'Crisis Indicator Data'!$C$3:$H$198,5,FALSE)))</f>
        <v>4.1482789055604589E-2</v>
      </c>
      <c r="N26" s="165">
        <f>IF(H26="x","x",(H26*1000000/VLOOKUP($C26,'Crisis Indicator Data'!$C$3:$H$198,5,FALSE)))</f>
        <v>0.17652250661959401</v>
      </c>
      <c r="O26" s="165">
        <f>IF(I26="x","x",(I26*1000000/VLOOKUP($C26,'Crisis Indicator Data'!$C$3:$H$198,5,FALSE)))</f>
        <v>0</v>
      </c>
      <c r="P26" s="165">
        <f>IF(J26="x","x",(J26*1000000/VLOOKUP($C26,'Crisis Indicator Data'!$C$3:$H$198,5,FALSE)))</f>
        <v>0</v>
      </c>
      <c r="Q26" s="147">
        <f t="shared" si="1"/>
        <v>3</v>
      </c>
      <c r="R26" s="147">
        <f t="shared" si="2"/>
        <v>2.6</v>
      </c>
    </row>
    <row r="27" spans="1:1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0" t="str">
        <f>'Crisis Indicator Data'!E24</f>
        <v>DJI</v>
      </c>
      <c r="F27" s="181">
        <f>IF('Crisis Indicator Data'!Q24="x","x",('Crisis Indicator Data'!Q24/1000000))</f>
        <v>0.52300000000000002</v>
      </c>
      <c r="G27" s="181">
        <f>IF('Crisis Indicator Data'!R24="x","x",('Crisis Indicator Data'!R24/1000000))</f>
        <v>0.42199999999999999</v>
      </c>
      <c r="H27" s="181">
        <f>IF('Crisis Indicator Data'!S24="x","x",('Crisis Indicator Data'!S24/1000000))</f>
        <v>0.22500000000000001</v>
      </c>
      <c r="I27" s="181">
        <f>IF('Crisis Indicator Data'!T24="x","x",('Crisis Indicator Data'!T24/1000000))</f>
        <v>1.2E-2</v>
      </c>
      <c r="J27" s="181">
        <f>IF('Crisis Indicator Data'!U24="x","x",('Crisis Indicator Data'!U24/1000000))</f>
        <v>0</v>
      </c>
      <c r="K27" s="168">
        <f t="shared" si="0"/>
        <v>2.2999999999999998</v>
      </c>
      <c r="L27" s="165">
        <f>IF(F27="x","x",(F27*1000000/VLOOKUP($C27,'Crisis Indicator Data'!$C$3:$H$198,5,FALSE)))</f>
        <v>0.44247038917089676</v>
      </c>
      <c r="M27" s="165">
        <f>IF(G27="x","x",(G27*1000000/VLOOKUP($C27,'Crisis Indicator Data'!$C$3:$H$198,5,FALSE)))</f>
        <v>0.35702199661590522</v>
      </c>
      <c r="N27" s="165">
        <f>IF(H27="x","x",(H27*1000000/VLOOKUP($C27,'Crisis Indicator Data'!$C$3:$H$198,5,FALSE)))</f>
        <v>0.19035532994923857</v>
      </c>
      <c r="O27" s="165">
        <f>IF(I27="x","x",(I27*1000000/VLOOKUP($C27,'Crisis Indicator Data'!$C$3:$H$198,5,FALSE)))</f>
        <v>1.015228426395939E-2</v>
      </c>
      <c r="P27" s="165">
        <f>IF(J27="x","x",(J27*1000000/VLOOKUP($C27,'Crisis Indicator Data'!$C$3:$H$198,5,FALSE)))</f>
        <v>0</v>
      </c>
      <c r="Q27" s="147">
        <f t="shared" si="1"/>
        <v>3</v>
      </c>
      <c r="R27" s="147">
        <f t="shared" si="2"/>
        <v>2.65</v>
      </c>
    </row>
    <row r="28" spans="1:18" x14ac:dyDescent="0.25">
      <c r="A28" s="169" t="str">
        <f>'Crisis Indicator Data'!A25</f>
        <v>Mixed migration in Djibouti</v>
      </c>
      <c r="B28" s="170" t="str">
        <f>'Crisis Indicator Data'!B25</f>
        <v>Displacement</v>
      </c>
      <c r="C28" s="170" t="str">
        <f>'Crisis Indicator Data'!C25</f>
        <v>DJI002</v>
      </c>
      <c r="D28" s="170" t="str">
        <f>'Crisis Indicator Data'!D25</f>
        <v>Djibouti</v>
      </c>
      <c r="E28" s="170" t="str">
        <f>'Crisis Indicator Data'!E25</f>
        <v>DJI</v>
      </c>
      <c r="F28" s="181">
        <f>IF('Crisis Indicator Data'!Q25="x","x",('Crisis Indicator Data'!Q25/1000000))</f>
        <v>0.63600000000000001</v>
      </c>
      <c r="G28" s="181">
        <f>IF('Crisis Indicator Data'!R25="x","x",('Crisis Indicator Data'!R25/1000000))</f>
        <v>0</v>
      </c>
      <c r="H28" s="181">
        <f>IF('Crisis Indicator Data'!S25="x","x",('Crisis Indicator Data'!S25/1000000))</f>
        <v>4.4999999999999998E-2</v>
      </c>
      <c r="I28" s="181">
        <f>IF('Crisis Indicator Data'!T25="x","x",('Crisis Indicator Data'!T25/1000000))</f>
        <v>0</v>
      </c>
      <c r="J28" s="181">
        <f>IF('Crisis Indicator Data'!U25="x","x",('Crisis Indicator Data'!U25/1000000))</f>
        <v>0</v>
      </c>
      <c r="K28" s="168">
        <f t="shared" si="0"/>
        <v>1.1000000000000001</v>
      </c>
      <c r="L28" s="165">
        <f>IF(F28="x","x",(F28*1000000/VLOOKUP($C28,'Crisis Indicator Data'!$C$3:$H$198,5,FALSE)))</f>
        <v>0.93392070484581502</v>
      </c>
      <c r="M28" s="165">
        <f>IF(G28="x","x",(G28*1000000/VLOOKUP($C28,'Crisis Indicator Data'!$C$3:$H$198,5,FALSE)))</f>
        <v>0</v>
      </c>
      <c r="N28" s="165">
        <f>IF(H28="x","x",(H28*1000000/VLOOKUP($C28,'Crisis Indicator Data'!$C$3:$H$198,5,FALSE)))</f>
        <v>6.6079295154185022E-2</v>
      </c>
      <c r="O28" s="165">
        <f>IF(I28="x","x",(I28*1000000/VLOOKUP($C28,'Crisis Indicator Data'!$C$3:$H$198,5,FALSE)))</f>
        <v>0</v>
      </c>
      <c r="P28" s="165">
        <f>IF(J28="x","x",(J28*1000000/VLOOKUP($C28,'Crisis Indicator Data'!$C$3:$H$198,5,FALSE)))</f>
        <v>0</v>
      </c>
      <c r="Q28" s="147">
        <f t="shared" si="1"/>
        <v>3</v>
      </c>
      <c r="R28" s="147">
        <f t="shared" si="2"/>
        <v>2.0499999999999998</v>
      </c>
    </row>
    <row r="29" spans="1:18" x14ac:dyDescent="0.25">
      <c r="A29" s="169" t="str">
        <f>'Crisis Indicator Data'!A26</f>
        <v>Drought in Djibouti</v>
      </c>
      <c r="B29" s="170" t="str">
        <f>'Crisis Indicator Data'!B26</f>
        <v>Drought</v>
      </c>
      <c r="C29" s="170" t="str">
        <f>'Crisis Indicator Data'!C26</f>
        <v>DJI003</v>
      </c>
      <c r="D29" s="170" t="str">
        <f>'Crisis Indicator Data'!D26</f>
        <v>Djibouti</v>
      </c>
      <c r="E29" s="170" t="str">
        <f>'Crisis Indicator Data'!E26</f>
        <v>DJI</v>
      </c>
      <c r="F29" s="181">
        <f>IF('Crisis Indicator Data'!Q26="x","x",('Crisis Indicator Data'!Q26/1000000))</f>
        <v>0.57499999999999996</v>
      </c>
      <c r="G29" s="181">
        <f>IF('Crisis Indicator Data'!R26="x","x",('Crisis Indicator Data'!R26/1000000))</f>
        <v>0.41499999999999998</v>
      </c>
      <c r="H29" s="181">
        <f>IF('Crisis Indicator Data'!S26="x","x",('Crisis Indicator Data'!S26/1000000))</f>
        <v>0.18</v>
      </c>
      <c r="I29" s="181">
        <f>IF('Crisis Indicator Data'!T26="x","x",('Crisis Indicator Data'!T26/1000000))</f>
        <v>1.2E-2</v>
      </c>
      <c r="J29" s="181">
        <f>IF('Crisis Indicator Data'!U26="x","x",('Crisis Indicator Data'!U26/1000000))</f>
        <v>0</v>
      </c>
      <c r="K29" s="168">
        <f t="shared" si="0"/>
        <v>2.1</v>
      </c>
      <c r="L29" s="165">
        <f>IF(F29="x","x",(F29*1000000/VLOOKUP($C29,'Crisis Indicator Data'!$C$3:$H$198,5,FALSE)))</f>
        <v>0.48646362098138746</v>
      </c>
      <c r="M29" s="165">
        <f>IF(G29="x","x",(G29*1000000/VLOOKUP($C29,'Crisis Indicator Data'!$C$3:$H$198,5,FALSE)))</f>
        <v>0.35109983079526225</v>
      </c>
      <c r="N29" s="165">
        <f>IF(H29="x","x",(H29*1000000/VLOOKUP($C29,'Crisis Indicator Data'!$C$3:$H$198,5,FALSE)))</f>
        <v>0.15228426395939088</v>
      </c>
      <c r="O29" s="165">
        <f>IF(I29="x","x",(I29*1000000/VLOOKUP($C29,'Crisis Indicator Data'!$C$3:$H$198,5,FALSE)))</f>
        <v>1.015228426395939E-2</v>
      </c>
      <c r="P29" s="165">
        <f>IF(J29="x","x",(J29*1000000/VLOOKUP($C29,'Crisis Indicator Data'!$C$3:$H$198,5,FALSE)))</f>
        <v>0</v>
      </c>
      <c r="Q29" s="147">
        <f t="shared" si="1"/>
        <v>3</v>
      </c>
      <c r="R29" s="147">
        <f t="shared" si="2"/>
        <v>2.5499999999999998</v>
      </c>
    </row>
    <row r="30" spans="1:1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0" t="str">
        <f>'Crisis Indicator Data'!E27</f>
        <v>DOM</v>
      </c>
      <c r="F30" s="181">
        <f>IF('Crisis Indicator Data'!Q27="x","x",('Crisis Indicator Data'!Q27/1000000))</f>
        <v>0.56399999999999995</v>
      </c>
      <c r="G30" s="181">
        <f>IF('Crisis Indicator Data'!R27="x","x",('Crisis Indicator Data'!R27/1000000))</f>
        <v>8.2959999999999994</v>
      </c>
      <c r="H30" s="181">
        <f>IF('Crisis Indicator Data'!S27="x","x",('Crisis Indicator Data'!S27/1000000))</f>
        <v>0.10199999999999999</v>
      </c>
      <c r="I30" s="181">
        <f>IF('Crisis Indicator Data'!T27="x","x",('Crisis Indicator Data'!T27/1000000))</f>
        <v>0</v>
      </c>
      <c r="J30" s="181">
        <f>IF('Crisis Indicator Data'!U27="x","x",('Crisis Indicator Data'!U27/1000000))</f>
        <v>0</v>
      </c>
      <c r="K30" s="168">
        <f t="shared" si="0"/>
        <v>1.7</v>
      </c>
      <c r="L30" s="165">
        <f>IF(F30="x","x",(F30*1000000/VLOOKUP($C30,'Crisis Indicator Data'!$C$3:$H$198,5,FALSE)))</f>
        <v>6.2932381164918547E-2</v>
      </c>
      <c r="M30" s="165">
        <f>IF(G30="x","x",(G30*1000000/VLOOKUP($C30,'Crisis Indicator Data'!$C$3:$H$198,5,FALSE)))</f>
        <v>0.92568623075206413</v>
      </c>
      <c r="N30" s="165">
        <f>IF(H30="x","x",(H30*1000000/VLOOKUP($C30,'Crisis Indicator Data'!$C$3:$H$198,5,FALSE)))</f>
        <v>1.1381388083017184E-2</v>
      </c>
      <c r="O30" s="165">
        <f>IF(I30="x","x",(I30*1000000/VLOOKUP($C30,'Crisis Indicator Data'!$C$3:$H$198,5,FALSE)))</f>
        <v>0</v>
      </c>
      <c r="P30" s="165">
        <f>IF(J30="x","x",(J30*1000000/VLOOKUP($C30,'Crisis Indicator Data'!$C$3:$H$198,5,FALSE)))</f>
        <v>0</v>
      </c>
      <c r="Q30" s="147">
        <f t="shared" si="1"/>
        <v>2</v>
      </c>
      <c r="R30" s="147">
        <f t="shared" si="2"/>
        <v>1.85</v>
      </c>
    </row>
    <row r="31" spans="1:1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0" t="str">
        <f>'Crisis Indicator Data'!E28</f>
        <v>DZA</v>
      </c>
      <c r="F31" s="181">
        <f>IF('Crisis Indicator Data'!Q28="x","x",('Crisis Indicator Data'!Q28/1000000))</f>
        <v>45.188000000000002</v>
      </c>
      <c r="G31" s="181">
        <f>IF('Crisis Indicator Data'!R28="x","x",('Crisis Indicator Data'!R28/1000000))</f>
        <v>0</v>
      </c>
      <c r="H31" s="181">
        <f>IF('Crisis Indicator Data'!S28="x","x",('Crisis Indicator Data'!S28/1000000))</f>
        <v>0.26200000000000001</v>
      </c>
      <c r="I31" s="181">
        <f>IF('Crisis Indicator Data'!T28="x","x",('Crisis Indicator Data'!T28/1000000))</f>
        <v>0</v>
      </c>
      <c r="J31" s="181">
        <f>IF('Crisis Indicator Data'!U28="x","x",('Crisis Indicator Data'!U28/1000000))</f>
        <v>0</v>
      </c>
      <c r="K31" s="168">
        <f t="shared" si="0"/>
        <v>2.4</v>
      </c>
      <c r="L31" s="165">
        <f>IF(F31="x","x",(F31*1000000/VLOOKUP($C31,'Crisis Indicator Data'!$C$3:$H$198,5,FALSE)))</f>
        <v>0.99423542354235428</v>
      </c>
      <c r="M31" s="165">
        <f>IF(G31="x","x",(G31*1000000/VLOOKUP($C31,'Crisis Indicator Data'!$C$3:$H$198,5,FALSE)))</f>
        <v>0</v>
      </c>
      <c r="N31" s="165">
        <f>IF(H31="x","x",(H31*1000000/VLOOKUP($C31,'Crisis Indicator Data'!$C$3:$H$198,5,FALSE)))</f>
        <v>5.7645764576457646E-3</v>
      </c>
      <c r="O31" s="165">
        <f>IF(I31="x","x",(I31*1000000/VLOOKUP($C31,'Crisis Indicator Data'!$C$3:$H$198,5,FALSE)))</f>
        <v>0</v>
      </c>
      <c r="P31" s="165">
        <f>IF(J31="x","x",(J31*1000000/VLOOKUP($C31,'Crisis Indicator Data'!$C$3:$H$198,5,FALSE)))</f>
        <v>0</v>
      </c>
      <c r="Q31" s="147">
        <f t="shared" si="1"/>
        <v>1</v>
      </c>
      <c r="R31" s="147">
        <f t="shared" si="2"/>
        <v>1.7</v>
      </c>
    </row>
    <row r="32" spans="1:18" x14ac:dyDescent="0.25">
      <c r="A32" s="169" t="str">
        <f>'Crisis Indicator Data'!A29</f>
        <v>Sahrawi refugees in Algeria</v>
      </c>
      <c r="B32" s="170" t="str">
        <f>'Crisis Indicator Data'!B29</f>
        <v>Displacement</v>
      </c>
      <c r="C32" s="170" t="str">
        <f>'Crisis Indicator Data'!C29</f>
        <v>DZA003</v>
      </c>
      <c r="D32" s="170" t="str">
        <f>'Crisis Indicator Data'!D29</f>
        <v>Algeria</v>
      </c>
      <c r="E32" s="170" t="str">
        <f>'Crisis Indicator Data'!E29</f>
        <v>DZA</v>
      </c>
      <c r="F32" s="181">
        <f>IF('Crisis Indicator Data'!Q29="x","x",('Crisis Indicator Data'!Q29/1000000))</f>
        <v>4.9000000000000002E-2</v>
      </c>
      <c r="G32" s="181">
        <f>IF('Crisis Indicator Data'!R29="x","x",('Crisis Indicator Data'!R29/1000000))</f>
        <v>8.4000000000000005E-2</v>
      </c>
      <c r="H32" s="181">
        <f>IF('Crisis Indicator Data'!S29="x","x",('Crisis Indicator Data'!S29/1000000))</f>
        <v>0.09</v>
      </c>
      <c r="I32" s="181">
        <f>IF('Crisis Indicator Data'!T29="x","x",('Crisis Indicator Data'!T29/1000000))</f>
        <v>0</v>
      </c>
      <c r="J32" s="181">
        <f>IF('Crisis Indicator Data'!U29="x","x",('Crisis Indicator Data'!U29/1000000))</f>
        <v>0</v>
      </c>
      <c r="K32" s="168">
        <f t="shared" si="0"/>
        <v>1.6</v>
      </c>
      <c r="L32" s="165">
        <f>IF(F32="x","x",(F32*1000000/VLOOKUP($C32,'Crisis Indicator Data'!$C$3:$H$198,5,FALSE)))</f>
        <v>0.21973094170403587</v>
      </c>
      <c r="M32" s="165">
        <f>IF(G32="x","x",(G32*1000000/VLOOKUP($C32,'Crisis Indicator Data'!$C$3:$H$198,5,FALSE)))</f>
        <v>0.37668161434977576</v>
      </c>
      <c r="N32" s="165">
        <f>IF(H32="x","x",(H32*1000000/VLOOKUP($C32,'Crisis Indicator Data'!$C$3:$H$198,5,FALSE)))</f>
        <v>0.40358744394618834</v>
      </c>
      <c r="O32" s="165">
        <f>IF(I32="x","x",(I32*1000000/VLOOKUP($C32,'Crisis Indicator Data'!$C$3:$H$198,5,FALSE)))</f>
        <v>0</v>
      </c>
      <c r="P32" s="165">
        <f>IF(J32="x","x",(J32*1000000/VLOOKUP($C32,'Crisis Indicator Data'!$C$3:$H$198,5,FALSE)))</f>
        <v>0</v>
      </c>
      <c r="Q32" s="147">
        <f t="shared" si="1"/>
        <v>3</v>
      </c>
      <c r="R32" s="147">
        <f t="shared" si="2"/>
        <v>2.2999999999999998</v>
      </c>
    </row>
    <row r="33" spans="1:18" x14ac:dyDescent="0.25">
      <c r="A33" s="169" t="str">
        <f>'Crisis Indicator Data'!A30</f>
        <v>Multiple crises in Algeria</v>
      </c>
      <c r="B33" s="170" t="str">
        <f>'Crisis Indicator Data'!B30</f>
        <v>Displacement</v>
      </c>
      <c r="C33" s="170" t="str">
        <f>'Crisis Indicator Data'!C30</f>
        <v>DZA004</v>
      </c>
      <c r="D33" s="170" t="str">
        <f>'Crisis Indicator Data'!D30</f>
        <v>Algeria</v>
      </c>
      <c r="E33" s="170" t="str">
        <f>'Crisis Indicator Data'!E30</f>
        <v>DZA</v>
      </c>
      <c r="F33" s="181">
        <f>IF('Crisis Indicator Data'!Q30="x","x",('Crisis Indicator Data'!Q30/1000000))</f>
        <v>45.238</v>
      </c>
      <c r="G33" s="181">
        <f>IF('Crisis Indicator Data'!R30="x","x",('Crisis Indicator Data'!R30/1000000))</f>
        <v>8.4000000000000005E-2</v>
      </c>
      <c r="H33" s="181">
        <f>IF('Crisis Indicator Data'!S30="x","x",('Crisis Indicator Data'!S30/1000000))</f>
        <v>0.35199999999999998</v>
      </c>
      <c r="I33" s="181">
        <f>IF('Crisis Indicator Data'!T30="x","x",('Crisis Indicator Data'!T30/1000000))</f>
        <v>0</v>
      </c>
      <c r="J33" s="181">
        <f>IF('Crisis Indicator Data'!U30="x","x",('Crisis Indicator Data'!U30/1000000))</f>
        <v>0</v>
      </c>
      <c r="K33" s="168">
        <f t="shared" si="0"/>
        <v>2.6</v>
      </c>
      <c r="L33" s="165">
        <f>IF(F33="x","x",(F33*1000000/VLOOKUP($C33,'Crisis Indicator Data'!$C$3:$H$198,5,FALSE)))</f>
        <v>0.99047577343288162</v>
      </c>
      <c r="M33" s="165">
        <f>IF(G33="x","x",(G33*1000000/VLOOKUP($C33,'Crisis Indicator Data'!$C$3:$H$198,5,FALSE)))</f>
        <v>1.8391609922711449E-3</v>
      </c>
      <c r="N33" s="165">
        <f>IF(H33="x","x",(H33*1000000/VLOOKUP($C33,'Crisis Indicator Data'!$C$3:$H$198,5,FALSE)))</f>
        <v>7.7069603485647974E-3</v>
      </c>
      <c r="O33" s="165">
        <f>IF(I33="x","x",(I33*1000000/VLOOKUP($C33,'Crisis Indicator Data'!$C$3:$H$198,5,FALSE)))</f>
        <v>0</v>
      </c>
      <c r="P33" s="165">
        <f>IF(J33="x","x",(J33*1000000/VLOOKUP($C33,'Crisis Indicator Data'!$C$3:$H$198,5,FALSE)))</f>
        <v>0</v>
      </c>
      <c r="Q33" s="147">
        <f t="shared" si="1"/>
        <v>1</v>
      </c>
      <c r="R33" s="147">
        <f t="shared" si="2"/>
        <v>1.8</v>
      </c>
    </row>
    <row r="34" spans="1:1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0" t="str">
        <f>'Crisis Indicator Data'!E31</f>
        <v>ECU</v>
      </c>
      <c r="F34" s="181">
        <f>IF('Crisis Indicator Data'!Q31="x","x",('Crisis Indicator Data'!Q31/1000000))</f>
        <v>9.3390000000000004</v>
      </c>
      <c r="G34" s="181">
        <f>IF('Crisis Indicator Data'!R31="x","x",('Crisis Indicator Data'!R31/1000000))</f>
        <v>7.431</v>
      </c>
      <c r="H34" s="181">
        <f>IF('Crisis Indicator Data'!S31="x","x",('Crisis Indicator Data'!S31/1000000))</f>
        <v>0.873</v>
      </c>
      <c r="I34" s="181">
        <f>IF('Crisis Indicator Data'!T31="x","x",('Crisis Indicator Data'!T31/1000000))</f>
        <v>0</v>
      </c>
      <c r="J34" s="181">
        <f>IF('Crisis Indicator Data'!U31="x","x",('Crisis Indicator Data'!U31/1000000))</f>
        <v>0</v>
      </c>
      <c r="K34" s="168">
        <f t="shared" si="0"/>
        <v>3.2</v>
      </c>
      <c r="L34" s="165">
        <f>IF(F34="x","x",(F34*1000000/VLOOKUP($C34,'Crisis Indicator Data'!$C$3:$H$198,5,FALSE)))</f>
        <v>0.52933174630164936</v>
      </c>
      <c r="M34" s="165">
        <f>IF(G34="x","x",(G34*1000000/VLOOKUP($C34,'Crisis Indicator Data'!$C$3:$H$198,5,FALSE)))</f>
        <v>0.42118687298078555</v>
      </c>
      <c r="N34" s="165">
        <f>IF(H34="x","x",(H34*1000000/VLOOKUP($C34,'Crisis Indicator Data'!$C$3:$H$198,5,FALSE)))</f>
        <v>4.9481380717565041E-2</v>
      </c>
      <c r="O34" s="165">
        <f>IF(I34="x","x",(I34*1000000/VLOOKUP($C34,'Crisis Indicator Data'!$C$3:$H$198,5,FALSE)))</f>
        <v>0</v>
      </c>
      <c r="P34" s="165">
        <f>IF(J34="x","x",(J34*1000000/VLOOKUP($C34,'Crisis Indicator Data'!$C$3:$H$198,5,FALSE)))</f>
        <v>0</v>
      </c>
      <c r="Q34" s="147">
        <f t="shared" si="1"/>
        <v>2</v>
      </c>
      <c r="R34" s="147">
        <f t="shared" si="2"/>
        <v>2.6</v>
      </c>
    </row>
    <row r="35" spans="1:18" x14ac:dyDescent="0.25">
      <c r="A35" s="169" t="str">
        <f>'Crisis Indicator Data'!A32</f>
        <v>Syrian Refugee Crisis in Egypt</v>
      </c>
      <c r="B35" s="170" t="str">
        <f>'Crisis Indicator Data'!B32</f>
        <v>Displacement</v>
      </c>
      <c r="C35" s="170" t="str">
        <f>'Crisis Indicator Data'!C32</f>
        <v>EGY002</v>
      </c>
      <c r="D35" s="170" t="str">
        <f>'Crisis Indicator Data'!D32</f>
        <v>Egypt</v>
      </c>
      <c r="E35" s="170" t="str">
        <f>'Crisis Indicator Data'!E32</f>
        <v>EGY</v>
      </c>
      <c r="F35" s="182">
        <f>IF('Crisis Indicator Data'!Q32="x","x",('Crisis Indicator Data'!Q32/1000000))</f>
        <v>13.989000000000001</v>
      </c>
      <c r="G35" s="182">
        <f>IF('Crisis Indicator Data'!R32="x","x",('Crisis Indicator Data'!R32/1000000))</f>
        <v>0</v>
      </c>
      <c r="H35" s="182">
        <f>IF('Crisis Indicator Data'!S32="x","x",('Crisis Indicator Data'!S32/1000000))</f>
        <v>0.14499999999999999</v>
      </c>
      <c r="I35" s="182">
        <f>IF('Crisis Indicator Data'!T32="x","x",('Crisis Indicator Data'!T32/1000000))</f>
        <v>0</v>
      </c>
      <c r="J35" s="182">
        <f>IF('Crisis Indicator Data'!U32="x","x",('Crisis Indicator Data'!U32/1000000))</f>
        <v>0</v>
      </c>
      <c r="K35" s="168">
        <f t="shared" si="0"/>
        <v>1.9</v>
      </c>
      <c r="L35" s="165">
        <f>IF(F35="x","x",(F35*1000000/VLOOKUP($C35,'Crisis Indicator Data'!$C$3:$H$198,5,FALSE)))</f>
        <v>0.98974104995047407</v>
      </c>
      <c r="M35" s="165">
        <f>IF(G35="x","x",(G35*1000000/VLOOKUP($C35,'Crisis Indicator Data'!$C$3:$H$198,5,FALSE)))</f>
        <v>0</v>
      </c>
      <c r="N35" s="165">
        <f>IF(H35="x","x",(H35*1000000/VLOOKUP($C35,'Crisis Indicator Data'!$C$3:$H$198,5,FALSE)))</f>
        <v>1.0258950049525966E-2</v>
      </c>
      <c r="O35" s="165">
        <f>IF(I35="x","x",(I35*1000000/VLOOKUP($C35,'Crisis Indicator Data'!$C$3:$H$198,5,FALSE)))</f>
        <v>0</v>
      </c>
      <c r="P35" s="165">
        <f>IF(J35="x","x",(J35*1000000/VLOOKUP($C35,'Crisis Indicator Data'!$C$3:$H$198,5,FALSE)))</f>
        <v>0</v>
      </c>
      <c r="Q35" s="147">
        <f t="shared" si="1"/>
        <v>1</v>
      </c>
      <c r="R35" s="147">
        <f t="shared" si="2"/>
        <v>1.45</v>
      </c>
    </row>
    <row r="36" spans="1:1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0" t="str">
        <f>'Crisis Indicator Data'!E33</f>
        <v>ERI</v>
      </c>
      <c r="F36" s="182">
        <f>IF('Crisis Indicator Data'!Q33="x","x",('Crisis Indicator Data'!Q33/1000000))</f>
        <v>2.6240000000000001</v>
      </c>
      <c r="G36" s="182">
        <f>IF('Crisis Indicator Data'!R33="x","x",('Crisis Indicator Data'!R33/1000000))</f>
        <v>0</v>
      </c>
      <c r="H36" s="182">
        <f>IF('Crisis Indicator Data'!S33="x","x",('Crisis Indicator Data'!S33/1000000))</f>
        <v>1.1000000000000001</v>
      </c>
      <c r="I36" s="182">
        <f>IF('Crisis Indicator Data'!T33="x","x",('Crisis Indicator Data'!T33/1000000))</f>
        <v>0</v>
      </c>
      <c r="J36" s="182">
        <f>IF('Crisis Indicator Data'!U33="x","x",('Crisis Indicator Data'!U33/1000000))</f>
        <v>0</v>
      </c>
      <c r="K36" s="168">
        <f t="shared" si="0"/>
        <v>3.4</v>
      </c>
      <c r="L36" s="165">
        <f>IF(F36="x","x",(F36*1000000/VLOOKUP($C36,'Crisis Indicator Data'!$C$3:$H$198,5,FALSE)))</f>
        <v>0.70461868958109564</v>
      </c>
      <c r="M36" s="165">
        <f>IF(G36="x","x",(G36*1000000/VLOOKUP($C36,'Crisis Indicator Data'!$C$3:$H$198,5,FALSE)))</f>
        <v>0</v>
      </c>
      <c r="N36" s="165">
        <f>IF(H36="x","x",(H36*1000000/VLOOKUP($C36,'Crisis Indicator Data'!$C$3:$H$198,5,FALSE)))</f>
        <v>0.29538131041890442</v>
      </c>
      <c r="O36" s="165">
        <f>IF(I36="x","x",(I36*1000000/VLOOKUP($C36,'Crisis Indicator Data'!$C$3:$H$198,5,FALSE)))</f>
        <v>0</v>
      </c>
      <c r="P36" s="165">
        <f>IF(J36="x","x",(J36*1000000/VLOOKUP($C36,'Crisis Indicator Data'!$C$3:$H$198,5,FALSE)))</f>
        <v>0</v>
      </c>
      <c r="Q36" s="147">
        <f t="shared" si="1"/>
        <v>3</v>
      </c>
      <c r="R36" s="147">
        <f t="shared" si="2"/>
        <v>3.2</v>
      </c>
    </row>
    <row r="37" spans="1:18" x14ac:dyDescent="0.25">
      <c r="A37" s="169" t="str">
        <f>'Crisis Indicator Data'!A34</f>
        <v>Mixed migration flows in spain</v>
      </c>
      <c r="B37" s="170" t="str">
        <f>'Crisis Indicator Data'!B34</f>
        <v>Displacement</v>
      </c>
      <c r="C37" s="170" t="str">
        <f>'Crisis Indicator Data'!C34</f>
        <v>ESP002</v>
      </c>
      <c r="D37" s="170" t="str">
        <f>'Crisis Indicator Data'!D34</f>
        <v>Spain</v>
      </c>
      <c r="E37" s="170" t="str">
        <f>'Crisis Indicator Data'!E34</f>
        <v>ESP</v>
      </c>
      <c r="F37" s="182">
        <f>IF('Crisis Indicator Data'!Q34="x","x",('Crisis Indicator Data'!Q34/1000000))</f>
        <v>12.018000000000001</v>
      </c>
      <c r="G37" s="182">
        <f>IF('Crisis Indicator Data'!R34="x","x",('Crisis Indicator Data'!R34/1000000))</f>
        <v>0</v>
      </c>
      <c r="H37" s="182">
        <f>IF('Crisis Indicator Data'!S34="x","x",('Crisis Indicator Data'!S34/1000000))</f>
        <v>0.14599999999999999</v>
      </c>
      <c r="I37" s="182">
        <f>IF('Crisis Indicator Data'!T34="x","x",('Crisis Indicator Data'!T34/1000000))</f>
        <v>0</v>
      </c>
      <c r="J37" s="182">
        <f>IF('Crisis Indicator Data'!U34="x","x",('Crisis Indicator Data'!U34/1000000))</f>
        <v>0</v>
      </c>
      <c r="K37" s="168">
        <f t="shared" si="0"/>
        <v>1.9</v>
      </c>
      <c r="L37" s="165">
        <f>IF(F37="x","x",(F37*1000000/VLOOKUP($C37,'Crisis Indicator Data'!$C$3:$H$198,5,FALSE)))</f>
        <v>0.98807859902984463</v>
      </c>
      <c r="M37" s="165">
        <f>IF(G37="x","x",(G37*1000000/VLOOKUP($C37,'Crisis Indicator Data'!$C$3:$H$198,5,FALSE)))</f>
        <v>0</v>
      </c>
      <c r="N37" s="165">
        <f>IF(H37="x","x",(H37*1000000/VLOOKUP($C37,'Crisis Indicator Data'!$C$3:$H$198,5,FALSE)))</f>
        <v>1.2003617528570255E-2</v>
      </c>
      <c r="O37" s="165">
        <f>IF(I37="x","x",(I37*1000000/VLOOKUP($C37,'Crisis Indicator Data'!$C$3:$H$198,5,FALSE)))</f>
        <v>0</v>
      </c>
      <c r="P37" s="165">
        <f>IF(J37="x","x",(J37*1000000/VLOOKUP($C37,'Crisis Indicator Data'!$C$3:$H$198,5,FALSE)))</f>
        <v>0</v>
      </c>
      <c r="Q37" s="147">
        <f t="shared" si="1"/>
        <v>1</v>
      </c>
      <c r="R37" s="147">
        <f t="shared" si="2"/>
        <v>1.45</v>
      </c>
    </row>
    <row r="38" spans="1:1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0" t="str">
        <f>'Crisis Indicator Data'!E35</f>
        <v>ETH</v>
      </c>
      <c r="F38" s="182">
        <f>IF('Crisis Indicator Data'!Q35="x","x",('Crisis Indicator Data'!Q35/1000000))</f>
        <v>39.264000000000003</v>
      </c>
      <c r="G38" s="182">
        <f>IF('Crisis Indicator Data'!R35="x","x",('Crisis Indicator Data'!R35/1000000))</f>
        <v>59.695</v>
      </c>
      <c r="H38" s="182">
        <f>IF('Crisis Indicator Data'!S35="x","x",('Crisis Indicator Data'!S35/1000000))</f>
        <v>13.984</v>
      </c>
      <c r="I38" s="182">
        <f>IF('Crisis Indicator Data'!T35="x","x",('Crisis Indicator Data'!T35/1000000))</f>
        <v>11.195</v>
      </c>
      <c r="J38" s="182">
        <f>IF('Crisis Indicator Data'!U35="x","x",('Crisis Indicator Data'!U35/1000000))</f>
        <v>1.2050000000000001</v>
      </c>
      <c r="K38" s="168">
        <f t="shared" ref="K38:K69" si="3">IF(H38="x","x",IF(SUM(H38:J38)=0,0,IF(LOG(SUM(H38:J38)*1000000)&lt;$K$4,0,IF(LOG(SUM(H38:J38)*1000000)&gt;$K$3,5,ROUND(5-(K$3-LOG(SUM(H38:J38)*1000000))/(K$3-K$4)*5,1)))))</f>
        <v>5</v>
      </c>
      <c r="L38" s="165">
        <f>IF(F38="x","x",(F38*1000000/VLOOKUP($C38,'Crisis Indicator Data'!$C$3:$H$198,5,FALSE)))</f>
        <v>0.31325243531748881</v>
      </c>
      <c r="M38" s="165">
        <f>IF(G38="x","x",(G38*1000000/VLOOKUP($C38,'Crisis Indicator Data'!$C$3:$H$198,5,FALSE)))</f>
        <v>0.4762531613253233</v>
      </c>
      <c r="N38" s="165">
        <f>IF(H38="x","x",(H38*1000000/VLOOKUP($C38,'Crisis Indicator Data'!$C$3:$H$198,5,FALSE)))</f>
        <v>0.11156586327118387</v>
      </c>
      <c r="O38" s="165">
        <f>IF(I38="x","x",(I38*1000000/VLOOKUP($C38,'Crisis Indicator Data'!$C$3:$H$198,5,FALSE)))</f>
        <v>8.9314919859904418E-2</v>
      </c>
      <c r="P38" s="165">
        <f>IF(J38="x","x",(J38*1000000/VLOOKUP($C38,'Crisis Indicator Data'!$C$3:$H$198,5,FALSE)))</f>
        <v>9.6136202260995833E-3</v>
      </c>
      <c r="Q38" s="147">
        <f t="shared" ref="Q38:Q69" si="4">IF(N38="x","x",IF(OR(L38&gt;=$L$3,M38&gt;=$M$3,N38&gt;=$N$3,O38&gt;=$O$3,P38&gt;=$P$3),(IF(P38&gt;=$P$3,5,IF((O38+P38)&gt;=$O$3,4,IF((O38+P38+N38)&gt;=$N$3,3,IF((O38+P38+N38+M38)&gt;=$M$3,2,1)))))))</f>
        <v>4</v>
      </c>
      <c r="R38" s="147">
        <f t="shared" ref="R38:R69" si="5">IF(Q38="x","x",(AVERAGE(K38,Q38)))</f>
        <v>4.5</v>
      </c>
    </row>
    <row r="39" spans="1:18" x14ac:dyDescent="0.25">
      <c r="A39" s="169" t="str">
        <f>'Crisis Indicator Data'!A36</f>
        <v>International Displacement</v>
      </c>
      <c r="B39" s="170" t="str">
        <f>'Crisis Indicator Data'!B36</f>
        <v>Displacement</v>
      </c>
      <c r="C39" s="170" t="str">
        <f>'Crisis Indicator Data'!C36</f>
        <v>ETH003</v>
      </c>
      <c r="D39" s="170" t="str">
        <f>'Crisis Indicator Data'!D36</f>
        <v>Ethiopia</v>
      </c>
      <c r="E39" s="170" t="str">
        <f>'Crisis Indicator Data'!E36</f>
        <v>ETH</v>
      </c>
      <c r="F39" s="182">
        <f>IF('Crisis Indicator Data'!Q36="x","x",('Crisis Indicator Data'!Q36/1000000))</f>
        <v>82.594999999999999</v>
      </c>
      <c r="G39" s="182">
        <f>IF('Crisis Indicator Data'!R36="x","x",('Crisis Indicator Data'!R36/1000000))</f>
        <v>41.088999999999999</v>
      </c>
      <c r="H39" s="182">
        <f>IF('Crisis Indicator Data'!S36="x","x",('Crisis Indicator Data'!S36/1000000))</f>
        <v>0.89</v>
      </c>
      <c r="I39" s="182">
        <f>IF('Crisis Indicator Data'!T36="x","x",('Crisis Indicator Data'!T36/1000000))</f>
        <v>0</v>
      </c>
      <c r="J39" s="182">
        <f>IF('Crisis Indicator Data'!U36="x","x",('Crisis Indicator Data'!U36/1000000))</f>
        <v>0</v>
      </c>
      <c r="K39" s="168">
        <f t="shared" si="3"/>
        <v>3.2</v>
      </c>
      <c r="L39" s="165">
        <f>IF(F39="x","x",(F39*1000000/VLOOKUP($C39,'Crisis Indicator Data'!$C$3:$H$198,5,FALSE)))</f>
        <v>0.66301957069693518</v>
      </c>
      <c r="M39" s="165">
        <f>IF(G39="x","x",(G39*1000000/VLOOKUP($C39,'Crisis Indicator Data'!$C$3:$H$198,5,FALSE)))</f>
        <v>0.32983608136529291</v>
      </c>
      <c r="N39" s="165">
        <f>IF(H39="x","x",(H39*1000000/VLOOKUP($C39,'Crisis Indicator Data'!$C$3:$H$198,5,FALSE)))</f>
        <v>7.1443479377719266E-3</v>
      </c>
      <c r="O39" s="165">
        <f>IF(I39="x","x",(I39*1000000/VLOOKUP($C39,'Crisis Indicator Data'!$C$3:$H$198,5,FALSE)))</f>
        <v>0</v>
      </c>
      <c r="P39" s="165">
        <f>IF(J39="x","x",(J39*1000000/VLOOKUP($C39,'Crisis Indicator Data'!$C$3:$H$198,5,FALSE)))</f>
        <v>0</v>
      </c>
      <c r="Q39" s="147">
        <f t="shared" si="4"/>
        <v>2</v>
      </c>
      <c r="R39" s="147">
        <f t="shared" si="5"/>
        <v>2.6</v>
      </c>
    </row>
    <row r="40" spans="1:1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0" t="str">
        <f>'Crisis Indicator Data'!E37</f>
        <v>ETH</v>
      </c>
      <c r="F40" s="182">
        <f>IF('Crisis Indicator Data'!Q37="x","x",('Crisis Indicator Data'!Q37/1000000))</f>
        <v>0</v>
      </c>
      <c r="G40" s="182">
        <f>IF('Crisis Indicator Data'!R37="x","x",('Crisis Indicator Data'!R37/1000000))</f>
        <v>16.7</v>
      </c>
      <c r="H40" s="182">
        <f>IF('Crisis Indicator Data'!S37="x","x",('Crisis Indicator Data'!S37/1000000))</f>
        <v>3.7</v>
      </c>
      <c r="I40" s="182">
        <f>IF('Crisis Indicator Data'!T37="x","x",('Crisis Indicator Data'!T37/1000000))</f>
        <v>9.1999999999999993</v>
      </c>
      <c r="J40" s="182">
        <f>IF('Crisis Indicator Data'!U37="x","x",('Crisis Indicator Data'!U37/1000000))</f>
        <v>0.5</v>
      </c>
      <c r="K40" s="168">
        <f t="shared" si="3"/>
        <v>5</v>
      </c>
      <c r="L40" s="165">
        <f>IF(F40="x","x",(F40*1000000/VLOOKUP($C40,'Crisis Indicator Data'!$C$3:$H$198,5,FALSE)))</f>
        <v>0</v>
      </c>
      <c r="M40" s="165">
        <f>IF(G40="x","x",(G40*1000000/VLOOKUP($C40,'Crisis Indicator Data'!$C$3:$H$198,5,FALSE)))</f>
        <v>0.55481727574750828</v>
      </c>
      <c r="N40" s="165">
        <f>IF(H40="x","x",(H40*1000000/VLOOKUP($C40,'Crisis Indicator Data'!$C$3:$H$198,5,FALSE)))</f>
        <v>0.12292358803986711</v>
      </c>
      <c r="O40" s="165">
        <f>IF(I40="x","x",(I40*1000000/VLOOKUP($C40,'Crisis Indicator Data'!$C$3:$H$198,5,FALSE)))</f>
        <v>0.30564784053156147</v>
      </c>
      <c r="P40" s="165">
        <f>IF(J40="x","x",(J40*1000000/VLOOKUP($C40,'Crisis Indicator Data'!$C$3:$H$198,5,FALSE)))</f>
        <v>1.6611295681063124E-2</v>
      </c>
      <c r="Q40" s="147">
        <f t="shared" si="4"/>
        <v>4</v>
      </c>
      <c r="R40" s="147">
        <f t="shared" si="5"/>
        <v>4.5</v>
      </c>
    </row>
    <row r="41" spans="1:18" x14ac:dyDescent="0.25">
      <c r="A41" s="169" t="str">
        <f>'Crisis Indicator Data'!A38</f>
        <v>Drought in Ethiopia</v>
      </c>
      <c r="B41" s="170" t="str">
        <f>'Crisis Indicator Data'!B38</f>
        <v>Drought</v>
      </c>
      <c r="C41" s="170" t="str">
        <f>'Crisis Indicator Data'!C38</f>
        <v>ETH005</v>
      </c>
      <c r="D41" s="170" t="str">
        <f>'Crisis Indicator Data'!D38</f>
        <v>Ethiopia</v>
      </c>
      <c r="E41" s="170" t="str">
        <f>'Crisis Indicator Data'!E38</f>
        <v>ETH</v>
      </c>
      <c r="F41" s="182">
        <f>IF('Crisis Indicator Data'!Q38="x","x",('Crisis Indicator Data'!Q38/1000000))</f>
        <v>35.9</v>
      </c>
      <c r="G41" s="182">
        <f>IF('Crisis Indicator Data'!R38="x","x",('Crisis Indicator Data'!R38/1000000))</f>
        <v>12.1</v>
      </c>
      <c r="H41" s="182">
        <f>IF('Crisis Indicator Data'!S38="x","x",('Crisis Indicator Data'!S38/1000000))</f>
        <v>9.3000000000000007</v>
      </c>
      <c r="I41" s="182">
        <f>IF('Crisis Indicator Data'!T38="x","x",('Crisis Indicator Data'!T38/1000000))</f>
        <v>1.9950000000000001</v>
      </c>
      <c r="J41" s="182">
        <f>IF('Crisis Indicator Data'!U38="x","x",('Crisis Indicator Data'!U38/1000000))</f>
        <v>0.70499999999999996</v>
      </c>
      <c r="K41" s="168">
        <f t="shared" si="3"/>
        <v>5</v>
      </c>
      <c r="L41" s="165">
        <f>IF(F41="x","x",(F41*1000000/VLOOKUP($C41,'Crisis Indicator Data'!$C$3:$H$198,5,FALSE)))</f>
        <v>0.59833333333333338</v>
      </c>
      <c r="M41" s="165">
        <f>IF(G41="x","x",(G41*1000000/VLOOKUP($C41,'Crisis Indicator Data'!$C$3:$H$198,5,FALSE)))</f>
        <v>0.20166666666666666</v>
      </c>
      <c r="N41" s="165">
        <f>IF(H41="x","x",(H41*1000000/VLOOKUP($C41,'Crisis Indicator Data'!$C$3:$H$198,5,FALSE)))</f>
        <v>0.155</v>
      </c>
      <c r="O41" s="165">
        <f>IF(I41="x","x",(I41*1000000/VLOOKUP($C41,'Crisis Indicator Data'!$C$3:$H$198,5,FALSE)))</f>
        <v>3.3250000000000002E-2</v>
      </c>
      <c r="P41" s="165">
        <f>IF(J41="x","x",(J41*1000000/VLOOKUP($C41,'Crisis Indicator Data'!$C$3:$H$198,5,FALSE)))</f>
        <v>1.175E-2</v>
      </c>
      <c r="Q41" s="147">
        <f t="shared" si="4"/>
        <v>3</v>
      </c>
      <c r="R41" s="147">
        <f t="shared" si="5"/>
        <v>4</v>
      </c>
    </row>
    <row r="42" spans="1:1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0" t="str">
        <f>'Crisis Indicator Data'!E39</f>
        <v>GRC</v>
      </c>
      <c r="F42" s="182">
        <f>IF('Crisis Indicator Data'!Q39="x","x",('Crisis Indicator Data'!Q39/1000000))</f>
        <v>0.245</v>
      </c>
      <c r="G42" s="182">
        <f>IF('Crisis Indicator Data'!R39="x","x",('Crisis Indicator Data'!R39/1000000))</f>
        <v>0.14099999999999999</v>
      </c>
      <c r="H42" s="182">
        <f>IF('Crisis Indicator Data'!S39="x","x",('Crisis Indicator Data'!S39/1000000))</f>
        <v>1.9E-2</v>
      </c>
      <c r="I42" s="182">
        <f>IF('Crisis Indicator Data'!T39="x","x",('Crisis Indicator Data'!T39/1000000))</f>
        <v>0</v>
      </c>
      <c r="J42" s="182">
        <f>IF('Crisis Indicator Data'!U39="x","x",('Crisis Indicator Data'!U39/1000000))</f>
        <v>0</v>
      </c>
      <c r="K42" s="168">
        <f t="shared" si="3"/>
        <v>0.5</v>
      </c>
      <c r="L42" s="165">
        <f>IF(F42="x","x",(F42*1000000/VLOOKUP($C42,'Crisis Indicator Data'!$C$3:$H$198,5,FALSE)))</f>
        <v>0.60493827160493829</v>
      </c>
      <c r="M42" s="165">
        <f>IF(G42="x","x",(G42*1000000/VLOOKUP($C42,'Crisis Indicator Data'!$C$3:$H$198,5,FALSE)))</f>
        <v>0.34814814814814815</v>
      </c>
      <c r="N42" s="165">
        <f>IF(H42="x","x",(H42*1000000/VLOOKUP($C42,'Crisis Indicator Data'!$C$3:$H$198,5,FALSE)))</f>
        <v>4.6913580246913583E-2</v>
      </c>
      <c r="O42" s="165">
        <f>IF(I42="x","x",(I42*1000000/VLOOKUP($C42,'Crisis Indicator Data'!$C$3:$H$198,5,FALSE)))</f>
        <v>0</v>
      </c>
      <c r="P42" s="165">
        <f>IF(J42="x","x",(J42*1000000/VLOOKUP($C42,'Crisis Indicator Data'!$C$3:$H$198,5,FALSE)))</f>
        <v>0</v>
      </c>
      <c r="Q42" s="147">
        <f t="shared" si="4"/>
        <v>2</v>
      </c>
      <c r="R42" s="147">
        <f t="shared" si="5"/>
        <v>1.25</v>
      </c>
    </row>
    <row r="43" spans="1:1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0" t="str">
        <f>'Crisis Indicator Data'!E40</f>
        <v>GTM</v>
      </c>
      <c r="F43" s="182">
        <f>IF('Crisis Indicator Data'!Q40="x","x",('Crisis Indicator Data'!Q40/1000000))</f>
        <v>11.4</v>
      </c>
      <c r="G43" s="182">
        <f>IF('Crisis Indicator Data'!R40="x","x",('Crisis Indicator Data'!R40/1000000))</f>
        <v>0.7</v>
      </c>
      <c r="H43" s="182">
        <f>IF('Crisis Indicator Data'!S40="x","x",('Crisis Indicator Data'!S40/1000000))</f>
        <v>5</v>
      </c>
      <c r="I43" s="182">
        <f>IF('Crisis Indicator Data'!T40="x","x",('Crisis Indicator Data'!T40/1000000))</f>
        <v>0</v>
      </c>
      <c r="J43" s="182">
        <f>IF('Crisis Indicator Data'!U40="x","x",('Crisis Indicator Data'!U40/1000000))</f>
        <v>0</v>
      </c>
      <c r="K43" s="168">
        <f t="shared" si="3"/>
        <v>4.5</v>
      </c>
      <c r="L43" s="165">
        <f>IF(F43="x","x",(F43*1000000/VLOOKUP($C43,'Crisis Indicator Data'!$C$3:$H$198,5,FALSE)))</f>
        <v>0.65895953757225434</v>
      </c>
      <c r="M43" s="165">
        <f>IF(G43="x","x",(G43*1000000/VLOOKUP($C43,'Crisis Indicator Data'!$C$3:$H$198,5,FALSE)))</f>
        <v>4.046242774566474E-2</v>
      </c>
      <c r="N43" s="165">
        <f>IF(H43="x","x",(H43*1000000/VLOOKUP($C43,'Crisis Indicator Data'!$C$3:$H$198,5,FALSE)))</f>
        <v>0.28901734104046245</v>
      </c>
      <c r="O43" s="165">
        <f>IF(I43="x","x",(I43*1000000/VLOOKUP($C43,'Crisis Indicator Data'!$C$3:$H$198,5,FALSE)))</f>
        <v>0</v>
      </c>
      <c r="P43" s="165">
        <f>IF(J43="x","x",(J43*1000000/VLOOKUP($C43,'Crisis Indicator Data'!$C$3:$H$198,5,FALSE)))</f>
        <v>0</v>
      </c>
      <c r="Q43" s="147">
        <f t="shared" si="4"/>
        <v>3</v>
      </c>
      <c r="R43" s="147">
        <f t="shared" si="5"/>
        <v>3.75</v>
      </c>
    </row>
    <row r="44" spans="1:18"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0" t="str">
        <f>'Crisis Indicator Data'!E41</f>
        <v>HND</v>
      </c>
      <c r="F44" s="182">
        <f>IF('Crisis Indicator Data'!Q41="x","x",('Crisis Indicator Data'!Q41/1000000))</f>
        <v>5.4</v>
      </c>
      <c r="G44" s="182">
        <f>IF('Crisis Indicator Data'!R41="x","x",('Crisis Indicator Data'!R41/1000000))</f>
        <v>0.8</v>
      </c>
      <c r="H44" s="182">
        <f>IF('Crisis Indicator Data'!S41="x","x",('Crisis Indicator Data'!S41/1000000))</f>
        <v>3.2</v>
      </c>
      <c r="I44" s="182">
        <f>IF('Crisis Indicator Data'!T41="x","x",('Crisis Indicator Data'!T41/1000000))</f>
        <v>0</v>
      </c>
      <c r="J44" s="182">
        <f>IF('Crisis Indicator Data'!U41="x","x",('Crisis Indicator Data'!U41/1000000))</f>
        <v>0</v>
      </c>
      <c r="K44" s="168">
        <f t="shared" si="3"/>
        <v>4.2</v>
      </c>
      <c r="L44" s="165">
        <f>IF(F44="x","x",(F44*1000000/VLOOKUP($C44,'Crisis Indicator Data'!$C$3:$H$198,5,FALSE)))</f>
        <v>0.5625</v>
      </c>
      <c r="M44" s="165">
        <f>IF(G44="x","x",(G44*1000000/VLOOKUP($C44,'Crisis Indicator Data'!$C$3:$H$198,5,FALSE)))</f>
        <v>8.3333333333333329E-2</v>
      </c>
      <c r="N44" s="165">
        <f>IF(H44="x","x",(H44*1000000/VLOOKUP($C44,'Crisis Indicator Data'!$C$3:$H$198,5,FALSE)))</f>
        <v>0.33333333333333331</v>
      </c>
      <c r="O44" s="165">
        <f>IF(I44="x","x",(I44*1000000/VLOOKUP($C44,'Crisis Indicator Data'!$C$3:$H$198,5,FALSE)))</f>
        <v>0</v>
      </c>
      <c r="P44" s="165">
        <f>IF(J44="x","x",(J44*1000000/VLOOKUP($C44,'Crisis Indicator Data'!$C$3:$H$198,5,FALSE)))</f>
        <v>0</v>
      </c>
      <c r="Q44" s="147">
        <f t="shared" si="4"/>
        <v>3</v>
      </c>
      <c r="R44" s="147">
        <f t="shared" si="5"/>
        <v>3.6</v>
      </c>
    </row>
    <row r="45" spans="1:1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0" t="str">
        <f>'Crisis Indicator Data'!E42</f>
        <v>HTI</v>
      </c>
      <c r="F45" s="182">
        <f>IF('Crisis Indicator Data'!Q42="x","x",('Crisis Indicator Data'!Q42/1000000))</f>
        <v>3.2</v>
      </c>
      <c r="G45" s="182">
        <f>IF('Crisis Indicator Data'!R42="x","x",('Crisis Indicator Data'!R42/1000000))</f>
        <v>3.8</v>
      </c>
      <c r="H45" s="182">
        <f>IF('Crisis Indicator Data'!S42="x","x",('Crisis Indicator Data'!S42/1000000))</f>
        <v>1.9</v>
      </c>
      <c r="I45" s="182">
        <f>IF('Crisis Indicator Data'!T42="x","x",('Crisis Indicator Data'!T42/1000000))</f>
        <v>1.5</v>
      </c>
      <c r="J45" s="182">
        <f>IF('Crisis Indicator Data'!U42="x","x",('Crisis Indicator Data'!U42/1000000))</f>
        <v>1</v>
      </c>
      <c r="K45" s="168">
        <f t="shared" si="3"/>
        <v>4.4000000000000004</v>
      </c>
      <c r="L45" s="165">
        <f>IF(F45="x","x",(F45*1000000/VLOOKUP($C45,'Crisis Indicator Data'!$C$3:$H$198,5,FALSE)))</f>
        <v>0.2807017543859649</v>
      </c>
      <c r="M45" s="165">
        <f>IF(G45="x","x",(G45*1000000/VLOOKUP($C45,'Crisis Indicator Data'!$C$3:$H$198,5,FALSE)))</f>
        <v>0.33333333333333331</v>
      </c>
      <c r="N45" s="165">
        <f>IF(H45="x","x",(H45*1000000/VLOOKUP($C45,'Crisis Indicator Data'!$C$3:$H$198,5,FALSE)))</f>
        <v>0.16666666666666666</v>
      </c>
      <c r="O45" s="165">
        <f>IF(I45="x","x",(I45*1000000/VLOOKUP($C45,'Crisis Indicator Data'!$C$3:$H$198,5,FALSE)))</f>
        <v>0.13157894736842105</v>
      </c>
      <c r="P45" s="165">
        <f>IF(J45="x","x",(J45*1000000/VLOOKUP($C45,'Crisis Indicator Data'!$C$3:$H$198,5,FALSE)))</f>
        <v>8.771929824561403E-2</v>
      </c>
      <c r="Q45" s="147">
        <f t="shared" si="4"/>
        <v>5</v>
      </c>
      <c r="R45" s="147">
        <f t="shared" si="5"/>
        <v>4.7</v>
      </c>
    </row>
    <row r="46" spans="1:1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0" t="str">
        <f>'Crisis Indicator Data'!E43</f>
        <v>HTI</v>
      </c>
      <c r="F46" s="182">
        <f>IF('Crisis Indicator Data'!Q43="x","x",('Crisis Indicator Data'!Q43/1000000))</f>
        <v>5.7389999999999999</v>
      </c>
      <c r="G46" s="182">
        <f>IF('Crisis Indicator Data'!R43="x","x",('Crisis Indicator Data'!R43/1000000))</f>
        <v>0.04</v>
      </c>
      <c r="H46" s="182">
        <f>IF('Crisis Indicator Data'!S43="x","x",('Crisis Indicator Data'!S43/1000000))</f>
        <v>0.65</v>
      </c>
      <c r="I46" s="182">
        <f>IF('Crisis Indicator Data'!T43="x","x",('Crisis Indicator Data'!T43/1000000))</f>
        <v>0</v>
      </c>
      <c r="J46" s="182">
        <f>IF('Crisis Indicator Data'!U43="x","x",('Crisis Indicator Data'!U43/1000000))</f>
        <v>0</v>
      </c>
      <c r="K46" s="168">
        <f t="shared" si="3"/>
        <v>3</v>
      </c>
      <c r="L46" s="165">
        <f>IF(F46="x","x",(F46*1000000/VLOOKUP($C46,'Crisis Indicator Data'!$C$3:$H$198,5,FALSE)))</f>
        <v>0.89267382174521703</v>
      </c>
      <c r="M46" s="165">
        <f>IF(G46="x","x",(G46*1000000/VLOOKUP($C46,'Crisis Indicator Data'!$C$3:$H$198,5,FALSE)))</f>
        <v>6.221807435059885E-3</v>
      </c>
      <c r="N46" s="165">
        <f>IF(H46="x","x",(H46*1000000/VLOOKUP($C46,'Crisis Indicator Data'!$C$3:$H$198,5,FALSE)))</f>
        <v>0.10110437081972314</v>
      </c>
      <c r="O46" s="165">
        <f>IF(I46="x","x",(I46*1000000/VLOOKUP($C46,'Crisis Indicator Data'!$C$3:$H$198,5,FALSE)))</f>
        <v>0</v>
      </c>
      <c r="P46" s="165">
        <f>IF(J46="x","x",(J46*1000000/VLOOKUP($C46,'Crisis Indicator Data'!$C$3:$H$198,5,FALSE)))</f>
        <v>0</v>
      </c>
      <c r="Q46" s="147">
        <f t="shared" si="4"/>
        <v>3</v>
      </c>
      <c r="R46" s="147">
        <f t="shared" si="5"/>
        <v>3</v>
      </c>
    </row>
    <row r="47" spans="1:1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0" t="str">
        <f>'Crisis Indicator Data'!E44</f>
        <v>HUN</v>
      </c>
      <c r="F47" s="182">
        <f>IF('Crisis Indicator Data'!Q44="x","x",('Crisis Indicator Data'!Q44/1000000))</f>
        <v>0.55300000000000005</v>
      </c>
      <c r="G47" s="182">
        <f>IF('Crisis Indicator Data'!R44="x","x",('Crisis Indicator Data'!R44/1000000))</f>
        <v>0</v>
      </c>
      <c r="H47" s="182">
        <f>IF('Crisis Indicator Data'!S44="x","x",('Crisis Indicator Data'!S44/1000000))</f>
        <v>3.5000000000000003E-2</v>
      </c>
      <c r="I47" s="182">
        <f>IF('Crisis Indicator Data'!T44="x","x",('Crisis Indicator Data'!T44/1000000))</f>
        <v>0</v>
      </c>
      <c r="J47" s="182">
        <f>IF('Crisis Indicator Data'!U44="x","x",('Crisis Indicator Data'!U44/1000000))</f>
        <v>0</v>
      </c>
      <c r="K47" s="168">
        <f t="shared" si="3"/>
        <v>0.9</v>
      </c>
      <c r="L47" s="165">
        <f>IF(F47="x","x",(F47*1000000/VLOOKUP($C47,'Crisis Indicator Data'!$C$3:$H$198,5,FALSE)))</f>
        <v>0.94047619047619047</v>
      </c>
      <c r="M47" s="165">
        <f>IF(G47="x","x",(G47*1000000/VLOOKUP($C47,'Crisis Indicator Data'!$C$3:$H$198,5,FALSE)))</f>
        <v>0</v>
      </c>
      <c r="N47" s="165">
        <f>IF(H47="x","x",(H47*1000000/VLOOKUP($C47,'Crisis Indicator Data'!$C$3:$H$198,5,FALSE)))</f>
        <v>5.9523809523809521E-2</v>
      </c>
      <c r="O47" s="165">
        <f>IF(I47="x","x",(I47*1000000/VLOOKUP($C47,'Crisis Indicator Data'!$C$3:$H$198,5,FALSE)))</f>
        <v>0</v>
      </c>
      <c r="P47" s="165">
        <f>IF(J47="x","x",(J47*1000000/VLOOKUP($C47,'Crisis Indicator Data'!$C$3:$H$198,5,FALSE)))</f>
        <v>0</v>
      </c>
      <c r="Q47" s="147">
        <f t="shared" si="4"/>
        <v>3</v>
      </c>
      <c r="R47" s="147">
        <f t="shared" si="5"/>
        <v>1.95</v>
      </c>
    </row>
    <row r="48" spans="1:18" x14ac:dyDescent="0.25">
      <c r="A48" s="169" t="str">
        <f>'Crisis Indicator Data'!A45</f>
        <v>Papua Conflict</v>
      </c>
      <c r="B48" s="170" t="str">
        <f>'Crisis Indicator Data'!B45</f>
        <v>Socio-political,Violence</v>
      </c>
      <c r="C48" s="170" t="str">
        <f>'Crisis Indicator Data'!C45</f>
        <v>IDN002</v>
      </c>
      <c r="D48" s="170" t="str">
        <f>'Crisis Indicator Data'!D45</f>
        <v>Indonesia</v>
      </c>
      <c r="E48" s="170" t="str">
        <f>'Crisis Indicator Data'!E45</f>
        <v>IDN</v>
      </c>
      <c r="F48" s="182">
        <f>IF('Crisis Indicator Data'!Q45="x","x",('Crisis Indicator Data'!Q45/1000000))</f>
        <v>0</v>
      </c>
      <c r="G48" s="182">
        <f>IF('Crisis Indicator Data'!R45="x","x",('Crisis Indicator Data'!R45/1000000))</f>
        <v>5.3380000000000001</v>
      </c>
      <c r="H48" s="182">
        <f>IF('Crisis Indicator Data'!S45="x","x",('Crisis Indicator Data'!S45/1000000))</f>
        <v>0.1</v>
      </c>
      <c r="I48" s="182">
        <f>IF('Crisis Indicator Data'!T45="x","x",('Crisis Indicator Data'!T45/1000000))</f>
        <v>0</v>
      </c>
      <c r="J48" s="182">
        <f>IF('Crisis Indicator Data'!U45="x","x",('Crisis Indicator Data'!U45/1000000))</f>
        <v>0</v>
      </c>
      <c r="K48" s="168">
        <f t="shared" si="3"/>
        <v>1.7</v>
      </c>
      <c r="L48" s="165">
        <f>IF(F48="x","x",(F48*1000000/VLOOKUP($C48,'Crisis Indicator Data'!$C$3:$H$198,5,FALSE)))</f>
        <v>0</v>
      </c>
      <c r="M48" s="165">
        <f>IF(G48="x","x",(G48*1000000/VLOOKUP($C48,'Crisis Indicator Data'!$C$3:$H$198,5,FALSE)))</f>
        <v>0.98161088635527771</v>
      </c>
      <c r="N48" s="165">
        <f>IF(H48="x","x",(H48*1000000/VLOOKUP($C48,'Crisis Indicator Data'!$C$3:$H$198,5,FALSE)))</f>
        <v>1.8389113644722323E-2</v>
      </c>
      <c r="O48" s="165">
        <f>IF(I48="x","x",(I48*1000000/VLOOKUP($C48,'Crisis Indicator Data'!$C$3:$H$198,5,FALSE)))</f>
        <v>0</v>
      </c>
      <c r="P48" s="165">
        <f>IF(J48="x","x",(J48*1000000/VLOOKUP($C48,'Crisis Indicator Data'!$C$3:$H$198,5,FALSE)))</f>
        <v>0</v>
      </c>
      <c r="Q48" s="147">
        <f t="shared" si="4"/>
        <v>2</v>
      </c>
      <c r="R48" s="147">
        <f t="shared" si="5"/>
        <v>1.85</v>
      </c>
    </row>
    <row r="49" spans="1:1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0" t="str">
        <f>'Crisis Indicator Data'!E46</f>
        <v>IDN</v>
      </c>
      <c r="F49" s="182">
        <f>IF('Crisis Indicator Data'!Q46="x","x",('Crisis Indicator Data'!Q46/1000000))</f>
        <v>15.061</v>
      </c>
      <c r="G49" s="182">
        <f>IF('Crisis Indicator Data'!R46="x","x",('Crisis Indicator Data'!R46/1000000))</f>
        <v>7.0229999999999997</v>
      </c>
      <c r="H49" s="182">
        <f>IF('Crisis Indicator Data'!S46="x","x",('Crisis Indicator Data'!S46/1000000))</f>
        <v>0.215</v>
      </c>
      <c r="I49" s="182">
        <f>IF('Crisis Indicator Data'!T46="x","x",('Crisis Indicator Data'!T46/1000000))</f>
        <v>0</v>
      </c>
      <c r="J49" s="182">
        <f>IF('Crisis Indicator Data'!U46="x","x",('Crisis Indicator Data'!U46/1000000))</f>
        <v>0</v>
      </c>
      <c r="K49" s="168">
        <f t="shared" si="3"/>
        <v>2.2000000000000002</v>
      </c>
      <c r="L49" s="165">
        <f>IF(F49="x","x",(F49*1000000/VLOOKUP($C49,'Crisis Indicator Data'!$C$3:$H$198,5,FALSE)))</f>
        <v>0.67541145342840481</v>
      </c>
      <c r="M49" s="165">
        <f>IF(G49="x","x",(G49*1000000/VLOOKUP($C49,'Crisis Indicator Data'!$C$3:$H$198,5,FALSE)))</f>
        <v>0.31494685860352484</v>
      </c>
      <c r="N49" s="165">
        <f>IF(H49="x","x",(H49*1000000/VLOOKUP($C49,'Crisis Indicator Data'!$C$3:$H$198,5,FALSE)))</f>
        <v>9.6416879680703178E-3</v>
      </c>
      <c r="O49" s="165">
        <f>IF(I49="x","x",(I49*1000000/VLOOKUP($C49,'Crisis Indicator Data'!$C$3:$H$198,5,FALSE)))</f>
        <v>0</v>
      </c>
      <c r="P49" s="165">
        <f>IF(J49="x","x",(J49*1000000/VLOOKUP($C49,'Crisis Indicator Data'!$C$3:$H$198,5,FALSE)))</f>
        <v>0</v>
      </c>
      <c r="Q49" s="147">
        <f t="shared" si="4"/>
        <v>2</v>
      </c>
      <c r="R49" s="147">
        <f t="shared" si="5"/>
        <v>2.1</v>
      </c>
    </row>
    <row r="50" spans="1:1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0" t="str">
        <f>'Crisis Indicator Data'!E47</f>
        <v>IDN</v>
      </c>
      <c r="F50" s="182">
        <f>IF('Crisis Indicator Data'!Q47="x","x",('Crisis Indicator Data'!Q47/1000000))</f>
        <v>15.061</v>
      </c>
      <c r="G50" s="182">
        <f>IF('Crisis Indicator Data'!R47="x","x",('Crisis Indicator Data'!R47/1000000))</f>
        <v>1.6850000000000001</v>
      </c>
      <c r="H50" s="182">
        <f>IF('Crisis Indicator Data'!S47="x","x",('Crisis Indicator Data'!S47/1000000))</f>
        <v>0.115</v>
      </c>
      <c r="I50" s="182">
        <f>IF('Crisis Indicator Data'!T47="x","x",('Crisis Indicator Data'!T47/1000000))</f>
        <v>0</v>
      </c>
      <c r="J50" s="182">
        <f>IF('Crisis Indicator Data'!U47="x","x",('Crisis Indicator Data'!U47/1000000))</f>
        <v>0</v>
      </c>
      <c r="K50" s="168">
        <f t="shared" si="3"/>
        <v>1.8</v>
      </c>
      <c r="L50" s="165">
        <f>IF(F50="x","x",(F50*1000000/VLOOKUP($C50,'Crisis Indicator Data'!$C$3:$H$198,5,FALSE)))</f>
        <v>0.8932447660281122</v>
      </c>
      <c r="M50" s="165">
        <f>IF(G50="x","x",(G50*1000000/VLOOKUP($C50,'Crisis Indicator Data'!$C$3:$H$198,5,FALSE)))</f>
        <v>9.993476069035051E-2</v>
      </c>
      <c r="N50" s="165">
        <f>IF(H50="x","x",(H50*1000000/VLOOKUP($C50,'Crisis Indicator Data'!$C$3:$H$198,5,FALSE)))</f>
        <v>6.8204732815372758E-3</v>
      </c>
      <c r="O50" s="165">
        <f>IF(I50="x","x",(I50*1000000/VLOOKUP($C50,'Crisis Indicator Data'!$C$3:$H$198,5,FALSE)))</f>
        <v>0</v>
      </c>
      <c r="P50" s="165">
        <f>IF(J50="x","x",(J50*1000000/VLOOKUP($C50,'Crisis Indicator Data'!$C$3:$H$198,5,FALSE)))</f>
        <v>0</v>
      </c>
      <c r="Q50" s="147">
        <f t="shared" si="4"/>
        <v>2</v>
      </c>
      <c r="R50" s="147">
        <f t="shared" si="5"/>
        <v>1.9</v>
      </c>
    </row>
    <row r="51" spans="1:1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0" t="str">
        <f>'Crisis Indicator Data'!E48</f>
        <v>IND</v>
      </c>
      <c r="F51" s="182">
        <f>IF('Crisis Indicator Data'!Q48="x","x",('Crisis Indicator Data'!Q48/1000000))</f>
        <v>12.541</v>
      </c>
      <c r="G51" s="182" t="str">
        <f>IF('Crisis Indicator Data'!R48="x","x",('Crisis Indicator Data'!R48/1000000))</f>
        <v>x</v>
      </c>
      <c r="H51" s="182" t="str">
        <f>IF('Crisis Indicator Data'!S48="x","x",('Crisis Indicator Data'!S48/1000000))</f>
        <v>x</v>
      </c>
      <c r="I51" s="182" t="str">
        <f>IF('Crisis Indicator Data'!T48="x","x",('Crisis Indicator Data'!T48/1000000))</f>
        <v>x</v>
      </c>
      <c r="J51" s="182" t="str">
        <f>IF('Crisis Indicator Data'!U48="x","x",('Crisis Indicator Data'!U48/1000000))</f>
        <v>x</v>
      </c>
      <c r="K51" s="168" t="str">
        <f t="shared" si="3"/>
        <v>x</v>
      </c>
      <c r="L51" s="165">
        <f>IF(F51="x","x",(F51*1000000/VLOOKUP($C51,'Crisis Indicator Data'!$C$3:$H$198,5,FALSE)))</f>
        <v>1</v>
      </c>
      <c r="M51" s="165" t="str">
        <f>IF(G51="x","x",(G51*1000000/VLOOKUP($C51,'Crisis Indicator Data'!$C$3:$H$198,5,FALSE)))</f>
        <v>x</v>
      </c>
      <c r="N51" s="165" t="str">
        <f>IF(H51="x","x",(H51*1000000/VLOOKUP($C51,'Crisis Indicator Data'!$C$3:$H$198,5,FALSE)))</f>
        <v>x</v>
      </c>
      <c r="O51" s="165" t="str">
        <f>IF(I51="x","x",(I51*1000000/VLOOKUP($C51,'Crisis Indicator Data'!$C$3:$H$198,5,FALSE)))</f>
        <v>x</v>
      </c>
      <c r="P51" s="165" t="str">
        <f>IF(J51="x","x",(J51*1000000/VLOOKUP($C51,'Crisis Indicator Data'!$C$3:$H$198,5,FALSE)))</f>
        <v>x</v>
      </c>
      <c r="Q51" s="147" t="str">
        <f t="shared" si="4"/>
        <v>x</v>
      </c>
      <c r="R51" s="147" t="str">
        <f t="shared" si="5"/>
        <v>x</v>
      </c>
    </row>
    <row r="52" spans="1:18" x14ac:dyDescent="0.25">
      <c r="A52" s="169" t="str">
        <f>'Crisis Indicator Data'!A49</f>
        <v>Afghan Refugees in Iran</v>
      </c>
      <c r="B52" s="170" t="str">
        <f>'Crisis Indicator Data'!B49</f>
        <v>Displacement</v>
      </c>
      <c r="C52" s="170" t="str">
        <f>'Crisis Indicator Data'!C49</f>
        <v>IRN004</v>
      </c>
      <c r="D52" s="170" t="str">
        <f>'Crisis Indicator Data'!D49</f>
        <v>Iran</v>
      </c>
      <c r="E52" s="170" t="str">
        <f>'Crisis Indicator Data'!E49</f>
        <v>IRN</v>
      </c>
      <c r="F52" s="182">
        <f>IF('Crisis Indicator Data'!Q49="x","x",('Crisis Indicator Data'!Q49/1000000))</f>
        <v>20.346</v>
      </c>
      <c r="G52" s="182">
        <f>IF('Crisis Indicator Data'!R49="x","x",('Crisis Indicator Data'!R49/1000000))</f>
        <v>0</v>
      </c>
      <c r="H52" s="182">
        <f>IF('Crisis Indicator Data'!S49="x","x",('Crisis Indicator Data'!S49/1000000))</f>
        <v>1.377</v>
      </c>
      <c r="I52" s="182">
        <f>IF('Crisis Indicator Data'!T49="x","x",('Crisis Indicator Data'!T49/1000000))</f>
        <v>3.1</v>
      </c>
      <c r="J52" s="182">
        <f>IF('Crisis Indicator Data'!U49="x","x",('Crisis Indicator Data'!U49/1000000))</f>
        <v>0</v>
      </c>
      <c r="K52" s="168">
        <f t="shared" si="3"/>
        <v>4.4000000000000004</v>
      </c>
      <c r="L52" s="165">
        <f>IF(F52="x","x",(F52*1000000/VLOOKUP($C52,'Crisis Indicator Data'!$C$3:$H$198,5,FALSE)))</f>
        <v>0.81964307295653227</v>
      </c>
      <c r="M52" s="165">
        <f>IF(G52="x","x",(G52*1000000/VLOOKUP($C52,'Crisis Indicator Data'!$C$3:$H$198,5,FALSE)))</f>
        <v>0</v>
      </c>
      <c r="N52" s="165">
        <f>IF(H52="x","x",(H52*1000000/VLOOKUP($C52,'Crisis Indicator Data'!$C$3:$H$198,5,FALSE)))</f>
        <v>5.5472747049107679E-2</v>
      </c>
      <c r="O52" s="165">
        <f>IF(I52="x","x",(I52*1000000/VLOOKUP($C52,'Crisis Indicator Data'!$C$3:$H$198,5,FALSE)))</f>
        <v>0.12488417999436006</v>
      </c>
      <c r="P52" s="165">
        <f>IF(J52="x","x",(J52*1000000/VLOOKUP($C52,'Crisis Indicator Data'!$C$3:$H$198,5,FALSE)))</f>
        <v>0</v>
      </c>
      <c r="Q52" s="147">
        <f t="shared" si="4"/>
        <v>4</v>
      </c>
      <c r="R52" s="147">
        <f t="shared" si="5"/>
        <v>4.2</v>
      </c>
    </row>
    <row r="53" spans="1:1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0" t="str">
        <f>'Crisis Indicator Data'!E50</f>
        <v>IRQ</v>
      </c>
      <c r="F53" s="182">
        <f>IF('Crisis Indicator Data'!Q50="x","x",('Crisis Indicator Data'!Q50/1000000))</f>
        <v>39.908999999999999</v>
      </c>
      <c r="G53" s="182">
        <f>IF('Crisis Indicator Data'!R50="x","x",('Crisis Indicator Data'!R50/1000000))</f>
        <v>2.8279999999999998</v>
      </c>
      <c r="H53" s="182">
        <f>IF('Crisis Indicator Data'!S50="x","x",('Crisis Indicator Data'!S50/1000000))</f>
        <v>2.4660000000000002</v>
      </c>
      <c r="I53" s="182">
        <f>IF('Crisis Indicator Data'!T50="x","x",('Crisis Indicator Data'!T50/1000000))</f>
        <v>0.38200000000000001</v>
      </c>
      <c r="J53" s="182">
        <f>IF('Crisis Indicator Data'!U50="x","x",('Crisis Indicator Data'!U50/1000000))</f>
        <v>0.14599999999999999</v>
      </c>
      <c r="K53" s="168">
        <f t="shared" si="3"/>
        <v>4.0999999999999996</v>
      </c>
      <c r="L53" s="165">
        <f>IF(F53="x","x",(F53*1000000/VLOOKUP($C53,'Crisis Indicator Data'!$C$3:$H$198,5,FALSE)))</f>
        <v>0.87270938115022956</v>
      </c>
      <c r="M53" s="165">
        <f>IF(G53="x","x",(G53*1000000/VLOOKUP($C53,'Crisis Indicator Data'!$C$3:$H$198,5,FALSE)))</f>
        <v>6.1841242073037393E-2</v>
      </c>
      <c r="N53" s="165">
        <f>IF(H53="x","x",(H53*1000000/VLOOKUP($C53,'Crisis Indicator Data'!$C$3:$H$198,5,FALSE)))</f>
        <v>5.3925213207959767E-2</v>
      </c>
      <c r="O53" s="165">
        <f>IF(I53="x","x",(I53*1000000/VLOOKUP($C53,'Crisis Indicator Data'!$C$3:$H$198,5,FALSE)))</f>
        <v>8.3533785261316416E-3</v>
      </c>
      <c r="P53" s="165">
        <f>IF(J53="x","x",(J53*1000000/VLOOKUP($C53,'Crisis Indicator Data'!$C$3:$H$198,5,FALSE)))</f>
        <v>3.1926525256942926E-3</v>
      </c>
      <c r="Q53" s="147">
        <f t="shared" si="4"/>
        <v>3</v>
      </c>
      <c r="R53" s="147">
        <f t="shared" si="5"/>
        <v>3.55</v>
      </c>
    </row>
    <row r="54" spans="1:1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3" t="str">
        <f>'Crisis Indicator Data'!E51</f>
        <v>IRQ</v>
      </c>
      <c r="F54" s="182">
        <f>IF('Crisis Indicator Data'!Q51="x","x",('Crisis Indicator Data'!Q51/1000000))</f>
        <v>35.276000000000003</v>
      </c>
      <c r="G54" s="182">
        <f>IF('Crisis Indicator Data'!R51="x","x",('Crisis Indicator Data'!R51/1000000))</f>
        <v>2.8</v>
      </c>
      <c r="H54" s="182">
        <f>IF('Crisis Indicator Data'!S51="x","x",('Crisis Indicator Data'!S51/1000000))</f>
        <v>2.15</v>
      </c>
      <c r="I54" s="182">
        <f>IF('Crisis Indicator Data'!T51="x","x",('Crisis Indicator Data'!T51/1000000))</f>
        <v>0.22500000000000001</v>
      </c>
      <c r="J54" s="182">
        <f>IF('Crisis Indicator Data'!U51="x","x",('Crisis Indicator Data'!U51/1000000))</f>
        <v>0.125</v>
      </c>
      <c r="K54" s="168">
        <f t="shared" si="3"/>
        <v>4</v>
      </c>
      <c r="L54" s="165">
        <f>IF(F54="x","x",(F54*1000000/VLOOKUP($C54,'Crisis Indicator Data'!$C$3:$H$198,5,FALSE)))</f>
        <v>0.86938091482649837</v>
      </c>
      <c r="M54" s="165">
        <f>IF(G54="x","x",(G54*1000000/VLOOKUP($C54,'Crisis Indicator Data'!$C$3:$H$198,5,FALSE)))</f>
        <v>6.9006309148264985E-2</v>
      </c>
      <c r="N54" s="165">
        <f>IF(H54="x","x",(H54*1000000/VLOOKUP($C54,'Crisis Indicator Data'!$C$3:$H$198,5,FALSE)))</f>
        <v>5.2986987381703467E-2</v>
      </c>
      <c r="O54" s="165">
        <f>IF(I54="x","x",(I54*1000000/VLOOKUP($C54,'Crisis Indicator Data'!$C$3:$H$198,5,FALSE)))</f>
        <v>5.5451498422712936E-3</v>
      </c>
      <c r="P54" s="165">
        <f>IF(J54="x","x",(J54*1000000/VLOOKUP($C54,'Crisis Indicator Data'!$C$3:$H$198,5,FALSE)))</f>
        <v>3.0806388012618296E-3</v>
      </c>
      <c r="Q54" s="147">
        <f t="shared" si="4"/>
        <v>3</v>
      </c>
      <c r="R54" s="147">
        <f t="shared" si="5"/>
        <v>3.5</v>
      </c>
    </row>
    <row r="55" spans="1:1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3" t="str">
        <f>'Crisis Indicator Data'!E52</f>
        <v>IRQ</v>
      </c>
      <c r="F55" s="182">
        <f>IF('Crisis Indicator Data'!Q52="x","x",('Crisis Indicator Data'!Q52/1000000))</f>
        <v>4.633</v>
      </c>
      <c r="G55" s="182">
        <f>IF('Crisis Indicator Data'!R52="x","x",('Crisis Indicator Data'!R52/1000000))</f>
        <v>2.8000000000000001E-2</v>
      </c>
      <c r="H55" s="182">
        <f>IF('Crisis Indicator Data'!S52="x","x",('Crisis Indicator Data'!S52/1000000))</f>
        <v>0.316</v>
      </c>
      <c r="I55" s="182">
        <f>IF('Crisis Indicator Data'!T52="x","x",('Crisis Indicator Data'!T52/1000000))</f>
        <v>0.157</v>
      </c>
      <c r="J55" s="182">
        <f>IF('Crisis Indicator Data'!U52="x","x",('Crisis Indicator Data'!U52/1000000))</f>
        <v>2.1000000000000001E-2</v>
      </c>
      <c r="K55" s="168">
        <f t="shared" si="3"/>
        <v>2.8</v>
      </c>
      <c r="L55" s="165">
        <f>IF(F55="x","x",(F55*1000000/VLOOKUP($C55,'Crisis Indicator Data'!$C$3:$H$198,5,FALSE)))</f>
        <v>0.89873908826382154</v>
      </c>
      <c r="M55" s="165">
        <f>IF(G55="x","x",(G55*1000000/VLOOKUP($C55,'Crisis Indicator Data'!$C$3:$H$198,5,FALSE)))</f>
        <v>5.4316197866149368E-3</v>
      </c>
      <c r="N55" s="165">
        <f>IF(H55="x","x",(H55*1000000/VLOOKUP($C55,'Crisis Indicator Data'!$C$3:$H$198,5,FALSE)))</f>
        <v>6.1299709020368576E-2</v>
      </c>
      <c r="O55" s="165">
        <f>IF(I55="x","x",(I55*1000000/VLOOKUP($C55,'Crisis Indicator Data'!$C$3:$H$198,5,FALSE)))</f>
        <v>3.0455868089233753E-2</v>
      </c>
      <c r="P55" s="165">
        <f>IF(J55="x","x",(J55*1000000/VLOOKUP($C55,'Crisis Indicator Data'!$C$3:$H$198,5,FALSE)))</f>
        <v>4.073714839961203E-3</v>
      </c>
      <c r="Q55" s="147">
        <f t="shared" si="4"/>
        <v>3</v>
      </c>
      <c r="R55" s="147">
        <f t="shared" si="5"/>
        <v>2.9</v>
      </c>
    </row>
    <row r="56" spans="1:18" x14ac:dyDescent="0.25">
      <c r="A56" s="172" t="str">
        <f>'Crisis Indicator Data'!A53</f>
        <v>Mixed migration flows in Italy</v>
      </c>
      <c r="B56" s="173" t="str">
        <f>'Crisis Indicator Data'!B53</f>
        <v>Displacement</v>
      </c>
      <c r="C56" s="173" t="str">
        <f>'Crisis Indicator Data'!C53</f>
        <v>ITA002</v>
      </c>
      <c r="D56" s="173" t="str">
        <f>'Crisis Indicator Data'!D53</f>
        <v>Italy</v>
      </c>
      <c r="E56" s="173" t="str">
        <f>'Crisis Indicator Data'!E53</f>
        <v>ITA</v>
      </c>
      <c r="F56" s="182">
        <f>IF('Crisis Indicator Data'!Q53="x","x",('Crisis Indicator Data'!Q53/1000000))</f>
        <v>6.4020000000000001</v>
      </c>
      <c r="G56" s="182">
        <f>IF('Crisis Indicator Data'!R53="x","x",('Crisis Indicator Data'!R53/1000000))</f>
        <v>0</v>
      </c>
      <c r="H56" s="182">
        <f>IF('Crisis Indicator Data'!S53="x","x",('Crisis Indicator Data'!S53/1000000))</f>
        <v>0.27500000000000002</v>
      </c>
      <c r="I56" s="182">
        <f>IF('Crisis Indicator Data'!T53="x","x",('Crisis Indicator Data'!T53/1000000))</f>
        <v>0</v>
      </c>
      <c r="J56" s="182">
        <f>IF('Crisis Indicator Data'!U53="x","x",('Crisis Indicator Data'!U53/1000000))</f>
        <v>0</v>
      </c>
      <c r="K56" s="168">
        <f t="shared" si="3"/>
        <v>2.4</v>
      </c>
      <c r="L56" s="165">
        <f>IF(F56="x","x",(F56*1000000/VLOOKUP($C56,'Crisis Indicator Data'!$C$3:$H$198,5,FALSE)))</f>
        <v>0.95867026055705296</v>
      </c>
      <c r="M56" s="165">
        <f>IF(G56="x","x",(G56*1000000/VLOOKUP($C56,'Crisis Indicator Data'!$C$3:$H$198,5,FALSE)))</f>
        <v>0</v>
      </c>
      <c r="N56" s="165">
        <f>IF(H56="x","x",(H56*1000000/VLOOKUP($C56,'Crisis Indicator Data'!$C$3:$H$198,5,FALSE)))</f>
        <v>4.1179994010182693E-2</v>
      </c>
      <c r="O56" s="165">
        <f>IF(I56="x","x",(I56*1000000/VLOOKUP($C56,'Crisis Indicator Data'!$C$3:$H$198,5,FALSE)))</f>
        <v>0</v>
      </c>
      <c r="P56" s="165">
        <f>IF(J56="x","x",(J56*1000000/VLOOKUP($C56,'Crisis Indicator Data'!$C$3:$H$198,5,FALSE)))</f>
        <v>0</v>
      </c>
      <c r="Q56" s="147">
        <f t="shared" si="4"/>
        <v>1</v>
      </c>
      <c r="R56" s="147">
        <f t="shared" si="5"/>
        <v>1.7</v>
      </c>
    </row>
    <row r="57" spans="1:18" x14ac:dyDescent="0.25">
      <c r="A57" s="172" t="str">
        <f>'Crisis Indicator Data'!A54</f>
        <v>Syrian refugees in Jordan</v>
      </c>
      <c r="B57" s="173" t="str">
        <f>'Crisis Indicator Data'!B54</f>
        <v>Displacement</v>
      </c>
      <c r="C57" s="173" t="str">
        <f>'Crisis Indicator Data'!C54</f>
        <v>JOR002</v>
      </c>
      <c r="D57" s="173" t="str">
        <f>'Crisis Indicator Data'!D54</f>
        <v>Jordan</v>
      </c>
      <c r="E57" s="173" t="str">
        <f>'Crisis Indicator Data'!E54</f>
        <v>JOR</v>
      </c>
      <c r="F57" s="182">
        <f>IF('Crisis Indicator Data'!Q54="x","x",('Crisis Indicator Data'!Q54/1000000))</f>
        <v>6.8689999999999998</v>
      </c>
      <c r="G57" s="182">
        <f>IF('Crisis Indicator Data'!R54="x","x",('Crisis Indicator Data'!R54/1000000))</f>
        <v>1.0620000000000001</v>
      </c>
      <c r="H57" s="182">
        <f>IF('Crisis Indicator Data'!S54="x","x",('Crisis Indicator Data'!S54/1000000))</f>
        <v>0.622</v>
      </c>
      <c r="I57" s="182">
        <f>IF('Crisis Indicator Data'!T54="x","x",('Crisis Indicator Data'!T54/1000000))</f>
        <v>0.155</v>
      </c>
      <c r="J57" s="182">
        <f>IF('Crisis Indicator Data'!U54="x","x",('Crisis Indicator Data'!U54/1000000))</f>
        <v>0</v>
      </c>
      <c r="K57" s="168">
        <f t="shared" si="3"/>
        <v>3.2</v>
      </c>
      <c r="L57" s="165">
        <f>IF(F57="x","x",(F57*1000000/VLOOKUP($C57,'Crisis Indicator Data'!$C$3:$H$198,5,FALSE)))</f>
        <v>0.78881488286632984</v>
      </c>
      <c r="M57" s="165">
        <f>IF(G57="x","x",(G57*1000000/VLOOKUP($C57,'Crisis Indicator Data'!$C$3:$H$198,5,FALSE)))</f>
        <v>0.1219568213137345</v>
      </c>
      <c r="N57" s="165">
        <f>IF(H57="x","x",(H57*1000000/VLOOKUP($C57,'Crisis Indicator Data'!$C$3:$H$198,5,FALSE)))</f>
        <v>7.1428571428571425E-2</v>
      </c>
      <c r="O57" s="165">
        <f>IF(I57="x","x",(I57*1000000/VLOOKUP($C57,'Crisis Indicator Data'!$C$3:$H$198,5,FALSE)))</f>
        <v>1.7799724391364263E-2</v>
      </c>
      <c r="P57" s="165">
        <f>IF(J57="x","x",(J57*1000000/VLOOKUP($C57,'Crisis Indicator Data'!$C$3:$H$198,5,FALSE)))</f>
        <v>0</v>
      </c>
      <c r="Q57" s="147">
        <f t="shared" si="4"/>
        <v>3</v>
      </c>
      <c r="R57" s="147">
        <f t="shared" si="5"/>
        <v>3.1</v>
      </c>
    </row>
    <row r="58" spans="1:1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3" t="str">
        <f>'Crisis Indicator Data'!E55</f>
        <v>KEN</v>
      </c>
      <c r="F58" s="182">
        <f>IF('Crisis Indicator Data'!Q55="x","x",('Crisis Indicator Data'!Q55/1000000))</f>
        <v>0</v>
      </c>
      <c r="G58" s="182">
        <f>IF('Crisis Indicator Data'!R55="x","x",('Crisis Indicator Data'!R55/1000000))</f>
        <v>18.675999999999998</v>
      </c>
      <c r="H58" s="182">
        <f>IF('Crisis Indicator Data'!S55="x","x",('Crisis Indicator Data'!S55/1000000))</f>
        <v>4.8739999999999997</v>
      </c>
      <c r="I58" s="182">
        <f>IF('Crisis Indicator Data'!T55="x","x",('Crisis Indicator Data'!T55/1000000))</f>
        <v>1.2250000000000001</v>
      </c>
      <c r="J58" s="182">
        <f>IF('Crisis Indicator Data'!U55="x","x",('Crisis Indicator Data'!U55/1000000))</f>
        <v>0</v>
      </c>
      <c r="K58" s="168">
        <f t="shared" si="3"/>
        <v>4.5999999999999996</v>
      </c>
      <c r="L58" s="165">
        <f>IF(F58="x","x",(F58*1000000/VLOOKUP($C58,'Crisis Indicator Data'!$C$3:$H$198,5,FALSE)))</f>
        <v>0</v>
      </c>
      <c r="M58" s="165">
        <f>IF(G58="x","x",(G58*1000000/VLOOKUP($C58,'Crisis Indicator Data'!$C$3:$H$198,5,FALSE)))</f>
        <v>0.75382441977800196</v>
      </c>
      <c r="N58" s="165">
        <f>IF(H58="x","x",(H58*1000000/VLOOKUP($C58,'Crisis Indicator Data'!$C$3:$H$198,5,FALSE)))</f>
        <v>0.19673057517658932</v>
      </c>
      <c r="O58" s="165">
        <f>IF(I58="x","x",(I58*1000000/VLOOKUP($C58,'Crisis Indicator Data'!$C$3:$H$198,5,FALSE)))</f>
        <v>4.9445005045408677E-2</v>
      </c>
      <c r="P58" s="165">
        <f>IF(J58="x","x",(J58*1000000/VLOOKUP($C58,'Crisis Indicator Data'!$C$3:$H$198,5,FALSE)))</f>
        <v>0</v>
      </c>
      <c r="Q58" s="147">
        <f t="shared" si="4"/>
        <v>3</v>
      </c>
      <c r="R58" s="147">
        <f t="shared" si="5"/>
        <v>3.8</v>
      </c>
    </row>
    <row r="59" spans="1:18" x14ac:dyDescent="0.25">
      <c r="A59" s="172" t="str">
        <f>'Crisis Indicator Data'!A56</f>
        <v>Refugee situation in Kenya</v>
      </c>
      <c r="B59" s="173" t="str">
        <f>'Crisis Indicator Data'!B56</f>
        <v>Displacement</v>
      </c>
      <c r="C59" s="173" t="str">
        <f>'Crisis Indicator Data'!C56</f>
        <v>KEN002</v>
      </c>
      <c r="D59" s="173" t="str">
        <f>'Crisis Indicator Data'!D56</f>
        <v>Kenya</v>
      </c>
      <c r="E59" s="173" t="str">
        <f>'Crisis Indicator Data'!E56</f>
        <v>KEN</v>
      </c>
      <c r="F59" s="182">
        <f>IF('Crisis Indicator Data'!Q56="x","x",('Crisis Indicator Data'!Q56/1000000))</f>
        <v>0.55900000000000005</v>
      </c>
      <c r="G59" s="182">
        <f>IF('Crisis Indicator Data'!R56="x","x",('Crisis Indicator Data'!R56/1000000))</f>
        <v>0</v>
      </c>
      <c r="H59" s="182">
        <f>IF('Crisis Indicator Data'!S56="x","x",('Crisis Indicator Data'!S56/1000000))</f>
        <v>0.66100000000000003</v>
      </c>
      <c r="I59" s="182">
        <f>IF('Crisis Indicator Data'!T56="x","x",('Crisis Indicator Data'!T56/1000000))</f>
        <v>0</v>
      </c>
      <c r="J59" s="182">
        <f>IF('Crisis Indicator Data'!U56="x","x",('Crisis Indicator Data'!U56/1000000))</f>
        <v>0</v>
      </c>
      <c r="K59" s="168">
        <f t="shared" si="3"/>
        <v>3</v>
      </c>
      <c r="L59" s="165">
        <f>IF(F59="x","x",(F59*1000000/VLOOKUP($C59,'Crisis Indicator Data'!$C$3:$H$198,5,FALSE)))</f>
        <v>0.45819672131147543</v>
      </c>
      <c r="M59" s="165">
        <f>IF(G59="x","x",(G59*1000000/VLOOKUP($C59,'Crisis Indicator Data'!$C$3:$H$198,5,FALSE)))</f>
        <v>0</v>
      </c>
      <c r="N59" s="165">
        <f>IF(H59="x","x",(H59*1000000/VLOOKUP($C59,'Crisis Indicator Data'!$C$3:$H$198,5,FALSE)))</f>
        <v>0.54180327868852463</v>
      </c>
      <c r="O59" s="165">
        <f>IF(I59="x","x",(I59*1000000/VLOOKUP($C59,'Crisis Indicator Data'!$C$3:$H$198,5,FALSE)))</f>
        <v>0</v>
      </c>
      <c r="P59" s="165">
        <f>IF(J59="x","x",(J59*1000000/VLOOKUP($C59,'Crisis Indicator Data'!$C$3:$H$198,5,FALSE)))</f>
        <v>0</v>
      </c>
      <c r="Q59" s="147">
        <f t="shared" si="4"/>
        <v>3</v>
      </c>
      <c r="R59" s="147">
        <f t="shared" si="5"/>
        <v>3</v>
      </c>
    </row>
    <row r="60" spans="1:18" x14ac:dyDescent="0.25">
      <c r="A60" s="172" t="str">
        <f>'Crisis Indicator Data'!A57</f>
        <v>Drought in Kenya</v>
      </c>
      <c r="B60" s="173" t="str">
        <f>'Crisis Indicator Data'!B57</f>
        <v>Drought</v>
      </c>
      <c r="C60" s="173" t="str">
        <f>'Crisis Indicator Data'!C57</f>
        <v>KEN003</v>
      </c>
      <c r="D60" s="173" t="str">
        <f>'Crisis Indicator Data'!D57</f>
        <v>Kenya</v>
      </c>
      <c r="E60" s="173" t="str">
        <f>'Crisis Indicator Data'!E57</f>
        <v>KEN</v>
      </c>
      <c r="F60" s="182">
        <f>IF('Crisis Indicator Data'!Q57="x","x",('Crisis Indicator Data'!Q57/1000000))</f>
        <v>0</v>
      </c>
      <c r="G60" s="182">
        <f>IF('Crisis Indicator Data'!R57="x","x",('Crisis Indicator Data'!R57/1000000))</f>
        <v>19.245999999999999</v>
      </c>
      <c r="H60" s="182">
        <f>IF('Crisis Indicator Data'!S57="x","x",('Crisis Indicator Data'!S57/1000000))</f>
        <v>4.2140000000000004</v>
      </c>
      <c r="I60" s="182">
        <f>IF('Crisis Indicator Data'!T57="x","x",('Crisis Indicator Data'!T57/1000000))</f>
        <v>1.2250000000000001</v>
      </c>
      <c r="J60" s="182">
        <f>IF('Crisis Indicator Data'!U57="x","x",('Crisis Indicator Data'!U57/1000000))</f>
        <v>0</v>
      </c>
      <c r="K60" s="168">
        <f t="shared" si="3"/>
        <v>4.5999999999999996</v>
      </c>
      <c r="L60" s="165">
        <f>IF(F60="x","x",(F60*1000000/VLOOKUP($C60,'Crisis Indicator Data'!$C$3:$H$198,5,FALSE)))</f>
        <v>0</v>
      </c>
      <c r="M60" s="165">
        <f>IF(G60="x","x",(G60*1000000/VLOOKUP($C60,'Crisis Indicator Data'!$C$3:$H$198,5,FALSE)))</f>
        <v>0.7796953492140658</v>
      </c>
      <c r="N60" s="165">
        <f>IF(H60="x","x",(H60*1000000/VLOOKUP($C60,'Crisis Indicator Data'!$C$3:$H$198,5,FALSE)))</f>
        <v>0.17071787392643006</v>
      </c>
      <c r="O60" s="165">
        <f>IF(I60="x","x",(I60*1000000/VLOOKUP($C60,'Crisis Indicator Data'!$C$3:$H$198,5,FALSE)))</f>
        <v>4.9627288932101769E-2</v>
      </c>
      <c r="P60" s="165">
        <f>IF(J60="x","x",(J60*1000000/VLOOKUP($C60,'Crisis Indicator Data'!$C$3:$H$198,5,FALSE)))</f>
        <v>0</v>
      </c>
      <c r="Q60" s="147">
        <f t="shared" si="4"/>
        <v>3</v>
      </c>
      <c r="R60" s="147">
        <f t="shared" si="5"/>
        <v>3.8</v>
      </c>
    </row>
    <row r="61" spans="1:18" x14ac:dyDescent="0.25">
      <c r="A61" s="172" t="str">
        <f>'Crisis Indicator Data'!A58</f>
        <v>Syrian refugees in Lebanon</v>
      </c>
      <c r="B61" s="173" t="str">
        <f>'Crisis Indicator Data'!B58</f>
        <v>Displacement</v>
      </c>
      <c r="C61" s="173" t="str">
        <f>'Crisis Indicator Data'!C58</f>
        <v>LBN002</v>
      </c>
      <c r="D61" s="173" t="str">
        <f>'Crisis Indicator Data'!D58</f>
        <v>Lebanon</v>
      </c>
      <c r="E61" s="173" t="str">
        <f>'Crisis Indicator Data'!E58</f>
        <v>LBN</v>
      </c>
      <c r="F61" s="182">
        <f>IF('Crisis Indicator Data'!Q58="x","x",('Crisis Indicator Data'!Q58/1000000))</f>
        <v>0.52300000000000002</v>
      </c>
      <c r="G61" s="182">
        <f>IF('Crisis Indicator Data'!R58="x","x",('Crisis Indicator Data'!R58/1000000))</f>
        <v>4.7149999999999999</v>
      </c>
      <c r="H61" s="182">
        <f>IF('Crisis Indicator Data'!S58="x","x",('Crisis Indicator Data'!S58/1000000))</f>
        <v>0.78100000000000003</v>
      </c>
      <c r="I61" s="182">
        <f>IF('Crisis Indicator Data'!T58="x","x",('Crisis Indicator Data'!T58/1000000))</f>
        <v>0.70399999999999996</v>
      </c>
      <c r="J61" s="182">
        <f>IF('Crisis Indicator Data'!U58="x","x",('Crisis Indicator Data'!U58/1000000))</f>
        <v>4.5999999999999999E-2</v>
      </c>
      <c r="K61" s="168">
        <f t="shared" si="3"/>
        <v>3.6</v>
      </c>
      <c r="L61" s="165">
        <f>IF(F61="x","x",(F61*1000000/VLOOKUP($C61,'Crisis Indicator Data'!$C$3:$H$198,5,FALSE)))</f>
        <v>7.7263997636283055E-2</v>
      </c>
      <c r="M61" s="165">
        <f>IF(G61="x","x",(G61*1000000/VLOOKUP($C61,'Crisis Indicator Data'!$C$3:$H$198,5,FALSE)))</f>
        <v>0.69655783719899544</v>
      </c>
      <c r="N61" s="165">
        <f>IF(H61="x","x",(H61*1000000/VLOOKUP($C61,'Crisis Indicator Data'!$C$3:$H$198,5,FALSE)))</f>
        <v>0.11537893337272861</v>
      </c>
      <c r="O61" s="165">
        <f>IF(I61="x","x",(I61*1000000/VLOOKUP($C61,'Crisis Indicator Data'!$C$3:$H$198,5,FALSE)))</f>
        <v>0.10400354557541734</v>
      </c>
      <c r="P61" s="165">
        <f>IF(J61="x","x",(J61*1000000/VLOOKUP($C61,'Crisis Indicator Data'!$C$3:$H$198,5,FALSE)))</f>
        <v>6.7956862165755652E-3</v>
      </c>
      <c r="Q61" s="147">
        <f t="shared" si="4"/>
        <v>4</v>
      </c>
      <c r="R61" s="147">
        <f t="shared" si="5"/>
        <v>3.8</v>
      </c>
    </row>
    <row r="62" spans="1:1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3" t="str">
        <f>'Crisis Indicator Data'!E59</f>
        <v>LBN</v>
      </c>
      <c r="F62" s="182">
        <f>IF('Crisis Indicator Data'!Q59="x","x",('Crisis Indicator Data'!Q59/1000000))</f>
        <v>0.52300000000000002</v>
      </c>
      <c r="G62" s="182">
        <f>IF('Crisis Indicator Data'!R59="x","x",('Crisis Indicator Data'!R59/1000000))</f>
        <v>3.0350000000000001</v>
      </c>
      <c r="H62" s="182">
        <f>IF('Crisis Indicator Data'!S59="x","x",('Crisis Indicator Data'!S59/1000000))</f>
        <v>1.89</v>
      </c>
      <c r="I62" s="182">
        <f>IF('Crisis Indicator Data'!T59="x","x",('Crisis Indicator Data'!T59/1000000))</f>
        <v>1.2749999999999999</v>
      </c>
      <c r="J62" s="182">
        <f>IF('Crisis Indicator Data'!U59="x","x",('Crisis Indicator Data'!U59/1000000))</f>
        <v>4.5999999999999999E-2</v>
      </c>
      <c r="K62" s="168">
        <f t="shared" si="3"/>
        <v>4.2</v>
      </c>
      <c r="L62" s="165">
        <f>IF(F62="x","x",(F62*1000000/VLOOKUP($C62,'Crisis Indicator Data'!$C$3:$H$198,5,FALSE)))</f>
        <v>7.7263997636283055E-2</v>
      </c>
      <c r="M62" s="165">
        <f>IF(G62="x","x",(G62*1000000/VLOOKUP($C62,'Crisis Indicator Data'!$C$3:$H$198,5,FALSE)))</f>
        <v>0.44836755798493133</v>
      </c>
      <c r="N62" s="165">
        <f>IF(H62="x","x",(H62*1000000/VLOOKUP($C62,'Crisis Indicator Data'!$C$3:$H$198,5,FALSE)))</f>
        <v>0.27921406411582211</v>
      </c>
      <c r="O62" s="165">
        <f>IF(I62="x","x",(I62*1000000/VLOOKUP($C62,'Crisis Indicator Data'!$C$3:$H$198,5,FALSE)))</f>
        <v>0.18835869404638794</v>
      </c>
      <c r="P62" s="165">
        <f>IF(J62="x","x",(J62*1000000/VLOOKUP($C62,'Crisis Indicator Data'!$C$3:$H$198,5,FALSE)))</f>
        <v>6.7956862165755652E-3</v>
      </c>
      <c r="Q62" s="147">
        <f t="shared" si="4"/>
        <v>4</v>
      </c>
      <c r="R62" s="147">
        <f t="shared" si="5"/>
        <v>4.0999999999999996</v>
      </c>
    </row>
    <row r="63" spans="1:1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3" t="str">
        <f>'Crisis Indicator Data'!E60</f>
        <v>LBY</v>
      </c>
      <c r="F63" s="182">
        <f>IF('Crisis Indicator Data'!Q60="x","x",('Crisis Indicator Data'!Q60/1000000))</f>
        <v>0</v>
      </c>
      <c r="G63" s="182">
        <f>IF('Crisis Indicator Data'!R60="x","x",('Crisis Indicator Data'!R60/1000000))</f>
        <v>5.8280000000000003</v>
      </c>
      <c r="H63" s="182">
        <f>IF('Crisis Indicator Data'!S60="x","x",('Crisis Indicator Data'!S60/1000000))</f>
        <v>1.0189999999999999</v>
      </c>
      <c r="I63" s="182">
        <f>IF('Crisis Indicator Data'!T60="x","x",('Crisis Indicator Data'!T60/1000000))</f>
        <v>2.4E-2</v>
      </c>
      <c r="J63" s="182">
        <f>IF('Crisis Indicator Data'!U60="x","x",('Crisis Indicator Data'!U60/1000000))</f>
        <v>0</v>
      </c>
      <c r="K63" s="168">
        <f t="shared" si="3"/>
        <v>3.4</v>
      </c>
      <c r="L63" s="165">
        <f>IF(F63="x","x",(F63*1000000/VLOOKUP($C63,'Crisis Indicator Data'!$C$3:$H$198,5,FALSE)))</f>
        <v>0</v>
      </c>
      <c r="M63" s="165">
        <f>IF(G63="x","x",(G63*1000000/VLOOKUP($C63,'Crisis Indicator Data'!$C$3:$H$198,5,FALSE)))</f>
        <v>0.84820259059816616</v>
      </c>
      <c r="N63" s="165">
        <f>IF(H63="x","x",(H63*1000000/VLOOKUP($C63,'Crisis Indicator Data'!$C$3:$H$198,5,FALSE)))</f>
        <v>0.14830446805414058</v>
      </c>
      <c r="O63" s="165">
        <f>IF(I63="x","x",(I63*1000000/VLOOKUP($C63,'Crisis Indicator Data'!$C$3:$H$198,5,FALSE)))</f>
        <v>3.4929413476932035E-3</v>
      </c>
      <c r="P63" s="165">
        <f>IF(J63="x","x",(J63*1000000/VLOOKUP($C63,'Crisis Indicator Data'!$C$3:$H$198,5,FALSE)))</f>
        <v>0</v>
      </c>
      <c r="Q63" s="147">
        <f t="shared" si="4"/>
        <v>3</v>
      </c>
      <c r="R63" s="147">
        <f t="shared" si="5"/>
        <v>3.2</v>
      </c>
    </row>
    <row r="64" spans="1:18" x14ac:dyDescent="0.25">
      <c r="A64" s="172" t="str">
        <f>'Crisis Indicator Data'!A61</f>
        <v>Mixed migration flows in Libya</v>
      </c>
      <c r="B64" s="173" t="str">
        <f>'Crisis Indicator Data'!B61</f>
        <v>Displacement</v>
      </c>
      <c r="C64" s="173" t="str">
        <f>'Crisis Indicator Data'!C61</f>
        <v>LBY002</v>
      </c>
      <c r="D64" s="173" t="str">
        <f>'Crisis Indicator Data'!D61</f>
        <v>Libya</v>
      </c>
      <c r="E64" s="173" t="str">
        <f>'Crisis Indicator Data'!E61</f>
        <v>LBY</v>
      </c>
      <c r="F64" s="182">
        <f>IF('Crisis Indicator Data'!Q61="x","x",('Crisis Indicator Data'!Q61/1000000))</f>
        <v>6.1310000000000002</v>
      </c>
      <c r="G64" s="182">
        <f>IF('Crisis Indicator Data'!R61="x","x",('Crisis Indicator Data'!R61/1000000))</f>
        <v>0</v>
      </c>
      <c r="H64" s="182">
        <f>IF('Crisis Indicator Data'!S61="x","x",('Crisis Indicator Data'!S61/1000000))</f>
        <v>0.74</v>
      </c>
      <c r="I64" s="182">
        <f>IF('Crisis Indicator Data'!T61="x","x",('Crisis Indicator Data'!T61/1000000))</f>
        <v>0</v>
      </c>
      <c r="J64" s="182">
        <f>IF('Crisis Indicator Data'!U61="x","x",('Crisis Indicator Data'!U61/1000000))</f>
        <v>0</v>
      </c>
      <c r="K64" s="168">
        <f t="shared" si="3"/>
        <v>3.1</v>
      </c>
      <c r="L64" s="165">
        <f>IF(F64="x","x",(F64*1000000/VLOOKUP($C64,'Crisis Indicator Data'!$C$3:$H$198,5,FALSE)))</f>
        <v>0.89230097511279294</v>
      </c>
      <c r="M64" s="165">
        <f>IF(G64="x","x",(G64*1000000/VLOOKUP($C64,'Crisis Indicator Data'!$C$3:$H$198,5,FALSE)))</f>
        <v>0</v>
      </c>
      <c r="N64" s="165">
        <f>IF(H64="x","x",(H64*1000000/VLOOKUP($C64,'Crisis Indicator Data'!$C$3:$H$198,5,FALSE)))</f>
        <v>0.1076990248872071</v>
      </c>
      <c r="O64" s="165">
        <f>IF(I64="x","x",(I64*1000000/VLOOKUP($C64,'Crisis Indicator Data'!$C$3:$H$198,5,FALSE)))</f>
        <v>0</v>
      </c>
      <c r="P64" s="165">
        <f>IF(J64="x","x",(J64*1000000/VLOOKUP($C64,'Crisis Indicator Data'!$C$3:$H$198,5,FALSE)))</f>
        <v>0</v>
      </c>
      <c r="Q64" s="147">
        <f t="shared" si="4"/>
        <v>3</v>
      </c>
      <c r="R64" s="147">
        <f t="shared" si="5"/>
        <v>3.05</v>
      </c>
    </row>
    <row r="65" spans="1:1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3" t="str">
        <f>'Crisis Indicator Data'!E62</f>
        <v>LKA</v>
      </c>
      <c r="F65" s="182">
        <f>IF('Crisis Indicator Data'!Q62="x","x",('Crisis Indicator Data'!Q62/1000000))</f>
        <v>0</v>
      </c>
      <c r="G65" s="182">
        <f>IF('Crisis Indicator Data'!R62="x","x",('Crisis Indicator Data'!R62/1000000))</f>
        <v>15.156000000000001</v>
      </c>
      <c r="H65" s="182">
        <f>IF('Crisis Indicator Data'!S62="x","x",('Crisis Indicator Data'!S62/1000000))</f>
        <v>3.6</v>
      </c>
      <c r="I65" s="182">
        <f>IF('Crisis Indicator Data'!T62="x","x",('Crisis Indicator Data'!T62/1000000))</f>
        <v>3.3820000000000001</v>
      </c>
      <c r="J65" s="182">
        <f>IF('Crisis Indicator Data'!U62="x","x",('Crisis Indicator Data'!U62/1000000))</f>
        <v>1.7999999999999999E-2</v>
      </c>
      <c r="K65" s="168">
        <f t="shared" si="3"/>
        <v>4.7</v>
      </c>
      <c r="L65" s="165">
        <f>IF(F65="x","x",(F65*1000000/VLOOKUP($C65,'Crisis Indicator Data'!$C$3:$H$198,5,FALSE)))</f>
        <v>0</v>
      </c>
      <c r="M65" s="165">
        <f>IF(G65="x","x",(G65*1000000/VLOOKUP($C65,'Crisis Indicator Data'!$C$3:$H$198,5,FALSE)))</f>
        <v>0.68405849431305288</v>
      </c>
      <c r="N65" s="165">
        <f>IF(H65="x","x",(H65*1000000/VLOOKUP($C65,'Crisis Indicator Data'!$C$3:$H$198,5,FALSE)))</f>
        <v>0.16248420292471566</v>
      </c>
      <c r="O65" s="165">
        <f>IF(I65="x","x",(I65*1000000/VLOOKUP($C65,'Crisis Indicator Data'!$C$3:$H$198,5,FALSE)))</f>
        <v>0.15264488174760787</v>
      </c>
      <c r="P65" s="165">
        <f>IF(J65="x","x",(J65*1000000/VLOOKUP($C65,'Crisis Indicator Data'!$C$3:$H$198,5,FALSE)))</f>
        <v>8.124210146235783E-4</v>
      </c>
      <c r="Q65" s="147">
        <f t="shared" si="4"/>
        <v>4</v>
      </c>
      <c r="R65" s="147">
        <f t="shared" si="5"/>
        <v>4.3499999999999996</v>
      </c>
    </row>
    <row r="66" spans="1:1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3" t="str">
        <f>'Crisis Indicator Data'!E63</f>
        <v>MAR</v>
      </c>
      <c r="F66" s="182">
        <f>IF('Crisis Indicator Data'!Q63="x","x",('Crisis Indicator Data'!Q63/1000000))</f>
        <v>37.732999999999997</v>
      </c>
      <c r="G66" s="182">
        <f>IF('Crisis Indicator Data'!R63="x","x",('Crisis Indicator Data'!R63/1000000))</f>
        <v>0</v>
      </c>
      <c r="H66" s="182">
        <f>IF('Crisis Indicator Data'!S63="x","x",('Crisis Indicator Data'!S63/1000000))</f>
        <v>2.1000000000000001E-2</v>
      </c>
      <c r="I66" s="182">
        <f>IF('Crisis Indicator Data'!T63="x","x",('Crisis Indicator Data'!T63/1000000))</f>
        <v>0</v>
      </c>
      <c r="J66" s="182">
        <f>IF('Crisis Indicator Data'!U63="x","x",('Crisis Indicator Data'!U63/1000000))</f>
        <v>0</v>
      </c>
      <c r="K66" s="168">
        <f t="shared" si="3"/>
        <v>0.5</v>
      </c>
      <c r="L66" s="165">
        <f>IF(F66="x","x",(F66*1000000/VLOOKUP($C66,'Crisis Indicator Data'!$C$3:$H$198,5,FALSE)))</f>
        <v>0.9994437675478095</v>
      </c>
      <c r="M66" s="165">
        <f>IF(G66="x","x",(G66*1000000/VLOOKUP($C66,'Crisis Indicator Data'!$C$3:$H$198,5,FALSE)))</f>
        <v>0</v>
      </c>
      <c r="N66" s="165">
        <f>IF(H66="x","x",(H66*1000000/VLOOKUP($C66,'Crisis Indicator Data'!$C$3:$H$198,5,FALSE)))</f>
        <v>5.5623245219049635E-4</v>
      </c>
      <c r="O66" s="165">
        <f>IF(I66="x","x",(I66*1000000/VLOOKUP($C66,'Crisis Indicator Data'!$C$3:$H$198,5,FALSE)))</f>
        <v>0</v>
      </c>
      <c r="P66" s="165">
        <f>IF(J66="x","x",(J66*1000000/VLOOKUP($C66,'Crisis Indicator Data'!$C$3:$H$198,5,FALSE)))</f>
        <v>0</v>
      </c>
      <c r="Q66" s="147">
        <f t="shared" si="4"/>
        <v>1</v>
      </c>
      <c r="R66" s="147">
        <f t="shared" si="5"/>
        <v>0.75</v>
      </c>
    </row>
    <row r="67" spans="1:1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3" t="str">
        <f>'Crisis Indicator Data'!E64</f>
        <v>MDA</v>
      </c>
      <c r="F67" s="182">
        <f>IF('Crisis Indicator Data'!Q64="x","x",('Crisis Indicator Data'!Q64/1000000))</f>
        <v>0.11</v>
      </c>
      <c r="G67" s="182">
        <f>IF('Crisis Indicator Data'!R64="x","x",('Crisis Indicator Data'!R64/1000000))</f>
        <v>0</v>
      </c>
      <c r="H67" s="182">
        <f>IF('Crisis Indicator Data'!S64="x","x",('Crisis Indicator Data'!S64/1000000))</f>
        <v>0.107</v>
      </c>
      <c r="I67" s="182">
        <f>IF('Crisis Indicator Data'!T64="x","x",('Crisis Indicator Data'!T64/1000000))</f>
        <v>0</v>
      </c>
      <c r="J67" s="182">
        <f>IF('Crisis Indicator Data'!U64="x","x",('Crisis Indicator Data'!U64/1000000))</f>
        <v>0</v>
      </c>
      <c r="K67" s="168">
        <f t="shared" si="3"/>
        <v>1.7</v>
      </c>
      <c r="L67" s="165">
        <f>IF(F67="x","x",(F67*1000000/VLOOKUP($C67,'Crisis Indicator Data'!$C$3:$H$198,5,FALSE)))</f>
        <v>0.50691244239631339</v>
      </c>
      <c r="M67" s="165">
        <f>IF(G67="x","x",(G67*1000000/VLOOKUP($C67,'Crisis Indicator Data'!$C$3:$H$198,5,FALSE)))</f>
        <v>0</v>
      </c>
      <c r="N67" s="165">
        <f>IF(H67="x","x",(H67*1000000/VLOOKUP($C67,'Crisis Indicator Data'!$C$3:$H$198,5,FALSE)))</f>
        <v>0.49308755760368661</v>
      </c>
      <c r="O67" s="165">
        <f>IF(I67="x","x",(I67*1000000/VLOOKUP($C67,'Crisis Indicator Data'!$C$3:$H$198,5,FALSE)))</f>
        <v>0</v>
      </c>
      <c r="P67" s="165">
        <f>IF(J67="x","x",(J67*1000000/VLOOKUP($C67,'Crisis Indicator Data'!$C$3:$H$198,5,FALSE)))</f>
        <v>0</v>
      </c>
      <c r="Q67" s="147">
        <f t="shared" si="4"/>
        <v>3</v>
      </c>
      <c r="R67" s="147">
        <f t="shared" si="5"/>
        <v>2.35</v>
      </c>
    </row>
    <row r="68" spans="1:1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3" t="str">
        <f>'Crisis Indicator Data'!E65</f>
        <v>MDG</v>
      </c>
      <c r="F68" s="182">
        <f>IF('Crisis Indicator Data'!Q65="x","x",('Crisis Indicator Data'!Q65/1000000))</f>
        <v>24.952999999999999</v>
      </c>
      <c r="G68" s="182">
        <f>IF('Crisis Indicator Data'!R65="x","x",('Crisis Indicator Data'!R65/1000000))</f>
        <v>2.754</v>
      </c>
      <c r="H68" s="182">
        <f>IF('Crisis Indicator Data'!S65="x","x",('Crisis Indicator Data'!S65/1000000))</f>
        <v>2.08</v>
      </c>
      <c r="I68" s="182">
        <f>IF('Crisis Indicator Data'!T65="x","x",('Crisis Indicator Data'!T65/1000000))</f>
        <v>0.252</v>
      </c>
      <c r="J68" s="182">
        <f>IF('Crisis Indicator Data'!U65="x","x",('Crisis Indicator Data'!U65/1000000))</f>
        <v>0</v>
      </c>
      <c r="K68" s="168">
        <f t="shared" si="3"/>
        <v>3.9</v>
      </c>
      <c r="L68" s="165">
        <f>IF(F68="x","x",(F68*1000000/VLOOKUP($C68,'Crisis Indicator Data'!$C$3:$H$198,5,FALSE)))</f>
        <v>0.83071442839070508</v>
      </c>
      <c r="M68" s="165">
        <f>IF(G68="x","x",(G68*1000000/VLOOKUP($C68,'Crisis Indicator Data'!$C$3:$H$198,5,FALSE)))</f>
        <v>9.1683867101671215E-2</v>
      </c>
      <c r="N68" s="165">
        <f>IF(H68="x","x",(H68*1000000/VLOOKUP($C68,'Crisis Indicator Data'!$C$3:$H$198,5,FALSE)))</f>
        <v>6.9245622211864977E-2</v>
      </c>
      <c r="O68" s="165">
        <f>IF(I68="x","x",(I68*1000000/VLOOKUP($C68,'Crisis Indicator Data'!$C$3:$H$198,5,FALSE)))</f>
        <v>8.3893734602836414E-3</v>
      </c>
      <c r="P68" s="165">
        <f>IF(J68="x","x",(J68*1000000/VLOOKUP($C68,'Crisis Indicator Data'!$C$3:$H$198,5,FALSE)))</f>
        <v>0</v>
      </c>
      <c r="Q68" s="147">
        <f t="shared" si="4"/>
        <v>3</v>
      </c>
      <c r="R68" s="147">
        <f t="shared" si="5"/>
        <v>3.45</v>
      </c>
    </row>
    <row r="69" spans="1:18" x14ac:dyDescent="0.25">
      <c r="A69" s="172" t="str">
        <f>'Crisis Indicator Data'!A66</f>
        <v>Drought in Madagascar</v>
      </c>
      <c r="B69" s="173" t="str">
        <f>'Crisis Indicator Data'!B66</f>
        <v>Drought</v>
      </c>
      <c r="C69" s="173" t="str">
        <f>'Crisis Indicator Data'!C66</f>
        <v>MDG002</v>
      </c>
      <c r="D69" s="173" t="str">
        <f>'Crisis Indicator Data'!D66</f>
        <v>Madagascar</v>
      </c>
      <c r="E69" s="173" t="str">
        <f>'Crisis Indicator Data'!E66</f>
        <v>MDG</v>
      </c>
      <c r="F69" s="182">
        <f>IF('Crisis Indicator Data'!Q66="x","x",('Crisis Indicator Data'!Q66/1000000))</f>
        <v>1.5349999999999999</v>
      </c>
      <c r="G69" s="182">
        <f>IF('Crisis Indicator Data'!R66="x","x",('Crisis Indicator Data'!R66/1000000))</f>
        <v>2.4700000000000002</v>
      </c>
      <c r="H69" s="182">
        <f>IF('Crisis Indicator Data'!S66="x","x",('Crisis Indicator Data'!S66/1000000))</f>
        <v>1.9730000000000001</v>
      </c>
      <c r="I69" s="182">
        <f>IF('Crisis Indicator Data'!T66="x","x",('Crisis Indicator Data'!T66/1000000))</f>
        <v>0.252</v>
      </c>
      <c r="J69" s="182">
        <f>IF('Crisis Indicator Data'!U66="x","x",('Crisis Indicator Data'!U66/1000000))</f>
        <v>0</v>
      </c>
      <c r="K69" s="168">
        <f t="shared" si="3"/>
        <v>3.9</v>
      </c>
      <c r="L69" s="165">
        <f>IF(F69="x","x",(F69*1000000/VLOOKUP($C69,'Crisis Indicator Data'!$C$3:$H$198,5,FALSE)))</f>
        <v>0.2463884430176565</v>
      </c>
      <c r="M69" s="165">
        <f>IF(G69="x","x",(G69*1000000/VLOOKUP($C69,'Crisis Indicator Data'!$C$3:$H$198,5,FALSE)))</f>
        <v>0.39646869983948635</v>
      </c>
      <c r="N69" s="165">
        <f>IF(H69="x","x",(H69*1000000/VLOOKUP($C69,'Crisis Indicator Data'!$C$3:$H$198,5,FALSE)))</f>
        <v>0.31669341894060993</v>
      </c>
      <c r="O69" s="165">
        <f>IF(I69="x","x",(I69*1000000/VLOOKUP($C69,'Crisis Indicator Data'!$C$3:$H$198,5,FALSE)))</f>
        <v>4.0449438202247189E-2</v>
      </c>
      <c r="P69" s="165">
        <f>IF(J69="x","x",(J69*1000000/VLOOKUP($C69,'Crisis Indicator Data'!$C$3:$H$198,5,FALSE)))</f>
        <v>0</v>
      </c>
      <c r="Q69" s="147">
        <f t="shared" si="4"/>
        <v>3</v>
      </c>
      <c r="R69" s="147">
        <f t="shared" si="5"/>
        <v>3.45</v>
      </c>
    </row>
    <row r="70" spans="1:18" x14ac:dyDescent="0.25">
      <c r="A70" s="172" t="str">
        <f>'Crisis Indicator Data'!A67</f>
        <v>Tropical cyclone Cheneso in Madagascar</v>
      </c>
      <c r="B70" s="173" t="str">
        <f>'Crisis Indicator Data'!B67</f>
        <v>Cyclone</v>
      </c>
      <c r="C70" s="173" t="str">
        <f>'Crisis Indicator Data'!C67</f>
        <v>MDG007</v>
      </c>
      <c r="D70" s="173" t="str">
        <f>'Crisis Indicator Data'!D67</f>
        <v>Madagascar</v>
      </c>
      <c r="E70" s="173" t="str">
        <f>'Crisis Indicator Data'!E67</f>
        <v>MDG</v>
      </c>
      <c r="F70" s="182">
        <f>IF('Crisis Indicator Data'!Q67="x","x",('Crisis Indicator Data'!Q67/1000000))</f>
        <v>29.946999999999999</v>
      </c>
      <c r="G70" s="182">
        <f>IF('Crisis Indicator Data'!R67="x","x",('Crisis Indicator Data'!R67/1000000))</f>
        <v>5.7000000000000002E-2</v>
      </c>
      <c r="H70" s="182">
        <f>IF('Crisis Indicator Data'!S67="x","x",('Crisis Indicator Data'!S67/1000000))</f>
        <v>3.4000000000000002E-2</v>
      </c>
      <c r="I70" s="182">
        <f>IF('Crisis Indicator Data'!T67="x","x",('Crisis Indicator Data'!T67/1000000))</f>
        <v>0</v>
      </c>
      <c r="J70" s="182">
        <f>IF('Crisis Indicator Data'!U67="x","x",('Crisis Indicator Data'!U67/1000000))</f>
        <v>0</v>
      </c>
      <c r="K70" s="168">
        <f t="shared" ref="K70:K101" si="6">IF(H70="x","x",IF(SUM(H70:J70)=0,0,IF(LOG(SUM(H70:J70)*1000000)&lt;$K$4,0,IF(LOG(SUM(H70:J70)*1000000)&gt;$K$3,5,ROUND(5-(K$3-LOG(SUM(H70:J70)*1000000))/(K$3-K$4)*5,1)))))</f>
        <v>0.9</v>
      </c>
      <c r="L70" s="165">
        <f>IF(F70="x","x",(F70*1000000/VLOOKUP($C70,'Crisis Indicator Data'!$C$3:$H$198,5,FALSE)))</f>
        <v>0.99697050402823095</v>
      </c>
      <c r="M70" s="165">
        <f>IF(G70="x","x",(G70*1000000/VLOOKUP($C70,'Crisis Indicator Data'!$C$3:$H$198,5,FALSE)))</f>
        <v>1.8975963779212996E-3</v>
      </c>
      <c r="N70" s="165">
        <f>IF(H70="x","x",(H70*1000000/VLOOKUP($C70,'Crisis Indicator Data'!$C$3:$H$198,5,FALSE)))</f>
        <v>1.1318995938477928E-3</v>
      </c>
      <c r="O70" s="165">
        <f>IF(I70="x","x",(I70*1000000/VLOOKUP($C70,'Crisis Indicator Data'!$C$3:$H$198,5,FALSE)))</f>
        <v>0</v>
      </c>
      <c r="P70" s="165">
        <f>IF(J70="x","x",(J70*1000000/VLOOKUP($C70,'Crisis Indicator Data'!$C$3:$H$198,5,FALSE)))</f>
        <v>0</v>
      </c>
      <c r="Q70" s="147">
        <f t="shared" ref="Q70:Q101" si="7">IF(N70="x","x",IF(OR(L70&gt;=$L$3,M70&gt;=$M$3,N70&gt;=$N$3,O70&gt;=$O$3,P70&gt;=$P$3),(IF(P70&gt;=$P$3,5,IF((O70+P70)&gt;=$O$3,4,IF((O70+P70+N70)&gt;=$N$3,3,IF((O70+P70+N70+M70)&gt;=$M$3,2,1)))))))</f>
        <v>1</v>
      </c>
      <c r="R70" s="147">
        <f t="shared" ref="R70:R101" si="8">IF(Q70="x","x",(AVERAGE(K70,Q70)))</f>
        <v>0.95</v>
      </c>
    </row>
    <row r="71" spans="1:18" x14ac:dyDescent="0.25">
      <c r="A71" s="172" t="str">
        <f>'Crisis Indicator Data'!A68</f>
        <v>Tropical cyclone Freddy in Madagascar</v>
      </c>
      <c r="B71" s="173" t="str">
        <f>'Crisis Indicator Data'!B68</f>
        <v>Cyclone</v>
      </c>
      <c r="C71" s="173" t="str">
        <f>'Crisis Indicator Data'!C68</f>
        <v>MDG008</v>
      </c>
      <c r="D71" s="173" t="str">
        <f>'Crisis Indicator Data'!D68</f>
        <v>Madagascar</v>
      </c>
      <c r="E71" s="173" t="str">
        <f>'Crisis Indicator Data'!E68</f>
        <v>MDG</v>
      </c>
      <c r="F71" s="182">
        <f>IF('Crisis Indicator Data'!Q68="x","x",('Crisis Indicator Data'!Q68/1000000))</f>
        <v>0.70699999999999996</v>
      </c>
      <c r="G71" s="182">
        <f>IF('Crisis Indicator Data'!R68="x","x",('Crisis Indicator Data'!R68/1000000))</f>
        <v>0.22600000000000001</v>
      </c>
      <c r="H71" s="182">
        <f>IF('Crisis Indicator Data'!S68="x","x",('Crisis Indicator Data'!S68/1000000))</f>
        <v>7.2999999999999995E-2</v>
      </c>
      <c r="I71" s="182">
        <f>IF('Crisis Indicator Data'!T68="x","x",('Crisis Indicator Data'!T68/1000000))</f>
        <v>0</v>
      </c>
      <c r="J71" s="182">
        <f>IF('Crisis Indicator Data'!U68="x","x",('Crisis Indicator Data'!U68/1000000))</f>
        <v>0</v>
      </c>
      <c r="K71" s="168">
        <f t="shared" si="6"/>
        <v>1.4</v>
      </c>
      <c r="L71" s="165">
        <f>IF(F71="x","x",(F71*1000000/VLOOKUP($C71,'Crisis Indicator Data'!$C$3:$H$198,5,FALSE)))</f>
        <v>0.70278330019880719</v>
      </c>
      <c r="M71" s="165">
        <f>IF(G71="x","x",(G71*1000000/VLOOKUP($C71,'Crisis Indicator Data'!$C$3:$H$198,5,FALSE)))</f>
        <v>0.22465208747514911</v>
      </c>
      <c r="N71" s="165">
        <f>IF(H71="x","x",(H71*1000000/VLOOKUP($C71,'Crisis Indicator Data'!$C$3:$H$198,5,FALSE)))</f>
        <v>7.2564612326043734E-2</v>
      </c>
      <c r="O71" s="165">
        <f>IF(I71="x","x",(I71*1000000/VLOOKUP($C71,'Crisis Indicator Data'!$C$3:$H$198,5,FALSE)))</f>
        <v>0</v>
      </c>
      <c r="P71" s="165">
        <f>IF(J71="x","x",(J71*1000000/VLOOKUP($C71,'Crisis Indicator Data'!$C$3:$H$198,5,FALSE)))</f>
        <v>0</v>
      </c>
      <c r="Q71" s="147">
        <f t="shared" si="7"/>
        <v>3</v>
      </c>
      <c r="R71" s="147">
        <f t="shared" si="8"/>
        <v>2.2000000000000002</v>
      </c>
    </row>
    <row r="72" spans="1:18" x14ac:dyDescent="0.25">
      <c r="A72" s="172" t="str">
        <f>'Crisis Indicator Data'!A69</f>
        <v>Multiple crisis in Mexico</v>
      </c>
      <c r="B72" s="173" t="str">
        <f>'Crisis Indicator Data'!B69</f>
        <v>Violence,Displacement</v>
      </c>
      <c r="C72" s="173" t="str">
        <f>'Crisis Indicator Data'!C69</f>
        <v>MEX001</v>
      </c>
      <c r="D72" s="173" t="str">
        <f>'Crisis Indicator Data'!D69</f>
        <v>Mexico</v>
      </c>
      <c r="E72" s="173" t="str">
        <f>'Crisis Indicator Data'!E69</f>
        <v>MEX</v>
      </c>
      <c r="F72" s="182">
        <f>IF('Crisis Indicator Data'!Q69="x","x",('Crisis Indicator Data'!Q69/1000000))</f>
        <v>117.806</v>
      </c>
      <c r="G72" s="182">
        <f>IF('Crisis Indicator Data'!R69="x","x",('Crisis Indicator Data'!R69/1000000))</f>
        <v>0.502</v>
      </c>
      <c r="H72" s="182">
        <f>IF('Crisis Indicator Data'!S69="x","x",('Crisis Indicator Data'!S69/1000000))</f>
        <v>0.106</v>
      </c>
      <c r="I72" s="182">
        <f>IF('Crisis Indicator Data'!T69="x","x",('Crisis Indicator Data'!T69/1000000))</f>
        <v>0</v>
      </c>
      <c r="J72" s="182">
        <f>IF('Crisis Indicator Data'!U69="x","x",('Crisis Indicator Data'!U69/1000000))</f>
        <v>0</v>
      </c>
      <c r="K72" s="168">
        <f t="shared" si="6"/>
        <v>1.7</v>
      </c>
      <c r="L72" s="165">
        <f>IF(F72="x","x",(F72*1000000/VLOOKUP($C72,'Crisis Indicator Data'!$C$3:$H$198,5,FALSE)))</f>
        <v>0.99486547198810948</v>
      </c>
      <c r="M72" s="165">
        <f>IF(G72="x","x",(G72*1000000/VLOOKUP($C72,'Crisis Indicator Data'!$C$3:$H$198,5,FALSE)))</f>
        <v>4.2393635887648419E-3</v>
      </c>
      <c r="N72" s="165">
        <f>IF(H72="x","x",(H72*1000000/VLOOKUP($C72,'Crisis Indicator Data'!$C$3:$H$198,5,FALSE)))</f>
        <v>8.9516442312564395E-4</v>
      </c>
      <c r="O72" s="165">
        <f>IF(I72="x","x",(I72*1000000/VLOOKUP($C72,'Crisis Indicator Data'!$C$3:$H$198,5,FALSE)))</f>
        <v>0</v>
      </c>
      <c r="P72" s="165">
        <f>IF(J72="x","x",(J72*1000000/VLOOKUP($C72,'Crisis Indicator Data'!$C$3:$H$198,5,FALSE)))</f>
        <v>0</v>
      </c>
      <c r="Q72" s="147">
        <f t="shared" si="7"/>
        <v>1</v>
      </c>
      <c r="R72" s="147">
        <f t="shared" si="8"/>
        <v>1.35</v>
      </c>
    </row>
    <row r="73" spans="1:18" x14ac:dyDescent="0.25">
      <c r="A73" s="172" t="str">
        <f>'Crisis Indicator Data'!A70</f>
        <v>Criminal Violence in Mexico</v>
      </c>
      <c r="B73" s="173" t="str">
        <f>'Crisis Indicator Data'!B70</f>
        <v>Violence,Displacement</v>
      </c>
      <c r="C73" s="173" t="str">
        <f>'Crisis Indicator Data'!C70</f>
        <v>MEX002</v>
      </c>
      <c r="D73" s="173" t="str">
        <f>'Crisis Indicator Data'!D70</f>
        <v>Mexico</v>
      </c>
      <c r="E73" s="173" t="str">
        <f>'Crisis Indicator Data'!E70</f>
        <v>MEX</v>
      </c>
      <c r="F73" s="182">
        <f>IF('Crisis Indicator Data'!Q70="x","x",('Crisis Indicator Data'!Q70/1000000))</f>
        <v>118.035</v>
      </c>
      <c r="G73" s="182">
        <f>IF('Crisis Indicator Data'!R70="x","x",('Crisis Indicator Data'!R70/1000000))</f>
        <v>0.379</v>
      </c>
      <c r="H73" s="182" t="str">
        <f>IF('Crisis Indicator Data'!S70="x","x",('Crisis Indicator Data'!S70/1000000))</f>
        <v>x</v>
      </c>
      <c r="I73" s="182" t="str">
        <f>IF('Crisis Indicator Data'!T70="x","x",('Crisis Indicator Data'!T70/1000000))</f>
        <v>x</v>
      </c>
      <c r="J73" s="182" t="str">
        <f>IF('Crisis Indicator Data'!U70="x","x",('Crisis Indicator Data'!U70/1000000))</f>
        <v>x</v>
      </c>
      <c r="K73" s="168" t="str">
        <f t="shared" si="6"/>
        <v>x</v>
      </c>
      <c r="L73" s="165">
        <f>IF(F73="x","x",(F73*1000000/VLOOKUP($C73,'Crisis Indicator Data'!$C$3:$H$198,5,FALSE)))</f>
        <v>0.99679936493995647</v>
      </c>
      <c r="M73" s="165">
        <f>IF(G73="x","x",(G73*1000000/VLOOKUP($C73,'Crisis Indicator Data'!$C$3:$H$198,5,FALSE)))</f>
        <v>3.2006350600435759E-3</v>
      </c>
      <c r="N73" s="165" t="str">
        <f>IF(H73="x","x",(H73*1000000/VLOOKUP($C73,'Crisis Indicator Data'!$C$3:$H$198,5,FALSE)))</f>
        <v>x</v>
      </c>
      <c r="O73" s="165" t="str">
        <f>IF(I73="x","x",(I73*1000000/VLOOKUP($C73,'Crisis Indicator Data'!$C$3:$H$198,5,FALSE)))</f>
        <v>x</v>
      </c>
      <c r="P73" s="165" t="str">
        <f>IF(J73="x","x",(J73*1000000/VLOOKUP($C73,'Crisis Indicator Data'!$C$3:$H$198,5,FALSE)))</f>
        <v>x</v>
      </c>
      <c r="Q73" s="147" t="str">
        <f t="shared" si="7"/>
        <v>x</v>
      </c>
      <c r="R73" s="147" t="str">
        <f t="shared" si="8"/>
        <v>x</v>
      </c>
    </row>
    <row r="74" spans="1:18" x14ac:dyDescent="0.25">
      <c r="A74" s="172" t="str">
        <f>'Crisis Indicator Data'!A71</f>
        <v>Mixed Migration in Mexico</v>
      </c>
      <c r="B74" s="173" t="str">
        <f>'Crisis Indicator Data'!B71</f>
        <v>Displacement</v>
      </c>
      <c r="C74" s="173" t="str">
        <f>'Crisis Indicator Data'!C71</f>
        <v>MEX003</v>
      </c>
      <c r="D74" s="173" t="str">
        <f>'Crisis Indicator Data'!D71</f>
        <v>Mexico</v>
      </c>
      <c r="E74" s="173" t="str">
        <f>'Crisis Indicator Data'!E71</f>
        <v>MEX</v>
      </c>
      <c r="F74" s="182">
        <f>IF('Crisis Indicator Data'!Q71="x","x",('Crisis Indicator Data'!Q71/1000000))</f>
        <v>113.953</v>
      </c>
      <c r="G74" s="182">
        <f>IF('Crisis Indicator Data'!R71="x","x",('Crisis Indicator Data'!R71/1000000))</f>
        <v>0.123</v>
      </c>
      <c r="H74" s="182">
        <f>IF('Crisis Indicator Data'!S71="x","x",('Crisis Indicator Data'!S71/1000000))</f>
        <v>0.106</v>
      </c>
      <c r="I74" s="182">
        <f>IF('Crisis Indicator Data'!T71="x","x",('Crisis Indicator Data'!T71/1000000))</f>
        <v>0</v>
      </c>
      <c r="J74" s="182">
        <f>IF('Crisis Indicator Data'!U71="x","x",('Crisis Indicator Data'!U71/1000000))</f>
        <v>0</v>
      </c>
      <c r="K74" s="168">
        <f t="shared" si="6"/>
        <v>1.7</v>
      </c>
      <c r="L74" s="165">
        <f>IF(F74="x","x",(F74*1000000/VLOOKUP($C74,'Crisis Indicator Data'!$C$3:$H$198,5,FALSE)))</f>
        <v>0.99800317040488351</v>
      </c>
      <c r="M74" s="165">
        <f>IF(G74="x","x",(G74*1000000/VLOOKUP($C74,'Crisis Indicator Data'!$C$3:$H$198,5,FALSE)))</f>
        <v>1.0772370184181255E-3</v>
      </c>
      <c r="N74" s="165">
        <f>IF(H74="x","x",(H74*1000000/VLOOKUP($C74,'Crisis Indicator Data'!$C$3:$H$198,5,FALSE)))</f>
        <v>9.2835060123838469E-4</v>
      </c>
      <c r="O74" s="165">
        <f>IF(I74="x","x",(I74*1000000/VLOOKUP($C74,'Crisis Indicator Data'!$C$3:$H$198,5,FALSE)))</f>
        <v>0</v>
      </c>
      <c r="P74" s="165">
        <f>IF(J74="x","x",(J74*1000000/VLOOKUP($C74,'Crisis Indicator Data'!$C$3:$H$198,5,FALSE)))</f>
        <v>0</v>
      </c>
      <c r="Q74" s="147">
        <f t="shared" si="7"/>
        <v>1</v>
      </c>
      <c r="R74" s="147">
        <f t="shared" si="8"/>
        <v>1.35</v>
      </c>
    </row>
    <row r="75" spans="1:18" x14ac:dyDescent="0.25">
      <c r="A75" s="172" t="str">
        <f>'Crisis Indicator Data'!A72</f>
        <v>Complex crisis in Mali</v>
      </c>
      <c r="B75" s="173" t="str">
        <f>'Crisis Indicator Data'!B72</f>
        <v>Conflict</v>
      </c>
      <c r="C75" s="173" t="str">
        <f>'Crisis Indicator Data'!C72</f>
        <v>MLI001</v>
      </c>
      <c r="D75" s="173" t="str">
        <f>'Crisis Indicator Data'!D72</f>
        <v>Mali</v>
      </c>
      <c r="E75" s="173" t="str">
        <f>'Crisis Indicator Data'!E72</f>
        <v>MLI</v>
      </c>
      <c r="F75" s="182">
        <f>IF('Crisis Indicator Data'!Q72="x","x",('Crisis Indicator Data'!Q72/1000000))</f>
        <v>8.8000000000000007</v>
      </c>
      <c r="G75" s="182">
        <f>IF('Crisis Indicator Data'!R72="x","x",('Crisis Indicator Data'!R72/1000000))</f>
        <v>4.0999999999999996</v>
      </c>
      <c r="H75" s="182">
        <f>IF('Crisis Indicator Data'!S72="x","x",('Crisis Indicator Data'!S72/1000000))</f>
        <v>6.8</v>
      </c>
      <c r="I75" s="182">
        <f>IF('Crisis Indicator Data'!T72="x","x",('Crisis Indicator Data'!T72/1000000))</f>
        <v>1.8</v>
      </c>
      <c r="J75" s="182">
        <f>IF('Crisis Indicator Data'!U72="x","x",('Crisis Indicator Data'!U72/1000000))</f>
        <v>0.2</v>
      </c>
      <c r="K75" s="168">
        <f t="shared" si="6"/>
        <v>4.9000000000000004</v>
      </c>
      <c r="L75" s="165">
        <f>IF(F75="x","x",(F75*1000000/VLOOKUP($C75,'Crisis Indicator Data'!$C$3:$H$198,5,FALSE)))</f>
        <v>0.40552995391705071</v>
      </c>
      <c r="M75" s="165">
        <f>IF(G75="x","x",(G75*1000000/VLOOKUP($C75,'Crisis Indicator Data'!$C$3:$H$198,5,FALSE)))</f>
        <v>0.1889400921658986</v>
      </c>
      <c r="N75" s="165">
        <f>IF(H75="x","x",(H75*1000000/VLOOKUP($C75,'Crisis Indicator Data'!$C$3:$H$198,5,FALSE)))</f>
        <v>0.31336405529953915</v>
      </c>
      <c r="O75" s="165">
        <f>IF(I75="x","x",(I75*1000000/VLOOKUP($C75,'Crisis Indicator Data'!$C$3:$H$198,5,FALSE)))</f>
        <v>8.294930875576037E-2</v>
      </c>
      <c r="P75" s="165">
        <f>IF(J75="x","x",(J75*1000000/VLOOKUP($C75,'Crisis Indicator Data'!$C$3:$H$198,5,FALSE)))</f>
        <v>9.2165898617511521E-3</v>
      </c>
      <c r="Q75" s="147">
        <f t="shared" si="7"/>
        <v>4</v>
      </c>
      <c r="R75" s="147">
        <f t="shared" si="8"/>
        <v>4.45</v>
      </c>
    </row>
    <row r="76" spans="1:18" x14ac:dyDescent="0.25">
      <c r="A76" s="172" t="str">
        <f>'Crisis Indicator Data'!A73</f>
        <v>Multiple crises in Myanmar</v>
      </c>
      <c r="B76" s="173" t="str">
        <f>'Crisis Indicator Data'!B73</f>
        <v>Socio-political,Conflict,Violence</v>
      </c>
      <c r="C76" s="173" t="str">
        <f>'Crisis Indicator Data'!C73</f>
        <v>MMR001</v>
      </c>
      <c r="D76" s="173" t="str">
        <f>'Crisis Indicator Data'!D73</f>
        <v>Myanmar</v>
      </c>
      <c r="E76" s="173" t="str">
        <f>'Crisis Indicator Data'!E73</f>
        <v>MMR</v>
      </c>
      <c r="F76" s="182">
        <f>IF('Crisis Indicator Data'!Q73="x","x",('Crisis Indicator Data'!Q73/1000000))</f>
        <v>1.1000000000000001</v>
      </c>
      <c r="G76" s="182">
        <f>IF('Crisis Indicator Data'!R73="x","x",('Crisis Indicator Data'!R73/1000000))</f>
        <v>37.338000000000001</v>
      </c>
      <c r="H76" s="182">
        <f>IF('Crisis Indicator Data'!S73="x","x",('Crisis Indicator Data'!S73/1000000))</f>
        <v>12.849</v>
      </c>
      <c r="I76" s="182">
        <f>IF('Crisis Indicator Data'!T73="x","x",('Crisis Indicator Data'!T73/1000000))</f>
        <v>4.4569999999999999</v>
      </c>
      <c r="J76" s="182">
        <f>IF('Crisis Indicator Data'!U73="x","x",('Crisis Indicator Data'!U73/1000000))</f>
        <v>0</v>
      </c>
      <c r="K76" s="168">
        <f t="shared" si="6"/>
        <v>5</v>
      </c>
      <c r="L76" s="165">
        <f>IF(F76="x","x",(F76*1000000/VLOOKUP($C76,'Crisis Indicator Data'!$C$3:$H$198,5,FALSE)))</f>
        <v>1.9733065442020668E-2</v>
      </c>
      <c r="M76" s="165">
        <f>IF(G76="x","x",(G76*1000000/VLOOKUP($C76,'Crisis Indicator Data'!$C$3:$H$198,5,FALSE)))</f>
        <v>0.66981199770378874</v>
      </c>
      <c r="N76" s="165">
        <f>IF(H76="x","x",(H76*1000000/VLOOKUP($C76,'Crisis Indicator Data'!$C$3:$H$198,5,FALSE)))</f>
        <v>0.23050014351320322</v>
      </c>
      <c r="O76" s="165">
        <f>IF(I76="x","x",(I76*1000000/VLOOKUP($C76,'Crisis Indicator Data'!$C$3:$H$198,5,FALSE)))</f>
        <v>7.9954793340987373E-2</v>
      </c>
      <c r="P76" s="165">
        <f>IF(J76="x","x",(J76*1000000/VLOOKUP($C76,'Crisis Indicator Data'!$C$3:$H$198,5,FALSE)))</f>
        <v>0</v>
      </c>
      <c r="Q76" s="147">
        <f t="shared" si="7"/>
        <v>4</v>
      </c>
      <c r="R76" s="147">
        <f t="shared" si="8"/>
        <v>4.5</v>
      </c>
    </row>
    <row r="77" spans="1:18" x14ac:dyDescent="0.25">
      <c r="A77" s="172" t="str">
        <f>'Crisis Indicator Data'!A74</f>
        <v>Rakhine Conflict</v>
      </c>
      <c r="B77" s="173" t="str">
        <f>'Crisis Indicator Data'!B74</f>
        <v>Conflict</v>
      </c>
      <c r="C77" s="173" t="str">
        <f>'Crisis Indicator Data'!C74</f>
        <v>MMR002</v>
      </c>
      <c r="D77" s="173" t="str">
        <f>'Crisis Indicator Data'!D74</f>
        <v>Myanmar</v>
      </c>
      <c r="E77" s="173" t="str">
        <f>'Crisis Indicator Data'!E74</f>
        <v>MMR</v>
      </c>
      <c r="F77" s="182">
        <f>IF('Crisis Indicator Data'!Q74="x","x",('Crisis Indicator Data'!Q74/1000000))</f>
        <v>0</v>
      </c>
      <c r="G77" s="182">
        <f>IF('Crisis Indicator Data'!R74="x","x",('Crisis Indicator Data'!R74/1000000))</f>
        <v>1.8</v>
      </c>
      <c r="H77" s="182">
        <f>IF('Crisis Indicator Data'!S74="x","x",('Crisis Indicator Data'!S74/1000000))</f>
        <v>0.434</v>
      </c>
      <c r="I77" s="182">
        <f>IF('Crisis Indicator Data'!T74="x","x",('Crisis Indicator Data'!T74/1000000))</f>
        <v>1.238</v>
      </c>
      <c r="J77" s="182">
        <f>IF('Crisis Indicator Data'!U74="x","x",('Crisis Indicator Data'!U74/1000000))</f>
        <v>0</v>
      </c>
      <c r="K77" s="168">
        <f t="shared" si="6"/>
        <v>3.7</v>
      </c>
      <c r="L77" s="165">
        <f>IF(F77="x","x",(F77*1000000/VLOOKUP($C77,'Crisis Indicator Data'!$C$3:$H$198,5,FALSE)))</f>
        <v>0</v>
      </c>
      <c r="M77" s="165">
        <f>IF(G77="x","x",(G77*1000000/VLOOKUP($C77,'Crisis Indicator Data'!$C$3:$H$198,5,FALSE)))</f>
        <v>0.51843317972350234</v>
      </c>
      <c r="N77" s="165">
        <f>IF(H77="x","x",(H77*1000000/VLOOKUP($C77,'Crisis Indicator Data'!$C$3:$H$198,5,FALSE)))</f>
        <v>0.125</v>
      </c>
      <c r="O77" s="165">
        <f>IF(I77="x","x",(I77*1000000/VLOOKUP($C77,'Crisis Indicator Data'!$C$3:$H$198,5,FALSE)))</f>
        <v>0.35656682027649772</v>
      </c>
      <c r="P77" s="165">
        <f>IF(J77="x","x",(J77*1000000/VLOOKUP($C77,'Crisis Indicator Data'!$C$3:$H$198,5,FALSE)))</f>
        <v>0</v>
      </c>
      <c r="Q77" s="147">
        <f t="shared" si="7"/>
        <v>4</v>
      </c>
      <c r="R77" s="147">
        <f t="shared" si="8"/>
        <v>3.85</v>
      </c>
    </row>
    <row r="78" spans="1:18" x14ac:dyDescent="0.25">
      <c r="A78" s="172" t="str">
        <f>'Crisis Indicator Data'!A75</f>
        <v>Kachin and Shan Conflict</v>
      </c>
      <c r="B78" s="173" t="str">
        <f>'Crisis Indicator Data'!B75</f>
        <v>Conflict</v>
      </c>
      <c r="C78" s="173" t="str">
        <f>'Crisis Indicator Data'!C75</f>
        <v>MMR003</v>
      </c>
      <c r="D78" s="173" t="str">
        <f>'Crisis Indicator Data'!D75</f>
        <v>Myanmar</v>
      </c>
      <c r="E78" s="173" t="str">
        <f>'Crisis Indicator Data'!E75</f>
        <v>MMR</v>
      </c>
      <c r="F78" s="182">
        <f>IF('Crisis Indicator Data'!Q75="x","x",('Crisis Indicator Data'!Q75/1000000))</f>
        <v>0</v>
      </c>
      <c r="G78" s="182">
        <f>IF('Crisis Indicator Data'!R75="x","x",('Crisis Indicator Data'!R75/1000000))</f>
        <v>3.4</v>
      </c>
      <c r="H78" s="182">
        <f>IF('Crisis Indicator Data'!S75="x","x",('Crisis Indicator Data'!S75/1000000))</f>
        <v>1.165</v>
      </c>
      <c r="I78" s="182">
        <f>IF('Crisis Indicator Data'!T75="x","x",('Crisis Indicator Data'!T75/1000000))</f>
        <v>0.308</v>
      </c>
      <c r="J78" s="182">
        <f>IF('Crisis Indicator Data'!U75="x","x",('Crisis Indicator Data'!U75/1000000))</f>
        <v>0</v>
      </c>
      <c r="K78" s="168">
        <f t="shared" si="6"/>
        <v>3.6</v>
      </c>
      <c r="L78" s="165">
        <f>IF(F78="x","x",(F78*1000000/VLOOKUP($C78,'Crisis Indicator Data'!$C$3:$H$198,5,FALSE)))</f>
        <v>0</v>
      </c>
      <c r="M78" s="165">
        <f>IF(G78="x","x",(G78*1000000/VLOOKUP($C78,'Crisis Indicator Data'!$C$3:$H$198,5,FALSE)))</f>
        <v>0.69772214241740205</v>
      </c>
      <c r="N78" s="165">
        <f>IF(H78="x","x",(H78*1000000/VLOOKUP($C78,'Crisis Indicator Data'!$C$3:$H$198,5,FALSE)))</f>
        <v>0.2390724399753745</v>
      </c>
      <c r="O78" s="165">
        <f>IF(I78="x","x",(I78*1000000/VLOOKUP($C78,'Crisis Indicator Data'!$C$3:$H$198,5,FALSE)))</f>
        <v>6.320541760722348E-2</v>
      </c>
      <c r="P78" s="165">
        <f>IF(J78="x","x",(J78*1000000/VLOOKUP($C78,'Crisis Indicator Data'!$C$3:$H$198,5,FALSE)))</f>
        <v>0</v>
      </c>
      <c r="Q78" s="147">
        <f t="shared" si="7"/>
        <v>4</v>
      </c>
      <c r="R78" s="147">
        <f t="shared" si="8"/>
        <v>3.8</v>
      </c>
    </row>
    <row r="79" spans="1:18" x14ac:dyDescent="0.25">
      <c r="A79" s="172" t="str">
        <f>'Crisis Indicator Data'!A76</f>
        <v>Post-coup conflict in Myanmar</v>
      </c>
      <c r="B79" s="173" t="str">
        <f>'Crisis Indicator Data'!B76</f>
        <v>Violence,Socio-political,Conflict</v>
      </c>
      <c r="C79" s="173" t="str">
        <f>'Crisis Indicator Data'!C76</f>
        <v>MMR004</v>
      </c>
      <c r="D79" s="173" t="str">
        <f>'Crisis Indicator Data'!D76</f>
        <v>Myanmar</v>
      </c>
      <c r="E79" s="173" t="str">
        <f>'Crisis Indicator Data'!E76</f>
        <v>MMR</v>
      </c>
      <c r="F79" s="182">
        <f>IF('Crisis Indicator Data'!Q76="x","x",('Crisis Indicator Data'!Q76/1000000))</f>
        <v>1.1000000000000001</v>
      </c>
      <c r="G79" s="182">
        <f>IF('Crisis Indicator Data'!R76="x","x",('Crisis Indicator Data'!R76/1000000))</f>
        <v>32.137999999999998</v>
      </c>
      <c r="H79" s="182">
        <f>IF('Crisis Indicator Data'!S76="x","x",('Crisis Indicator Data'!S76/1000000))</f>
        <v>11.25</v>
      </c>
      <c r="I79" s="182">
        <f>IF('Crisis Indicator Data'!T76="x","x",('Crisis Indicator Data'!T76/1000000))</f>
        <v>2.911</v>
      </c>
      <c r="J79" s="182">
        <f>IF('Crisis Indicator Data'!U76="x","x",('Crisis Indicator Data'!U76/1000000))</f>
        <v>0</v>
      </c>
      <c r="K79" s="168">
        <f t="shared" si="6"/>
        <v>5</v>
      </c>
      <c r="L79" s="165">
        <f>IF(F79="x","x",(F79*1000000/VLOOKUP($C79,'Crisis Indicator Data'!$C$3:$H$198,5,FALSE)))</f>
        <v>2.3207240659085634E-2</v>
      </c>
      <c r="M79" s="165">
        <f>IF(G79="x","x",(G79*1000000/VLOOKUP($C79,'Crisis Indicator Data'!$C$3:$H$198,5,FALSE)))</f>
        <v>0.67803118209244917</v>
      </c>
      <c r="N79" s="165">
        <f>IF(H79="x","x",(H79*1000000/VLOOKUP($C79,'Crisis Indicator Data'!$C$3:$H$198,5,FALSE)))</f>
        <v>0.23734677946792127</v>
      </c>
      <c r="O79" s="165">
        <f>IF(I79="x","x",(I79*1000000/VLOOKUP($C79,'Crisis Indicator Data'!$C$3:$H$198,5,FALSE)))</f>
        <v>6.1414797780543894E-2</v>
      </c>
      <c r="P79" s="165">
        <f>IF(J79="x","x",(J79*1000000/VLOOKUP($C79,'Crisis Indicator Data'!$C$3:$H$198,5,FALSE)))</f>
        <v>0</v>
      </c>
      <c r="Q79" s="147">
        <f t="shared" si="7"/>
        <v>4</v>
      </c>
      <c r="R79" s="147">
        <f t="shared" si="8"/>
        <v>4.5</v>
      </c>
    </row>
    <row r="80" spans="1:18" x14ac:dyDescent="0.25">
      <c r="A80" s="172" t="str">
        <f>'Crisis Indicator Data'!A77</f>
        <v>Dzud in Mongolia</v>
      </c>
      <c r="B80" s="173" t="str">
        <f>'Crisis Indicator Data'!B77</f>
        <v>Other seasonal event</v>
      </c>
      <c r="C80" s="173" t="str">
        <f>'Crisis Indicator Data'!C77</f>
        <v>MNG002</v>
      </c>
      <c r="D80" s="173" t="str">
        <f>'Crisis Indicator Data'!D77</f>
        <v>Mongolia</v>
      </c>
      <c r="E80" s="173" t="str">
        <f>'Crisis Indicator Data'!E77</f>
        <v>MNG</v>
      </c>
      <c r="F80" s="182">
        <f>IF('Crisis Indicator Data'!Q77="x","x",('Crisis Indicator Data'!Q77/1000000))</f>
        <v>0.184</v>
      </c>
      <c r="G80" s="182">
        <f>IF('Crisis Indicator Data'!R77="x","x",('Crisis Indicator Data'!R77/1000000))</f>
        <v>0.47499999999999998</v>
      </c>
      <c r="H80" s="182">
        <f>IF('Crisis Indicator Data'!S77="x","x",('Crisis Indicator Data'!S77/1000000))</f>
        <v>0.16</v>
      </c>
      <c r="I80" s="182">
        <f>IF('Crisis Indicator Data'!T77="x","x",('Crisis Indicator Data'!T77/1000000))</f>
        <v>5.2999999999999999E-2</v>
      </c>
      <c r="J80" s="182">
        <f>IF('Crisis Indicator Data'!U77="x","x",('Crisis Indicator Data'!U77/1000000))</f>
        <v>0</v>
      </c>
      <c r="K80" s="168">
        <f t="shared" si="6"/>
        <v>2.2000000000000002</v>
      </c>
      <c r="L80" s="165">
        <f>IF(F80="x","x",(F80*1000000/VLOOKUP($C80,'Crisis Indicator Data'!$C$3:$H$198,5,FALSE)))</f>
        <v>0.21125143513203215</v>
      </c>
      <c r="M80" s="165">
        <f>IF(G80="x","x",(G80*1000000/VLOOKUP($C80,'Crisis Indicator Data'!$C$3:$H$198,5,FALSE)))</f>
        <v>0.54535017221584381</v>
      </c>
      <c r="N80" s="165">
        <f>IF(H80="x","x",(H80*1000000/VLOOKUP($C80,'Crisis Indicator Data'!$C$3:$H$198,5,FALSE)))</f>
        <v>0.18369690011481057</v>
      </c>
      <c r="O80" s="165">
        <f>IF(I80="x","x",(I80*1000000/VLOOKUP($C80,'Crisis Indicator Data'!$C$3:$H$198,5,FALSE)))</f>
        <v>6.0849598163030996E-2</v>
      </c>
      <c r="P80" s="165">
        <f>IF(J80="x","x",(J80*1000000/VLOOKUP($C80,'Crisis Indicator Data'!$C$3:$H$198,5,FALSE)))</f>
        <v>0</v>
      </c>
      <c r="Q80" s="147">
        <f t="shared" si="7"/>
        <v>4</v>
      </c>
      <c r="R80" s="147">
        <f t="shared" si="8"/>
        <v>3.1</v>
      </c>
    </row>
    <row r="81" spans="1:18" x14ac:dyDescent="0.25">
      <c r="A81" s="172" t="str">
        <f>'Crisis Indicator Data'!A78</f>
        <v>Multiple Crises in Mozambique</v>
      </c>
      <c r="B81" s="173" t="str">
        <f>'Crisis Indicator Data'!B78</f>
        <v>Conflict,Displacement,Cyclone</v>
      </c>
      <c r="C81" s="173" t="str">
        <f>'Crisis Indicator Data'!C78</f>
        <v>MOZ001</v>
      </c>
      <c r="D81" s="173" t="str">
        <f>'Crisis Indicator Data'!D78</f>
        <v>Mozambique</v>
      </c>
      <c r="E81" s="173" t="str">
        <f>'Crisis Indicator Data'!E78</f>
        <v>MOZ</v>
      </c>
      <c r="F81" s="182">
        <f>IF('Crisis Indicator Data'!Q78="x","x",('Crisis Indicator Data'!Q78/1000000))</f>
        <v>14.113</v>
      </c>
      <c r="G81" s="182">
        <f>IF('Crisis Indicator Data'!R78="x","x",('Crisis Indicator Data'!R78/1000000))</f>
        <v>9.8719999999999999</v>
      </c>
      <c r="H81" s="182">
        <f>IF('Crisis Indicator Data'!S78="x","x",('Crisis Indicator Data'!S78/1000000))</f>
        <v>1.6739999999999999</v>
      </c>
      <c r="I81" s="182">
        <f>IF('Crisis Indicator Data'!T78="x","x",('Crisis Indicator Data'!T78/1000000))</f>
        <v>0</v>
      </c>
      <c r="J81" s="182">
        <f>IF('Crisis Indicator Data'!U78="x","x",('Crisis Indicator Data'!U78/1000000))</f>
        <v>0</v>
      </c>
      <c r="K81" s="168">
        <f t="shared" si="6"/>
        <v>3.7</v>
      </c>
      <c r="L81" s="165">
        <f>IF(F81="x","x",(F81*1000000/VLOOKUP($C81,'Crisis Indicator Data'!$C$3:$H$198,5,FALSE)))</f>
        <v>0.55004287161898824</v>
      </c>
      <c r="M81" s="165">
        <f>IF(G81="x","x",(G81*1000000/VLOOKUP($C81,'Crisis Indicator Data'!$C$3:$H$198,5,FALSE)))</f>
        <v>0.38475329331982228</v>
      </c>
      <c r="N81" s="165">
        <f>IF(H81="x","x",(H81*1000000/VLOOKUP($C81,'Crisis Indicator Data'!$C$3:$H$198,5,FALSE)))</f>
        <v>6.5242809260269707E-2</v>
      </c>
      <c r="O81" s="165">
        <f>IF(I81="x","x",(I81*1000000/VLOOKUP($C81,'Crisis Indicator Data'!$C$3:$H$198,5,FALSE)))</f>
        <v>0</v>
      </c>
      <c r="P81" s="165">
        <f>IF(J81="x","x",(J81*1000000/VLOOKUP($C81,'Crisis Indicator Data'!$C$3:$H$198,5,FALSE)))</f>
        <v>0</v>
      </c>
      <c r="Q81" s="147">
        <f t="shared" si="7"/>
        <v>3</v>
      </c>
      <c r="R81" s="147">
        <f t="shared" si="8"/>
        <v>3.35</v>
      </c>
    </row>
    <row r="82" spans="1:18" x14ac:dyDescent="0.25">
      <c r="A82" s="172" t="str">
        <f>'Crisis Indicator Data'!A79</f>
        <v>Cabo Delgado Islamist Insurgency</v>
      </c>
      <c r="B82" s="173" t="str">
        <f>'Crisis Indicator Data'!B79</f>
        <v>Conflict,Displacement</v>
      </c>
      <c r="C82" s="173" t="str">
        <f>'Crisis Indicator Data'!C79</f>
        <v>MOZ004</v>
      </c>
      <c r="D82" s="173" t="str">
        <f>'Crisis Indicator Data'!D79</f>
        <v>Mozambique</v>
      </c>
      <c r="E82" s="173" t="str">
        <f>'Crisis Indicator Data'!E79</f>
        <v>MOZ</v>
      </c>
      <c r="F82" s="182">
        <f>IF('Crisis Indicator Data'!Q79="x","x",('Crisis Indicator Data'!Q79/1000000))</f>
        <v>0</v>
      </c>
      <c r="G82" s="182">
        <f>IF('Crisis Indicator Data'!R79="x","x",('Crisis Indicator Data'!R79/1000000))</f>
        <v>8.702</v>
      </c>
      <c r="H82" s="182">
        <f>IF('Crisis Indicator Data'!S79="x","x",('Crisis Indicator Data'!S79/1000000))</f>
        <v>1.6</v>
      </c>
      <c r="I82" s="182">
        <f>IF('Crisis Indicator Data'!T79="x","x",('Crisis Indicator Data'!T79/1000000))</f>
        <v>0</v>
      </c>
      <c r="J82" s="182">
        <f>IF('Crisis Indicator Data'!U79="x","x",('Crisis Indicator Data'!U79/1000000))</f>
        <v>0</v>
      </c>
      <c r="K82" s="168">
        <f t="shared" si="6"/>
        <v>3.7</v>
      </c>
      <c r="L82" s="165">
        <f>IF(F82="x","x",(F82*1000000/VLOOKUP($C82,'Crisis Indicator Data'!$C$3:$H$198,5,FALSE)))</f>
        <v>0</v>
      </c>
      <c r="M82" s="165">
        <f>IF(G82="x","x",(G82*1000000/VLOOKUP($C82,'Crisis Indicator Data'!$C$3:$H$198,5,FALSE)))</f>
        <v>0.84469035138808002</v>
      </c>
      <c r="N82" s="165">
        <f>IF(H82="x","x",(H82*1000000/VLOOKUP($C82,'Crisis Indicator Data'!$C$3:$H$198,5,FALSE)))</f>
        <v>0.15530964861192001</v>
      </c>
      <c r="O82" s="165">
        <f>IF(I82="x","x",(I82*1000000/VLOOKUP($C82,'Crisis Indicator Data'!$C$3:$H$198,5,FALSE)))</f>
        <v>0</v>
      </c>
      <c r="P82" s="165">
        <f>IF(J82="x","x",(J82*1000000/VLOOKUP($C82,'Crisis Indicator Data'!$C$3:$H$198,5,FALSE)))</f>
        <v>0</v>
      </c>
      <c r="Q82" s="147">
        <f t="shared" si="7"/>
        <v>3</v>
      </c>
      <c r="R82" s="147">
        <f t="shared" si="8"/>
        <v>3.35</v>
      </c>
    </row>
    <row r="83" spans="1:18" x14ac:dyDescent="0.25">
      <c r="A83" s="172" t="str">
        <f>'Crisis Indicator Data'!A80</f>
        <v>Floods in Maputo province in Mozambique</v>
      </c>
      <c r="B83" s="173" t="str">
        <f>'Crisis Indicator Data'!B80</f>
        <v>Floods</v>
      </c>
      <c r="C83" s="173" t="str">
        <f>'Crisis Indicator Data'!C80</f>
        <v>MOZ009</v>
      </c>
      <c r="D83" s="173" t="str">
        <f>'Crisis Indicator Data'!D80</f>
        <v>Mozambique</v>
      </c>
      <c r="E83" s="173" t="str">
        <f>'Crisis Indicator Data'!E80</f>
        <v>MOZ</v>
      </c>
      <c r="F83" s="182">
        <f>IF('Crisis Indicator Data'!Q80="x","x",('Crisis Indicator Data'!Q80/1000000))</f>
        <v>3.0059999999999998</v>
      </c>
      <c r="G83" s="182">
        <f>IF('Crisis Indicator Data'!R80="x","x",('Crisis Indicator Data'!R80/1000000))</f>
        <v>2.5999999999999999E-2</v>
      </c>
      <c r="H83" s="182">
        <f>IF('Crisis Indicator Data'!S80="x","x",('Crisis Indicator Data'!S80/1000000))</f>
        <v>1.7000000000000001E-2</v>
      </c>
      <c r="I83" s="182">
        <f>IF('Crisis Indicator Data'!T80="x","x",('Crisis Indicator Data'!T80/1000000))</f>
        <v>0</v>
      </c>
      <c r="J83" s="182">
        <f>IF('Crisis Indicator Data'!U80="x","x",('Crisis Indicator Data'!U80/1000000))</f>
        <v>0</v>
      </c>
      <c r="K83" s="168">
        <f t="shared" si="6"/>
        <v>0.4</v>
      </c>
      <c r="L83" s="165">
        <f>IF(F83="x","x",(F83*1000000/VLOOKUP($C83,'Crisis Indicator Data'!$C$3:$H$198,5,FALSE)))</f>
        <v>0.98589701541489017</v>
      </c>
      <c r="M83" s="165">
        <f>IF(G83="x","x",(G83*1000000/VLOOKUP($C83,'Crisis Indicator Data'!$C$3:$H$198,5,FALSE)))</f>
        <v>8.5273860282059685E-3</v>
      </c>
      <c r="N83" s="165">
        <f>IF(H83="x","x",(H83*1000000/VLOOKUP($C83,'Crisis Indicator Data'!$C$3:$H$198,5,FALSE)))</f>
        <v>5.5755985569039025E-3</v>
      </c>
      <c r="O83" s="165">
        <f>IF(I83="x","x",(I83*1000000/VLOOKUP($C83,'Crisis Indicator Data'!$C$3:$H$198,5,FALSE)))</f>
        <v>0</v>
      </c>
      <c r="P83" s="165">
        <f>IF(J83="x","x",(J83*1000000/VLOOKUP($C83,'Crisis Indicator Data'!$C$3:$H$198,5,FALSE)))</f>
        <v>0</v>
      </c>
      <c r="Q83" s="147">
        <f t="shared" si="7"/>
        <v>1</v>
      </c>
      <c r="R83" s="147">
        <f t="shared" si="8"/>
        <v>0.7</v>
      </c>
    </row>
    <row r="84" spans="1:18" x14ac:dyDescent="0.25">
      <c r="A84" s="172" t="str">
        <f>'Crisis Indicator Data'!A81</f>
        <v>Tropical Cyclone Freddy in Mozambique</v>
      </c>
      <c r="B84" s="173" t="str">
        <f>'Crisis Indicator Data'!B81</f>
        <v>Cyclone</v>
      </c>
      <c r="C84" s="173" t="str">
        <f>'Crisis Indicator Data'!C81</f>
        <v>MOZ010</v>
      </c>
      <c r="D84" s="173" t="str">
        <f>'Crisis Indicator Data'!D81</f>
        <v>Mozambique</v>
      </c>
      <c r="E84" s="173" t="str">
        <f>'Crisis Indicator Data'!E81</f>
        <v>MOZ</v>
      </c>
      <c r="F84" s="182">
        <f>IF('Crisis Indicator Data'!Q81="x","x",('Crisis Indicator Data'!Q81/1000000))</f>
        <v>11.106999999999999</v>
      </c>
      <c r="G84" s="182">
        <f>IF('Crisis Indicator Data'!R81="x","x",('Crisis Indicator Data'!R81/1000000))</f>
        <v>1.143</v>
      </c>
      <c r="H84" s="182">
        <f>IF('Crisis Indicator Data'!S81="x","x",('Crisis Indicator Data'!S81/1000000))</f>
        <v>5.7000000000000002E-2</v>
      </c>
      <c r="I84" s="182">
        <f>IF('Crisis Indicator Data'!T81="x","x",('Crisis Indicator Data'!T81/1000000))</f>
        <v>0</v>
      </c>
      <c r="J84" s="182">
        <f>IF('Crisis Indicator Data'!U81="x","x",('Crisis Indicator Data'!U81/1000000))</f>
        <v>0</v>
      </c>
      <c r="K84" s="168">
        <f t="shared" si="6"/>
        <v>1.3</v>
      </c>
      <c r="L84" s="165">
        <f>IF(F84="x","x",(F84*1000000/VLOOKUP($C84,'Crisis Indicator Data'!$C$3:$H$198,5,FALSE)))</f>
        <v>0.9024945153164865</v>
      </c>
      <c r="M84" s="165">
        <f>IF(G84="x","x",(G84*1000000/VLOOKUP($C84,'Crisis Indicator Data'!$C$3:$H$198,5,FALSE)))</f>
        <v>9.2873974161046563E-2</v>
      </c>
      <c r="N84" s="165">
        <f>IF(H84="x","x",(H84*1000000/VLOOKUP($C84,'Crisis Indicator Data'!$C$3:$H$198,5,FALSE)))</f>
        <v>4.6315105224668885E-3</v>
      </c>
      <c r="O84" s="165">
        <f>IF(I84="x","x",(I84*1000000/VLOOKUP($C84,'Crisis Indicator Data'!$C$3:$H$198,5,FALSE)))</f>
        <v>0</v>
      </c>
      <c r="P84" s="165">
        <f>IF(J84="x","x",(J84*1000000/VLOOKUP($C84,'Crisis Indicator Data'!$C$3:$H$198,5,FALSE)))</f>
        <v>0</v>
      </c>
      <c r="Q84" s="147">
        <f t="shared" si="7"/>
        <v>2</v>
      </c>
      <c r="R84" s="147">
        <f t="shared" si="8"/>
        <v>1.65</v>
      </c>
    </row>
    <row r="85" spans="1:18" x14ac:dyDescent="0.25">
      <c r="A85" s="172" t="str">
        <f>'Crisis Indicator Data'!A82</f>
        <v>Refugees from Mali in Mauritania</v>
      </c>
      <c r="B85" s="173" t="str">
        <f>'Crisis Indicator Data'!B82</f>
        <v>Displacement</v>
      </c>
      <c r="C85" s="173" t="str">
        <f>'Crisis Indicator Data'!C82</f>
        <v>MRT002</v>
      </c>
      <c r="D85" s="173" t="str">
        <f>'Crisis Indicator Data'!D82</f>
        <v>Mauritania</v>
      </c>
      <c r="E85" s="173" t="str">
        <f>'Crisis Indicator Data'!E82</f>
        <v>MRT</v>
      </c>
      <c r="F85" s="182">
        <f>IF('Crisis Indicator Data'!Q82="x","x",('Crisis Indicator Data'!Q82/1000000))</f>
        <v>0</v>
      </c>
      <c r="G85" s="182">
        <f>IF('Crisis Indicator Data'!R82="x","x",('Crisis Indicator Data'!R82/1000000))</f>
        <v>1.9259999999999999</v>
      </c>
      <c r="H85" s="182">
        <f>IF('Crisis Indicator Data'!S82="x","x",('Crisis Indicator Data'!S82/1000000))</f>
        <v>9.8000000000000004E-2</v>
      </c>
      <c r="I85" s="182">
        <f>IF('Crisis Indicator Data'!T82="x","x",('Crisis Indicator Data'!T82/1000000))</f>
        <v>0</v>
      </c>
      <c r="J85" s="182">
        <f>IF('Crisis Indicator Data'!U82="x","x",('Crisis Indicator Data'!U82/1000000))</f>
        <v>0</v>
      </c>
      <c r="K85" s="168">
        <f t="shared" si="6"/>
        <v>1.7</v>
      </c>
      <c r="L85" s="165">
        <f>IF(F85="x","x",(F85*1000000/VLOOKUP($C85,'Crisis Indicator Data'!$C$3:$H$198,5,FALSE)))</f>
        <v>0</v>
      </c>
      <c r="M85" s="165">
        <f>IF(G85="x","x",(G85*1000000/VLOOKUP($C85,'Crisis Indicator Data'!$C$3:$H$198,5,FALSE)))</f>
        <v>0.95158102766798414</v>
      </c>
      <c r="N85" s="165">
        <f>IF(H85="x","x",(H85*1000000/VLOOKUP($C85,'Crisis Indicator Data'!$C$3:$H$198,5,FALSE)))</f>
        <v>4.8418972332015808E-2</v>
      </c>
      <c r="O85" s="165">
        <f>IF(I85="x","x",(I85*1000000/VLOOKUP($C85,'Crisis Indicator Data'!$C$3:$H$198,5,FALSE)))</f>
        <v>0</v>
      </c>
      <c r="P85" s="165">
        <f>IF(J85="x","x",(J85*1000000/VLOOKUP($C85,'Crisis Indicator Data'!$C$3:$H$198,5,FALSE)))</f>
        <v>0</v>
      </c>
      <c r="Q85" s="147">
        <f t="shared" si="7"/>
        <v>2</v>
      </c>
      <c r="R85" s="147">
        <f t="shared" si="8"/>
        <v>1.85</v>
      </c>
    </row>
    <row r="86" spans="1:18" x14ac:dyDescent="0.25">
      <c r="A86" s="172" t="str">
        <f>'Crisis Indicator Data'!A83</f>
        <v>Food Security in Mauritania</v>
      </c>
      <c r="B86" s="173" t="str">
        <f>'Crisis Indicator Data'!B83</f>
        <v>Drought,Floods</v>
      </c>
      <c r="C86" s="173" t="str">
        <f>'Crisis Indicator Data'!C83</f>
        <v>MRT003</v>
      </c>
      <c r="D86" s="173" t="str">
        <f>'Crisis Indicator Data'!D83</f>
        <v>Mauritania</v>
      </c>
      <c r="E86" s="173" t="str">
        <f>'Crisis Indicator Data'!E83</f>
        <v>MRT</v>
      </c>
      <c r="F86" s="182">
        <f>IF('Crisis Indicator Data'!Q83="x","x",('Crisis Indicator Data'!Q83/1000000))</f>
        <v>2.5779999999999998</v>
      </c>
      <c r="G86" s="182">
        <f>IF('Crisis Indicator Data'!R83="x","x",('Crisis Indicator Data'!R83/1000000))</f>
        <v>1.099</v>
      </c>
      <c r="H86" s="182">
        <f>IF('Crisis Indicator Data'!S83="x","x",('Crisis Indicator Data'!S83/1000000))</f>
        <v>0.58799999999999997</v>
      </c>
      <c r="I86" s="182">
        <f>IF('Crisis Indicator Data'!T83="x","x",('Crisis Indicator Data'!T83/1000000))</f>
        <v>0.106</v>
      </c>
      <c r="J86" s="182">
        <f>IF('Crisis Indicator Data'!U83="x","x",('Crisis Indicator Data'!U83/1000000))</f>
        <v>0</v>
      </c>
      <c r="K86" s="168">
        <f t="shared" si="6"/>
        <v>3.1</v>
      </c>
      <c r="L86" s="165">
        <f>IF(F86="x","x",(F86*1000000/VLOOKUP($C86,'Crisis Indicator Data'!$C$3:$H$198,5,FALSE)))</f>
        <v>0.58979638526652944</v>
      </c>
      <c r="M86" s="165">
        <f>IF(G86="x","x",(G86*1000000/VLOOKUP($C86,'Crisis Indicator Data'!$C$3:$H$198,5,FALSE)))</f>
        <v>0.25142987874628231</v>
      </c>
      <c r="N86" s="165">
        <f>IF(H86="x","x",(H86*1000000/VLOOKUP($C86,'Crisis Indicator Data'!$C$3:$H$198,5,FALSE)))</f>
        <v>0.13452299245024021</v>
      </c>
      <c r="O86" s="165">
        <f>IF(I86="x","x",(I86*1000000/VLOOKUP($C86,'Crisis Indicator Data'!$C$3:$H$198,5,FALSE)))</f>
        <v>2.4250743536948068E-2</v>
      </c>
      <c r="P86" s="165">
        <f>IF(J86="x","x",(J86*1000000/VLOOKUP($C86,'Crisis Indicator Data'!$C$3:$H$198,5,FALSE)))</f>
        <v>0</v>
      </c>
      <c r="Q86" s="147">
        <f t="shared" si="7"/>
        <v>3</v>
      </c>
      <c r="R86" s="147">
        <f t="shared" si="8"/>
        <v>3.05</v>
      </c>
    </row>
    <row r="87" spans="1:18" x14ac:dyDescent="0.25">
      <c r="A87" s="172" t="str">
        <f>'Crisis Indicator Data'!A84</f>
        <v>Complex crisis in Malawi</v>
      </c>
      <c r="B87" s="173" t="str">
        <f>'Crisis Indicator Data'!B84</f>
        <v>Drought,Socio-political,Cyclone</v>
      </c>
      <c r="C87" s="173" t="str">
        <f>'Crisis Indicator Data'!C84</f>
        <v>MWI002</v>
      </c>
      <c r="D87" s="173" t="str">
        <f>'Crisis Indicator Data'!D84</f>
        <v>Malawi</v>
      </c>
      <c r="E87" s="173" t="str">
        <f>'Crisis Indicator Data'!E84</f>
        <v>MWI</v>
      </c>
      <c r="F87" s="182">
        <f>IF('Crisis Indicator Data'!Q84="x","x",('Crisis Indicator Data'!Q84/1000000))</f>
        <v>7.1210000000000004</v>
      </c>
      <c r="G87" s="182">
        <f>IF('Crisis Indicator Data'!R84="x","x",('Crisis Indicator Data'!R84/1000000))</f>
        <v>6.8689999999999998</v>
      </c>
      <c r="H87" s="182">
        <f>IF('Crisis Indicator Data'!S84="x","x",('Crisis Indicator Data'!S84/1000000))</f>
        <v>5.9</v>
      </c>
      <c r="I87" s="182">
        <f>IF('Crisis Indicator Data'!T84="x","x",('Crisis Indicator Data'!T84/1000000))</f>
        <v>0</v>
      </c>
      <c r="J87" s="182">
        <f>IF('Crisis Indicator Data'!U84="x","x",('Crisis Indicator Data'!U84/1000000))</f>
        <v>0</v>
      </c>
      <c r="K87" s="168">
        <f t="shared" si="6"/>
        <v>4.5999999999999996</v>
      </c>
      <c r="L87" s="165">
        <f>IF(F87="x","x",(F87*1000000/VLOOKUP($C87,'Crisis Indicator Data'!$C$3:$H$198,5,FALSE)))</f>
        <v>0.35801910507792861</v>
      </c>
      <c r="M87" s="165">
        <f>IF(G87="x","x",(G87*1000000/VLOOKUP($C87,'Crisis Indicator Data'!$C$3:$H$198,5,FALSE)))</f>
        <v>0.34534942182001005</v>
      </c>
      <c r="N87" s="165">
        <f>IF(H87="x","x",(H87*1000000/VLOOKUP($C87,'Crisis Indicator Data'!$C$3:$H$198,5,FALSE)))</f>
        <v>0.29663147310206134</v>
      </c>
      <c r="O87" s="165">
        <f>IF(I87="x","x",(I87*1000000/VLOOKUP($C87,'Crisis Indicator Data'!$C$3:$H$198,5,FALSE)))</f>
        <v>0</v>
      </c>
      <c r="P87" s="165">
        <f>IF(J87="x","x",(J87*1000000/VLOOKUP($C87,'Crisis Indicator Data'!$C$3:$H$198,5,FALSE)))</f>
        <v>0</v>
      </c>
      <c r="Q87" s="147">
        <f t="shared" si="7"/>
        <v>3</v>
      </c>
      <c r="R87" s="147">
        <f t="shared" si="8"/>
        <v>3.8</v>
      </c>
    </row>
    <row r="88" spans="1:18" x14ac:dyDescent="0.25">
      <c r="A88" s="172" t="str">
        <f>'Crisis Indicator Data'!A85</f>
        <v>Tropical Cyclone Freddy in Malawi</v>
      </c>
      <c r="B88" s="173" t="str">
        <f>'Crisis Indicator Data'!B85</f>
        <v>Cyclone</v>
      </c>
      <c r="C88" s="173" t="str">
        <f>'Crisis Indicator Data'!C85</f>
        <v>MWI005</v>
      </c>
      <c r="D88" s="173" t="str">
        <f>'Crisis Indicator Data'!D85</f>
        <v>Malawi</v>
      </c>
      <c r="E88" s="173" t="str">
        <f>'Crisis Indicator Data'!E85</f>
        <v>MWI</v>
      </c>
      <c r="F88" s="182">
        <f>IF('Crisis Indicator Data'!Q85="x","x",('Crisis Indicator Data'!Q85/1000000))</f>
        <v>5.484</v>
      </c>
      <c r="G88" s="182">
        <f>IF('Crisis Indicator Data'!R85="x","x",('Crisis Indicator Data'!R85/1000000))</f>
        <v>1.6080000000000001</v>
      </c>
      <c r="H88" s="182">
        <f>IF('Crisis Indicator Data'!S85="x","x",('Crisis Indicator Data'!S85/1000000))</f>
        <v>0.65900000000000003</v>
      </c>
      <c r="I88" s="182">
        <f>IF('Crisis Indicator Data'!T85="x","x",('Crisis Indicator Data'!T85/1000000))</f>
        <v>0</v>
      </c>
      <c r="J88" s="182">
        <f>IF('Crisis Indicator Data'!U85="x","x",('Crisis Indicator Data'!U85/1000000))</f>
        <v>0</v>
      </c>
      <c r="K88" s="168">
        <f t="shared" si="6"/>
        <v>3</v>
      </c>
      <c r="L88" s="165">
        <f>IF(F88="x","x",(F88*1000000/VLOOKUP($C88,'Crisis Indicator Data'!$C$3:$H$198,5,FALSE)))</f>
        <v>0.70752161011482384</v>
      </c>
      <c r="M88" s="165">
        <f>IF(G88="x","x",(G88*1000000/VLOOKUP($C88,'Crisis Indicator Data'!$C$3:$H$198,5,FALSE)))</f>
        <v>0.20745710230937944</v>
      </c>
      <c r="N88" s="165">
        <f>IF(H88="x","x",(H88*1000000/VLOOKUP($C88,'Crisis Indicator Data'!$C$3:$H$198,5,FALSE)))</f>
        <v>8.5021287575796675E-2</v>
      </c>
      <c r="O88" s="165">
        <f>IF(I88="x","x",(I88*1000000/VLOOKUP($C88,'Crisis Indicator Data'!$C$3:$H$198,5,FALSE)))</f>
        <v>0</v>
      </c>
      <c r="P88" s="165">
        <f>IF(J88="x","x",(J88*1000000/VLOOKUP($C88,'Crisis Indicator Data'!$C$3:$H$198,5,FALSE)))</f>
        <v>0</v>
      </c>
      <c r="Q88" s="147">
        <f t="shared" si="7"/>
        <v>3</v>
      </c>
      <c r="R88" s="147">
        <f t="shared" si="8"/>
        <v>3</v>
      </c>
    </row>
    <row r="89" spans="1:18"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3" t="str">
        <f>'Crisis Indicator Data'!E86</f>
        <v>MYS</v>
      </c>
      <c r="F89" s="182">
        <f>IF('Crisis Indicator Data'!Q86="x","x",('Crisis Indicator Data'!Q86/1000000))</f>
        <v>0</v>
      </c>
      <c r="G89" s="182">
        <f>IF('Crisis Indicator Data'!R86="x","x",('Crisis Indicator Data'!R86/1000000))</f>
        <v>9.9060000000000006</v>
      </c>
      <c r="H89" s="182">
        <f>IF('Crisis Indicator Data'!S86="x","x",('Crisis Indicator Data'!S86/1000000))</f>
        <v>0.184</v>
      </c>
      <c r="I89" s="182">
        <f>IF('Crisis Indicator Data'!T86="x","x",('Crisis Indicator Data'!T86/1000000))</f>
        <v>0</v>
      </c>
      <c r="J89" s="182">
        <f>IF('Crisis Indicator Data'!U86="x","x",('Crisis Indicator Data'!U86/1000000))</f>
        <v>0</v>
      </c>
      <c r="K89" s="168">
        <f t="shared" si="6"/>
        <v>2.1</v>
      </c>
      <c r="L89" s="165">
        <f>IF(F89="x","x",(F89*1000000/VLOOKUP($C89,'Crisis Indicator Data'!$C$3:$H$198,5,FALSE)))</f>
        <v>0</v>
      </c>
      <c r="M89" s="165">
        <f>IF(G89="x","x",(G89*1000000/VLOOKUP($C89,'Crisis Indicator Data'!$C$3:$H$198,5,FALSE)))</f>
        <v>0.98176412289395443</v>
      </c>
      <c r="N89" s="165">
        <f>IF(H89="x","x",(H89*1000000/VLOOKUP($C89,'Crisis Indicator Data'!$C$3:$H$198,5,FALSE)))</f>
        <v>1.823587710604559E-2</v>
      </c>
      <c r="O89" s="165">
        <f>IF(I89="x","x",(I89*1000000/VLOOKUP($C89,'Crisis Indicator Data'!$C$3:$H$198,5,FALSE)))</f>
        <v>0</v>
      </c>
      <c r="P89" s="165">
        <f>IF(J89="x","x",(J89*1000000/VLOOKUP($C89,'Crisis Indicator Data'!$C$3:$H$198,5,FALSE)))</f>
        <v>0</v>
      </c>
      <c r="Q89" s="147">
        <f t="shared" si="7"/>
        <v>2</v>
      </c>
      <c r="R89" s="147">
        <f t="shared" si="8"/>
        <v>2.0499999999999998</v>
      </c>
    </row>
    <row r="90" spans="1:18" x14ac:dyDescent="0.25">
      <c r="A90" s="172" t="str">
        <f>'Crisis Indicator Data'!A87</f>
        <v>Food Security Crisis in Namibia</v>
      </c>
      <c r="B90" s="173" t="str">
        <f>'Crisis Indicator Data'!B87</f>
        <v>Drought</v>
      </c>
      <c r="C90" s="173" t="str">
        <f>'Crisis Indicator Data'!C87</f>
        <v>NAM002</v>
      </c>
      <c r="D90" s="173" t="str">
        <f>'Crisis Indicator Data'!D87</f>
        <v>Namibia</v>
      </c>
      <c r="E90" s="173" t="str">
        <f>'Crisis Indicator Data'!E87</f>
        <v>NAM</v>
      </c>
      <c r="F90" s="182">
        <f>IF('Crisis Indicator Data'!Q87="x","x",('Crisis Indicator Data'!Q87/1000000))</f>
        <v>1.5009999999999999</v>
      </c>
      <c r="G90" s="182">
        <f>IF('Crisis Indicator Data'!R87="x","x",('Crisis Indicator Data'!R87/1000000))</f>
        <v>0.85599999999999998</v>
      </c>
      <c r="H90" s="182">
        <f>IF('Crisis Indicator Data'!S87="x","x",('Crisis Indicator Data'!S87/1000000))</f>
        <v>0.23400000000000001</v>
      </c>
      <c r="I90" s="182">
        <f>IF('Crisis Indicator Data'!T87="x","x",('Crisis Indicator Data'!T87/1000000))</f>
        <v>6.0000000000000001E-3</v>
      </c>
      <c r="J90" s="182">
        <f>IF('Crisis Indicator Data'!U87="x","x",('Crisis Indicator Data'!U87/1000000))</f>
        <v>0</v>
      </c>
      <c r="K90" s="168">
        <f t="shared" si="6"/>
        <v>2.2999999999999998</v>
      </c>
      <c r="L90" s="165">
        <f>IF(F90="x","x",(F90*1000000/VLOOKUP($C90,'Crisis Indicator Data'!$C$3:$H$198,5,FALSE)))</f>
        <v>0.5779745860608394</v>
      </c>
      <c r="M90" s="165">
        <f>IF(G90="x","x",(G90*1000000/VLOOKUP($C90,'Crisis Indicator Data'!$C$3:$H$198,5,FALSE)))</f>
        <v>0.32961108971890646</v>
      </c>
      <c r="N90" s="165">
        <f>IF(H90="x","x",(H90*1000000/VLOOKUP($C90,'Crisis Indicator Data'!$C$3:$H$198,5,FALSE)))</f>
        <v>9.0103966114747788E-2</v>
      </c>
      <c r="O90" s="165">
        <f>IF(I90="x","x",(I90*1000000/VLOOKUP($C90,'Crisis Indicator Data'!$C$3:$H$198,5,FALSE)))</f>
        <v>2.3103581055063534E-3</v>
      </c>
      <c r="P90" s="165">
        <f>IF(J90="x","x",(J90*1000000/VLOOKUP($C90,'Crisis Indicator Data'!$C$3:$H$198,5,FALSE)))</f>
        <v>0</v>
      </c>
      <c r="Q90" s="147">
        <f t="shared" si="7"/>
        <v>3</v>
      </c>
      <c r="R90" s="147">
        <f t="shared" si="8"/>
        <v>2.65</v>
      </c>
    </row>
    <row r="91" spans="1:18" x14ac:dyDescent="0.25">
      <c r="A91" s="172" t="str">
        <f>'Crisis Indicator Data'!A88</f>
        <v>Multiple crises in Niger</v>
      </c>
      <c r="B91" s="173" t="str">
        <f>'Crisis Indicator Data'!B88</f>
        <v>Conflict,Displacement</v>
      </c>
      <c r="C91" s="173" t="str">
        <f>'Crisis Indicator Data'!C88</f>
        <v>NER001</v>
      </c>
      <c r="D91" s="173" t="str">
        <f>'Crisis Indicator Data'!D88</f>
        <v>Niger</v>
      </c>
      <c r="E91" s="173" t="str">
        <f>'Crisis Indicator Data'!E88</f>
        <v>NER</v>
      </c>
      <c r="F91" s="182">
        <f>IF('Crisis Indicator Data'!Q88="x","x",('Crisis Indicator Data'!Q88/1000000))</f>
        <v>21.68</v>
      </c>
      <c r="G91" s="182">
        <f>IF('Crisis Indicator Data'!R88="x","x",('Crisis Indicator Data'!R88/1000000))</f>
        <v>0.85</v>
      </c>
      <c r="H91" s="182">
        <f>IF('Crisis Indicator Data'!S88="x","x",('Crisis Indicator Data'!S88/1000000))</f>
        <v>2.0299999999999998</v>
      </c>
      <c r="I91" s="182">
        <f>IF('Crisis Indicator Data'!T88="x","x",('Crisis Indicator Data'!T88/1000000))</f>
        <v>1.44</v>
      </c>
      <c r="J91" s="182">
        <f>IF('Crisis Indicator Data'!U88="x","x",('Crisis Indicator Data'!U88/1000000))</f>
        <v>0</v>
      </c>
      <c r="K91" s="168">
        <f t="shared" si="6"/>
        <v>4.2</v>
      </c>
      <c r="L91" s="165">
        <f>IF(F91="x","x",(F91*1000000/VLOOKUP($C91,'Crisis Indicator Data'!$C$3:$H$198,5,FALSE)))</f>
        <v>0.83384615384615379</v>
      </c>
      <c r="M91" s="165">
        <f>IF(G91="x","x",(G91*1000000/VLOOKUP($C91,'Crisis Indicator Data'!$C$3:$H$198,5,FALSE)))</f>
        <v>3.2692307692307694E-2</v>
      </c>
      <c r="N91" s="165">
        <f>IF(H91="x","x",(H91*1000000/VLOOKUP($C91,'Crisis Indicator Data'!$C$3:$H$198,5,FALSE)))</f>
        <v>7.8076923076923072E-2</v>
      </c>
      <c r="O91" s="165">
        <f>IF(I91="x","x",(I91*1000000/VLOOKUP($C91,'Crisis Indicator Data'!$C$3:$H$198,5,FALSE)))</f>
        <v>5.5384615384615386E-2</v>
      </c>
      <c r="P91" s="165">
        <f>IF(J91="x","x",(J91*1000000/VLOOKUP($C91,'Crisis Indicator Data'!$C$3:$H$198,5,FALSE)))</f>
        <v>0</v>
      </c>
      <c r="Q91" s="147">
        <f t="shared" si="7"/>
        <v>4</v>
      </c>
      <c r="R91" s="147">
        <f t="shared" si="8"/>
        <v>4.0999999999999996</v>
      </c>
    </row>
    <row r="92" spans="1:18" x14ac:dyDescent="0.25">
      <c r="A92" s="172" t="str">
        <f>'Crisis Indicator Data'!A89</f>
        <v>Boko Haram in Niger</v>
      </c>
      <c r="B92" s="173" t="str">
        <f>'Crisis Indicator Data'!B89</f>
        <v>Conflict</v>
      </c>
      <c r="C92" s="173" t="str">
        <f>'Crisis Indicator Data'!C89</f>
        <v>NER002</v>
      </c>
      <c r="D92" s="173" t="str">
        <f>'Crisis Indicator Data'!D89</f>
        <v>Niger</v>
      </c>
      <c r="E92" s="173" t="str">
        <f>'Crisis Indicator Data'!E89</f>
        <v>NER</v>
      </c>
      <c r="F92" s="182">
        <f>IF('Crisis Indicator Data'!Q89="x","x",('Crisis Indicator Data'!Q89/1000000))</f>
        <v>0</v>
      </c>
      <c r="G92" s="182">
        <f>IF('Crisis Indicator Data'!R89="x","x",('Crisis Indicator Data'!R89/1000000))</f>
        <v>4.8000000000000001E-2</v>
      </c>
      <c r="H92" s="182">
        <f>IF('Crisis Indicator Data'!S89="x","x",('Crisis Indicator Data'!S89/1000000))</f>
        <v>0.58899999999999997</v>
      </c>
      <c r="I92" s="182">
        <f>IF('Crisis Indicator Data'!T89="x","x",('Crisis Indicator Data'!T89/1000000))</f>
        <v>1.4E-2</v>
      </c>
      <c r="J92" s="182">
        <f>IF('Crisis Indicator Data'!U89="x","x",('Crisis Indicator Data'!U89/1000000))</f>
        <v>3.0000000000000001E-3</v>
      </c>
      <c r="K92" s="168">
        <f t="shared" si="6"/>
        <v>3</v>
      </c>
      <c r="L92" s="165">
        <f>IF(F92="x","x",(F92*1000000/VLOOKUP($C92,'Crisis Indicator Data'!$C$3:$H$198,5,FALSE)))</f>
        <v>0</v>
      </c>
      <c r="M92" s="165">
        <f>IF(G92="x","x",(G92*1000000/VLOOKUP($C92,'Crisis Indicator Data'!$C$3:$H$198,5,FALSE)))</f>
        <v>7.3282442748091606E-2</v>
      </c>
      <c r="N92" s="165">
        <f>IF(H92="x","x",(H92*1000000/VLOOKUP($C92,'Crisis Indicator Data'!$C$3:$H$198,5,FALSE)))</f>
        <v>0.89923664122137403</v>
      </c>
      <c r="O92" s="165">
        <f>IF(I92="x","x",(I92*1000000/VLOOKUP($C92,'Crisis Indicator Data'!$C$3:$H$198,5,FALSE)))</f>
        <v>2.1374045801526718E-2</v>
      </c>
      <c r="P92" s="165">
        <f>IF(J92="x","x",(J92*1000000/VLOOKUP($C92,'Crisis Indicator Data'!$C$3:$H$198,5,FALSE)))</f>
        <v>4.5801526717557254E-3</v>
      </c>
      <c r="Q92" s="147">
        <f t="shared" si="7"/>
        <v>3</v>
      </c>
      <c r="R92" s="147">
        <f t="shared" si="8"/>
        <v>3</v>
      </c>
    </row>
    <row r="93" spans="1:18" x14ac:dyDescent="0.25">
      <c r="A93" s="172" t="str">
        <f>'Crisis Indicator Data'!A90</f>
        <v>Mali/Burkina Faso conflict</v>
      </c>
      <c r="B93" s="173" t="str">
        <f>'Crisis Indicator Data'!B90</f>
        <v>Conflict</v>
      </c>
      <c r="C93" s="173" t="str">
        <f>'Crisis Indicator Data'!C90</f>
        <v>NER003</v>
      </c>
      <c r="D93" s="173" t="str">
        <f>'Crisis Indicator Data'!D90</f>
        <v>Niger</v>
      </c>
      <c r="E93" s="173" t="str">
        <f>'Crisis Indicator Data'!E90</f>
        <v>NER</v>
      </c>
      <c r="F93" s="182">
        <f>IF('Crisis Indicator Data'!Q90="x","x",('Crisis Indicator Data'!Q90/1000000))</f>
        <v>3.64</v>
      </c>
      <c r="G93" s="182">
        <f>IF('Crisis Indicator Data'!R90="x","x",('Crisis Indicator Data'!R90/1000000))</f>
        <v>0.45</v>
      </c>
      <c r="H93" s="182">
        <f>IF('Crisis Indicator Data'!S90="x","x",('Crisis Indicator Data'!S90/1000000))</f>
        <v>1.599</v>
      </c>
      <c r="I93" s="182">
        <f>IF('Crisis Indicator Data'!T90="x","x",('Crisis Indicator Data'!T90/1000000))</f>
        <v>0.30399999999999999</v>
      </c>
      <c r="J93" s="182">
        <f>IF('Crisis Indicator Data'!U90="x","x",('Crisis Indicator Data'!U90/1000000))</f>
        <v>5.7000000000000002E-2</v>
      </c>
      <c r="K93" s="168">
        <f t="shared" si="6"/>
        <v>3.8</v>
      </c>
      <c r="L93" s="165">
        <f>IF(F93="x","x",(F93*1000000/VLOOKUP($C93,'Crisis Indicator Data'!$C$3:$H$198,5,FALSE)))</f>
        <v>0.60165289256198351</v>
      </c>
      <c r="M93" s="165">
        <f>IF(G93="x","x",(G93*1000000/VLOOKUP($C93,'Crisis Indicator Data'!$C$3:$H$198,5,FALSE)))</f>
        <v>7.43801652892562E-2</v>
      </c>
      <c r="N93" s="165">
        <f>IF(H93="x","x",(H93*1000000/VLOOKUP($C93,'Crisis Indicator Data'!$C$3:$H$198,5,FALSE)))</f>
        <v>0.26429752066115703</v>
      </c>
      <c r="O93" s="165">
        <f>IF(I93="x","x",(I93*1000000/VLOOKUP($C93,'Crisis Indicator Data'!$C$3:$H$198,5,FALSE)))</f>
        <v>5.0247933884297519E-2</v>
      </c>
      <c r="P93" s="165">
        <f>IF(J93="x","x",(J93*1000000/VLOOKUP($C93,'Crisis Indicator Data'!$C$3:$H$198,5,FALSE)))</f>
        <v>9.4214876033057848E-3</v>
      </c>
      <c r="Q93" s="147">
        <f t="shared" si="7"/>
        <v>4</v>
      </c>
      <c r="R93" s="147">
        <f t="shared" si="8"/>
        <v>3.9</v>
      </c>
    </row>
    <row r="94" spans="1:18" x14ac:dyDescent="0.25">
      <c r="A94" s="172" t="str">
        <f>'Crisis Indicator Data'!A91</f>
        <v>Nigerian Refugees</v>
      </c>
      <c r="B94" s="173" t="str">
        <f>'Crisis Indicator Data'!B91</f>
        <v>Displacement</v>
      </c>
      <c r="C94" s="173" t="str">
        <f>'Crisis Indicator Data'!C91</f>
        <v>NER004</v>
      </c>
      <c r="D94" s="173" t="str">
        <f>'Crisis Indicator Data'!D91</f>
        <v>Niger</v>
      </c>
      <c r="E94" s="173" t="str">
        <f>'Crisis Indicator Data'!E91</f>
        <v>NER</v>
      </c>
      <c r="F94" s="182">
        <f>IF('Crisis Indicator Data'!Q91="x","x",('Crisis Indicator Data'!Q91/1000000))</f>
        <v>3.4020000000000001</v>
      </c>
      <c r="G94" s="182">
        <f>IF('Crisis Indicator Data'!R91="x","x",('Crisis Indicator Data'!R91/1000000))</f>
        <v>0.36799999999999999</v>
      </c>
      <c r="H94" s="182">
        <f>IF('Crisis Indicator Data'!S91="x","x",('Crisis Indicator Data'!S91/1000000))</f>
        <v>0.55100000000000005</v>
      </c>
      <c r="I94" s="182">
        <f>IF('Crisis Indicator Data'!T91="x","x",('Crisis Indicator Data'!T91/1000000))</f>
        <v>3.2000000000000001E-2</v>
      </c>
      <c r="J94" s="182">
        <f>IF('Crisis Indicator Data'!U91="x","x",('Crisis Indicator Data'!U91/1000000))</f>
        <v>6.0000000000000001E-3</v>
      </c>
      <c r="K94" s="168">
        <f t="shared" si="6"/>
        <v>3</v>
      </c>
      <c r="L94" s="165">
        <f>IF(F94="x","x",(F94*1000000/VLOOKUP($C94,'Crisis Indicator Data'!$C$3:$H$198,5,FALSE)))</f>
        <v>0.78045423262216107</v>
      </c>
      <c r="M94" s="165">
        <f>IF(G94="x","x",(G94*1000000/VLOOKUP($C94,'Crisis Indicator Data'!$C$3:$H$198,5,FALSE)))</f>
        <v>8.4423032805689371E-2</v>
      </c>
      <c r="N94" s="165">
        <f>IF(H94="x","x",(H94*1000000/VLOOKUP($C94,'Crisis Indicator Data'!$C$3:$H$198,5,FALSE)))</f>
        <v>0.1264051387933012</v>
      </c>
      <c r="O94" s="165">
        <f>IF(I94="x","x",(I94*1000000/VLOOKUP($C94,'Crisis Indicator Data'!$C$3:$H$198,5,FALSE)))</f>
        <v>7.34113328745125E-3</v>
      </c>
      <c r="P94" s="165">
        <f>IF(J94="x","x",(J94*1000000/VLOOKUP($C94,'Crisis Indicator Data'!$C$3:$H$198,5,FALSE)))</f>
        <v>1.3764624913971094E-3</v>
      </c>
      <c r="Q94" s="147">
        <f t="shared" si="7"/>
        <v>3</v>
      </c>
      <c r="R94" s="147">
        <f t="shared" si="8"/>
        <v>3</v>
      </c>
    </row>
    <row r="95" spans="1:18" x14ac:dyDescent="0.25">
      <c r="A95" s="172" t="str">
        <f>'Crisis Indicator Data'!A92</f>
        <v>Complex crisis in Nigeria</v>
      </c>
      <c r="B95" s="173" t="str">
        <f>'Crisis Indicator Data'!B92</f>
        <v>Conflict,Displacement,Violence</v>
      </c>
      <c r="C95" s="173" t="str">
        <f>'Crisis Indicator Data'!C92</f>
        <v>NGA001</v>
      </c>
      <c r="D95" s="173" t="str">
        <f>'Crisis Indicator Data'!D92</f>
        <v>Nigeria</v>
      </c>
      <c r="E95" s="173" t="str">
        <f>'Crisis Indicator Data'!E92</f>
        <v>NGA</v>
      </c>
      <c r="F95" s="182">
        <f>IF('Crisis Indicator Data'!Q92="x","x",('Crisis Indicator Data'!Q92/1000000))</f>
        <v>199.69499999999999</v>
      </c>
      <c r="G95" s="182">
        <f>IF('Crisis Indicator Data'!R92="x","x",('Crisis Indicator Data'!R92/1000000))</f>
        <v>7.8</v>
      </c>
      <c r="H95" s="182">
        <f>IF('Crisis Indicator Data'!S92="x","x",('Crisis Indicator Data'!S92/1000000))</f>
        <v>12.63</v>
      </c>
      <c r="I95" s="182">
        <f>IF('Crisis Indicator Data'!T92="x","x",('Crisis Indicator Data'!T92/1000000))</f>
        <v>2.5219999999999998</v>
      </c>
      <c r="J95" s="182">
        <f>IF('Crisis Indicator Data'!U92="x","x",('Crisis Indicator Data'!U92/1000000))</f>
        <v>0.2</v>
      </c>
      <c r="K95" s="168">
        <f t="shared" si="6"/>
        <v>5</v>
      </c>
      <c r="L95" s="165">
        <f>IF(F95="x","x",(F95*1000000/VLOOKUP($C95,'Crisis Indicator Data'!$C$3:$H$198,5,FALSE)))</f>
        <v>0.8961080920990635</v>
      </c>
      <c r="M95" s="165">
        <f>IF(G95="x","x",(G95*1000000/VLOOKUP($C95,'Crisis Indicator Data'!$C$3:$H$198,5,FALSE)))</f>
        <v>3.5001593021220835E-2</v>
      </c>
      <c r="N95" s="165">
        <f>IF(H95="x","x",(H95*1000000/VLOOKUP($C95,'Crisis Indicator Data'!$C$3:$H$198,5,FALSE)))</f>
        <v>5.6675656392053742E-2</v>
      </c>
      <c r="O95" s="165">
        <f>IF(I95="x","x",(I95*1000000/VLOOKUP($C95,'Crisis Indicator Data'!$C$3:$H$198,5,FALSE)))</f>
        <v>1.1317181743528072E-2</v>
      </c>
      <c r="P95" s="165">
        <f>IF(J95="x","x",(J95*1000000/VLOOKUP($C95,'Crisis Indicator Data'!$C$3:$H$198,5,FALSE)))</f>
        <v>8.9747674413386761E-4</v>
      </c>
      <c r="Q95" s="147">
        <f t="shared" si="7"/>
        <v>3</v>
      </c>
      <c r="R95" s="147">
        <f t="shared" si="8"/>
        <v>4</v>
      </c>
    </row>
    <row r="96" spans="1:18" x14ac:dyDescent="0.25">
      <c r="A96" s="172" t="str">
        <f>'Crisis Indicator Data'!A93</f>
        <v>Middle belt conflict</v>
      </c>
      <c r="B96" s="173" t="str">
        <f>'Crisis Indicator Data'!B93</f>
        <v>Violence</v>
      </c>
      <c r="C96" s="173" t="str">
        <f>'Crisis Indicator Data'!C93</f>
        <v>NGA003</v>
      </c>
      <c r="D96" s="173" t="str">
        <f>'Crisis Indicator Data'!D93</f>
        <v>Nigeria</v>
      </c>
      <c r="E96" s="173" t="str">
        <f>'Crisis Indicator Data'!E93</f>
        <v>NGA</v>
      </c>
      <c r="F96" s="182">
        <f>IF('Crisis Indicator Data'!Q93="x","x",('Crisis Indicator Data'!Q93/1000000))</f>
        <v>13.372</v>
      </c>
      <c r="G96" s="182">
        <f>IF('Crisis Indicator Data'!R93="x","x",('Crisis Indicator Data'!R93/1000000))</f>
        <v>0</v>
      </c>
      <c r="H96" s="182">
        <f>IF('Crisis Indicator Data'!S93="x","x",('Crisis Indicator Data'!S93/1000000))</f>
        <v>2.0139999999999998</v>
      </c>
      <c r="I96" s="182">
        <f>IF('Crisis Indicator Data'!T93="x","x",('Crisis Indicator Data'!T93/1000000))</f>
        <v>0.14699999999999999</v>
      </c>
      <c r="J96" s="182">
        <f>IF('Crisis Indicator Data'!U93="x","x",('Crisis Indicator Data'!U93/1000000))</f>
        <v>0</v>
      </c>
      <c r="K96" s="168">
        <f t="shared" si="6"/>
        <v>3.9</v>
      </c>
      <c r="L96" s="165">
        <f>IF(F96="x","x",(F96*1000000/VLOOKUP($C96,'Crisis Indicator Data'!$C$3:$H$198,5,FALSE)))</f>
        <v>0.8609322688642802</v>
      </c>
      <c r="M96" s="165">
        <f>IF(G96="x","x",(G96*1000000/VLOOKUP($C96,'Crisis Indicator Data'!$C$3:$H$198,5,FALSE)))</f>
        <v>0</v>
      </c>
      <c r="N96" s="165">
        <f>IF(H96="x","x",(H96*1000000/VLOOKUP($C96,'Crisis Indicator Data'!$C$3:$H$198,5,FALSE)))</f>
        <v>0.12966778264228687</v>
      </c>
      <c r="O96" s="165">
        <f>IF(I96="x","x",(I96*1000000/VLOOKUP($C96,'Crisis Indicator Data'!$C$3:$H$198,5,FALSE)))</f>
        <v>9.4643317022920417E-3</v>
      </c>
      <c r="P96" s="165">
        <f>IF(J96="x","x",(J96*1000000/VLOOKUP($C96,'Crisis Indicator Data'!$C$3:$H$198,5,FALSE)))</f>
        <v>0</v>
      </c>
      <c r="Q96" s="147">
        <f t="shared" si="7"/>
        <v>3</v>
      </c>
      <c r="R96" s="147">
        <f t="shared" si="8"/>
        <v>3.45</v>
      </c>
    </row>
    <row r="97" spans="1:18" x14ac:dyDescent="0.25">
      <c r="A97" s="172" t="str">
        <f>'Crisis Indicator Data'!A94</f>
        <v>Boko Haram crisis in Nigeria</v>
      </c>
      <c r="B97" s="173" t="str">
        <f>'Crisis Indicator Data'!B94</f>
        <v>Conflict,Displacement</v>
      </c>
      <c r="C97" s="173" t="str">
        <f>'Crisis Indicator Data'!C94</f>
        <v>NGA004</v>
      </c>
      <c r="D97" s="173" t="str">
        <f>'Crisis Indicator Data'!D94</f>
        <v>Nigeria</v>
      </c>
      <c r="E97" s="173" t="str">
        <f>'Crisis Indicator Data'!E94</f>
        <v>NGA</v>
      </c>
      <c r="F97" s="182">
        <f>IF('Crisis Indicator Data'!Q94="x","x",('Crisis Indicator Data'!Q94/1000000))</f>
        <v>0</v>
      </c>
      <c r="G97" s="182">
        <f>IF('Crisis Indicator Data'!R94="x","x",('Crisis Indicator Data'!R94/1000000))</f>
        <v>7.8</v>
      </c>
      <c r="H97" s="182">
        <f>IF('Crisis Indicator Data'!S94="x","x",('Crisis Indicator Data'!S94/1000000))</f>
        <v>5.9</v>
      </c>
      <c r="I97" s="182">
        <f>IF('Crisis Indicator Data'!T94="x","x",('Crisis Indicator Data'!T94/1000000))</f>
        <v>2.2000000000000002</v>
      </c>
      <c r="J97" s="182">
        <f>IF('Crisis Indicator Data'!U94="x","x",('Crisis Indicator Data'!U94/1000000))</f>
        <v>0.2</v>
      </c>
      <c r="K97" s="168">
        <f t="shared" si="6"/>
        <v>4.9000000000000004</v>
      </c>
      <c r="L97" s="165">
        <f>IF(F97="x","x",(F97*1000000/VLOOKUP($C97,'Crisis Indicator Data'!$C$3:$H$198,5,FALSE)))</f>
        <v>0</v>
      </c>
      <c r="M97" s="165">
        <f>IF(G97="x","x",(G97*1000000/VLOOKUP($C97,'Crisis Indicator Data'!$C$3:$H$198,5,FALSE)))</f>
        <v>0.48447204968944102</v>
      </c>
      <c r="N97" s="165">
        <f>IF(H97="x","x",(H97*1000000/VLOOKUP($C97,'Crisis Indicator Data'!$C$3:$H$198,5,FALSE)))</f>
        <v>0.36645962732919257</v>
      </c>
      <c r="O97" s="165">
        <f>IF(I97="x","x",(I97*1000000/VLOOKUP($C97,'Crisis Indicator Data'!$C$3:$H$198,5,FALSE)))</f>
        <v>0.13664596273291926</v>
      </c>
      <c r="P97" s="165">
        <f>IF(J97="x","x",(J97*1000000/VLOOKUP($C97,'Crisis Indicator Data'!$C$3:$H$198,5,FALSE)))</f>
        <v>1.2422360248447204E-2</v>
      </c>
      <c r="Q97" s="147">
        <f t="shared" si="7"/>
        <v>4</v>
      </c>
      <c r="R97" s="147">
        <f t="shared" si="8"/>
        <v>4.45</v>
      </c>
    </row>
    <row r="98" spans="1:18" x14ac:dyDescent="0.25">
      <c r="A98" s="172" t="str">
        <f>'Crisis Indicator Data'!A95</f>
        <v>Northwest Banditry</v>
      </c>
      <c r="B98" s="173" t="str">
        <f>'Crisis Indicator Data'!B95</f>
        <v>Violence,Displacement</v>
      </c>
      <c r="C98" s="173" t="str">
        <f>'Crisis Indicator Data'!C95</f>
        <v>NGA007</v>
      </c>
      <c r="D98" s="173" t="str">
        <f>'Crisis Indicator Data'!D95</f>
        <v>Nigeria</v>
      </c>
      <c r="E98" s="173" t="str">
        <f>'Crisis Indicator Data'!E95</f>
        <v>NGA</v>
      </c>
      <c r="F98" s="182">
        <f>IF('Crisis Indicator Data'!Q95="x","x",('Crisis Indicator Data'!Q95/1000000))</f>
        <v>36.747999999999998</v>
      </c>
      <c r="G98" s="182">
        <f>IF('Crisis Indicator Data'!R95="x","x",('Crisis Indicator Data'!R95/1000000))</f>
        <v>0</v>
      </c>
      <c r="H98" s="182">
        <f>IF('Crisis Indicator Data'!S95="x","x",('Crisis Indicator Data'!S95/1000000))</f>
        <v>4.6079999999999997</v>
      </c>
      <c r="I98" s="182">
        <f>IF('Crisis Indicator Data'!T95="x","x",('Crisis Indicator Data'!T95/1000000))</f>
        <v>0.17599999999999999</v>
      </c>
      <c r="J98" s="182">
        <f>IF('Crisis Indicator Data'!U95="x","x",('Crisis Indicator Data'!U95/1000000))</f>
        <v>0</v>
      </c>
      <c r="K98" s="168">
        <f t="shared" si="6"/>
        <v>4.5</v>
      </c>
      <c r="L98" s="165">
        <f>IF(F98="x","x",(F98*1000000/VLOOKUP($C98,'Crisis Indicator Data'!$C$3:$H$198,5,FALSE)))</f>
        <v>0.88483301630107636</v>
      </c>
      <c r="M98" s="165">
        <f>IF(G98="x","x",(G98*1000000/VLOOKUP($C98,'Crisis Indicator Data'!$C$3:$H$198,5,FALSE)))</f>
        <v>0</v>
      </c>
      <c r="N98" s="165">
        <f>IF(H98="x","x",(H98*1000000/VLOOKUP($C98,'Crisis Indicator Data'!$C$3:$H$198,5,FALSE)))</f>
        <v>0.11095326382702078</v>
      </c>
      <c r="O98" s="165">
        <f>IF(I98="x","x",(I98*1000000/VLOOKUP($C98,'Crisis Indicator Data'!$C$3:$H$198,5,FALSE)))</f>
        <v>4.2377982711709321E-3</v>
      </c>
      <c r="P98" s="165">
        <f>IF(J98="x","x",(J98*1000000/VLOOKUP($C98,'Crisis Indicator Data'!$C$3:$H$198,5,FALSE)))</f>
        <v>0</v>
      </c>
      <c r="Q98" s="147">
        <f t="shared" si="7"/>
        <v>3</v>
      </c>
      <c r="R98" s="147">
        <f t="shared" si="8"/>
        <v>3.75</v>
      </c>
    </row>
    <row r="99" spans="1:18" x14ac:dyDescent="0.25">
      <c r="A99" s="172" t="str">
        <f>'Crisis Indicator Data'!A96</f>
        <v>Cameroonian Refugees in Nigeria</v>
      </c>
      <c r="B99" s="173" t="str">
        <f>'Crisis Indicator Data'!B96</f>
        <v>Displacement</v>
      </c>
      <c r="C99" s="173" t="str">
        <f>'Crisis Indicator Data'!C96</f>
        <v>NGA008</v>
      </c>
      <c r="D99" s="173" t="str">
        <f>'Crisis Indicator Data'!D96</f>
        <v>Nigeria</v>
      </c>
      <c r="E99" s="173" t="str">
        <f>'Crisis Indicator Data'!E96</f>
        <v>NGA</v>
      </c>
      <c r="F99" s="182">
        <f>IF('Crisis Indicator Data'!Q96="x","x",('Crisis Indicator Data'!Q96/1000000))</f>
        <v>12.567</v>
      </c>
      <c r="G99" s="182">
        <f>IF('Crisis Indicator Data'!R96="x","x",('Crisis Indicator Data'!R96/1000000))</f>
        <v>0</v>
      </c>
      <c r="H99" s="182">
        <f>IF('Crisis Indicator Data'!S96="x","x",('Crisis Indicator Data'!S96/1000000))</f>
        <v>0.108</v>
      </c>
      <c r="I99" s="182">
        <f>IF('Crisis Indicator Data'!T96="x","x",('Crisis Indicator Data'!T96/1000000))</f>
        <v>0</v>
      </c>
      <c r="J99" s="182">
        <f>IF('Crisis Indicator Data'!U96="x","x",('Crisis Indicator Data'!U96/1000000))</f>
        <v>0</v>
      </c>
      <c r="K99" s="168">
        <f t="shared" si="6"/>
        <v>1.7</v>
      </c>
      <c r="L99" s="165">
        <f>IF(F99="x","x",(F99*1000000/VLOOKUP($C99,'Crisis Indicator Data'!$C$3:$H$198,5,FALSE)))</f>
        <v>0.99147928994082846</v>
      </c>
      <c r="M99" s="165">
        <f>IF(G99="x","x",(G99*1000000/VLOOKUP($C99,'Crisis Indicator Data'!$C$3:$H$198,5,FALSE)))</f>
        <v>0</v>
      </c>
      <c r="N99" s="165">
        <f>IF(H99="x","x",(H99*1000000/VLOOKUP($C99,'Crisis Indicator Data'!$C$3:$H$198,5,FALSE)))</f>
        <v>8.5207100591715972E-3</v>
      </c>
      <c r="O99" s="165">
        <f>IF(I99="x","x",(I99*1000000/VLOOKUP($C99,'Crisis Indicator Data'!$C$3:$H$198,5,FALSE)))</f>
        <v>0</v>
      </c>
      <c r="P99" s="165">
        <f>IF(J99="x","x",(J99*1000000/VLOOKUP($C99,'Crisis Indicator Data'!$C$3:$H$198,5,FALSE)))</f>
        <v>0</v>
      </c>
      <c r="Q99" s="147">
        <f t="shared" si="7"/>
        <v>1</v>
      </c>
      <c r="R99" s="147">
        <f t="shared" si="8"/>
        <v>1.35</v>
      </c>
    </row>
    <row r="100" spans="1:18" x14ac:dyDescent="0.25">
      <c r="A100" s="172" t="str">
        <f>'Crisis Indicator Data'!A97</f>
        <v>Socioeconomic crisis in Nicaragua</v>
      </c>
      <c r="B100" s="173" t="str">
        <f>'Crisis Indicator Data'!B97</f>
        <v>Socio-political</v>
      </c>
      <c r="C100" s="173" t="str">
        <f>'Crisis Indicator Data'!C97</f>
        <v>NIC001</v>
      </c>
      <c r="D100" s="173" t="str">
        <f>'Crisis Indicator Data'!D97</f>
        <v>Nicaragua</v>
      </c>
      <c r="E100" s="173" t="str">
        <f>'Crisis Indicator Data'!E97</f>
        <v>NIC</v>
      </c>
      <c r="F100" s="182">
        <f>IF('Crisis Indicator Data'!Q97="x","x",('Crisis Indicator Data'!Q97/1000000))</f>
        <v>6.0010000000000003</v>
      </c>
      <c r="G100" s="182">
        <f>IF('Crisis Indicator Data'!R97="x","x",('Crisis Indicator Data'!R97/1000000))</f>
        <v>0.2</v>
      </c>
      <c r="H100" s="182" t="str">
        <f>IF('Crisis Indicator Data'!S97="x","x",('Crisis Indicator Data'!S97/1000000))</f>
        <v>x</v>
      </c>
      <c r="I100" s="182" t="str">
        <f>IF('Crisis Indicator Data'!T97="x","x",('Crisis Indicator Data'!T97/1000000))</f>
        <v>x</v>
      </c>
      <c r="J100" s="182" t="str">
        <f>IF('Crisis Indicator Data'!U97="x","x",('Crisis Indicator Data'!U97/1000000))</f>
        <v>x</v>
      </c>
      <c r="K100" s="168" t="str">
        <f t="shared" si="6"/>
        <v>x</v>
      </c>
      <c r="L100" s="165">
        <f>IF(F100="x","x",(F100*1000000/VLOOKUP($C100,'Crisis Indicator Data'!$C$3:$H$198,5,FALSE)))</f>
        <v>0.96774713755845831</v>
      </c>
      <c r="M100" s="165">
        <f>IF(G100="x","x",(G100*1000000/VLOOKUP($C100,'Crisis Indicator Data'!$C$3:$H$198,5,FALSE)))</f>
        <v>3.2252862441541685E-2</v>
      </c>
      <c r="N100" s="165" t="str">
        <f>IF(H100="x","x",(H100*1000000/VLOOKUP($C100,'Crisis Indicator Data'!$C$3:$H$198,5,FALSE)))</f>
        <v>x</v>
      </c>
      <c r="O100" s="165" t="str">
        <f>IF(I100="x","x",(I100*1000000/VLOOKUP($C100,'Crisis Indicator Data'!$C$3:$H$198,5,FALSE)))</f>
        <v>x</v>
      </c>
      <c r="P100" s="165" t="str">
        <f>IF(J100="x","x",(J100*1000000/VLOOKUP($C100,'Crisis Indicator Data'!$C$3:$H$198,5,FALSE)))</f>
        <v>x</v>
      </c>
      <c r="Q100" s="147" t="str">
        <f t="shared" si="7"/>
        <v>x</v>
      </c>
      <c r="R100" s="147" t="str">
        <f t="shared" si="8"/>
        <v>x</v>
      </c>
    </row>
    <row r="101" spans="1:18" x14ac:dyDescent="0.25">
      <c r="A101" s="172" t="str">
        <f>'Crisis Indicator Data'!A98</f>
        <v>Complex crisis in Pakistan</v>
      </c>
      <c r="B101" s="173" t="str">
        <f>'Crisis Indicator Data'!B98</f>
        <v>Displacement,Conflict</v>
      </c>
      <c r="C101" s="173" t="str">
        <f>'Crisis Indicator Data'!C98</f>
        <v>PAK001</v>
      </c>
      <c r="D101" s="173" t="str">
        <f>'Crisis Indicator Data'!D98</f>
        <v>Pakistan</v>
      </c>
      <c r="E101" s="173" t="str">
        <f>'Crisis Indicator Data'!E98</f>
        <v>PAK</v>
      </c>
      <c r="F101" s="182">
        <f>IF('Crisis Indicator Data'!Q98="x","x",('Crisis Indicator Data'!Q98/1000000))</f>
        <v>187.15299999999999</v>
      </c>
      <c r="G101" s="182">
        <f>IF('Crisis Indicator Data'!R98="x","x",('Crisis Indicator Data'!R98/1000000))</f>
        <v>31.88</v>
      </c>
      <c r="H101" s="182">
        <f>IF('Crisis Indicator Data'!S98="x","x",('Crisis Indicator Data'!S98/1000000))</f>
        <v>17.978999999999999</v>
      </c>
      <c r="I101" s="182">
        <f>IF('Crisis Indicator Data'!T98="x","x",('Crisis Indicator Data'!T98/1000000))</f>
        <v>2.621</v>
      </c>
      <c r="J101" s="182">
        <f>IF('Crisis Indicator Data'!U98="x","x",('Crisis Indicator Data'!U98/1000000))</f>
        <v>0</v>
      </c>
      <c r="K101" s="168">
        <f t="shared" si="6"/>
        <v>5</v>
      </c>
      <c r="L101" s="165">
        <f>IF(F101="x","x",(F101*1000000/VLOOKUP($C101,'Crisis Indicator Data'!$C$3:$H$198,5,FALSE)))</f>
        <v>0.78099844345311376</v>
      </c>
      <c r="M101" s="165">
        <f>IF(G101="x","x",(G101*1000000/VLOOKUP($C101,'Crisis Indicator Data'!$C$3:$H$198,5,FALSE)))</f>
        <v>0.13303676872550943</v>
      </c>
      <c r="N101" s="165">
        <f>IF(H101="x","x",(H101*1000000/VLOOKUP($C101,'Crisis Indicator Data'!$C$3:$H$198,5,FALSE)))</f>
        <v>7.502722913789002E-2</v>
      </c>
      <c r="O101" s="165">
        <f>IF(I101="x","x",(I101*1000000/VLOOKUP($C101,'Crisis Indicator Data'!$C$3:$H$198,5,FALSE)))</f>
        <v>1.0937558683486831E-2</v>
      </c>
      <c r="P101" s="165">
        <f>IF(J101="x","x",(J101*1000000/VLOOKUP($C101,'Crisis Indicator Data'!$C$3:$H$198,5,FALSE)))</f>
        <v>0</v>
      </c>
      <c r="Q101" s="147">
        <f t="shared" si="7"/>
        <v>3</v>
      </c>
      <c r="R101" s="147">
        <f t="shared" si="8"/>
        <v>4</v>
      </c>
    </row>
    <row r="102" spans="1:18" x14ac:dyDescent="0.25">
      <c r="A102" s="172" t="str">
        <f>'Crisis Indicator Data'!A99</f>
        <v>Kashmir conflict in Pakistan</v>
      </c>
      <c r="B102" s="173" t="str">
        <f>'Crisis Indicator Data'!B99</f>
        <v>Conflict</v>
      </c>
      <c r="C102" s="173" t="str">
        <f>'Crisis Indicator Data'!C99</f>
        <v>PAK004</v>
      </c>
      <c r="D102" s="173" t="str">
        <f>'Crisis Indicator Data'!D99</f>
        <v>Pakistan</v>
      </c>
      <c r="E102" s="173" t="str">
        <f>'Crisis Indicator Data'!E99</f>
        <v>PAK</v>
      </c>
      <c r="F102" s="182" t="str">
        <f>IF('Crisis Indicator Data'!Q99="x","x",('Crisis Indicator Data'!Q99/1000000))</f>
        <v>x</v>
      </c>
      <c r="G102" s="182" t="str">
        <f>IF('Crisis Indicator Data'!R99="x","x",('Crisis Indicator Data'!R99/1000000))</f>
        <v>x</v>
      </c>
      <c r="H102" s="182" t="str">
        <f>IF('Crisis Indicator Data'!S99="x","x",('Crisis Indicator Data'!S99/1000000))</f>
        <v>x</v>
      </c>
      <c r="I102" s="182" t="str">
        <f>IF('Crisis Indicator Data'!T99="x","x",('Crisis Indicator Data'!T99/1000000))</f>
        <v>x</v>
      </c>
      <c r="J102" s="182" t="str">
        <f>IF('Crisis Indicator Data'!U99="x","x",('Crisis Indicator Data'!U99/1000000))</f>
        <v>x</v>
      </c>
      <c r="K102" s="168" t="str">
        <f t="shared" ref="K102:K133" si="9">IF(H102="x","x",IF(SUM(H102:J102)=0,0,IF(LOG(SUM(H102:J102)*1000000)&lt;$K$4,0,IF(LOG(SUM(H102:J102)*1000000)&gt;$K$3,5,ROUND(5-(K$3-LOG(SUM(H102:J102)*1000000))/(K$3-K$4)*5,1)))))</f>
        <v>x</v>
      </c>
      <c r="L102" s="165" t="str">
        <f>IF(F102="x","x",(F102*1000000/VLOOKUP($C102,'Crisis Indicator Data'!$C$3:$H$198,5,FALSE)))</f>
        <v>x</v>
      </c>
      <c r="M102" s="165" t="str">
        <f>IF(G102="x","x",(G102*1000000/VLOOKUP($C102,'Crisis Indicator Data'!$C$3:$H$198,5,FALSE)))</f>
        <v>x</v>
      </c>
      <c r="N102" s="165" t="str">
        <f>IF(H102="x","x",(H102*1000000/VLOOKUP($C102,'Crisis Indicator Data'!$C$3:$H$198,5,FALSE)))</f>
        <v>x</v>
      </c>
      <c r="O102" s="165" t="str">
        <f>IF(I102="x","x",(I102*1000000/VLOOKUP($C102,'Crisis Indicator Data'!$C$3:$H$198,5,FALSE)))</f>
        <v>x</v>
      </c>
      <c r="P102" s="165" t="str">
        <f>IF(J102="x","x",(J102*1000000/VLOOKUP($C102,'Crisis Indicator Data'!$C$3:$H$198,5,FALSE)))</f>
        <v>x</v>
      </c>
      <c r="Q102" s="147" t="str">
        <f t="shared" ref="Q102:Q133" si="10">IF(N102="x","x",IF(OR(L102&gt;=$L$3,M102&gt;=$M$3,N102&gt;=$N$3,O102&gt;=$O$3,P102&gt;=$P$3),(IF(P102&gt;=$P$3,5,IF((O102+P102)&gt;=$O$3,4,IF((O102+P102+N102)&gt;=$N$3,3,IF((O102+P102+N102+M102)&gt;=$M$3,2,1)))))))</f>
        <v>x</v>
      </c>
      <c r="R102" s="147" t="str">
        <f t="shared" ref="R102:R133" si="11">IF(Q102="x","x",(AVERAGE(K102,Q102)))</f>
        <v>x</v>
      </c>
    </row>
    <row r="103" spans="1:18" x14ac:dyDescent="0.25">
      <c r="A103" s="172" t="str">
        <f>'Crisis Indicator Data'!A100</f>
        <v xml:space="preserve">Floods in Pakistan </v>
      </c>
      <c r="B103" s="173" t="str">
        <f>'Crisis Indicator Data'!B100</f>
        <v>Other seasonal event</v>
      </c>
      <c r="C103" s="173" t="str">
        <f>'Crisis Indicator Data'!C100</f>
        <v>PAK005</v>
      </c>
      <c r="D103" s="173" t="str">
        <f>'Crisis Indicator Data'!D100</f>
        <v>Pakistan</v>
      </c>
      <c r="E103" s="173" t="str">
        <f>'Crisis Indicator Data'!E100</f>
        <v>PAK</v>
      </c>
      <c r="F103" s="182">
        <f>IF('Crisis Indicator Data'!Q100="x","x",('Crisis Indicator Data'!Q100/1000000))</f>
        <v>0</v>
      </c>
      <c r="G103" s="182">
        <f>IF('Crisis Indicator Data'!R100="x","x",('Crisis Indicator Data'!R100/1000000))</f>
        <v>12.4</v>
      </c>
      <c r="H103" s="182">
        <f>IF('Crisis Indicator Data'!S100="x","x",('Crisis Indicator Data'!S100/1000000))</f>
        <v>20.57</v>
      </c>
      <c r="I103" s="182">
        <f>IF('Crisis Indicator Data'!T100="x","x",('Crisis Indicator Data'!T100/1000000))</f>
        <v>0.03</v>
      </c>
      <c r="J103" s="182">
        <f>IF('Crisis Indicator Data'!U100="x","x",('Crisis Indicator Data'!U100/1000000))</f>
        <v>0</v>
      </c>
      <c r="K103" s="168">
        <f t="shared" si="9"/>
        <v>5</v>
      </c>
      <c r="L103" s="165">
        <f>IF(F103="x","x",(F103*1000000/VLOOKUP($C103,'Crisis Indicator Data'!$C$3:$H$198,5,FALSE)))</f>
        <v>0</v>
      </c>
      <c r="M103" s="165">
        <f>IF(G103="x","x",(G103*1000000/VLOOKUP($C103,'Crisis Indicator Data'!$C$3:$H$198,5,FALSE)))</f>
        <v>0.37575757575757573</v>
      </c>
      <c r="N103" s="165">
        <f>IF(H103="x","x",(H103*1000000/VLOOKUP($C103,'Crisis Indicator Data'!$C$3:$H$198,5,FALSE)))</f>
        <v>0.62333333333333329</v>
      </c>
      <c r="O103" s="165">
        <f>IF(I103="x","x",(I103*1000000/VLOOKUP($C103,'Crisis Indicator Data'!$C$3:$H$198,5,FALSE)))</f>
        <v>9.0909090909090909E-4</v>
      </c>
      <c r="P103" s="165">
        <f>IF(J103="x","x",(J103*1000000/VLOOKUP($C103,'Crisis Indicator Data'!$C$3:$H$198,5,FALSE)))</f>
        <v>0</v>
      </c>
      <c r="Q103" s="147">
        <f t="shared" si="10"/>
        <v>3</v>
      </c>
      <c r="R103" s="147">
        <f t="shared" si="11"/>
        <v>4</v>
      </c>
    </row>
    <row r="104" spans="1:18" x14ac:dyDescent="0.25">
      <c r="A104" s="172" t="str">
        <f>'Crisis Indicator Data'!A101</f>
        <v>Venezuela displacement in Panama</v>
      </c>
      <c r="B104" s="173" t="str">
        <f>'Crisis Indicator Data'!B101</f>
        <v>Displacement</v>
      </c>
      <c r="C104" s="173" t="str">
        <f>'Crisis Indicator Data'!C101</f>
        <v>PAN002</v>
      </c>
      <c r="D104" s="173" t="str">
        <f>'Crisis Indicator Data'!D101</f>
        <v>Panama</v>
      </c>
      <c r="E104" s="173" t="str">
        <f>'Crisis Indicator Data'!E101</f>
        <v>PAN</v>
      </c>
      <c r="F104" s="182">
        <f>IF('Crisis Indicator Data'!Q101="x","x",('Crisis Indicator Data'!Q101/1000000))</f>
        <v>7.1999999999999995E-2</v>
      </c>
      <c r="G104" s="182">
        <f>IF('Crisis Indicator Data'!R101="x","x",('Crisis Indicator Data'!R101/1000000))</f>
        <v>0</v>
      </c>
      <c r="H104" s="182">
        <f>IF('Crisis Indicator Data'!S101="x","x",('Crisis Indicator Data'!S101/1000000))</f>
        <v>7.2999999999999995E-2</v>
      </c>
      <c r="I104" s="182">
        <f>IF('Crisis Indicator Data'!T101="x","x",('Crisis Indicator Data'!T101/1000000))</f>
        <v>0</v>
      </c>
      <c r="J104" s="182">
        <f>IF('Crisis Indicator Data'!U101="x","x",('Crisis Indicator Data'!U101/1000000))</f>
        <v>0</v>
      </c>
      <c r="K104" s="168">
        <f t="shared" si="9"/>
        <v>1.4</v>
      </c>
      <c r="L104" s="165">
        <f>IF(F104="x","x",(F104*1000000/VLOOKUP($C104,'Crisis Indicator Data'!$C$3:$H$198,5,FALSE)))</f>
        <v>0.49655172413793103</v>
      </c>
      <c r="M104" s="165">
        <f>IF(G104="x","x",(G104*1000000/VLOOKUP($C104,'Crisis Indicator Data'!$C$3:$H$198,5,FALSE)))</f>
        <v>0</v>
      </c>
      <c r="N104" s="165">
        <f>IF(H104="x","x",(H104*1000000/VLOOKUP($C104,'Crisis Indicator Data'!$C$3:$H$198,5,FALSE)))</f>
        <v>0.50344827586206897</v>
      </c>
      <c r="O104" s="165">
        <f>IF(I104="x","x",(I104*1000000/VLOOKUP($C104,'Crisis Indicator Data'!$C$3:$H$198,5,FALSE)))</f>
        <v>0</v>
      </c>
      <c r="P104" s="165">
        <f>IF(J104="x","x",(J104*1000000/VLOOKUP($C104,'Crisis Indicator Data'!$C$3:$H$198,5,FALSE)))</f>
        <v>0</v>
      </c>
      <c r="Q104" s="147">
        <f t="shared" si="10"/>
        <v>3</v>
      </c>
      <c r="R104" s="147">
        <f t="shared" si="11"/>
        <v>2.2000000000000002</v>
      </c>
    </row>
    <row r="105" spans="1:18" x14ac:dyDescent="0.25">
      <c r="A105" s="172" t="str">
        <f>'Crisis Indicator Data'!A102</f>
        <v>Venezuela displacement in Peru</v>
      </c>
      <c r="B105" s="173" t="str">
        <f>'Crisis Indicator Data'!B102</f>
        <v>Displacement</v>
      </c>
      <c r="C105" s="173" t="str">
        <f>'Crisis Indicator Data'!C102</f>
        <v>PER002</v>
      </c>
      <c r="D105" s="173" t="str">
        <f>'Crisis Indicator Data'!D102</f>
        <v>Peru</v>
      </c>
      <c r="E105" s="173" t="str">
        <f>'Crisis Indicator Data'!E102</f>
        <v>PER</v>
      </c>
      <c r="F105" s="182">
        <f>IF('Crisis Indicator Data'!Q102="x","x",('Crisis Indicator Data'!Q102/1000000))</f>
        <v>23.277999999999999</v>
      </c>
      <c r="G105" s="182">
        <f>IF('Crisis Indicator Data'!R102="x","x",('Crisis Indicator Data'!R102/1000000))</f>
        <v>8.3810000000000002</v>
      </c>
      <c r="H105" s="182">
        <f>IF('Crisis Indicator Data'!S102="x","x",('Crisis Indicator Data'!S102/1000000))</f>
        <v>1.7</v>
      </c>
      <c r="I105" s="182">
        <f>IF('Crisis Indicator Data'!T102="x","x",('Crisis Indicator Data'!T102/1000000))</f>
        <v>0</v>
      </c>
      <c r="J105" s="182">
        <f>IF('Crisis Indicator Data'!U102="x","x",('Crisis Indicator Data'!U102/1000000))</f>
        <v>0</v>
      </c>
      <c r="K105" s="168">
        <f t="shared" si="9"/>
        <v>3.7</v>
      </c>
      <c r="L105" s="165">
        <f>IF(F105="x","x",(F105*1000000/VLOOKUP($C105,'Crisis Indicator Data'!$C$3:$H$198,5,FALSE)))</f>
        <v>0.697802691927216</v>
      </c>
      <c r="M105" s="165">
        <f>IF(G105="x","x",(G105*1000000/VLOOKUP($C105,'Crisis Indicator Data'!$C$3:$H$198,5,FALSE)))</f>
        <v>0.25123654785814925</v>
      </c>
      <c r="N105" s="165">
        <f>IF(H105="x","x",(H105*1000000/VLOOKUP($C105,'Crisis Indicator Data'!$C$3:$H$198,5,FALSE)))</f>
        <v>5.0960760214634734E-2</v>
      </c>
      <c r="O105" s="165">
        <f>IF(I105="x","x",(I105*1000000/VLOOKUP($C105,'Crisis Indicator Data'!$C$3:$H$198,5,FALSE)))</f>
        <v>0</v>
      </c>
      <c r="P105" s="165">
        <f>IF(J105="x","x",(J105*1000000/VLOOKUP($C105,'Crisis Indicator Data'!$C$3:$H$198,5,FALSE)))</f>
        <v>0</v>
      </c>
      <c r="Q105" s="147">
        <f t="shared" si="10"/>
        <v>3</v>
      </c>
      <c r="R105" s="147">
        <f t="shared" si="11"/>
        <v>3.35</v>
      </c>
    </row>
    <row r="106" spans="1:18" x14ac:dyDescent="0.25">
      <c r="A106" s="172" t="str">
        <f>'Crisis Indicator Data'!A103</f>
        <v>Multiple crises in the Philippines</v>
      </c>
      <c r="B106" s="173" t="str">
        <f>'Crisis Indicator Data'!B103</f>
        <v>Conflict,Cyclone,Violence,Floods,Other seasonal event</v>
      </c>
      <c r="C106" s="173" t="str">
        <f>'Crisis Indicator Data'!C103</f>
        <v>PHL001</v>
      </c>
      <c r="D106" s="173" t="str">
        <f>'Crisis Indicator Data'!D103</f>
        <v>Philippines</v>
      </c>
      <c r="E106" s="173" t="str">
        <f>'Crisis Indicator Data'!E103</f>
        <v>PHL</v>
      </c>
      <c r="F106" s="182">
        <f>IF('Crisis Indicator Data'!Q103="x","x",('Crisis Indicator Data'!Q103/1000000))</f>
        <v>100.36799999999999</v>
      </c>
      <c r="G106" s="182">
        <f>IF('Crisis Indicator Data'!R103="x","x",('Crisis Indicator Data'!R103/1000000))</f>
        <v>8.5359999999999996</v>
      </c>
      <c r="H106" s="182">
        <f>IF('Crisis Indicator Data'!S103="x","x",('Crisis Indicator Data'!S103/1000000))</f>
        <v>0.129</v>
      </c>
      <c r="I106" s="182">
        <f>IF('Crisis Indicator Data'!T103="x","x",('Crisis Indicator Data'!T103/1000000))</f>
        <v>0</v>
      </c>
      <c r="J106" s="182">
        <f>IF('Crisis Indicator Data'!U103="x","x",('Crisis Indicator Data'!U103/1000000))</f>
        <v>0</v>
      </c>
      <c r="K106" s="168">
        <f t="shared" si="9"/>
        <v>1.9</v>
      </c>
      <c r="L106" s="165">
        <f>IF(F106="x","x",(F106*1000000/VLOOKUP($C106,'Crisis Indicator Data'!$C$3:$H$198,5,FALSE)))</f>
        <v>0.92052864729026995</v>
      </c>
      <c r="M106" s="165">
        <f>IF(G106="x","x",(G106*1000000/VLOOKUP($C106,'Crisis Indicator Data'!$C$3:$H$198,5,FALSE)))</f>
        <v>7.8288224665926831E-2</v>
      </c>
      <c r="N106" s="165">
        <f>IF(H106="x","x",(H106*1000000/VLOOKUP($C106,'Crisis Indicator Data'!$C$3:$H$198,5,FALSE)))</f>
        <v>1.1831280438032521E-3</v>
      </c>
      <c r="O106" s="165">
        <f>IF(I106="x","x",(I106*1000000/VLOOKUP($C106,'Crisis Indicator Data'!$C$3:$H$198,5,FALSE)))</f>
        <v>0</v>
      </c>
      <c r="P106" s="165">
        <f>IF(J106="x","x",(J106*1000000/VLOOKUP($C106,'Crisis Indicator Data'!$C$3:$H$198,5,FALSE)))</f>
        <v>0</v>
      </c>
      <c r="Q106" s="147">
        <f t="shared" si="10"/>
        <v>2</v>
      </c>
      <c r="R106" s="147">
        <f t="shared" si="11"/>
        <v>1.95</v>
      </c>
    </row>
    <row r="107" spans="1:18" x14ac:dyDescent="0.25">
      <c r="A107" s="172" t="str">
        <f>'Crisis Indicator Data'!A104</f>
        <v>Mindanao conflict</v>
      </c>
      <c r="B107" s="173" t="str">
        <f>'Crisis Indicator Data'!B104</f>
        <v>Conflict,Violence</v>
      </c>
      <c r="C107" s="173" t="str">
        <f>'Crisis Indicator Data'!C104</f>
        <v>PHL003</v>
      </c>
      <c r="D107" s="173" t="str">
        <f>'Crisis Indicator Data'!D104</f>
        <v>Philippines</v>
      </c>
      <c r="E107" s="173" t="str">
        <f>'Crisis Indicator Data'!E104</f>
        <v>PHL</v>
      </c>
      <c r="F107" s="182">
        <f>IF('Crisis Indicator Data'!Q104="x","x",('Crisis Indicator Data'!Q104/1000000))</f>
        <v>26.135999999999999</v>
      </c>
      <c r="G107" s="182">
        <f>IF('Crisis Indicator Data'!R104="x","x",('Crisis Indicator Data'!R104/1000000))</f>
        <v>0</v>
      </c>
      <c r="H107" s="182">
        <f>IF('Crisis Indicator Data'!S104="x","x",('Crisis Indicator Data'!S104/1000000))</f>
        <v>0.11600000000000001</v>
      </c>
      <c r="I107" s="182">
        <f>IF('Crisis Indicator Data'!T104="x","x",('Crisis Indicator Data'!T104/1000000))</f>
        <v>0</v>
      </c>
      <c r="J107" s="182">
        <f>IF('Crisis Indicator Data'!U104="x","x",('Crisis Indicator Data'!U104/1000000))</f>
        <v>0</v>
      </c>
      <c r="K107" s="168">
        <f t="shared" si="9"/>
        <v>1.8</v>
      </c>
      <c r="L107" s="165">
        <f>IF(F107="x","x",(F107*1000000/VLOOKUP($C107,'Crisis Indicator Data'!$C$3:$H$198,5,FALSE)))</f>
        <v>0.99558128904464427</v>
      </c>
      <c r="M107" s="165">
        <f>IF(G107="x","x",(G107*1000000/VLOOKUP($C107,'Crisis Indicator Data'!$C$3:$H$198,5,FALSE)))</f>
        <v>0</v>
      </c>
      <c r="N107" s="165">
        <f>IF(H107="x","x",(H107*1000000/VLOOKUP($C107,'Crisis Indicator Data'!$C$3:$H$198,5,FALSE)))</f>
        <v>4.4187109553557825E-3</v>
      </c>
      <c r="O107" s="165">
        <f>IF(I107="x","x",(I107*1000000/VLOOKUP($C107,'Crisis Indicator Data'!$C$3:$H$198,5,FALSE)))</f>
        <v>0</v>
      </c>
      <c r="P107" s="165">
        <f>IF(J107="x","x",(J107*1000000/VLOOKUP($C107,'Crisis Indicator Data'!$C$3:$H$198,5,FALSE)))</f>
        <v>0</v>
      </c>
      <c r="Q107" s="147">
        <f t="shared" si="10"/>
        <v>1</v>
      </c>
      <c r="R107" s="147">
        <f t="shared" si="11"/>
        <v>1.4</v>
      </c>
    </row>
    <row r="108" spans="1:18" x14ac:dyDescent="0.25">
      <c r="A108" s="172" t="str">
        <f>'Crisis Indicator Data'!A105</f>
        <v>Typhoon Nalgae</v>
      </c>
      <c r="B108" s="173" t="str">
        <f>'Crisis Indicator Data'!B105</f>
        <v>Cyclone</v>
      </c>
      <c r="C108" s="173" t="str">
        <f>'Crisis Indicator Data'!C105</f>
        <v>PHL012</v>
      </c>
      <c r="D108" s="173" t="str">
        <f>'Crisis Indicator Data'!D105</f>
        <v>Philippines</v>
      </c>
      <c r="E108" s="173" t="str">
        <f>'Crisis Indicator Data'!E105</f>
        <v>PHL</v>
      </c>
      <c r="F108" s="182">
        <f>IF('Crisis Indicator Data'!Q105="x","x",('Crisis Indicator Data'!Q105/1000000))</f>
        <v>89.635000000000005</v>
      </c>
      <c r="G108" s="182">
        <f>IF('Crisis Indicator Data'!R105="x","x",('Crisis Indicator Data'!R105/1000000))</f>
        <v>6.3220000000000001</v>
      </c>
      <c r="H108" s="182">
        <f>IF('Crisis Indicator Data'!S105="x","x",('Crisis Indicator Data'!S105/1000000))</f>
        <v>5.0000000000000001E-3</v>
      </c>
      <c r="I108" s="182">
        <f>IF('Crisis Indicator Data'!T105="x","x",('Crisis Indicator Data'!T105/1000000))</f>
        <v>0</v>
      </c>
      <c r="J108" s="182">
        <f>IF('Crisis Indicator Data'!U105="x","x",('Crisis Indicator Data'!U105/1000000))</f>
        <v>0</v>
      </c>
      <c r="K108" s="168">
        <f t="shared" si="9"/>
        <v>0</v>
      </c>
      <c r="L108" s="165">
        <f>IF(F108="x","x",(F108*1000000/VLOOKUP($C108,'Crisis Indicator Data'!$C$3:$H$198,5,FALSE)))</f>
        <v>0.93406765177882911</v>
      </c>
      <c r="M108" s="165">
        <f>IF(G108="x","x",(G108*1000000/VLOOKUP($C108,'Crisis Indicator Data'!$C$3:$H$198,5,FALSE)))</f>
        <v>6.5880244263354246E-2</v>
      </c>
      <c r="N108" s="165">
        <f>IF(H108="x","x",(H108*1000000/VLOOKUP($C108,'Crisis Indicator Data'!$C$3:$H$198,5,FALSE)))</f>
        <v>5.2103957816635751E-5</v>
      </c>
      <c r="O108" s="165">
        <f>IF(I108="x","x",(I108*1000000/VLOOKUP($C108,'Crisis Indicator Data'!$C$3:$H$198,5,FALSE)))</f>
        <v>0</v>
      </c>
      <c r="P108" s="165">
        <f>IF(J108="x","x",(J108*1000000/VLOOKUP($C108,'Crisis Indicator Data'!$C$3:$H$198,5,FALSE)))</f>
        <v>0</v>
      </c>
      <c r="Q108" s="147">
        <f t="shared" si="10"/>
        <v>2</v>
      </c>
      <c r="R108" s="147">
        <f t="shared" si="11"/>
        <v>1</v>
      </c>
    </row>
    <row r="109" spans="1:18" x14ac:dyDescent="0.25">
      <c r="A109" s="172" t="str">
        <f>'Crisis Indicator Data'!A106</f>
        <v>LPAs, Northeast Monsoon, and Shear Line</v>
      </c>
      <c r="B109" s="173" t="str">
        <f>'Crisis Indicator Data'!B106</f>
        <v>Floods,Other seasonal event</v>
      </c>
      <c r="C109" s="173" t="str">
        <f>'Crisis Indicator Data'!C106</f>
        <v>PHL013</v>
      </c>
      <c r="D109" s="173" t="str">
        <f>'Crisis Indicator Data'!D106</f>
        <v>Philippines</v>
      </c>
      <c r="E109" s="173" t="str">
        <f>'Crisis Indicator Data'!E106</f>
        <v>PHL</v>
      </c>
      <c r="F109" s="182">
        <f>IF('Crisis Indicator Data'!Q106="x","x",('Crisis Indicator Data'!Q106/1000000))</f>
        <v>48.959000000000003</v>
      </c>
      <c r="G109" s="182">
        <f>IF('Crisis Indicator Data'!R106="x","x",('Crisis Indicator Data'!R106/1000000))</f>
        <v>2.214</v>
      </c>
      <c r="H109" s="182">
        <f>IF('Crisis Indicator Data'!S106="x","x",('Crisis Indicator Data'!S106/1000000))</f>
        <v>8.0000000000000002E-3</v>
      </c>
      <c r="I109" s="182">
        <f>IF('Crisis Indicator Data'!T106="x","x",('Crisis Indicator Data'!T106/1000000))</f>
        <v>0</v>
      </c>
      <c r="J109" s="182">
        <f>IF('Crisis Indicator Data'!U106="x","x",('Crisis Indicator Data'!U106/1000000))</f>
        <v>0</v>
      </c>
      <c r="K109" s="168">
        <f t="shared" si="9"/>
        <v>0</v>
      </c>
      <c r="L109" s="165">
        <f>IF(F109="x","x",(F109*1000000/VLOOKUP($C109,'Crisis Indicator Data'!$C$3:$H$198,5,FALSE)))</f>
        <v>0.95658545163244169</v>
      </c>
      <c r="M109" s="165">
        <f>IF(G109="x","x",(G109*1000000/VLOOKUP($C109,'Crisis Indicator Data'!$C$3:$H$198,5,FALSE)))</f>
        <v>4.3258240362634572E-2</v>
      </c>
      <c r="N109" s="165">
        <f>IF(H109="x","x",(H109*1000000/VLOOKUP($C109,'Crisis Indicator Data'!$C$3:$H$198,5,FALSE)))</f>
        <v>1.5630800492370215E-4</v>
      </c>
      <c r="O109" s="165">
        <f>IF(I109="x","x",(I109*1000000/VLOOKUP($C109,'Crisis Indicator Data'!$C$3:$H$198,5,FALSE)))</f>
        <v>0</v>
      </c>
      <c r="P109" s="165">
        <f>IF(J109="x","x",(J109*1000000/VLOOKUP($C109,'Crisis Indicator Data'!$C$3:$H$198,5,FALSE)))</f>
        <v>0</v>
      </c>
      <c r="Q109" s="147">
        <f t="shared" si="10"/>
        <v>1</v>
      </c>
      <c r="R109" s="147">
        <f t="shared" si="11"/>
        <v>0.5</v>
      </c>
    </row>
    <row r="110" spans="1:18" x14ac:dyDescent="0.25">
      <c r="A110" s="172" t="str">
        <f>'Crisis Indicator Data'!A107</f>
        <v>Highlands Violence</v>
      </c>
      <c r="B110" s="173" t="str">
        <f>'Crisis Indicator Data'!B107</f>
        <v>Earthquake</v>
      </c>
      <c r="C110" s="173" t="str">
        <f>'Crisis Indicator Data'!C107</f>
        <v>PNG003</v>
      </c>
      <c r="D110" s="173" t="str">
        <f>'Crisis Indicator Data'!D107</f>
        <v>Papua New Guinea</v>
      </c>
      <c r="E110" s="173" t="str">
        <f>'Crisis Indicator Data'!E107</f>
        <v>PNG</v>
      </c>
      <c r="F110" s="182">
        <f>IF('Crisis Indicator Data'!Q107="x","x",('Crisis Indicator Data'!Q107/1000000))</f>
        <v>2.59</v>
      </c>
      <c r="G110" s="182">
        <f>IF('Crisis Indicator Data'!R107="x","x",('Crisis Indicator Data'!R107/1000000))</f>
        <v>0</v>
      </c>
      <c r="H110" s="182">
        <f>IF('Crisis Indicator Data'!S107="x","x",('Crisis Indicator Data'!S107/1000000))</f>
        <v>0.23300000000000001</v>
      </c>
      <c r="I110" s="182">
        <f>IF('Crisis Indicator Data'!T107="x","x",('Crisis Indicator Data'!T107/1000000))</f>
        <v>3.2000000000000001E-2</v>
      </c>
      <c r="J110" s="182">
        <f>IF('Crisis Indicator Data'!U107="x","x",('Crisis Indicator Data'!U107/1000000))</f>
        <v>0</v>
      </c>
      <c r="K110" s="168">
        <f t="shared" si="9"/>
        <v>2.4</v>
      </c>
      <c r="L110" s="165">
        <f>IF(F110="x","x",(F110*1000000/VLOOKUP($C110,'Crisis Indicator Data'!$C$3:$H$198,5,FALSE)))</f>
        <v>0.90718038528896672</v>
      </c>
      <c r="M110" s="165">
        <f>IF(G110="x","x",(G110*1000000/VLOOKUP($C110,'Crisis Indicator Data'!$C$3:$H$198,5,FALSE)))</f>
        <v>0</v>
      </c>
      <c r="N110" s="165">
        <f>IF(H110="x","x",(H110*1000000/VLOOKUP($C110,'Crisis Indicator Data'!$C$3:$H$198,5,FALSE)))</f>
        <v>8.1611208406304731E-2</v>
      </c>
      <c r="O110" s="165">
        <f>IF(I110="x","x",(I110*1000000/VLOOKUP($C110,'Crisis Indicator Data'!$C$3:$H$198,5,FALSE)))</f>
        <v>1.1208406304728547E-2</v>
      </c>
      <c r="P110" s="165">
        <f>IF(J110="x","x",(J110*1000000/VLOOKUP($C110,'Crisis Indicator Data'!$C$3:$H$198,5,FALSE)))</f>
        <v>0</v>
      </c>
      <c r="Q110" s="147">
        <f t="shared" si="10"/>
        <v>3</v>
      </c>
      <c r="R110" s="147">
        <f t="shared" si="11"/>
        <v>2.7</v>
      </c>
    </row>
    <row r="111" spans="1:18" x14ac:dyDescent="0.25">
      <c r="A111" s="172" t="str">
        <f>'Crisis Indicator Data'!A108</f>
        <v>Displacement from Ukraine conflict in Poland</v>
      </c>
      <c r="B111" s="173" t="str">
        <f>'Crisis Indicator Data'!B108</f>
        <v>Displacement,Conflict</v>
      </c>
      <c r="C111" s="173" t="str">
        <f>'Crisis Indicator Data'!C108</f>
        <v>POL002</v>
      </c>
      <c r="D111" s="173" t="str">
        <f>'Crisis Indicator Data'!D108</f>
        <v>Poland</v>
      </c>
      <c r="E111" s="173" t="str">
        <f>'Crisis Indicator Data'!E108</f>
        <v>POL</v>
      </c>
      <c r="F111" s="182">
        <f>IF('Crisis Indicator Data'!Q108="x","x",('Crisis Indicator Data'!Q108/1000000))</f>
        <v>0.36</v>
      </c>
      <c r="G111" s="182">
        <f>IF('Crisis Indicator Data'!R108="x","x",('Crisis Indicator Data'!R108/1000000))</f>
        <v>0</v>
      </c>
      <c r="H111" s="182">
        <f>IF('Crisis Indicator Data'!S108="x","x",('Crisis Indicator Data'!S108/1000000))</f>
        <v>1.5840000000000001</v>
      </c>
      <c r="I111" s="182">
        <f>IF('Crisis Indicator Data'!T108="x","x",('Crisis Indicator Data'!T108/1000000))</f>
        <v>0</v>
      </c>
      <c r="J111" s="182">
        <f>IF('Crisis Indicator Data'!U108="x","x",('Crisis Indicator Data'!U108/1000000))</f>
        <v>0</v>
      </c>
      <c r="K111" s="168">
        <f t="shared" si="9"/>
        <v>3.7</v>
      </c>
      <c r="L111" s="165">
        <f>IF(F111="x","x",(F111*1000000/VLOOKUP($C111,'Crisis Indicator Data'!$C$3:$H$198,5,FALSE)))</f>
        <v>0.18518518518518517</v>
      </c>
      <c r="M111" s="165">
        <f>IF(G111="x","x",(G111*1000000/VLOOKUP($C111,'Crisis Indicator Data'!$C$3:$H$198,5,FALSE)))</f>
        <v>0</v>
      </c>
      <c r="N111" s="165">
        <f>IF(H111="x","x",(H111*1000000/VLOOKUP($C111,'Crisis Indicator Data'!$C$3:$H$198,5,FALSE)))</f>
        <v>0.81481481481481477</v>
      </c>
      <c r="O111" s="165">
        <f>IF(I111="x","x",(I111*1000000/VLOOKUP($C111,'Crisis Indicator Data'!$C$3:$H$198,5,FALSE)))</f>
        <v>0</v>
      </c>
      <c r="P111" s="165">
        <f>IF(J111="x","x",(J111*1000000/VLOOKUP($C111,'Crisis Indicator Data'!$C$3:$H$198,5,FALSE)))</f>
        <v>0</v>
      </c>
      <c r="Q111" s="147">
        <f t="shared" si="10"/>
        <v>3</v>
      </c>
      <c r="R111" s="147">
        <f t="shared" si="11"/>
        <v>3.35</v>
      </c>
    </row>
    <row r="112" spans="1:18" x14ac:dyDescent="0.25">
      <c r="A112" s="172" t="str">
        <f>'Crisis Indicator Data'!A109</f>
        <v>Complex crisis in DPRK</v>
      </c>
      <c r="B112" s="173" t="str">
        <f>'Crisis Indicator Data'!B109</f>
        <v>Socio-political,Floods,Other seasonal event,Food Security</v>
      </c>
      <c r="C112" s="173" t="str">
        <f>'Crisis Indicator Data'!C109</f>
        <v>PRK001</v>
      </c>
      <c r="D112" s="173" t="str">
        <f>'Crisis Indicator Data'!D109</f>
        <v>DPRK</v>
      </c>
      <c r="E112" s="173" t="str">
        <f>'Crisis Indicator Data'!E109</f>
        <v>PRK</v>
      </c>
      <c r="F112" s="182">
        <f>IF('Crisis Indicator Data'!Q109="x","x",('Crisis Indicator Data'!Q109/1000000))</f>
        <v>0</v>
      </c>
      <c r="G112" s="182">
        <f>IF('Crisis Indicator Data'!R109="x","x",('Crisis Indicator Data'!R109/1000000))</f>
        <v>15.715</v>
      </c>
      <c r="H112" s="182">
        <f>IF('Crisis Indicator Data'!S109="x","x",('Crisis Indicator Data'!S109/1000000))</f>
        <v>4.97</v>
      </c>
      <c r="I112" s="182">
        <f>IF('Crisis Indicator Data'!T109="x","x",('Crisis Indicator Data'!T109/1000000))</f>
        <v>5.4589999999999996</v>
      </c>
      <c r="J112" s="182">
        <f>IF('Crisis Indicator Data'!U109="x","x",('Crisis Indicator Data'!U109/1000000))</f>
        <v>0</v>
      </c>
      <c r="K112" s="168">
        <f t="shared" si="9"/>
        <v>5</v>
      </c>
      <c r="L112" s="165">
        <f>IF(F112="x","x",(F112*1000000/VLOOKUP($C112,'Crisis Indicator Data'!$C$3:$H$198,5,FALSE)))</f>
        <v>0</v>
      </c>
      <c r="M112" s="165">
        <f>IF(G112="x","x",(G112*1000000/VLOOKUP($C112,'Crisis Indicator Data'!$C$3:$H$198,5,FALSE)))</f>
        <v>0.60107095046854087</v>
      </c>
      <c r="N112" s="165">
        <f>IF(H112="x","x",(H112*1000000/VLOOKUP($C112,'Crisis Indicator Data'!$C$3:$H$198,5,FALSE)))</f>
        <v>0.19009370816599733</v>
      </c>
      <c r="O112" s="165">
        <f>IF(I112="x","x",(I112*1000000/VLOOKUP($C112,'Crisis Indicator Data'!$C$3:$H$198,5,FALSE)))</f>
        <v>0.20879709313444253</v>
      </c>
      <c r="P112" s="165">
        <f>IF(J112="x","x",(J112*1000000/VLOOKUP($C112,'Crisis Indicator Data'!$C$3:$H$198,5,FALSE)))</f>
        <v>0</v>
      </c>
      <c r="Q112" s="147">
        <f t="shared" si="10"/>
        <v>4</v>
      </c>
      <c r="R112" s="147">
        <f t="shared" si="11"/>
        <v>4.5</v>
      </c>
    </row>
    <row r="113" spans="1:18" x14ac:dyDescent="0.25">
      <c r="A113" s="172" t="str">
        <f>'Crisis Indicator Data'!A110</f>
        <v>Conflict in Palestine</v>
      </c>
      <c r="B113" s="173" t="str">
        <f>'Crisis Indicator Data'!B110</f>
        <v>Conflict,Socio-political,Violence</v>
      </c>
      <c r="C113" s="173" t="str">
        <f>'Crisis Indicator Data'!C110</f>
        <v>PSE002</v>
      </c>
      <c r="D113" s="173" t="str">
        <f>'Crisis Indicator Data'!D110</f>
        <v>Palestine</v>
      </c>
      <c r="E113" s="173" t="str">
        <f>'Crisis Indicator Data'!E110</f>
        <v>PSE</v>
      </c>
      <c r="F113" s="182">
        <f>IF('Crisis Indicator Data'!Q110="x","x",('Crisis Indicator Data'!Q110/1000000))</f>
        <v>0</v>
      </c>
      <c r="G113" s="182">
        <f>IF('Crisis Indicator Data'!R110="x","x",('Crisis Indicator Data'!R110/1000000))</f>
        <v>3.2549999999999999</v>
      </c>
      <c r="H113" s="182">
        <f>IF('Crisis Indicator Data'!S110="x","x",('Crisis Indicator Data'!S110/1000000))</f>
        <v>1.335</v>
      </c>
      <c r="I113" s="182">
        <f>IF('Crisis Indicator Data'!T110="x","x",('Crisis Indicator Data'!T110/1000000))</f>
        <v>0.7</v>
      </c>
      <c r="J113" s="182">
        <f>IF('Crisis Indicator Data'!U110="x","x",('Crisis Indicator Data'!U110/1000000))</f>
        <v>6.5000000000000002E-2</v>
      </c>
      <c r="K113" s="168">
        <f t="shared" si="9"/>
        <v>3.9</v>
      </c>
      <c r="L113" s="165">
        <f>IF(F113="x","x",(F113*1000000/VLOOKUP($C113,'Crisis Indicator Data'!$C$3:$H$198,5,FALSE)))</f>
        <v>0</v>
      </c>
      <c r="M113" s="165">
        <f>IF(G113="x","x",(G113*1000000/VLOOKUP($C113,'Crisis Indicator Data'!$C$3:$H$198,5,FALSE)))</f>
        <v>0.60784313725490191</v>
      </c>
      <c r="N113" s="165">
        <f>IF(H113="x","x",(H113*1000000/VLOOKUP($C113,'Crisis Indicator Data'!$C$3:$H$198,5,FALSE)))</f>
        <v>0.24929971988795518</v>
      </c>
      <c r="O113" s="165">
        <f>IF(I113="x","x",(I113*1000000/VLOOKUP($C113,'Crisis Indicator Data'!$C$3:$H$198,5,FALSE)))</f>
        <v>0.13071895424836602</v>
      </c>
      <c r="P113" s="165">
        <f>IF(J113="x","x",(J113*1000000/VLOOKUP($C113,'Crisis Indicator Data'!$C$3:$H$198,5,FALSE)))</f>
        <v>1.2138188608776844E-2</v>
      </c>
      <c r="Q113" s="147">
        <f t="shared" si="10"/>
        <v>4</v>
      </c>
      <c r="R113" s="147">
        <f t="shared" si="11"/>
        <v>3.95</v>
      </c>
    </row>
    <row r="114" spans="1:18" x14ac:dyDescent="0.25">
      <c r="A114" s="172" t="str">
        <f>'Crisis Indicator Data'!A111</f>
        <v>Regional Boko Haram Crisis</v>
      </c>
      <c r="B114" s="173">
        <f>'Crisis Indicator Data'!B111</f>
        <v>0</v>
      </c>
      <c r="C114" s="173" t="str">
        <f>'Crisis Indicator Data'!C111</f>
        <v>REG001</v>
      </c>
      <c r="D114" s="173" t="str">
        <f>'Crisis Indicator Data'!D111</f>
        <v>Nigeria,Niger,Chad,Cameroon</v>
      </c>
      <c r="E114" s="173" t="str">
        <f>'Crisis Indicator Data'!E111</f>
        <v>NGA,NER,TCD,CMR</v>
      </c>
      <c r="F114" s="182">
        <f>IF('Crisis Indicator Data'!Q111="x","x",('Crisis Indicator Data'!Q111/1000000))</f>
        <v>3.49</v>
      </c>
      <c r="G114" s="182">
        <f>IF('Crisis Indicator Data'!R111="x","x",('Crisis Indicator Data'!R111/1000000))</f>
        <v>6.2119999999999997</v>
      </c>
      <c r="H114" s="182">
        <f>IF('Crisis Indicator Data'!S111="x","x",('Crisis Indicator Data'!S111/1000000))</f>
        <v>6.4089999999999998</v>
      </c>
      <c r="I114" s="182">
        <f>IF('Crisis Indicator Data'!T111="x","x",('Crisis Indicator Data'!T111/1000000))</f>
        <v>3.452</v>
      </c>
      <c r="J114" s="182">
        <f>IF('Crisis Indicator Data'!U111="x","x",('Crisis Indicator Data'!U111/1000000))</f>
        <v>0.91100000000000003</v>
      </c>
      <c r="K114" s="168">
        <f t="shared" si="9"/>
        <v>5</v>
      </c>
      <c r="L114" s="165">
        <f>IF(F114="x","x",(F114*1000000/VLOOKUP($C114,'Crisis Indicator Data'!$C$3:$H$198,5,FALSE)))</f>
        <v>0.17046009573117124</v>
      </c>
      <c r="M114" s="165">
        <f>IF(G114="x","x",(G114*1000000/VLOOKUP($C114,'Crisis Indicator Data'!$C$3:$H$198,5,FALSE)))</f>
        <v>0.30340920191462345</v>
      </c>
      <c r="N114" s="165">
        <f>IF(H114="x","x",(H114*1000000/VLOOKUP($C114,'Crisis Indicator Data'!$C$3:$H$198,5,FALSE)))</f>
        <v>0.31303116147308779</v>
      </c>
      <c r="O114" s="165">
        <f>IF(I114="x","x",(I114*1000000/VLOOKUP($C114,'Crisis Indicator Data'!$C$3:$H$198,5,FALSE)))</f>
        <v>0.16860408322750806</v>
      </c>
      <c r="P114" s="165">
        <f>IF(J114="x","x",(J114*1000000/VLOOKUP($C114,'Crisis Indicator Data'!$C$3:$H$198,5,FALSE)))</f>
        <v>4.4495457653609453E-2</v>
      </c>
      <c r="Q114" s="147">
        <f t="shared" si="10"/>
        <v>4</v>
      </c>
      <c r="R114" s="147">
        <f t="shared" si="11"/>
        <v>4.5</v>
      </c>
    </row>
    <row r="115" spans="1:18" x14ac:dyDescent="0.25">
      <c r="A115" s="172" t="str">
        <f>'Crisis Indicator Data'!A112</f>
        <v>Venezuela Regional Crisis</v>
      </c>
      <c r="B115" s="173">
        <f>'Crisis Indicator Data'!B112</f>
        <v>0</v>
      </c>
      <c r="C115" s="173" t="str">
        <f>'Crisis Indicator Data'!C112</f>
        <v>REG002</v>
      </c>
      <c r="D115" s="173" t="str">
        <f>'Crisis Indicator Data'!D112</f>
        <v>Venezuela,Brazil,Colombia,Ecuador,Peru,Trinidad and Tobago,Chile,Dominican Republic,Panama</v>
      </c>
      <c r="E115" s="173" t="str">
        <f>'Crisis Indicator Data'!E112</f>
        <v>VEN,BRA,COL,ECU,PER,TTO,CHL,DOM,PAN</v>
      </c>
      <c r="F115" s="182">
        <f>IF('Crisis Indicator Data'!Q112="x","x",('Crisis Indicator Data'!Q112/1000000))</f>
        <v>149.809</v>
      </c>
      <c r="G115" s="182">
        <f>IF('Crisis Indicator Data'!R112="x","x",('Crisis Indicator Data'!R112/1000000))</f>
        <v>37.651000000000003</v>
      </c>
      <c r="H115" s="182">
        <f>IF('Crisis Indicator Data'!S112="x","x",('Crisis Indicator Data'!S112/1000000))</f>
        <v>26.943000000000001</v>
      </c>
      <c r="I115" s="182">
        <f>IF('Crisis Indicator Data'!T112="x","x",('Crisis Indicator Data'!T112/1000000))</f>
        <v>0</v>
      </c>
      <c r="J115" s="182">
        <f>IF('Crisis Indicator Data'!U112="x","x",('Crisis Indicator Data'!U112/1000000))</f>
        <v>0</v>
      </c>
      <c r="K115" s="168">
        <f t="shared" si="9"/>
        <v>5</v>
      </c>
      <c r="L115" s="165">
        <f>IF(F115="x","x",(F115*1000000/VLOOKUP($C115,'Crisis Indicator Data'!$C$3:$H$198,5,FALSE)))</f>
        <v>0.69872948946371771</v>
      </c>
      <c r="M115" s="165">
        <f>IF(G115="x","x",(G115*1000000/VLOOKUP($C115,'Crisis Indicator Data'!$C$3:$H$198,5,FALSE)))</f>
        <v>0.17560936931558474</v>
      </c>
      <c r="N115" s="165">
        <f>IF(H115="x","x",(H115*1000000/VLOOKUP($C115,'Crisis Indicator Data'!$C$3:$H$198,5,FALSE)))</f>
        <v>0.12566580535629332</v>
      </c>
      <c r="O115" s="165">
        <f>IF(I115="x","x",(I115*1000000/VLOOKUP($C115,'Crisis Indicator Data'!$C$3:$H$198,5,FALSE)))</f>
        <v>0</v>
      </c>
      <c r="P115" s="165">
        <f>IF(J115="x","x",(J115*1000000/VLOOKUP($C115,'Crisis Indicator Data'!$C$3:$H$198,5,FALSE)))</f>
        <v>0</v>
      </c>
      <c r="Q115" s="147">
        <f t="shared" si="10"/>
        <v>3</v>
      </c>
      <c r="R115" s="147">
        <f t="shared" si="11"/>
        <v>4</v>
      </c>
    </row>
    <row r="116" spans="1:18" x14ac:dyDescent="0.25">
      <c r="A116" s="172" t="str">
        <f>'Crisis Indicator Data'!A113</f>
        <v>Regional Kashmir conflict</v>
      </c>
      <c r="B116" s="173">
        <f>'Crisis Indicator Data'!B113</f>
        <v>0</v>
      </c>
      <c r="C116" s="173" t="str">
        <f>'Crisis Indicator Data'!C113</f>
        <v>REG003</v>
      </c>
      <c r="D116" s="173" t="str">
        <f>'Crisis Indicator Data'!D113</f>
        <v>India,Pakistan</v>
      </c>
      <c r="E116" s="173" t="str">
        <f>'Crisis Indicator Data'!E113</f>
        <v>IND,PAK</v>
      </c>
      <c r="F116" s="182" t="str">
        <f>IF('Crisis Indicator Data'!Q113="x","x",('Crisis Indicator Data'!Q113/1000000))</f>
        <v>x</v>
      </c>
      <c r="G116" s="182" t="str">
        <f>IF('Crisis Indicator Data'!R113="x","x",('Crisis Indicator Data'!R113/1000000))</f>
        <v>x</v>
      </c>
      <c r="H116" s="182" t="str">
        <f>IF('Crisis Indicator Data'!S113="x","x",('Crisis Indicator Data'!S113/1000000))</f>
        <v>x</v>
      </c>
      <c r="I116" s="182" t="str">
        <f>IF('Crisis Indicator Data'!T113="x","x",('Crisis Indicator Data'!T113/1000000))</f>
        <v>x</v>
      </c>
      <c r="J116" s="182" t="str">
        <f>IF('Crisis Indicator Data'!U113="x","x",('Crisis Indicator Data'!U113/1000000))</f>
        <v>x</v>
      </c>
      <c r="K116" s="168" t="str">
        <f t="shared" si="9"/>
        <v>x</v>
      </c>
      <c r="L116" s="165" t="str">
        <f>IF(F116="x","x",(F116*1000000/VLOOKUP($C116,'Crisis Indicator Data'!$C$3:$H$198,5,FALSE)))</f>
        <v>x</v>
      </c>
      <c r="M116" s="165" t="str">
        <f>IF(G116="x","x",(G116*1000000/VLOOKUP($C116,'Crisis Indicator Data'!$C$3:$H$198,5,FALSE)))</f>
        <v>x</v>
      </c>
      <c r="N116" s="165" t="str">
        <f>IF(H116="x","x",(H116*1000000/VLOOKUP($C116,'Crisis Indicator Data'!$C$3:$H$198,5,FALSE)))</f>
        <v>x</v>
      </c>
      <c r="O116" s="165" t="str">
        <f>IF(I116="x","x",(I116*1000000/VLOOKUP($C116,'Crisis Indicator Data'!$C$3:$H$198,5,FALSE)))</f>
        <v>x</v>
      </c>
      <c r="P116" s="165" t="str">
        <f>IF(J116="x","x",(J116*1000000/VLOOKUP($C116,'Crisis Indicator Data'!$C$3:$H$198,5,FALSE)))</f>
        <v>x</v>
      </c>
      <c r="Q116" s="147" t="str">
        <f t="shared" si="10"/>
        <v>x</v>
      </c>
      <c r="R116" s="147" t="str">
        <f t="shared" si="11"/>
        <v>x</v>
      </c>
    </row>
    <row r="117" spans="1:18" x14ac:dyDescent="0.25">
      <c r="A117" s="172" t="str">
        <f>'Crisis Indicator Data'!A114</f>
        <v>Syrian Regional Crisis</v>
      </c>
      <c r="B117" s="173">
        <f>'Crisis Indicator Data'!B114</f>
        <v>0</v>
      </c>
      <c r="C117" s="173" t="str">
        <f>'Crisis Indicator Data'!C114</f>
        <v>REG004</v>
      </c>
      <c r="D117" s="173" t="str">
        <f>'Crisis Indicator Data'!D114</f>
        <v>Syria,Türkiye,Iraq,Egypt,Jordan,Lebanon</v>
      </c>
      <c r="E117" s="173" t="str">
        <f>'Crisis Indicator Data'!E114</f>
        <v>SYR,TUR,IRQ,EGY,JOR,LBN</v>
      </c>
      <c r="F117" s="182">
        <f>IF('Crisis Indicator Data'!Q114="x","x",('Crisis Indicator Data'!Q114/1000000))</f>
        <v>50.243000000000002</v>
      </c>
      <c r="G117" s="182">
        <f>IF('Crisis Indicator Data'!R114="x","x",('Crisis Indicator Data'!R114/1000000))</f>
        <v>18.097000000000001</v>
      </c>
      <c r="H117" s="182">
        <f>IF('Crisis Indicator Data'!S114="x","x",('Crisis Indicator Data'!S114/1000000))</f>
        <v>14.113</v>
      </c>
      <c r="I117" s="182">
        <f>IF('Crisis Indicator Data'!T114="x","x",('Crisis Indicator Data'!T114/1000000))</f>
        <v>6.8639999999999999</v>
      </c>
      <c r="J117" s="182">
        <f>IF('Crisis Indicator Data'!U114="x","x",('Crisis Indicator Data'!U114/1000000))</f>
        <v>0.127</v>
      </c>
      <c r="K117" s="168">
        <f t="shared" si="9"/>
        <v>5</v>
      </c>
      <c r="L117" s="165">
        <f>IF(F117="x","x",(F117*1000000/VLOOKUP($C117,'Crisis Indicator Data'!$C$3:$H$198,5,FALSE)))</f>
        <v>0.56171949242551289</v>
      </c>
      <c r="M117" s="165">
        <f>IF(G117="x","x",(G117*1000000/VLOOKUP($C117,'Crisis Indicator Data'!$C$3:$H$198,5,FALSE)))</f>
        <v>0.20232545139471184</v>
      </c>
      <c r="N117" s="165">
        <f>IF(H117="x","x",(H117*1000000/VLOOKUP($C117,'Crisis Indicator Data'!$C$3:$H$198,5,FALSE)))</f>
        <v>0.1577841131421544</v>
      </c>
      <c r="O117" s="165">
        <f>IF(I117="x","x",(I117*1000000/VLOOKUP($C117,'Crisis Indicator Data'!$C$3:$H$198,5,FALSE)))</f>
        <v>7.6739896025490528E-2</v>
      </c>
      <c r="P117" s="165">
        <f>IF(J117="x","x",(J117*1000000/VLOOKUP($C117,'Crisis Indicator Data'!$C$3:$H$198,5,FALSE)))</f>
        <v>1.4198669573480911E-3</v>
      </c>
      <c r="Q117" s="147">
        <f t="shared" si="10"/>
        <v>4</v>
      </c>
      <c r="R117" s="147">
        <f t="shared" si="11"/>
        <v>4.5</v>
      </c>
    </row>
    <row r="118" spans="1:18" x14ac:dyDescent="0.25">
      <c r="A118" s="172" t="str">
        <f>'Crisis Indicator Data'!A115</f>
        <v xml:space="preserve">Eastern Mediterranean Route </v>
      </c>
      <c r="B118" s="173">
        <f>'Crisis Indicator Data'!B115</f>
        <v>0</v>
      </c>
      <c r="C118" s="173" t="str">
        <f>'Crisis Indicator Data'!C115</f>
        <v>REG006</v>
      </c>
      <c r="D118" s="173" t="str">
        <f>'Crisis Indicator Data'!D115</f>
        <v>Türkiye,Greece</v>
      </c>
      <c r="E118" s="173" t="str">
        <f>'Crisis Indicator Data'!E115</f>
        <v>TUR,GRC</v>
      </c>
      <c r="F118" s="182">
        <f>IF('Crisis Indicator Data'!Q115="x","x",('Crisis Indicator Data'!Q115/1000000))</f>
        <v>29.041</v>
      </c>
      <c r="G118" s="182">
        <f>IF('Crisis Indicator Data'!R115="x","x",('Crisis Indicator Data'!R115/1000000))</f>
        <v>8.7870000000000008</v>
      </c>
      <c r="H118" s="182">
        <f>IF('Crisis Indicator Data'!S115="x","x",('Crisis Indicator Data'!S115/1000000))</f>
        <v>0.16700000000000001</v>
      </c>
      <c r="I118" s="182">
        <f>IF('Crisis Indicator Data'!T115="x","x",('Crisis Indicator Data'!T115/1000000))</f>
        <v>3.5999999999999997E-2</v>
      </c>
      <c r="J118" s="182">
        <f>IF('Crisis Indicator Data'!U115="x","x",('Crisis Indicator Data'!U115/1000000))</f>
        <v>0</v>
      </c>
      <c r="K118" s="168">
        <f t="shared" si="9"/>
        <v>2.2000000000000002</v>
      </c>
      <c r="L118" s="165">
        <f>IF(F118="x","x",(F118*1000000/VLOOKUP($C118,'Crisis Indicator Data'!$C$3:$H$198,5,FALSE)))</f>
        <v>0.76361389392863721</v>
      </c>
      <c r="M118" s="165">
        <f>IF(G118="x","x",(G118*1000000/VLOOKUP($C118,'Crisis Indicator Data'!$C$3:$H$198,5,FALSE)))</f>
        <v>0.23104835528910625</v>
      </c>
      <c r="N118" s="165">
        <f>IF(H118="x","x",(H118*1000000/VLOOKUP($C118,'Crisis Indicator Data'!$C$3:$H$198,5,FALSE)))</f>
        <v>4.3911545844179745E-3</v>
      </c>
      <c r="O118" s="165">
        <f>IF(I118="x","x",(I118*1000000/VLOOKUP($C118,'Crisis Indicator Data'!$C$3:$H$198,5,FALSE)))</f>
        <v>9.4659619783860538E-4</v>
      </c>
      <c r="P118" s="165">
        <f>IF(J118="x","x",(J118*1000000/VLOOKUP($C118,'Crisis Indicator Data'!$C$3:$H$198,5,FALSE)))</f>
        <v>0</v>
      </c>
      <c r="Q118" s="147">
        <f t="shared" si="10"/>
        <v>2</v>
      </c>
      <c r="R118" s="147">
        <f t="shared" si="11"/>
        <v>2.1</v>
      </c>
    </row>
    <row r="119" spans="1:18" x14ac:dyDescent="0.25">
      <c r="A119" s="172" t="str">
        <f>'Crisis Indicator Data'!A116</f>
        <v>Central Mediterranean Route</v>
      </c>
      <c r="B119" s="173">
        <f>'Crisis Indicator Data'!B116</f>
        <v>0</v>
      </c>
      <c r="C119" s="173" t="str">
        <f>'Crisis Indicator Data'!C116</f>
        <v>REG007</v>
      </c>
      <c r="D119" s="173" t="str">
        <f>'Crisis Indicator Data'!D116</f>
        <v>Algeria,Tunisia,Libya,Italy</v>
      </c>
      <c r="E119" s="173" t="str">
        <f>'Crisis Indicator Data'!E116</f>
        <v>DZA,TUN,LBY,ITA</v>
      </c>
      <c r="F119" s="182">
        <f>IF('Crisis Indicator Data'!Q116="x","x",('Crisis Indicator Data'!Q116/1000000))</f>
        <v>70.144000000000005</v>
      </c>
      <c r="G119" s="182">
        <f>IF('Crisis Indicator Data'!R116="x","x",('Crisis Indicator Data'!R116/1000000))</f>
        <v>0</v>
      </c>
      <c r="H119" s="182">
        <f>IF('Crisis Indicator Data'!S116="x","x",('Crisis Indicator Data'!S116/1000000))</f>
        <v>1.288</v>
      </c>
      <c r="I119" s="182">
        <f>IF('Crisis Indicator Data'!T116="x","x",('Crisis Indicator Data'!T116/1000000))</f>
        <v>0</v>
      </c>
      <c r="J119" s="182">
        <f>IF('Crisis Indicator Data'!U116="x","x",('Crisis Indicator Data'!U116/1000000))</f>
        <v>0</v>
      </c>
      <c r="K119" s="168">
        <f t="shared" si="9"/>
        <v>3.5</v>
      </c>
      <c r="L119" s="165">
        <f>IF(F119="x","x",(F119*1000000/VLOOKUP($C119,'Crisis Indicator Data'!$C$3:$H$198,5,FALSE)))</f>
        <v>0.98196886549445628</v>
      </c>
      <c r="M119" s="165">
        <f>IF(G119="x","x",(G119*1000000/VLOOKUP($C119,'Crisis Indicator Data'!$C$3:$H$198,5,FALSE)))</f>
        <v>0</v>
      </c>
      <c r="N119" s="165">
        <f>IF(H119="x","x",(H119*1000000/VLOOKUP($C119,'Crisis Indicator Data'!$C$3:$H$198,5,FALSE)))</f>
        <v>1.8031134505543733E-2</v>
      </c>
      <c r="O119" s="165">
        <f>IF(I119="x","x",(I119*1000000/VLOOKUP($C119,'Crisis Indicator Data'!$C$3:$H$198,5,FALSE)))</f>
        <v>0</v>
      </c>
      <c r="P119" s="165">
        <f>IF(J119="x","x",(J119*1000000/VLOOKUP($C119,'Crisis Indicator Data'!$C$3:$H$198,5,FALSE)))</f>
        <v>0</v>
      </c>
      <c r="Q119" s="147">
        <f t="shared" si="10"/>
        <v>1</v>
      </c>
      <c r="R119" s="147">
        <f t="shared" si="11"/>
        <v>2.25</v>
      </c>
    </row>
    <row r="120" spans="1:18" x14ac:dyDescent="0.25">
      <c r="A120" s="172" t="str">
        <f>'Crisis Indicator Data'!A117</f>
        <v>Western Mediterranean Route</v>
      </c>
      <c r="B120" s="173">
        <f>'Crisis Indicator Data'!B117</f>
        <v>0</v>
      </c>
      <c r="C120" s="173" t="str">
        <f>'Crisis Indicator Data'!C117</f>
        <v>REG008</v>
      </c>
      <c r="D120" s="173" t="str">
        <f>'Crisis Indicator Data'!D117</f>
        <v>Algeria,Morocco,Spain</v>
      </c>
      <c r="E120" s="173" t="str">
        <f>'Crisis Indicator Data'!E117</f>
        <v>DZA,MAR,ESP</v>
      </c>
      <c r="F120" s="182">
        <f>IF('Crisis Indicator Data'!Q117="x","x",('Crisis Indicator Data'!Q117/1000000))</f>
        <v>94.938999999999993</v>
      </c>
      <c r="G120" s="182">
        <f>IF('Crisis Indicator Data'!R117="x","x",('Crisis Indicator Data'!R117/1000000))</f>
        <v>0</v>
      </c>
      <c r="H120" s="182">
        <f>IF('Crisis Indicator Data'!S117="x","x",('Crisis Indicator Data'!S117/1000000))</f>
        <v>0.42899999999999999</v>
      </c>
      <c r="I120" s="182">
        <f>IF('Crisis Indicator Data'!T117="x","x",('Crisis Indicator Data'!T117/1000000))</f>
        <v>0</v>
      </c>
      <c r="J120" s="182">
        <f>IF('Crisis Indicator Data'!U117="x","x",('Crisis Indicator Data'!U117/1000000))</f>
        <v>0</v>
      </c>
      <c r="K120" s="168">
        <f t="shared" si="9"/>
        <v>2.7</v>
      </c>
      <c r="L120" s="165">
        <f>IF(F120="x","x",(F120*1000000/VLOOKUP($C120,'Crisis Indicator Data'!$C$3:$H$198,5,FALSE)))</f>
        <v>0.99550163576881134</v>
      </c>
      <c r="M120" s="165">
        <f>IF(G120="x","x",(G120*1000000/VLOOKUP($C120,'Crisis Indicator Data'!$C$3:$H$198,5,FALSE)))</f>
        <v>0</v>
      </c>
      <c r="N120" s="165">
        <f>IF(H120="x","x",(H120*1000000/VLOOKUP($C120,'Crisis Indicator Data'!$C$3:$H$198,5,FALSE)))</f>
        <v>4.4983642311886589E-3</v>
      </c>
      <c r="O120" s="165">
        <f>IF(I120="x","x",(I120*1000000/VLOOKUP($C120,'Crisis Indicator Data'!$C$3:$H$198,5,FALSE)))</f>
        <v>0</v>
      </c>
      <c r="P120" s="165">
        <f>IF(J120="x","x",(J120*1000000/VLOOKUP($C120,'Crisis Indicator Data'!$C$3:$H$198,5,FALSE)))</f>
        <v>0</v>
      </c>
      <c r="Q120" s="147">
        <f t="shared" si="10"/>
        <v>1</v>
      </c>
      <c r="R120" s="147">
        <f t="shared" si="11"/>
        <v>1.85</v>
      </c>
    </row>
    <row r="121" spans="1:18" x14ac:dyDescent="0.25">
      <c r="A121" s="172" t="str">
        <f>'Crisis Indicator Data'!A118</f>
        <v>Rohingya Regional Crisis</v>
      </c>
      <c r="B121" s="173">
        <f>'Crisis Indicator Data'!B118</f>
        <v>0</v>
      </c>
      <c r="C121" s="173" t="str">
        <f>'Crisis Indicator Data'!C118</f>
        <v>REG011</v>
      </c>
      <c r="D121" s="173" t="str">
        <f>'Crisis Indicator Data'!D118</f>
        <v>Bangladesh,Myanmar</v>
      </c>
      <c r="E121" s="173" t="str">
        <f>'Crisis Indicator Data'!E118</f>
        <v>BGD,MMR</v>
      </c>
      <c r="F121" s="182">
        <f>IF('Crisis Indicator Data'!Q118="x","x",('Crisis Indicator Data'!Q118/1000000))</f>
        <v>0</v>
      </c>
      <c r="G121" s="182">
        <f>IF('Crisis Indicator Data'!R118="x","x",('Crisis Indicator Data'!R118/1000000))</f>
        <v>1.8</v>
      </c>
      <c r="H121" s="182">
        <f>IF('Crisis Indicator Data'!S118="x","x",('Crisis Indicator Data'!S118/1000000))</f>
        <v>1.9319999999999999</v>
      </c>
      <c r="I121" s="182">
        <f>IF('Crisis Indicator Data'!T118="x","x",('Crisis Indicator Data'!T118/1000000))</f>
        <v>1.238</v>
      </c>
      <c r="J121" s="182">
        <f>IF('Crisis Indicator Data'!U118="x","x",('Crisis Indicator Data'!U118/1000000))</f>
        <v>0</v>
      </c>
      <c r="K121" s="168">
        <f t="shared" si="9"/>
        <v>4.2</v>
      </c>
      <c r="L121" s="165">
        <f>IF(F121="x","x",(F121*1000000/VLOOKUP($C121,'Crisis Indicator Data'!$C$3:$H$198,5,FALSE)))</f>
        <v>0</v>
      </c>
      <c r="M121" s="165">
        <f>IF(G121="x","x",(G121*1000000/VLOOKUP($C121,'Crisis Indicator Data'!$C$3:$H$198,5,FALSE)))</f>
        <v>0.36217303822937624</v>
      </c>
      <c r="N121" s="165">
        <f>IF(H121="x","x",(H121*1000000/VLOOKUP($C121,'Crisis Indicator Data'!$C$3:$H$198,5,FALSE)))</f>
        <v>0.38873239436619716</v>
      </c>
      <c r="O121" s="165">
        <f>IF(I121="x","x",(I121*1000000/VLOOKUP($C121,'Crisis Indicator Data'!$C$3:$H$198,5,FALSE)))</f>
        <v>0.24909456740442656</v>
      </c>
      <c r="P121" s="165">
        <f>IF(J121="x","x",(J121*1000000/VLOOKUP($C121,'Crisis Indicator Data'!$C$3:$H$198,5,FALSE)))</f>
        <v>0</v>
      </c>
      <c r="Q121" s="147">
        <f t="shared" si="10"/>
        <v>4</v>
      </c>
      <c r="R121" s="147">
        <f t="shared" si="11"/>
        <v>4.0999999999999996</v>
      </c>
    </row>
    <row r="122" spans="1:18" x14ac:dyDescent="0.25">
      <c r="A122" s="172" t="str">
        <f>'Crisis Indicator Data'!A119</f>
        <v>Southern Africa Regional Food Security Crisis</v>
      </c>
      <c r="B122" s="173">
        <f>'Crisis Indicator Data'!B119</f>
        <v>0</v>
      </c>
      <c r="C122" s="173" t="str">
        <f>'Crisis Indicator Data'!C119</f>
        <v>REG012</v>
      </c>
      <c r="D122" s="173" t="str">
        <f>'Crisis Indicator Data'!D119</f>
        <v>Lesotho,Madagascar,Malawi,Namibia,Eswatini,Zambia,Zimbabwe,Tanzania</v>
      </c>
      <c r="E122" s="173" t="str">
        <f>'Crisis Indicator Data'!E119</f>
        <v>LSO,MDG,MWI,NAM,SWZ,ZMB,ZWE,TZA</v>
      </c>
      <c r="F122" s="182">
        <f>IF('Crisis Indicator Data'!Q119="x","x",('Crisis Indicator Data'!Q119/1000000))</f>
        <v>21.585000000000001</v>
      </c>
      <c r="G122" s="182">
        <f>IF('Crisis Indicator Data'!R119="x","x",('Crisis Indicator Data'!R119/1000000))</f>
        <v>34.578000000000003</v>
      </c>
      <c r="H122" s="182">
        <f>IF('Crisis Indicator Data'!S119="x","x",('Crisis Indicator Data'!S119/1000000))</f>
        <v>14.271000000000001</v>
      </c>
      <c r="I122" s="182">
        <f>IF('Crisis Indicator Data'!T119="x","x",('Crisis Indicator Data'!T119/1000000))</f>
        <v>0.29499999999999998</v>
      </c>
      <c r="J122" s="182">
        <f>IF('Crisis Indicator Data'!U119="x","x",('Crisis Indicator Data'!U119/1000000))</f>
        <v>0</v>
      </c>
      <c r="K122" s="168">
        <f t="shared" si="9"/>
        <v>5</v>
      </c>
      <c r="L122" s="165">
        <f>IF(F122="x","x",(F122*1000000/VLOOKUP($C122,'Crisis Indicator Data'!$C$3:$H$198,5,FALSE)))</f>
        <v>0.30517892236564914</v>
      </c>
      <c r="M122" s="165">
        <f>IF(G122="x","x",(G122*1000000/VLOOKUP($C122,'Crisis Indicator Data'!$C$3:$H$198,5,FALSE)))</f>
        <v>0.48888009161729984</v>
      </c>
      <c r="N122" s="165">
        <f>IF(H122="x","x",(H122*1000000/VLOOKUP($C122,'Crisis Indicator Data'!$C$3:$H$198,5,FALSE)))</f>
        <v>0.20177013671902613</v>
      </c>
      <c r="O122" s="165">
        <f>IF(I122="x","x",(I122*1000000/VLOOKUP($C122,'Crisis Indicator Data'!$C$3:$H$198,5,FALSE)))</f>
        <v>4.1708492980248556E-3</v>
      </c>
      <c r="P122" s="165">
        <f>IF(J122="x","x",(J122*1000000/VLOOKUP($C122,'Crisis Indicator Data'!$C$3:$H$198,5,FALSE)))</f>
        <v>0</v>
      </c>
      <c r="Q122" s="147">
        <f t="shared" si="10"/>
        <v>3</v>
      </c>
      <c r="R122" s="147">
        <f t="shared" si="11"/>
        <v>4</v>
      </c>
    </row>
    <row r="123" spans="1:18" x14ac:dyDescent="0.25">
      <c r="A123" s="172" t="str">
        <f>'Crisis Indicator Data'!A120</f>
        <v>Nagorno-Karabakh Conflict</v>
      </c>
      <c r="B123" s="173">
        <f>'Crisis Indicator Data'!B120</f>
        <v>0</v>
      </c>
      <c r="C123" s="173" t="str">
        <f>'Crisis Indicator Data'!C120</f>
        <v>REG013</v>
      </c>
      <c r="D123" s="173" t="str">
        <f>'Crisis Indicator Data'!D120</f>
        <v>Armenia,Azerbaijan</v>
      </c>
      <c r="E123" s="173" t="str">
        <f>'Crisis Indicator Data'!E120</f>
        <v>ARM,AZE</v>
      </c>
      <c r="F123" s="182">
        <f>IF('Crisis Indicator Data'!Q120="x","x",('Crisis Indicator Data'!Q120/1000000))</f>
        <v>1.593</v>
      </c>
      <c r="G123" s="182">
        <f>IF('Crisis Indicator Data'!R120="x","x",('Crisis Indicator Data'!R120/1000000))</f>
        <v>2.8330000000000002</v>
      </c>
      <c r="H123" s="182">
        <f>IF('Crisis Indicator Data'!S120="x","x",('Crisis Indicator Data'!S120/1000000))</f>
        <v>2.7E-2</v>
      </c>
      <c r="I123" s="182">
        <f>IF('Crisis Indicator Data'!T120="x","x",('Crisis Indicator Data'!T120/1000000))</f>
        <v>0</v>
      </c>
      <c r="J123" s="182">
        <f>IF('Crisis Indicator Data'!U120="x","x",('Crisis Indicator Data'!U120/1000000))</f>
        <v>0</v>
      </c>
      <c r="K123" s="168">
        <f t="shared" si="9"/>
        <v>0.7</v>
      </c>
      <c r="L123" s="165">
        <f>IF(F123="x","x",(F123*1000000/VLOOKUP($C123,'Crisis Indicator Data'!$C$3:$H$198,5,FALSE)))</f>
        <v>0.35781671159029649</v>
      </c>
      <c r="M123" s="165">
        <f>IF(G123="x","x",(G123*1000000/VLOOKUP($C123,'Crisis Indicator Data'!$C$3:$H$198,5,FALSE)))</f>
        <v>0.63634321653189574</v>
      </c>
      <c r="N123" s="165">
        <f>IF(H123="x","x",(H123*1000000/VLOOKUP($C123,'Crisis Indicator Data'!$C$3:$H$198,5,FALSE)))</f>
        <v>6.0646900269541778E-3</v>
      </c>
      <c r="O123" s="165">
        <f>IF(I123="x","x",(I123*1000000/VLOOKUP($C123,'Crisis Indicator Data'!$C$3:$H$198,5,FALSE)))</f>
        <v>0</v>
      </c>
      <c r="P123" s="165">
        <f>IF(J123="x","x",(J123*1000000/VLOOKUP($C123,'Crisis Indicator Data'!$C$3:$H$198,5,FALSE)))</f>
        <v>0</v>
      </c>
      <c r="Q123" s="147">
        <f t="shared" si="10"/>
        <v>2</v>
      </c>
      <c r="R123" s="147">
        <f t="shared" si="11"/>
        <v>1.35</v>
      </c>
    </row>
    <row r="124" spans="1:18" x14ac:dyDescent="0.25">
      <c r="A124" s="172" t="str">
        <f>'Crisis Indicator Data'!A121</f>
        <v>Eastern Africa Regional Drought Crisis</v>
      </c>
      <c r="B124" s="173" t="str">
        <f>'Crisis Indicator Data'!B121</f>
        <v>Drought</v>
      </c>
      <c r="C124" s="173" t="str">
        <f>'Crisis Indicator Data'!C121</f>
        <v>REG014</v>
      </c>
      <c r="D124" s="173" t="str">
        <f>'Crisis Indicator Data'!D121</f>
        <v>Ethiopia,Somalia,Kenya</v>
      </c>
      <c r="E124" s="173" t="str">
        <f>'Crisis Indicator Data'!E121</f>
        <v>ETH,SOM,KEN</v>
      </c>
      <c r="F124" s="182">
        <f>IF('Crisis Indicator Data'!Q121="x","x",('Crisis Indicator Data'!Q121/1000000))</f>
        <v>35.9</v>
      </c>
      <c r="G124" s="182">
        <f>IF('Crisis Indicator Data'!R121="x","x",('Crisis Indicator Data'!R121/1000000))</f>
        <v>40.609000000000002</v>
      </c>
      <c r="H124" s="182">
        <f>IF('Crisis Indicator Data'!S121="x","x",('Crisis Indicator Data'!S121/1000000))</f>
        <v>17.561</v>
      </c>
      <c r="I124" s="182">
        <f>IF('Crisis Indicator Data'!T121="x","x",('Crisis Indicator Data'!T121/1000000))</f>
        <v>5.3470000000000004</v>
      </c>
      <c r="J124" s="182">
        <f>IF('Crisis Indicator Data'!U121="x","x",('Crisis Indicator Data'!U121/1000000))</f>
        <v>2.222</v>
      </c>
      <c r="K124" s="168">
        <f t="shared" si="9"/>
        <v>5</v>
      </c>
      <c r="L124" s="165">
        <f>IF(F124="x","x",(F124*1000000/VLOOKUP($C124,'Crisis Indicator Data'!$C$3:$H$198,5,FALSE)))</f>
        <v>0.35320739866194412</v>
      </c>
      <c r="M124" s="165">
        <f>IF(G124="x","x",(G124*1000000/VLOOKUP($C124,'Crisis Indicator Data'!$C$3:$H$198,5,FALSE)))</f>
        <v>0.39953758362849273</v>
      </c>
      <c r="N124" s="165">
        <f>IF(H124="x","x",(H124*1000000/VLOOKUP($C124,'Crisis Indicator Data'!$C$3:$H$198,5,FALSE)))</f>
        <v>0.17277646595828414</v>
      </c>
      <c r="O124" s="165">
        <f>IF(I124="x","x",(I124*1000000/VLOOKUP($C124,'Crisis Indicator Data'!$C$3:$H$198,5,FALSE)))</f>
        <v>5.2607241243604878E-2</v>
      </c>
      <c r="P124" s="165">
        <f>IF(J124="x","x",(J124*1000000/VLOOKUP($C124,'Crisis Indicator Data'!$C$3:$H$198,5,FALSE)))</f>
        <v>2.1861471861471863E-2</v>
      </c>
      <c r="Q124" s="147">
        <f t="shared" si="10"/>
        <v>4</v>
      </c>
      <c r="R124" s="147">
        <f t="shared" si="11"/>
        <v>4.5</v>
      </c>
    </row>
    <row r="125" spans="1:18" x14ac:dyDescent="0.25">
      <c r="A125" s="172" t="str">
        <f>'Crisis Indicator Data'!A122</f>
        <v>Turkiye / Syria earthquake</v>
      </c>
      <c r="B125" s="173" t="str">
        <f>'Crisis Indicator Data'!B122</f>
        <v>Earthquake</v>
      </c>
      <c r="C125" s="173" t="str">
        <f>'Crisis Indicator Data'!C122</f>
        <v>REG015</v>
      </c>
      <c r="D125" s="173" t="str">
        <f>'Crisis Indicator Data'!D122</f>
        <v>Türkiye,Syria</v>
      </c>
      <c r="E125" s="173" t="str">
        <f>'Crisis Indicator Data'!E122</f>
        <v>TUR,SYR</v>
      </c>
      <c r="F125" s="182">
        <f>IF('Crisis Indicator Data'!Q122="x","x",('Crisis Indicator Data'!Q122/1000000))</f>
        <v>9.8469999999999995</v>
      </c>
      <c r="G125" s="182">
        <f>IF('Crisis Indicator Data'!R122="x","x",('Crisis Indicator Data'!R122/1000000))</f>
        <v>13.715</v>
      </c>
      <c r="H125" s="182">
        <f>IF('Crisis Indicator Data'!S122="x","x",('Crisis Indicator Data'!S122/1000000))</f>
        <v>1.385</v>
      </c>
      <c r="I125" s="182">
        <f>IF('Crisis Indicator Data'!T122="x","x",('Crisis Indicator Data'!T122/1000000))</f>
        <v>0</v>
      </c>
      <c r="J125" s="182">
        <f>IF('Crisis Indicator Data'!U122="x","x",('Crisis Indicator Data'!U122/1000000))</f>
        <v>0</v>
      </c>
      <c r="K125" s="168">
        <f t="shared" si="9"/>
        <v>3.6</v>
      </c>
      <c r="L125" s="165">
        <f>IF(F125="x","x",(F125*1000000/VLOOKUP($C125,'Crisis Indicator Data'!$C$3:$H$198,5,FALSE)))</f>
        <v>0.39471679961518419</v>
      </c>
      <c r="M125" s="165">
        <f>IF(G125="x","x",(G125*1000000/VLOOKUP($C125,'Crisis Indicator Data'!$C$3:$H$198,5,FALSE)))</f>
        <v>0.54976550286607606</v>
      </c>
      <c r="N125" s="165">
        <f>IF(H125="x","x",(H125*1000000/VLOOKUP($C125,'Crisis Indicator Data'!$C$3:$H$198,5,FALSE)))</f>
        <v>5.551769751873973E-2</v>
      </c>
      <c r="O125" s="165">
        <f>IF(I125="x","x",(I125*1000000/VLOOKUP($C125,'Crisis Indicator Data'!$C$3:$H$198,5,FALSE)))</f>
        <v>0</v>
      </c>
      <c r="P125" s="165">
        <f>IF(J125="x","x",(J125*1000000/VLOOKUP($C125,'Crisis Indicator Data'!$C$3:$H$198,5,FALSE)))</f>
        <v>0</v>
      </c>
      <c r="Q125" s="147">
        <f t="shared" si="10"/>
        <v>3</v>
      </c>
      <c r="R125" s="147">
        <f t="shared" si="11"/>
        <v>3.3</v>
      </c>
    </row>
    <row r="126" spans="1:18" x14ac:dyDescent="0.25">
      <c r="A126" s="172" t="str">
        <f>'Crisis Indicator Data'!A123</f>
        <v>Displacement from Ukraine conflict in Romania</v>
      </c>
      <c r="B126" s="173" t="str">
        <f>'Crisis Indicator Data'!B123</f>
        <v>Conflict,Displacement</v>
      </c>
      <c r="C126" s="173" t="str">
        <f>'Crisis Indicator Data'!C123</f>
        <v>ROU002</v>
      </c>
      <c r="D126" s="173" t="str">
        <f>'Crisis Indicator Data'!D123</f>
        <v>Romania</v>
      </c>
      <c r="E126" s="173" t="str">
        <f>'Crisis Indicator Data'!E123</f>
        <v>ROU</v>
      </c>
      <c r="F126" s="182">
        <f>IF('Crisis Indicator Data'!Q123="x","x",('Crisis Indicator Data'!Q123/1000000))</f>
        <v>5.0490000000000004</v>
      </c>
      <c r="G126" s="182">
        <f>IF('Crisis Indicator Data'!R123="x","x",('Crisis Indicator Data'!R123/1000000))</f>
        <v>0</v>
      </c>
      <c r="H126" s="182">
        <f>IF('Crisis Indicator Data'!S123="x","x",('Crisis Indicator Data'!S123/1000000))</f>
        <v>0.105</v>
      </c>
      <c r="I126" s="182">
        <f>IF('Crisis Indicator Data'!T123="x","x",('Crisis Indicator Data'!T123/1000000))</f>
        <v>0</v>
      </c>
      <c r="J126" s="182">
        <f>IF('Crisis Indicator Data'!U123="x","x",('Crisis Indicator Data'!U123/1000000))</f>
        <v>0</v>
      </c>
      <c r="K126" s="168">
        <f t="shared" si="9"/>
        <v>1.7</v>
      </c>
      <c r="L126" s="165">
        <f>IF(F126="x","x",(F126*1000000/VLOOKUP($C126,'Crisis Indicator Data'!$C$3:$H$198,5,FALSE)))</f>
        <v>0.97962747380675208</v>
      </c>
      <c r="M126" s="165">
        <f>IF(G126="x","x",(G126*1000000/VLOOKUP($C126,'Crisis Indicator Data'!$C$3:$H$198,5,FALSE)))</f>
        <v>0</v>
      </c>
      <c r="N126" s="165">
        <f>IF(H126="x","x",(H126*1000000/VLOOKUP($C126,'Crisis Indicator Data'!$C$3:$H$198,5,FALSE)))</f>
        <v>2.0372526193247961E-2</v>
      </c>
      <c r="O126" s="165">
        <f>IF(I126="x","x",(I126*1000000/VLOOKUP($C126,'Crisis Indicator Data'!$C$3:$H$198,5,FALSE)))</f>
        <v>0</v>
      </c>
      <c r="P126" s="165">
        <f>IF(J126="x","x",(J126*1000000/VLOOKUP($C126,'Crisis Indicator Data'!$C$3:$H$198,5,FALSE)))</f>
        <v>0</v>
      </c>
      <c r="Q126" s="147">
        <f t="shared" si="10"/>
        <v>1</v>
      </c>
      <c r="R126" s="147">
        <f t="shared" si="11"/>
        <v>1.35</v>
      </c>
    </row>
    <row r="127" spans="1:18" x14ac:dyDescent="0.25">
      <c r="A127" s="172" t="str">
        <f>'Crisis Indicator Data'!A124</f>
        <v>Burundi and DRC refugees in Rwanda</v>
      </c>
      <c r="B127" s="173" t="str">
        <f>'Crisis Indicator Data'!B124</f>
        <v>Displacement</v>
      </c>
      <c r="C127" s="173" t="str">
        <f>'Crisis Indicator Data'!C124</f>
        <v>RWA002</v>
      </c>
      <c r="D127" s="173" t="str">
        <f>'Crisis Indicator Data'!D124</f>
        <v>Rwanda</v>
      </c>
      <c r="E127" s="173" t="str">
        <f>'Crisis Indicator Data'!E124</f>
        <v>RWA</v>
      </c>
      <c r="F127" s="182">
        <f>IF('Crisis Indicator Data'!Q124="x","x",('Crisis Indicator Data'!Q124/1000000))</f>
        <v>2.2549999999999999</v>
      </c>
      <c r="G127" s="182">
        <f>IF('Crisis Indicator Data'!R124="x","x",('Crisis Indicator Data'!R124/1000000))</f>
        <v>0</v>
      </c>
      <c r="H127" s="182">
        <f>IF('Crisis Indicator Data'!S124="x","x",('Crisis Indicator Data'!S124/1000000))</f>
        <v>0.127</v>
      </c>
      <c r="I127" s="182">
        <f>IF('Crisis Indicator Data'!T124="x","x",('Crisis Indicator Data'!T124/1000000))</f>
        <v>0</v>
      </c>
      <c r="J127" s="182">
        <f>IF('Crisis Indicator Data'!U124="x","x",('Crisis Indicator Data'!U124/1000000))</f>
        <v>0</v>
      </c>
      <c r="K127" s="168">
        <f t="shared" si="9"/>
        <v>1.8</v>
      </c>
      <c r="L127" s="165">
        <f>IF(F127="x","x",(F127*1000000/VLOOKUP($C127,'Crisis Indicator Data'!$C$3:$H$198,5,FALSE)))</f>
        <v>0.94668345927791775</v>
      </c>
      <c r="M127" s="165">
        <f>IF(G127="x","x",(G127*1000000/VLOOKUP($C127,'Crisis Indicator Data'!$C$3:$H$198,5,FALSE)))</f>
        <v>0</v>
      </c>
      <c r="N127" s="165">
        <f>IF(H127="x","x",(H127*1000000/VLOOKUP($C127,'Crisis Indicator Data'!$C$3:$H$198,5,FALSE)))</f>
        <v>5.3316540722082285E-2</v>
      </c>
      <c r="O127" s="165">
        <f>IF(I127="x","x",(I127*1000000/VLOOKUP($C127,'Crisis Indicator Data'!$C$3:$H$198,5,FALSE)))</f>
        <v>0</v>
      </c>
      <c r="P127" s="165">
        <f>IF(J127="x","x",(J127*1000000/VLOOKUP($C127,'Crisis Indicator Data'!$C$3:$H$198,5,FALSE)))</f>
        <v>0</v>
      </c>
      <c r="Q127" s="147">
        <f t="shared" si="10"/>
        <v>3</v>
      </c>
      <c r="R127" s="147">
        <f t="shared" si="11"/>
        <v>2.4</v>
      </c>
    </row>
    <row r="128" spans="1:18" x14ac:dyDescent="0.25">
      <c r="A128" s="172" t="str">
        <f>'Crisis Indicator Data'!A125</f>
        <v>Complex crisis in Sudan</v>
      </c>
      <c r="B128" s="173" t="str">
        <f>'Crisis Indicator Data'!B125</f>
        <v>Displacement,Violence,Floods</v>
      </c>
      <c r="C128" s="173" t="str">
        <f>'Crisis Indicator Data'!C125</f>
        <v>SDN001</v>
      </c>
      <c r="D128" s="173" t="str">
        <f>'Crisis Indicator Data'!D125</f>
        <v>Sudan</v>
      </c>
      <c r="E128" s="173" t="str">
        <f>'Crisis Indicator Data'!E125</f>
        <v>SDN</v>
      </c>
      <c r="F128" s="182">
        <f>IF('Crisis Indicator Data'!Q125="x","x",('Crisis Indicator Data'!Q125/1000000))</f>
        <v>20.5</v>
      </c>
      <c r="G128" s="182">
        <f>IF('Crisis Indicator Data'!R125="x","x",('Crisis Indicator Data'!R125/1000000))</f>
        <v>13.5</v>
      </c>
      <c r="H128" s="182">
        <f>IF('Crisis Indicator Data'!S125="x","x",('Crisis Indicator Data'!S125/1000000))</f>
        <v>10.199999999999999</v>
      </c>
      <c r="I128" s="182">
        <f>IF('Crisis Indicator Data'!T125="x","x",('Crisis Indicator Data'!T125/1000000))</f>
        <v>5.5</v>
      </c>
      <c r="J128" s="182">
        <f>IF('Crisis Indicator Data'!U125="x","x",('Crisis Indicator Data'!U125/1000000))</f>
        <v>0.1</v>
      </c>
      <c r="K128" s="168">
        <f t="shared" si="9"/>
        <v>5</v>
      </c>
      <c r="L128" s="165">
        <f>IF(F128="x","x",(F128*1000000/VLOOKUP($C128,'Crisis Indicator Data'!$C$3:$H$198,5,FALSE)))</f>
        <v>0.41164658634538154</v>
      </c>
      <c r="M128" s="165">
        <f>IF(G128="x","x",(G128*1000000/VLOOKUP($C128,'Crisis Indicator Data'!$C$3:$H$198,5,FALSE)))</f>
        <v>0.27108433734939757</v>
      </c>
      <c r="N128" s="165">
        <f>IF(H128="x","x",(H128*1000000/VLOOKUP($C128,'Crisis Indicator Data'!$C$3:$H$198,5,FALSE)))</f>
        <v>0.20481927710843373</v>
      </c>
      <c r="O128" s="165">
        <f>IF(I128="x","x",(I128*1000000/VLOOKUP($C128,'Crisis Indicator Data'!$C$3:$H$198,5,FALSE)))</f>
        <v>0.11044176706827309</v>
      </c>
      <c r="P128" s="165">
        <f>IF(J128="x","x",(J128*1000000/VLOOKUP($C128,'Crisis Indicator Data'!$C$3:$H$198,5,FALSE)))</f>
        <v>2.008032128514056E-3</v>
      </c>
      <c r="Q128" s="147">
        <f t="shared" si="10"/>
        <v>4</v>
      </c>
      <c r="R128" s="147">
        <f t="shared" si="11"/>
        <v>4.5</v>
      </c>
    </row>
    <row r="129" spans="1:18" x14ac:dyDescent="0.25">
      <c r="A129" s="172" t="str">
        <f>'Crisis Indicator Data'!A126</f>
        <v>Refugees in Sudan</v>
      </c>
      <c r="B129" s="173" t="str">
        <f>'Crisis Indicator Data'!B126</f>
        <v>Displacement</v>
      </c>
      <c r="C129" s="173" t="str">
        <f>'Crisis Indicator Data'!C126</f>
        <v>SDN005</v>
      </c>
      <c r="D129" s="173" t="str">
        <f>'Crisis Indicator Data'!D126</f>
        <v>Sudan</v>
      </c>
      <c r="E129" s="173" t="str">
        <f>'Crisis Indicator Data'!E126</f>
        <v>SDN</v>
      </c>
      <c r="F129" s="182">
        <f>IF('Crisis Indicator Data'!Q126="x","x",('Crisis Indicator Data'!Q126/1000000))</f>
        <v>0</v>
      </c>
      <c r="G129" s="182">
        <f>IF('Crisis Indicator Data'!R126="x","x",('Crisis Indicator Data'!R126/1000000))</f>
        <v>13.632999999999999</v>
      </c>
      <c r="H129" s="182">
        <f>IF('Crisis Indicator Data'!S126="x","x",('Crisis Indicator Data'!S126/1000000))</f>
        <v>1.137</v>
      </c>
      <c r="I129" s="182">
        <f>IF('Crisis Indicator Data'!T126="x","x",('Crisis Indicator Data'!T126/1000000))</f>
        <v>0</v>
      </c>
      <c r="J129" s="182">
        <f>IF('Crisis Indicator Data'!U126="x","x",('Crisis Indicator Data'!U126/1000000))</f>
        <v>0</v>
      </c>
      <c r="K129" s="168">
        <f t="shared" si="9"/>
        <v>3.4</v>
      </c>
      <c r="L129" s="165">
        <f>IF(F129="x","x",(F129*1000000/VLOOKUP($C129,'Crisis Indicator Data'!$C$3:$H$198,5,FALSE)))</f>
        <v>0</v>
      </c>
      <c r="M129" s="165">
        <f>IF(G129="x","x",(G129*1000000/VLOOKUP($C129,'Crisis Indicator Data'!$C$3:$H$198,5,FALSE)))</f>
        <v>0.923019634394042</v>
      </c>
      <c r="N129" s="165">
        <f>IF(H129="x","x",(H129*1000000/VLOOKUP($C129,'Crisis Indicator Data'!$C$3:$H$198,5,FALSE)))</f>
        <v>7.6980365605958029E-2</v>
      </c>
      <c r="O129" s="165">
        <f>IF(I129="x","x",(I129*1000000/VLOOKUP($C129,'Crisis Indicator Data'!$C$3:$H$198,5,FALSE)))</f>
        <v>0</v>
      </c>
      <c r="P129" s="165">
        <f>IF(J129="x","x",(J129*1000000/VLOOKUP($C129,'Crisis Indicator Data'!$C$3:$H$198,5,FALSE)))</f>
        <v>0</v>
      </c>
      <c r="Q129" s="147">
        <f t="shared" si="10"/>
        <v>3</v>
      </c>
      <c r="R129" s="147">
        <f t="shared" si="11"/>
        <v>3.2</v>
      </c>
    </row>
    <row r="130" spans="1:18" x14ac:dyDescent="0.25">
      <c r="A130" s="172" t="str">
        <f>'Crisis Indicator Data'!A127</f>
        <v>Violence in Darfur and Kordofan regions</v>
      </c>
      <c r="B130" s="173" t="str">
        <f>'Crisis Indicator Data'!B127</f>
        <v>Violence</v>
      </c>
      <c r="C130" s="173" t="str">
        <f>'Crisis Indicator Data'!C127</f>
        <v>SDN008</v>
      </c>
      <c r="D130" s="173" t="str">
        <f>'Crisis Indicator Data'!D127</f>
        <v>Sudan</v>
      </c>
      <c r="E130" s="173" t="str">
        <f>'Crisis Indicator Data'!E127</f>
        <v>SDN</v>
      </c>
      <c r="F130" s="182">
        <f>IF('Crisis Indicator Data'!Q127="x","x",('Crisis Indicator Data'!Q127/1000000))</f>
        <v>0</v>
      </c>
      <c r="G130" s="182">
        <f>IF('Crisis Indicator Data'!R127="x","x",('Crisis Indicator Data'!R127/1000000))</f>
        <v>9.2989999999999995</v>
      </c>
      <c r="H130" s="182">
        <f>IF('Crisis Indicator Data'!S127="x","x",('Crisis Indicator Data'!S127/1000000))</f>
        <v>3.73</v>
      </c>
      <c r="I130" s="182">
        <f>IF('Crisis Indicator Data'!T127="x","x",('Crisis Indicator Data'!T127/1000000))</f>
        <v>4.1100000000000003</v>
      </c>
      <c r="J130" s="182">
        <f>IF('Crisis Indicator Data'!U127="x","x",('Crisis Indicator Data'!U127/1000000))</f>
        <v>0</v>
      </c>
      <c r="K130" s="168">
        <f t="shared" si="9"/>
        <v>4.8</v>
      </c>
      <c r="L130" s="165">
        <f>IF(F130="x","x",(F130*1000000/VLOOKUP($C130,'Crisis Indicator Data'!$C$3:$H$198,5,FALSE)))</f>
        <v>0</v>
      </c>
      <c r="M130" s="165">
        <f>IF(G130="x","x",(G130*1000000/VLOOKUP($C130,'Crisis Indicator Data'!$C$3:$H$198,5,FALSE)))</f>
        <v>0.5425637435089562</v>
      </c>
      <c r="N130" s="165">
        <f>IF(H130="x","x",(H130*1000000/VLOOKUP($C130,'Crisis Indicator Data'!$C$3:$H$198,5,FALSE)))</f>
        <v>0.21763230060096855</v>
      </c>
      <c r="O130" s="165">
        <f>IF(I130="x","x",(I130*1000000/VLOOKUP($C130,'Crisis Indicator Data'!$C$3:$H$198,5,FALSE)))</f>
        <v>0.2398039558900753</v>
      </c>
      <c r="P130" s="165">
        <f>IF(J130="x","x",(J130*1000000/VLOOKUP($C130,'Crisis Indicator Data'!$C$3:$H$198,5,FALSE)))</f>
        <v>0</v>
      </c>
      <c r="Q130" s="147">
        <f t="shared" si="10"/>
        <v>4</v>
      </c>
      <c r="R130" s="147">
        <f t="shared" si="11"/>
        <v>4.4000000000000004</v>
      </c>
    </row>
    <row r="131" spans="1:18" x14ac:dyDescent="0.25">
      <c r="A131" s="172" t="str">
        <f>'Crisis Indicator Data'!A128</f>
        <v>Drought in Senegal</v>
      </c>
      <c r="B131" s="173" t="str">
        <f>'Crisis Indicator Data'!B128</f>
        <v>Drought</v>
      </c>
      <c r="C131" s="173" t="str">
        <f>'Crisis Indicator Data'!C128</f>
        <v>SEN002</v>
      </c>
      <c r="D131" s="173" t="str">
        <f>'Crisis Indicator Data'!D128</f>
        <v>Senegal</v>
      </c>
      <c r="E131" s="173" t="str">
        <f>'Crisis Indicator Data'!E128</f>
        <v>SEN</v>
      </c>
      <c r="F131" s="182">
        <f>IF('Crisis Indicator Data'!Q128="x","x",('Crisis Indicator Data'!Q128/1000000))</f>
        <v>14.118</v>
      </c>
      <c r="G131" s="182">
        <f>IF('Crisis Indicator Data'!R128="x","x",('Crisis Indicator Data'!R128/1000000))</f>
        <v>3.0779999999999998</v>
      </c>
      <c r="H131" s="182">
        <f>IF('Crisis Indicator Data'!S128="x","x",('Crisis Indicator Data'!S128/1000000))</f>
        <v>0.67200000000000004</v>
      </c>
      <c r="I131" s="182">
        <f>IF('Crisis Indicator Data'!T128="x","x",('Crisis Indicator Data'!T128/1000000))</f>
        <v>8.0000000000000002E-3</v>
      </c>
      <c r="J131" s="182">
        <f>IF('Crisis Indicator Data'!U128="x","x",('Crisis Indicator Data'!U128/1000000))</f>
        <v>0</v>
      </c>
      <c r="K131" s="168">
        <f t="shared" si="9"/>
        <v>3.1</v>
      </c>
      <c r="L131" s="165">
        <f>IF(F131="x","x",(F131*1000000/VLOOKUP($C131,'Crisis Indicator Data'!$C$3:$H$198,5,FALSE)))</f>
        <v>0.78977399865741782</v>
      </c>
      <c r="M131" s="165">
        <f>IF(G131="x","x",(G131*1000000/VLOOKUP($C131,'Crisis Indicator Data'!$C$3:$H$198,5,FALSE)))</f>
        <v>0.17218617140299844</v>
      </c>
      <c r="N131" s="165">
        <f>IF(H131="x","x",(H131*1000000/VLOOKUP($C131,'Crisis Indicator Data'!$C$3:$H$198,5,FALSE)))</f>
        <v>3.7592302528529874E-2</v>
      </c>
      <c r="O131" s="165">
        <f>IF(I131="x","x",(I131*1000000/VLOOKUP($C131,'Crisis Indicator Data'!$C$3:$H$198,5,FALSE)))</f>
        <v>4.4752741105392703E-4</v>
      </c>
      <c r="P131" s="165">
        <f>IF(J131="x","x",(J131*1000000/VLOOKUP($C131,'Crisis Indicator Data'!$C$3:$H$198,5,FALSE)))</f>
        <v>0</v>
      </c>
      <c r="Q131" s="147">
        <f t="shared" si="10"/>
        <v>2</v>
      </c>
      <c r="R131" s="147">
        <f t="shared" si="11"/>
        <v>2.5499999999999998</v>
      </c>
    </row>
    <row r="132" spans="1:18" x14ac:dyDescent="0.25">
      <c r="A132" s="172" t="str">
        <f>'Crisis Indicator Data'!A129</f>
        <v>Complex crisis in El Salvador</v>
      </c>
      <c r="B132" s="173" t="str">
        <f>'Crisis Indicator Data'!B129</f>
        <v>Displacement,Violence,Floods,Drought</v>
      </c>
      <c r="C132" s="173" t="str">
        <f>'Crisis Indicator Data'!C129</f>
        <v>SLV001</v>
      </c>
      <c r="D132" s="173" t="str">
        <f>'Crisis Indicator Data'!D129</f>
        <v>El Salvador</v>
      </c>
      <c r="E132" s="173" t="str">
        <f>'Crisis Indicator Data'!E129</f>
        <v>SLV</v>
      </c>
      <c r="F132" s="182">
        <f>IF('Crisis Indicator Data'!Q129="x","x",('Crisis Indicator Data'!Q129/1000000))</f>
        <v>3.1</v>
      </c>
      <c r="G132" s="182">
        <f>IF('Crisis Indicator Data'!R129="x","x",('Crisis Indicator Data'!R129/1000000))</f>
        <v>2.1</v>
      </c>
      <c r="H132" s="182">
        <f>IF('Crisis Indicator Data'!S129="x","x",('Crisis Indicator Data'!S129/1000000))</f>
        <v>1.1000000000000001</v>
      </c>
      <c r="I132" s="182">
        <f>IF('Crisis Indicator Data'!T129="x","x",('Crisis Indicator Data'!T129/1000000))</f>
        <v>0</v>
      </c>
      <c r="J132" s="182">
        <f>IF('Crisis Indicator Data'!U129="x","x",('Crisis Indicator Data'!U129/1000000))</f>
        <v>0</v>
      </c>
      <c r="K132" s="168">
        <f t="shared" si="9"/>
        <v>3.4</v>
      </c>
      <c r="L132" s="165">
        <f>IF(F132="x","x",(F132*1000000/VLOOKUP($C132,'Crisis Indicator Data'!$C$3:$H$198,5,FALSE)))</f>
        <v>0.49206349206349204</v>
      </c>
      <c r="M132" s="165">
        <f>IF(G132="x","x",(G132*1000000/VLOOKUP($C132,'Crisis Indicator Data'!$C$3:$H$198,5,FALSE)))</f>
        <v>0.33333333333333331</v>
      </c>
      <c r="N132" s="165">
        <f>IF(H132="x","x",(H132*1000000/VLOOKUP($C132,'Crisis Indicator Data'!$C$3:$H$198,5,FALSE)))</f>
        <v>0.17460317460317459</v>
      </c>
      <c r="O132" s="165">
        <f>IF(I132="x","x",(I132*1000000/VLOOKUP($C132,'Crisis Indicator Data'!$C$3:$H$198,5,FALSE)))</f>
        <v>0</v>
      </c>
      <c r="P132" s="165">
        <f>IF(J132="x","x",(J132*1000000/VLOOKUP($C132,'Crisis Indicator Data'!$C$3:$H$198,5,FALSE)))</f>
        <v>0</v>
      </c>
      <c r="Q132" s="147">
        <f t="shared" si="10"/>
        <v>3</v>
      </c>
      <c r="R132" s="147">
        <f t="shared" si="11"/>
        <v>3.2</v>
      </c>
    </row>
    <row r="133" spans="1:18" x14ac:dyDescent="0.25">
      <c r="A133" s="172" t="str">
        <f>'Crisis Indicator Data'!A130</f>
        <v>Complex crisis in Somalia</v>
      </c>
      <c r="B133" s="173" t="str">
        <f>'Crisis Indicator Data'!B130</f>
        <v>Conflict,Displacement,Floods,Drought</v>
      </c>
      <c r="C133" s="173" t="str">
        <f>'Crisis Indicator Data'!C130</f>
        <v>SOM001</v>
      </c>
      <c r="D133" s="173" t="str">
        <f>'Crisis Indicator Data'!D130</f>
        <v>Somalia</v>
      </c>
      <c r="E133" s="173" t="str">
        <f>'Crisis Indicator Data'!E130</f>
        <v>SOM</v>
      </c>
      <c r="F133" s="182">
        <f>IF('Crisis Indicator Data'!Q130="x","x",('Crisis Indicator Data'!Q130/1000000))</f>
        <v>0</v>
      </c>
      <c r="G133" s="182">
        <f>IF('Crisis Indicator Data'!R130="x","x",('Crisis Indicator Data'!R130/1000000))</f>
        <v>9.7720000000000002</v>
      </c>
      <c r="H133" s="182">
        <f>IF('Crisis Indicator Data'!S130="x","x",('Crisis Indicator Data'!S130/1000000))</f>
        <v>4.1500000000000004</v>
      </c>
      <c r="I133" s="182">
        <f>IF('Crisis Indicator Data'!T130="x","x",('Crisis Indicator Data'!T130/1000000))</f>
        <v>2.5779999999999998</v>
      </c>
      <c r="J133" s="182">
        <f>IF('Crisis Indicator Data'!U130="x","x",('Crisis Indicator Data'!U130/1000000))</f>
        <v>1.5169999999999999</v>
      </c>
      <c r="K133" s="168">
        <f t="shared" si="9"/>
        <v>4.9000000000000004</v>
      </c>
      <c r="L133" s="165">
        <f>IF(F133="x","x",(F133*1000000/VLOOKUP($C133,'Crisis Indicator Data'!$C$3:$H$198,5,FALSE)))</f>
        <v>0</v>
      </c>
      <c r="M133" s="165">
        <f>IF(G133="x","x",(G133*1000000/VLOOKUP($C133,'Crisis Indicator Data'!$C$3:$H$198,5,FALSE)))</f>
        <v>0.54237664428040189</v>
      </c>
      <c r="N133" s="165">
        <f>IF(H133="x","x",(H133*1000000/VLOOKUP($C133,'Crisis Indicator Data'!$C$3:$H$198,5,FALSE)))</f>
        <v>0.23033801409779656</v>
      </c>
      <c r="O133" s="165">
        <f>IF(I133="x","x",(I133*1000000/VLOOKUP($C133,'Crisis Indicator Data'!$C$3:$H$198,5,FALSE)))</f>
        <v>0.14308708442026974</v>
      </c>
      <c r="P133" s="165">
        <f>IF(J133="x","x",(J133*1000000/VLOOKUP($C133,'Crisis Indicator Data'!$C$3:$H$198,5,FALSE)))</f>
        <v>8.4198257201531887E-2</v>
      </c>
      <c r="Q133" s="147">
        <f t="shared" si="10"/>
        <v>5</v>
      </c>
      <c r="R133" s="147">
        <f t="shared" si="11"/>
        <v>4.95</v>
      </c>
    </row>
    <row r="134" spans="1:18" x14ac:dyDescent="0.25">
      <c r="A134" s="172" t="str">
        <f>'Crisis Indicator Data'!A131</f>
        <v>Mixed Migration Flows in Somalia</v>
      </c>
      <c r="B134" s="173" t="str">
        <f>'Crisis Indicator Data'!B131</f>
        <v>Displacement</v>
      </c>
      <c r="C134" s="173" t="str">
        <f>'Crisis Indicator Data'!C131</f>
        <v>SOM002</v>
      </c>
      <c r="D134" s="173" t="str">
        <f>'Crisis Indicator Data'!D131</f>
        <v>Somalia</v>
      </c>
      <c r="E134" s="173" t="str">
        <f>'Crisis Indicator Data'!E131</f>
        <v>SOM</v>
      </c>
      <c r="F134" s="182">
        <f>IF('Crisis Indicator Data'!Q131="x","x",('Crisis Indicator Data'!Q131/1000000))</f>
        <v>2.6589999999999998</v>
      </c>
      <c r="G134" s="182">
        <f>IF('Crisis Indicator Data'!R131="x","x",('Crisis Indicator Data'!R131/1000000))</f>
        <v>0</v>
      </c>
      <c r="H134" s="182">
        <f>IF('Crisis Indicator Data'!S131="x","x",('Crisis Indicator Data'!S131/1000000))</f>
        <v>3.5000000000000003E-2</v>
      </c>
      <c r="I134" s="182">
        <f>IF('Crisis Indicator Data'!T131="x","x",('Crisis Indicator Data'!T131/1000000))</f>
        <v>0</v>
      </c>
      <c r="J134" s="182">
        <f>IF('Crisis Indicator Data'!U131="x","x",('Crisis Indicator Data'!U131/1000000))</f>
        <v>0</v>
      </c>
      <c r="K134" s="168">
        <f t="shared" ref="K134:K164" si="12">IF(H134="x","x",IF(SUM(H134:J134)=0,0,IF(LOG(SUM(H134:J134)*1000000)&lt;$K$4,0,IF(LOG(SUM(H134:J134)*1000000)&gt;$K$3,5,ROUND(5-(K$3-LOG(SUM(H134:J134)*1000000))/(K$3-K$4)*5,1)))))</f>
        <v>0.9</v>
      </c>
      <c r="L134" s="165">
        <f>IF(F134="x","x",(F134*1000000/VLOOKUP($C134,'Crisis Indicator Data'!$C$3:$H$198,5,FALSE)))</f>
        <v>0.98700816629547139</v>
      </c>
      <c r="M134" s="165">
        <f>IF(G134="x","x",(G134*1000000/VLOOKUP($C134,'Crisis Indicator Data'!$C$3:$H$198,5,FALSE)))</f>
        <v>0</v>
      </c>
      <c r="N134" s="165">
        <f>IF(H134="x","x",(H134*1000000/VLOOKUP($C134,'Crisis Indicator Data'!$C$3:$H$198,5,FALSE)))</f>
        <v>1.2991833704528583E-2</v>
      </c>
      <c r="O134" s="165">
        <f>IF(I134="x","x",(I134*1000000/VLOOKUP($C134,'Crisis Indicator Data'!$C$3:$H$198,5,FALSE)))</f>
        <v>0</v>
      </c>
      <c r="P134" s="165">
        <f>IF(J134="x","x",(J134*1000000/VLOOKUP($C134,'Crisis Indicator Data'!$C$3:$H$198,5,FALSE)))</f>
        <v>0</v>
      </c>
      <c r="Q134" s="147">
        <f t="shared" ref="Q134:Q164" si="13">IF(N134="x","x",IF(OR(L134&gt;=$L$3,M134&gt;=$M$3,N134&gt;=$N$3,O134&gt;=$O$3,P134&gt;=$P$3),(IF(P134&gt;=$P$3,5,IF((O134+P134)&gt;=$O$3,4,IF((O134+P134+N134)&gt;=$N$3,3,IF((O134+P134+N134+M134)&gt;=$M$3,2,1)))))))</f>
        <v>1</v>
      </c>
      <c r="R134" s="147">
        <f t="shared" ref="R134:R164" si="14">IF(Q134="x","x",(AVERAGE(K134,Q134)))</f>
        <v>0.95</v>
      </c>
    </row>
    <row r="135" spans="1:18" x14ac:dyDescent="0.25">
      <c r="A135" s="172" t="str">
        <f>'Crisis Indicator Data'!A132</f>
        <v>Complex crisis in South Sudan</v>
      </c>
      <c r="B135" s="173" t="str">
        <f>'Crisis Indicator Data'!B132</f>
        <v>Conflict,Floods,Displacement</v>
      </c>
      <c r="C135" s="173" t="str">
        <f>'Crisis Indicator Data'!C132</f>
        <v>SSD001</v>
      </c>
      <c r="D135" s="173" t="str">
        <f>'Crisis Indicator Data'!D132</f>
        <v>South Sudan</v>
      </c>
      <c r="E135" s="173" t="str">
        <f>'Crisis Indicator Data'!E132</f>
        <v>SSD</v>
      </c>
      <c r="F135" s="182">
        <f>IF('Crisis Indicator Data'!Q132="x","x",('Crisis Indicator Data'!Q132/1000000))</f>
        <v>0</v>
      </c>
      <c r="G135" s="182">
        <f>IF('Crisis Indicator Data'!R132="x","x",('Crisis Indicator Data'!R132/1000000))</f>
        <v>3.37</v>
      </c>
      <c r="H135" s="182">
        <f>IF('Crisis Indicator Data'!S132="x","x",('Crisis Indicator Data'!S132/1000000))</f>
        <v>1.41</v>
      </c>
      <c r="I135" s="182">
        <f>IF('Crisis Indicator Data'!T132="x","x",('Crisis Indicator Data'!T132/1000000))</f>
        <v>7.8959999999999999</v>
      </c>
      <c r="J135" s="182">
        <f>IF('Crisis Indicator Data'!U132="x","x",('Crisis Indicator Data'!U132/1000000))</f>
        <v>9.4E-2</v>
      </c>
      <c r="K135" s="168">
        <f t="shared" si="12"/>
        <v>5</v>
      </c>
      <c r="L135" s="165">
        <f>IF(F135="x","x",(F135*1000000/VLOOKUP($C135,'Crisis Indicator Data'!$C$3:$H$198,5,FALSE)))</f>
        <v>0</v>
      </c>
      <c r="M135" s="165">
        <f>IF(G135="x","x",(G135*1000000/VLOOKUP($C135,'Crisis Indicator Data'!$C$3:$H$198,5,FALSE)))</f>
        <v>0.26375518509822338</v>
      </c>
      <c r="N135" s="165">
        <f>IF(H135="x","x",(H135*1000000/VLOOKUP($C135,'Crisis Indicator Data'!$C$3:$H$198,5,FALSE)))</f>
        <v>0.11035454332002817</v>
      </c>
      <c r="O135" s="165">
        <f>IF(I135="x","x",(I135*1000000/VLOOKUP($C135,'Crisis Indicator Data'!$C$3:$H$198,5,FALSE)))</f>
        <v>0.61798544259215782</v>
      </c>
      <c r="P135" s="165">
        <f>IF(J135="x","x",(J135*1000000/VLOOKUP($C135,'Crisis Indicator Data'!$C$3:$H$198,5,FALSE)))</f>
        <v>7.3569695546685451E-3</v>
      </c>
      <c r="Q135" s="147">
        <f t="shared" si="13"/>
        <v>4</v>
      </c>
      <c r="R135" s="147">
        <f t="shared" si="14"/>
        <v>4.5</v>
      </c>
    </row>
    <row r="136" spans="1:18" x14ac:dyDescent="0.25">
      <c r="A136" s="172" t="str">
        <f>'Crisis Indicator Data'!A133</f>
        <v>Displacement from Ukraine conflict in Slovakia</v>
      </c>
      <c r="B136" s="173" t="str">
        <f>'Crisis Indicator Data'!B133</f>
        <v>Displacement,Conflict</v>
      </c>
      <c r="C136" s="173" t="str">
        <f>'Crisis Indicator Data'!C133</f>
        <v>SVK002</v>
      </c>
      <c r="D136" s="173" t="str">
        <f>'Crisis Indicator Data'!D133</f>
        <v>Slovakia</v>
      </c>
      <c r="E136" s="173" t="str">
        <f>'Crisis Indicator Data'!E133</f>
        <v>SVK</v>
      </c>
      <c r="F136" s="182">
        <f>IF('Crisis Indicator Data'!Q133="x","x",('Crisis Indicator Data'!Q133/1000000))</f>
        <v>1.571</v>
      </c>
      <c r="G136" s="182">
        <f>IF('Crisis Indicator Data'!R133="x","x",('Crisis Indicator Data'!R133/1000000))</f>
        <v>0</v>
      </c>
      <c r="H136" s="182">
        <f>IF('Crisis Indicator Data'!S133="x","x",('Crisis Indicator Data'!S133/1000000))</f>
        <v>0.114</v>
      </c>
      <c r="I136" s="182">
        <f>IF('Crisis Indicator Data'!T133="x","x",('Crisis Indicator Data'!T133/1000000))</f>
        <v>0</v>
      </c>
      <c r="J136" s="182">
        <f>IF('Crisis Indicator Data'!U133="x","x",('Crisis Indicator Data'!U133/1000000))</f>
        <v>0</v>
      </c>
      <c r="K136" s="168">
        <f t="shared" si="12"/>
        <v>1.8</v>
      </c>
      <c r="L136" s="165">
        <f>IF(F136="x","x",(F136*1000000/VLOOKUP($C136,'Crisis Indicator Data'!$C$3:$H$198,5,FALSE)))</f>
        <v>0.93289786223277915</v>
      </c>
      <c r="M136" s="165">
        <f>IF(G136="x","x",(G136*1000000/VLOOKUP($C136,'Crisis Indicator Data'!$C$3:$H$198,5,FALSE)))</f>
        <v>0</v>
      </c>
      <c r="N136" s="165">
        <f>IF(H136="x","x",(H136*1000000/VLOOKUP($C136,'Crisis Indicator Data'!$C$3:$H$198,5,FALSE)))</f>
        <v>6.769596199524941E-2</v>
      </c>
      <c r="O136" s="165">
        <f>IF(I136="x","x",(I136*1000000/VLOOKUP($C136,'Crisis Indicator Data'!$C$3:$H$198,5,FALSE)))</f>
        <v>0</v>
      </c>
      <c r="P136" s="165">
        <f>IF(J136="x","x",(J136*1000000/VLOOKUP($C136,'Crisis Indicator Data'!$C$3:$H$198,5,FALSE)))</f>
        <v>0</v>
      </c>
      <c r="Q136" s="147">
        <f t="shared" si="13"/>
        <v>3</v>
      </c>
      <c r="R136" s="147">
        <f t="shared" si="14"/>
        <v>2.4</v>
      </c>
    </row>
    <row r="137" spans="1:18" x14ac:dyDescent="0.25">
      <c r="A137" s="172" t="str">
        <f>'Crisis Indicator Data'!A134</f>
        <v>Food Security Crisis in Eswatini</v>
      </c>
      <c r="B137" s="173" t="str">
        <f>'Crisis Indicator Data'!B134</f>
        <v>Drought</v>
      </c>
      <c r="C137" s="173" t="str">
        <f>'Crisis Indicator Data'!C134</f>
        <v>SWZ001</v>
      </c>
      <c r="D137" s="173" t="str">
        <f>'Crisis Indicator Data'!D134</f>
        <v>Eswatini</v>
      </c>
      <c r="E137" s="173" t="str">
        <f>'Crisis Indicator Data'!E134</f>
        <v>SWZ</v>
      </c>
      <c r="F137" s="182">
        <f>IF('Crisis Indicator Data'!Q134="x","x",('Crisis Indicator Data'!Q134/1000000))</f>
        <v>0.47699999999999998</v>
      </c>
      <c r="G137" s="182">
        <f>IF('Crisis Indicator Data'!R134="x","x",('Crisis Indicator Data'!R134/1000000))</f>
        <v>0.438</v>
      </c>
      <c r="H137" s="182">
        <f>IF('Crisis Indicator Data'!S134="x","x",('Crisis Indicator Data'!S134/1000000))</f>
        <v>0.222</v>
      </c>
      <c r="I137" s="182">
        <f>IF('Crisis Indicator Data'!T134="x","x",('Crisis Indicator Data'!T134/1000000))</f>
        <v>3.6999999999999998E-2</v>
      </c>
      <c r="J137" s="182">
        <f>IF('Crisis Indicator Data'!U134="x","x",('Crisis Indicator Data'!U134/1000000))</f>
        <v>0</v>
      </c>
      <c r="K137" s="168">
        <f t="shared" si="12"/>
        <v>2.4</v>
      </c>
      <c r="L137" s="165">
        <f>IF(F137="x","x",(F137*1000000/VLOOKUP($C137,'Crisis Indicator Data'!$C$3:$H$198,5,FALSE)))</f>
        <v>0.40630323679727426</v>
      </c>
      <c r="M137" s="165">
        <f>IF(G137="x","x",(G137*1000000/VLOOKUP($C137,'Crisis Indicator Data'!$C$3:$H$198,5,FALSE)))</f>
        <v>0.37308347529812608</v>
      </c>
      <c r="N137" s="165">
        <f>IF(H137="x","x",(H137*1000000/VLOOKUP($C137,'Crisis Indicator Data'!$C$3:$H$198,5,FALSE)))</f>
        <v>0.18909710391822829</v>
      </c>
      <c r="O137" s="165">
        <f>IF(I137="x","x",(I137*1000000/VLOOKUP($C137,'Crisis Indicator Data'!$C$3:$H$198,5,FALSE)))</f>
        <v>3.1516183986371377E-2</v>
      </c>
      <c r="P137" s="165">
        <f>IF(J137="x","x",(J137*1000000/VLOOKUP($C137,'Crisis Indicator Data'!$C$3:$H$198,5,FALSE)))</f>
        <v>0</v>
      </c>
      <c r="Q137" s="147">
        <f t="shared" si="13"/>
        <v>3</v>
      </c>
      <c r="R137" s="147">
        <f t="shared" si="14"/>
        <v>2.7</v>
      </c>
    </row>
    <row r="138" spans="1:18" x14ac:dyDescent="0.25">
      <c r="A138" s="172" t="str">
        <f>'Crisis Indicator Data'!A135</f>
        <v>Syrian conflict</v>
      </c>
      <c r="B138" s="173" t="str">
        <f>'Crisis Indicator Data'!B135</f>
        <v>Conflict,Displacement,Violence</v>
      </c>
      <c r="C138" s="173" t="str">
        <f>'Crisis Indicator Data'!C135</f>
        <v>SYR001</v>
      </c>
      <c r="D138" s="173" t="str">
        <f>'Crisis Indicator Data'!D135</f>
        <v>Syria</v>
      </c>
      <c r="E138" s="173" t="str">
        <f>'Crisis Indicator Data'!E135</f>
        <v>SYR</v>
      </c>
      <c r="F138" s="182">
        <f>IF('Crisis Indicator Data'!Q135="x","x",('Crisis Indicator Data'!Q135/1000000))</f>
        <v>0</v>
      </c>
      <c r="G138" s="182">
        <f>IF('Crisis Indicator Data'!R135="x","x",('Crisis Indicator Data'!R135/1000000))</f>
        <v>3.9630000000000001</v>
      </c>
      <c r="H138" s="182">
        <f>IF('Crisis Indicator Data'!S135="x","x",('Crisis Indicator Data'!S135/1000000))</f>
        <v>9.6</v>
      </c>
      <c r="I138" s="182">
        <f>IF('Crisis Indicator Data'!T135="x","x",('Crisis Indicator Data'!T135/1000000))</f>
        <v>4.9000000000000004</v>
      </c>
      <c r="J138" s="182">
        <f>IF('Crisis Indicator Data'!U135="x","x",('Crisis Indicator Data'!U135/1000000))</f>
        <v>0.06</v>
      </c>
      <c r="K138" s="168">
        <f t="shared" si="12"/>
        <v>5</v>
      </c>
      <c r="L138" s="165">
        <f>IF(F138="x","x",(F138*1000000/VLOOKUP($C138,'Crisis Indicator Data'!$C$3:$H$198,5,FALSE)))</f>
        <v>0</v>
      </c>
      <c r="M138" s="165">
        <f>IF(G138="x","x",(G138*1000000/VLOOKUP($C138,'Crisis Indicator Data'!$C$3:$H$198,5,FALSE)))</f>
        <v>0.21395022404578093</v>
      </c>
      <c r="N138" s="165">
        <f>IF(H138="x","x",(H138*1000000/VLOOKUP($C138,'Crisis Indicator Data'!$C$3:$H$198,5,FALSE)))</f>
        <v>0.51827457755223239</v>
      </c>
      <c r="O138" s="165">
        <f>IF(I138="x","x",(I138*1000000/VLOOKUP($C138,'Crisis Indicator Data'!$C$3:$H$198,5,FALSE)))</f>
        <v>0.26453598229228525</v>
      </c>
      <c r="P138" s="165">
        <f>IF(J138="x","x",(J138*1000000/VLOOKUP($C138,'Crisis Indicator Data'!$C$3:$H$198,5,FALSE)))</f>
        <v>3.2392161097014524E-3</v>
      </c>
      <c r="Q138" s="147">
        <f t="shared" si="13"/>
        <v>4</v>
      </c>
      <c r="R138" s="147">
        <f t="shared" si="14"/>
        <v>4.5</v>
      </c>
    </row>
    <row r="139" spans="1:18" x14ac:dyDescent="0.25">
      <c r="A139" s="172" t="str">
        <f>'Crisis Indicator Data'!A136</f>
        <v>Türkiye / Syria earthquake in Syria</v>
      </c>
      <c r="B139" s="173" t="str">
        <f>'Crisis Indicator Data'!B136</f>
        <v>Earthquake</v>
      </c>
      <c r="C139" s="173" t="str">
        <f>'Crisis Indicator Data'!C136</f>
        <v>SYR002</v>
      </c>
      <c r="D139" s="173" t="str">
        <f>'Crisis Indicator Data'!D136</f>
        <v>Syria</v>
      </c>
      <c r="E139" s="173" t="str">
        <f>'Crisis Indicator Data'!E136</f>
        <v>SYR</v>
      </c>
      <c r="F139" s="182">
        <f>IF('Crisis Indicator Data'!Q136="x","x",('Crisis Indicator Data'!Q136/1000000))</f>
        <v>5.6369999999999996</v>
      </c>
      <c r="G139" s="182">
        <f>IF('Crisis Indicator Data'!R136="x","x",('Crisis Indicator Data'!R136/1000000))</f>
        <v>5.423</v>
      </c>
      <c r="H139" s="182">
        <f>IF('Crisis Indicator Data'!S136="x","x",('Crisis Indicator Data'!S136/1000000))</f>
        <v>0.57699999999999996</v>
      </c>
      <c r="I139" s="182">
        <f>IF('Crisis Indicator Data'!T136="x","x",('Crisis Indicator Data'!T136/1000000))</f>
        <v>0</v>
      </c>
      <c r="J139" s="182">
        <f>IF('Crisis Indicator Data'!U136="x","x",('Crisis Indicator Data'!U136/1000000))</f>
        <v>0</v>
      </c>
      <c r="K139" s="168">
        <f t="shared" si="12"/>
        <v>2.9</v>
      </c>
      <c r="L139" s="165">
        <f>IF(F139="x","x",(F139*1000000/VLOOKUP($C139,'Crisis Indicator Data'!$C$3:$H$198,5,FALSE)))</f>
        <v>0.48440319670018045</v>
      </c>
      <c r="M139" s="165">
        <f>IF(G139="x","x",(G139*1000000/VLOOKUP($C139,'Crisis Indicator Data'!$C$3:$H$198,5,FALSE)))</f>
        <v>0.46601357738248689</v>
      </c>
      <c r="N139" s="165">
        <f>IF(H139="x","x",(H139*1000000/VLOOKUP($C139,'Crisis Indicator Data'!$C$3:$H$198,5,FALSE)))</f>
        <v>4.9583225917332649E-2</v>
      </c>
      <c r="O139" s="165">
        <f>IF(I139="x","x",(I139*1000000/VLOOKUP($C139,'Crisis Indicator Data'!$C$3:$H$198,5,FALSE)))</f>
        <v>0</v>
      </c>
      <c r="P139" s="165">
        <f>IF(J139="x","x",(J139*1000000/VLOOKUP($C139,'Crisis Indicator Data'!$C$3:$H$198,5,FALSE)))</f>
        <v>0</v>
      </c>
      <c r="Q139" s="147">
        <f t="shared" si="13"/>
        <v>2</v>
      </c>
      <c r="R139" s="147">
        <f t="shared" si="14"/>
        <v>2.4500000000000002</v>
      </c>
    </row>
    <row r="140" spans="1:18" x14ac:dyDescent="0.25">
      <c r="A140" s="172" t="str">
        <f>'Crisis Indicator Data'!A137</f>
        <v>Complex crisis in Chad</v>
      </c>
      <c r="B140" s="173" t="str">
        <f>'Crisis Indicator Data'!B137</f>
        <v>Conflict,Displacement</v>
      </c>
      <c r="C140" s="173" t="str">
        <f>'Crisis Indicator Data'!C137</f>
        <v>TCD001</v>
      </c>
      <c r="D140" s="173" t="str">
        <f>'Crisis Indicator Data'!D137</f>
        <v>Chad</v>
      </c>
      <c r="E140" s="173" t="str">
        <f>'Crisis Indicator Data'!E137</f>
        <v>TCD</v>
      </c>
      <c r="F140" s="182">
        <f>IF('Crisis Indicator Data'!Q137="x","x",('Crisis Indicator Data'!Q137/1000000))</f>
        <v>9.1750000000000007</v>
      </c>
      <c r="G140" s="182">
        <f>IF('Crisis Indicator Data'!R137="x","x",('Crisis Indicator Data'!R137/1000000))</f>
        <v>1.2070000000000001</v>
      </c>
      <c r="H140" s="182">
        <f>IF('Crisis Indicator Data'!S137="x","x",('Crisis Indicator Data'!S137/1000000))</f>
        <v>0.71499999999999997</v>
      </c>
      <c r="I140" s="182">
        <f>IF('Crisis Indicator Data'!T137="x","x",('Crisis Indicator Data'!T137/1000000))</f>
        <v>1.91</v>
      </c>
      <c r="J140" s="182">
        <f>IF('Crisis Indicator Data'!U137="x","x",('Crisis Indicator Data'!U137/1000000))</f>
        <v>3.5249999999999999</v>
      </c>
      <c r="K140" s="168">
        <f t="shared" si="12"/>
        <v>4.5999999999999996</v>
      </c>
      <c r="L140" s="165">
        <f>IF(F140="x","x",(F140*1000000/VLOOKUP($C140,'Crisis Indicator Data'!$C$3:$H$198,5,FALSE)))</f>
        <v>0.54622849318330657</v>
      </c>
      <c r="M140" s="165">
        <f>IF(G140="x","x",(G140*1000000/VLOOKUP($C140,'Crisis Indicator Data'!$C$3:$H$198,5,FALSE)))</f>
        <v>7.1858069893433352E-2</v>
      </c>
      <c r="N140" s="165">
        <f>IF(H140="x","x",(H140*1000000/VLOOKUP($C140,'Crisis Indicator Data'!$C$3:$H$198,5,FALSE)))</f>
        <v>4.2567125081859856E-2</v>
      </c>
      <c r="O140" s="165">
        <f>IF(I140="x","x",(I140*1000000/VLOOKUP($C140,'Crisis Indicator Data'!$C$3:$H$198,5,FALSE)))</f>
        <v>0.11371078168720605</v>
      </c>
      <c r="P140" s="165">
        <f>IF(J140="x","x",(J140*1000000/VLOOKUP($C140,'Crisis Indicator Data'!$C$3:$H$198,5,FALSE)))</f>
        <v>0.20985890337560278</v>
      </c>
      <c r="Q140" s="147">
        <f t="shared" si="13"/>
        <v>5</v>
      </c>
      <c r="R140" s="147">
        <f t="shared" si="14"/>
        <v>4.8</v>
      </c>
    </row>
    <row r="141" spans="1:18" x14ac:dyDescent="0.25">
      <c r="A141" s="172" t="str">
        <f>'Crisis Indicator Data'!A138</f>
        <v>Lake Chad basin crisis</v>
      </c>
      <c r="B141" s="173" t="str">
        <f>'Crisis Indicator Data'!B138</f>
        <v>Conflict</v>
      </c>
      <c r="C141" s="173" t="str">
        <f>'Crisis Indicator Data'!C138</f>
        <v>TCD003</v>
      </c>
      <c r="D141" s="173" t="str">
        <f>'Crisis Indicator Data'!D138</f>
        <v>Chad</v>
      </c>
      <c r="E141" s="173" t="str">
        <f>'Crisis Indicator Data'!E138</f>
        <v>TCD</v>
      </c>
      <c r="F141" s="182">
        <f>IF('Crisis Indicator Data'!Q138="x","x",('Crisis Indicator Data'!Q138/1000000))</f>
        <v>0.27700000000000002</v>
      </c>
      <c r="G141" s="182">
        <f>IF('Crisis Indicator Data'!R138="x","x",('Crisis Indicator Data'!R138/1000000))</f>
        <v>0</v>
      </c>
      <c r="H141" s="182">
        <f>IF('Crisis Indicator Data'!S138="x","x",('Crisis Indicator Data'!S138/1000000))</f>
        <v>0</v>
      </c>
      <c r="I141" s="182">
        <f>IF('Crisis Indicator Data'!T138="x","x",('Crisis Indicator Data'!T138/1000000))</f>
        <v>0</v>
      </c>
      <c r="J141" s="182">
        <f>IF('Crisis Indicator Data'!U138="x","x",('Crisis Indicator Data'!U138/1000000))</f>
        <v>0.82699999999999996</v>
      </c>
      <c r="K141" s="168">
        <f t="shared" si="12"/>
        <v>3.2</v>
      </c>
      <c r="L141" s="165">
        <f>IF(F141="x","x",(F141*1000000/VLOOKUP($C141,'Crisis Indicator Data'!$C$3:$H$198,5,FALSE)))</f>
        <v>0.25090579710144928</v>
      </c>
      <c r="M141" s="165">
        <f>IF(G141="x","x",(G141*1000000/VLOOKUP($C141,'Crisis Indicator Data'!$C$3:$H$198,5,FALSE)))</f>
        <v>0</v>
      </c>
      <c r="N141" s="165">
        <f>IF(H141="x","x",(H141*1000000/VLOOKUP($C141,'Crisis Indicator Data'!$C$3:$H$198,5,FALSE)))</f>
        <v>0</v>
      </c>
      <c r="O141" s="165">
        <f>IF(I141="x","x",(I141*1000000/VLOOKUP($C141,'Crisis Indicator Data'!$C$3:$H$198,5,FALSE)))</f>
        <v>0</v>
      </c>
      <c r="P141" s="165">
        <f>IF(J141="x","x",(J141*1000000/VLOOKUP($C141,'Crisis Indicator Data'!$C$3:$H$198,5,FALSE)))</f>
        <v>0.74909420289855078</v>
      </c>
      <c r="Q141" s="147">
        <f t="shared" si="13"/>
        <v>5</v>
      </c>
      <c r="R141" s="147">
        <f t="shared" si="14"/>
        <v>4.0999999999999996</v>
      </c>
    </row>
    <row r="142" spans="1:18" x14ac:dyDescent="0.25">
      <c r="A142" s="172" t="str">
        <f>'Crisis Indicator Data'!A139</f>
        <v>CAR refugees in Chad</v>
      </c>
      <c r="B142" s="173" t="str">
        <f>'Crisis Indicator Data'!B139</f>
        <v>Displacement</v>
      </c>
      <c r="C142" s="173" t="str">
        <f>'Crisis Indicator Data'!C139</f>
        <v>TCD004</v>
      </c>
      <c r="D142" s="173" t="str">
        <f>'Crisis Indicator Data'!D139</f>
        <v>Chad</v>
      </c>
      <c r="E142" s="173" t="str">
        <f>'Crisis Indicator Data'!E139</f>
        <v>TCD</v>
      </c>
      <c r="F142" s="182">
        <f>IF('Crisis Indicator Data'!Q139="x","x",('Crisis Indicator Data'!Q139/1000000))</f>
        <v>1.9390000000000001</v>
      </c>
      <c r="G142" s="182">
        <f>IF('Crisis Indicator Data'!R139="x","x",('Crisis Indicator Data'!R139/1000000))</f>
        <v>0</v>
      </c>
      <c r="H142" s="182">
        <f>IF('Crisis Indicator Data'!S139="x","x",('Crisis Indicator Data'!S139/1000000))</f>
        <v>0</v>
      </c>
      <c r="I142" s="182">
        <f>IF('Crisis Indicator Data'!T139="x","x",('Crisis Indicator Data'!T139/1000000))</f>
        <v>0</v>
      </c>
      <c r="J142" s="182">
        <f>IF('Crisis Indicator Data'!U139="x","x",('Crisis Indicator Data'!U139/1000000))</f>
        <v>1.248</v>
      </c>
      <c r="K142" s="168">
        <f t="shared" si="12"/>
        <v>3.5</v>
      </c>
      <c r="L142" s="165">
        <f>IF(F142="x","x",(F142*1000000/VLOOKUP($C142,'Crisis Indicator Data'!$C$3:$H$198,5,FALSE)))</f>
        <v>0.60840916222152497</v>
      </c>
      <c r="M142" s="165">
        <f>IF(G142="x","x",(G142*1000000/VLOOKUP($C142,'Crisis Indicator Data'!$C$3:$H$198,5,FALSE)))</f>
        <v>0</v>
      </c>
      <c r="N142" s="165">
        <f>IF(H142="x","x",(H142*1000000/VLOOKUP($C142,'Crisis Indicator Data'!$C$3:$H$198,5,FALSE)))</f>
        <v>0</v>
      </c>
      <c r="O142" s="165">
        <f>IF(I142="x","x",(I142*1000000/VLOOKUP($C142,'Crisis Indicator Data'!$C$3:$H$198,5,FALSE)))</f>
        <v>0</v>
      </c>
      <c r="P142" s="165">
        <f>IF(J142="x","x",(J142*1000000/VLOOKUP($C142,'Crisis Indicator Data'!$C$3:$H$198,5,FALSE)))</f>
        <v>0.39159083777847503</v>
      </c>
      <c r="Q142" s="147">
        <f t="shared" si="13"/>
        <v>5</v>
      </c>
      <c r="R142" s="147">
        <f t="shared" si="14"/>
        <v>4.25</v>
      </c>
    </row>
    <row r="143" spans="1:18" x14ac:dyDescent="0.25">
      <c r="A143" s="172" t="str">
        <f>'Crisis Indicator Data'!A140</f>
        <v>Darfur refugees in Chad</v>
      </c>
      <c r="B143" s="173" t="str">
        <f>'Crisis Indicator Data'!B140</f>
        <v>Displacement</v>
      </c>
      <c r="C143" s="173" t="str">
        <f>'Crisis Indicator Data'!C140</f>
        <v>TCD005</v>
      </c>
      <c r="D143" s="173" t="str">
        <f>'Crisis Indicator Data'!D140</f>
        <v>Chad</v>
      </c>
      <c r="E143" s="173" t="str">
        <f>'Crisis Indicator Data'!E140</f>
        <v>TCD</v>
      </c>
      <c r="F143" s="183">
        <f>IF('Crisis Indicator Data'!Q140="x","x",('Crisis Indicator Data'!Q140/1000000))</f>
        <v>1.167</v>
      </c>
      <c r="G143" s="183">
        <f>IF('Crisis Indicator Data'!R140="x","x",('Crisis Indicator Data'!R140/1000000))</f>
        <v>0</v>
      </c>
      <c r="H143" s="183">
        <f>IF('Crisis Indicator Data'!S140="x","x",('Crisis Indicator Data'!S140/1000000))</f>
        <v>0</v>
      </c>
      <c r="I143" s="183">
        <f>IF('Crisis Indicator Data'!T140="x","x",('Crisis Indicator Data'!T140/1000000))</f>
        <v>0.63100000000000001</v>
      </c>
      <c r="J143" s="183">
        <f>IF('Crisis Indicator Data'!U140="x","x",('Crisis Indicator Data'!U140/1000000))</f>
        <v>0.65</v>
      </c>
      <c r="K143" s="168">
        <f t="shared" si="12"/>
        <v>3.5</v>
      </c>
      <c r="L143" s="165">
        <f>IF(F143="x","x",(F143*1000000/VLOOKUP($C143,'Crisis Indicator Data'!$C$3:$H$198,5,FALSE)))</f>
        <v>0.47671568627450983</v>
      </c>
      <c r="M143" s="165">
        <f>IF(G143="x","x",(G143*1000000/VLOOKUP($C143,'Crisis Indicator Data'!$C$3:$H$198,5,FALSE)))</f>
        <v>0</v>
      </c>
      <c r="N143" s="165">
        <f>IF(H143="x","x",(H143*1000000/VLOOKUP($C143,'Crisis Indicator Data'!$C$3:$H$198,5,FALSE)))</f>
        <v>0</v>
      </c>
      <c r="O143" s="165">
        <f>IF(I143="x","x",(I143*1000000/VLOOKUP($C143,'Crisis Indicator Data'!$C$3:$H$198,5,FALSE)))</f>
        <v>0.2577614379084967</v>
      </c>
      <c r="P143" s="165">
        <f>IF(J143="x","x",(J143*1000000/VLOOKUP($C143,'Crisis Indicator Data'!$C$3:$H$198,5,FALSE)))</f>
        <v>0.26552287581699346</v>
      </c>
      <c r="Q143" s="147">
        <f t="shared" si="13"/>
        <v>5</v>
      </c>
      <c r="R143" s="147">
        <f t="shared" si="14"/>
        <v>4.25</v>
      </c>
    </row>
    <row r="144" spans="1:18" x14ac:dyDescent="0.25">
      <c r="A144" s="175" t="str">
        <f>'Crisis Indicator Data'!A141</f>
        <v>Multiple situations in Thailand</v>
      </c>
      <c r="B144" s="176" t="str">
        <f>'Crisis Indicator Data'!B141</f>
        <v>Conflict,Displacement</v>
      </c>
      <c r="C144" s="176" t="str">
        <f>'Crisis Indicator Data'!C141</f>
        <v>THA001</v>
      </c>
      <c r="D144" s="176" t="str">
        <f>'Crisis Indicator Data'!D141</f>
        <v>Thailand</v>
      </c>
      <c r="E144" s="176" t="str">
        <f>'Crisis Indicator Data'!E141</f>
        <v>THA</v>
      </c>
      <c r="F144" s="183">
        <f>IF('Crisis Indicator Data'!Q141="x","x",('Crisis Indicator Data'!Q141/1000000))</f>
        <v>3.7090000000000001</v>
      </c>
      <c r="G144" s="183">
        <f>IF('Crisis Indicator Data'!R141="x","x",('Crisis Indicator Data'!R141/1000000))</f>
        <v>0</v>
      </c>
      <c r="H144" s="183">
        <f>IF('Crisis Indicator Data'!S141="x","x",('Crisis Indicator Data'!S141/1000000))</f>
        <v>9.0999999999999998E-2</v>
      </c>
      <c r="I144" s="183">
        <f>IF('Crisis Indicator Data'!T141="x","x",('Crisis Indicator Data'!T141/1000000))</f>
        <v>0</v>
      </c>
      <c r="J144" s="183">
        <f>IF('Crisis Indicator Data'!U141="x","x",('Crisis Indicator Data'!U141/1000000))</f>
        <v>0</v>
      </c>
      <c r="K144" s="168">
        <f t="shared" si="12"/>
        <v>1.6</v>
      </c>
      <c r="L144" s="165">
        <f>IF(F144="x","x",(F144*1000000/VLOOKUP($C144,'Crisis Indicator Data'!$C$3:$H$198,5,FALSE)))</f>
        <v>0.97605263157894739</v>
      </c>
      <c r="M144" s="165">
        <f>IF(G144="x","x",(G144*1000000/VLOOKUP($C144,'Crisis Indicator Data'!$C$3:$H$198,5,FALSE)))</f>
        <v>0</v>
      </c>
      <c r="N144" s="165">
        <f>IF(H144="x","x",(H144*1000000/VLOOKUP($C144,'Crisis Indicator Data'!$C$3:$H$198,5,FALSE)))</f>
        <v>2.394736842105263E-2</v>
      </c>
      <c r="O144" s="165">
        <f>IF(I144="x","x",(I144*1000000/VLOOKUP($C144,'Crisis Indicator Data'!$C$3:$H$198,5,FALSE)))</f>
        <v>0</v>
      </c>
      <c r="P144" s="165">
        <f>IF(J144="x","x",(J144*1000000/VLOOKUP($C144,'Crisis Indicator Data'!$C$3:$H$198,5,FALSE)))</f>
        <v>0</v>
      </c>
      <c r="Q144" s="147">
        <f t="shared" si="13"/>
        <v>1</v>
      </c>
      <c r="R144" s="147">
        <f t="shared" si="14"/>
        <v>1.3</v>
      </c>
    </row>
    <row r="145" spans="1:18" x14ac:dyDescent="0.25">
      <c r="A145" s="175" t="str">
        <f>'Crisis Indicator Data'!A142</f>
        <v xml:space="preserve">Conflict in southern Thailand </v>
      </c>
      <c r="B145" s="176" t="str">
        <f>'Crisis Indicator Data'!B142</f>
        <v>Conflict</v>
      </c>
      <c r="C145" s="176" t="str">
        <f>'Crisis Indicator Data'!C142</f>
        <v>THA002</v>
      </c>
      <c r="D145" s="176" t="str">
        <f>'Crisis Indicator Data'!D142</f>
        <v>Thailand</v>
      </c>
      <c r="E145" s="176" t="str">
        <f>'Crisis Indicator Data'!E142</f>
        <v>THA</v>
      </c>
      <c r="F145" s="183">
        <f>IF('Crisis Indicator Data'!Q142="x","x",('Crisis Indicator Data'!Q142/1000000))</f>
        <v>3.4580000000000002</v>
      </c>
      <c r="G145" s="183" t="str">
        <f>IF('Crisis Indicator Data'!R142="x","x",('Crisis Indicator Data'!R142/1000000))</f>
        <v>x</v>
      </c>
      <c r="H145" s="183" t="str">
        <f>IF('Crisis Indicator Data'!S142="x","x",('Crisis Indicator Data'!S142/1000000))</f>
        <v>x</v>
      </c>
      <c r="I145" s="183" t="str">
        <f>IF('Crisis Indicator Data'!T142="x","x",('Crisis Indicator Data'!T142/1000000))</f>
        <v>x</v>
      </c>
      <c r="J145" s="183" t="str">
        <f>IF('Crisis Indicator Data'!U142="x","x",('Crisis Indicator Data'!U142/1000000))</f>
        <v>x</v>
      </c>
      <c r="K145" s="168" t="str">
        <f t="shared" si="12"/>
        <v>x</v>
      </c>
      <c r="L145" s="165">
        <f>IF(F145="x","x",(F145*1000000/VLOOKUP($C145,'Crisis Indicator Data'!$C$3:$H$198,5,FALSE)))</f>
        <v>1</v>
      </c>
      <c r="M145" s="165" t="str">
        <f>IF(G145="x","x",(G145*1000000/VLOOKUP($C145,'Crisis Indicator Data'!$C$3:$H$198,5,FALSE)))</f>
        <v>x</v>
      </c>
      <c r="N145" s="165" t="str">
        <f>IF(H145="x","x",(H145*1000000/VLOOKUP($C145,'Crisis Indicator Data'!$C$3:$H$198,5,FALSE)))</f>
        <v>x</v>
      </c>
      <c r="O145" s="165" t="str">
        <f>IF(I145="x","x",(I145*1000000/VLOOKUP($C145,'Crisis Indicator Data'!$C$3:$H$198,5,FALSE)))</f>
        <v>x</v>
      </c>
      <c r="P145" s="165" t="str">
        <f>IF(J145="x","x",(J145*1000000/VLOOKUP($C145,'Crisis Indicator Data'!$C$3:$H$198,5,FALSE)))</f>
        <v>x</v>
      </c>
      <c r="Q145" s="147" t="str">
        <f t="shared" si="13"/>
        <v>x</v>
      </c>
      <c r="R145" s="147" t="str">
        <f t="shared" si="14"/>
        <v>x</v>
      </c>
    </row>
    <row r="146" spans="1:18" x14ac:dyDescent="0.25">
      <c r="A146" s="175" t="str">
        <f>'Crisis Indicator Data'!A143</f>
        <v>Myanmar refugees in Thailand</v>
      </c>
      <c r="B146" s="176" t="str">
        <f>'Crisis Indicator Data'!B143</f>
        <v>Conflict</v>
      </c>
      <c r="C146" s="176" t="str">
        <f>'Crisis Indicator Data'!C143</f>
        <v>THA003</v>
      </c>
      <c r="D146" s="176" t="str">
        <f>'Crisis Indicator Data'!D143</f>
        <v>Thailand</v>
      </c>
      <c r="E146" s="176" t="str">
        <f>'Crisis Indicator Data'!E143</f>
        <v>THA</v>
      </c>
      <c r="F146" s="183">
        <f>IF('Crisis Indicator Data'!Q143="x","x",('Crisis Indicator Data'!Q143/1000000))</f>
        <v>0.252</v>
      </c>
      <c r="G146" s="183">
        <f>IF('Crisis Indicator Data'!R143="x","x",('Crisis Indicator Data'!R143/1000000))</f>
        <v>0</v>
      </c>
      <c r="H146" s="183">
        <f>IF('Crisis Indicator Data'!S143="x","x",('Crisis Indicator Data'!S143/1000000))</f>
        <v>9.0999999999999998E-2</v>
      </c>
      <c r="I146" s="183">
        <f>IF('Crisis Indicator Data'!T143="x","x",('Crisis Indicator Data'!T143/1000000))</f>
        <v>0</v>
      </c>
      <c r="J146" s="183">
        <f>IF('Crisis Indicator Data'!U143="x","x",('Crisis Indicator Data'!U143/1000000))</f>
        <v>0</v>
      </c>
      <c r="K146" s="168">
        <f t="shared" si="12"/>
        <v>1.6</v>
      </c>
      <c r="L146" s="165">
        <f>IF(F146="x","x",(F146*1000000/VLOOKUP($C146,'Crisis Indicator Data'!$C$3:$H$198,5,FALSE)))</f>
        <v>0.73684210526315785</v>
      </c>
      <c r="M146" s="165">
        <f>IF(G146="x","x",(G146*1000000/VLOOKUP($C146,'Crisis Indicator Data'!$C$3:$H$198,5,FALSE)))</f>
        <v>0</v>
      </c>
      <c r="N146" s="165">
        <f>IF(H146="x","x",(H146*1000000/VLOOKUP($C146,'Crisis Indicator Data'!$C$3:$H$198,5,FALSE)))</f>
        <v>0.26608187134502925</v>
      </c>
      <c r="O146" s="165">
        <f>IF(I146="x","x",(I146*1000000/VLOOKUP($C146,'Crisis Indicator Data'!$C$3:$H$198,5,FALSE)))</f>
        <v>0</v>
      </c>
      <c r="P146" s="165">
        <f>IF(J146="x","x",(J146*1000000/VLOOKUP($C146,'Crisis Indicator Data'!$C$3:$H$198,5,FALSE)))</f>
        <v>0</v>
      </c>
      <c r="Q146" s="147">
        <f t="shared" si="13"/>
        <v>3</v>
      </c>
      <c r="R146" s="147">
        <f t="shared" si="14"/>
        <v>2.2999999999999998</v>
      </c>
    </row>
    <row r="147" spans="1:18" x14ac:dyDescent="0.25">
      <c r="A147" s="175" t="str">
        <f>'Crisis Indicator Data'!A144</f>
        <v>Venezuelan refugees in Trinidad and Tobago</v>
      </c>
      <c r="B147" s="176" t="str">
        <f>'Crisis Indicator Data'!B144</f>
        <v>Displacement</v>
      </c>
      <c r="C147" s="176" t="str">
        <f>'Crisis Indicator Data'!C144</f>
        <v>TTO002</v>
      </c>
      <c r="D147" s="176" t="str">
        <f>'Crisis Indicator Data'!D144</f>
        <v>Trinidad and Tobago</v>
      </c>
      <c r="E147" s="176" t="str">
        <f>'Crisis Indicator Data'!E144</f>
        <v>TTO</v>
      </c>
      <c r="F147" s="183">
        <f>IF('Crisis Indicator Data'!Q144="x","x",('Crisis Indicator Data'!Q144/1000000))</f>
        <v>1.1910000000000001</v>
      </c>
      <c r="G147" s="183">
        <f>IF('Crisis Indicator Data'!R144="x","x",('Crisis Indicator Data'!R144/1000000))</f>
        <v>0.17699999999999999</v>
      </c>
      <c r="H147" s="183">
        <f>IF('Crisis Indicator Data'!S144="x","x",('Crisis Indicator Data'!S144/1000000))</f>
        <v>3.5000000000000003E-2</v>
      </c>
      <c r="I147" s="183">
        <f>IF('Crisis Indicator Data'!T144="x","x",('Crisis Indicator Data'!T144/1000000))</f>
        <v>0</v>
      </c>
      <c r="J147" s="183">
        <f>IF('Crisis Indicator Data'!U144="x","x",('Crisis Indicator Data'!U144/1000000))</f>
        <v>0</v>
      </c>
      <c r="K147" s="168">
        <f t="shared" si="12"/>
        <v>0.9</v>
      </c>
      <c r="L147" s="165">
        <f>IF(F147="x","x",(F147*1000000/VLOOKUP($C147,'Crisis Indicator Data'!$C$3:$H$198,5,FALSE)))</f>
        <v>0.8488952245188881</v>
      </c>
      <c r="M147" s="165">
        <f>IF(G147="x","x",(G147*1000000/VLOOKUP($C147,'Crisis Indicator Data'!$C$3:$H$198,5,FALSE)))</f>
        <v>0.12615823235923021</v>
      </c>
      <c r="N147" s="165">
        <f>IF(H147="x","x",(H147*1000000/VLOOKUP($C147,'Crisis Indicator Data'!$C$3:$H$198,5,FALSE)))</f>
        <v>2.4946543121881683E-2</v>
      </c>
      <c r="O147" s="165">
        <f>IF(I147="x","x",(I147*1000000/VLOOKUP($C147,'Crisis Indicator Data'!$C$3:$H$198,5,FALSE)))</f>
        <v>0</v>
      </c>
      <c r="P147" s="165">
        <f>IF(J147="x","x",(J147*1000000/VLOOKUP($C147,'Crisis Indicator Data'!$C$3:$H$198,5,FALSE)))</f>
        <v>0</v>
      </c>
      <c r="Q147" s="147">
        <f t="shared" si="13"/>
        <v>2</v>
      </c>
      <c r="R147" s="147">
        <f t="shared" si="14"/>
        <v>1.45</v>
      </c>
    </row>
    <row r="148" spans="1:18" x14ac:dyDescent="0.25">
      <c r="A148" s="175" t="str">
        <f>'Crisis Indicator Data'!A145</f>
        <v>Mixed migration flows in Tunisia</v>
      </c>
      <c r="B148" s="176" t="str">
        <f>'Crisis Indicator Data'!B145</f>
        <v>Displacement</v>
      </c>
      <c r="C148" s="176" t="str">
        <f>'Crisis Indicator Data'!C145</f>
        <v>TUN002</v>
      </c>
      <c r="D148" s="176" t="str">
        <f>'Crisis Indicator Data'!D145</f>
        <v>Tunisia</v>
      </c>
      <c r="E148" s="176" t="str">
        <f>'Crisis Indicator Data'!E145</f>
        <v>TUN</v>
      </c>
      <c r="F148" s="183">
        <f>IF('Crisis Indicator Data'!Q145="x","x",('Crisis Indicator Data'!Q145/1000000))</f>
        <v>12.423</v>
      </c>
      <c r="G148" s="183">
        <f>IF('Crisis Indicator Data'!R145="x","x",('Crisis Indicator Data'!R145/1000000))</f>
        <v>0</v>
      </c>
      <c r="H148" s="183">
        <f>IF('Crisis Indicator Data'!S145="x","x",('Crisis Indicator Data'!S145/1000000))</f>
        <v>1.0999999999999999E-2</v>
      </c>
      <c r="I148" s="183">
        <f>IF('Crisis Indicator Data'!T145="x","x",('Crisis Indicator Data'!T145/1000000))</f>
        <v>0</v>
      </c>
      <c r="J148" s="183">
        <f>IF('Crisis Indicator Data'!U145="x","x",('Crisis Indicator Data'!U145/1000000))</f>
        <v>0</v>
      </c>
      <c r="K148" s="168">
        <f t="shared" si="12"/>
        <v>0.1</v>
      </c>
      <c r="L148" s="165">
        <f>IF(F148="x","x",(F148*1000000/VLOOKUP($C148,'Crisis Indicator Data'!$C$3:$H$198,5,FALSE)))</f>
        <v>0.99919568889246357</v>
      </c>
      <c r="M148" s="165">
        <f>IF(G148="x","x",(G148*1000000/VLOOKUP($C148,'Crisis Indicator Data'!$C$3:$H$198,5,FALSE)))</f>
        <v>0</v>
      </c>
      <c r="N148" s="165">
        <f>IF(H148="x","x",(H148*1000000/VLOOKUP($C148,'Crisis Indicator Data'!$C$3:$H$198,5,FALSE)))</f>
        <v>8.8474221829003459E-4</v>
      </c>
      <c r="O148" s="165">
        <f>IF(I148="x","x",(I148*1000000/VLOOKUP($C148,'Crisis Indicator Data'!$C$3:$H$198,5,FALSE)))</f>
        <v>0</v>
      </c>
      <c r="P148" s="165">
        <f>IF(J148="x","x",(J148*1000000/VLOOKUP($C148,'Crisis Indicator Data'!$C$3:$H$198,5,FALSE)))</f>
        <v>0</v>
      </c>
      <c r="Q148" s="147">
        <f t="shared" si="13"/>
        <v>1</v>
      </c>
      <c r="R148" s="147">
        <f t="shared" si="14"/>
        <v>0.55000000000000004</v>
      </c>
    </row>
    <row r="149" spans="1:18" x14ac:dyDescent="0.25">
      <c r="A149" s="175" t="str">
        <f>'Crisis Indicator Data'!A146</f>
        <v>Complex situation in Türkiye</v>
      </c>
      <c r="B149" s="176" t="str">
        <f>'Crisis Indicator Data'!B146</f>
        <v>Displacement,Conflict</v>
      </c>
      <c r="C149" s="176" t="str">
        <f>'Crisis Indicator Data'!C146</f>
        <v>TUR001</v>
      </c>
      <c r="D149" s="176" t="str">
        <f>'Crisis Indicator Data'!D146</f>
        <v>Türkiye</v>
      </c>
      <c r="E149" s="176" t="str">
        <f>'Crisis Indicator Data'!E146</f>
        <v>TUR</v>
      </c>
      <c r="F149" s="183">
        <f>IF('Crisis Indicator Data'!Q146="x","x",('Crisis Indicator Data'!Q146/1000000))</f>
        <v>56.9</v>
      </c>
      <c r="G149" s="183">
        <f>IF('Crisis Indicator Data'!R146="x","x",('Crisis Indicator Data'!R146/1000000))</f>
        <v>26.945</v>
      </c>
      <c r="H149" s="183">
        <f>IF('Crisis Indicator Data'!S146="x","x",('Crisis Indicator Data'!S146/1000000))</f>
        <v>2.4990000000000001</v>
      </c>
      <c r="I149" s="183">
        <f>IF('Crisis Indicator Data'!T146="x","x",('Crisis Indicator Data'!T146/1000000))</f>
        <v>0.41299999999999998</v>
      </c>
      <c r="J149" s="183">
        <f>IF('Crisis Indicator Data'!U146="x","x",('Crisis Indicator Data'!U146/1000000))</f>
        <v>0</v>
      </c>
      <c r="K149" s="168">
        <f t="shared" si="12"/>
        <v>4.0999999999999996</v>
      </c>
      <c r="L149" s="165">
        <f>IF(F149="x","x",(F149*1000000/VLOOKUP($C149,'Crisis Indicator Data'!$C$3:$H$198,5,FALSE)))</f>
        <v>0.6558548589739156</v>
      </c>
      <c r="M149" s="165">
        <f>IF(G149="x","x",(G149*1000000/VLOOKUP($C149,'Crisis Indicator Data'!$C$3:$H$198,5,FALSE)))</f>
        <v>0.31058012609933494</v>
      </c>
      <c r="N149" s="165">
        <f>IF(H149="x","x",(H149*1000000/VLOOKUP($C149,'Crisis Indicator Data'!$C$3:$H$198,5,FALSE)))</f>
        <v>2.8804592136657561E-2</v>
      </c>
      <c r="O149" s="165">
        <f>IF(I149="x","x",(I149*1000000/VLOOKUP($C149,'Crisis Indicator Data'!$C$3:$H$198,5,FALSE)))</f>
        <v>4.7604227900918655E-3</v>
      </c>
      <c r="P149" s="165">
        <f>IF(J149="x","x",(J149*1000000/VLOOKUP($C149,'Crisis Indicator Data'!$C$3:$H$198,5,FALSE)))</f>
        <v>0</v>
      </c>
      <c r="Q149" s="147">
        <f t="shared" si="13"/>
        <v>2</v>
      </c>
      <c r="R149" s="147">
        <f t="shared" si="14"/>
        <v>3.05</v>
      </c>
    </row>
    <row r="150" spans="1:18" x14ac:dyDescent="0.25">
      <c r="A150" s="175" t="str">
        <f>'Crisis Indicator Data'!A147</f>
        <v>Syrian Refugees in Türkiye</v>
      </c>
      <c r="B150" s="176" t="str">
        <f>'Crisis Indicator Data'!B147</f>
        <v>Displacement</v>
      </c>
      <c r="C150" s="176" t="str">
        <f>'Crisis Indicator Data'!C147</f>
        <v>TUR002</v>
      </c>
      <c r="D150" s="176" t="str">
        <f>'Crisis Indicator Data'!D147</f>
        <v>Türkiye</v>
      </c>
      <c r="E150" s="176" t="str">
        <f>'Crisis Indicator Data'!E147</f>
        <v>TUR</v>
      </c>
      <c r="F150" s="183">
        <f>IF('Crisis Indicator Data'!Q147="x","x",('Crisis Indicator Data'!Q147/1000000))</f>
        <v>24.231000000000002</v>
      </c>
      <c r="G150" s="183">
        <f>IF('Crisis Indicator Data'!R147="x","x",('Crisis Indicator Data'!R147/1000000))</f>
        <v>10.007999999999999</v>
      </c>
      <c r="H150" s="183">
        <f>IF('Crisis Indicator Data'!S147="x","x",('Crisis Indicator Data'!S147/1000000))</f>
        <v>1.542</v>
      </c>
      <c r="I150" s="183">
        <f>IF('Crisis Indicator Data'!T147="x","x",('Crisis Indicator Data'!T147/1000000))</f>
        <v>0.377</v>
      </c>
      <c r="J150" s="183">
        <f>IF('Crisis Indicator Data'!U147="x","x",('Crisis Indicator Data'!U147/1000000))</f>
        <v>0</v>
      </c>
      <c r="K150" s="168">
        <f t="shared" si="12"/>
        <v>3.8</v>
      </c>
      <c r="L150" s="165">
        <f>IF(F150="x","x",(F150*1000000/VLOOKUP($C150,'Crisis Indicator Data'!$C$3:$H$198,5,FALSE)))</f>
        <v>0.67014215388019249</v>
      </c>
      <c r="M150" s="165">
        <f>IF(G150="x","x",(G150*1000000/VLOOKUP($C150,'Crisis Indicator Data'!$C$3:$H$198,5,FALSE)))</f>
        <v>0.27678522042148351</v>
      </c>
      <c r="N150" s="165">
        <f>IF(H150="x","x",(H150*1000000/VLOOKUP($C150,'Crisis Indicator Data'!$C$3:$H$198,5,FALSE)))</f>
        <v>4.2646164057746558E-2</v>
      </c>
      <c r="O150" s="165">
        <f>IF(I150="x","x",(I150*1000000/VLOOKUP($C150,'Crisis Indicator Data'!$C$3:$H$198,5,FALSE)))</f>
        <v>1.0426461640577466E-2</v>
      </c>
      <c r="P150" s="165">
        <f>IF(J150="x","x",(J150*1000000/VLOOKUP($C150,'Crisis Indicator Data'!$C$3:$H$198,5,FALSE)))</f>
        <v>0</v>
      </c>
      <c r="Q150" s="147">
        <f t="shared" si="13"/>
        <v>3</v>
      </c>
      <c r="R150" s="147">
        <f t="shared" si="14"/>
        <v>3.4</v>
      </c>
    </row>
    <row r="151" spans="1:18" x14ac:dyDescent="0.25">
      <c r="A151" s="175" t="str">
        <f>'Crisis Indicator Data'!A148</f>
        <v>Mixed Migration Flows in Türkiye</v>
      </c>
      <c r="B151" s="176" t="str">
        <f>'Crisis Indicator Data'!B148</f>
        <v>Displacement</v>
      </c>
      <c r="C151" s="176" t="str">
        <f>'Crisis Indicator Data'!C148</f>
        <v>TUR003</v>
      </c>
      <c r="D151" s="176" t="str">
        <f>'Crisis Indicator Data'!D148</f>
        <v>Türkiye</v>
      </c>
      <c r="E151" s="176" t="str">
        <f>'Crisis Indicator Data'!E148</f>
        <v>TUR</v>
      </c>
      <c r="F151" s="183">
        <f>IF('Crisis Indicator Data'!Q148="x","x",('Crisis Indicator Data'!Q148/1000000))</f>
        <v>28.795999999999999</v>
      </c>
      <c r="G151" s="183">
        <f>IF('Crisis Indicator Data'!R148="x","x",('Crisis Indicator Data'!R148/1000000))</f>
        <v>8.6449999999999996</v>
      </c>
      <c r="H151" s="183">
        <f>IF('Crisis Indicator Data'!S148="x","x",('Crisis Indicator Data'!S148/1000000))</f>
        <v>0.14899999999999999</v>
      </c>
      <c r="I151" s="183">
        <f>IF('Crisis Indicator Data'!T148="x","x",('Crisis Indicator Data'!T148/1000000))</f>
        <v>3.5999999999999997E-2</v>
      </c>
      <c r="J151" s="183">
        <f>IF('Crisis Indicator Data'!U148="x","x",('Crisis Indicator Data'!U148/1000000))</f>
        <v>0</v>
      </c>
      <c r="K151" s="168">
        <f t="shared" si="12"/>
        <v>2.1</v>
      </c>
      <c r="L151" s="165">
        <f>IF(F151="x","x",(F151*1000000/VLOOKUP($C151,'Crisis Indicator Data'!$C$3:$H$198,5,FALSE)))</f>
        <v>0.76532185191091262</v>
      </c>
      <c r="M151" s="165">
        <f>IF(G151="x","x",(G151*1000000/VLOOKUP($C151,'Crisis Indicator Data'!$C$3:$H$198,5,FALSE)))</f>
        <v>0.22976133524690373</v>
      </c>
      <c r="N151" s="165">
        <f>IF(H151="x","x",(H151*1000000/VLOOKUP($C151,'Crisis Indicator Data'!$C$3:$H$198,5,FALSE)))</f>
        <v>3.9600276404613832E-3</v>
      </c>
      <c r="O151" s="165">
        <f>IF(I151="x","x",(I151*1000000/VLOOKUP($C151,'Crisis Indicator Data'!$C$3:$H$198,5,FALSE)))</f>
        <v>9.567852017222134E-4</v>
      </c>
      <c r="P151" s="165">
        <f>IF(J151="x","x",(J151*1000000/VLOOKUP($C151,'Crisis Indicator Data'!$C$3:$H$198,5,FALSE)))</f>
        <v>0</v>
      </c>
      <c r="Q151" s="147">
        <f t="shared" si="13"/>
        <v>2</v>
      </c>
      <c r="R151" s="147">
        <f t="shared" si="14"/>
        <v>2.0499999999999998</v>
      </c>
    </row>
    <row r="152" spans="1:18" x14ac:dyDescent="0.25">
      <c r="A152" s="175" t="str">
        <f>'Crisis Indicator Data'!A149</f>
        <v>Kurdish Conflict</v>
      </c>
      <c r="B152" s="176" t="str">
        <f>'Crisis Indicator Data'!B149</f>
        <v>Conflict</v>
      </c>
      <c r="C152" s="176" t="str">
        <f>'Crisis Indicator Data'!C149</f>
        <v>TUR004</v>
      </c>
      <c r="D152" s="176" t="str">
        <f>'Crisis Indicator Data'!D149</f>
        <v>Türkiye</v>
      </c>
      <c r="E152" s="176" t="str">
        <f>'Crisis Indicator Data'!E149</f>
        <v>TUR</v>
      </c>
      <c r="F152" s="183" t="str">
        <f>IF('Crisis Indicator Data'!Q149="x","x",('Crisis Indicator Data'!Q149/1000000))</f>
        <v>x</v>
      </c>
      <c r="G152" s="183" t="str">
        <f>IF('Crisis Indicator Data'!R149="x","x",('Crisis Indicator Data'!R149/1000000))</f>
        <v>x</v>
      </c>
      <c r="H152" s="183" t="str">
        <f>IF('Crisis Indicator Data'!S149="x","x",('Crisis Indicator Data'!S149/1000000))</f>
        <v>x</v>
      </c>
      <c r="I152" s="183" t="str">
        <f>IF('Crisis Indicator Data'!T149="x","x",('Crisis Indicator Data'!T149/1000000))</f>
        <v>x</v>
      </c>
      <c r="J152" s="183" t="str">
        <f>IF('Crisis Indicator Data'!U149="x","x",('Crisis Indicator Data'!U149/1000000))</f>
        <v>x</v>
      </c>
      <c r="K152" s="168" t="str">
        <f t="shared" si="12"/>
        <v>x</v>
      </c>
      <c r="L152" s="165" t="str">
        <f>IF(F152="x","x",(F152*1000000/VLOOKUP($C152,'Crisis Indicator Data'!$C$3:$H$198,5,FALSE)))</f>
        <v>x</v>
      </c>
      <c r="M152" s="165" t="str">
        <f>IF(G152="x","x",(G152*1000000/VLOOKUP($C152,'Crisis Indicator Data'!$C$3:$H$198,5,FALSE)))</f>
        <v>x</v>
      </c>
      <c r="N152" s="165" t="str">
        <f>IF(H152="x","x",(H152*1000000/VLOOKUP($C152,'Crisis Indicator Data'!$C$3:$H$198,5,FALSE)))</f>
        <v>x</v>
      </c>
      <c r="O152" s="165" t="str">
        <f>IF(I152="x","x",(I152*1000000/VLOOKUP($C152,'Crisis Indicator Data'!$C$3:$H$198,5,FALSE)))</f>
        <v>x</v>
      </c>
      <c r="P152" s="165" t="str">
        <f>IF(J152="x","x",(J152*1000000/VLOOKUP($C152,'Crisis Indicator Data'!$C$3:$H$198,5,FALSE)))</f>
        <v>x</v>
      </c>
      <c r="Q152" s="147" t="str">
        <f t="shared" si="13"/>
        <v>x</v>
      </c>
      <c r="R152" s="147" t="str">
        <f t="shared" si="14"/>
        <v>x</v>
      </c>
    </row>
    <row r="153" spans="1:18" x14ac:dyDescent="0.25">
      <c r="A153" s="175" t="str">
        <f>'Crisis Indicator Data'!A150</f>
        <v>Türkiye / Syria earthquake in Türkiye</v>
      </c>
      <c r="B153" s="176" t="str">
        <f>'Crisis Indicator Data'!B150</f>
        <v>Earthquake</v>
      </c>
      <c r="C153" s="176" t="str">
        <f>'Crisis Indicator Data'!C150</f>
        <v>TUR005</v>
      </c>
      <c r="D153" s="176" t="str">
        <f>'Crisis Indicator Data'!D150</f>
        <v>Türkiye</v>
      </c>
      <c r="E153" s="176" t="str">
        <f>'Crisis Indicator Data'!E150</f>
        <v>TUR</v>
      </c>
      <c r="F153" s="183">
        <f>IF('Crisis Indicator Data'!Q150="x","x",('Crisis Indicator Data'!Q150/1000000))</f>
        <v>4.21</v>
      </c>
      <c r="G153" s="183">
        <f>IF('Crisis Indicator Data'!R150="x","x",('Crisis Indicator Data'!R150/1000000))</f>
        <v>8.2919999999999998</v>
      </c>
      <c r="H153" s="183">
        <f>IF('Crisis Indicator Data'!S150="x","x",('Crisis Indicator Data'!S150/1000000))</f>
        <v>0.80800000000000005</v>
      </c>
      <c r="I153" s="183">
        <f>IF('Crisis Indicator Data'!T150="x","x",('Crisis Indicator Data'!T150/1000000))</f>
        <v>0</v>
      </c>
      <c r="J153" s="183">
        <f>IF('Crisis Indicator Data'!U150="x","x",('Crisis Indicator Data'!U150/1000000))</f>
        <v>0</v>
      </c>
      <c r="K153" s="168">
        <f t="shared" si="12"/>
        <v>3.2</v>
      </c>
      <c r="L153" s="165">
        <f>IF(F153="x","x",(F153*1000000/VLOOKUP($C153,'Crisis Indicator Data'!$C$3:$H$198,5,FALSE)))</f>
        <v>0.31630353117956422</v>
      </c>
      <c r="M153" s="165">
        <f>IF(G153="x","x",(G153*1000000/VLOOKUP($C153,'Crisis Indicator Data'!$C$3:$H$198,5,FALSE)))</f>
        <v>0.62299023290758826</v>
      </c>
      <c r="N153" s="165">
        <f>IF(H153="x","x",(H153*1000000/VLOOKUP($C153,'Crisis Indicator Data'!$C$3:$H$198,5,FALSE)))</f>
        <v>6.0706235912847482E-2</v>
      </c>
      <c r="O153" s="165">
        <f>IF(I153="x","x",(I153*1000000/VLOOKUP($C153,'Crisis Indicator Data'!$C$3:$H$198,5,FALSE)))</f>
        <v>0</v>
      </c>
      <c r="P153" s="165">
        <f>IF(J153="x","x",(J153*1000000/VLOOKUP($C153,'Crisis Indicator Data'!$C$3:$H$198,5,FALSE)))</f>
        <v>0</v>
      </c>
      <c r="Q153" s="147">
        <f t="shared" si="13"/>
        <v>3</v>
      </c>
      <c r="R153" s="147">
        <f t="shared" si="14"/>
        <v>3.1</v>
      </c>
    </row>
    <row r="154" spans="1:18" x14ac:dyDescent="0.25">
      <c r="A154" s="175" t="str">
        <f>'Crisis Indicator Data'!A151</f>
        <v>Multiple Crises in Tanzania</v>
      </c>
      <c r="B154" s="176" t="str">
        <f>'Crisis Indicator Data'!B151</f>
        <v>Displacement,Drought</v>
      </c>
      <c r="C154" s="176" t="str">
        <f>'Crisis Indicator Data'!C151</f>
        <v>TZA001</v>
      </c>
      <c r="D154" s="176" t="str">
        <f>'Crisis Indicator Data'!D151</f>
        <v>Tanzania</v>
      </c>
      <c r="E154" s="176" t="str">
        <f>'Crisis Indicator Data'!E151</f>
        <v>TZA</v>
      </c>
      <c r="F154" s="183">
        <f>IF('Crisis Indicator Data'!Q151="x","x",('Crisis Indicator Data'!Q151/1000000))</f>
        <v>6.0140000000000002</v>
      </c>
      <c r="G154" s="183">
        <f>IF('Crisis Indicator Data'!R151="x","x",('Crisis Indicator Data'!R151/1000000))</f>
        <v>18.527000000000001</v>
      </c>
      <c r="H154" s="183">
        <f>IF('Crisis Indicator Data'!S151="x","x",('Crisis Indicator Data'!S151/1000000))</f>
        <v>1.2370000000000001</v>
      </c>
      <c r="I154" s="183">
        <f>IF('Crisis Indicator Data'!T151="x","x",('Crisis Indicator Data'!T151/1000000))</f>
        <v>0</v>
      </c>
      <c r="J154" s="183">
        <f>IF('Crisis Indicator Data'!U151="x","x",('Crisis Indicator Data'!U151/1000000))</f>
        <v>0</v>
      </c>
      <c r="K154" s="168">
        <f t="shared" si="12"/>
        <v>3.5</v>
      </c>
      <c r="L154" s="165">
        <f>IF(F154="x","x",(F154*1000000/VLOOKUP($C154,'Crisis Indicator Data'!$C$3:$H$198,5,FALSE)))</f>
        <v>0.23329971293350921</v>
      </c>
      <c r="M154" s="165">
        <f>IF(G154="x","x",(G154*1000000/VLOOKUP($C154,'Crisis Indicator Data'!$C$3:$H$198,5,FALSE)))</f>
        <v>0.71871363177903635</v>
      </c>
      <c r="N154" s="165">
        <f>IF(H154="x","x",(H154*1000000/VLOOKUP($C154,'Crisis Indicator Data'!$C$3:$H$198,5,FALSE)))</f>
        <v>4.7986655287454417E-2</v>
      </c>
      <c r="O154" s="165">
        <f>IF(I154="x","x",(I154*1000000/VLOOKUP($C154,'Crisis Indicator Data'!$C$3:$H$198,5,FALSE)))</f>
        <v>0</v>
      </c>
      <c r="P154" s="165">
        <f>IF(J154="x","x",(J154*1000000/VLOOKUP($C154,'Crisis Indicator Data'!$C$3:$H$198,5,FALSE)))</f>
        <v>0</v>
      </c>
      <c r="Q154" s="147">
        <f t="shared" si="13"/>
        <v>2</v>
      </c>
      <c r="R154" s="147">
        <f t="shared" si="14"/>
        <v>2.75</v>
      </c>
    </row>
    <row r="155" spans="1:18" x14ac:dyDescent="0.25">
      <c r="A155" s="175" t="str">
        <f>'Crisis Indicator Data'!A152</f>
        <v>International Displacement in Tanzania</v>
      </c>
      <c r="B155" s="176" t="str">
        <f>'Crisis Indicator Data'!B152</f>
        <v>Displacement</v>
      </c>
      <c r="C155" s="176" t="str">
        <f>'Crisis Indicator Data'!C152</f>
        <v>TZA002</v>
      </c>
      <c r="D155" s="176" t="str">
        <f>'Crisis Indicator Data'!D152</f>
        <v>Tanzania</v>
      </c>
      <c r="E155" s="176" t="str">
        <f>'Crisis Indicator Data'!E152</f>
        <v>TZA</v>
      </c>
      <c r="F155" s="183">
        <f>IF('Crisis Indicator Data'!Q152="x","x",('Crisis Indicator Data'!Q152/1000000))</f>
        <v>0</v>
      </c>
      <c r="G155" s="183">
        <f>IF('Crisis Indicator Data'!R152="x","x",('Crisis Indicator Data'!R152/1000000))</f>
        <v>14.768000000000001</v>
      </c>
      <c r="H155" s="183">
        <f>IF('Crisis Indicator Data'!S152="x","x",('Crisis Indicator Data'!S152/1000000))</f>
        <v>0.247</v>
      </c>
      <c r="I155" s="183">
        <f>IF('Crisis Indicator Data'!T152="x","x",('Crisis Indicator Data'!T152/1000000))</f>
        <v>0</v>
      </c>
      <c r="J155" s="183">
        <f>IF('Crisis Indicator Data'!U152="x","x",('Crisis Indicator Data'!U152/1000000))</f>
        <v>0</v>
      </c>
      <c r="K155" s="168">
        <f t="shared" si="12"/>
        <v>2.2999999999999998</v>
      </c>
      <c r="L155" s="165">
        <f>IF(F155="x","x",(F155*1000000/VLOOKUP($C155,'Crisis Indicator Data'!$C$3:$H$198,5,FALSE)))</f>
        <v>0</v>
      </c>
      <c r="M155" s="165">
        <f>IF(G155="x","x",(G155*1000000/VLOOKUP($C155,'Crisis Indicator Data'!$C$3:$H$198,5,FALSE)))</f>
        <v>0.98354978354978351</v>
      </c>
      <c r="N155" s="165">
        <f>IF(H155="x","x",(H155*1000000/VLOOKUP($C155,'Crisis Indicator Data'!$C$3:$H$198,5,FALSE)))</f>
        <v>1.6450216450216451E-2</v>
      </c>
      <c r="O155" s="165">
        <f>IF(I155="x","x",(I155*1000000/VLOOKUP($C155,'Crisis Indicator Data'!$C$3:$H$198,5,FALSE)))</f>
        <v>0</v>
      </c>
      <c r="P155" s="165">
        <f>IF(J155="x","x",(J155*1000000/VLOOKUP($C155,'Crisis Indicator Data'!$C$3:$H$198,5,FALSE)))</f>
        <v>0</v>
      </c>
      <c r="Q155" s="147">
        <f t="shared" si="13"/>
        <v>2</v>
      </c>
      <c r="R155" s="147">
        <f t="shared" si="14"/>
        <v>2.15</v>
      </c>
    </row>
    <row r="156" spans="1:18" x14ac:dyDescent="0.25">
      <c r="A156" s="175" t="str">
        <f>'Crisis Indicator Data'!A153</f>
        <v>Food Security Crisis in North-East Tanzania</v>
      </c>
      <c r="B156" s="176" t="str">
        <f>'Crisis Indicator Data'!B153</f>
        <v>Drought</v>
      </c>
      <c r="C156" s="176" t="str">
        <f>'Crisis Indicator Data'!C153</f>
        <v>TZA003</v>
      </c>
      <c r="D156" s="176" t="str">
        <f>'Crisis Indicator Data'!D153</f>
        <v>Tanzania</v>
      </c>
      <c r="E156" s="176" t="str">
        <f>'Crisis Indicator Data'!E153</f>
        <v>TZA</v>
      </c>
      <c r="F156" s="183">
        <f>IF('Crisis Indicator Data'!Q153="x","x",('Crisis Indicator Data'!Q153/1000000))</f>
        <v>6.0140000000000002</v>
      </c>
      <c r="G156" s="183">
        <f>IF('Crisis Indicator Data'!R153="x","x",('Crisis Indicator Data'!R153/1000000))</f>
        <v>3.7589999999999999</v>
      </c>
      <c r="H156" s="183">
        <f>IF('Crisis Indicator Data'!S153="x","x",('Crisis Indicator Data'!S153/1000000))</f>
        <v>0.99</v>
      </c>
      <c r="I156" s="183">
        <f>IF('Crisis Indicator Data'!T153="x","x",('Crisis Indicator Data'!T153/1000000))</f>
        <v>0</v>
      </c>
      <c r="J156" s="183">
        <f>IF('Crisis Indicator Data'!U153="x","x",('Crisis Indicator Data'!U153/1000000))</f>
        <v>0</v>
      </c>
      <c r="K156" s="168">
        <f t="shared" si="12"/>
        <v>3.3</v>
      </c>
      <c r="L156" s="165">
        <f>IF(F156="x","x",(F156*1000000/VLOOKUP($C156,'Crisis Indicator Data'!$C$3:$H$198,5,FALSE)))</f>
        <v>0.55876614326860541</v>
      </c>
      <c r="M156" s="165">
        <f>IF(G156="x","x",(G156*1000000/VLOOKUP($C156,'Crisis Indicator Data'!$C$3:$H$198,5,FALSE)))</f>
        <v>0.34925206726749047</v>
      </c>
      <c r="N156" s="165">
        <f>IF(H156="x","x",(H156*1000000/VLOOKUP($C156,'Crisis Indicator Data'!$C$3:$H$198,5,FALSE)))</f>
        <v>9.1981789463904118E-2</v>
      </c>
      <c r="O156" s="165">
        <f>IF(I156="x","x",(I156*1000000/VLOOKUP($C156,'Crisis Indicator Data'!$C$3:$H$198,5,FALSE)))</f>
        <v>0</v>
      </c>
      <c r="P156" s="165">
        <f>IF(J156="x","x",(J156*1000000/VLOOKUP($C156,'Crisis Indicator Data'!$C$3:$H$198,5,FALSE)))</f>
        <v>0</v>
      </c>
      <c r="Q156" s="147">
        <f t="shared" si="13"/>
        <v>3</v>
      </c>
      <c r="R156" s="147">
        <f t="shared" si="14"/>
        <v>3.15</v>
      </c>
    </row>
    <row r="157" spans="1:18" x14ac:dyDescent="0.25">
      <c r="A157" s="175" t="str">
        <f>'Crisis Indicator Data'!A154</f>
        <v>International Displacement in Uganda</v>
      </c>
      <c r="B157" s="176" t="str">
        <f>'Crisis Indicator Data'!B154</f>
        <v>Displacement</v>
      </c>
      <c r="C157" s="176" t="str">
        <f>'Crisis Indicator Data'!C154</f>
        <v>UGA005</v>
      </c>
      <c r="D157" s="176" t="str">
        <f>'Crisis Indicator Data'!D154</f>
        <v>Uganda</v>
      </c>
      <c r="E157" s="176" t="str">
        <f>'Crisis Indicator Data'!E154</f>
        <v>UGA</v>
      </c>
      <c r="F157" s="183">
        <f>IF('Crisis Indicator Data'!Q154="x","x",('Crisis Indicator Data'!Q154/1000000))</f>
        <v>6.2610000000000001</v>
      </c>
      <c r="G157" s="183">
        <f>IF('Crisis Indicator Data'!R154="x","x",('Crisis Indicator Data'!R154/1000000))</f>
        <v>0</v>
      </c>
      <c r="H157" s="183">
        <f>IF('Crisis Indicator Data'!S154="x","x",('Crisis Indicator Data'!S154/1000000))</f>
        <v>1.532</v>
      </c>
      <c r="I157" s="183">
        <f>IF('Crisis Indicator Data'!T154="x","x",('Crisis Indicator Data'!T154/1000000))</f>
        <v>0</v>
      </c>
      <c r="J157" s="183">
        <f>IF('Crisis Indicator Data'!U154="x","x",('Crisis Indicator Data'!U154/1000000))</f>
        <v>0</v>
      </c>
      <c r="K157" s="168">
        <f t="shared" si="12"/>
        <v>3.6</v>
      </c>
      <c r="L157" s="165">
        <f>IF(F157="x","x",(F157*1000000/VLOOKUP($C157,'Crisis Indicator Data'!$C$3:$H$198,5,FALSE)))</f>
        <v>0.80341331964583595</v>
      </c>
      <c r="M157" s="165">
        <f>IF(G157="x","x",(G157*1000000/VLOOKUP($C157,'Crisis Indicator Data'!$C$3:$H$198,5,FALSE)))</f>
        <v>0</v>
      </c>
      <c r="N157" s="165">
        <f>IF(H157="x","x",(H157*1000000/VLOOKUP($C157,'Crisis Indicator Data'!$C$3:$H$198,5,FALSE)))</f>
        <v>0.19658668035416399</v>
      </c>
      <c r="O157" s="165">
        <f>IF(I157="x","x",(I157*1000000/VLOOKUP($C157,'Crisis Indicator Data'!$C$3:$H$198,5,FALSE)))</f>
        <v>0</v>
      </c>
      <c r="P157" s="165">
        <f>IF(J157="x","x",(J157*1000000/VLOOKUP($C157,'Crisis Indicator Data'!$C$3:$H$198,5,FALSE)))</f>
        <v>0</v>
      </c>
      <c r="Q157" s="147">
        <f t="shared" si="13"/>
        <v>3</v>
      </c>
      <c r="R157" s="147">
        <f t="shared" si="14"/>
        <v>3.3</v>
      </c>
    </row>
    <row r="158" spans="1:18" x14ac:dyDescent="0.25">
      <c r="A158" s="175" t="str">
        <f>'Crisis Indicator Data'!A155</f>
        <v>Conflict in Ukraine</v>
      </c>
      <c r="B158" s="176" t="str">
        <f>'Crisis Indicator Data'!B155</f>
        <v>Conflict,Displacement</v>
      </c>
      <c r="C158" s="176" t="str">
        <f>'Crisis Indicator Data'!C155</f>
        <v>UKR002</v>
      </c>
      <c r="D158" s="176" t="str">
        <f>'Crisis Indicator Data'!D155</f>
        <v>Ukraine</v>
      </c>
      <c r="E158" s="176" t="str">
        <f>'Crisis Indicator Data'!E155</f>
        <v>UKR</v>
      </c>
      <c r="F158" s="183">
        <f>IF('Crisis Indicator Data'!Q155="x","x",('Crisis Indicator Data'!Q155/1000000))</f>
        <v>18.925999999999998</v>
      </c>
      <c r="G158" s="183">
        <f>IF('Crisis Indicator Data'!R155="x","x",('Crisis Indicator Data'!R155/1000000))</f>
        <v>0</v>
      </c>
      <c r="H158" s="183">
        <f>IF('Crisis Indicator Data'!S155="x","x",('Crisis Indicator Data'!S155/1000000))</f>
        <v>11.401999999999999</v>
      </c>
      <c r="I158" s="183">
        <f>IF('Crisis Indicator Data'!T155="x","x",('Crisis Indicator Data'!T155/1000000))</f>
        <v>1.403</v>
      </c>
      <c r="J158" s="183">
        <f>IF('Crisis Indicator Data'!U155="x","x",('Crisis Indicator Data'!U155/1000000))</f>
        <v>4.7359999999999998</v>
      </c>
      <c r="K158" s="168">
        <f t="shared" si="12"/>
        <v>5</v>
      </c>
      <c r="L158" s="165">
        <f>IF(F158="x","x",(F158*1000000/VLOOKUP($C158,'Crisis Indicator Data'!$C$3:$H$198,5,FALSE)))</f>
        <v>0.51897554019962711</v>
      </c>
      <c r="M158" s="165">
        <f>IF(G158="x","x",(G158*1000000/VLOOKUP($C158,'Crisis Indicator Data'!$C$3:$H$198,5,FALSE)))</f>
        <v>0</v>
      </c>
      <c r="N158" s="165">
        <f>IF(H158="x","x",(H158*1000000/VLOOKUP($C158,'Crisis Indicator Data'!$C$3:$H$198,5,FALSE)))</f>
        <v>0.31265767247998244</v>
      </c>
      <c r="O158" s="165">
        <f>IF(I158="x","x",(I158*1000000/VLOOKUP($C158,'Crisis Indicator Data'!$C$3:$H$198,5,FALSE)))</f>
        <v>3.847208511571789E-2</v>
      </c>
      <c r="P158" s="165">
        <f>IF(J158="x","x",(J158*1000000/VLOOKUP($C158,'Crisis Indicator Data'!$C$3:$H$198,5,FALSE)))</f>
        <v>0.12986728090380609</v>
      </c>
      <c r="Q158" s="147">
        <f t="shared" si="13"/>
        <v>5</v>
      </c>
      <c r="R158" s="147">
        <f t="shared" si="14"/>
        <v>5</v>
      </c>
    </row>
    <row r="159" spans="1:18" x14ac:dyDescent="0.25">
      <c r="A159" s="175" t="str">
        <f>'Crisis Indicator Data'!A156</f>
        <v>Complex crisis in Venezuela</v>
      </c>
      <c r="B159" s="176" t="str">
        <f>'Crisis Indicator Data'!B156</f>
        <v>Socio-political,Violence,Floods</v>
      </c>
      <c r="C159" s="176" t="str">
        <f>'Crisis Indicator Data'!C156</f>
        <v>VEN001</v>
      </c>
      <c r="D159" s="176" t="str">
        <f>'Crisis Indicator Data'!D156</f>
        <v>Venezuela</v>
      </c>
      <c r="E159" s="176" t="str">
        <f>'Crisis Indicator Data'!E156</f>
        <v>VEN</v>
      </c>
      <c r="F159" s="183">
        <f>IF('Crisis Indicator Data'!Q156="x","x",('Crisis Indicator Data'!Q156/1000000))</f>
        <v>9.6609999999999996</v>
      </c>
      <c r="G159" s="183">
        <f>IF('Crisis Indicator Data'!R156="x","x",('Crisis Indicator Data'!R156/1000000))</f>
        <v>0.222</v>
      </c>
      <c r="H159" s="183">
        <f>IF('Crisis Indicator Data'!S156="x","x",('Crisis Indicator Data'!S156/1000000))</f>
        <v>18.516999999999999</v>
      </c>
      <c r="I159" s="183">
        <f>IF('Crisis Indicator Data'!T156="x","x",('Crisis Indicator Data'!T156/1000000))</f>
        <v>0</v>
      </c>
      <c r="J159" s="183">
        <f>IF('Crisis Indicator Data'!U156="x","x",('Crisis Indicator Data'!U156/1000000))</f>
        <v>0</v>
      </c>
      <c r="K159" s="168">
        <f t="shared" si="12"/>
        <v>5</v>
      </c>
      <c r="L159" s="165">
        <f>IF(F159="x","x",(F159*1000000/VLOOKUP($C159,'Crisis Indicator Data'!$C$3:$H$198,5,FALSE)))</f>
        <v>0.34017605633802817</v>
      </c>
      <c r="M159" s="165">
        <f>IF(G159="x","x",(G159*1000000/VLOOKUP($C159,'Crisis Indicator Data'!$C$3:$H$198,5,FALSE)))</f>
        <v>7.8169014084507049E-3</v>
      </c>
      <c r="N159" s="165">
        <f>IF(H159="x","x",(H159*1000000/VLOOKUP($C159,'Crisis Indicator Data'!$C$3:$H$198,5,FALSE)))</f>
        <v>0.65200704225352113</v>
      </c>
      <c r="O159" s="165">
        <f>IF(I159="x","x",(I159*1000000/VLOOKUP($C159,'Crisis Indicator Data'!$C$3:$H$198,5,FALSE)))</f>
        <v>0</v>
      </c>
      <c r="P159" s="165">
        <f>IF(J159="x","x",(J159*1000000/VLOOKUP($C159,'Crisis Indicator Data'!$C$3:$H$198,5,FALSE)))</f>
        <v>0</v>
      </c>
      <c r="Q159" s="147">
        <f t="shared" si="13"/>
        <v>3</v>
      </c>
      <c r="R159" s="147">
        <f t="shared" si="14"/>
        <v>4</v>
      </c>
    </row>
    <row r="160" spans="1:18" x14ac:dyDescent="0.25">
      <c r="A160" s="175" t="str">
        <f>'Crisis Indicator Data'!A157</f>
        <v>Cyclone Judy and cyclone Kevin in Vanuatu</v>
      </c>
      <c r="B160" s="176" t="str">
        <f>'Crisis Indicator Data'!B157</f>
        <v>Cyclone</v>
      </c>
      <c r="C160" s="176" t="str">
        <f>'Crisis Indicator Data'!C157</f>
        <v>VUT003</v>
      </c>
      <c r="D160" s="176" t="str">
        <f>'Crisis Indicator Data'!D157</f>
        <v>Vanuatu</v>
      </c>
      <c r="E160" s="176" t="str">
        <f>'Crisis Indicator Data'!E157</f>
        <v>VUT</v>
      </c>
      <c r="F160" s="183">
        <f>IF('Crisis Indicator Data'!Q157="x","x",('Crisis Indicator Data'!Q157/1000000))</f>
        <v>8.3000000000000004E-2</v>
      </c>
      <c r="G160" s="183">
        <f>IF('Crisis Indicator Data'!R157="x","x",('Crisis Indicator Data'!R157/1000000))</f>
        <v>0.10100000000000001</v>
      </c>
      <c r="H160" s="183">
        <f>IF('Crisis Indicator Data'!S157="x","x",('Crisis Indicator Data'!S157/1000000))</f>
        <v>0.11799999999999999</v>
      </c>
      <c r="I160" s="183">
        <f>IF('Crisis Indicator Data'!T157="x","x",('Crisis Indicator Data'!T157/1000000))</f>
        <v>3.2000000000000001E-2</v>
      </c>
      <c r="J160" s="183">
        <f>IF('Crisis Indicator Data'!U157="x","x",('Crisis Indicator Data'!U157/1000000))</f>
        <v>0</v>
      </c>
      <c r="K160" s="168">
        <f t="shared" si="12"/>
        <v>2</v>
      </c>
      <c r="L160" s="165">
        <f>IF(F160="x","x",(F160*1000000/VLOOKUP($C160,'Crisis Indicator Data'!$C$3:$H$198,5,FALSE)))</f>
        <v>0.24776119402985075</v>
      </c>
      <c r="M160" s="165">
        <f>IF(G160="x","x",(G160*1000000/VLOOKUP($C160,'Crisis Indicator Data'!$C$3:$H$198,5,FALSE)))</f>
        <v>0.30149253731343284</v>
      </c>
      <c r="N160" s="165">
        <f>IF(H160="x","x",(H160*1000000/VLOOKUP($C160,'Crisis Indicator Data'!$C$3:$H$198,5,FALSE)))</f>
        <v>0.35223880597014923</v>
      </c>
      <c r="O160" s="165">
        <f>IF(I160="x","x",(I160*1000000/VLOOKUP($C160,'Crisis Indicator Data'!$C$3:$H$198,5,FALSE)))</f>
        <v>9.5522388059701493E-2</v>
      </c>
      <c r="P160" s="165">
        <f>IF(J160="x","x",(J160*1000000/VLOOKUP($C160,'Crisis Indicator Data'!$C$3:$H$198,5,FALSE)))</f>
        <v>0</v>
      </c>
      <c r="Q160" s="147">
        <f t="shared" si="13"/>
        <v>4</v>
      </c>
      <c r="R160" s="147">
        <f t="shared" si="14"/>
        <v>3</v>
      </c>
    </row>
    <row r="161" spans="1:18" x14ac:dyDescent="0.25">
      <c r="A161" s="175" t="str">
        <f>'Crisis Indicator Data'!A158</f>
        <v>Conflict in Yemen</v>
      </c>
      <c r="B161" s="176" t="str">
        <f>'Crisis Indicator Data'!B158</f>
        <v>Conflict</v>
      </c>
      <c r="C161" s="176" t="str">
        <f>'Crisis Indicator Data'!C158</f>
        <v>YEM001</v>
      </c>
      <c r="D161" s="176" t="str">
        <f>'Crisis Indicator Data'!D158</f>
        <v>Yemen</v>
      </c>
      <c r="E161" s="176" t="str">
        <f>'Crisis Indicator Data'!E158</f>
        <v>YEM</v>
      </c>
      <c r="F161" s="183">
        <f>IF('Crisis Indicator Data'!Q158="x","x",('Crisis Indicator Data'!Q158/1000000))</f>
        <v>5</v>
      </c>
      <c r="G161" s="183">
        <f>IF('Crisis Indicator Data'!R158="x","x",('Crisis Indicator Data'!R158/1000000))</f>
        <v>6.3</v>
      </c>
      <c r="H161" s="183">
        <f>IF('Crisis Indicator Data'!S158="x","x",('Crisis Indicator Data'!S158/1000000))</f>
        <v>8.1999999999999993</v>
      </c>
      <c r="I161" s="183">
        <f>IF('Crisis Indicator Data'!T158="x","x",('Crisis Indicator Data'!T158/1000000))</f>
        <v>7.3</v>
      </c>
      <c r="J161" s="183">
        <f>IF('Crisis Indicator Data'!U158="x","x",('Crisis Indicator Data'!U158/1000000))</f>
        <v>6.1</v>
      </c>
      <c r="K161" s="168">
        <f t="shared" si="12"/>
        <v>5</v>
      </c>
      <c r="L161" s="165">
        <f>IF(F161="x","x",(F161*1000000/VLOOKUP($C161,'Crisis Indicator Data'!$C$3:$H$198,5,FALSE)))</f>
        <v>0.1519756838905775</v>
      </c>
      <c r="M161" s="165">
        <f>IF(G161="x","x",(G161*1000000/VLOOKUP($C161,'Crisis Indicator Data'!$C$3:$H$198,5,FALSE)))</f>
        <v>0.19148936170212766</v>
      </c>
      <c r="N161" s="165">
        <f>IF(H161="x","x",(H161*1000000/VLOOKUP($C161,'Crisis Indicator Data'!$C$3:$H$198,5,FALSE)))</f>
        <v>0.24924012158054709</v>
      </c>
      <c r="O161" s="165">
        <f>IF(I161="x","x",(I161*1000000/VLOOKUP($C161,'Crisis Indicator Data'!$C$3:$H$198,5,FALSE)))</f>
        <v>0.22188449848024316</v>
      </c>
      <c r="P161" s="165">
        <f>IF(J161="x","x",(J161*1000000/VLOOKUP($C161,'Crisis Indicator Data'!$C$3:$H$198,5,FALSE)))</f>
        <v>0.18541033434650456</v>
      </c>
      <c r="Q161" s="147">
        <f t="shared" si="13"/>
        <v>5</v>
      </c>
      <c r="R161" s="147">
        <f t="shared" si="14"/>
        <v>5</v>
      </c>
    </row>
    <row r="162" spans="1:18" x14ac:dyDescent="0.25">
      <c r="A162" s="175" t="str">
        <f>'Crisis Indicator Data'!A159</f>
        <v>Mixed migration flows in Yemen</v>
      </c>
      <c r="B162" s="176" t="str">
        <f>'Crisis Indicator Data'!B159</f>
        <v>Displacement</v>
      </c>
      <c r="C162" s="176" t="str">
        <f>'Crisis Indicator Data'!C159</f>
        <v>YEM002</v>
      </c>
      <c r="D162" s="176" t="str">
        <f>'Crisis Indicator Data'!D159</f>
        <v>Yemen</v>
      </c>
      <c r="E162" s="176" t="str">
        <f>'Crisis Indicator Data'!E159</f>
        <v>YEM</v>
      </c>
      <c r="F162" s="183">
        <f>IF('Crisis Indicator Data'!Q159="x","x",('Crisis Indicator Data'!Q159/1000000))</f>
        <v>4.6749999999999998</v>
      </c>
      <c r="G162" s="183">
        <f>IF('Crisis Indicator Data'!R159="x","x",('Crisis Indicator Data'!R159/1000000))</f>
        <v>0</v>
      </c>
      <c r="H162" s="183">
        <f>IF('Crisis Indicator Data'!S159="x","x",('Crisis Indicator Data'!S159/1000000))</f>
        <v>5.5E-2</v>
      </c>
      <c r="I162" s="183">
        <f>IF('Crisis Indicator Data'!T159="x","x",('Crisis Indicator Data'!T159/1000000))</f>
        <v>3.6999999999999998E-2</v>
      </c>
      <c r="J162" s="183">
        <f>IF('Crisis Indicator Data'!U159="x","x",('Crisis Indicator Data'!U159/1000000))</f>
        <v>0.01</v>
      </c>
      <c r="K162" s="168">
        <f t="shared" si="12"/>
        <v>1.7</v>
      </c>
      <c r="L162" s="165">
        <f>IF(F162="x","x",(F162*1000000/VLOOKUP($C162,'Crisis Indicator Data'!$C$3:$H$198,5,FALSE)))</f>
        <v>0.97864768683274017</v>
      </c>
      <c r="M162" s="165">
        <f>IF(G162="x","x",(G162*1000000/VLOOKUP($C162,'Crisis Indicator Data'!$C$3:$H$198,5,FALSE)))</f>
        <v>0</v>
      </c>
      <c r="N162" s="165">
        <f>IF(H162="x","x",(H162*1000000/VLOOKUP($C162,'Crisis Indicator Data'!$C$3:$H$198,5,FALSE)))</f>
        <v>1.1513502198032238E-2</v>
      </c>
      <c r="O162" s="165">
        <f>IF(I162="x","x",(I162*1000000/VLOOKUP($C162,'Crisis Indicator Data'!$C$3:$H$198,5,FALSE)))</f>
        <v>7.745446933221687E-3</v>
      </c>
      <c r="P162" s="165">
        <f>IF(J162="x","x",(J162*1000000/VLOOKUP($C162,'Crisis Indicator Data'!$C$3:$H$198,5,FALSE)))</f>
        <v>2.0933640360058614E-3</v>
      </c>
      <c r="Q162" s="147">
        <f t="shared" si="13"/>
        <v>1</v>
      </c>
      <c r="R162" s="147">
        <f t="shared" si="14"/>
        <v>1.35</v>
      </c>
    </row>
    <row r="163" spans="1:18" x14ac:dyDescent="0.25">
      <c r="A163" s="175" t="str">
        <f>'Crisis Indicator Data'!A160</f>
        <v>Drought in Zambia</v>
      </c>
      <c r="B163" s="176" t="str">
        <f>'Crisis Indicator Data'!B160</f>
        <v>Drought</v>
      </c>
      <c r="C163" s="176" t="str">
        <f>'Crisis Indicator Data'!C160</f>
        <v>ZMB002</v>
      </c>
      <c r="D163" s="176" t="str">
        <f>'Crisis Indicator Data'!D160</f>
        <v>Zambia</v>
      </c>
      <c r="E163" s="176" t="str">
        <f>'Crisis Indicator Data'!E160</f>
        <v>ZMB</v>
      </c>
      <c r="F163" s="183">
        <f>IF('Crisis Indicator Data'!Q160="x","x",('Crisis Indicator Data'!Q160/1000000))</f>
        <v>4.9370000000000003</v>
      </c>
      <c r="G163" s="183">
        <f>IF('Crisis Indicator Data'!R160="x","x",('Crisis Indicator Data'!R160/1000000))</f>
        <v>6.601</v>
      </c>
      <c r="H163" s="183">
        <f>IF('Crisis Indicator Data'!S160="x","x",('Crisis Indicator Data'!S160/1000000))</f>
        <v>1.952</v>
      </c>
      <c r="I163" s="183">
        <f>IF('Crisis Indicator Data'!T160="x","x",('Crisis Indicator Data'!T160/1000000))</f>
        <v>0</v>
      </c>
      <c r="J163" s="183">
        <f>IF('Crisis Indicator Data'!U160="x","x",('Crisis Indicator Data'!U160/1000000))</f>
        <v>0</v>
      </c>
      <c r="K163" s="168">
        <f t="shared" si="12"/>
        <v>3.8</v>
      </c>
      <c r="L163" s="165">
        <f>IF(F163="x","x",(F163*1000000/VLOOKUP($C163,'Crisis Indicator Data'!$C$3:$H$198,5,FALSE)))</f>
        <v>0.36597479614529282</v>
      </c>
      <c r="M163" s="165">
        <f>IF(G163="x","x",(G163*1000000/VLOOKUP($C163,'Crisis Indicator Data'!$C$3:$H$198,5,FALSE)))</f>
        <v>0.48932542624166048</v>
      </c>
      <c r="N163" s="165">
        <f>IF(H163="x","x",(H163*1000000/VLOOKUP($C163,'Crisis Indicator Data'!$C$3:$H$198,5,FALSE)))</f>
        <v>0.1446997776130467</v>
      </c>
      <c r="O163" s="165">
        <f>IF(I163="x","x",(I163*1000000/VLOOKUP($C163,'Crisis Indicator Data'!$C$3:$H$198,5,FALSE)))</f>
        <v>0</v>
      </c>
      <c r="P163" s="165">
        <f>IF(J163="x","x",(J163*1000000/VLOOKUP($C163,'Crisis Indicator Data'!$C$3:$H$198,5,FALSE)))</f>
        <v>0</v>
      </c>
      <c r="Q163" s="147">
        <f t="shared" si="13"/>
        <v>3</v>
      </c>
      <c r="R163" s="147">
        <f t="shared" si="14"/>
        <v>3.4</v>
      </c>
    </row>
    <row r="164" spans="1:18" x14ac:dyDescent="0.25">
      <c r="A164" s="175" t="str">
        <f>'Crisis Indicator Data'!A161</f>
        <v>Complex crisis in Zimbabwe</v>
      </c>
      <c r="B164" s="176" t="str">
        <f>'Crisis Indicator Data'!B161</f>
        <v>Socio-political,Drought</v>
      </c>
      <c r="C164" s="176" t="str">
        <f>'Crisis Indicator Data'!C161</f>
        <v>ZWE001</v>
      </c>
      <c r="D164" s="176" t="str">
        <f>'Crisis Indicator Data'!D161</f>
        <v>Zimbabwe</v>
      </c>
      <c r="E164" s="176" t="str">
        <f>'Crisis Indicator Data'!E161</f>
        <v>ZWE</v>
      </c>
      <c r="F164" s="183">
        <f>IF('Crisis Indicator Data'!Q161="x","x",('Crisis Indicator Data'!Q161/1000000))</f>
        <v>0</v>
      </c>
      <c r="G164" s="183">
        <f>IF('Crisis Indicator Data'!R161="x","x",('Crisis Indicator Data'!R161/1000000))</f>
        <v>13.585000000000001</v>
      </c>
      <c r="H164" s="183">
        <f>IF('Crisis Indicator Data'!S161="x","x",('Crisis Indicator Data'!S161/1000000))</f>
        <v>3</v>
      </c>
      <c r="I164" s="183">
        <f>IF('Crisis Indicator Data'!T161="x","x",('Crisis Indicator Data'!T161/1000000))</f>
        <v>0</v>
      </c>
      <c r="J164" s="183">
        <f>IF('Crisis Indicator Data'!U161="x","x",('Crisis Indicator Data'!U161/1000000))</f>
        <v>0</v>
      </c>
      <c r="K164" s="168">
        <f t="shared" si="12"/>
        <v>4.0999999999999996</v>
      </c>
      <c r="L164" s="165">
        <f>IF(F164="x","x",(F164*1000000/VLOOKUP($C164,'Crisis Indicator Data'!$C$3:$H$198,5,FALSE)))</f>
        <v>0</v>
      </c>
      <c r="M164" s="165">
        <f>IF(G164="x","x",(G164*1000000/VLOOKUP($C164,'Crisis Indicator Data'!$C$3:$H$198,5,FALSE)))</f>
        <v>0.81911365691890259</v>
      </c>
      <c r="N164" s="165">
        <f>IF(H164="x","x",(H164*1000000/VLOOKUP($C164,'Crisis Indicator Data'!$C$3:$H$198,5,FALSE)))</f>
        <v>0.18088634308109738</v>
      </c>
      <c r="O164" s="165">
        <f>IF(I164="x","x",(I164*1000000/VLOOKUP($C164,'Crisis Indicator Data'!$C$3:$H$198,5,FALSE)))</f>
        <v>0</v>
      </c>
      <c r="P164" s="165">
        <f>IF(J164="x","x",(J164*1000000/VLOOKUP($C164,'Crisis Indicator Data'!$C$3:$H$198,5,FALSE)))</f>
        <v>0</v>
      </c>
      <c r="Q164" s="147">
        <f t="shared" si="13"/>
        <v>3</v>
      </c>
      <c r="R164" s="147">
        <f t="shared" si="14"/>
        <v>3.55</v>
      </c>
    </row>
  </sheetData>
  <mergeCells count="1">
    <mergeCell ref="A1:R1"/>
  </mergeCells>
  <conditionalFormatting sqref="K6:K300">
    <cfRule type="cellIs" dxfId="441" priority="22" stopIfTrue="1" operator="between">
      <formula>7.1</formula>
      <formula>10</formula>
    </cfRule>
    <cfRule type="cellIs" dxfId="440" priority="23" stopIfTrue="1" operator="between">
      <formula>5.4</formula>
      <formula>7</formula>
    </cfRule>
    <cfRule type="cellIs" dxfId="439" priority="24" stopIfTrue="1" operator="between">
      <formula>3.5</formula>
      <formula>5.3</formula>
    </cfRule>
    <cfRule type="cellIs" dxfId="438" priority="25" stopIfTrue="1" operator="between">
      <formula>1.8</formula>
      <formula>3.4</formula>
    </cfRule>
    <cfRule type="cellIs" dxfId="437" priority="26" stopIfTrue="1" operator="between">
      <formula>0</formula>
      <formula>1.7</formula>
    </cfRule>
  </conditionalFormatting>
  <conditionalFormatting sqref="Q6:Q300">
    <cfRule type="cellIs" dxfId="436" priority="17" stopIfTrue="1" operator="between">
      <formula>7.1</formula>
      <formula>10</formula>
    </cfRule>
    <cfRule type="cellIs" dxfId="435" priority="18" stopIfTrue="1" operator="between">
      <formula>5.4</formula>
      <formula>7</formula>
    </cfRule>
    <cfRule type="cellIs" dxfId="434" priority="19" stopIfTrue="1" operator="between">
      <formula>3.5</formula>
      <formula>5.3</formula>
    </cfRule>
    <cfRule type="cellIs" dxfId="433" priority="20" stopIfTrue="1" operator="between">
      <formula>1.8</formula>
      <formula>3.4</formula>
    </cfRule>
    <cfRule type="cellIs" dxfId="432" priority="21" stopIfTrue="1" operator="between">
      <formula>0</formula>
      <formula>1.7</formula>
    </cfRule>
  </conditionalFormatting>
  <conditionalFormatting sqref="R6:R300">
    <cfRule type="cellIs" dxfId="431" priority="7" stopIfTrue="1" operator="between">
      <formula>5</formula>
      <formula>5.9</formula>
    </cfRule>
    <cfRule type="cellIs" dxfId="430" priority="8" stopIfTrue="1" operator="between">
      <formula>4</formula>
      <formula>4.9</formula>
    </cfRule>
    <cfRule type="cellIs" dxfId="429" priority="9" stopIfTrue="1" operator="between">
      <formula>3</formula>
      <formula>3.9</formula>
    </cfRule>
    <cfRule type="cellIs" dxfId="428" priority="10" stopIfTrue="1" operator="between">
      <formula>2</formula>
      <formula>2.9</formula>
    </cfRule>
    <cfRule type="cellIs" dxfId="427" priority="11" stopIfTrue="1" operator="between">
      <formula>0</formula>
      <formula>1.9</formula>
    </cfRule>
  </conditionalFormatting>
  <conditionalFormatting sqref="L6:P143">
    <cfRule type="cellIs" priority="5" stopIfTrue="1" operator="equal">
      <formula>"x"</formula>
    </cfRule>
    <cfRule type="cellIs" dxfId="426" priority="6" operator="greaterThan">
      <formula>1.05</formula>
    </cfRule>
  </conditionalFormatting>
  <conditionalFormatting sqref="L144:P300">
    <cfRule type="cellIs" priority="3" stopIfTrue="1" operator="equal">
      <formula>"x"</formula>
    </cfRule>
    <cfRule type="cellIs" dxfId="425"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4"/>
  <sheetViews>
    <sheetView zoomScale="80" zoomScaleNormal="80"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 min="41" max="41" width="9.42578125" customWidth="1"/>
  </cols>
  <sheetData>
    <row r="1" spans="1:40" x14ac:dyDescent="0.25">
      <c r="A1" s="295"/>
      <c r="B1" s="291"/>
      <c r="C1" s="291"/>
      <c r="D1" s="291"/>
      <c r="E1" s="296"/>
      <c r="F1" s="291"/>
      <c r="G1" s="291"/>
      <c r="H1" s="291"/>
      <c r="I1" s="291"/>
      <c r="J1" s="291"/>
      <c r="K1" s="291"/>
      <c r="L1" s="291"/>
      <c r="M1" s="291"/>
      <c r="N1" s="291"/>
      <c r="O1" s="297"/>
      <c r="P1" s="291"/>
      <c r="Q1" s="291"/>
      <c r="R1" s="297"/>
      <c r="S1" s="291"/>
      <c r="T1" s="291"/>
      <c r="U1" s="291"/>
      <c r="V1" s="291"/>
      <c r="W1" s="297"/>
      <c r="X1" s="297"/>
      <c r="Y1" s="291"/>
      <c r="Z1" s="297"/>
      <c r="AA1" s="291"/>
      <c r="AB1" s="291"/>
      <c r="AC1" s="291"/>
      <c r="AD1" s="291"/>
      <c r="AE1" s="291"/>
      <c r="AF1" s="291"/>
      <c r="AG1" s="291"/>
      <c r="AH1" s="291"/>
      <c r="AI1" s="291"/>
      <c r="AJ1" s="291"/>
      <c r="AK1" s="291"/>
      <c r="AL1" s="291"/>
      <c r="AM1" s="297"/>
      <c r="AN1" s="297"/>
    </row>
    <row r="2" spans="1:40" ht="109.5" customHeight="1" thickBot="1" x14ac:dyDescent="0.3">
      <c r="A2" s="1"/>
      <c r="B2" s="1"/>
      <c r="C2" s="15"/>
      <c r="D2" s="15"/>
      <c r="E2" s="9"/>
      <c r="F2" s="96" t="s">
        <v>8561</v>
      </c>
      <c r="G2" s="96" t="s">
        <v>8562</v>
      </c>
      <c r="H2" s="95" t="s">
        <v>8563</v>
      </c>
      <c r="I2" s="96" t="s">
        <v>8564</v>
      </c>
      <c r="J2" s="96" t="s">
        <v>8565</v>
      </c>
      <c r="K2" s="95" t="s">
        <v>8566</v>
      </c>
      <c r="L2" s="96" t="s">
        <v>8567</v>
      </c>
      <c r="M2" s="96" t="s">
        <v>8568</v>
      </c>
      <c r="N2" s="95" t="s">
        <v>8569</v>
      </c>
      <c r="O2" s="94" t="s">
        <v>8570</v>
      </c>
      <c r="P2" s="96" t="s">
        <v>8571</v>
      </c>
      <c r="Q2" s="96" t="s">
        <v>8572</v>
      </c>
      <c r="R2" s="94" t="s">
        <v>8573</v>
      </c>
      <c r="S2" s="96" t="s">
        <v>8574</v>
      </c>
      <c r="T2" s="96" t="s">
        <v>8575</v>
      </c>
      <c r="U2" s="96" t="s">
        <v>8576</v>
      </c>
      <c r="V2" s="96" t="s">
        <v>8577</v>
      </c>
      <c r="W2" s="94" t="s">
        <v>8578</v>
      </c>
      <c r="X2" s="93" t="s">
        <v>8518</v>
      </c>
      <c r="Y2" s="96" t="s">
        <v>8579</v>
      </c>
      <c r="Z2" s="94" t="s">
        <v>8580</v>
      </c>
      <c r="AA2" s="96" t="s">
        <v>2375</v>
      </c>
      <c r="AB2" s="96" t="s">
        <v>2381</v>
      </c>
      <c r="AC2" s="96" t="s">
        <v>2377</v>
      </c>
      <c r="AD2" s="96" t="s">
        <v>2387</v>
      </c>
      <c r="AE2" s="95" t="s">
        <v>8581</v>
      </c>
      <c r="AF2" s="96" t="s">
        <v>2372</v>
      </c>
      <c r="AG2" s="96" t="s">
        <v>2379</v>
      </c>
      <c r="AH2" s="95" t="s">
        <v>8582</v>
      </c>
      <c r="AI2" s="96" t="s">
        <v>2383</v>
      </c>
      <c r="AJ2" s="96" t="s">
        <v>8583</v>
      </c>
      <c r="AK2" s="96" t="s">
        <v>2393</v>
      </c>
      <c r="AL2" s="95" t="s">
        <v>8584</v>
      </c>
      <c r="AM2" s="94" t="s">
        <v>8585</v>
      </c>
      <c r="AN2" s="93" t="s">
        <v>8519</v>
      </c>
    </row>
    <row r="3" spans="1:40" x14ac:dyDescent="0.25">
      <c r="A3" s="1"/>
      <c r="B3" s="1"/>
      <c r="C3" s="15"/>
      <c r="D3" s="15"/>
      <c r="E3" s="8" t="s">
        <v>8548</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8549</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8503</v>
      </c>
      <c r="B5" s="29" t="s">
        <v>8508</v>
      </c>
      <c r="C5" s="29" t="s">
        <v>8505</v>
      </c>
      <c r="D5" s="29" t="s">
        <v>8506</v>
      </c>
      <c r="E5" s="30" t="s">
        <v>8550</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4.2</v>
      </c>
      <c r="R6" s="163">
        <f t="shared" ref="R6:R37" si="4">AVERAGE(P6:Q6)</f>
        <v>4.5999999999999996</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3.9</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1</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2</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163">
        <f t="shared" si="0"/>
        <v>3.1500000000000004</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3.7166666666666668</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163">
        <f t="shared" si="5"/>
        <v>3.5</v>
      </c>
      <c r="X7" s="163">
        <f t="shared" si="6"/>
        <v>3.1</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0</v>
      </c>
      <c r="AH7" s="184">
        <f t="shared" si="9"/>
        <v>0</v>
      </c>
      <c r="AI7" s="184">
        <f>'Crisis Indicator Data'!AE4</f>
        <v>0</v>
      </c>
      <c r="AJ7" s="184">
        <f>'Crisis Indicator Data'!AF4</f>
        <v>2</v>
      </c>
      <c r="AK7" s="184">
        <f>'Crisis Indicator Data'!AG4</f>
        <v>0</v>
      </c>
      <c r="AL7" s="184">
        <f t="shared" si="10"/>
        <v>2</v>
      </c>
      <c r="AM7" s="163">
        <f t="shared" si="11"/>
        <v>1</v>
      </c>
      <c r="AN7" s="163">
        <f t="shared" si="12"/>
        <v>1</v>
      </c>
    </row>
    <row r="8" spans="1:40" ht="13.5" customHeight="1"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163">
        <f t="shared" si="0"/>
        <v>2.2000000000000002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163">
        <f t="shared" si="2"/>
        <v>1.1499999999999999</v>
      </c>
      <c r="O8" s="163">
        <f t="shared" si="3"/>
        <v>1.1833333333333333</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0.7</v>
      </c>
      <c r="R8" s="163">
        <f t="shared" si="4"/>
        <v>1.85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163">
        <f t="shared" si="5"/>
        <v>2.5</v>
      </c>
      <c r="X8" s="163">
        <f t="shared" si="6"/>
        <v>1.8</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1</v>
      </c>
      <c r="AK8" s="184">
        <f>'Crisis Indicator Data'!AG5</f>
        <v>0</v>
      </c>
      <c r="AL8" s="184">
        <f t="shared" si="10"/>
        <v>1</v>
      </c>
      <c r="AM8" s="163">
        <f t="shared" si="11"/>
        <v>0</v>
      </c>
      <c r="AN8" s="163">
        <f t="shared" si="12"/>
        <v>1</v>
      </c>
    </row>
    <row r="9" spans="1:40" ht="13.5" customHeight="1"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163">
        <f t="shared" si="0"/>
        <v>3.45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163">
        <f t="shared" si="1"/>
        <v>0.7</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163">
        <f t="shared" si="2"/>
        <v>1.1500000000000001</v>
      </c>
      <c r="O9" s="163">
        <f t="shared" si="3"/>
        <v>1.7666666666666668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v>
      </c>
      <c r="R9" s="163">
        <f t="shared" si="4"/>
        <v>2</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163">
        <f t="shared" si="5"/>
        <v>3.7</v>
      </c>
      <c r="X9" s="163">
        <f t="shared" si="6"/>
        <v>2.5</v>
      </c>
      <c r="Y9" s="184">
        <f>IF('Core Indicators'!FC6="x","x",IF('Core Indicators'!FC6&gt;=5,5,IF('Core Indicators'!FC6&gt;=4,4,IF('Core Indicators'!FC6&gt;=3,3,IF('Core Indicators'!FC6&gt;=2,2,IF('Core Indicators'!FC6&gt;=1,1,0))))))</f>
        <v>3</v>
      </c>
      <c r="Z9" s="163">
        <f t="shared" si="7"/>
        <v>3</v>
      </c>
      <c r="AA9" s="184">
        <f>'Crisis Indicator Data'!Y6</f>
        <v>1</v>
      </c>
      <c r="AB9" s="184">
        <f>'Crisis Indicator Data'!Z6</f>
        <v>0</v>
      </c>
      <c r="AC9" s="184">
        <f>'Crisis Indicator Data'!AA6</f>
        <v>1</v>
      </c>
      <c r="AD9" s="184">
        <f>'Crisis Indicator Data'!AB6</f>
        <v>0</v>
      </c>
      <c r="AE9" s="184">
        <f t="shared" si="8"/>
        <v>2</v>
      </c>
      <c r="AF9" s="184">
        <f>'Crisis Indicator Data'!AC6</f>
        <v>0</v>
      </c>
      <c r="AG9" s="184">
        <f>'Crisis Indicator Data'!AD6</f>
        <v>0</v>
      </c>
      <c r="AH9" s="184">
        <f t="shared" si="9"/>
        <v>0</v>
      </c>
      <c r="AI9" s="184">
        <f>'Crisis Indicator Data'!AE6</f>
        <v>0</v>
      </c>
      <c r="AJ9" s="184">
        <f>'Crisis Indicator Data'!AF6</f>
        <v>2</v>
      </c>
      <c r="AK9" s="184">
        <f>'Crisis Indicator Data'!AG6</f>
        <v>0</v>
      </c>
      <c r="AL9" s="184">
        <f t="shared" si="10"/>
        <v>2</v>
      </c>
      <c r="AM9" s="163">
        <f t="shared" si="11"/>
        <v>1</v>
      </c>
      <c r="AN9" s="163">
        <f t="shared" si="12"/>
        <v>2</v>
      </c>
    </row>
    <row r="10" spans="1:40" ht="13.5" customHeight="1"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2.6500000000000004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163">
        <f t="shared" si="2"/>
        <v>2.6</v>
      </c>
      <c r="O10" s="163">
        <f t="shared" si="3"/>
        <v>1.9666666666666668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3.1</v>
      </c>
      <c r="R10" s="163">
        <f t="shared" si="4"/>
        <v>3.05</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163">
        <f t="shared" si="5"/>
        <v>4.0999999999999996</v>
      </c>
      <c r="X10" s="163">
        <f t="shared" si="6"/>
        <v>3</v>
      </c>
      <c r="Y10" s="184">
        <f>IF('Core Indicators'!FC7="x","x",IF('Core Indicators'!FC7&gt;=5,5,IF('Core Indicators'!FC7&gt;=4,4,IF('Core Indicators'!FC7&gt;=3,3,IF('Core Indicators'!FC7&gt;=2,2,IF('Core Indicators'!FC7&gt;=1,1,0))))))</f>
        <v>5</v>
      </c>
      <c r="Z10" s="163">
        <f t="shared" si="7"/>
        <v>5</v>
      </c>
      <c r="AA10" s="184">
        <f>'Crisis Indicator Data'!Y7</f>
        <v>0</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0</v>
      </c>
      <c r="AK10" s="184">
        <f>'Crisis Indicator Data'!AG7</f>
        <v>2</v>
      </c>
      <c r="AL10" s="184">
        <f t="shared" si="10"/>
        <v>2</v>
      </c>
      <c r="AM10" s="163">
        <f t="shared" si="11"/>
        <v>2</v>
      </c>
      <c r="AN10" s="163">
        <f t="shared" si="12"/>
        <v>3.5</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163">
        <f t="shared" si="0"/>
        <v>1.5</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1.8666666666666665</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4.9000000000000004</v>
      </c>
      <c r="R11" s="163">
        <f t="shared" si="4"/>
        <v>4.95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163">
        <f t="shared" si="5"/>
        <v>2.8</v>
      </c>
      <c r="X11" s="163">
        <f t="shared" si="6"/>
        <v>3.2</v>
      </c>
      <c r="Y11" s="184">
        <f>IF('Core Indicators'!FC8="x","x",IF('Core Indicators'!FC8&gt;=5,5,IF('Core Indicators'!FC8&gt;=4,4,IF('Core Indicators'!FC8&gt;=3,3,IF('Core Indicators'!FC8&gt;=2,2,IF('Core Indicators'!FC8&gt;=1,1,0))))))</f>
        <v>4</v>
      </c>
      <c r="Z11" s="163">
        <f t="shared" si="7"/>
        <v>4</v>
      </c>
      <c r="AA11" s="184">
        <f>'Crisis Indicator Data'!Y8</f>
        <v>1</v>
      </c>
      <c r="AB11" s="184">
        <f>'Crisis Indicator Data'!Z8</f>
        <v>3</v>
      </c>
      <c r="AC11" s="184">
        <f>'Crisis Indicator Data'!AA8</f>
        <v>3</v>
      </c>
      <c r="AD11" s="184">
        <f>'Crisis Indicator Data'!AB8</f>
        <v>2</v>
      </c>
      <c r="AE11" s="184">
        <f t="shared" si="8"/>
        <v>4</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4</v>
      </c>
      <c r="AN11" s="163">
        <f t="shared" si="12"/>
        <v>4</v>
      </c>
    </row>
    <row r="12" spans="1:40" ht="13.5" customHeight="1"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163">
        <f t="shared" si="0"/>
        <v>2.65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163">
        <f t="shared" si="2"/>
        <v>2.25</v>
      </c>
      <c r="O12" s="163">
        <f t="shared" si="3"/>
        <v>1.9833333333333334</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2.1</v>
      </c>
      <c r="R12" s="163">
        <f t="shared" si="4"/>
        <v>2.5499999999999998</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163">
        <f t="shared" si="5"/>
        <v>3.3</v>
      </c>
      <c r="X12" s="163">
        <f t="shared" si="6"/>
        <v>2.6</v>
      </c>
      <c r="Y12" s="184">
        <f>IF('Core Indicators'!FC9="x","x",IF('Core Indicators'!FC9&gt;=5,5,IF('Core Indicators'!FC9&gt;=4,4,IF('Core Indicators'!FC9&gt;=3,3,IF('Core Indicators'!FC9&gt;=2,2,IF('Core Indicators'!FC9&gt;=1,1,0))))))</f>
        <v>3</v>
      </c>
      <c r="Z12" s="163">
        <f t="shared" si="7"/>
        <v>3</v>
      </c>
      <c r="AA12" s="184">
        <f>'Crisis Indicator Data'!Y9</f>
        <v>2</v>
      </c>
      <c r="AB12" s="184">
        <f>'Crisis Indicator Data'!Z9</f>
        <v>1</v>
      </c>
      <c r="AC12" s="184">
        <f>'Crisis Indicator Data'!AA9</f>
        <v>1</v>
      </c>
      <c r="AD12" s="184">
        <f>'Crisis Indicator Data'!AB9</f>
        <v>0</v>
      </c>
      <c r="AE12" s="184">
        <f t="shared" si="8"/>
        <v>2</v>
      </c>
      <c r="AF12" s="184">
        <f>'Crisis Indicator Data'!AC9</f>
        <v>1</v>
      </c>
      <c r="AG12" s="184">
        <f>'Crisis Indicator Data'!AD9</f>
        <v>2</v>
      </c>
      <c r="AH12" s="184">
        <f t="shared" si="9"/>
        <v>3</v>
      </c>
      <c r="AI12" s="184">
        <f>'Crisis Indicator Data'!AE9</f>
        <v>0</v>
      </c>
      <c r="AJ12" s="184">
        <f>'Crisis Indicator Data'!AF9</f>
        <v>0</v>
      </c>
      <c r="AK12" s="184">
        <f>'Crisis Indicator Data'!AG9</f>
        <v>1</v>
      </c>
      <c r="AL12" s="184">
        <f t="shared" si="10"/>
        <v>1</v>
      </c>
      <c r="AM12" s="163">
        <f t="shared" si="11"/>
        <v>2</v>
      </c>
      <c r="AN12" s="163">
        <f t="shared" si="12"/>
        <v>2.5</v>
      </c>
    </row>
    <row r="13" spans="1:40" ht="13.5" customHeight="1"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163">
        <f t="shared" si="0"/>
        <v>1</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163">
        <f t="shared" si="1"/>
        <v>1.65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163">
        <f t="shared" si="2"/>
        <v>3.1</v>
      </c>
      <c r="O13" s="163">
        <f t="shared" si="3"/>
        <v>1.9166666666666667</v>
      </c>
      <c r="P13" s="163">
        <f>IF(LEN(E13)&gt;3,VLOOKUP(C13,'Regional Crises'!$B$1:$R$69,12,FALSE),VLOOKUP(E13,'Country Indicator Data'!$B$4:$I$300,8,FALSE))</f>
        <v>4</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4.5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163">
        <f t="shared" si="5"/>
        <v>2.2000000000000002</v>
      </c>
      <c r="X13" s="163">
        <f t="shared" si="6"/>
        <v>2.9</v>
      </c>
      <c r="Y13" s="184">
        <f>IF('Core Indicators'!FC10="x","x",IF('Core Indicators'!FC10&gt;=5,5,IF('Core Indicators'!FC10&gt;=4,4,IF('Core Indicators'!FC10&gt;=3,3,IF('Core Indicators'!FC10&gt;=2,2,IF('Core Indicators'!FC10&gt;=1,1,0))))))</f>
        <v>5</v>
      </c>
      <c r="Z13" s="163">
        <f t="shared" si="7"/>
        <v>5</v>
      </c>
      <c r="AA13" s="184">
        <f>'Crisis Indicator Data'!Y10</f>
        <v>0</v>
      </c>
      <c r="AB13" s="184">
        <f>'Crisis Indicator Data'!Z10</f>
        <v>1</v>
      </c>
      <c r="AC13" s="184">
        <f>'Crisis Indicator Data'!AA10</f>
        <v>0</v>
      </c>
      <c r="AD13" s="184">
        <f>'Crisis Indicator Data'!AB10</f>
        <v>0</v>
      </c>
      <c r="AE13" s="184">
        <f t="shared" si="8"/>
        <v>1</v>
      </c>
      <c r="AF13" s="184">
        <f>'Crisis Indicator Data'!AC10</f>
        <v>0</v>
      </c>
      <c r="AG13" s="184">
        <f>'Crisis Indicator Data'!AD10</f>
        <v>0</v>
      </c>
      <c r="AH13" s="184">
        <f t="shared" si="9"/>
        <v>0</v>
      </c>
      <c r="AI13" s="184">
        <f>'Crisis Indicator Data'!AE10</f>
        <v>0</v>
      </c>
      <c r="AJ13" s="184">
        <f>'Crisis Indicator Data'!AF10</f>
        <v>0</v>
      </c>
      <c r="AK13" s="184">
        <f>'Crisis Indicator Data'!AG10</f>
        <v>3</v>
      </c>
      <c r="AL13" s="184">
        <f t="shared" si="10"/>
        <v>3</v>
      </c>
      <c r="AM13" s="163">
        <f t="shared" si="11"/>
        <v>1</v>
      </c>
      <c r="AN13" s="163">
        <f t="shared" si="12"/>
        <v>3</v>
      </c>
    </row>
    <row r="14" spans="1:40" ht="13.5" customHeight="1"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163">
        <f t="shared" si="0"/>
        <v>1</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163">
        <f t="shared" si="1"/>
        <v>1.65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163">
        <f t="shared" si="2"/>
        <v>3.1</v>
      </c>
      <c r="O14" s="163">
        <f t="shared" si="3"/>
        <v>1.9166666666666667</v>
      </c>
      <c r="P14" s="163">
        <f>IF(LEN(E14)&gt;3,VLOOKUP(C14,'Regional Crises'!$B$1:$R$69,12,FALSE),VLOOKUP(E14,'Country Indicator Data'!$B$4:$I$300,8,FALSE))</f>
        <v>4</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163">
        <f t="shared" si="4"/>
        <v>4.5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163">
        <f t="shared" si="5"/>
        <v>2.2000000000000002</v>
      </c>
      <c r="X14" s="163">
        <f t="shared" si="6"/>
        <v>2.9</v>
      </c>
      <c r="Y14" s="184">
        <f>IF('Core Indicators'!FC11="x","x",IF('Core Indicators'!FC11&gt;=5,5,IF('Core Indicators'!FC11&gt;=4,4,IF('Core Indicators'!FC11&gt;=3,3,IF('Core Indicators'!FC11&gt;=2,2,IF('Core Indicators'!FC11&gt;=1,1,0))))))</f>
        <v>5</v>
      </c>
      <c r="Z14" s="163">
        <f t="shared" si="7"/>
        <v>5</v>
      </c>
      <c r="AA14" s="184">
        <f>'Crisis Indicator Data'!Y11</f>
        <v>0</v>
      </c>
      <c r="AB14" s="184">
        <f>'Crisis Indicator Data'!Z11</f>
        <v>1</v>
      </c>
      <c r="AC14" s="184">
        <f>'Crisis Indicator Data'!AA11</f>
        <v>0</v>
      </c>
      <c r="AD14" s="184">
        <f>'Crisis Indicator Data'!AB11</f>
        <v>0</v>
      </c>
      <c r="AE14" s="184">
        <f t="shared" si="8"/>
        <v>1</v>
      </c>
      <c r="AF14" s="184">
        <f>'Crisis Indicator Data'!AC11</f>
        <v>0</v>
      </c>
      <c r="AG14" s="184">
        <f>'Crisis Indicator Data'!AD11</f>
        <v>0</v>
      </c>
      <c r="AH14" s="184">
        <f t="shared" si="9"/>
        <v>0</v>
      </c>
      <c r="AI14" s="184">
        <f>'Crisis Indicator Data'!AE11</f>
        <v>0</v>
      </c>
      <c r="AJ14" s="184">
        <f>'Crisis Indicator Data'!AF11</f>
        <v>0</v>
      </c>
      <c r="AK14" s="184">
        <f>'Crisis Indicator Data'!AG11</f>
        <v>3</v>
      </c>
      <c r="AL14" s="184">
        <f t="shared" si="10"/>
        <v>3</v>
      </c>
      <c r="AM14" s="163">
        <f t="shared" si="11"/>
        <v>1</v>
      </c>
      <c r="AN14" s="163">
        <f t="shared" si="12"/>
        <v>3</v>
      </c>
    </row>
    <row r="15" spans="1:40" ht="13.5" customHeight="1"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163">
        <f t="shared" si="4"/>
        <v>4.5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2.9</v>
      </c>
      <c r="Y15" s="184">
        <f>IF('Core Indicators'!FC12="x","x",IF('Core Indicators'!FC12&gt;=5,5,IF('Core Indicators'!FC12&gt;=4,4,IF('Core Indicators'!FC12&gt;=3,3,IF('Core Indicators'!FC12&gt;=2,2,IF('Core Indicators'!FC12&gt;=1,1,0))))))</f>
        <v>5</v>
      </c>
      <c r="Z15" s="163">
        <f t="shared" si="7"/>
        <v>5</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0</v>
      </c>
      <c r="AH15" s="184">
        <f t="shared" si="9"/>
        <v>0</v>
      </c>
      <c r="AI15" s="184">
        <f>'Crisis Indicator Data'!AE12</f>
        <v>0</v>
      </c>
      <c r="AJ15" s="184">
        <f>'Crisis Indicator Data'!AF12</f>
        <v>0</v>
      </c>
      <c r="AK15" s="184">
        <f>'Crisis Indicator Data'!AG12</f>
        <v>3</v>
      </c>
      <c r="AL15" s="184">
        <f t="shared" si="10"/>
        <v>3</v>
      </c>
      <c r="AM15" s="163">
        <f t="shared" si="11"/>
        <v>1</v>
      </c>
      <c r="AN15" s="163">
        <f t="shared" si="12"/>
        <v>3</v>
      </c>
    </row>
    <row r="16" spans="1:40" ht="13.5" customHeight="1"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163">
        <f t="shared" si="0"/>
        <v>3.4000000000000004</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163">
        <f t="shared" si="1"/>
        <v>3.1</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163">
        <f t="shared" si="2"/>
        <v>4.2</v>
      </c>
      <c r="O16" s="163">
        <f t="shared" si="3"/>
        <v>3.5666666666666664</v>
      </c>
      <c r="P16" s="163">
        <f>IF(LEN(E16)&gt;3,VLOOKUP(C16,'Regional Crises'!$B$1:$R$69,12,FALSE),VLOOKUP(E16,'Country Indicator Data'!$B$4:$I$300,8,FALSE))</f>
        <v>5</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3.5</v>
      </c>
      <c r="R16" s="163">
        <f t="shared" si="4"/>
        <v>4.25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163">
        <f t="shared" si="5"/>
        <v>4</v>
      </c>
      <c r="X16" s="163">
        <f t="shared" si="6"/>
        <v>3.9</v>
      </c>
      <c r="Y16" s="184">
        <f>IF('Core Indicators'!FC13="x","x",IF('Core Indicators'!FC13&gt;=5,5,IF('Core Indicators'!FC13&gt;=4,4,IF('Core Indicators'!FC13&gt;=3,3,IF('Core Indicators'!FC13&gt;=2,2,IF('Core Indicators'!FC13&gt;=1,1,0))))))</f>
        <v>4</v>
      </c>
      <c r="Z16" s="163">
        <f t="shared" si="7"/>
        <v>4</v>
      </c>
      <c r="AA16" s="184">
        <f>'Crisis Indicator Data'!Y13</f>
        <v>1</v>
      </c>
      <c r="AB16" s="184">
        <f>'Crisis Indicator Data'!Z13</f>
        <v>3</v>
      </c>
      <c r="AC16" s="184">
        <f>'Crisis Indicator Data'!AA13</f>
        <v>2</v>
      </c>
      <c r="AD16" s="184">
        <f>'Crisis Indicator Data'!AB13</f>
        <v>2</v>
      </c>
      <c r="AE16" s="184">
        <f t="shared" si="8"/>
        <v>4</v>
      </c>
      <c r="AF16" s="184">
        <f>'Crisis Indicator Data'!AC13</f>
        <v>0</v>
      </c>
      <c r="AG16" s="184">
        <f>'Crisis Indicator Data'!AD13</f>
        <v>2</v>
      </c>
      <c r="AH16" s="184">
        <f t="shared" si="9"/>
        <v>2</v>
      </c>
      <c r="AI16" s="184">
        <f>'Crisis Indicator Data'!AE13</f>
        <v>3</v>
      </c>
      <c r="AJ16" s="184">
        <f>'Crisis Indicator Data'!AF13</f>
        <v>1</v>
      </c>
      <c r="AK16" s="184">
        <f>'Crisis Indicator Data'!AG13</f>
        <v>3</v>
      </c>
      <c r="AL16" s="184">
        <f t="shared" si="10"/>
        <v>5</v>
      </c>
      <c r="AM16" s="163">
        <f t="shared" si="11"/>
        <v>4</v>
      </c>
      <c r="AN16" s="163">
        <f t="shared" si="12"/>
        <v>4</v>
      </c>
    </row>
    <row r="17" spans="1:40" ht="13.5" customHeight="1"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163">
        <f t="shared" si="0"/>
        <v>0.55000000000000004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63">
        <f t="shared" si="1"/>
        <v>0.60000000000000009</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163">
        <f t="shared" si="2"/>
        <v>2.15</v>
      </c>
      <c r="O17" s="163">
        <f t="shared" si="3"/>
        <v>1.0999999999999999</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0.4</v>
      </c>
      <c r="R17" s="163">
        <f t="shared" si="4"/>
        <v>1.7</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163">
        <f t="shared" si="5"/>
        <v>1</v>
      </c>
      <c r="X17" s="163">
        <f t="shared" si="6"/>
        <v>1.3</v>
      </c>
      <c r="Y17" s="184">
        <f>IF('Core Indicators'!FC14="x","x",IF('Core Indicators'!FC14&gt;=5,5,IF('Core Indicators'!FC14&gt;=4,4,IF('Core Indicators'!FC14&gt;=3,3,IF('Core Indicators'!FC14&gt;=2,2,IF('Core Indicators'!FC14&gt;=1,1,0))))))</f>
        <v>3</v>
      </c>
      <c r="Z17" s="163">
        <f t="shared" si="7"/>
        <v>3</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1</v>
      </c>
      <c r="AH17" s="184">
        <f t="shared" si="9"/>
        <v>1</v>
      </c>
      <c r="AI17" s="184">
        <f>'Crisis Indicator Data'!AE14</f>
        <v>0</v>
      </c>
      <c r="AJ17" s="184">
        <f>'Crisis Indicator Data'!AF14</f>
        <v>2</v>
      </c>
      <c r="AK17" s="184">
        <f>'Crisis Indicator Data'!AG14</f>
        <v>2</v>
      </c>
      <c r="AL17" s="184">
        <f t="shared" si="10"/>
        <v>3</v>
      </c>
      <c r="AM17" s="163">
        <f t="shared" si="11"/>
        <v>1</v>
      </c>
      <c r="AN17" s="163">
        <f t="shared" si="12"/>
        <v>2</v>
      </c>
    </row>
    <row r="18" spans="1:40" ht="13.5" customHeight="1"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163">
        <f t="shared" si="0"/>
        <v>3.2</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163">
        <f t="shared" si="1"/>
        <v>2.15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163">
        <f t="shared" si="2"/>
        <v>3.25</v>
      </c>
      <c r="O18" s="163">
        <f t="shared" si="3"/>
        <v>2.8666666666666667</v>
      </c>
      <c r="P18" s="163">
        <f>IF(LEN(E18)&gt;3,VLOOKUP(C18,'Regional Crises'!$B$1:$R$69,12,FALSE),VLOOKUP(E18,'Country Indicator Data'!$B$4:$I$300,8,FALSE))</f>
        <v>5</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3.7</v>
      </c>
      <c r="R18" s="163">
        <f t="shared" si="4"/>
        <v>4.3499999999999996</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3.7</v>
      </c>
      <c r="X18" s="163">
        <f t="shared" si="6"/>
        <v>3.6</v>
      </c>
      <c r="Y18" s="184">
        <f>IF('Core Indicators'!FC15="x","x",IF('Core Indicators'!FC15&gt;=5,5,IF('Core Indicators'!FC15&gt;=4,4,IF('Core Indicators'!FC15&gt;=3,3,IF('Core Indicators'!FC15&gt;=2,2,IF('Core Indicators'!FC15&gt;=1,1,0))))))</f>
        <v>3</v>
      </c>
      <c r="Z18" s="163">
        <f t="shared" si="7"/>
        <v>3</v>
      </c>
      <c r="AA18" s="184">
        <f>'Crisis Indicator Data'!Y15</f>
        <v>1</v>
      </c>
      <c r="AB18" s="184">
        <f>'Crisis Indicator Data'!Z15</f>
        <v>3</v>
      </c>
      <c r="AC18" s="184">
        <f>'Crisis Indicator Data'!AA15</f>
        <v>3</v>
      </c>
      <c r="AD18" s="184">
        <f>'Crisis Indicator Data'!AB15</f>
        <v>0</v>
      </c>
      <c r="AE18" s="184">
        <f t="shared" si="8"/>
        <v>3</v>
      </c>
      <c r="AF18" s="184">
        <f>'Crisis Indicator Data'!AC15</f>
        <v>2</v>
      </c>
      <c r="AG18" s="184">
        <f>'Crisis Indicator Data'!AD15</f>
        <v>3</v>
      </c>
      <c r="AH18" s="184">
        <f t="shared" si="9"/>
        <v>5</v>
      </c>
      <c r="AI18" s="184">
        <f>'Crisis Indicator Data'!AE15</f>
        <v>3</v>
      </c>
      <c r="AJ18" s="184">
        <f>'Crisis Indicator Data'!AF15</f>
        <v>1</v>
      </c>
      <c r="AK18" s="184">
        <f>'Crisis Indicator Data'!AG15</f>
        <v>3</v>
      </c>
      <c r="AL18" s="184">
        <f t="shared" si="10"/>
        <v>5</v>
      </c>
      <c r="AM18" s="163">
        <f t="shared" si="11"/>
        <v>4</v>
      </c>
      <c r="AN18" s="163">
        <f t="shared" si="12"/>
        <v>3.5</v>
      </c>
    </row>
    <row r="19" spans="1:40" ht="13.5" customHeight="1" x14ac:dyDescent="0.25">
      <c r="A19" s="169" t="str">
        <f>'Crisis Indicator Data'!A16</f>
        <v>Boko Haram in Cameroon</v>
      </c>
      <c r="B19" s="170" t="str">
        <f>'Crisis Indicator Data'!B16</f>
        <v>Conflict</v>
      </c>
      <c r="C19" s="170" t="str">
        <f>'Crisis Indicator Data'!C16</f>
        <v>CMR002</v>
      </c>
      <c r="D19" s="170" t="str">
        <f>'Crisis Indicator Data'!D16</f>
        <v>Cameroon</v>
      </c>
      <c r="E19" s="171" t="str">
        <f>'Crisis Indicator Data'!E16</f>
        <v>CMR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3.2</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163">
        <f t="shared" si="1"/>
        <v>2.15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163">
        <f t="shared" si="2"/>
        <v>3.25</v>
      </c>
      <c r="O19" s="163">
        <f t="shared" si="3"/>
        <v>2.8666666666666667</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163">
        <f t="shared" si="4"/>
        <v>4.3499999999999996</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3.7</v>
      </c>
      <c r="X19" s="163">
        <f t="shared" si="6"/>
        <v>3.6</v>
      </c>
      <c r="Y19" s="184">
        <f>IF('Core Indicators'!FC16="x","x",IF('Core Indicators'!FC16&gt;=5,5,IF('Core Indicators'!FC16&gt;=4,4,IF('Core Indicators'!FC16&gt;=3,3,IF('Core Indicators'!FC16&gt;=2,2,IF('Core Indicators'!FC16&gt;=1,1,0))))))</f>
        <v>3</v>
      </c>
      <c r="Z19" s="163">
        <f t="shared" si="7"/>
        <v>3</v>
      </c>
      <c r="AA19" s="184">
        <f>'Crisis Indicator Data'!Y16</f>
        <v>1</v>
      </c>
      <c r="AB19" s="184">
        <f>'Crisis Indicator Data'!Z16</f>
        <v>3</v>
      </c>
      <c r="AC19" s="184">
        <f>'Crisis Indicator Data'!AA16</f>
        <v>1</v>
      </c>
      <c r="AD19" s="184">
        <f>'Crisis Indicator Data'!AB16</f>
        <v>0</v>
      </c>
      <c r="AE19" s="184">
        <f t="shared" si="8"/>
        <v>2</v>
      </c>
      <c r="AF19" s="184">
        <f>'Crisis Indicator Data'!AC16</f>
        <v>0</v>
      </c>
      <c r="AG19" s="184">
        <f>'Crisis Indicator Data'!AD16</f>
        <v>2</v>
      </c>
      <c r="AH19" s="184">
        <f t="shared" si="9"/>
        <v>2</v>
      </c>
      <c r="AI19" s="184">
        <f>'Crisis Indicator Data'!AE16</f>
        <v>3</v>
      </c>
      <c r="AJ19" s="184">
        <f>'Crisis Indicator Data'!AF16</f>
        <v>1</v>
      </c>
      <c r="AK19" s="184">
        <f>'Crisis Indicator Data'!AG16</f>
        <v>3</v>
      </c>
      <c r="AL19" s="184">
        <f t="shared" si="10"/>
        <v>5</v>
      </c>
      <c r="AM19" s="163">
        <f t="shared" si="11"/>
        <v>3</v>
      </c>
      <c r="AN19" s="163">
        <f t="shared" si="12"/>
        <v>3</v>
      </c>
    </row>
    <row r="20" spans="1:40" ht="13.5" customHeight="1"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163">
        <f t="shared" si="4"/>
        <v>4.3499999999999996</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3.6</v>
      </c>
      <c r="Y20" s="184">
        <f>IF('Core Indicators'!FC17="x","x",IF('Core Indicators'!FC17&gt;=5,5,IF('Core Indicators'!FC17&gt;=4,4,IF('Core Indicators'!FC17&gt;=3,3,IF('Core Indicators'!FC17&gt;=2,2,IF('Core Indicators'!FC17&gt;=1,1,0))))))</f>
        <v>3</v>
      </c>
      <c r="Z20" s="163">
        <f t="shared" si="7"/>
        <v>3</v>
      </c>
      <c r="AA20" s="184">
        <f>'Crisis Indicator Data'!Y17</f>
        <v>1</v>
      </c>
      <c r="AB20" s="184">
        <f>'Crisis Indicator Data'!Z17</f>
        <v>3</v>
      </c>
      <c r="AC20" s="184">
        <f>'Crisis Indicator Data'!AA17</f>
        <v>3</v>
      </c>
      <c r="AD20" s="184">
        <f>'Crisis Indicator Data'!AB17</f>
        <v>0</v>
      </c>
      <c r="AE20" s="184">
        <f t="shared" si="8"/>
        <v>3</v>
      </c>
      <c r="AF20" s="184">
        <f>'Crisis Indicator Data'!AC17</f>
        <v>2</v>
      </c>
      <c r="AG20" s="184">
        <f>'Crisis Indicator Data'!AD17</f>
        <v>3</v>
      </c>
      <c r="AH20" s="184">
        <f t="shared" si="9"/>
        <v>5</v>
      </c>
      <c r="AI20" s="184">
        <f>'Crisis Indicator Data'!AE17</f>
        <v>3</v>
      </c>
      <c r="AJ20" s="184">
        <f>'Crisis Indicator Data'!AF17</f>
        <v>1</v>
      </c>
      <c r="AK20" s="184">
        <f>'Crisis Indicator Data'!AG17</f>
        <v>3</v>
      </c>
      <c r="AL20" s="184">
        <f t="shared" si="10"/>
        <v>5</v>
      </c>
      <c r="AM20" s="163">
        <f t="shared" si="11"/>
        <v>4</v>
      </c>
      <c r="AN20" s="163">
        <f t="shared" si="12"/>
        <v>3.5</v>
      </c>
    </row>
    <row r="21" spans="1:40" ht="13.5" customHeight="1"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163">
        <f t="shared" si="4"/>
        <v>4.3499999999999996</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3.6</v>
      </c>
      <c r="Y21" s="184">
        <f>IF('Core Indicators'!FC18="x","x",IF('Core Indicators'!FC18&gt;=5,5,IF('Core Indicators'!FC18&gt;=4,4,IF('Core Indicators'!FC18&gt;=3,3,IF('Core Indicators'!FC18&gt;=2,2,IF('Core Indicators'!FC18&gt;=1,1,0))))))</f>
        <v>3</v>
      </c>
      <c r="Z21" s="163">
        <f t="shared" si="7"/>
        <v>3</v>
      </c>
      <c r="AA21" s="184">
        <f>'Crisis Indicator Data'!Y18</f>
        <v>1</v>
      </c>
      <c r="AB21" s="184">
        <f>'Crisis Indicator Data'!Z18</f>
        <v>1</v>
      </c>
      <c r="AC21" s="184">
        <f>'Crisis Indicator Data'!AA18</f>
        <v>1</v>
      </c>
      <c r="AD21" s="184">
        <f>'Crisis Indicator Data'!AB18</f>
        <v>0</v>
      </c>
      <c r="AE21" s="184">
        <f t="shared" si="8"/>
        <v>2</v>
      </c>
      <c r="AF21" s="184">
        <f>'Crisis Indicator Data'!AC18</f>
        <v>0</v>
      </c>
      <c r="AG21" s="184">
        <f>'Crisis Indicator Data'!AD18</f>
        <v>2</v>
      </c>
      <c r="AH21" s="184">
        <f t="shared" si="9"/>
        <v>2</v>
      </c>
      <c r="AI21" s="184">
        <f>'Crisis Indicator Data'!AE18</f>
        <v>0</v>
      </c>
      <c r="AJ21" s="184">
        <f>'Crisis Indicator Data'!AF18</f>
        <v>1</v>
      </c>
      <c r="AK21" s="184">
        <f>'Crisis Indicator Data'!AG18</f>
        <v>3</v>
      </c>
      <c r="AL21" s="184">
        <f t="shared" si="10"/>
        <v>3</v>
      </c>
      <c r="AM21" s="163">
        <f t="shared" si="11"/>
        <v>2</v>
      </c>
      <c r="AN21" s="163">
        <f t="shared" si="12"/>
        <v>2.5</v>
      </c>
    </row>
    <row r="22" spans="1:40" ht="13.5" customHeight="1"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3.55</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163">
        <f t="shared" si="1"/>
        <v>4.8499999999999996</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163">
        <f t="shared" si="2"/>
        <v>3.25</v>
      </c>
      <c r="O22" s="163">
        <f t="shared" si="3"/>
        <v>3.8833333333333329</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4.9000000000000004</v>
      </c>
      <c r="R22" s="163">
        <f t="shared" si="4"/>
        <v>4.95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4</v>
      </c>
      <c r="X22" s="163">
        <f t="shared" si="6"/>
        <v>4.3</v>
      </c>
      <c r="Y22" s="184">
        <f>IF('Core Indicators'!FC19="x","x",IF('Core Indicators'!FC19&gt;=5,5,IF('Core Indicators'!FC19&gt;=4,4,IF('Core Indicators'!FC19&gt;=3,3,IF('Core Indicators'!FC19&gt;=2,2,IF('Core Indicators'!FC19&gt;=1,1,0))))))</f>
        <v>5</v>
      </c>
      <c r="Z22" s="163">
        <f t="shared" si="7"/>
        <v>5</v>
      </c>
      <c r="AA22" s="184">
        <f>'Crisis Indicator Data'!Y19</f>
        <v>1</v>
      </c>
      <c r="AB22" s="184">
        <f>'Crisis Indicator Data'!Z19</f>
        <v>3</v>
      </c>
      <c r="AC22" s="184">
        <f>'Crisis Indicator Data'!AA19</f>
        <v>3</v>
      </c>
      <c r="AD22" s="184">
        <f>'Crisis Indicator Data'!AB19</f>
        <v>1</v>
      </c>
      <c r="AE22" s="184">
        <f t="shared" si="8"/>
        <v>4</v>
      </c>
      <c r="AF22" s="184">
        <f>'Crisis Indicator Data'!AC19</f>
        <v>0</v>
      </c>
      <c r="AG22" s="184">
        <f>'Crisis Indicator Data'!AD19</f>
        <v>3</v>
      </c>
      <c r="AH22" s="184">
        <f t="shared" si="9"/>
        <v>3</v>
      </c>
      <c r="AI22" s="184">
        <f>'Crisis Indicator Data'!AE19</f>
        <v>3</v>
      </c>
      <c r="AJ22" s="184">
        <f>'Crisis Indicator Data'!AF19</f>
        <v>1</v>
      </c>
      <c r="AK22" s="184">
        <f>'Crisis Indicator Data'!AG19</f>
        <v>3</v>
      </c>
      <c r="AL22" s="184">
        <f t="shared" si="10"/>
        <v>5</v>
      </c>
      <c r="AM22" s="163">
        <f t="shared" si="11"/>
        <v>4</v>
      </c>
      <c r="AN22" s="163">
        <f t="shared" si="12"/>
        <v>4.5</v>
      </c>
    </row>
    <row r="23" spans="1:40" ht="13.5" customHeight="1"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163">
        <f t="shared" si="0"/>
        <v>2.4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163">
        <f t="shared" si="1"/>
        <v>4.7</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163">
        <f t="shared" si="2"/>
        <v>3.45</v>
      </c>
      <c r="O23" s="163">
        <f t="shared" si="3"/>
        <v>3.5166666666666671</v>
      </c>
      <c r="P23" s="163">
        <f>IF(LEN(E23)&gt;3,VLOOKUP(C23,'Regional Crises'!$B$1:$R$69,12,FALSE),VLOOKUP(E23,'Country Indicator Data'!$B$4:$I$300,8,FALSE))</f>
        <v>1</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1.7</v>
      </c>
      <c r="R23" s="163">
        <f t="shared" si="4"/>
        <v>1.35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163">
        <f t="shared" si="5"/>
        <v>3.9</v>
      </c>
      <c r="X23" s="163">
        <f t="shared" si="6"/>
        <v>2.9</v>
      </c>
      <c r="Y23" s="184">
        <f>IF('Core Indicators'!FC20="x","x",IF('Core Indicators'!FC20&gt;=5,5,IF('Core Indicators'!FC20&gt;=4,4,IF('Core Indicators'!FC20&gt;=3,3,IF('Core Indicators'!FC20&gt;=2,2,IF('Core Indicators'!FC20&gt;=1,1,0))))))</f>
        <v>2</v>
      </c>
      <c r="Z23" s="163">
        <f t="shared" si="7"/>
        <v>2</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0</v>
      </c>
      <c r="AH23" s="184">
        <f t="shared" si="9"/>
        <v>0</v>
      </c>
      <c r="AI23" s="184">
        <f>'Crisis Indicator Data'!AE20</f>
        <v>0</v>
      </c>
      <c r="AJ23" s="184">
        <f>'Crisis Indicator Data'!AF20</f>
        <v>0</v>
      </c>
      <c r="AK23" s="184">
        <f>'Crisis Indicator Data'!AG20</f>
        <v>1</v>
      </c>
      <c r="AL23" s="184">
        <f t="shared" si="10"/>
        <v>1</v>
      </c>
      <c r="AM23" s="163">
        <f t="shared" si="11"/>
        <v>0</v>
      </c>
      <c r="AN23" s="163">
        <f t="shared" si="12"/>
        <v>1</v>
      </c>
    </row>
    <row r="24" spans="1:40" ht="13.5" customHeight="1"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163">
        <f t="shared" si="0"/>
        <v>1.5499999999999998</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163">
        <f t="shared" si="1"/>
        <v>2.2999999999999998</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163">
        <f t="shared" si="2"/>
        <v>3</v>
      </c>
      <c r="O24" s="163">
        <f t="shared" si="3"/>
        <v>2.2833333333333332</v>
      </c>
      <c r="P24" s="163">
        <f>IF(LEN(E24)&gt;3,VLOOKUP(C24,'Regional Crises'!$B$1:$R$69,12,FALSE),VLOOKUP(E24,'Country Indicator Data'!$B$4:$I$300,8,FALSE))</f>
        <v>4</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5</v>
      </c>
      <c r="R24" s="163">
        <f t="shared" si="4"/>
        <v>4.5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163">
        <f t="shared" si="5"/>
        <v>2.4</v>
      </c>
      <c r="X24" s="163">
        <f t="shared" si="6"/>
        <v>3.1</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2</v>
      </c>
      <c r="AC24" s="184">
        <f>'Crisis Indicator Data'!AA21</f>
        <v>1</v>
      </c>
      <c r="AD24" s="184">
        <f>'Crisis Indicator Data'!AB21</f>
        <v>0</v>
      </c>
      <c r="AE24" s="184">
        <f t="shared" si="8"/>
        <v>2</v>
      </c>
      <c r="AF24" s="184">
        <f>'Crisis Indicator Data'!AC21</f>
        <v>2</v>
      </c>
      <c r="AG24" s="184">
        <f>'Crisis Indicator Data'!AD21</f>
        <v>2</v>
      </c>
      <c r="AH24" s="184">
        <f t="shared" si="9"/>
        <v>4</v>
      </c>
      <c r="AI24" s="184">
        <f>'Crisis Indicator Data'!AE21</f>
        <v>2</v>
      </c>
      <c r="AJ24" s="184">
        <f>'Crisis Indicator Data'!AF21</f>
        <v>2</v>
      </c>
      <c r="AK24" s="184">
        <f>'Crisis Indicator Data'!AG21</f>
        <v>3</v>
      </c>
      <c r="AL24" s="184">
        <f t="shared" si="10"/>
        <v>5</v>
      </c>
      <c r="AM24" s="163">
        <f t="shared" si="11"/>
        <v>4</v>
      </c>
      <c r="AN24" s="163">
        <f t="shared" si="12"/>
        <v>3.5</v>
      </c>
    </row>
    <row r="25" spans="1:40" ht="13.5" customHeight="1"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163">
        <f t="shared" si="0"/>
        <v>1.5499999999999998</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163">
        <f t="shared" si="1"/>
        <v>2.2999999999999998</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163">
        <f t="shared" si="2"/>
        <v>3</v>
      </c>
      <c r="O25" s="163">
        <f t="shared" si="3"/>
        <v>2.2833333333333332</v>
      </c>
      <c r="P25" s="163">
        <f>IF(LEN(E25)&gt;3,VLOOKUP(C25,'Regional Crises'!$B$1:$R$69,12,FALSE),VLOOKUP(E25,'Country Indicator Data'!$B$4:$I$300,8,FALSE))</f>
        <v>4</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163">
        <f t="shared" si="5"/>
        <v>2.4</v>
      </c>
      <c r="X25" s="163">
        <f t="shared" si="6"/>
        <v>3.1</v>
      </c>
      <c r="Y25" s="184">
        <f>IF('Core Indicators'!FC22="x","x",IF('Core Indicators'!FC22&gt;=5,5,IF('Core Indicators'!FC22&gt;=4,4,IF('Core Indicators'!FC22&gt;=3,3,IF('Core Indicators'!FC22&gt;=2,2,IF('Core Indicators'!FC22&gt;=1,1,0))))))</f>
        <v>3</v>
      </c>
      <c r="Z25" s="163">
        <f t="shared" si="7"/>
        <v>3</v>
      </c>
      <c r="AA25" s="184">
        <f>'Crisis Indicator Data'!Y22</f>
        <v>0</v>
      </c>
      <c r="AB25" s="184">
        <f>'Crisis Indicator Data'!Z22</f>
        <v>2</v>
      </c>
      <c r="AC25" s="184">
        <f>'Crisis Indicator Data'!AA22</f>
        <v>1</v>
      </c>
      <c r="AD25" s="184">
        <f>'Crisis Indicator Data'!AB22</f>
        <v>0</v>
      </c>
      <c r="AE25" s="184">
        <f t="shared" si="8"/>
        <v>2</v>
      </c>
      <c r="AF25" s="184">
        <f>'Crisis Indicator Data'!AC22</f>
        <v>2</v>
      </c>
      <c r="AG25" s="184">
        <f>'Crisis Indicator Data'!AD22</f>
        <v>2</v>
      </c>
      <c r="AH25" s="184">
        <f t="shared" si="9"/>
        <v>4</v>
      </c>
      <c r="AI25" s="184">
        <f>'Crisis Indicator Data'!AE22</f>
        <v>2</v>
      </c>
      <c r="AJ25" s="184">
        <f>'Crisis Indicator Data'!AF22</f>
        <v>2</v>
      </c>
      <c r="AK25" s="184">
        <f>'Crisis Indicator Data'!AG22</f>
        <v>3</v>
      </c>
      <c r="AL25" s="184">
        <f t="shared" si="10"/>
        <v>5</v>
      </c>
      <c r="AM25" s="163">
        <f t="shared" si="11"/>
        <v>4</v>
      </c>
      <c r="AN25" s="163">
        <f t="shared" si="12"/>
        <v>3.5</v>
      </c>
    </row>
    <row r="26" spans="1:40" ht="13.5" customHeight="1"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163">
        <f t="shared" si="0"/>
        <v>0.8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163">
        <f t="shared" si="1"/>
        <v>0.85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163">
        <f t="shared" si="2"/>
        <v>2.4</v>
      </c>
      <c r="O26" s="163">
        <f t="shared" si="3"/>
        <v>1.3499999999999999</v>
      </c>
      <c r="P26" s="163">
        <f>IF(LEN(E26)&gt;3,VLOOKUP(C26,'Regional Crises'!$B$1:$R$69,12,FALSE),VLOOKUP(E26,'Country Indicator Data'!$B$4:$I$300,8,FALSE))</f>
        <v>0</v>
      </c>
      <c r="Q26" s="163" t="str">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163">
        <f t="shared" si="4"/>
        <v>0</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163">
        <f t="shared" si="5"/>
        <v>1.3</v>
      </c>
      <c r="X26" s="163">
        <f t="shared" si="6"/>
        <v>0.9</v>
      </c>
      <c r="Y26" s="184">
        <f>IF('Core Indicators'!FC23="x","x",IF('Core Indicators'!FC23&gt;=5,5,IF('Core Indicators'!FC23&gt;=4,4,IF('Core Indicators'!FC23&gt;=3,3,IF('Core Indicators'!FC23&gt;=2,2,IF('Core Indicators'!FC23&gt;=1,1,0))))))</f>
        <v>2</v>
      </c>
      <c r="Z26" s="163">
        <f t="shared" si="7"/>
        <v>2</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1</v>
      </c>
      <c r="AH26" s="184">
        <f t="shared" si="9"/>
        <v>1</v>
      </c>
      <c r="AI26" s="184">
        <f>'Crisis Indicator Data'!AE23</f>
        <v>0</v>
      </c>
      <c r="AJ26" s="184">
        <f>'Crisis Indicator Data'!AF23</f>
        <v>0</v>
      </c>
      <c r="AK26" s="184">
        <f>'Crisis Indicator Data'!AG23</f>
        <v>1</v>
      </c>
      <c r="AL26" s="184">
        <f t="shared" si="10"/>
        <v>1</v>
      </c>
      <c r="AM26" s="163">
        <f t="shared" si="11"/>
        <v>1</v>
      </c>
      <c r="AN26" s="163">
        <f t="shared" si="12"/>
        <v>1.5</v>
      </c>
    </row>
    <row r="27" spans="1:40" ht="13.5" customHeight="1"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163">
        <f t="shared" si="0"/>
        <v>3</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1.4</v>
      </c>
      <c r="L27" s="163" t="str">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163">
        <f t="shared" si="2"/>
        <v>2.1</v>
      </c>
      <c r="O27" s="163">
        <f t="shared" si="3"/>
        <v>2.1666666666666665</v>
      </c>
      <c r="P27" s="163">
        <f>IF(LEN(E27)&gt;3,VLOOKUP(C27,'Regional Crises'!$B$1:$R$69,12,FALSE),VLOOKUP(E27,'Country Indicator Data'!$B$4:$I$300,8,FALSE))</f>
        <v>3</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1.4</v>
      </c>
      <c r="R27" s="163">
        <f t="shared" si="4"/>
        <v>2.2000000000000002</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163">
        <f t="shared" si="5"/>
        <v>3.6</v>
      </c>
      <c r="X27" s="163">
        <f t="shared" si="6"/>
        <v>2.7</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1</v>
      </c>
      <c r="AC27" s="184">
        <f>'Crisis Indicator Data'!AA24</f>
        <v>0</v>
      </c>
      <c r="AD27" s="184">
        <f>'Crisis Indicator Data'!AB24</f>
        <v>0</v>
      </c>
      <c r="AE27" s="184">
        <f t="shared" si="8"/>
        <v>1</v>
      </c>
      <c r="AF27" s="184">
        <f>'Crisis Indicator Data'!AC24</f>
        <v>0</v>
      </c>
      <c r="AG27" s="184">
        <f>'Crisis Indicator Data'!AD24</f>
        <v>1</v>
      </c>
      <c r="AH27" s="184">
        <f t="shared" si="9"/>
        <v>1</v>
      </c>
      <c r="AI27" s="184">
        <f>'Crisis Indicator Data'!AE24</f>
        <v>0</v>
      </c>
      <c r="AJ27" s="184">
        <f>'Crisis Indicator Data'!AF24</f>
        <v>0</v>
      </c>
      <c r="AK27" s="184">
        <f>'Crisis Indicator Data'!AG24</f>
        <v>1</v>
      </c>
      <c r="AL27" s="184">
        <f t="shared" si="10"/>
        <v>1</v>
      </c>
      <c r="AM27" s="163">
        <f t="shared" si="11"/>
        <v>1</v>
      </c>
      <c r="AN27" s="163">
        <f t="shared" si="12"/>
        <v>3</v>
      </c>
    </row>
    <row r="28" spans="1:40" ht="13.5" customHeight="1"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163">
        <f t="shared" si="0"/>
        <v>3</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1.4</v>
      </c>
      <c r="L28" s="163"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2.1</v>
      </c>
      <c r="O28" s="163">
        <f t="shared" si="3"/>
        <v>2.1666666666666665</v>
      </c>
      <c r="P28" s="163">
        <f>IF(LEN(E28)&gt;3,VLOOKUP(C28,'Regional Crises'!$B$1:$R$69,12,FALSE),VLOOKUP(E28,'Country Indicator Data'!$B$4:$I$300,8,FALSE))</f>
        <v>3</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1.4</v>
      </c>
      <c r="R28" s="163">
        <f t="shared" si="4"/>
        <v>2.2000000000000002</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163">
        <f t="shared" si="5"/>
        <v>3.6</v>
      </c>
      <c r="X28" s="163">
        <f t="shared" si="6"/>
        <v>2.7</v>
      </c>
      <c r="Y28" s="184">
        <f>IF('Core Indicators'!FC25="x","x",IF('Core Indicators'!FC25&gt;=5,5,IF('Core Indicators'!FC25&gt;=4,4,IF('Core Indicators'!FC25&gt;=3,3,IF('Core Indicators'!FC25&gt;=2,2,IF('Core Indicators'!FC25&gt;=1,1,0))))))</f>
        <v>1</v>
      </c>
      <c r="Z28" s="163">
        <f t="shared" si="7"/>
        <v>1</v>
      </c>
      <c r="AA28" s="184">
        <f>'Crisis Indicator Data'!Y25</f>
        <v>0</v>
      </c>
      <c r="AB28" s="184">
        <f>'Crisis Indicator Data'!Z25</f>
        <v>1</v>
      </c>
      <c r="AC28" s="184">
        <f>'Crisis Indicator Data'!AA25</f>
        <v>0</v>
      </c>
      <c r="AD28" s="184">
        <f>'Crisis Indicator Data'!AB25</f>
        <v>0</v>
      </c>
      <c r="AE28" s="184">
        <f t="shared" si="8"/>
        <v>1</v>
      </c>
      <c r="AF28" s="184">
        <f>'Crisis Indicator Data'!AC25</f>
        <v>0</v>
      </c>
      <c r="AG28" s="184">
        <f>'Crisis Indicator Data'!AD25</f>
        <v>1</v>
      </c>
      <c r="AH28" s="184">
        <f t="shared" si="9"/>
        <v>1</v>
      </c>
      <c r="AI28" s="184">
        <f>'Crisis Indicator Data'!AE25</f>
        <v>0</v>
      </c>
      <c r="AJ28" s="184">
        <f>'Crisis Indicator Data'!AF25</f>
        <v>0</v>
      </c>
      <c r="AK28" s="184">
        <f>'Crisis Indicator Data'!AG25</f>
        <v>1</v>
      </c>
      <c r="AL28" s="184">
        <f t="shared" si="10"/>
        <v>1</v>
      </c>
      <c r="AM28" s="163">
        <f t="shared" si="11"/>
        <v>1</v>
      </c>
      <c r="AN28" s="163">
        <f t="shared" si="12"/>
        <v>1</v>
      </c>
    </row>
    <row r="29" spans="1:40" ht="13.5" customHeight="1"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1.4</v>
      </c>
      <c r="R29" s="163">
        <f t="shared" si="4"/>
        <v>2.2000000000000002</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2.7</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1</v>
      </c>
      <c r="AC29" s="184">
        <f>'Crisis Indicator Data'!AA26</f>
        <v>0</v>
      </c>
      <c r="AD29" s="184">
        <f>'Crisis Indicator Data'!AB26</f>
        <v>0</v>
      </c>
      <c r="AE29" s="184">
        <f t="shared" si="8"/>
        <v>1</v>
      </c>
      <c r="AF29" s="184">
        <f>'Crisis Indicator Data'!AC26</f>
        <v>0</v>
      </c>
      <c r="AG29" s="184">
        <f>'Crisis Indicator Data'!AD26</f>
        <v>0</v>
      </c>
      <c r="AH29" s="184">
        <f t="shared" si="9"/>
        <v>0</v>
      </c>
      <c r="AI29" s="184">
        <f>'Crisis Indicator Data'!AE26</f>
        <v>0</v>
      </c>
      <c r="AJ29" s="184">
        <f>'Crisis Indicator Data'!AF26</f>
        <v>0</v>
      </c>
      <c r="AK29" s="184">
        <f>'Crisis Indicator Data'!AG26</f>
        <v>1</v>
      </c>
      <c r="AL29" s="184">
        <f t="shared" si="10"/>
        <v>1</v>
      </c>
      <c r="AM29" s="163">
        <f t="shared" si="11"/>
        <v>1</v>
      </c>
      <c r="AN29" s="163">
        <f t="shared" si="12"/>
        <v>3</v>
      </c>
    </row>
    <row r="30" spans="1:40" ht="13.5" customHeight="1"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163">
        <f t="shared" si="0"/>
        <v>2.0499999999999998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163">
        <f t="shared" si="1"/>
        <v>0.35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2.5499999999999998</v>
      </c>
      <c r="O30" s="163">
        <f t="shared" si="3"/>
        <v>1.6499999999999997</v>
      </c>
      <c r="P30" s="163">
        <f>IF(LEN(E30)&gt;3,VLOOKUP(C30,'Regional Crises'!$B$1:$R$69,12,FALSE),VLOOKUP(E30,'Country Indicator Data'!$B$4:$I$300,8,FALSE))</f>
        <v>0</v>
      </c>
      <c r="Q30" s="163" t="str">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163">
        <f t="shared" si="4"/>
        <v>0</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2.6</v>
      </c>
      <c r="X30" s="163">
        <f t="shared" si="6"/>
        <v>1.4</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3</v>
      </c>
      <c r="AL30" s="184">
        <f t="shared" si="10"/>
        <v>3</v>
      </c>
      <c r="AM30" s="163">
        <f t="shared" si="11"/>
        <v>1</v>
      </c>
      <c r="AN30" s="163">
        <f t="shared" si="12"/>
        <v>1.5</v>
      </c>
    </row>
    <row r="31" spans="1:40" ht="13.5" customHeight="1"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163">
        <f t="shared" si="0"/>
        <v>3.3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163">
        <f t="shared" si="1"/>
        <v>2.35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163">
        <f t="shared" si="2"/>
        <v>1.65</v>
      </c>
      <c r="O31" s="163">
        <f t="shared" si="3"/>
        <v>2.4333333333333336</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3.2</v>
      </c>
      <c r="R31" s="163">
        <f t="shared" si="4"/>
        <v>3.1</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163">
        <f t="shared" si="5"/>
        <v>3.2</v>
      </c>
      <c r="X31" s="163">
        <f t="shared" si="6"/>
        <v>2.9</v>
      </c>
      <c r="Y31" s="184">
        <f>IF('Core Indicators'!FC28="x","x",IF('Core Indicators'!FC28&gt;=5,5,IF('Core Indicators'!FC28&gt;=4,4,IF('Core Indicators'!FC28&gt;=3,3,IF('Core Indicators'!FC28&gt;=2,2,IF('Core Indicators'!FC28&gt;=1,1,0))))))</f>
        <v>4</v>
      </c>
      <c r="Z31" s="163">
        <f t="shared" si="7"/>
        <v>4</v>
      </c>
      <c r="AA31" s="184">
        <f>'Crisis Indicator Data'!Y28</f>
        <v>2</v>
      </c>
      <c r="AB31" s="184">
        <f>'Crisis Indicator Data'!Z28</f>
        <v>1</v>
      </c>
      <c r="AC31" s="184">
        <f>'Crisis Indicator Data'!AA28</f>
        <v>1</v>
      </c>
      <c r="AD31" s="184">
        <f>'Crisis Indicator Data'!AB28</f>
        <v>0</v>
      </c>
      <c r="AE31" s="184">
        <f t="shared" si="8"/>
        <v>2</v>
      </c>
      <c r="AF31" s="184">
        <f>'Crisis Indicator Data'!AC28</f>
        <v>0</v>
      </c>
      <c r="AG31" s="184">
        <f>'Crisis Indicator Data'!AD28</f>
        <v>1</v>
      </c>
      <c r="AH31" s="184">
        <f t="shared" si="9"/>
        <v>1</v>
      </c>
      <c r="AI31" s="184">
        <f>'Crisis Indicator Data'!AE28</f>
        <v>0</v>
      </c>
      <c r="AJ31" s="184">
        <f>'Crisis Indicator Data'!AF28</f>
        <v>1</v>
      </c>
      <c r="AK31" s="184">
        <f>'Crisis Indicator Data'!AG28</f>
        <v>0</v>
      </c>
      <c r="AL31" s="184">
        <f t="shared" si="10"/>
        <v>1</v>
      </c>
      <c r="AM31" s="163">
        <f t="shared" si="11"/>
        <v>1</v>
      </c>
      <c r="AN31" s="163">
        <f t="shared" si="12"/>
        <v>2.5</v>
      </c>
    </row>
    <row r="32" spans="1:40" ht="13.5" customHeight="1"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163">
        <f t="shared" si="0"/>
        <v>3.3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163">
        <f t="shared" si="1"/>
        <v>2.35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163">
        <f t="shared" si="2"/>
        <v>1.65</v>
      </c>
      <c r="O32" s="163">
        <f t="shared" si="3"/>
        <v>2.4333333333333336</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3.2</v>
      </c>
      <c r="R32" s="163">
        <f t="shared" si="4"/>
        <v>3.1</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163">
        <f t="shared" si="5"/>
        <v>3.2</v>
      </c>
      <c r="X32" s="163">
        <f t="shared" si="6"/>
        <v>2.9</v>
      </c>
      <c r="Y32" s="184">
        <f>IF('Core Indicators'!FC29="x","x",IF('Core Indicators'!FC29&gt;=5,5,IF('Core Indicators'!FC29&gt;=4,4,IF('Core Indicators'!FC29&gt;=3,3,IF('Core Indicators'!FC29&gt;=2,2,IF('Core Indicators'!FC29&gt;=1,1,0))))))</f>
        <v>2</v>
      </c>
      <c r="Z32" s="163">
        <f t="shared" si="7"/>
        <v>2</v>
      </c>
      <c r="AA32" s="184">
        <f>'Crisis Indicator Data'!Y29</f>
        <v>2</v>
      </c>
      <c r="AB32" s="184">
        <f>'Crisis Indicator Data'!Z29</f>
        <v>2</v>
      </c>
      <c r="AC32" s="184">
        <f>'Crisis Indicator Data'!AA29</f>
        <v>2</v>
      </c>
      <c r="AD32" s="184">
        <f>'Crisis Indicator Data'!AB29</f>
        <v>0</v>
      </c>
      <c r="AE32" s="184">
        <f t="shared" si="8"/>
        <v>3</v>
      </c>
      <c r="AF32" s="184">
        <f>'Crisis Indicator Data'!AC29</f>
        <v>0</v>
      </c>
      <c r="AG32" s="184">
        <f>'Crisis Indicator Data'!AD29</f>
        <v>2</v>
      </c>
      <c r="AH32" s="184">
        <f t="shared" si="9"/>
        <v>2</v>
      </c>
      <c r="AI32" s="184">
        <f>'Crisis Indicator Data'!AE29</f>
        <v>0</v>
      </c>
      <c r="AJ32" s="184">
        <f>'Crisis Indicator Data'!AF29</f>
        <v>1</v>
      </c>
      <c r="AK32" s="184">
        <f>'Crisis Indicator Data'!AG29</f>
        <v>0</v>
      </c>
      <c r="AL32" s="184">
        <f t="shared" si="10"/>
        <v>1</v>
      </c>
      <c r="AM32" s="163">
        <f t="shared" si="11"/>
        <v>2</v>
      </c>
      <c r="AN32" s="163">
        <f t="shared" si="12"/>
        <v>2</v>
      </c>
    </row>
    <row r="33" spans="1:40" ht="13.5" customHeight="1"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3.2</v>
      </c>
      <c r="R33" s="163">
        <f t="shared" si="4"/>
        <v>3.1</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2.9</v>
      </c>
      <c r="Y33" s="184">
        <f>IF('Core Indicators'!FC30="x","x",IF('Core Indicators'!FC30&gt;=5,5,IF('Core Indicators'!FC30&gt;=4,4,IF('Core Indicators'!FC30&gt;=3,3,IF('Core Indicators'!FC30&gt;=2,2,IF('Core Indicators'!FC30&gt;=1,1,0))))))</f>
        <v>3</v>
      </c>
      <c r="Z33" s="163">
        <f t="shared" si="7"/>
        <v>3</v>
      </c>
      <c r="AA33" s="184">
        <f>'Crisis Indicator Data'!Y30</f>
        <v>2</v>
      </c>
      <c r="AB33" s="184">
        <f>'Crisis Indicator Data'!Z30</f>
        <v>2</v>
      </c>
      <c r="AC33" s="184">
        <f>'Crisis Indicator Data'!AA30</f>
        <v>2</v>
      </c>
      <c r="AD33" s="184">
        <f>'Crisis Indicator Data'!AB30</f>
        <v>0</v>
      </c>
      <c r="AE33" s="184">
        <f t="shared" si="8"/>
        <v>3</v>
      </c>
      <c r="AF33" s="184">
        <f>'Crisis Indicator Data'!AC30</f>
        <v>0</v>
      </c>
      <c r="AG33" s="184">
        <f>'Crisis Indicator Data'!AD30</f>
        <v>2</v>
      </c>
      <c r="AH33" s="184">
        <f t="shared" si="9"/>
        <v>2</v>
      </c>
      <c r="AI33" s="184">
        <f>'Crisis Indicator Data'!AE30</f>
        <v>0</v>
      </c>
      <c r="AJ33" s="184">
        <f>'Crisis Indicator Data'!AF30</f>
        <v>1</v>
      </c>
      <c r="AK33" s="184">
        <f>'Crisis Indicator Data'!AG30</f>
        <v>0</v>
      </c>
      <c r="AL33" s="184">
        <f t="shared" si="10"/>
        <v>1</v>
      </c>
      <c r="AM33" s="163">
        <f t="shared" si="11"/>
        <v>2</v>
      </c>
      <c r="AN33" s="163">
        <f t="shared" si="12"/>
        <v>2.5</v>
      </c>
    </row>
    <row r="34" spans="1:40" ht="13.5" customHeight="1"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163">
        <f t="shared" si="0"/>
        <v>1.6</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163">
        <f t="shared" si="2"/>
        <v>2.6</v>
      </c>
      <c r="O34" s="163">
        <f t="shared" si="3"/>
        <v>2.1833333333333336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1.4</v>
      </c>
      <c r="R34" s="163">
        <f t="shared" si="4"/>
        <v>2.2000000000000002</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163">
        <f t="shared" si="5"/>
        <v>2.5</v>
      </c>
      <c r="X34" s="163">
        <f t="shared" si="6"/>
        <v>2.2999999999999998</v>
      </c>
      <c r="Y34" s="184">
        <f>IF('Core Indicators'!FC31="x","x",IF('Core Indicators'!FC31&gt;=5,5,IF('Core Indicators'!FC31&gt;=4,4,IF('Core Indicators'!FC31&gt;=3,3,IF('Core Indicators'!FC31&gt;=2,2,IF('Core Indicators'!FC31&gt;=1,1,0))))))</f>
        <v>3</v>
      </c>
      <c r="Z34" s="163">
        <f t="shared" si="7"/>
        <v>3</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1</v>
      </c>
      <c r="AH34" s="184">
        <f t="shared" si="9"/>
        <v>1</v>
      </c>
      <c r="AI34" s="184">
        <f>'Crisis Indicator Data'!AE31</f>
        <v>1</v>
      </c>
      <c r="AJ34" s="184">
        <f>'Crisis Indicator Data'!AF31</f>
        <v>1</v>
      </c>
      <c r="AK34" s="184">
        <f>'Crisis Indicator Data'!AG31</f>
        <v>3</v>
      </c>
      <c r="AL34" s="184">
        <f t="shared" si="10"/>
        <v>4</v>
      </c>
      <c r="AM34" s="163">
        <f t="shared" si="11"/>
        <v>2</v>
      </c>
      <c r="AN34" s="163">
        <f t="shared" si="12"/>
        <v>2.5</v>
      </c>
    </row>
    <row r="35" spans="1:40" ht="13.5" customHeight="1" x14ac:dyDescent="0.25">
      <c r="A35" s="169" t="str">
        <f>'Crisis Indicator Data'!A32</f>
        <v>Syrian Refugee Crisis in Egypt</v>
      </c>
      <c r="B35" s="170" t="str">
        <f>'Crisis Indicator Data'!B32</f>
        <v>Displacement</v>
      </c>
      <c r="C35" s="170" t="str">
        <f>'Crisis Indicator Data'!C32</f>
        <v>EGY002</v>
      </c>
      <c r="D35" s="170" t="str">
        <f>'Crisis Indicator Data'!D32</f>
        <v>Egypt</v>
      </c>
      <c r="E35" s="171" t="str">
        <f>'Crisis Indicator Data'!E32</f>
        <v>EGY</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163">
        <f t="shared" si="0"/>
        <v>3.5999999999999996</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163">
        <f t="shared" si="1"/>
        <v>0.85000000000000009</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163">
        <f t="shared" si="2"/>
        <v>1.9</v>
      </c>
      <c r="O35" s="163">
        <f t="shared" si="3"/>
        <v>2.1166666666666667</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1.9</v>
      </c>
      <c r="R35" s="163">
        <f t="shared" si="4"/>
        <v>2.4500000000000002</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163">
        <f t="shared" si="5"/>
        <v>3.4</v>
      </c>
      <c r="X35" s="163">
        <f t="shared" si="6"/>
        <v>2.7</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0</v>
      </c>
      <c r="AH35" s="184">
        <f t="shared" si="9"/>
        <v>0</v>
      </c>
      <c r="AI35" s="184">
        <f>'Crisis Indicator Data'!AE32</f>
        <v>0</v>
      </c>
      <c r="AJ35" s="184">
        <f>'Crisis Indicator Data'!AF32</f>
        <v>3</v>
      </c>
      <c r="AK35" s="184">
        <f>'Crisis Indicator Data'!AG32</f>
        <v>0</v>
      </c>
      <c r="AL35" s="184">
        <f t="shared" si="10"/>
        <v>3</v>
      </c>
      <c r="AM35" s="163">
        <f t="shared" si="11"/>
        <v>1</v>
      </c>
      <c r="AN35" s="163">
        <f t="shared" si="12"/>
        <v>1.5</v>
      </c>
    </row>
    <row r="36" spans="1:40" ht="13.5" customHeight="1"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163">
        <f t="shared" si="0"/>
        <v>4.45</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1.55</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t="str">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163" t="str">
        <f t="shared" si="2"/>
        <v>x</v>
      </c>
      <c r="O36" s="163">
        <f t="shared" si="3"/>
        <v>3</v>
      </c>
      <c r="P36" s="163">
        <f>IF(LEN(E36)&gt;3,VLOOKUP(C36,'Regional Crises'!$B$1:$R$69,12,FALSE),VLOOKUP(E36,'Country Indicator Data'!$B$4:$I$300,8,FALSE))</f>
        <v>5</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2.5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163">
        <f t="shared" si="5"/>
        <v>4.3</v>
      </c>
      <c r="X36" s="163">
        <f t="shared" si="6"/>
        <v>3.3</v>
      </c>
      <c r="Y36" s="184">
        <f>IF('Core Indicators'!FC33="x","x",IF('Core Indicators'!FC33&gt;=5,5,IF('Core Indicators'!FC33&gt;=4,4,IF('Core Indicators'!FC33&gt;=3,3,IF('Core Indicators'!FC33&gt;=2,2,IF('Core Indicators'!FC33&gt;=1,1,0))))))</f>
        <v>5</v>
      </c>
      <c r="Z36" s="163">
        <f t="shared" si="7"/>
        <v>5</v>
      </c>
      <c r="AA36" s="184">
        <f>'Crisis Indicator Data'!Y33</f>
        <v>3</v>
      </c>
      <c r="AB36" s="184">
        <f>'Crisis Indicator Data'!Z33</f>
        <v>1</v>
      </c>
      <c r="AC36" s="184">
        <f>'Crisis Indicator Data'!AA33</f>
        <v>2</v>
      </c>
      <c r="AD36" s="184">
        <f>'Crisis Indicator Data'!AB33</f>
        <v>0</v>
      </c>
      <c r="AE36" s="184">
        <f t="shared" si="8"/>
        <v>3</v>
      </c>
      <c r="AF36" s="184">
        <f>'Crisis Indicator Data'!AC33</f>
        <v>2</v>
      </c>
      <c r="AG36" s="184">
        <f>'Crisis Indicator Data'!AD33</f>
        <v>2</v>
      </c>
      <c r="AH36" s="184">
        <f t="shared" si="9"/>
        <v>4</v>
      </c>
      <c r="AI36" s="184">
        <f>'Crisis Indicator Data'!AE33</f>
        <v>0</v>
      </c>
      <c r="AJ36" s="184">
        <f>'Crisis Indicator Data'!AF33</f>
        <v>2</v>
      </c>
      <c r="AK36" s="184">
        <f>'Crisis Indicator Data'!AG33</f>
        <v>3</v>
      </c>
      <c r="AL36" s="184">
        <f t="shared" si="10"/>
        <v>4</v>
      </c>
      <c r="AM36" s="163">
        <f t="shared" si="11"/>
        <v>5</v>
      </c>
      <c r="AN36" s="163">
        <f t="shared" si="12"/>
        <v>5</v>
      </c>
    </row>
    <row r="37" spans="1:40" ht="13.5" customHeight="1"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163" t="str">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163">
        <f t="shared" si="0"/>
        <v>1.1000000000000001</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163">
        <f t="shared" si="1"/>
        <v>2.75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163">
        <f t="shared" si="2"/>
        <v>0.85</v>
      </c>
      <c r="O37" s="163">
        <f t="shared" si="3"/>
        <v>1.5666666666666667</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3.4</v>
      </c>
      <c r="R37" s="163">
        <f t="shared" si="4"/>
        <v>2.2000000000000002</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163" t="str">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163">
        <f t="shared" si="5"/>
        <v>1.3</v>
      </c>
      <c r="X37" s="163">
        <f t="shared" si="6"/>
        <v>1.7</v>
      </c>
      <c r="Y37" s="184">
        <f>IF('Core Indicators'!FC34="x","x",IF('Core Indicators'!FC34&gt;=5,5,IF('Core Indicators'!FC34&gt;=4,4,IF('Core Indicators'!FC34&gt;=3,3,IF('Core Indicators'!FC34&gt;=2,2,IF('Core Indicators'!FC34&gt;=1,1,0))))))</f>
        <v>3</v>
      </c>
      <c r="Z37" s="163">
        <f t="shared" si="7"/>
        <v>3</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0</v>
      </c>
      <c r="AH37" s="184">
        <f t="shared" si="9"/>
        <v>0</v>
      </c>
      <c r="AI37" s="184">
        <f>'Crisis Indicator Data'!AE34</f>
        <v>0</v>
      </c>
      <c r="AJ37" s="184">
        <f>'Crisis Indicator Data'!AF34</f>
        <v>0</v>
      </c>
      <c r="AK37" s="184">
        <f>'Crisis Indicator Data'!AG34</f>
        <v>1</v>
      </c>
      <c r="AL37" s="184">
        <f t="shared" si="10"/>
        <v>1</v>
      </c>
      <c r="AM37" s="163">
        <f t="shared" si="11"/>
        <v>0</v>
      </c>
      <c r="AN37" s="163">
        <f t="shared" si="12"/>
        <v>1.5</v>
      </c>
    </row>
    <row r="38" spans="1:40" ht="13.5" customHeight="1"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163">
        <f t="shared" ref="H38:H69" si="13">IF(AND(F38="x",G38="x"),"x",AVERAGE(F38,G38))</f>
        <v>3.45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3.25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163">
        <f t="shared" ref="N38:N69" si="15">IF(AND(L38="x",M38="x"),"x",AVERAGE(L38,M38))</f>
        <v>2.35</v>
      </c>
      <c r="O38" s="163">
        <f t="shared" ref="O38:O69" si="16">AVERAGE(H38,K38,N38)</f>
        <v>3.0166666666666671</v>
      </c>
      <c r="P38" s="163">
        <f>IF(LEN(E38)&gt;3,VLOOKUP(C38,'Regional Crises'!$B$1:$R$69,12,FALSE),VLOOKUP(E38,'Country Indicator Data'!$B$4:$I$300,8,FALSE))</f>
        <v>5</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4.5</v>
      </c>
      <c r="R38" s="163">
        <f t="shared" ref="R38:R69" si="17">AVERAGE(P38:Q38)</f>
        <v>4.75</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163">
        <f t="shared" ref="W38:W69" si="18">IF(AND(S38="x",V38="x"),"x",ROUND(AVERAGE(S38,V38,T38,U38),1))</f>
        <v>3.4</v>
      </c>
      <c r="X38" s="163">
        <f t="shared" ref="X38:X69" si="19">ROUND(AVERAGE(O38,W38,R38),1)</f>
        <v>3.7</v>
      </c>
      <c r="Y38" s="184">
        <f>IF('Core Indicators'!FC35="x","x",IF('Core Indicators'!FC35&gt;=5,5,IF('Core Indicators'!FC35&gt;=4,4,IF('Core Indicators'!FC35&gt;=3,3,IF('Core Indicators'!FC35&gt;=2,2,IF('Core Indicators'!FC35&gt;=1,1,0))))))</f>
        <v>4</v>
      </c>
      <c r="Z38" s="163">
        <f t="shared" ref="Z38:Z69" si="20">Y38</f>
        <v>4</v>
      </c>
      <c r="AA38" s="184">
        <f>'Crisis Indicator Data'!Y35</f>
        <v>1</v>
      </c>
      <c r="AB38" s="184">
        <f>'Crisis Indicator Data'!Z35</f>
        <v>2</v>
      </c>
      <c r="AC38" s="184">
        <f>'Crisis Indicator Data'!AA35</f>
        <v>3</v>
      </c>
      <c r="AD38" s="184">
        <f>'Crisis Indicator Data'!AB35</f>
        <v>2</v>
      </c>
      <c r="AE38" s="184">
        <f t="shared" ref="AE38:AE69" si="21">IF(SUM(AA38:AD38)=0,0,IF(SUM(AA38,AB38,AC38,AD38)&lt;2,1,IF(SUM(AA38:AD38)&lt;6,2,IF(SUM(AA38:AD38)&lt;8,3,IF(SUM(AA38:AD38)&lt;10,4,5)))))</f>
        <v>4</v>
      </c>
      <c r="AF38" s="184">
        <f>'Crisis Indicator Data'!AC35</f>
        <v>3</v>
      </c>
      <c r="AG38" s="184">
        <f>'Crisis Indicator Data'!AD35</f>
        <v>3</v>
      </c>
      <c r="AH38" s="184">
        <f t="shared" ref="AH38:AH69" si="22">IF(SUM(AF38:AG38)=0,0,IF(SUM(AF38,AG38)=1,1,IF(SUM(AF38:AG38)&lt;3,2,IF(SUM(AF38:AG38)&lt;4,3,IF(SUM(AF38:AG38)&lt;5,4,5)))))</f>
        <v>5</v>
      </c>
      <c r="AI38" s="184">
        <f>'Crisis Indicator Data'!AE35</f>
        <v>3</v>
      </c>
      <c r="AJ38" s="184">
        <f>'Crisis Indicator Data'!AF35</f>
        <v>3</v>
      </c>
      <c r="AK38" s="184">
        <f>'Crisis Indicator Data'!AG35</f>
        <v>3</v>
      </c>
      <c r="AL38" s="184">
        <f t="shared" ref="AL38:AL69" si="23">IF(SUM(AI38:AK38)=0,0,IF(SUM(AI38:AK38)=1,1,IF(SUM(AI38:AK38)&lt;3,2,IF(SUM(AI38:AK38)&lt;5,3,IF(SUM(AI38:AK38)&lt;7,4,5)))))</f>
        <v>5</v>
      </c>
      <c r="AM38" s="163">
        <f t="shared" ref="AM38:AM69" si="24">IF(AA38=3,5,ROUND(AVERAGE(AE38,AH38,AL38),0))</f>
        <v>5</v>
      </c>
      <c r="AN38" s="163">
        <f t="shared" ref="AN38:AN69" si="25">IF(AND(Z38="x",AM38="x"),"x",ROUND(AVERAGE(Z38,AM38),1))</f>
        <v>4.5</v>
      </c>
    </row>
    <row r="39" spans="1:40" ht="13.5" customHeight="1"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163">
        <f t="shared" si="13"/>
        <v>3.45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3.25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163">
        <f t="shared" si="15"/>
        <v>2.35</v>
      </c>
      <c r="O39" s="163">
        <f t="shared" si="16"/>
        <v>3.0166666666666671</v>
      </c>
      <c r="P39" s="163">
        <f>IF(LEN(E39)&gt;3,VLOOKUP(C39,'Regional Crises'!$B$1:$R$69,12,FALSE),VLOOKUP(E39,'Country Indicator Data'!$B$4:$I$300,8,FALSE))</f>
        <v>5</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4.5</v>
      </c>
      <c r="R39" s="163">
        <f t="shared" si="17"/>
        <v>4.75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163">
        <f t="shared" si="18"/>
        <v>3.4</v>
      </c>
      <c r="X39" s="163">
        <f t="shared" si="19"/>
        <v>3.7</v>
      </c>
      <c r="Y39" s="184">
        <f>IF('Core Indicators'!FC36="x","x",IF('Core Indicators'!FC36&gt;=5,5,IF('Core Indicators'!FC36&gt;=4,4,IF('Core Indicators'!FC36&gt;=3,3,IF('Core Indicators'!FC36&gt;=2,2,IF('Core Indicators'!FC36&gt;=1,1,0))))))</f>
        <v>3</v>
      </c>
      <c r="Z39" s="163">
        <f t="shared" si="20"/>
        <v>3</v>
      </c>
      <c r="AA39" s="184">
        <f>'Crisis Indicator Data'!Y36</f>
        <v>2</v>
      </c>
      <c r="AB39" s="184">
        <f>'Crisis Indicator Data'!Z36</f>
        <v>2</v>
      </c>
      <c r="AC39" s="184">
        <f>'Crisis Indicator Data'!AA36</f>
        <v>2</v>
      </c>
      <c r="AD39" s="184">
        <f>'Crisis Indicator Data'!AB36</f>
        <v>2</v>
      </c>
      <c r="AE39" s="184">
        <f t="shared" si="21"/>
        <v>4</v>
      </c>
      <c r="AF39" s="184">
        <f>'Crisis Indicator Data'!AC36</f>
        <v>0</v>
      </c>
      <c r="AG39" s="184">
        <f>'Crisis Indicator Data'!AD36</f>
        <v>3</v>
      </c>
      <c r="AH39" s="184">
        <f t="shared" si="22"/>
        <v>3</v>
      </c>
      <c r="AI39" s="184">
        <f>'Crisis Indicator Data'!AE36</f>
        <v>3</v>
      </c>
      <c r="AJ39" s="184">
        <f>'Crisis Indicator Data'!AF36</f>
        <v>3</v>
      </c>
      <c r="AK39" s="184">
        <f>'Crisis Indicator Data'!AG36</f>
        <v>3</v>
      </c>
      <c r="AL39" s="184">
        <f t="shared" si="23"/>
        <v>5</v>
      </c>
      <c r="AM39" s="163">
        <f t="shared" si="24"/>
        <v>4</v>
      </c>
      <c r="AN39" s="163">
        <f t="shared" si="25"/>
        <v>3.5</v>
      </c>
    </row>
    <row r="40" spans="1:40" ht="13.5" customHeight="1"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4.5</v>
      </c>
      <c r="R40" s="163">
        <f t="shared" si="17"/>
        <v>4.75</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3.7</v>
      </c>
      <c r="Y40" s="184">
        <f>IF('Core Indicators'!FC37="x","x",IF('Core Indicators'!FC37&gt;=5,5,IF('Core Indicators'!FC37&gt;=4,4,IF('Core Indicators'!FC37&gt;=3,3,IF('Core Indicators'!FC37&gt;=2,2,IF('Core Indicators'!FC37&gt;=1,1,0))))))</f>
        <v>4</v>
      </c>
      <c r="Z40" s="163">
        <f t="shared" si="20"/>
        <v>4</v>
      </c>
      <c r="AA40" s="184">
        <f>'Crisis Indicator Data'!Y37</f>
        <v>2</v>
      </c>
      <c r="AB40" s="184">
        <f>'Crisis Indicator Data'!Z37</f>
        <v>3</v>
      </c>
      <c r="AC40" s="184">
        <f>'Crisis Indicator Data'!AA37</f>
        <v>3</v>
      </c>
      <c r="AD40" s="184">
        <f>'Crisis Indicator Data'!AB37</f>
        <v>2</v>
      </c>
      <c r="AE40" s="184">
        <f t="shared" si="21"/>
        <v>5</v>
      </c>
      <c r="AF40" s="184">
        <f>'Crisis Indicator Data'!AC37</f>
        <v>2</v>
      </c>
      <c r="AG40" s="184">
        <f>'Crisis Indicator Data'!AD37</f>
        <v>3</v>
      </c>
      <c r="AH40" s="184">
        <f t="shared" si="22"/>
        <v>5</v>
      </c>
      <c r="AI40" s="184">
        <f>'Crisis Indicator Data'!AE37</f>
        <v>3</v>
      </c>
      <c r="AJ40" s="184">
        <f>'Crisis Indicator Data'!AF37</f>
        <v>3</v>
      </c>
      <c r="AK40" s="184">
        <f>'Crisis Indicator Data'!AG37</f>
        <v>3</v>
      </c>
      <c r="AL40" s="184">
        <f t="shared" si="23"/>
        <v>5</v>
      </c>
      <c r="AM40" s="163">
        <f t="shared" si="24"/>
        <v>5</v>
      </c>
      <c r="AN40" s="163">
        <f t="shared" si="25"/>
        <v>4.5</v>
      </c>
    </row>
    <row r="41" spans="1:40" ht="13.5" customHeight="1"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4.5</v>
      </c>
      <c r="R41" s="163">
        <f t="shared" si="17"/>
        <v>4.75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3.7</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2</v>
      </c>
      <c r="AC41" s="184">
        <f>'Crisis Indicator Data'!AA38</f>
        <v>2</v>
      </c>
      <c r="AD41" s="184">
        <f>'Crisis Indicator Data'!AB38</f>
        <v>2</v>
      </c>
      <c r="AE41" s="184">
        <f t="shared" si="21"/>
        <v>4</v>
      </c>
      <c r="AF41" s="184">
        <f>'Crisis Indicator Data'!AC38</f>
        <v>1</v>
      </c>
      <c r="AG41" s="184">
        <f>'Crisis Indicator Data'!AD38</f>
        <v>1</v>
      </c>
      <c r="AH41" s="184">
        <f t="shared" si="22"/>
        <v>2</v>
      </c>
      <c r="AI41" s="184">
        <f>'Crisis Indicator Data'!AE38</f>
        <v>3</v>
      </c>
      <c r="AJ41" s="184">
        <f>'Crisis Indicator Data'!AF38</f>
        <v>3</v>
      </c>
      <c r="AK41" s="184">
        <f>'Crisis Indicator Data'!AG38</f>
        <v>3</v>
      </c>
      <c r="AL41" s="184">
        <f t="shared" si="23"/>
        <v>5</v>
      </c>
      <c r="AM41" s="163">
        <f t="shared" si="24"/>
        <v>4</v>
      </c>
      <c r="AN41" s="163">
        <f t="shared" si="25"/>
        <v>3.5</v>
      </c>
    </row>
    <row r="42" spans="1:40" ht="13.5" customHeight="1"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t="str">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163">
        <f t="shared" si="13"/>
        <v>1.8</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163">
        <f t="shared" si="14"/>
        <v>0.35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163">
        <f t="shared" si="15"/>
        <v>0.9</v>
      </c>
      <c r="O42" s="163">
        <f t="shared" si="16"/>
        <v>1.0166666666666666</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2</v>
      </c>
      <c r="R42" s="163">
        <f t="shared" si="17"/>
        <v>2.5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163" t="str">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163">
        <f t="shared" si="18"/>
        <v>1.8</v>
      </c>
      <c r="X42" s="163">
        <f t="shared" si="19"/>
        <v>1.8</v>
      </c>
      <c r="Y42" s="184">
        <f>IF('Core Indicators'!FC39="x","x",IF('Core Indicators'!FC39&gt;=5,5,IF('Core Indicators'!FC39&gt;=4,4,IF('Core Indicators'!FC39&gt;=3,3,IF('Core Indicators'!FC39&gt;=2,2,IF('Core Indicators'!FC39&gt;=1,1,0))))))</f>
        <v>2</v>
      </c>
      <c r="Z42" s="163">
        <f t="shared" si="20"/>
        <v>2</v>
      </c>
      <c r="AA42" s="184">
        <f>'Crisis Indicator Data'!Y39</f>
        <v>1</v>
      </c>
      <c r="AB42" s="184">
        <f>'Crisis Indicator Data'!Z39</f>
        <v>0</v>
      </c>
      <c r="AC42" s="184">
        <f>'Crisis Indicator Data'!AA39</f>
        <v>1</v>
      </c>
      <c r="AD42" s="184">
        <f>'Crisis Indicator Data'!AB39</f>
        <v>0</v>
      </c>
      <c r="AE42" s="184">
        <f t="shared" si="21"/>
        <v>2</v>
      </c>
      <c r="AF42" s="184">
        <f>'Crisis Indicator Data'!AC39</f>
        <v>2</v>
      </c>
      <c r="AG42" s="184">
        <f>'Crisis Indicator Data'!AD39</f>
        <v>0</v>
      </c>
      <c r="AH42" s="184">
        <f t="shared" si="22"/>
        <v>2</v>
      </c>
      <c r="AI42" s="184">
        <f>'Crisis Indicator Data'!AE39</f>
        <v>0</v>
      </c>
      <c r="AJ42" s="184">
        <f>'Crisis Indicator Data'!AF39</f>
        <v>0</v>
      </c>
      <c r="AK42" s="184">
        <f>'Crisis Indicator Data'!AG39</f>
        <v>0</v>
      </c>
      <c r="AL42" s="184">
        <f t="shared" si="23"/>
        <v>0</v>
      </c>
      <c r="AM42" s="163">
        <f t="shared" si="24"/>
        <v>1</v>
      </c>
      <c r="AN42" s="163">
        <f t="shared" si="25"/>
        <v>1.5</v>
      </c>
    </row>
    <row r="43" spans="1:40" ht="13.5" customHeight="1"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2.0499999999999998</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163">
        <f t="shared" si="14"/>
        <v>3.2</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163">
        <f t="shared" si="15"/>
        <v>3.0999999999999996</v>
      </c>
      <c r="O43" s="163">
        <f t="shared" si="16"/>
        <v>2.7833333333333332</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v>
      </c>
      <c r="R43" s="163">
        <f t="shared" si="17"/>
        <v>3.5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163">
        <f t="shared" si="18"/>
        <v>3.3</v>
      </c>
      <c r="X43" s="163">
        <f t="shared" si="19"/>
        <v>3.2</v>
      </c>
      <c r="Y43" s="184">
        <f>IF('Core Indicators'!FC40="x","x",IF('Core Indicators'!FC40&gt;=5,5,IF('Core Indicators'!FC40&gt;=4,4,IF('Core Indicators'!FC40&gt;=3,3,IF('Core Indicators'!FC40&gt;=2,2,IF('Core Indicators'!FC40&gt;=1,1,0))))))</f>
        <v>5</v>
      </c>
      <c r="Z43" s="163">
        <f t="shared" si="20"/>
        <v>5</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1</v>
      </c>
      <c r="AH43" s="184">
        <f t="shared" si="22"/>
        <v>1</v>
      </c>
      <c r="AI43" s="184">
        <f>'Crisis Indicator Data'!AE40</f>
        <v>1</v>
      </c>
      <c r="AJ43" s="184">
        <f>'Crisis Indicator Data'!AF40</f>
        <v>0</v>
      </c>
      <c r="AK43" s="184">
        <f>'Crisis Indicator Data'!AG40</f>
        <v>3</v>
      </c>
      <c r="AL43" s="184">
        <f t="shared" si="23"/>
        <v>3</v>
      </c>
      <c r="AM43" s="163">
        <f t="shared" si="24"/>
        <v>1</v>
      </c>
      <c r="AN43" s="163">
        <f t="shared" si="25"/>
        <v>3</v>
      </c>
    </row>
    <row r="44" spans="1:40" ht="13.5" customHeight="1"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1" t="str">
        <f>'Crisis Indicator Data'!E41</f>
        <v>HND</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163">
        <f t="shared" si="13"/>
        <v>2.25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163">
        <f t="shared" si="14"/>
        <v>0.75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163">
        <f t="shared" si="15"/>
        <v>3.05</v>
      </c>
      <c r="O44" s="163">
        <f t="shared" si="16"/>
        <v>2.0166666666666666</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4.0999999999999996</v>
      </c>
      <c r="R44" s="163">
        <f t="shared" si="17"/>
        <v>3.55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163">
        <f t="shared" si="18"/>
        <v>3.4</v>
      </c>
      <c r="X44" s="163">
        <f t="shared" si="19"/>
        <v>3</v>
      </c>
      <c r="Y44" s="184">
        <f>IF('Core Indicators'!FC41="x","x",IF('Core Indicators'!FC41&gt;=5,5,IF('Core Indicators'!FC41&gt;=4,4,IF('Core Indicators'!FC41&gt;=3,3,IF('Core Indicators'!FC41&gt;=2,2,IF('Core Indicators'!FC41&gt;=1,1,0))))))</f>
        <v>3</v>
      </c>
      <c r="Z44" s="163">
        <f t="shared" si="20"/>
        <v>3</v>
      </c>
      <c r="AA44" s="184">
        <f>'Crisis Indicator Data'!Y41</f>
        <v>0</v>
      </c>
      <c r="AB44" s="184">
        <f>'Crisis Indicator Data'!Z41</f>
        <v>1</v>
      </c>
      <c r="AC44" s="184">
        <f>'Crisis Indicator Data'!AA41</f>
        <v>0</v>
      </c>
      <c r="AD44" s="184">
        <f>'Crisis Indicator Data'!AB41</f>
        <v>0</v>
      </c>
      <c r="AE44" s="184">
        <f t="shared" si="21"/>
        <v>1</v>
      </c>
      <c r="AF44" s="184">
        <f>'Crisis Indicator Data'!AC41</f>
        <v>0</v>
      </c>
      <c r="AG44" s="184">
        <f>'Crisis Indicator Data'!AD41</f>
        <v>2</v>
      </c>
      <c r="AH44" s="184">
        <f t="shared" si="22"/>
        <v>2</v>
      </c>
      <c r="AI44" s="184">
        <f>'Crisis Indicator Data'!AE41</f>
        <v>1</v>
      </c>
      <c r="AJ44" s="184">
        <f>'Crisis Indicator Data'!AF41</f>
        <v>0</v>
      </c>
      <c r="AK44" s="184">
        <f>'Crisis Indicator Data'!AG41</f>
        <v>3</v>
      </c>
      <c r="AL44" s="184">
        <f t="shared" si="23"/>
        <v>3</v>
      </c>
      <c r="AM44" s="163">
        <f t="shared" si="24"/>
        <v>2</v>
      </c>
      <c r="AN44" s="163">
        <f t="shared" si="25"/>
        <v>2.5</v>
      </c>
    </row>
    <row r="45" spans="1:40" ht="13.5" customHeight="1"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163">
        <f t="shared" si="13"/>
        <v>2.5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163">
        <f t="shared" si="14"/>
        <v>0</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163">
        <f t="shared" si="15"/>
        <v>3.05</v>
      </c>
      <c r="O45" s="163">
        <f t="shared" si="16"/>
        <v>1.8499999999999999</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5</v>
      </c>
      <c r="R45" s="163">
        <f t="shared" si="17"/>
        <v>4</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163">
        <f t="shared" si="18"/>
        <v>3.6</v>
      </c>
      <c r="X45" s="163">
        <f t="shared" si="19"/>
        <v>3.2</v>
      </c>
      <c r="Y45" s="184">
        <f>IF('Core Indicators'!FC42="x","x",IF('Core Indicators'!FC42&gt;=5,5,IF('Core Indicators'!FC42&gt;=4,4,IF('Core Indicators'!FC42&gt;=3,3,IF('Core Indicators'!FC42&gt;=2,2,IF('Core Indicators'!FC42&gt;=1,1,0))))))</f>
        <v>5</v>
      </c>
      <c r="Z45" s="163">
        <f t="shared" si="20"/>
        <v>5</v>
      </c>
      <c r="AA45" s="184">
        <f>'Crisis Indicator Data'!Y42</f>
        <v>0</v>
      </c>
      <c r="AB45" s="184">
        <f>'Crisis Indicator Data'!Z42</f>
        <v>2</v>
      </c>
      <c r="AC45" s="184">
        <f>'Crisis Indicator Data'!AA42</f>
        <v>1</v>
      </c>
      <c r="AD45" s="184">
        <f>'Crisis Indicator Data'!AB42</f>
        <v>0</v>
      </c>
      <c r="AE45" s="184">
        <f t="shared" si="21"/>
        <v>2</v>
      </c>
      <c r="AF45" s="184">
        <f>'Crisis Indicator Data'!AC42</f>
        <v>0</v>
      </c>
      <c r="AG45" s="184">
        <f>'Crisis Indicator Data'!AD42</f>
        <v>2</v>
      </c>
      <c r="AH45" s="184">
        <f t="shared" si="22"/>
        <v>2</v>
      </c>
      <c r="AI45" s="184">
        <f>'Crisis Indicator Data'!AE42</f>
        <v>3</v>
      </c>
      <c r="AJ45" s="184">
        <f>'Crisis Indicator Data'!AF42</f>
        <v>0</v>
      </c>
      <c r="AK45" s="184">
        <f>'Crisis Indicator Data'!AG42</f>
        <v>3</v>
      </c>
      <c r="AL45" s="184">
        <f t="shared" si="23"/>
        <v>4</v>
      </c>
      <c r="AM45" s="163">
        <f t="shared" si="24"/>
        <v>3</v>
      </c>
      <c r="AN45" s="163">
        <f t="shared" si="25"/>
        <v>4</v>
      </c>
    </row>
    <row r="46" spans="1:40" ht="13.5" customHeight="1"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163">
        <f t="shared" si="13"/>
        <v>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163">
        <f t="shared" si="14"/>
        <v>0</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163">
        <f t="shared" si="15"/>
        <v>3.05</v>
      </c>
      <c r="O46" s="163">
        <f t="shared" si="16"/>
        <v>1.8499999999999999</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4</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163">
        <f t="shared" si="18"/>
        <v>3.6</v>
      </c>
      <c r="X46" s="163">
        <f t="shared" si="19"/>
        <v>3.2</v>
      </c>
      <c r="Y46" s="184">
        <f>IF('Core Indicators'!FC43="x","x",IF('Core Indicators'!FC43&gt;=5,5,IF('Core Indicators'!FC43&gt;=4,4,IF('Core Indicators'!FC43&gt;=3,3,IF('Core Indicators'!FC43&gt;=2,2,IF('Core Indicators'!FC43&gt;=1,1,0))))))</f>
        <v>3</v>
      </c>
      <c r="Z46" s="163">
        <f t="shared" si="20"/>
        <v>3</v>
      </c>
      <c r="AA46" s="184">
        <f>'Crisis Indicator Data'!Y43</f>
        <v>0</v>
      </c>
      <c r="AB46" s="184">
        <f>'Crisis Indicator Data'!Z43</f>
        <v>2</v>
      </c>
      <c r="AC46" s="184">
        <f>'Crisis Indicator Data'!AA43</f>
        <v>1</v>
      </c>
      <c r="AD46" s="184">
        <f>'Crisis Indicator Data'!AB43</f>
        <v>0</v>
      </c>
      <c r="AE46" s="184">
        <f t="shared" si="21"/>
        <v>2</v>
      </c>
      <c r="AF46" s="184">
        <f>'Crisis Indicator Data'!AC43</f>
        <v>0</v>
      </c>
      <c r="AG46" s="184">
        <f>'Crisis Indicator Data'!AD43</f>
        <v>2</v>
      </c>
      <c r="AH46" s="184">
        <f t="shared" si="22"/>
        <v>2</v>
      </c>
      <c r="AI46" s="184">
        <f>'Crisis Indicator Data'!AE43</f>
        <v>3</v>
      </c>
      <c r="AJ46" s="184">
        <f>'Crisis Indicator Data'!AF43</f>
        <v>0</v>
      </c>
      <c r="AK46" s="184">
        <f>'Crisis Indicator Data'!AG43</f>
        <v>3</v>
      </c>
      <c r="AL46" s="184">
        <f t="shared" si="23"/>
        <v>4</v>
      </c>
      <c r="AM46" s="163">
        <f t="shared" si="24"/>
        <v>3</v>
      </c>
      <c r="AN46" s="163">
        <f t="shared" si="25"/>
        <v>3</v>
      </c>
    </row>
    <row r="47" spans="1:40" ht="13.5" customHeight="1"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163">
        <f t="shared" si="13"/>
        <v>1.35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163">
        <f t="shared" si="14"/>
        <v>0.7</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163">
        <f t="shared" si="15"/>
        <v>1.1499999999999999</v>
      </c>
      <c r="O47" s="163">
        <f t="shared" si="16"/>
        <v>1.0666666666666667</v>
      </c>
      <c r="P47" s="163">
        <f>IF(LEN(E47)&gt;3,VLOOKUP(C47,'Regional Crises'!$B$1:$R$69,12,FALSE),VLOOKUP(E47,'Country Indicator Data'!$B$4:$I$300,8,FALSE))</f>
        <v>2</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163">
        <f t="shared" si="17"/>
        <v>1</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163">
        <f t="shared" si="18"/>
        <v>2.1</v>
      </c>
      <c r="X47" s="163">
        <f t="shared" si="19"/>
        <v>1.4</v>
      </c>
      <c r="Y47" s="184">
        <f>IF('Core Indicators'!FC44="x","x",IF('Core Indicators'!FC44&gt;=5,5,IF('Core Indicators'!FC44&gt;=4,4,IF('Core Indicators'!FC44&gt;=3,3,IF('Core Indicators'!FC44&gt;=2,2,IF('Core Indicators'!FC44&gt;=1,1,0))))))</f>
        <v>2</v>
      </c>
      <c r="Z47" s="163">
        <f t="shared" si="20"/>
        <v>2</v>
      </c>
      <c r="AA47" s="184">
        <f>'Crisis Indicator Data'!Y44</f>
        <v>0</v>
      </c>
      <c r="AB47" s="184">
        <f>'Crisis Indicator Data'!Z44</f>
        <v>0</v>
      </c>
      <c r="AC47" s="184">
        <f>'Crisis Indicator Data'!AA44</f>
        <v>0</v>
      </c>
      <c r="AD47" s="184">
        <f>'Crisis Indicator Data'!AB44</f>
        <v>0</v>
      </c>
      <c r="AE47" s="184">
        <f t="shared" si="21"/>
        <v>0</v>
      </c>
      <c r="AF47" s="184">
        <f>'Crisis Indicator Data'!AC44</f>
        <v>0</v>
      </c>
      <c r="AG47" s="184">
        <f>'Crisis Indicator Data'!AD44</f>
        <v>0</v>
      </c>
      <c r="AH47" s="184">
        <f t="shared" si="22"/>
        <v>0</v>
      </c>
      <c r="AI47" s="184">
        <f>'Crisis Indicator Data'!AE44</f>
        <v>0</v>
      </c>
      <c r="AJ47" s="184">
        <f>'Crisis Indicator Data'!AF44</f>
        <v>0</v>
      </c>
      <c r="AK47" s="184">
        <f>'Crisis Indicator Data'!AG44</f>
        <v>0</v>
      </c>
      <c r="AL47" s="184">
        <f t="shared" si="23"/>
        <v>0</v>
      </c>
      <c r="AM47" s="163">
        <f t="shared" si="24"/>
        <v>0</v>
      </c>
      <c r="AN47" s="163">
        <f t="shared" si="25"/>
        <v>1</v>
      </c>
    </row>
    <row r="48" spans="1:40" ht="13.5" customHeight="1"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163">
        <f t="shared" si="14"/>
        <v>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163">
        <f t="shared" si="15"/>
        <v>2.35</v>
      </c>
      <c r="O48" s="163">
        <f t="shared" si="16"/>
        <v>2.4499999999999997</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3.7</v>
      </c>
      <c r="R48" s="163">
        <f t="shared" si="17"/>
        <v>3.35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163">
        <f t="shared" si="18"/>
        <v>2.5</v>
      </c>
      <c r="X48" s="163">
        <f t="shared" si="19"/>
        <v>2.8</v>
      </c>
      <c r="Y48" s="184">
        <f>IF('Core Indicators'!FC45="x","x",IF('Core Indicators'!FC45&gt;=5,5,IF('Core Indicators'!FC45&gt;=4,4,IF('Core Indicators'!FC45&gt;=3,3,IF('Core Indicators'!FC45&gt;=2,2,IF('Core Indicators'!FC45&gt;=1,1,0))))))</f>
        <v>4</v>
      </c>
      <c r="Z48" s="163">
        <f t="shared" si="20"/>
        <v>4</v>
      </c>
      <c r="AA48" s="184">
        <f>'Crisis Indicator Data'!Y45</f>
        <v>1</v>
      </c>
      <c r="AB48" s="184">
        <f>'Crisis Indicator Data'!Z45</f>
        <v>2</v>
      </c>
      <c r="AC48" s="184">
        <f>'Crisis Indicator Data'!AA45</f>
        <v>2</v>
      </c>
      <c r="AD48" s="184">
        <f>'Crisis Indicator Data'!AB45</f>
        <v>0</v>
      </c>
      <c r="AE48" s="184">
        <f t="shared" si="21"/>
        <v>2</v>
      </c>
      <c r="AF48" s="184">
        <f>'Crisis Indicator Data'!AC45</f>
        <v>2</v>
      </c>
      <c r="AG48" s="184">
        <f>'Crisis Indicator Data'!AD45</f>
        <v>3</v>
      </c>
      <c r="AH48" s="184">
        <f t="shared" si="22"/>
        <v>5</v>
      </c>
      <c r="AI48" s="184">
        <f>'Crisis Indicator Data'!AE45</f>
        <v>1</v>
      </c>
      <c r="AJ48" s="184">
        <f>'Crisis Indicator Data'!AF45</f>
        <v>0</v>
      </c>
      <c r="AK48" s="184">
        <f>'Crisis Indicator Data'!AG45</f>
        <v>3</v>
      </c>
      <c r="AL48" s="184">
        <f t="shared" si="23"/>
        <v>3</v>
      </c>
      <c r="AM48" s="163">
        <f t="shared" si="24"/>
        <v>3</v>
      </c>
      <c r="AN48" s="163">
        <f t="shared" si="25"/>
        <v>3.5</v>
      </c>
    </row>
    <row r="49" spans="1:40" ht="13.5" customHeight="1"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3.2</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1.8</v>
      </c>
      <c r="H49" s="163">
        <f t="shared" si="13"/>
        <v>2.5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1.1000000000000001</v>
      </c>
      <c r="K49" s="163">
        <f t="shared" si="14"/>
        <v>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1.7</v>
      </c>
      <c r="N49" s="163">
        <f t="shared" si="15"/>
        <v>2.35</v>
      </c>
      <c r="O49" s="163">
        <f t="shared" si="16"/>
        <v>2.4499999999999997</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3.7</v>
      </c>
      <c r="R49" s="163">
        <f t="shared" si="17"/>
        <v>3.35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2.8</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2</v>
      </c>
      <c r="W49" s="163">
        <f t="shared" si="18"/>
        <v>2.5</v>
      </c>
      <c r="X49" s="163">
        <f t="shared" si="19"/>
        <v>2.8</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2</v>
      </c>
      <c r="AC49" s="184">
        <f>'Crisis Indicator Data'!AA46</f>
        <v>2</v>
      </c>
      <c r="AD49" s="184">
        <f>'Crisis Indicator Data'!AB46</f>
        <v>0</v>
      </c>
      <c r="AE49" s="184">
        <f t="shared" si="21"/>
        <v>2</v>
      </c>
      <c r="AF49" s="184">
        <f>'Crisis Indicator Data'!AC46</f>
        <v>2</v>
      </c>
      <c r="AG49" s="184">
        <f>'Crisis Indicator Data'!AD46</f>
        <v>3</v>
      </c>
      <c r="AH49" s="184">
        <f t="shared" si="22"/>
        <v>5</v>
      </c>
      <c r="AI49" s="184">
        <f>'Crisis Indicator Data'!AE46</f>
        <v>1</v>
      </c>
      <c r="AJ49" s="184">
        <f>'Crisis Indicator Data'!AF46</f>
        <v>0</v>
      </c>
      <c r="AK49" s="184">
        <f>'Crisis Indicator Data'!AG46</f>
        <v>3</v>
      </c>
      <c r="AL49" s="184">
        <f t="shared" si="23"/>
        <v>3</v>
      </c>
      <c r="AM49" s="163">
        <f t="shared" si="24"/>
        <v>3</v>
      </c>
      <c r="AN49" s="163">
        <f t="shared" si="25"/>
        <v>3.5</v>
      </c>
    </row>
    <row r="50" spans="1:40" ht="13.5" customHeight="1"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3.7</v>
      </c>
      <c r="R50" s="163">
        <f t="shared" si="17"/>
        <v>3.35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2.8</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0</v>
      </c>
      <c r="AC50" s="184">
        <f>'Crisis Indicator Data'!AA47</f>
        <v>0</v>
      </c>
      <c r="AD50" s="184">
        <f>'Crisis Indicator Data'!AB47</f>
        <v>0</v>
      </c>
      <c r="AE50" s="184">
        <f t="shared" si="21"/>
        <v>1</v>
      </c>
      <c r="AF50" s="184">
        <f>'Crisis Indicator Data'!AC47</f>
        <v>0</v>
      </c>
      <c r="AG50" s="184">
        <f>'Crisis Indicator Data'!AD47</f>
        <v>0</v>
      </c>
      <c r="AH50" s="184">
        <f t="shared" si="22"/>
        <v>0</v>
      </c>
      <c r="AI50" s="184">
        <f>'Crisis Indicator Data'!AE47</f>
        <v>0</v>
      </c>
      <c r="AJ50" s="184">
        <f>'Crisis Indicator Data'!AF47</f>
        <v>0</v>
      </c>
      <c r="AK50" s="184">
        <f>'Crisis Indicator Data'!AG47</f>
        <v>3</v>
      </c>
      <c r="AL50" s="184">
        <f t="shared" si="23"/>
        <v>3</v>
      </c>
      <c r="AM50" s="163">
        <f t="shared" si="24"/>
        <v>1</v>
      </c>
      <c r="AN50" s="163">
        <f t="shared" si="25"/>
        <v>2.5</v>
      </c>
    </row>
    <row r="51" spans="1:40" ht="13.5" customHeight="1"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2.5</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1.4</v>
      </c>
      <c r="H51" s="163">
        <f t="shared" si="13"/>
        <v>1.95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4.4000000000000004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0.1</v>
      </c>
      <c r="K51" s="163">
        <f t="shared" si="14"/>
        <v>2.25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1.3</v>
      </c>
      <c r="N51" s="163">
        <f t="shared" si="15"/>
        <v>2.2999999999999998</v>
      </c>
      <c r="O51" s="163">
        <f t="shared" si="16"/>
        <v>2.1666666666666665</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1.8</v>
      </c>
      <c r="R51" s="163">
        <f t="shared" si="17"/>
        <v>2.4</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2.5</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1.5</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163">
        <f t="shared" si="18"/>
        <v>2.1</v>
      </c>
      <c r="X51" s="163">
        <f t="shared" si="19"/>
        <v>2.2000000000000002</v>
      </c>
      <c r="Y51" s="184" t="str">
        <f>IF('Core Indicators'!FC48="x","x",IF('Core Indicators'!FC48&gt;=5,5,IF('Core Indicators'!FC48&gt;=4,4,IF('Core Indicators'!FC48&gt;=3,3,IF('Core Indicators'!FC48&gt;=2,2,IF('Core Indicators'!FC48&gt;=1,1,0))))))</f>
        <v>x</v>
      </c>
      <c r="Z51" s="163" t="str">
        <f t="shared" si="20"/>
        <v>x</v>
      </c>
      <c r="AA51" s="184">
        <f>'Crisis Indicator Data'!Y48</f>
        <v>1</v>
      </c>
      <c r="AB51" s="184">
        <f>'Crisis Indicator Data'!Z48</f>
        <v>1</v>
      </c>
      <c r="AC51" s="184">
        <f>'Crisis Indicator Data'!AA48</f>
        <v>0</v>
      </c>
      <c r="AD51" s="184">
        <f>'Crisis Indicator Data'!AB48</f>
        <v>0</v>
      </c>
      <c r="AE51" s="184">
        <f t="shared" si="21"/>
        <v>2</v>
      </c>
      <c r="AF51" s="184">
        <f>'Crisis Indicator Data'!AC48</f>
        <v>0</v>
      </c>
      <c r="AG51" s="184">
        <f>'Crisis Indicator Data'!AD48</f>
        <v>2</v>
      </c>
      <c r="AH51" s="184">
        <f t="shared" si="22"/>
        <v>2</v>
      </c>
      <c r="AI51" s="184">
        <f>'Crisis Indicator Data'!AE48</f>
        <v>0</v>
      </c>
      <c r="AJ51" s="184">
        <f>'Crisis Indicator Data'!AF48</f>
        <v>1</v>
      </c>
      <c r="AK51" s="184">
        <f>'Crisis Indicator Data'!AG48</f>
        <v>1</v>
      </c>
      <c r="AL51" s="184">
        <f t="shared" si="23"/>
        <v>2</v>
      </c>
      <c r="AM51" s="163">
        <f t="shared" si="24"/>
        <v>2</v>
      </c>
      <c r="AN51" s="163">
        <f t="shared" si="25"/>
        <v>2</v>
      </c>
    </row>
    <row r="52" spans="1:40" ht="13.5" customHeight="1"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5</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3.6</v>
      </c>
      <c r="H52" s="163">
        <f t="shared" si="13"/>
        <v>4.3</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3.4</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1.6</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2.1</v>
      </c>
      <c r="N52" s="163">
        <f t="shared" si="15"/>
        <v>2.7</v>
      </c>
      <c r="O52" s="163">
        <f t="shared" si="16"/>
        <v>3.1666666666666665</v>
      </c>
      <c r="P52" s="163">
        <f>IF(LEN(E52)&gt;3,VLOOKUP(C52,'Regional Crises'!$B$1:$R$69,12,FALSE),VLOOKUP(E52,'Country Indicator Data'!$B$4:$I$300,8,FALSE))</f>
        <v>3</v>
      </c>
      <c r="Q52" s="163" t="str">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x</v>
      </c>
      <c r="R52" s="163">
        <f t="shared" si="17"/>
        <v>3</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3.2</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3.9</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4.2</v>
      </c>
      <c r="W52" s="163">
        <f t="shared" si="18"/>
        <v>3.8</v>
      </c>
      <c r="X52" s="163">
        <f t="shared" si="19"/>
        <v>3.3</v>
      </c>
      <c r="Y52" s="184">
        <f>IF('Core Indicators'!FC49="x","x",IF('Core Indicators'!FC49&gt;=5,5,IF('Core Indicators'!FC49&gt;=4,4,IF('Core Indicators'!FC49&gt;=3,3,IF('Core Indicators'!FC49&gt;=2,2,IF('Core Indicators'!FC49&gt;=1,1,0))))))</f>
        <v>2</v>
      </c>
      <c r="Z52" s="163">
        <f t="shared" si="20"/>
        <v>2</v>
      </c>
      <c r="AA52" s="184">
        <f>'Crisis Indicator Data'!Y49</f>
        <v>1</v>
      </c>
      <c r="AB52" s="184">
        <f>'Crisis Indicator Data'!Z49</f>
        <v>1</v>
      </c>
      <c r="AC52" s="184">
        <f>'Crisis Indicator Data'!AA49</f>
        <v>1</v>
      </c>
      <c r="AD52" s="184">
        <f>'Crisis Indicator Data'!AB49</f>
        <v>0</v>
      </c>
      <c r="AE52" s="184">
        <f t="shared" si="21"/>
        <v>2</v>
      </c>
      <c r="AF52" s="184">
        <f>'Crisis Indicator Data'!AC49</f>
        <v>2</v>
      </c>
      <c r="AG52" s="184">
        <f>'Crisis Indicator Data'!AD49</f>
        <v>1</v>
      </c>
      <c r="AH52" s="184">
        <f t="shared" si="22"/>
        <v>3</v>
      </c>
      <c r="AI52" s="184">
        <f>'Crisis Indicator Data'!AE49</f>
        <v>0</v>
      </c>
      <c r="AJ52" s="184">
        <f>'Crisis Indicator Data'!AF49</f>
        <v>1</v>
      </c>
      <c r="AK52" s="184">
        <f>'Crisis Indicator Data'!AG49</f>
        <v>0</v>
      </c>
      <c r="AL52" s="184">
        <f t="shared" si="23"/>
        <v>1</v>
      </c>
      <c r="AM52" s="163">
        <f t="shared" si="24"/>
        <v>2</v>
      </c>
      <c r="AN52" s="163">
        <f t="shared" si="25"/>
        <v>2</v>
      </c>
    </row>
    <row r="53" spans="1:40" ht="13.5" customHeight="1"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163">
        <f t="shared" si="13"/>
        <v>3.65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163">
        <f t="shared" si="14"/>
        <v>1.35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163">
        <f t="shared" si="15"/>
        <v>2.1</v>
      </c>
      <c r="O53" s="163">
        <f t="shared" si="16"/>
        <v>2.3666666666666667</v>
      </c>
      <c r="P53" s="163">
        <f>IF(LEN(E53)&gt;3,VLOOKUP(C53,'Regional Crises'!$B$1:$R$69,12,FALSE),VLOOKUP(E53,'Country Indicator Data'!$B$4:$I$300,8,FALSE))</f>
        <v>5</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4.5</v>
      </c>
      <c r="R53" s="163">
        <f t="shared" si="17"/>
        <v>4.75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163">
        <f t="shared" si="18"/>
        <v>3.7</v>
      </c>
      <c r="X53" s="163">
        <f t="shared" si="19"/>
        <v>3.6</v>
      </c>
      <c r="Y53" s="184">
        <f>IF('Core Indicators'!FC50="x","x",IF('Core Indicators'!FC50&gt;=5,5,IF('Core Indicators'!FC50&gt;=4,4,IF('Core Indicators'!FC50&gt;=3,3,IF('Core Indicators'!FC50&gt;=2,2,IF('Core Indicators'!FC50&gt;=1,1,0))))))</f>
        <v>5</v>
      </c>
      <c r="Z53" s="163">
        <f t="shared" si="20"/>
        <v>5</v>
      </c>
      <c r="AA53" s="184">
        <f>'Crisis Indicator Data'!Y50</f>
        <v>0</v>
      </c>
      <c r="AB53" s="184">
        <f>'Crisis Indicator Data'!Z50</f>
        <v>2</v>
      </c>
      <c r="AC53" s="184">
        <f>'Crisis Indicator Data'!AA50</f>
        <v>2</v>
      </c>
      <c r="AD53" s="184">
        <f>'Crisis Indicator Data'!AB50</f>
        <v>0</v>
      </c>
      <c r="AE53" s="184">
        <f t="shared" si="21"/>
        <v>2</v>
      </c>
      <c r="AF53" s="184">
        <f>'Crisis Indicator Data'!AC50</f>
        <v>2</v>
      </c>
      <c r="AG53" s="184">
        <f>'Crisis Indicator Data'!AD50</f>
        <v>3</v>
      </c>
      <c r="AH53" s="184">
        <f t="shared" si="22"/>
        <v>5</v>
      </c>
      <c r="AI53" s="184">
        <f>'Crisis Indicator Data'!AE50</f>
        <v>2</v>
      </c>
      <c r="AJ53" s="184">
        <f>'Crisis Indicator Data'!AF50</f>
        <v>3</v>
      </c>
      <c r="AK53" s="184">
        <f>'Crisis Indicator Data'!AG50</f>
        <v>1</v>
      </c>
      <c r="AL53" s="184">
        <f t="shared" si="23"/>
        <v>4</v>
      </c>
      <c r="AM53" s="163">
        <f t="shared" si="24"/>
        <v>4</v>
      </c>
      <c r="AN53" s="163">
        <f t="shared" si="25"/>
        <v>4.5</v>
      </c>
    </row>
    <row r="54" spans="1:40" ht="13.5" customHeight="1"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163">
        <f t="shared" si="13"/>
        <v>3.65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1.35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163">
        <f t="shared" si="15"/>
        <v>2.1</v>
      </c>
      <c r="O54" s="163">
        <f t="shared" si="16"/>
        <v>2.3666666666666667</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4.5</v>
      </c>
      <c r="R54" s="163">
        <f t="shared" si="17"/>
        <v>4.75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163">
        <f t="shared" si="18"/>
        <v>3.7</v>
      </c>
      <c r="X54" s="163">
        <f t="shared" si="19"/>
        <v>3.6</v>
      </c>
      <c r="Y54" s="184">
        <f>IF('Core Indicators'!FC51="x","x",IF('Core Indicators'!FC51&gt;=5,5,IF('Core Indicators'!FC51&gt;=4,4,IF('Core Indicators'!FC51&gt;=3,3,IF('Core Indicators'!FC51&gt;=2,2,IF('Core Indicators'!FC51&gt;=1,1,0))))))</f>
        <v>5</v>
      </c>
      <c r="Z54" s="163">
        <f t="shared" si="20"/>
        <v>5</v>
      </c>
      <c r="AA54" s="184">
        <f>'Crisis Indicator Data'!Y51</f>
        <v>0</v>
      </c>
      <c r="AB54" s="184">
        <f>'Crisis Indicator Data'!Z51</f>
        <v>2</v>
      </c>
      <c r="AC54" s="184">
        <f>'Crisis Indicator Data'!AA51</f>
        <v>2</v>
      </c>
      <c r="AD54" s="184">
        <f>'Crisis Indicator Data'!AB51</f>
        <v>0</v>
      </c>
      <c r="AE54" s="184">
        <f t="shared" si="21"/>
        <v>2</v>
      </c>
      <c r="AF54" s="184">
        <f>'Crisis Indicator Data'!AC51</f>
        <v>2</v>
      </c>
      <c r="AG54" s="184">
        <f>'Crisis Indicator Data'!AD51</f>
        <v>3</v>
      </c>
      <c r="AH54" s="184">
        <f t="shared" si="22"/>
        <v>5</v>
      </c>
      <c r="AI54" s="184">
        <f>'Crisis Indicator Data'!AE51</f>
        <v>2</v>
      </c>
      <c r="AJ54" s="184">
        <f>'Crisis Indicator Data'!AF51</f>
        <v>3</v>
      </c>
      <c r="AK54" s="184">
        <f>'Crisis Indicator Data'!AG51</f>
        <v>1</v>
      </c>
      <c r="AL54" s="184">
        <f t="shared" si="23"/>
        <v>4</v>
      </c>
      <c r="AM54" s="163">
        <f t="shared" si="24"/>
        <v>4</v>
      </c>
      <c r="AN54" s="163">
        <f t="shared" si="25"/>
        <v>4.5</v>
      </c>
    </row>
    <row r="55" spans="1:40" ht="13.5" customHeight="1"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4.5</v>
      </c>
      <c r="R55" s="163">
        <f t="shared" si="17"/>
        <v>4.75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3.6</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2</v>
      </c>
      <c r="AC55" s="184">
        <f>'Crisis Indicator Data'!AA52</f>
        <v>1</v>
      </c>
      <c r="AD55" s="184">
        <f>'Crisis Indicator Data'!AB52</f>
        <v>0</v>
      </c>
      <c r="AE55" s="184">
        <f t="shared" si="21"/>
        <v>2</v>
      </c>
      <c r="AF55" s="184">
        <f>'Crisis Indicator Data'!AC52</f>
        <v>0</v>
      </c>
      <c r="AG55" s="184">
        <f>'Crisis Indicator Data'!AD52</f>
        <v>0</v>
      </c>
      <c r="AH55" s="184">
        <f t="shared" si="22"/>
        <v>0</v>
      </c>
      <c r="AI55" s="184">
        <f>'Crisis Indicator Data'!AE52</f>
        <v>0</v>
      </c>
      <c r="AJ55" s="184">
        <f>'Crisis Indicator Data'!AF52</f>
        <v>3</v>
      </c>
      <c r="AK55" s="184">
        <f>'Crisis Indicator Data'!AG52</f>
        <v>0</v>
      </c>
      <c r="AL55" s="184">
        <f t="shared" si="23"/>
        <v>3</v>
      </c>
      <c r="AM55" s="163">
        <f t="shared" si="24"/>
        <v>2</v>
      </c>
      <c r="AN55" s="163">
        <f t="shared" si="25"/>
        <v>3.5</v>
      </c>
    </row>
    <row r="56" spans="1:40" ht="13.5" customHeight="1"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0.7</v>
      </c>
      <c r="G56" s="163" t="str">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x</v>
      </c>
      <c r="H56" s="163">
        <f t="shared" si="13"/>
        <v>0.7</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0.6</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0.1</v>
      </c>
      <c r="K56" s="163">
        <f t="shared" si="14"/>
        <v>0.35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0.5</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1.4</v>
      </c>
      <c r="N56" s="163">
        <f t="shared" si="15"/>
        <v>0.95</v>
      </c>
      <c r="O56" s="163">
        <f t="shared" si="16"/>
        <v>0.66666666666666663</v>
      </c>
      <c r="P56" s="163">
        <f>IF(LEN(E56)&gt;3,VLOOKUP(C56,'Regional Crises'!$B$1:$R$69,12,FALSE),VLOOKUP(E56,'Country Indicator Data'!$B$4:$I$300,8,FALSE))</f>
        <v>0</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4.0999999999999996</v>
      </c>
      <c r="R56" s="163">
        <f t="shared" si="17"/>
        <v>2.0499999999999998</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2.4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2.2000000000000002</v>
      </c>
      <c r="U56" s="163" t="str">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x</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0.6</v>
      </c>
      <c r="W56" s="163">
        <f t="shared" si="18"/>
        <v>1.7</v>
      </c>
      <c r="X56" s="163">
        <f t="shared" si="19"/>
        <v>1.5</v>
      </c>
      <c r="Y56" s="184">
        <f>IF('Core Indicators'!FC53="x","x",IF('Core Indicators'!FC53&gt;=5,5,IF('Core Indicators'!FC53&gt;=4,4,IF('Core Indicators'!FC53&gt;=3,3,IF('Core Indicators'!FC53&gt;=2,2,IF('Core Indicators'!FC53&gt;=1,1,0))))))</f>
        <v>3</v>
      </c>
      <c r="Z56" s="163">
        <f t="shared" si="20"/>
        <v>3</v>
      </c>
      <c r="AA56" s="184">
        <f>'Crisis Indicator Data'!Y53</f>
        <v>0</v>
      </c>
      <c r="AB56" s="184">
        <f>'Crisis Indicator Data'!Z53</f>
        <v>0</v>
      </c>
      <c r="AC56" s="184">
        <f>'Crisis Indicator Data'!AA53</f>
        <v>1</v>
      </c>
      <c r="AD56" s="184">
        <f>'Crisis Indicator Data'!AB53</f>
        <v>0</v>
      </c>
      <c r="AE56" s="184">
        <f t="shared" si="21"/>
        <v>1</v>
      </c>
      <c r="AF56" s="184">
        <f>'Crisis Indicator Data'!AC53</f>
        <v>0</v>
      </c>
      <c r="AG56" s="184">
        <f>'Crisis Indicator Data'!AD53</f>
        <v>0</v>
      </c>
      <c r="AH56" s="184">
        <f t="shared" si="22"/>
        <v>0</v>
      </c>
      <c r="AI56" s="184">
        <f>'Crisis Indicator Data'!AE53</f>
        <v>0</v>
      </c>
      <c r="AJ56" s="184">
        <f>'Crisis Indicator Data'!AF53</f>
        <v>0</v>
      </c>
      <c r="AK56" s="184">
        <f>'Crisis Indicator Data'!AG53</f>
        <v>1</v>
      </c>
      <c r="AL56" s="184">
        <f t="shared" si="23"/>
        <v>1</v>
      </c>
      <c r="AM56" s="163">
        <f t="shared" si="24"/>
        <v>1</v>
      </c>
      <c r="AN56" s="163">
        <f t="shared" si="25"/>
        <v>2</v>
      </c>
    </row>
    <row r="57" spans="1:40" ht="13.5" customHeight="1"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2.8</v>
      </c>
      <c r="H57" s="163">
        <f t="shared" si="13"/>
        <v>3.55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2.9</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5</v>
      </c>
      <c r="K57" s="163">
        <f t="shared" si="14"/>
        <v>3.95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3.1</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1.1000000000000001</v>
      </c>
      <c r="N57" s="163">
        <f t="shared" si="15"/>
        <v>2.1</v>
      </c>
      <c r="O57" s="163">
        <f t="shared" si="16"/>
        <v>3.1999999999999997</v>
      </c>
      <c r="P57" s="163">
        <f>IF(LEN(E57)&gt;3,VLOOKUP(C57,'Regional Crises'!$B$1:$R$69,12,FALSE),VLOOKUP(E57,'Country Indicator Data'!$B$4:$I$300,8,FALSE))</f>
        <v>3</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163">
        <f t="shared" si="17"/>
        <v>1.5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2.6</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2.4</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2.9</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3.2</v>
      </c>
      <c r="W57" s="163">
        <f t="shared" si="18"/>
        <v>2.8</v>
      </c>
      <c r="X57" s="163">
        <f t="shared" si="19"/>
        <v>2.5</v>
      </c>
      <c r="Y57" s="184">
        <f>IF('Core Indicators'!FC54="x","x",IF('Core Indicators'!FC54&gt;=5,5,IF('Core Indicators'!FC54&gt;=4,4,IF('Core Indicators'!FC54&gt;=3,3,IF('Core Indicators'!FC54&gt;=2,2,IF('Core Indicators'!FC54&gt;=1,1,0))))))</f>
        <v>2</v>
      </c>
      <c r="Z57" s="163">
        <f t="shared" si="20"/>
        <v>2</v>
      </c>
      <c r="AA57" s="184">
        <f>'Crisis Indicator Data'!Y54</f>
        <v>0</v>
      </c>
      <c r="AB57" s="184">
        <f>'Crisis Indicator Data'!Z54</f>
        <v>0</v>
      </c>
      <c r="AC57" s="184">
        <f>'Crisis Indicator Data'!AA54</f>
        <v>0</v>
      </c>
      <c r="AD57" s="184">
        <f>'Crisis Indicator Data'!AB54</f>
        <v>0</v>
      </c>
      <c r="AE57" s="184">
        <f t="shared" si="21"/>
        <v>0</v>
      </c>
      <c r="AF57" s="184">
        <f>'Crisis Indicator Data'!AC54</f>
        <v>0</v>
      </c>
      <c r="AG57" s="184">
        <f>'Crisis Indicator Data'!AD54</f>
        <v>1</v>
      </c>
      <c r="AH57" s="184">
        <f t="shared" si="22"/>
        <v>1</v>
      </c>
      <c r="AI57" s="184">
        <f>'Crisis Indicator Data'!AE54</f>
        <v>0</v>
      </c>
      <c r="AJ57" s="184">
        <f>'Crisis Indicator Data'!AF54</f>
        <v>2</v>
      </c>
      <c r="AK57" s="184">
        <f>'Crisis Indicator Data'!AG54</f>
        <v>0</v>
      </c>
      <c r="AL57" s="184">
        <f t="shared" si="23"/>
        <v>2</v>
      </c>
      <c r="AM57" s="163">
        <f t="shared" si="24"/>
        <v>1</v>
      </c>
      <c r="AN57" s="163">
        <f t="shared" si="25"/>
        <v>1.5</v>
      </c>
    </row>
    <row r="58" spans="1:40" ht="13.5" customHeight="1"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163">
        <f t="shared" si="13"/>
        <v>3.1</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163">
        <f t="shared" si="14"/>
        <v>2.5499999999999998</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163">
        <f t="shared" si="15"/>
        <v>2.8</v>
      </c>
      <c r="O58" s="163">
        <f t="shared" si="16"/>
        <v>2.8166666666666664</v>
      </c>
      <c r="P58" s="163">
        <f>IF(LEN(E58)&gt;3,VLOOKUP(C58,'Regional Crises'!$B$1:$R$69,12,FALSE),VLOOKUP(E58,'Country Indicator Data'!$B$4:$I$300,8,FALSE))</f>
        <v>5</v>
      </c>
      <c r="Q58" s="163" t="str">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x</v>
      </c>
      <c r="R58" s="163">
        <f t="shared" si="17"/>
        <v>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163">
        <f t="shared" si="18"/>
        <v>2.9</v>
      </c>
      <c r="X58" s="163">
        <f t="shared" si="19"/>
        <v>3.6</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1</v>
      </c>
      <c r="AC58" s="184">
        <f>'Crisis Indicator Data'!AA55</f>
        <v>0</v>
      </c>
      <c r="AD58" s="184">
        <f>'Crisis Indicator Data'!AB55</f>
        <v>0</v>
      </c>
      <c r="AE58" s="184">
        <f t="shared" si="21"/>
        <v>2</v>
      </c>
      <c r="AF58" s="184">
        <f>'Crisis Indicator Data'!AC55</f>
        <v>2</v>
      </c>
      <c r="AG58" s="184">
        <f>'Crisis Indicator Data'!AD55</f>
        <v>2</v>
      </c>
      <c r="AH58" s="184">
        <f t="shared" si="22"/>
        <v>4</v>
      </c>
      <c r="AI58" s="184">
        <f>'Crisis Indicator Data'!AE55</f>
        <v>3</v>
      </c>
      <c r="AJ58" s="184">
        <f>'Crisis Indicator Data'!AF55</f>
        <v>1</v>
      </c>
      <c r="AK58" s="184">
        <f>'Crisis Indicator Data'!AG55</f>
        <v>0</v>
      </c>
      <c r="AL58" s="184">
        <f t="shared" si="23"/>
        <v>3</v>
      </c>
      <c r="AM58" s="163">
        <f t="shared" si="24"/>
        <v>3</v>
      </c>
      <c r="AN58" s="163">
        <f t="shared" si="25"/>
        <v>2.5</v>
      </c>
    </row>
    <row r="59" spans="1:40" ht="13.5" customHeight="1"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163">
        <f t="shared" si="13"/>
        <v>3.1</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163">
        <f t="shared" si="14"/>
        <v>2.5499999999999998</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163">
        <f t="shared" si="15"/>
        <v>2.8</v>
      </c>
      <c r="O59" s="163">
        <f t="shared" si="16"/>
        <v>2.8166666666666664</v>
      </c>
      <c r="P59" s="163">
        <f>IF(LEN(E59)&gt;3,VLOOKUP(C59,'Regional Crises'!$B$1:$R$69,12,FALSE),VLOOKUP(E59,'Country Indicator Data'!$B$4:$I$300,8,FALSE))</f>
        <v>5</v>
      </c>
      <c r="Q59" s="163"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63">
        <f t="shared" si="17"/>
        <v>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163">
        <f t="shared" si="18"/>
        <v>2.9</v>
      </c>
      <c r="X59" s="163">
        <f t="shared" si="19"/>
        <v>3.6</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0</v>
      </c>
      <c r="AD59" s="184">
        <f>'Crisis Indicator Data'!AB56</f>
        <v>0</v>
      </c>
      <c r="AE59" s="184">
        <f t="shared" si="21"/>
        <v>2</v>
      </c>
      <c r="AF59" s="184">
        <f>'Crisis Indicator Data'!AC56</f>
        <v>2</v>
      </c>
      <c r="AG59" s="184">
        <f>'Crisis Indicator Data'!AD56</f>
        <v>1</v>
      </c>
      <c r="AH59" s="184">
        <f t="shared" si="22"/>
        <v>3</v>
      </c>
      <c r="AI59" s="184">
        <f>'Crisis Indicator Data'!AE56</f>
        <v>1</v>
      </c>
      <c r="AJ59" s="184">
        <f>'Crisis Indicator Data'!AF56</f>
        <v>1</v>
      </c>
      <c r="AK59" s="184">
        <f>'Crisis Indicator Data'!AG56</f>
        <v>0</v>
      </c>
      <c r="AL59" s="184">
        <f t="shared" si="23"/>
        <v>2</v>
      </c>
      <c r="AM59" s="163">
        <f t="shared" si="24"/>
        <v>2</v>
      </c>
      <c r="AN59" s="163">
        <f t="shared" si="25"/>
        <v>2</v>
      </c>
    </row>
    <row r="60" spans="1:40" ht="13.5" customHeight="1"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0</v>
      </c>
      <c r="AE60" s="184">
        <f t="shared" si="21"/>
        <v>2</v>
      </c>
      <c r="AF60" s="184">
        <f>'Crisis Indicator Data'!AC57</f>
        <v>0</v>
      </c>
      <c r="AG60" s="184">
        <f>'Crisis Indicator Data'!AD57</f>
        <v>2</v>
      </c>
      <c r="AH60" s="184">
        <f t="shared" si="22"/>
        <v>2</v>
      </c>
      <c r="AI60" s="184">
        <f>'Crisis Indicator Data'!AE57</f>
        <v>3</v>
      </c>
      <c r="AJ60" s="184">
        <f>'Crisis Indicator Data'!AF57</f>
        <v>1</v>
      </c>
      <c r="AK60" s="184">
        <f>'Crisis Indicator Data'!AG57</f>
        <v>0</v>
      </c>
      <c r="AL60" s="184">
        <f t="shared" si="23"/>
        <v>3</v>
      </c>
      <c r="AM60" s="163">
        <f t="shared" si="24"/>
        <v>2</v>
      </c>
      <c r="AN60" s="163">
        <f t="shared" si="25"/>
        <v>2</v>
      </c>
    </row>
    <row r="61" spans="1:40" ht="13.5" customHeight="1"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2.9</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2.4</v>
      </c>
      <c r="H61" s="163">
        <f t="shared" si="13"/>
        <v>2.65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4.0999999999999996</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2.4</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0.9</v>
      </c>
      <c r="N61" s="163">
        <f t="shared" si="15"/>
        <v>1.65</v>
      </c>
      <c r="O61" s="163">
        <f t="shared" si="16"/>
        <v>2.2833333333333332</v>
      </c>
      <c r="P61" s="163">
        <f>IF(LEN(E61)&gt;3,VLOOKUP(C61,'Regional Crises'!$B$1:$R$69,12,FALSE),VLOOKUP(E61,'Country Indicator Data'!$B$4:$I$300,8,FALSE))</f>
        <v>3</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1.4</v>
      </c>
      <c r="R61" s="163">
        <f t="shared" si="17"/>
        <v>2.2000000000000002</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3.4</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2.6</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2.8</v>
      </c>
      <c r="W61" s="163">
        <f t="shared" si="18"/>
        <v>3.1</v>
      </c>
      <c r="X61" s="163">
        <f t="shared" si="19"/>
        <v>2.5</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0</v>
      </c>
      <c r="AC61" s="184">
        <f>'Crisis Indicator Data'!AA58</f>
        <v>0</v>
      </c>
      <c r="AD61" s="184">
        <f>'Crisis Indicator Data'!AB58</f>
        <v>0</v>
      </c>
      <c r="AE61" s="184">
        <f t="shared" si="21"/>
        <v>0</v>
      </c>
      <c r="AF61" s="184">
        <f>'Crisis Indicator Data'!AC58</f>
        <v>1</v>
      </c>
      <c r="AG61" s="184">
        <f>'Crisis Indicator Data'!AD58</f>
        <v>2</v>
      </c>
      <c r="AH61" s="184">
        <f t="shared" si="22"/>
        <v>3</v>
      </c>
      <c r="AI61" s="184">
        <f>'Crisis Indicator Data'!AE58</f>
        <v>0</v>
      </c>
      <c r="AJ61" s="184">
        <f>'Crisis Indicator Data'!AF58</f>
        <v>3</v>
      </c>
      <c r="AK61" s="184">
        <f>'Crisis Indicator Data'!AG58</f>
        <v>0</v>
      </c>
      <c r="AL61" s="184">
        <f t="shared" si="23"/>
        <v>3</v>
      </c>
      <c r="AM61" s="163">
        <f t="shared" si="24"/>
        <v>2</v>
      </c>
      <c r="AN61" s="163">
        <f t="shared" si="25"/>
        <v>2</v>
      </c>
    </row>
    <row r="62" spans="1:40" ht="13.5" customHeight="1"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163">
        <f t="shared" si="13"/>
        <v>2.65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163">
        <f t="shared" si="15"/>
        <v>1.65</v>
      </c>
      <c r="O62" s="163">
        <f t="shared" si="16"/>
        <v>2.2833333333333332</v>
      </c>
      <c r="P62" s="163">
        <f>IF(LEN(E62)&gt;3,VLOOKUP(C62,'Regional Crises'!$B$1:$R$69,12,FALSE),VLOOKUP(E62,'Country Indicator Data'!$B$4:$I$300,8,FALSE))</f>
        <v>3</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1.4</v>
      </c>
      <c r="R62" s="163">
        <f t="shared" si="17"/>
        <v>2.2000000000000002</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163">
        <f t="shared" si="18"/>
        <v>3.1</v>
      </c>
      <c r="X62" s="163">
        <f t="shared" si="19"/>
        <v>2.5</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0</v>
      </c>
      <c r="AC62" s="184">
        <f>'Crisis Indicator Data'!AA59</f>
        <v>1</v>
      </c>
      <c r="AD62" s="184">
        <f>'Crisis Indicator Data'!AB59</f>
        <v>0</v>
      </c>
      <c r="AE62" s="184">
        <f t="shared" si="21"/>
        <v>1</v>
      </c>
      <c r="AF62" s="184">
        <f>'Crisis Indicator Data'!AC59</f>
        <v>1</v>
      </c>
      <c r="AG62" s="184">
        <f>'Crisis Indicator Data'!AD59</f>
        <v>2</v>
      </c>
      <c r="AH62" s="184">
        <f t="shared" si="22"/>
        <v>3</v>
      </c>
      <c r="AI62" s="184">
        <f>'Crisis Indicator Data'!AE59</f>
        <v>0</v>
      </c>
      <c r="AJ62" s="184">
        <f>'Crisis Indicator Data'!AF59</f>
        <v>3</v>
      </c>
      <c r="AK62" s="184">
        <f>'Crisis Indicator Data'!AG59</f>
        <v>0</v>
      </c>
      <c r="AL62" s="184">
        <f t="shared" si="23"/>
        <v>3</v>
      </c>
      <c r="AM62" s="163">
        <f t="shared" si="24"/>
        <v>2</v>
      </c>
      <c r="AN62" s="163">
        <f t="shared" si="25"/>
        <v>2.5</v>
      </c>
    </row>
    <row r="63" spans="1:40" ht="13.5" customHeight="1"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4.5999999999999996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3.8</v>
      </c>
      <c r="H63" s="163">
        <f t="shared" si="13"/>
        <v>4.1999999999999993</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1.4</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163">
        <f t="shared" si="14"/>
        <v>0.7</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1.1000000000000001</v>
      </c>
      <c r="M63" s="163" t="str">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x</v>
      </c>
      <c r="N63" s="163">
        <f t="shared" si="15"/>
        <v>1.1000000000000001</v>
      </c>
      <c r="O63" s="163">
        <f t="shared" si="16"/>
        <v>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4.0999999999999996</v>
      </c>
      <c r="R63" s="163">
        <f t="shared" si="17"/>
        <v>3.55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4.0999999999999996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4.3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3.6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4.5999999999999996</v>
      </c>
      <c r="W63" s="163">
        <f t="shared" si="18"/>
        <v>4.2</v>
      </c>
      <c r="X63" s="163">
        <f t="shared" si="19"/>
        <v>3.3</v>
      </c>
      <c r="Y63" s="184">
        <f>IF('Core Indicators'!FC60="x","x",IF('Core Indicators'!FC60&gt;=5,5,IF('Core Indicators'!FC60&gt;=4,4,IF('Core Indicators'!FC60&gt;=3,3,IF('Core Indicators'!FC60&gt;=2,2,IF('Core Indicators'!FC60&gt;=1,1,0))))))</f>
        <v>5</v>
      </c>
      <c r="Z63" s="163">
        <f t="shared" si="20"/>
        <v>5</v>
      </c>
      <c r="AA63" s="184">
        <f>'Crisis Indicator Data'!Y60</f>
        <v>1</v>
      </c>
      <c r="AB63" s="184">
        <f>'Crisis Indicator Data'!Z60</f>
        <v>3</v>
      </c>
      <c r="AC63" s="184">
        <f>'Crisis Indicator Data'!AA60</f>
        <v>2</v>
      </c>
      <c r="AD63" s="184">
        <f>'Crisis Indicator Data'!AB60</f>
        <v>0</v>
      </c>
      <c r="AE63" s="184">
        <f t="shared" si="21"/>
        <v>3</v>
      </c>
      <c r="AF63" s="184">
        <f>'Crisis Indicator Data'!AC60</f>
        <v>2</v>
      </c>
      <c r="AG63" s="184">
        <f>'Crisis Indicator Data'!AD60</f>
        <v>3</v>
      </c>
      <c r="AH63" s="184">
        <f t="shared" si="22"/>
        <v>5</v>
      </c>
      <c r="AI63" s="184">
        <f>'Crisis Indicator Data'!AE60</f>
        <v>2</v>
      </c>
      <c r="AJ63" s="184">
        <f>'Crisis Indicator Data'!AF60</f>
        <v>1</v>
      </c>
      <c r="AK63" s="184">
        <f>'Crisis Indicator Data'!AG60</f>
        <v>1</v>
      </c>
      <c r="AL63" s="184">
        <f t="shared" si="23"/>
        <v>3</v>
      </c>
      <c r="AM63" s="163">
        <f t="shared" si="24"/>
        <v>4</v>
      </c>
      <c r="AN63" s="163">
        <f t="shared" si="25"/>
        <v>4.5</v>
      </c>
    </row>
    <row r="64" spans="1:40" ht="13.5" customHeight="1"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163">
        <f t="shared" si="13"/>
        <v>4.1999999999999993</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163">
        <f t="shared" si="14"/>
        <v>0.7</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163" t="str">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163">
        <f t="shared" si="15"/>
        <v>1.1000000000000001</v>
      </c>
      <c r="O64" s="163">
        <f t="shared" si="16"/>
        <v>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4.0999999999999996</v>
      </c>
      <c r="R64" s="163">
        <f t="shared" si="17"/>
        <v>3.55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163">
        <f t="shared" si="18"/>
        <v>4.2</v>
      </c>
      <c r="X64" s="163">
        <f t="shared" si="19"/>
        <v>3.3</v>
      </c>
      <c r="Y64" s="184">
        <f>IF('Core Indicators'!FC61="x","x",IF('Core Indicators'!FC61&gt;=5,5,IF('Core Indicators'!FC61&gt;=4,4,IF('Core Indicators'!FC61&gt;=3,3,IF('Core Indicators'!FC61&gt;=2,2,IF('Core Indicators'!FC61&gt;=1,1,0))))))</f>
        <v>4</v>
      </c>
      <c r="Z64" s="163">
        <f t="shared" si="20"/>
        <v>4</v>
      </c>
      <c r="AA64" s="184">
        <f>'Crisis Indicator Data'!Y61</f>
        <v>1</v>
      </c>
      <c r="AB64" s="184">
        <f>'Crisis Indicator Data'!Z61</f>
        <v>3</v>
      </c>
      <c r="AC64" s="184">
        <f>'Crisis Indicator Data'!AA61</f>
        <v>2</v>
      </c>
      <c r="AD64" s="184">
        <f>'Crisis Indicator Data'!AB61</f>
        <v>0</v>
      </c>
      <c r="AE64" s="184">
        <f t="shared" si="21"/>
        <v>3</v>
      </c>
      <c r="AF64" s="184">
        <f>'Crisis Indicator Data'!AC61</f>
        <v>2</v>
      </c>
      <c r="AG64" s="184">
        <f>'Crisis Indicator Data'!AD61</f>
        <v>3</v>
      </c>
      <c r="AH64" s="184">
        <f t="shared" si="22"/>
        <v>5</v>
      </c>
      <c r="AI64" s="184">
        <f>'Crisis Indicator Data'!AE61</f>
        <v>2</v>
      </c>
      <c r="AJ64" s="184">
        <f>'Crisis Indicator Data'!AF61</f>
        <v>1</v>
      </c>
      <c r="AK64" s="184">
        <f>'Crisis Indicator Data'!AG61</f>
        <v>1</v>
      </c>
      <c r="AL64" s="184">
        <f t="shared" si="23"/>
        <v>3</v>
      </c>
      <c r="AM64" s="163">
        <f t="shared" si="24"/>
        <v>4</v>
      </c>
      <c r="AN64" s="163">
        <f t="shared" si="25"/>
        <v>4</v>
      </c>
    </row>
    <row r="65" spans="1:40" ht="13.5" customHeight="1"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3.2</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1.7</v>
      </c>
      <c r="H65" s="163">
        <f t="shared" si="13"/>
        <v>2.4500000000000002</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1.1000000000000001</v>
      </c>
      <c r="K65" s="163">
        <f t="shared" si="14"/>
        <v>1.6</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2.5</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1.8</v>
      </c>
      <c r="N65" s="163">
        <f t="shared" si="15"/>
        <v>2.15</v>
      </c>
      <c r="O65" s="163">
        <f t="shared" si="16"/>
        <v>2.0666666666666669</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0.7</v>
      </c>
      <c r="R65" s="163">
        <f t="shared" si="17"/>
        <v>1.85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3.1</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2.5</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1.8</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2.2999999999999998</v>
      </c>
      <c r="W65" s="163">
        <f t="shared" si="18"/>
        <v>2.4</v>
      </c>
      <c r="X65" s="163">
        <f t="shared" si="19"/>
        <v>2.1</v>
      </c>
      <c r="Y65" s="184">
        <f>IF('Core Indicators'!FC62="x","x",IF('Core Indicators'!FC62&gt;=5,5,IF('Core Indicators'!FC62&gt;=4,4,IF('Core Indicators'!FC62&gt;=3,3,IF('Core Indicators'!FC62&gt;=2,2,IF('Core Indicators'!FC62&gt;=1,1,0))))))</f>
        <v>1</v>
      </c>
      <c r="Z65" s="163">
        <f t="shared" si="20"/>
        <v>1</v>
      </c>
      <c r="AA65" s="184">
        <f>'Crisis Indicator Data'!Y62</f>
        <v>0</v>
      </c>
      <c r="AB65" s="184">
        <f>'Crisis Indicator Data'!Z62</f>
        <v>0</v>
      </c>
      <c r="AC65" s="184">
        <f>'Crisis Indicator Data'!AA62</f>
        <v>0</v>
      </c>
      <c r="AD65" s="184">
        <f>'Crisis Indicator Data'!AB62</f>
        <v>0</v>
      </c>
      <c r="AE65" s="184">
        <f t="shared" si="21"/>
        <v>0</v>
      </c>
      <c r="AF65" s="184">
        <f>'Crisis Indicator Data'!AC62</f>
        <v>0</v>
      </c>
      <c r="AG65" s="184">
        <f>'Crisis Indicator Data'!AD62</f>
        <v>0</v>
      </c>
      <c r="AH65" s="184">
        <f t="shared" si="22"/>
        <v>0</v>
      </c>
      <c r="AI65" s="184">
        <f>'Crisis Indicator Data'!AE62</f>
        <v>0</v>
      </c>
      <c r="AJ65" s="184">
        <f>'Crisis Indicator Data'!AF62</f>
        <v>2</v>
      </c>
      <c r="AK65" s="184">
        <f>'Crisis Indicator Data'!AG62</f>
        <v>2</v>
      </c>
      <c r="AL65" s="184">
        <f t="shared" si="23"/>
        <v>3</v>
      </c>
      <c r="AM65" s="163">
        <f t="shared" si="24"/>
        <v>1</v>
      </c>
      <c r="AN65" s="163">
        <f t="shared" si="25"/>
        <v>1</v>
      </c>
    </row>
    <row r="66" spans="1:40" ht="13.5" customHeight="1"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3.2</v>
      </c>
      <c r="H66" s="163">
        <f t="shared" si="13"/>
        <v>3.2</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2.5</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4</v>
      </c>
      <c r="K66" s="163">
        <f t="shared" si="14"/>
        <v>3.25</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3.3</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163">
        <f t="shared" si="15"/>
        <v>2.5499999999999998</v>
      </c>
      <c r="O66" s="163">
        <f t="shared" si="16"/>
        <v>3</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3.5</v>
      </c>
      <c r="R66" s="163">
        <f t="shared" si="17"/>
        <v>3.25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2.6</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3.4</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3.2</v>
      </c>
      <c r="W66" s="163">
        <f t="shared" si="18"/>
        <v>3.1</v>
      </c>
      <c r="X66" s="163">
        <f t="shared" si="19"/>
        <v>3.1</v>
      </c>
      <c r="Y66" s="184">
        <f>IF('Core Indicators'!FC63="x","x",IF('Core Indicators'!FC63&gt;=5,5,IF('Core Indicators'!FC63&gt;=4,4,IF('Core Indicators'!FC63&gt;=3,3,IF('Core Indicators'!FC63&gt;=2,2,IF('Core Indicators'!FC63&gt;=1,1,0))))))</f>
        <v>4</v>
      </c>
      <c r="Z66" s="163">
        <f t="shared" si="20"/>
        <v>4</v>
      </c>
      <c r="AA66" s="184">
        <f>'Crisis Indicator Data'!Y63</f>
        <v>0</v>
      </c>
      <c r="AB66" s="184">
        <f>'Crisis Indicator Data'!Z63</f>
        <v>0</v>
      </c>
      <c r="AC66" s="184">
        <f>'Crisis Indicator Data'!AA63</f>
        <v>0</v>
      </c>
      <c r="AD66" s="184">
        <f>'Crisis Indicator Data'!AB63</f>
        <v>0</v>
      </c>
      <c r="AE66" s="184">
        <f t="shared" si="21"/>
        <v>0</v>
      </c>
      <c r="AF66" s="184">
        <f>'Crisis Indicator Data'!AC63</f>
        <v>1</v>
      </c>
      <c r="AG66" s="184">
        <f>'Crisis Indicator Data'!AD63</f>
        <v>1</v>
      </c>
      <c r="AH66" s="184">
        <f t="shared" si="22"/>
        <v>2</v>
      </c>
      <c r="AI66" s="184">
        <f>'Crisis Indicator Data'!AE63</f>
        <v>0</v>
      </c>
      <c r="AJ66" s="184">
        <f>'Crisis Indicator Data'!AF63</f>
        <v>1</v>
      </c>
      <c r="AK66" s="184">
        <f>'Crisis Indicator Data'!AG63</f>
        <v>1</v>
      </c>
      <c r="AL66" s="184">
        <f t="shared" si="23"/>
        <v>2</v>
      </c>
      <c r="AM66" s="163">
        <f t="shared" si="24"/>
        <v>1</v>
      </c>
      <c r="AN66" s="163">
        <f t="shared" si="25"/>
        <v>2.5</v>
      </c>
    </row>
    <row r="67" spans="1:40" ht="13.5" customHeight="1"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2.5</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2.1</v>
      </c>
      <c r="H67" s="163">
        <f t="shared" si="13"/>
        <v>2.2999999999999998</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1.9</v>
      </c>
      <c r="K67" s="163">
        <f t="shared" si="14"/>
        <v>2</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1.5</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0.1</v>
      </c>
      <c r="N67" s="163">
        <f t="shared" si="15"/>
        <v>0.8</v>
      </c>
      <c r="O67" s="163">
        <f t="shared" si="16"/>
        <v>1.7</v>
      </c>
      <c r="P67" s="163">
        <f>IF(LEN(E67)&gt;3,VLOOKUP(C67,'Regional Crises'!$B$1:$R$69,12,FALSE),VLOOKUP(E67,'Country Indicator Data'!$B$4:$I$300,8,FALSE))</f>
        <v>2</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v>
      </c>
      <c r="R67" s="163">
        <f t="shared" si="17"/>
        <v>1</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3.4</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2.9</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2.8</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163">
        <f t="shared" si="18"/>
        <v>2.8</v>
      </c>
      <c r="X67" s="163">
        <f t="shared" si="19"/>
        <v>1.8</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1</v>
      </c>
      <c r="AC67" s="184">
        <f>'Crisis Indicator Data'!AA64</f>
        <v>0</v>
      </c>
      <c r="AD67" s="184">
        <f>'Crisis Indicator Data'!AB64</f>
        <v>0</v>
      </c>
      <c r="AE67" s="184">
        <f t="shared" si="21"/>
        <v>1</v>
      </c>
      <c r="AF67" s="184">
        <f>'Crisis Indicator Data'!AC64</f>
        <v>0</v>
      </c>
      <c r="AG67" s="184">
        <f>'Crisis Indicator Data'!AD64</f>
        <v>0</v>
      </c>
      <c r="AH67" s="184">
        <f t="shared" si="22"/>
        <v>0</v>
      </c>
      <c r="AI67" s="184">
        <f>'Crisis Indicator Data'!AE64</f>
        <v>0</v>
      </c>
      <c r="AJ67" s="184">
        <f>'Crisis Indicator Data'!AF64</f>
        <v>0</v>
      </c>
      <c r="AK67" s="184">
        <f>'Crisis Indicator Data'!AG64</f>
        <v>0</v>
      </c>
      <c r="AL67" s="184">
        <f t="shared" si="23"/>
        <v>0</v>
      </c>
      <c r="AM67" s="163">
        <f t="shared" si="24"/>
        <v>0</v>
      </c>
      <c r="AN67" s="163">
        <f t="shared" si="25"/>
        <v>1</v>
      </c>
    </row>
    <row r="68" spans="1:40" ht="13.5" customHeight="1"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163">
        <f t="shared" si="13"/>
        <v>2.5999999999999996</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1.55</v>
      </c>
      <c r="L68" s="163" t="str">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163">
        <f t="shared" si="15"/>
        <v>2.2000000000000002</v>
      </c>
      <c r="O68" s="163">
        <f t="shared" si="16"/>
        <v>2.1166666666666667</v>
      </c>
      <c r="P68" s="163">
        <f>IF(LEN(E68)&gt;3,VLOOKUP(C68,'Regional Crises'!$B$1:$R$69,12,FALSE),VLOOKUP(E68,'Country Indicator Data'!$B$4:$I$300,8,FALSE))</f>
        <v>0</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2.4</v>
      </c>
      <c r="R68" s="163">
        <f t="shared" si="17"/>
        <v>1.2</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163">
        <f t="shared" si="18"/>
        <v>3.1</v>
      </c>
      <c r="X68" s="163">
        <f t="shared" si="19"/>
        <v>2.1</v>
      </c>
      <c r="Y68" s="184">
        <f>IF('Core Indicators'!FC65="x","x",IF('Core Indicators'!FC65&gt;=5,5,IF('Core Indicators'!FC65&gt;=4,4,IF('Core Indicators'!FC65&gt;=3,3,IF('Core Indicators'!FC65&gt;=2,2,IF('Core Indicators'!FC65&gt;=1,1,0))))))</f>
        <v>2</v>
      </c>
      <c r="Z68" s="163">
        <f t="shared" si="20"/>
        <v>2</v>
      </c>
      <c r="AA68" s="184">
        <f>'Crisis Indicator Data'!Y65</f>
        <v>0</v>
      </c>
      <c r="AB68" s="184">
        <f>'Crisis Indicator Data'!Z65</f>
        <v>1</v>
      </c>
      <c r="AC68" s="184">
        <f>'Crisis Indicator Data'!AA65</f>
        <v>1</v>
      </c>
      <c r="AD68" s="184">
        <f>'Crisis Indicator Data'!AB65</f>
        <v>0</v>
      </c>
      <c r="AE68" s="184">
        <f t="shared" si="21"/>
        <v>2</v>
      </c>
      <c r="AF68" s="184">
        <f>'Crisis Indicator Data'!AC65</f>
        <v>0</v>
      </c>
      <c r="AG68" s="184">
        <f>'Crisis Indicator Data'!AD65</f>
        <v>0</v>
      </c>
      <c r="AH68" s="184">
        <f t="shared" si="22"/>
        <v>0</v>
      </c>
      <c r="AI68" s="184">
        <f>'Crisis Indicator Data'!AE65</f>
        <v>0</v>
      </c>
      <c r="AJ68" s="184">
        <f>'Crisis Indicator Data'!AF65</f>
        <v>0</v>
      </c>
      <c r="AK68" s="184">
        <f>'Crisis Indicator Data'!AG65</f>
        <v>3</v>
      </c>
      <c r="AL68" s="184">
        <f t="shared" si="23"/>
        <v>3</v>
      </c>
      <c r="AM68" s="163">
        <f t="shared" si="24"/>
        <v>2</v>
      </c>
      <c r="AN68" s="163">
        <f t="shared" si="25"/>
        <v>2</v>
      </c>
    </row>
    <row r="69" spans="1:40" ht="13.5" customHeight="1"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2.2999999999999998</v>
      </c>
      <c r="H69" s="163">
        <f t="shared" si="13"/>
        <v>2.5999999999999996</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1.55</v>
      </c>
      <c r="L69" s="163" t="str">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x</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2.2000000000000002</v>
      </c>
      <c r="N69" s="163">
        <f t="shared" si="15"/>
        <v>2.2000000000000002</v>
      </c>
      <c r="O69" s="163">
        <f t="shared" si="16"/>
        <v>2.1166666666666667</v>
      </c>
      <c r="P69" s="163">
        <f>IF(LEN(E69)&gt;3,VLOOKUP(C69,'Regional Crises'!$B$1:$R$69,12,FALSE),VLOOKUP(E69,'Country Indicator Data'!$B$4:$I$300,8,FALSE))</f>
        <v>0</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2.4</v>
      </c>
      <c r="R69" s="163">
        <f t="shared" si="17"/>
        <v>1.2</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3.8</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2.9</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163">
        <f t="shared" si="18"/>
        <v>3.1</v>
      </c>
      <c r="X69" s="163">
        <f t="shared" si="19"/>
        <v>2.1</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1</v>
      </c>
      <c r="AC69" s="184">
        <f>'Crisis Indicator Data'!AA66</f>
        <v>0</v>
      </c>
      <c r="AD69" s="184">
        <f>'Crisis Indicator Data'!AB66</f>
        <v>0</v>
      </c>
      <c r="AE69" s="184">
        <f t="shared" si="21"/>
        <v>1</v>
      </c>
      <c r="AF69" s="184">
        <f>'Crisis Indicator Data'!AC66</f>
        <v>0</v>
      </c>
      <c r="AG69" s="184">
        <f>'Crisis Indicator Data'!AD66</f>
        <v>0</v>
      </c>
      <c r="AH69" s="184">
        <f t="shared" si="22"/>
        <v>0</v>
      </c>
      <c r="AI69" s="184">
        <f>'Crisis Indicator Data'!AE66</f>
        <v>0</v>
      </c>
      <c r="AJ69" s="184">
        <f>'Crisis Indicator Data'!AF66</f>
        <v>0</v>
      </c>
      <c r="AK69" s="184">
        <f>'Crisis Indicator Data'!AG66</f>
        <v>2</v>
      </c>
      <c r="AL69" s="184">
        <f t="shared" si="23"/>
        <v>2</v>
      </c>
      <c r="AM69" s="163">
        <f t="shared" si="24"/>
        <v>1</v>
      </c>
      <c r="AN69" s="163">
        <f t="shared" si="25"/>
        <v>1</v>
      </c>
    </row>
    <row r="70" spans="1:40" ht="13.5" customHeight="1" x14ac:dyDescent="0.25">
      <c r="A70" s="172" t="str">
        <f>'Crisis Indicator Data'!A67</f>
        <v>Tropical cyclone Cheneso in Madagascar</v>
      </c>
      <c r="B70" s="173" t="str">
        <f>'Crisis Indicator Data'!B67</f>
        <v>Cyclone</v>
      </c>
      <c r="C70" s="173" t="str">
        <f>'Crisis Indicator Data'!C67</f>
        <v>MDG007</v>
      </c>
      <c r="D70" s="173" t="str">
        <f>'Crisis Indicator Data'!D67</f>
        <v>Madagascar</v>
      </c>
      <c r="E70" s="174" t="str">
        <f>'Crisis Indicator Data'!E67</f>
        <v>MDG</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163">
        <f t="shared" ref="H70:H101" si="26">IF(AND(F70="x",G70="x"),"x",AVERAGE(F70,G70))</f>
        <v>2.5999999999999996</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1.55</v>
      </c>
      <c r="L70" s="163" t="str">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163">
        <f t="shared" ref="N70:N101" si="28">IF(AND(L70="x",M70="x"),"x",AVERAGE(L70,M70))</f>
        <v>2.2000000000000002</v>
      </c>
      <c r="O70" s="163">
        <f t="shared" ref="O70:O101" si="29">AVERAGE(H70,K70,N70)</f>
        <v>2.1166666666666667</v>
      </c>
      <c r="P70" s="163">
        <f>IF(LEN(E70)&gt;3,VLOOKUP(C70,'Regional Crises'!$B$1:$R$69,12,FALSE),VLOOKUP(E70,'Country Indicator Data'!$B$4:$I$300,8,FALSE))</f>
        <v>0</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2.4</v>
      </c>
      <c r="R70" s="163">
        <f t="shared" ref="R70:R101" si="30">AVERAGE(P70:Q70)</f>
        <v>1.2</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163">
        <f t="shared" ref="W70:W101" si="31">IF(AND(S70="x",V70="x"),"x",ROUND(AVERAGE(S70,V70,T70,U70),1))</f>
        <v>3.1</v>
      </c>
      <c r="X70" s="163">
        <f t="shared" ref="X70:X101" si="32">ROUND(AVERAGE(O70,W70,R70),1)</f>
        <v>2.1</v>
      </c>
      <c r="Y70" s="184" t="str">
        <f>IF('Core Indicators'!FC67="x","x",IF('Core Indicators'!FC67&gt;=5,5,IF('Core Indicators'!FC67&gt;=4,4,IF('Core Indicators'!FC67&gt;=3,3,IF('Core Indicators'!FC67&gt;=2,2,IF('Core Indicators'!FC67&gt;=1,1,0))))))</f>
        <v>x</v>
      </c>
      <c r="Z70" s="163" t="str">
        <f t="shared" ref="Z70:Z101" si="33">Y70</f>
        <v>x</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3</v>
      </c>
      <c r="AL70" s="184">
        <f t="shared" ref="AL70:AL101" si="36">IF(SUM(AI70:AK70)=0,0,IF(SUM(AI70:AK70)=1,1,IF(SUM(AI70:AK70)&lt;3,2,IF(SUM(AI70:AK70)&lt;5,3,IF(SUM(AI70:AK70)&lt;7,4,5)))))</f>
        <v>3</v>
      </c>
      <c r="AM70" s="163">
        <f t="shared" ref="AM70:AM101" si="37">IF(AA70=3,5,ROUND(AVERAGE(AE70,AH70,AL70),0))</f>
        <v>1</v>
      </c>
      <c r="AN70" s="163">
        <f t="shared" ref="AN70:AN101" si="38">IF(AND(Z70="x",AM70="x"),"x",ROUND(AVERAGE(Z70,AM70),1))</f>
        <v>1</v>
      </c>
    </row>
    <row r="71" spans="1:40" ht="13.5" customHeight="1" x14ac:dyDescent="0.25">
      <c r="A71" s="172" t="str">
        <f>'Crisis Indicator Data'!A68</f>
        <v>Tropical cyclone Freddy in Madagascar</v>
      </c>
      <c r="B71" s="173" t="str">
        <f>'Crisis Indicator Data'!B68</f>
        <v>Cyclone</v>
      </c>
      <c r="C71" s="173" t="str">
        <f>'Crisis Indicator Data'!C68</f>
        <v>MDG008</v>
      </c>
      <c r="D71" s="173" t="str">
        <f>'Crisis Indicator Data'!D68</f>
        <v>Madagascar</v>
      </c>
      <c r="E71" s="174" t="str">
        <f>'Crisis Indicator Data'!E68</f>
        <v>MDG</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163">
        <f t="shared" si="26"/>
        <v>2.5999999999999996</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163">
        <f t="shared" si="27"/>
        <v>1.55</v>
      </c>
      <c r="L71" s="163" t="str">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163">
        <f t="shared" si="28"/>
        <v>2.2000000000000002</v>
      </c>
      <c r="O71" s="163">
        <f t="shared" si="29"/>
        <v>2.1166666666666667</v>
      </c>
      <c r="P71" s="163">
        <f>IF(LEN(E71)&gt;3,VLOOKUP(C71,'Regional Crises'!$B$1:$R$69,12,FALSE),VLOOKUP(E71,'Country Indicator Data'!$B$4:$I$300,8,FALSE))</f>
        <v>0</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2.4</v>
      </c>
      <c r="R71" s="163">
        <f t="shared" si="30"/>
        <v>1.2</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163">
        <f t="shared" si="31"/>
        <v>3.1</v>
      </c>
      <c r="X71" s="163">
        <f t="shared" si="32"/>
        <v>2.1</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1</v>
      </c>
      <c r="AD71" s="184">
        <f>'Crisis Indicator Data'!AB68</f>
        <v>0</v>
      </c>
      <c r="AE71" s="184">
        <f t="shared" si="34"/>
        <v>1</v>
      </c>
      <c r="AF71" s="184">
        <f>'Crisis Indicator Data'!AC68</f>
        <v>0</v>
      </c>
      <c r="AG71" s="184">
        <f>'Crisis Indicator Data'!AD68</f>
        <v>0</v>
      </c>
      <c r="AH71" s="184">
        <f t="shared" si="35"/>
        <v>0</v>
      </c>
      <c r="AI71" s="184">
        <f>'Crisis Indicator Data'!AE68</f>
        <v>0</v>
      </c>
      <c r="AJ71" s="184">
        <f>'Crisis Indicator Data'!AF68</f>
        <v>0</v>
      </c>
      <c r="AK71" s="184">
        <f>'Crisis Indicator Data'!AG68</f>
        <v>3</v>
      </c>
      <c r="AL71" s="184">
        <f t="shared" si="36"/>
        <v>3</v>
      </c>
      <c r="AM71" s="163">
        <f t="shared" si="37"/>
        <v>1</v>
      </c>
      <c r="AN71" s="163">
        <f t="shared" si="38"/>
        <v>1.5</v>
      </c>
    </row>
    <row r="72" spans="1:40" ht="13.5" customHeight="1" x14ac:dyDescent="0.25">
      <c r="A72" s="172" t="str">
        <f>'Crisis Indicator Data'!A69</f>
        <v>Multiple crisis in Mexico</v>
      </c>
      <c r="B72" s="173" t="str">
        <f>'Crisis Indicator Data'!B69</f>
        <v>Violence,Displacement</v>
      </c>
      <c r="C72" s="173" t="str">
        <f>'Crisis Indicator Data'!C69</f>
        <v>MEX001</v>
      </c>
      <c r="D72" s="173" t="str">
        <f>'Crisis Indicator Data'!D69</f>
        <v>Mexico</v>
      </c>
      <c r="E72" s="174" t="str">
        <f>'Crisis Indicator Data'!E69</f>
        <v>MEX</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v>
      </c>
      <c r="H72" s="163">
        <f t="shared" si="26"/>
        <v>1.7</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1.7</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163">
        <f t="shared" si="27"/>
        <v>1.4</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2.2000000000000002</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2.6</v>
      </c>
      <c r="N72" s="163">
        <f t="shared" si="28"/>
        <v>2.4000000000000004</v>
      </c>
      <c r="O72" s="163">
        <f t="shared" si="29"/>
        <v>1.8333333333333333</v>
      </c>
      <c r="P72" s="163">
        <f>IF(LEN(E72)&gt;3,VLOOKUP(C72,'Regional Crises'!$B$1:$R$69,12,FALSE),VLOOKUP(E72,'Country Indicator Data'!$B$4:$I$300,8,FALSE))</f>
        <v>4</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163">
        <f t="shared" si="30"/>
        <v>4.5</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3.2</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2.5</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163">
        <f t="shared" si="31"/>
        <v>2.8</v>
      </c>
      <c r="X72" s="163">
        <f t="shared" si="32"/>
        <v>3</v>
      </c>
      <c r="Y72" s="184">
        <f>IF('Core Indicators'!FC69="x","x",IF('Core Indicators'!FC69&gt;=5,5,IF('Core Indicators'!FC69&gt;=4,4,IF('Core Indicators'!FC69&gt;=3,3,IF('Core Indicators'!FC69&gt;=2,2,IF('Core Indicators'!FC69&gt;=1,1,0))))))</f>
        <v>5</v>
      </c>
      <c r="Z72" s="163">
        <f t="shared" si="33"/>
        <v>5</v>
      </c>
      <c r="AA72" s="184">
        <f>'Crisis Indicator Data'!Y69</f>
        <v>0</v>
      </c>
      <c r="AB72" s="184">
        <f>'Crisis Indicator Data'!Z69</f>
        <v>1</v>
      </c>
      <c r="AC72" s="184">
        <f>'Crisis Indicator Data'!AA69</f>
        <v>0</v>
      </c>
      <c r="AD72" s="184">
        <f>'Crisis Indicator Data'!AB69</f>
        <v>0</v>
      </c>
      <c r="AE72" s="184">
        <f t="shared" si="34"/>
        <v>1</v>
      </c>
      <c r="AF72" s="184">
        <f>'Crisis Indicator Data'!AC69</f>
        <v>2</v>
      </c>
      <c r="AG72" s="184">
        <f>'Crisis Indicator Data'!AD69</f>
        <v>3</v>
      </c>
      <c r="AH72" s="184">
        <f t="shared" si="35"/>
        <v>5</v>
      </c>
      <c r="AI72" s="184">
        <f>'Crisis Indicator Data'!AE69</f>
        <v>1</v>
      </c>
      <c r="AJ72" s="184">
        <f>'Crisis Indicator Data'!AF69</f>
        <v>0</v>
      </c>
      <c r="AK72" s="184">
        <f>'Crisis Indicator Data'!AG69</f>
        <v>3</v>
      </c>
      <c r="AL72" s="184">
        <f t="shared" si="36"/>
        <v>3</v>
      </c>
      <c r="AM72" s="163">
        <f t="shared" si="37"/>
        <v>3</v>
      </c>
      <c r="AN72" s="163">
        <f t="shared" si="38"/>
        <v>4</v>
      </c>
    </row>
    <row r="73" spans="1:40" ht="13.5" customHeight="1" x14ac:dyDescent="0.25">
      <c r="A73" s="172" t="str">
        <f>'Crisis Indicator Data'!A70</f>
        <v>Criminal Violence in Mexico</v>
      </c>
      <c r="B73" s="173" t="str">
        <f>'Crisis Indicator Data'!B70</f>
        <v>Violence,Displacement</v>
      </c>
      <c r="C73" s="173" t="str">
        <f>'Crisis Indicator Data'!C70</f>
        <v>MEX002</v>
      </c>
      <c r="D73" s="173" t="str">
        <f>'Crisis Indicator Data'!D70</f>
        <v>Mexico</v>
      </c>
      <c r="E73" s="174" t="str">
        <f>'Crisis Indicator Data'!E70</f>
        <v>MEX</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163">
        <f t="shared" si="26"/>
        <v>1.7</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1.4</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163">
        <f t="shared" si="28"/>
        <v>2.4000000000000004</v>
      </c>
      <c r="O73" s="163">
        <f t="shared" si="29"/>
        <v>1.8333333333333333</v>
      </c>
      <c r="P73" s="163">
        <f>IF(LEN(E73)&gt;3,VLOOKUP(C73,'Regional Crises'!$B$1:$R$69,12,FALSE),VLOOKUP(E73,'Country Indicator Data'!$B$4:$I$300,8,FALSE))</f>
        <v>4</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163">
        <f t="shared" si="31"/>
        <v>2.8</v>
      </c>
      <c r="X73" s="163">
        <f t="shared" si="32"/>
        <v>3</v>
      </c>
      <c r="Y73" s="184">
        <f>IF('Core Indicators'!FC70="x","x",IF('Core Indicators'!FC70&gt;=5,5,IF('Core Indicators'!FC70&gt;=4,4,IF('Core Indicators'!FC70&gt;=3,3,IF('Core Indicators'!FC70&gt;=2,2,IF('Core Indicators'!FC70&gt;=1,1,0))))))</f>
        <v>5</v>
      </c>
      <c r="Z73" s="163">
        <f t="shared" si="33"/>
        <v>5</v>
      </c>
      <c r="AA73" s="184">
        <f>'Crisis Indicator Data'!Y70</f>
        <v>0</v>
      </c>
      <c r="AB73" s="184">
        <f>'Crisis Indicator Data'!Z70</f>
        <v>1</v>
      </c>
      <c r="AC73" s="184">
        <f>'Crisis Indicator Data'!AA70</f>
        <v>0</v>
      </c>
      <c r="AD73" s="184">
        <f>'Crisis Indicator Data'!AB70</f>
        <v>0</v>
      </c>
      <c r="AE73" s="184">
        <f t="shared" si="34"/>
        <v>1</v>
      </c>
      <c r="AF73" s="184">
        <f>'Crisis Indicator Data'!AC70</f>
        <v>2</v>
      </c>
      <c r="AG73" s="184">
        <f>'Crisis Indicator Data'!AD70</f>
        <v>1</v>
      </c>
      <c r="AH73" s="184">
        <f t="shared" si="35"/>
        <v>3</v>
      </c>
      <c r="AI73" s="184">
        <f>'Crisis Indicator Data'!AE70</f>
        <v>1</v>
      </c>
      <c r="AJ73" s="184">
        <f>'Crisis Indicator Data'!AF70</f>
        <v>0</v>
      </c>
      <c r="AK73" s="184">
        <f>'Crisis Indicator Data'!AG70</f>
        <v>3</v>
      </c>
      <c r="AL73" s="184">
        <f t="shared" si="36"/>
        <v>3</v>
      </c>
      <c r="AM73" s="163">
        <f t="shared" si="37"/>
        <v>2</v>
      </c>
      <c r="AN73" s="163">
        <f t="shared" si="38"/>
        <v>3.5</v>
      </c>
    </row>
    <row r="74" spans="1:40" ht="13.5" customHeight="1" x14ac:dyDescent="0.25">
      <c r="A74" s="172" t="str">
        <f>'Crisis Indicator Data'!A71</f>
        <v>Mixed Migration in Mexico</v>
      </c>
      <c r="B74" s="173" t="str">
        <f>'Crisis Indicator Data'!B71</f>
        <v>Displacement</v>
      </c>
      <c r="C74" s="173" t="str">
        <f>'Crisis Indicator Data'!C71</f>
        <v>MEX003</v>
      </c>
      <c r="D74" s="173" t="str">
        <f>'Crisis Indicator Data'!D71</f>
        <v>Mexico</v>
      </c>
      <c r="E74" s="174" t="str">
        <f>'Crisis Indicator Data'!E71</f>
        <v>MEX</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163">
        <f t="shared" si="26"/>
        <v>1.7</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163">
        <f t="shared" si="27"/>
        <v>1.4</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163">
        <f t="shared" si="28"/>
        <v>2.4000000000000004</v>
      </c>
      <c r="O74" s="163">
        <f t="shared" si="29"/>
        <v>1.8333333333333333</v>
      </c>
      <c r="P74" s="163">
        <f>IF(LEN(E74)&gt;3,VLOOKUP(C74,'Regional Crises'!$B$1:$R$69,12,FALSE),VLOOKUP(E74,'Country Indicator Data'!$B$4:$I$300,8,FALSE))</f>
        <v>4</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163">
        <f t="shared" si="30"/>
        <v>4.5</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163">
        <f t="shared" si="31"/>
        <v>2.8</v>
      </c>
      <c r="X74" s="163">
        <f t="shared" si="32"/>
        <v>3</v>
      </c>
      <c r="Y74" s="184">
        <f>IF('Core Indicators'!FC71="x","x",IF('Core Indicators'!FC71&gt;=5,5,IF('Core Indicators'!FC71&gt;=4,4,IF('Core Indicators'!FC71&gt;=3,3,IF('Core Indicators'!FC71&gt;=2,2,IF('Core Indicators'!FC71&gt;=1,1,0))))))</f>
        <v>3</v>
      </c>
      <c r="Z74" s="163">
        <f t="shared" si="33"/>
        <v>3</v>
      </c>
      <c r="AA74" s="184">
        <f>'Crisis Indicator Data'!Y71</f>
        <v>0</v>
      </c>
      <c r="AB74" s="184">
        <f>'Crisis Indicator Data'!Z71</f>
        <v>1</v>
      </c>
      <c r="AC74" s="184">
        <f>'Crisis Indicator Data'!AA71</f>
        <v>0</v>
      </c>
      <c r="AD74" s="184">
        <f>'Crisis Indicator Data'!AB71</f>
        <v>0</v>
      </c>
      <c r="AE74" s="184">
        <f t="shared" si="34"/>
        <v>1</v>
      </c>
      <c r="AF74" s="184">
        <f>'Crisis Indicator Data'!AC71</f>
        <v>2</v>
      </c>
      <c r="AG74" s="184">
        <f>'Crisis Indicator Data'!AD71</f>
        <v>3</v>
      </c>
      <c r="AH74" s="184">
        <f t="shared" si="35"/>
        <v>5</v>
      </c>
      <c r="AI74" s="184">
        <f>'Crisis Indicator Data'!AE71</f>
        <v>1</v>
      </c>
      <c r="AJ74" s="184">
        <f>'Crisis Indicator Data'!AF71</f>
        <v>0</v>
      </c>
      <c r="AK74" s="184">
        <f>'Crisis Indicator Data'!AG71</f>
        <v>3</v>
      </c>
      <c r="AL74" s="184">
        <f t="shared" si="36"/>
        <v>3</v>
      </c>
      <c r="AM74" s="163">
        <f t="shared" si="37"/>
        <v>3</v>
      </c>
      <c r="AN74" s="163">
        <f t="shared" si="38"/>
        <v>3</v>
      </c>
    </row>
    <row r="75" spans="1:40" ht="13.5" customHeight="1" x14ac:dyDescent="0.25">
      <c r="A75" s="172" t="str">
        <f>'Crisis Indicator Data'!A72</f>
        <v>Complex crisis in Mali</v>
      </c>
      <c r="B75" s="173" t="str">
        <f>'Crisis Indicator Data'!B72</f>
        <v>Conflict</v>
      </c>
      <c r="C75" s="173" t="str">
        <f>'Crisis Indicator Data'!C72</f>
        <v>MLI001</v>
      </c>
      <c r="D75" s="173" t="str">
        <f>'Crisis Indicator Data'!D72</f>
        <v>Mali</v>
      </c>
      <c r="E75" s="174" t="str">
        <f>'Crisis Indicator Data'!E72</f>
        <v>MLI</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0.7</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2.1</v>
      </c>
      <c r="H75" s="163">
        <f t="shared" si="26"/>
        <v>1.4</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0.9</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163">
        <f t="shared" si="27"/>
        <v>0.45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4.5</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v>
      </c>
      <c r="N75" s="163">
        <f t="shared" si="28"/>
        <v>2.75</v>
      </c>
      <c r="O75" s="163">
        <f t="shared" si="29"/>
        <v>1.5333333333333332</v>
      </c>
      <c r="P75" s="163">
        <f>IF(LEN(E75)&gt;3,VLOOKUP(C75,'Regional Crises'!$B$1:$R$69,12,FALSE),VLOOKUP(E75,'Country Indicator Data'!$B$4:$I$300,8,FALSE))</f>
        <v>5</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4.7</v>
      </c>
      <c r="R75" s="163">
        <f t="shared" si="30"/>
        <v>4.8499999999999996</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3.3</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2.8</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v>
      </c>
      <c r="W75" s="163">
        <f t="shared" si="31"/>
        <v>3.2</v>
      </c>
      <c r="X75" s="163">
        <f t="shared" si="32"/>
        <v>3.2</v>
      </c>
      <c r="Y75" s="184">
        <f>IF('Core Indicators'!FC72="x","x",IF('Core Indicators'!FC72&gt;=5,5,IF('Core Indicators'!FC72&gt;=4,4,IF('Core Indicators'!FC72&gt;=3,3,IF('Core Indicators'!FC72&gt;=2,2,IF('Core Indicators'!FC72&gt;=1,1,0))))))</f>
        <v>5</v>
      </c>
      <c r="Z75" s="163">
        <f t="shared" si="33"/>
        <v>5</v>
      </c>
      <c r="AA75" s="184">
        <f>'Crisis Indicator Data'!Y72</f>
        <v>1</v>
      </c>
      <c r="AB75" s="184">
        <f>'Crisis Indicator Data'!Z72</f>
        <v>3</v>
      </c>
      <c r="AC75" s="184">
        <f>'Crisis Indicator Data'!AA72</f>
        <v>3</v>
      </c>
      <c r="AD75" s="184">
        <f>'Crisis Indicator Data'!AB72</f>
        <v>1</v>
      </c>
      <c r="AE75" s="184">
        <f t="shared" si="34"/>
        <v>4</v>
      </c>
      <c r="AF75" s="184">
        <f>'Crisis Indicator Data'!AC72</f>
        <v>2</v>
      </c>
      <c r="AG75" s="184">
        <f>'Crisis Indicator Data'!AD72</f>
        <v>2</v>
      </c>
      <c r="AH75" s="184">
        <f t="shared" si="35"/>
        <v>4</v>
      </c>
      <c r="AI75" s="184">
        <f>'Crisis Indicator Data'!AE72</f>
        <v>3</v>
      </c>
      <c r="AJ75" s="184">
        <f>'Crisis Indicator Data'!AF72</f>
        <v>1</v>
      </c>
      <c r="AK75" s="184">
        <f>'Crisis Indicator Data'!AG72</f>
        <v>3</v>
      </c>
      <c r="AL75" s="184">
        <f t="shared" si="36"/>
        <v>5</v>
      </c>
      <c r="AM75" s="163">
        <f t="shared" si="37"/>
        <v>4</v>
      </c>
      <c r="AN75" s="163">
        <f t="shared" si="38"/>
        <v>4.5</v>
      </c>
    </row>
    <row r="76" spans="1:40" ht="13.5" customHeight="1" x14ac:dyDescent="0.25">
      <c r="A76" s="172" t="str">
        <f>'Crisis Indicator Data'!A73</f>
        <v>Multiple crises in Myanmar</v>
      </c>
      <c r="B76" s="173" t="str">
        <f>'Crisis Indicator Data'!B73</f>
        <v>Socio-political,Conflict,Violence</v>
      </c>
      <c r="C76" s="173" t="str">
        <f>'Crisis Indicator Data'!C73</f>
        <v>MMR001</v>
      </c>
      <c r="D76" s="173" t="str">
        <f>'Crisis Indicator Data'!D73</f>
        <v>Myanmar</v>
      </c>
      <c r="E76" s="174" t="str">
        <f>'Crisis Indicator Data'!E73</f>
        <v>MMR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163">
        <f t="shared" si="26"/>
        <v>4.2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163">
        <f t="shared" si="27"/>
        <v>2.8</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163">
        <f t="shared" si="28"/>
        <v>1.9</v>
      </c>
      <c r="O76" s="163">
        <f t="shared" si="29"/>
        <v>2.9666666666666668</v>
      </c>
      <c r="P76" s="163">
        <f>IF(LEN(E76)&gt;3,VLOOKUP(C76,'Regional Crises'!$B$1:$R$69,12,FALSE),VLOOKUP(E76,'Country Indicator Data'!$B$4:$I$300,8,FALSE))</f>
        <v>5</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163">
        <f t="shared" si="30"/>
        <v>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163">
        <f t="shared" si="31"/>
        <v>3.6</v>
      </c>
      <c r="X76" s="163">
        <f t="shared" si="32"/>
        <v>3.9</v>
      </c>
      <c r="Y76" s="184">
        <f>IF('Core Indicators'!FC73="x","x",IF('Core Indicators'!FC73&gt;=5,5,IF('Core Indicators'!FC73&gt;=4,4,IF('Core Indicators'!FC73&gt;=3,3,IF('Core Indicators'!FC73&gt;=2,2,IF('Core Indicators'!FC73&gt;=1,1,0))))))</f>
        <v>4</v>
      </c>
      <c r="Z76" s="163">
        <f t="shared" si="33"/>
        <v>4</v>
      </c>
      <c r="AA76" s="184">
        <f>'Crisis Indicator Data'!Y73</f>
        <v>2</v>
      </c>
      <c r="AB76" s="184">
        <f>'Crisis Indicator Data'!Z73</f>
        <v>3</v>
      </c>
      <c r="AC76" s="184">
        <f>'Crisis Indicator Data'!AA73</f>
        <v>3</v>
      </c>
      <c r="AD76" s="184">
        <f>'Crisis Indicator Data'!AB73</f>
        <v>2</v>
      </c>
      <c r="AE76" s="184">
        <f t="shared" si="34"/>
        <v>5</v>
      </c>
      <c r="AF76" s="184">
        <f>'Crisis Indicator Data'!AC73</f>
        <v>2</v>
      </c>
      <c r="AG76" s="184">
        <f>'Crisis Indicator Data'!AD73</f>
        <v>3</v>
      </c>
      <c r="AH76" s="184">
        <f t="shared" si="35"/>
        <v>5</v>
      </c>
      <c r="AI76" s="184">
        <f>'Crisis Indicator Data'!AE73</f>
        <v>3</v>
      </c>
      <c r="AJ76" s="184">
        <f>'Crisis Indicator Data'!AF73</f>
        <v>1</v>
      </c>
      <c r="AK76" s="184">
        <f>'Crisis Indicator Data'!AG73</f>
        <v>3</v>
      </c>
      <c r="AL76" s="184">
        <f t="shared" si="36"/>
        <v>5</v>
      </c>
      <c r="AM76" s="163">
        <f t="shared" si="37"/>
        <v>5</v>
      </c>
      <c r="AN76" s="163">
        <f t="shared" si="38"/>
        <v>4.5</v>
      </c>
    </row>
    <row r="77" spans="1:40" ht="13.5" customHeight="1" x14ac:dyDescent="0.25">
      <c r="A77" s="172" t="str">
        <f>'Crisis Indicator Data'!A74</f>
        <v>Rakhine Conflict</v>
      </c>
      <c r="B77" s="173" t="str">
        <f>'Crisis Indicator Data'!B74</f>
        <v>Conflict</v>
      </c>
      <c r="C77" s="173" t="str">
        <f>'Crisis Indicator Data'!C74</f>
        <v>MMR002</v>
      </c>
      <c r="D77" s="173" t="str">
        <f>'Crisis Indicator Data'!D74</f>
        <v>Myanmar</v>
      </c>
      <c r="E77" s="174" t="str">
        <f>'Crisis Indicator Data'!E74</f>
        <v>MMR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163">
        <f t="shared" si="26"/>
        <v>4.2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2.9666666666666668</v>
      </c>
      <c r="P77" s="163">
        <f>IF(LEN(E77)&gt;3,VLOOKUP(C77,'Regional Crises'!$B$1:$R$69,12,FALSE),VLOOKUP(E77,'Country Indicator Data'!$B$4:$I$300,8,FALSE))</f>
        <v>5</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163">
        <f t="shared" si="31"/>
        <v>3.6</v>
      </c>
      <c r="X77" s="163">
        <f t="shared" si="32"/>
        <v>3.9</v>
      </c>
      <c r="Y77" s="184">
        <f>IF('Core Indicators'!FC74="x","x",IF('Core Indicators'!FC74&gt;=5,5,IF('Core Indicators'!FC74&gt;=4,4,IF('Core Indicators'!FC74&gt;=3,3,IF('Core Indicators'!FC74&gt;=2,2,IF('Core Indicators'!FC74&gt;=1,1,0))))))</f>
        <v>4</v>
      </c>
      <c r="Z77" s="163">
        <f t="shared" si="33"/>
        <v>4</v>
      </c>
      <c r="AA77" s="184">
        <f>'Crisis Indicator Data'!Y74</f>
        <v>2</v>
      </c>
      <c r="AB77" s="184">
        <f>'Crisis Indicator Data'!Z74</f>
        <v>3</v>
      </c>
      <c r="AC77" s="184">
        <f>'Crisis Indicator Data'!AA74</f>
        <v>2</v>
      </c>
      <c r="AD77" s="184">
        <f>'Crisis Indicator Data'!AB74</f>
        <v>0</v>
      </c>
      <c r="AE77" s="184">
        <f t="shared" si="34"/>
        <v>3</v>
      </c>
      <c r="AF77" s="184">
        <f>'Crisis Indicator Data'!AC74</f>
        <v>2</v>
      </c>
      <c r="AG77" s="184">
        <f>'Crisis Indicator Data'!AD74</f>
        <v>2</v>
      </c>
      <c r="AH77" s="184">
        <f t="shared" si="35"/>
        <v>4</v>
      </c>
      <c r="AI77" s="184">
        <f>'Crisis Indicator Data'!AE74</f>
        <v>3</v>
      </c>
      <c r="AJ77" s="184">
        <f>'Crisis Indicator Data'!AF74</f>
        <v>1</v>
      </c>
      <c r="AK77" s="184">
        <f>'Crisis Indicator Data'!AG74</f>
        <v>3</v>
      </c>
      <c r="AL77" s="184">
        <f t="shared" si="36"/>
        <v>5</v>
      </c>
      <c r="AM77" s="163">
        <f t="shared" si="37"/>
        <v>4</v>
      </c>
      <c r="AN77" s="163">
        <f t="shared" si="38"/>
        <v>4</v>
      </c>
    </row>
    <row r="78" spans="1:40" ht="13.5" customHeight="1" x14ac:dyDescent="0.25">
      <c r="A78" s="172" t="str">
        <f>'Crisis Indicator Data'!A75</f>
        <v>Kachin and Shan Conflict</v>
      </c>
      <c r="B78" s="173" t="str">
        <f>'Crisis Indicator Data'!B75</f>
        <v>Conflict</v>
      </c>
      <c r="C78" s="173" t="str">
        <f>'Crisis Indicator Data'!C75</f>
        <v>MMR003</v>
      </c>
      <c r="D78" s="173" t="str">
        <f>'Crisis Indicator Data'!D75</f>
        <v>Myanmar</v>
      </c>
      <c r="E78" s="174" t="str">
        <f>'Crisis Indicator Data'!E75</f>
        <v>MMR</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163">
        <f t="shared" si="26"/>
        <v>4.2</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2.9666666666666668</v>
      </c>
      <c r="P78" s="163">
        <f>IF(LEN(E78)&gt;3,VLOOKUP(C78,'Regional Crises'!$B$1:$R$69,12,FALSE),VLOOKUP(E78,'Country Indicator Data'!$B$4:$I$300,8,FALSE))</f>
        <v>5</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163">
        <f t="shared" si="31"/>
        <v>3.6</v>
      </c>
      <c r="X78" s="163">
        <f t="shared" si="32"/>
        <v>3.9</v>
      </c>
      <c r="Y78" s="184">
        <f>IF('Core Indicators'!FC75="x","x",IF('Core Indicators'!FC75&gt;=5,5,IF('Core Indicators'!FC75&gt;=4,4,IF('Core Indicators'!FC75&gt;=3,3,IF('Core Indicators'!FC75&gt;=2,2,IF('Core Indicators'!FC75&gt;=1,1,0))))))</f>
        <v>3</v>
      </c>
      <c r="Z78" s="163">
        <f t="shared" si="33"/>
        <v>3</v>
      </c>
      <c r="AA78" s="184">
        <f>'Crisis Indicator Data'!Y75</f>
        <v>2</v>
      </c>
      <c r="AB78" s="184">
        <f>'Crisis Indicator Data'!Z75</f>
        <v>3</v>
      </c>
      <c r="AC78" s="184">
        <f>'Crisis Indicator Data'!AA75</f>
        <v>2</v>
      </c>
      <c r="AD78" s="184">
        <f>'Crisis Indicator Data'!AB75</f>
        <v>0</v>
      </c>
      <c r="AE78" s="184">
        <f t="shared" si="34"/>
        <v>3</v>
      </c>
      <c r="AF78" s="184">
        <f>'Crisis Indicator Data'!AC75</f>
        <v>2</v>
      </c>
      <c r="AG78" s="184">
        <f>'Crisis Indicator Data'!AD75</f>
        <v>2</v>
      </c>
      <c r="AH78" s="184">
        <f t="shared" si="35"/>
        <v>4</v>
      </c>
      <c r="AI78" s="184">
        <f>'Crisis Indicator Data'!AE75</f>
        <v>3</v>
      </c>
      <c r="AJ78" s="184">
        <f>'Crisis Indicator Data'!AF75</f>
        <v>1</v>
      </c>
      <c r="AK78" s="184">
        <f>'Crisis Indicator Data'!AG75</f>
        <v>3</v>
      </c>
      <c r="AL78" s="184">
        <f t="shared" si="36"/>
        <v>5</v>
      </c>
      <c r="AM78" s="163">
        <f t="shared" si="37"/>
        <v>4</v>
      </c>
      <c r="AN78" s="163">
        <f t="shared" si="38"/>
        <v>3.5</v>
      </c>
    </row>
    <row r="79" spans="1:40" ht="13.5" customHeight="1" x14ac:dyDescent="0.25">
      <c r="A79" s="172" t="str">
        <f>'Crisis Indicator Data'!A76</f>
        <v>Post-coup conflict in Myanmar</v>
      </c>
      <c r="B79" s="173" t="str">
        <f>'Crisis Indicator Data'!B76</f>
        <v>Violence,Socio-political,Conflict</v>
      </c>
      <c r="C79" s="173" t="str">
        <f>'Crisis Indicator Data'!C76</f>
        <v>MMR004</v>
      </c>
      <c r="D79" s="173" t="str">
        <f>'Crisis Indicator Data'!D76</f>
        <v>Myanmar</v>
      </c>
      <c r="E79" s="174" t="str">
        <f>'Crisis Indicator Data'!E76</f>
        <v>MMR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163">
        <f t="shared" si="26"/>
        <v>4.2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2.9666666666666668</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163">
        <f t="shared" si="31"/>
        <v>3.6</v>
      </c>
      <c r="X79" s="163">
        <f t="shared" si="32"/>
        <v>3.9</v>
      </c>
      <c r="Y79" s="184">
        <f>IF('Core Indicators'!FC76="x","x",IF('Core Indicators'!FC76&gt;=5,5,IF('Core Indicators'!FC76&gt;=4,4,IF('Core Indicators'!FC76&gt;=3,3,IF('Core Indicators'!FC76&gt;=2,2,IF('Core Indicators'!FC76&gt;=1,1,0))))))</f>
        <v>3</v>
      </c>
      <c r="Z79" s="163">
        <f t="shared" si="33"/>
        <v>3</v>
      </c>
      <c r="AA79" s="184">
        <f>'Crisis Indicator Data'!Y76</f>
        <v>2</v>
      </c>
      <c r="AB79" s="184">
        <f>'Crisis Indicator Data'!Z76</f>
        <v>3</v>
      </c>
      <c r="AC79" s="184">
        <f>'Crisis Indicator Data'!AA76</f>
        <v>3</v>
      </c>
      <c r="AD79" s="184">
        <f>'Crisis Indicator Data'!AB76</f>
        <v>2</v>
      </c>
      <c r="AE79" s="184">
        <f t="shared" si="34"/>
        <v>5</v>
      </c>
      <c r="AF79" s="184">
        <f>'Crisis Indicator Data'!AC76</f>
        <v>2</v>
      </c>
      <c r="AG79" s="184">
        <f>'Crisis Indicator Data'!AD76</f>
        <v>3</v>
      </c>
      <c r="AH79" s="184">
        <f t="shared" si="35"/>
        <v>5</v>
      </c>
      <c r="AI79" s="184">
        <f>'Crisis Indicator Data'!AE76</f>
        <v>3</v>
      </c>
      <c r="AJ79" s="184">
        <f>'Crisis Indicator Data'!AF76</f>
        <v>1</v>
      </c>
      <c r="AK79" s="184">
        <f>'Crisis Indicator Data'!AG76</f>
        <v>3</v>
      </c>
      <c r="AL79" s="184">
        <f t="shared" si="36"/>
        <v>5</v>
      </c>
      <c r="AM79" s="163">
        <f t="shared" si="37"/>
        <v>5</v>
      </c>
      <c r="AN79" s="163">
        <f t="shared" si="38"/>
        <v>4</v>
      </c>
    </row>
    <row r="80" spans="1:40" ht="13.5" customHeight="1" x14ac:dyDescent="0.25">
      <c r="A80" s="172" t="str">
        <f>'Crisis Indicator Data'!A77</f>
        <v>Dzud in Mongolia</v>
      </c>
      <c r="B80" s="173" t="str">
        <f>'Crisis Indicator Data'!B77</f>
        <v>Other seasonal event</v>
      </c>
      <c r="C80" s="173" t="str">
        <f>'Crisis Indicator Data'!C77</f>
        <v>MNG002</v>
      </c>
      <c r="D80" s="173" t="str">
        <f>'Crisis Indicator Data'!D77</f>
        <v>Mongolia</v>
      </c>
      <c r="E80" s="174" t="str">
        <f>'Crisis Indicator Data'!E77</f>
        <v>MNG</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1.1000000000000001</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1.4</v>
      </c>
      <c r="H80" s="163">
        <f t="shared" si="26"/>
        <v>1.25</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0.9</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0.7</v>
      </c>
      <c r="K80" s="163">
        <f t="shared" si="27"/>
        <v>0.8</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2.1</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163">
        <f t="shared" si="28"/>
        <v>1.55</v>
      </c>
      <c r="O80" s="163">
        <f t="shared" si="29"/>
        <v>1.2</v>
      </c>
      <c r="P80" s="163">
        <f>IF(LEN(E80)&gt;3,VLOOKUP(C80,'Regional Crises'!$B$1:$R$69,12,FALSE),VLOOKUP(E80,'Country Indicator Data'!$B$4:$I$300,8,FALSE))</f>
        <v>0</v>
      </c>
      <c r="Q80" s="163" t="str">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x</v>
      </c>
      <c r="R80" s="163">
        <f t="shared" si="30"/>
        <v>0</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3.3</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2.8</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1.9</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0.8</v>
      </c>
      <c r="W80" s="163">
        <f t="shared" si="31"/>
        <v>2.2000000000000002</v>
      </c>
      <c r="X80" s="163">
        <f t="shared" si="32"/>
        <v>1.1000000000000001</v>
      </c>
      <c r="Y80" s="184">
        <f>IF('Core Indicators'!FC77="x","x",IF('Core Indicators'!FC77&gt;=5,5,IF('Core Indicators'!FC77&gt;=4,4,IF('Core Indicators'!FC77&gt;=3,3,IF('Core Indicators'!FC77&gt;=2,2,IF('Core Indicators'!FC77&gt;=1,1,0))))))</f>
        <v>3</v>
      </c>
      <c r="Z80" s="163">
        <f t="shared" si="33"/>
        <v>3</v>
      </c>
      <c r="AA80" s="184">
        <f>'Crisis Indicator Data'!Y77</f>
        <v>0</v>
      </c>
      <c r="AB80" s="184">
        <f>'Crisis Indicator Data'!Z77</f>
        <v>0</v>
      </c>
      <c r="AC80" s="184">
        <f>'Crisis Indicator Data'!AA77</f>
        <v>0</v>
      </c>
      <c r="AD80" s="184">
        <f>'Crisis Indicator Data'!AB77</f>
        <v>0</v>
      </c>
      <c r="AE80" s="184">
        <f t="shared" si="34"/>
        <v>0</v>
      </c>
      <c r="AF80" s="184">
        <f>'Crisis Indicator Data'!AC77</f>
        <v>0</v>
      </c>
      <c r="AG80" s="184">
        <f>'Crisis Indicator Data'!AD77</f>
        <v>0</v>
      </c>
      <c r="AH80" s="184">
        <f t="shared" si="35"/>
        <v>0</v>
      </c>
      <c r="AI80" s="184">
        <f>'Crisis Indicator Data'!AE77</f>
        <v>0</v>
      </c>
      <c r="AJ80" s="184">
        <f>'Crisis Indicator Data'!AF77</f>
        <v>0</v>
      </c>
      <c r="AK80" s="184">
        <f>'Crisis Indicator Data'!AG77</f>
        <v>0</v>
      </c>
      <c r="AL80" s="184">
        <f t="shared" si="36"/>
        <v>0</v>
      </c>
      <c r="AM80" s="163">
        <f t="shared" si="37"/>
        <v>0</v>
      </c>
      <c r="AN80" s="163">
        <f t="shared" si="38"/>
        <v>1.5</v>
      </c>
    </row>
    <row r="81" spans="1:40" ht="13.5" customHeight="1" x14ac:dyDescent="0.25">
      <c r="A81" s="172" t="str">
        <f>'Crisis Indicator Data'!A78</f>
        <v>Multiple Crises in Mozambique</v>
      </c>
      <c r="B81" s="173" t="str">
        <f>'Crisis Indicator Data'!B78</f>
        <v>Conflict,Displacement,Cyclone</v>
      </c>
      <c r="C81" s="173" t="str">
        <f>'Crisis Indicator Data'!C78</f>
        <v>MOZ001</v>
      </c>
      <c r="D81" s="173" t="str">
        <f>'Crisis Indicator Data'!D78</f>
        <v>Mozambique</v>
      </c>
      <c r="E81" s="174" t="str">
        <f>'Crisis Indicator Data'!E78</f>
        <v>MOZ</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2.5</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2.8</v>
      </c>
      <c r="H81" s="163">
        <f t="shared" si="26"/>
        <v>2.65</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4.5</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1.7</v>
      </c>
      <c r="K81" s="163">
        <f t="shared" si="27"/>
        <v>3.1</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3.8</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3.6</v>
      </c>
      <c r="N81" s="163">
        <f t="shared" si="28"/>
        <v>3.7</v>
      </c>
      <c r="O81" s="163">
        <f t="shared" si="29"/>
        <v>3.15</v>
      </c>
      <c r="P81" s="163">
        <f>IF(LEN(E81)&gt;3,VLOOKUP(C81,'Regional Crises'!$B$1:$R$69,12,FALSE),VLOOKUP(E81,'Country Indicator Data'!$B$4:$I$300,8,FALSE))</f>
        <v>5</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3.8</v>
      </c>
      <c r="R81" s="163">
        <f t="shared" si="30"/>
        <v>4.4000000000000004</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3.5</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2.8</v>
      </c>
      <c r="W81" s="163">
        <f t="shared" si="31"/>
        <v>3.4</v>
      </c>
      <c r="X81" s="163">
        <f t="shared" si="32"/>
        <v>3.7</v>
      </c>
      <c r="Y81" s="184">
        <f>IF('Core Indicators'!FC78="x","x",IF('Core Indicators'!FC78&gt;=5,5,IF('Core Indicators'!FC78&gt;=4,4,IF('Core Indicators'!FC78&gt;=3,3,IF('Core Indicators'!FC78&gt;=2,2,IF('Core Indicators'!FC78&gt;=1,1,0))))))</f>
        <v>3</v>
      </c>
      <c r="Z81" s="163">
        <f t="shared" si="33"/>
        <v>3</v>
      </c>
      <c r="AA81" s="184">
        <f>'Crisis Indicator Data'!Y78</f>
        <v>1</v>
      </c>
      <c r="AB81" s="184">
        <f>'Crisis Indicator Data'!Z78</f>
        <v>1</v>
      </c>
      <c r="AC81" s="184">
        <f>'Crisis Indicator Data'!AA78</f>
        <v>1</v>
      </c>
      <c r="AD81" s="184">
        <f>'Crisis Indicator Data'!AB78</f>
        <v>0</v>
      </c>
      <c r="AE81" s="184">
        <f t="shared" si="34"/>
        <v>2</v>
      </c>
      <c r="AF81" s="184">
        <f>'Crisis Indicator Data'!AC78</f>
        <v>0</v>
      </c>
      <c r="AG81" s="184">
        <f>'Crisis Indicator Data'!AD78</f>
        <v>2</v>
      </c>
      <c r="AH81" s="184">
        <f t="shared" si="35"/>
        <v>2</v>
      </c>
      <c r="AI81" s="184">
        <f>'Crisis Indicator Data'!AE78</f>
        <v>3</v>
      </c>
      <c r="AJ81" s="184">
        <f>'Crisis Indicator Data'!AF78</f>
        <v>1</v>
      </c>
      <c r="AK81" s="184">
        <f>'Crisis Indicator Data'!AG78</f>
        <v>3</v>
      </c>
      <c r="AL81" s="184">
        <f t="shared" si="36"/>
        <v>5</v>
      </c>
      <c r="AM81" s="163">
        <f t="shared" si="37"/>
        <v>3</v>
      </c>
      <c r="AN81" s="163">
        <f t="shared" si="38"/>
        <v>3</v>
      </c>
    </row>
    <row r="82" spans="1:40" ht="13.5" customHeight="1" x14ac:dyDescent="0.25">
      <c r="A82" s="172" t="str">
        <f>'Crisis Indicator Data'!A79</f>
        <v>Cabo Delgado Islamist Insurgency</v>
      </c>
      <c r="B82" s="173" t="str">
        <f>'Crisis Indicator Data'!B79</f>
        <v>Conflict,Displacement</v>
      </c>
      <c r="C82" s="173" t="str">
        <f>'Crisis Indicator Data'!C79</f>
        <v>MOZ004</v>
      </c>
      <c r="D82" s="173" t="str">
        <f>'Crisis Indicator Data'!D79</f>
        <v>Mozambique</v>
      </c>
      <c r="E82" s="174" t="str">
        <f>'Crisis Indicator Data'!E79</f>
        <v>MOZ</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163">
        <f t="shared" si="26"/>
        <v>2.65</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163">
        <f t="shared" si="27"/>
        <v>3.1</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163">
        <f t="shared" si="28"/>
        <v>3.7</v>
      </c>
      <c r="O82" s="163">
        <f t="shared" si="29"/>
        <v>3.15</v>
      </c>
      <c r="P82" s="163">
        <f>IF(LEN(E82)&gt;3,VLOOKUP(C82,'Regional Crises'!$B$1:$R$69,12,FALSE),VLOOKUP(E82,'Country Indicator Data'!$B$4:$I$300,8,FALSE))</f>
        <v>5</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3.8</v>
      </c>
      <c r="R82" s="163">
        <f t="shared" si="30"/>
        <v>4.4000000000000004</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163">
        <f t="shared" si="31"/>
        <v>3.4</v>
      </c>
      <c r="X82" s="163">
        <f t="shared" si="32"/>
        <v>3.7</v>
      </c>
      <c r="Y82" s="184">
        <f>IF('Core Indicators'!FC79="x","x",IF('Core Indicators'!FC79&gt;=5,5,IF('Core Indicators'!FC79&gt;=4,4,IF('Core Indicators'!FC79&gt;=3,3,IF('Core Indicators'!FC79&gt;=2,2,IF('Core Indicators'!FC79&gt;=1,1,0))))))</f>
        <v>3</v>
      </c>
      <c r="Z82" s="163">
        <f t="shared" si="33"/>
        <v>3</v>
      </c>
      <c r="AA82" s="184">
        <f>'Crisis Indicator Data'!Y79</f>
        <v>1</v>
      </c>
      <c r="AB82" s="184">
        <f>'Crisis Indicator Data'!Z79</f>
        <v>1</v>
      </c>
      <c r="AC82" s="184">
        <f>'Crisis Indicator Data'!AA79</f>
        <v>0</v>
      </c>
      <c r="AD82" s="184">
        <f>'Crisis Indicator Data'!AB79</f>
        <v>0</v>
      </c>
      <c r="AE82" s="184">
        <f t="shared" si="34"/>
        <v>2</v>
      </c>
      <c r="AF82" s="184">
        <f>'Crisis Indicator Data'!AC79</f>
        <v>2</v>
      </c>
      <c r="AG82" s="184">
        <f>'Crisis Indicator Data'!AD79</f>
        <v>1</v>
      </c>
      <c r="AH82" s="184">
        <f t="shared" si="35"/>
        <v>3</v>
      </c>
      <c r="AI82" s="184">
        <f>'Crisis Indicator Data'!AE79</f>
        <v>1</v>
      </c>
      <c r="AJ82" s="184">
        <f>'Crisis Indicator Data'!AF79</f>
        <v>1</v>
      </c>
      <c r="AK82" s="184">
        <f>'Crisis Indicator Data'!AG79</f>
        <v>2</v>
      </c>
      <c r="AL82" s="184">
        <f t="shared" si="36"/>
        <v>3</v>
      </c>
      <c r="AM82" s="163">
        <f t="shared" si="37"/>
        <v>3</v>
      </c>
      <c r="AN82" s="163">
        <f t="shared" si="38"/>
        <v>3</v>
      </c>
    </row>
    <row r="83" spans="1:40" ht="13.5" customHeight="1" x14ac:dyDescent="0.25">
      <c r="A83" s="172" t="str">
        <f>'Crisis Indicator Data'!A80</f>
        <v>Floods in Maputo province in Mozambique</v>
      </c>
      <c r="B83" s="173" t="str">
        <f>'Crisis Indicator Data'!B80</f>
        <v>Floods</v>
      </c>
      <c r="C83" s="173" t="str">
        <f>'Crisis Indicator Data'!C80</f>
        <v>MOZ009</v>
      </c>
      <c r="D83" s="173" t="str">
        <f>'Crisis Indicator Data'!D80</f>
        <v>Mozambique</v>
      </c>
      <c r="E83" s="174" t="str">
        <f>'Crisis Indicator Data'!E80</f>
        <v>MOZ</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163">
        <f t="shared" si="26"/>
        <v>2.65</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3.15</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3.8</v>
      </c>
      <c r="R83" s="163">
        <f t="shared" si="30"/>
        <v>4.4000000000000004</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163">
        <f t="shared" si="31"/>
        <v>3.4</v>
      </c>
      <c r="X83" s="163">
        <f t="shared" si="32"/>
        <v>3.7</v>
      </c>
      <c r="Y83" s="184">
        <f>IF('Core Indicators'!FC80="x","x",IF('Core Indicators'!FC80&gt;=5,5,IF('Core Indicators'!FC80&gt;=4,4,IF('Core Indicators'!FC80&gt;=3,3,IF('Core Indicators'!FC80&gt;=2,2,IF('Core Indicators'!FC80&gt;=1,1,0))))))</f>
        <v>1</v>
      </c>
      <c r="Z83" s="163">
        <f t="shared" si="33"/>
        <v>1</v>
      </c>
      <c r="AA83" s="184">
        <f>'Crisis Indicator Data'!Y80</f>
        <v>1</v>
      </c>
      <c r="AB83" s="184">
        <f>'Crisis Indicator Data'!Z80</f>
        <v>0</v>
      </c>
      <c r="AC83" s="184">
        <f>'Crisis Indicator Data'!AA80</f>
        <v>0</v>
      </c>
      <c r="AD83" s="184">
        <f>'Crisis Indicator Data'!AB80</f>
        <v>0</v>
      </c>
      <c r="AE83" s="184">
        <f t="shared" si="34"/>
        <v>1</v>
      </c>
      <c r="AF83" s="184">
        <f>'Crisis Indicator Data'!AC80</f>
        <v>0</v>
      </c>
      <c r="AG83" s="184">
        <f>'Crisis Indicator Data'!AD80</f>
        <v>0</v>
      </c>
      <c r="AH83" s="184">
        <f t="shared" si="35"/>
        <v>0</v>
      </c>
      <c r="AI83" s="184">
        <f>'Crisis Indicator Data'!AE80</f>
        <v>0</v>
      </c>
      <c r="AJ83" s="184">
        <f>'Crisis Indicator Data'!AF80</f>
        <v>1</v>
      </c>
      <c r="AK83" s="184">
        <f>'Crisis Indicator Data'!AG80</f>
        <v>3</v>
      </c>
      <c r="AL83" s="184">
        <f t="shared" si="36"/>
        <v>3</v>
      </c>
      <c r="AM83" s="163">
        <f t="shared" si="37"/>
        <v>1</v>
      </c>
      <c r="AN83" s="163">
        <f t="shared" si="38"/>
        <v>1</v>
      </c>
    </row>
    <row r="84" spans="1:40" ht="13.5" customHeight="1" x14ac:dyDescent="0.25">
      <c r="A84" s="172" t="str">
        <f>'Crisis Indicator Data'!A81</f>
        <v>Tropical Cyclone Freddy in Mozambique</v>
      </c>
      <c r="B84" s="173" t="str">
        <f>'Crisis Indicator Data'!B81</f>
        <v>Cyclone</v>
      </c>
      <c r="C84" s="173" t="str">
        <f>'Crisis Indicator Data'!C81</f>
        <v>MOZ010</v>
      </c>
      <c r="D84" s="173" t="str">
        <f>'Crisis Indicator Data'!D81</f>
        <v>Mozambique</v>
      </c>
      <c r="E84" s="174" t="str">
        <f>'Crisis Indicator Data'!E81</f>
        <v>MOZ</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163">
        <f t="shared" si="26"/>
        <v>2.65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3.15</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3.8</v>
      </c>
      <c r="R84" s="163">
        <f t="shared" si="30"/>
        <v>4.4000000000000004</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163">
        <f t="shared" si="31"/>
        <v>3.4</v>
      </c>
      <c r="X84" s="163">
        <f t="shared" si="32"/>
        <v>3.7</v>
      </c>
      <c r="Y84" s="184">
        <f>IF('Core Indicators'!FC81="x","x",IF('Core Indicators'!FC81&gt;=5,5,IF('Core Indicators'!FC81&gt;=4,4,IF('Core Indicators'!FC81&gt;=3,3,IF('Core Indicators'!FC81&gt;=2,2,IF('Core Indicators'!FC81&gt;=1,1,0))))))</f>
        <v>1</v>
      </c>
      <c r="Z84" s="163">
        <f t="shared" si="33"/>
        <v>1</v>
      </c>
      <c r="AA84" s="184">
        <f>'Crisis Indicator Data'!Y81</f>
        <v>1</v>
      </c>
      <c r="AB84" s="184">
        <f>'Crisis Indicator Data'!Z81</f>
        <v>0</v>
      </c>
      <c r="AC84" s="184">
        <f>'Crisis Indicator Data'!AA81</f>
        <v>0</v>
      </c>
      <c r="AD84" s="184">
        <f>'Crisis Indicator Data'!AB81</f>
        <v>0</v>
      </c>
      <c r="AE84" s="184">
        <f t="shared" si="34"/>
        <v>1</v>
      </c>
      <c r="AF84" s="184">
        <f>'Crisis Indicator Data'!AC81</f>
        <v>0</v>
      </c>
      <c r="AG84" s="184">
        <f>'Crisis Indicator Data'!AD81</f>
        <v>0</v>
      </c>
      <c r="AH84" s="184">
        <f t="shared" si="35"/>
        <v>0</v>
      </c>
      <c r="AI84" s="184">
        <f>'Crisis Indicator Data'!AE81</f>
        <v>0</v>
      </c>
      <c r="AJ84" s="184">
        <f>'Crisis Indicator Data'!AF81</f>
        <v>1</v>
      </c>
      <c r="AK84" s="184">
        <f>'Crisis Indicator Data'!AG81</f>
        <v>3</v>
      </c>
      <c r="AL84" s="184">
        <f t="shared" si="36"/>
        <v>3</v>
      </c>
      <c r="AM84" s="163">
        <f t="shared" si="37"/>
        <v>1</v>
      </c>
      <c r="AN84" s="163">
        <f t="shared" si="38"/>
        <v>1</v>
      </c>
    </row>
    <row r="85" spans="1:40" ht="13.5" customHeight="1" x14ac:dyDescent="0.25">
      <c r="A85" s="172" t="str">
        <f>'Crisis Indicator Data'!A82</f>
        <v>Refugees from Mali in Mauritania</v>
      </c>
      <c r="B85" s="173" t="str">
        <f>'Crisis Indicator Data'!B82</f>
        <v>Displacement</v>
      </c>
      <c r="C85" s="173" t="str">
        <f>'Crisis Indicator Data'!C82</f>
        <v>MRT002</v>
      </c>
      <c r="D85" s="173" t="str">
        <f>'Crisis Indicator Data'!D82</f>
        <v>Mauritania</v>
      </c>
      <c r="E85" s="174" t="str">
        <f>'Crisis Indicator Data'!E82</f>
        <v>MRT</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163">
        <f t="shared" si="26"/>
        <v>3.05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163">
        <f t="shared" si="27"/>
        <v>1.65</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163">
        <f t="shared" si="28"/>
        <v>2.5499999999999998</v>
      </c>
      <c r="O85" s="163">
        <f t="shared" si="29"/>
        <v>2.4166666666666665</v>
      </c>
      <c r="P85" s="163">
        <f>IF(LEN(E85)&gt;3,VLOOKUP(C85,'Regional Crises'!$B$1:$R$69,12,FALSE),VLOOKUP(E85,'Country Indicator Data'!$B$4:$I$300,8,FALSE))</f>
        <v>2</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v>
      </c>
      <c r="R85" s="163">
        <f t="shared" si="30"/>
        <v>1</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163">
        <f t="shared" si="31"/>
        <v>3.3</v>
      </c>
      <c r="X85" s="163">
        <f t="shared" si="32"/>
        <v>2.2000000000000002</v>
      </c>
      <c r="Y85" s="184">
        <f>IF('Core Indicators'!FC82="x","x",IF('Core Indicators'!FC82&gt;=5,5,IF('Core Indicators'!FC82&gt;=4,4,IF('Core Indicators'!FC82&gt;=3,3,IF('Core Indicators'!FC82&gt;=2,2,IF('Core Indicators'!FC82&gt;=1,1,0))))))</f>
        <v>2</v>
      </c>
      <c r="Z85" s="163">
        <f t="shared" si="33"/>
        <v>2</v>
      </c>
      <c r="AA85" s="184">
        <f>'Crisis Indicator Data'!Y82</f>
        <v>0</v>
      </c>
      <c r="AB85" s="184">
        <f>'Crisis Indicator Data'!Z82</f>
        <v>0</v>
      </c>
      <c r="AC85" s="184">
        <f>'Crisis Indicator Data'!AA82</f>
        <v>0</v>
      </c>
      <c r="AD85" s="184">
        <f>'Crisis Indicator Data'!AB82</f>
        <v>0</v>
      </c>
      <c r="AE85" s="184">
        <f t="shared" si="34"/>
        <v>0</v>
      </c>
      <c r="AF85" s="184">
        <f>'Crisis Indicator Data'!AC82</f>
        <v>0</v>
      </c>
      <c r="AG85" s="184">
        <f>'Crisis Indicator Data'!AD82</f>
        <v>0</v>
      </c>
      <c r="AH85" s="184">
        <f t="shared" si="35"/>
        <v>0</v>
      </c>
      <c r="AI85" s="184">
        <f>'Crisis Indicator Data'!AE82</f>
        <v>0</v>
      </c>
      <c r="AJ85" s="184">
        <f>'Crisis Indicator Data'!AF82</f>
        <v>2</v>
      </c>
      <c r="AK85" s="184">
        <f>'Crisis Indicator Data'!AG82</f>
        <v>2</v>
      </c>
      <c r="AL85" s="184">
        <f t="shared" si="36"/>
        <v>3</v>
      </c>
      <c r="AM85" s="163">
        <f t="shared" si="37"/>
        <v>1</v>
      </c>
      <c r="AN85" s="163">
        <f t="shared" si="38"/>
        <v>1.5</v>
      </c>
    </row>
    <row r="86" spans="1:40" ht="13.5" customHeight="1" x14ac:dyDescent="0.25">
      <c r="A86" s="172" t="str">
        <f>'Crisis Indicator Data'!A83</f>
        <v>Food Security in Mauritania</v>
      </c>
      <c r="B86" s="173" t="str">
        <f>'Crisis Indicator Data'!B83</f>
        <v>Drought,Floods</v>
      </c>
      <c r="C86" s="173" t="str">
        <f>'Crisis Indicator Data'!C83</f>
        <v>MRT003</v>
      </c>
      <c r="D86" s="173" t="str">
        <f>'Crisis Indicator Data'!D83</f>
        <v>Mauritania</v>
      </c>
      <c r="E86" s="174" t="str">
        <f>'Crisis Indicator Data'!E83</f>
        <v>MRT</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3.2</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163">
        <f t="shared" si="26"/>
        <v>3.05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3.3</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163">
        <f t="shared" si="27"/>
        <v>1.65</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v>
      </c>
      <c r="N86" s="163">
        <f t="shared" si="28"/>
        <v>2.5499999999999998</v>
      </c>
      <c r="O86" s="163">
        <f t="shared" si="29"/>
        <v>2.4166666666666665</v>
      </c>
      <c r="P86" s="163">
        <f>IF(LEN(E86)&gt;3,VLOOKUP(C86,'Regional Crises'!$B$1:$R$69,12,FALSE),VLOOKUP(E86,'Country Indicator Data'!$B$4:$I$300,8,FALSE))</f>
        <v>2</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v>
      </c>
      <c r="R86" s="163">
        <f t="shared" si="30"/>
        <v>1</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3.1</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3.3</v>
      </c>
      <c r="W86" s="163">
        <f t="shared" si="31"/>
        <v>3.3</v>
      </c>
      <c r="X86" s="163">
        <f t="shared" si="32"/>
        <v>2.2000000000000002</v>
      </c>
      <c r="Y86" s="184">
        <f>IF('Core Indicators'!FC83="x","x",IF('Core Indicators'!FC83&gt;=5,5,IF('Core Indicators'!FC83&gt;=4,4,IF('Core Indicators'!FC83&gt;=3,3,IF('Core Indicators'!FC83&gt;=2,2,IF('Core Indicators'!FC83&gt;=1,1,0))))))</f>
        <v>3</v>
      </c>
      <c r="Z86" s="163">
        <f t="shared" si="33"/>
        <v>3</v>
      </c>
      <c r="AA86" s="184">
        <f>'Crisis Indicator Data'!Y83</f>
        <v>0</v>
      </c>
      <c r="AB86" s="184">
        <f>'Crisis Indicator Data'!Z83</f>
        <v>0</v>
      </c>
      <c r="AC86" s="184">
        <f>'Crisis Indicator Data'!AA83</f>
        <v>0</v>
      </c>
      <c r="AD86" s="184">
        <f>'Crisis Indicator Data'!AB83</f>
        <v>0</v>
      </c>
      <c r="AE86" s="184">
        <f t="shared" si="34"/>
        <v>0</v>
      </c>
      <c r="AF86" s="184">
        <f>'Crisis Indicator Data'!AC83</f>
        <v>0</v>
      </c>
      <c r="AG86" s="184">
        <f>'Crisis Indicator Data'!AD83</f>
        <v>0</v>
      </c>
      <c r="AH86" s="184">
        <f t="shared" si="35"/>
        <v>0</v>
      </c>
      <c r="AI86" s="184">
        <f>'Crisis Indicator Data'!AE83</f>
        <v>0</v>
      </c>
      <c r="AJ86" s="184">
        <f>'Crisis Indicator Data'!AF83</f>
        <v>2</v>
      </c>
      <c r="AK86" s="184">
        <f>'Crisis Indicator Data'!AG83</f>
        <v>2</v>
      </c>
      <c r="AL86" s="184">
        <f t="shared" si="36"/>
        <v>3</v>
      </c>
      <c r="AM86" s="163">
        <f t="shared" si="37"/>
        <v>1</v>
      </c>
      <c r="AN86" s="163">
        <f t="shared" si="38"/>
        <v>2</v>
      </c>
    </row>
    <row r="87" spans="1:40" ht="13.5" customHeight="1" x14ac:dyDescent="0.25">
      <c r="A87" s="172" t="str">
        <f>'Crisis Indicator Data'!A84</f>
        <v>Complex crisis in Malawi</v>
      </c>
      <c r="B87" s="173" t="str">
        <f>'Crisis Indicator Data'!B84</f>
        <v>Drought,Socio-political,Cyclone</v>
      </c>
      <c r="C87" s="173" t="str">
        <f>'Crisis Indicator Data'!C84</f>
        <v>MWI002</v>
      </c>
      <c r="D87" s="173" t="str">
        <f>'Crisis Indicator Data'!D84</f>
        <v>Malawi</v>
      </c>
      <c r="E87" s="174" t="str">
        <f>'Crisis Indicator Data'!E84</f>
        <v>MWI</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163">
        <f t="shared" si="26"/>
        <v>1.6</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163">
        <f t="shared" si="27"/>
        <v>1.5</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163">
        <f t="shared" si="28"/>
        <v>3.3</v>
      </c>
      <c r="O87" s="163">
        <f t="shared" si="29"/>
        <v>2.1333333333333333</v>
      </c>
      <c r="P87" s="163">
        <f>IF(LEN(E87)&gt;3,VLOOKUP(C87,'Regional Crises'!$B$1:$R$69,12,FALSE),VLOOKUP(E87,'Country Indicator Data'!$B$4:$I$300,8,FALSE))</f>
        <v>0</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4.0999999999999996</v>
      </c>
      <c r="R87" s="163">
        <f t="shared" si="30"/>
        <v>2.0499999999999998</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163">
        <f t="shared" si="31"/>
        <v>2.6</v>
      </c>
      <c r="X87" s="163">
        <f t="shared" si="32"/>
        <v>2.2999999999999998</v>
      </c>
      <c r="Y87" s="184">
        <f>IF('Core Indicators'!FC84="x","x",IF('Core Indicators'!FC84&gt;=5,5,IF('Core Indicators'!FC84&gt;=4,4,IF('Core Indicators'!FC84&gt;=3,3,IF('Core Indicators'!FC84&gt;=2,2,IF('Core Indicators'!FC84&gt;=1,1,0))))))</f>
        <v>3</v>
      </c>
      <c r="Z87" s="163">
        <f t="shared" si="33"/>
        <v>3</v>
      </c>
      <c r="AA87" s="184">
        <f>'Crisis Indicator Data'!Y84</f>
        <v>2</v>
      </c>
      <c r="AB87" s="184">
        <f>'Crisis Indicator Data'!Z84</f>
        <v>0</v>
      </c>
      <c r="AC87" s="184">
        <f>'Crisis Indicator Data'!AA84</f>
        <v>0</v>
      </c>
      <c r="AD87" s="184">
        <f>'Crisis Indicator Data'!AB84</f>
        <v>0</v>
      </c>
      <c r="AE87" s="184">
        <f t="shared" si="34"/>
        <v>2</v>
      </c>
      <c r="AF87" s="184">
        <f>'Crisis Indicator Data'!AC84</f>
        <v>0</v>
      </c>
      <c r="AG87" s="184">
        <f>'Crisis Indicator Data'!AD84</f>
        <v>0</v>
      </c>
      <c r="AH87" s="184">
        <f t="shared" si="35"/>
        <v>0</v>
      </c>
      <c r="AI87" s="184">
        <f>'Crisis Indicator Data'!AE84</f>
        <v>0</v>
      </c>
      <c r="AJ87" s="184">
        <f>'Crisis Indicator Data'!AF84</f>
        <v>0</v>
      </c>
      <c r="AK87" s="184">
        <f>'Crisis Indicator Data'!AG84</f>
        <v>3</v>
      </c>
      <c r="AL87" s="184">
        <f t="shared" si="36"/>
        <v>3</v>
      </c>
      <c r="AM87" s="163">
        <f t="shared" si="37"/>
        <v>2</v>
      </c>
      <c r="AN87" s="163">
        <f t="shared" si="38"/>
        <v>2.5</v>
      </c>
    </row>
    <row r="88" spans="1:40" ht="13.5" customHeight="1" x14ac:dyDescent="0.25">
      <c r="A88" s="172" t="str">
        <f>'Crisis Indicator Data'!A85</f>
        <v>Tropical Cyclone Freddy in Malawi</v>
      </c>
      <c r="B88" s="173" t="str">
        <f>'Crisis Indicator Data'!B85</f>
        <v>Cyclone</v>
      </c>
      <c r="C88" s="173" t="str">
        <f>'Crisis Indicator Data'!C85</f>
        <v>MWI005</v>
      </c>
      <c r="D88" s="173" t="str">
        <f>'Crisis Indicator Data'!D85</f>
        <v>Malawi</v>
      </c>
      <c r="E88" s="174" t="str">
        <f>'Crisis Indicator Data'!E85</f>
        <v>MWI</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1.8</v>
      </c>
      <c r="H88" s="163">
        <f t="shared" si="26"/>
        <v>1.6</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163">
        <f t="shared" si="27"/>
        <v>1.5</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2.5</v>
      </c>
      <c r="N88" s="163">
        <f t="shared" si="28"/>
        <v>3.3</v>
      </c>
      <c r="O88" s="163">
        <f t="shared" si="29"/>
        <v>2.1333333333333333</v>
      </c>
      <c r="P88" s="163">
        <f>IF(LEN(E88)&gt;3,VLOOKUP(C88,'Regional Crises'!$B$1:$R$69,12,FALSE),VLOOKUP(E88,'Country Indicator Data'!$B$4:$I$300,8,FALSE))</f>
        <v>0</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4.0999999999999996</v>
      </c>
      <c r="R88" s="163">
        <f t="shared" si="30"/>
        <v>2.0499999999999998</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1.9</v>
      </c>
      <c r="W88" s="163">
        <f t="shared" si="31"/>
        <v>2.6</v>
      </c>
      <c r="X88" s="163">
        <f t="shared" si="32"/>
        <v>2.2999999999999998</v>
      </c>
      <c r="Y88" s="184">
        <f>IF('Core Indicators'!FC85="x","x",IF('Core Indicators'!FC85&gt;=5,5,IF('Core Indicators'!FC85&gt;=4,4,IF('Core Indicators'!FC85&gt;=3,3,IF('Core Indicators'!FC85&gt;=2,2,IF('Core Indicators'!FC85&gt;=1,1,0))))))</f>
        <v>2</v>
      </c>
      <c r="Z88" s="163">
        <f t="shared" si="33"/>
        <v>2</v>
      </c>
      <c r="AA88" s="184">
        <f>'Crisis Indicator Data'!Y85</f>
        <v>2</v>
      </c>
      <c r="AB88" s="184">
        <f>'Crisis Indicator Data'!Z85</f>
        <v>0</v>
      </c>
      <c r="AC88" s="184">
        <f>'Crisis Indicator Data'!AA85</f>
        <v>0</v>
      </c>
      <c r="AD88" s="184">
        <f>'Crisis Indicator Data'!AB85</f>
        <v>0</v>
      </c>
      <c r="AE88" s="184">
        <f t="shared" si="34"/>
        <v>2</v>
      </c>
      <c r="AF88" s="184">
        <f>'Crisis Indicator Data'!AC85</f>
        <v>0</v>
      </c>
      <c r="AG88" s="184">
        <f>'Crisis Indicator Data'!AD85</f>
        <v>0</v>
      </c>
      <c r="AH88" s="184">
        <f t="shared" si="35"/>
        <v>0</v>
      </c>
      <c r="AI88" s="184">
        <f>'Crisis Indicator Data'!AE85</f>
        <v>0</v>
      </c>
      <c r="AJ88" s="184">
        <f>'Crisis Indicator Data'!AF85</f>
        <v>0</v>
      </c>
      <c r="AK88" s="184">
        <f>'Crisis Indicator Data'!AG85</f>
        <v>3</v>
      </c>
      <c r="AL88" s="184">
        <f t="shared" si="36"/>
        <v>3</v>
      </c>
      <c r="AM88" s="163">
        <f t="shared" si="37"/>
        <v>2</v>
      </c>
      <c r="AN88" s="163">
        <f t="shared" si="38"/>
        <v>2</v>
      </c>
    </row>
    <row r="89" spans="1:40" ht="13.5" customHeight="1"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4" t="str">
        <f>'Crisis Indicator Data'!E86</f>
        <v>MYS</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163">
        <f t="shared" si="26"/>
        <v>3</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0.6</v>
      </c>
      <c r="K89" s="163">
        <f t="shared" si="27"/>
        <v>1.8</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1.8</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v>
      </c>
      <c r="N89" s="163">
        <f t="shared" si="28"/>
        <v>1.9</v>
      </c>
      <c r="O89" s="163">
        <f t="shared" si="29"/>
        <v>2.2333333333333329</v>
      </c>
      <c r="P89" s="163">
        <f>IF(LEN(E89)&gt;3,VLOOKUP(C89,'Regional Crises'!$B$1:$R$69,12,FALSE),VLOOKUP(E89,'Country Indicator Data'!$B$4:$I$300,8,FALSE))</f>
        <v>1</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v>
      </c>
      <c r="R89" s="163">
        <f t="shared" si="30"/>
        <v>0.5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1.9</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2.4</v>
      </c>
      <c r="W89" s="163">
        <f t="shared" si="31"/>
        <v>2.2999999999999998</v>
      </c>
      <c r="X89" s="163">
        <f t="shared" si="32"/>
        <v>1.7</v>
      </c>
      <c r="Y89" s="184">
        <f>IF('Core Indicators'!FC86="x","x",IF('Core Indicators'!FC86&gt;=5,5,IF('Core Indicators'!FC86&gt;=4,4,IF('Core Indicators'!FC86&gt;=3,3,IF('Core Indicators'!FC86&gt;=2,2,IF('Core Indicators'!FC86&gt;=1,1,0))))))</f>
        <v>3</v>
      </c>
      <c r="Z89" s="163">
        <f t="shared" si="33"/>
        <v>3</v>
      </c>
      <c r="AA89" s="184">
        <f>'Crisis Indicator Data'!Y86</f>
        <v>1</v>
      </c>
      <c r="AB89" s="184">
        <f>'Crisis Indicator Data'!Z86</f>
        <v>1</v>
      </c>
      <c r="AC89" s="184">
        <f>'Crisis Indicator Data'!AA86</f>
        <v>0</v>
      </c>
      <c r="AD89" s="184">
        <f>'Crisis Indicator Data'!AB86</f>
        <v>0</v>
      </c>
      <c r="AE89" s="184">
        <f t="shared" si="34"/>
        <v>2</v>
      </c>
      <c r="AF89" s="184">
        <f>'Crisis Indicator Data'!AC86</f>
        <v>2</v>
      </c>
      <c r="AG89" s="184">
        <f>'Crisis Indicator Data'!AD86</f>
        <v>2</v>
      </c>
      <c r="AH89" s="184">
        <f t="shared" si="35"/>
        <v>4</v>
      </c>
      <c r="AI89" s="184">
        <f>'Crisis Indicator Data'!AE86</f>
        <v>0</v>
      </c>
      <c r="AJ89" s="184">
        <f>'Crisis Indicator Data'!AF86</f>
        <v>0</v>
      </c>
      <c r="AK89" s="184">
        <f>'Crisis Indicator Data'!AG86</f>
        <v>0</v>
      </c>
      <c r="AL89" s="184">
        <f t="shared" si="36"/>
        <v>0</v>
      </c>
      <c r="AM89" s="163">
        <f t="shared" si="37"/>
        <v>2</v>
      </c>
      <c r="AN89" s="163">
        <f t="shared" si="38"/>
        <v>2.5</v>
      </c>
    </row>
    <row r="90" spans="1:40" ht="13.5" customHeight="1" x14ac:dyDescent="0.25">
      <c r="A90" s="172" t="str">
        <f>'Crisis Indicator Data'!A87</f>
        <v>Food Security Crisis in Namibia</v>
      </c>
      <c r="B90" s="173" t="str">
        <f>'Crisis Indicator Data'!B87</f>
        <v>Drought</v>
      </c>
      <c r="C90" s="173" t="str">
        <f>'Crisis Indicator Data'!C87</f>
        <v>NAM002</v>
      </c>
      <c r="D90" s="173" t="str">
        <f>'Crisis Indicator Data'!D87</f>
        <v>Namibia</v>
      </c>
      <c r="E90" s="174" t="str">
        <f>'Crisis Indicator Data'!E87</f>
        <v>NAM</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1.1000000000000001</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1.3</v>
      </c>
      <c r="H90" s="163">
        <f t="shared" si="26"/>
        <v>1.2000000000000002</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3.6</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1.6</v>
      </c>
      <c r="K90" s="163">
        <f t="shared" si="27"/>
        <v>2.6</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3.1</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4.3</v>
      </c>
      <c r="N90" s="163">
        <f t="shared" si="28"/>
        <v>3.7</v>
      </c>
      <c r="O90" s="163">
        <f t="shared" si="29"/>
        <v>2.5</v>
      </c>
      <c r="P90" s="163">
        <f>IF(LEN(E90)&gt;3,VLOOKUP(C90,'Regional Crises'!$B$1:$R$69,12,FALSE),VLOOKUP(E90,'Country Indicator Data'!$B$4:$I$300,8,FALSE))</f>
        <v>0</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0</v>
      </c>
      <c r="R90" s="163">
        <f t="shared" si="30"/>
        <v>0</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2.4</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2.2000000000000002</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1.6</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1.2</v>
      </c>
      <c r="W90" s="163">
        <f t="shared" si="31"/>
        <v>1.9</v>
      </c>
      <c r="X90" s="163">
        <f t="shared" si="32"/>
        <v>1.5</v>
      </c>
      <c r="Y90" s="184">
        <f>IF('Core Indicators'!FC87="x","x",IF('Core Indicators'!FC87&gt;=5,5,IF('Core Indicators'!FC87&gt;=4,4,IF('Core Indicators'!FC87&gt;=3,3,IF('Core Indicators'!FC87&gt;=2,2,IF('Core Indicators'!FC87&gt;=1,1,0))))))</f>
        <v>1</v>
      </c>
      <c r="Z90" s="163">
        <f t="shared" si="33"/>
        <v>1</v>
      </c>
      <c r="AA90" s="184">
        <f>'Crisis Indicator Data'!Y87</f>
        <v>1</v>
      </c>
      <c r="AB90" s="184">
        <f>'Crisis Indicator Data'!Z87</f>
        <v>1</v>
      </c>
      <c r="AC90" s="184">
        <f>'Crisis Indicator Data'!AA87</f>
        <v>0</v>
      </c>
      <c r="AD90" s="184">
        <f>'Crisis Indicator Data'!AB87</f>
        <v>0</v>
      </c>
      <c r="AE90" s="184">
        <f t="shared" si="34"/>
        <v>2</v>
      </c>
      <c r="AF90" s="184">
        <f>'Crisis Indicator Data'!AC87</f>
        <v>0</v>
      </c>
      <c r="AG90" s="184">
        <f>'Crisis Indicator Data'!AD87</f>
        <v>0</v>
      </c>
      <c r="AH90" s="184">
        <f t="shared" si="35"/>
        <v>0</v>
      </c>
      <c r="AI90" s="184">
        <f>'Crisis Indicator Data'!AE87</f>
        <v>0</v>
      </c>
      <c r="AJ90" s="184">
        <f>'Crisis Indicator Data'!AF87</f>
        <v>0</v>
      </c>
      <c r="AK90" s="184">
        <f>'Crisis Indicator Data'!AG87</f>
        <v>2</v>
      </c>
      <c r="AL90" s="184">
        <f t="shared" si="36"/>
        <v>2</v>
      </c>
      <c r="AM90" s="163">
        <f t="shared" si="37"/>
        <v>1</v>
      </c>
      <c r="AN90" s="163">
        <f t="shared" si="38"/>
        <v>1</v>
      </c>
    </row>
    <row r="91" spans="1:40" ht="13.5" customHeight="1" x14ac:dyDescent="0.25">
      <c r="A91" s="172" t="str">
        <f>'Crisis Indicator Data'!A88</f>
        <v>Multiple crises in Niger</v>
      </c>
      <c r="B91" s="173" t="str">
        <f>'Crisis Indicator Data'!B88</f>
        <v>Conflict,Displacement</v>
      </c>
      <c r="C91" s="173" t="str">
        <f>'Crisis Indicator Data'!C88</f>
        <v>NER001</v>
      </c>
      <c r="D91" s="173" t="str">
        <f>'Crisis Indicator Data'!D88</f>
        <v>Niger</v>
      </c>
      <c r="E91" s="174" t="str">
        <f>'Crisis Indicator Data'!E88</f>
        <v>NER</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163">
        <f t="shared" si="26"/>
        <v>2.0499999999999998</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163">
        <f t="shared" si="27"/>
        <v>2</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163">
        <f t="shared" si="28"/>
        <v>2.75</v>
      </c>
      <c r="O91" s="163">
        <f t="shared" si="29"/>
        <v>2.2666666666666666</v>
      </c>
      <c r="P91" s="163">
        <f>IF(LEN(E91)&gt;3,VLOOKUP(C91,'Regional Crises'!$B$1:$R$69,12,FALSE),VLOOKUP(E91,'Country Indicator Data'!$B$4:$I$300,8,FALSE))</f>
        <v>3</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3.35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163">
        <f t="shared" si="31"/>
        <v>2.8</v>
      </c>
      <c r="X91" s="163">
        <f t="shared" si="32"/>
        <v>2.8</v>
      </c>
      <c r="Y91" s="184">
        <f>IF('Core Indicators'!FC88="x","x",IF('Core Indicators'!FC88&gt;=5,5,IF('Core Indicators'!FC88&gt;=4,4,IF('Core Indicators'!FC88&gt;=3,3,IF('Core Indicators'!FC88&gt;=2,2,IF('Core Indicators'!FC88&gt;=1,1,0))))))</f>
        <v>4</v>
      </c>
      <c r="Z91" s="163">
        <f t="shared" si="33"/>
        <v>4</v>
      </c>
      <c r="AA91" s="184">
        <f>'Crisis Indicator Data'!Y88</f>
        <v>1</v>
      </c>
      <c r="AB91" s="184">
        <f>'Crisis Indicator Data'!Z88</f>
        <v>3</v>
      </c>
      <c r="AC91" s="184">
        <f>'Crisis Indicator Data'!AA88</f>
        <v>1</v>
      </c>
      <c r="AD91" s="184">
        <f>'Crisis Indicator Data'!AB88</f>
        <v>2</v>
      </c>
      <c r="AE91" s="184">
        <f t="shared" si="34"/>
        <v>3</v>
      </c>
      <c r="AF91" s="184">
        <f>'Crisis Indicator Data'!AC88</f>
        <v>2</v>
      </c>
      <c r="AG91" s="184">
        <f>'Crisis Indicator Data'!AD88</f>
        <v>2</v>
      </c>
      <c r="AH91" s="184">
        <f t="shared" si="35"/>
        <v>4</v>
      </c>
      <c r="AI91" s="184">
        <f>'Crisis Indicator Data'!AE88</f>
        <v>3</v>
      </c>
      <c r="AJ91" s="184">
        <f>'Crisis Indicator Data'!AF88</f>
        <v>2</v>
      </c>
      <c r="AK91" s="184">
        <f>'Crisis Indicator Data'!AG88</f>
        <v>3</v>
      </c>
      <c r="AL91" s="184">
        <f t="shared" si="36"/>
        <v>5</v>
      </c>
      <c r="AM91" s="163">
        <f t="shared" si="37"/>
        <v>4</v>
      </c>
      <c r="AN91" s="163">
        <f t="shared" si="38"/>
        <v>4</v>
      </c>
    </row>
    <row r="92" spans="1:40" ht="13.5" customHeight="1" x14ac:dyDescent="0.25">
      <c r="A92" s="172" t="str">
        <f>'Crisis Indicator Data'!A89</f>
        <v>Boko Haram in Niger</v>
      </c>
      <c r="B92" s="173" t="str">
        <f>'Crisis Indicator Data'!B89</f>
        <v>Conflict</v>
      </c>
      <c r="C92" s="173" t="str">
        <f>'Crisis Indicator Data'!C89</f>
        <v>NER002</v>
      </c>
      <c r="D92" s="173" t="str">
        <f>'Crisis Indicator Data'!D89</f>
        <v>Niger</v>
      </c>
      <c r="E92" s="174" t="str">
        <f>'Crisis Indicator Data'!E89</f>
        <v>NER</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163">
        <f t="shared" si="26"/>
        <v>2.0499999999999998</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163">
        <f t="shared" si="27"/>
        <v>2</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163">
        <f t="shared" si="28"/>
        <v>2.75</v>
      </c>
      <c r="O92" s="163">
        <f t="shared" si="29"/>
        <v>2.2666666666666666</v>
      </c>
      <c r="P92" s="163">
        <f>IF(LEN(E92)&gt;3,VLOOKUP(C92,'Regional Crises'!$B$1:$R$69,12,FALSE),VLOOKUP(E92,'Country Indicator Data'!$B$4:$I$300,8,FALSE))</f>
        <v>3</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3.7</v>
      </c>
      <c r="R92" s="163">
        <f t="shared" si="30"/>
        <v>3.35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163">
        <f t="shared" si="31"/>
        <v>2.8</v>
      </c>
      <c r="X92" s="163">
        <f t="shared" si="32"/>
        <v>2.8</v>
      </c>
      <c r="Y92" s="184">
        <f>IF('Core Indicators'!FC89="x","x",IF('Core Indicators'!FC89&gt;=5,5,IF('Core Indicators'!FC89&gt;=4,4,IF('Core Indicators'!FC89&gt;=3,3,IF('Core Indicators'!FC89&gt;=2,2,IF('Core Indicators'!FC89&gt;=1,1,0))))))</f>
        <v>4</v>
      </c>
      <c r="Z92" s="163">
        <f t="shared" si="33"/>
        <v>4</v>
      </c>
      <c r="AA92" s="184">
        <f>'Crisis Indicator Data'!Y89</f>
        <v>1</v>
      </c>
      <c r="AB92" s="184">
        <f>'Crisis Indicator Data'!Z89</f>
        <v>3</v>
      </c>
      <c r="AC92" s="184">
        <f>'Crisis Indicator Data'!AA89</f>
        <v>1</v>
      </c>
      <c r="AD92" s="184">
        <f>'Crisis Indicator Data'!AB89</f>
        <v>0</v>
      </c>
      <c r="AE92" s="184">
        <f t="shared" si="34"/>
        <v>2</v>
      </c>
      <c r="AF92" s="184">
        <f>'Crisis Indicator Data'!AC89</f>
        <v>0</v>
      </c>
      <c r="AG92" s="184">
        <f>'Crisis Indicator Data'!AD89</f>
        <v>2</v>
      </c>
      <c r="AH92" s="184">
        <f t="shared" si="35"/>
        <v>2</v>
      </c>
      <c r="AI92" s="184">
        <f>'Crisis Indicator Data'!AE89</f>
        <v>3</v>
      </c>
      <c r="AJ92" s="184">
        <f>'Crisis Indicator Data'!AF89</f>
        <v>2</v>
      </c>
      <c r="AK92" s="184">
        <f>'Crisis Indicator Data'!AG89</f>
        <v>3</v>
      </c>
      <c r="AL92" s="184">
        <f t="shared" si="36"/>
        <v>5</v>
      </c>
      <c r="AM92" s="163">
        <f t="shared" si="37"/>
        <v>3</v>
      </c>
      <c r="AN92" s="163">
        <f t="shared" si="38"/>
        <v>3.5</v>
      </c>
    </row>
    <row r="93" spans="1:40" ht="13.5" customHeight="1" x14ac:dyDescent="0.25">
      <c r="A93" s="172" t="str">
        <f>'Crisis Indicator Data'!A90</f>
        <v>Mali/Burkina Faso conflict</v>
      </c>
      <c r="B93" s="173" t="str">
        <f>'Crisis Indicator Data'!B90</f>
        <v>Conflict</v>
      </c>
      <c r="C93" s="173" t="str">
        <f>'Crisis Indicator Data'!C90</f>
        <v>NER003</v>
      </c>
      <c r="D93" s="173" t="str">
        <f>'Crisis Indicator Data'!D90</f>
        <v>Niger</v>
      </c>
      <c r="E93" s="174" t="str">
        <f>'Crisis Indicator Data'!E90</f>
        <v>NER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IF(LEN(E93)&gt;3,VLOOKUP(C93,'Regional Crises'!$B$1:$R$69,12,FALSE),VLOOKUP(E93,'Country Indicator Data'!$B$4:$I$300,8,FALSE))</f>
        <v>3</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163">
        <f t="shared" si="30"/>
        <v>3.35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163">
        <f t="shared" si="31"/>
        <v>2.8</v>
      </c>
      <c r="X93" s="163">
        <f t="shared" si="32"/>
        <v>2.8</v>
      </c>
      <c r="Y93" s="184">
        <f>IF('Core Indicators'!FC90="x","x",IF('Core Indicators'!FC90&gt;=5,5,IF('Core Indicators'!FC90&gt;=4,4,IF('Core Indicators'!FC90&gt;=3,3,IF('Core Indicators'!FC90&gt;=2,2,IF('Core Indicators'!FC90&gt;=1,1,0))))))</f>
        <v>4</v>
      </c>
      <c r="Z93" s="163">
        <f t="shared" si="33"/>
        <v>4</v>
      </c>
      <c r="AA93" s="184">
        <f>'Crisis Indicator Data'!Y90</f>
        <v>1</v>
      </c>
      <c r="AB93" s="184">
        <f>'Crisis Indicator Data'!Z90</f>
        <v>3</v>
      </c>
      <c r="AC93" s="184">
        <f>'Crisis Indicator Data'!AA90</f>
        <v>1</v>
      </c>
      <c r="AD93" s="184">
        <f>'Crisis Indicator Data'!AB90</f>
        <v>2</v>
      </c>
      <c r="AE93" s="184">
        <f t="shared" si="34"/>
        <v>3</v>
      </c>
      <c r="AF93" s="184">
        <f>'Crisis Indicator Data'!AC90</f>
        <v>2</v>
      </c>
      <c r="AG93" s="184">
        <f>'Crisis Indicator Data'!AD90</f>
        <v>2</v>
      </c>
      <c r="AH93" s="184">
        <f t="shared" si="35"/>
        <v>4</v>
      </c>
      <c r="AI93" s="184">
        <f>'Crisis Indicator Data'!AE90</f>
        <v>3</v>
      </c>
      <c r="AJ93" s="184">
        <f>'Crisis Indicator Data'!AF90</f>
        <v>2</v>
      </c>
      <c r="AK93" s="184">
        <f>'Crisis Indicator Data'!AG90</f>
        <v>3</v>
      </c>
      <c r="AL93" s="184">
        <f t="shared" si="36"/>
        <v>5</v>
      </c>
      <c r="AM93" s="163">
        <f t="shared" si="37"/>
        <v>4</v>
      </c>
      <c r="AN93" s="163">
        <f t="shared" si="38"/>
        <v>4</v>
      </c>
    </row>
    <row r="94" spans="1:40" ht="13.5" customHeight="1" x14ac:dyDescent="0.25">
      <c r="A94" s="172" t="str">
        <f>'Crisis Indicator Data'!A91</f>
        <v>Nigerian Refugees</v>
      </c>
      <c r="B94" s="173" t="str">
        <f>'Crisis Indicator Data'!B91</f>
        <v>Displacement</v>
      </c>
      <c r="C94" s="173" t="str">
        <f>'Crisis Indicator Data'!C91</f>
        <v>NER004</v>
      </c>
      <c r="D94" s="173" t="str">
        <f>'Crisis Indicator Data'!D91</f>
        <v>Niger</v>
      </c>
      <c r="E94" s="174" t="str">
        <f>'Crisis Indicator Data'!E91</f>
        <v>NER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IF(LEN(E94)&gt;3,VLOOKUP(C94,'Regional Crises'!$B$1:$R$69,12,FALSE),VLOOKUP(E94,'Country Indicator Data'!$B$4:$I$300,8,FALSE))</f>
        <v>3</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3.7</v>
      </c>
      <c r="R94" s="163">
        <f t="shared" si="30"/>
        <v>3.35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163">
        <f t="shared" si="31"/>
        <v>2.8</v>
      </c>
      <c r="X94" s="163">
        <f t="shared" si="32"/>
        <v>2.8</v>
      </c>
      <c r="Y94" s="184">
        <f>IF('Core Indicators'!FC91="x","x",IF('Core Indicators'!FC91&gt;=5,5,IF('Core Indicators'!FC91&gt;=4,4,IF('Core Indicators'!FC91&gt;=3,3,IF('Core Indicators'!FC91&gt;=2,2,IF('Core Indicators'!FC91&gt;=1,1,0))))))</f>
        <v>2</v>
      </c>
      <c r="Z94" s="163">
        <f t="shared" si="33"/>
        <v>2</v>
      </c>
      <c r="AA94" s="184">
        <f>'Crisis Indicator Data'!Y91</f>
        <v>1</v>
      </c>
      <c r="AB94" s="184">
        <f>'Crisis Indicator Data'!Z91</f>
        <v>3</v>
      </c>
      <c r="AC94" s="184">
        <f>'Crisis Indicator Data'!AA91</f>
        <v>1</v>
      </c>
      <c r="AD94" s="184">
        <f>'Crisis Indicator Data'!AB91</f>
        <v>0</v>
      </c>
      <c r="AE94" s="184">
        <f t="shared" si="34"/>
        <v>2</v>
      </c>
      <c r="AF94" s="184">
        <f>'Crisis Indicator Data'!AC91</f>
        <v>0</v>
      </c>
      <c r="AG94" s="184">
        <f>'Crisis Indicator Data'!AD91</f>
        <v>2</v>
      </c>
      <c r="AH94" s="184">
        <f t="shared" si="35"/>
        <v>2</v>
      </c>
      <c r="AI94" s="184">
        <f>'Crisis Indicator Data'!AE91</f>
        <v>3</v>
      </c>
      <c r="AJ94" s="184">
        <f>'Crisis Indicator Data'!AF91</f>
        <v>2</v>
      </c>
      <c r="AK94" s="184">
        <f>'Crisis Indicator Data'!AG91</f>
        <v>3</v>
      </c>
      <c r="AL94" s="184">
        <f t="shared" si="36"/>
        <v>5</v>
      </c>
      <c r="AM94" s="163">
        <f t="shared" si="37"/>
        <v>3</v>
      </c>
      <c r="AN94" s="163">
        <f t="shared" si="38"/>
        <v>2.5</v>
      </c>
    </row>
    <row r="95" spans="1:40" ht="13.5" customHeight="1" x14ac:dyDescent="0.25">
      <c r="A95" s="172" t="str">
        <f>'Crisis Indicator Data'!A92</f>
        <v>Complex crisis in Nigeria</v>
      </c>
      <c r="B95" s="173" t="str">
        <f>'Crisis Indicator Data'!B92</f>
        <v>Conflict,Displacement,Violence</v>
      </c>
      <c r="C95" s="173" t="str">
        <f>'Crisis Indicator Data'!C92</f>
        <v>NGA001</v>
      </c>
      <c r="D95" s="173" t="str">
        <f>'Crisis Indicator Data'!D92</f>
        <v>Nigeria</v>
      </c>
      <c r="E95" s="174" t="str">
        <f>'Crisis Indicator Data'!E92</f>
        <v>NGA</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163">
        <f t="shared" si="26"/>
        <v>3.0999999999999996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t="str">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163">
        <f t="shared" si="28"/>
        <v>1.3</v>
      </c>
      <c r="O95" s="163">
        <f t="shared" si="29"/>
        <v>2.1999999999999997</v>
      </c>
      <c r="P95" s="163">
        <f>IF(LEN(E95)&gt;3,VLOOKUP(C95,'Regional Crises'!$B$1:$R$69,12,FALSE),VLOOKUP(E95,'Country Indicator Data'!$B$4:$I$300,8,FALSE))</f>
        <v>5</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163">
        <f t="shared" si="31"/>
        <v>3.1</v>
      </c>
      <c r="X95" s="163">
        <f t="shared" si="32"/>
        <v>3.4</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3</v>
      </c>
      <c r="AC95" s="184">
        <f>'Crisis Indicator Data'!AA92</f>
        <v>1</v>
      </c>
      <c r="AD95" s="184">
        <f>'Crisis Indicator Data'!AB92</f>
        <v>1</v>
      </c>
      <c r="AE95" s="184">
        <f t="shared" si="34"/>
        <v>3</v>
      </c>
      <c r="AF95" s="184">
        <f>'Crisis Indicator Data'!AC92</f>
        <v>2</v>
      </c>
      <c r="AG95" s="184">
        <f>'Crisis Indicator Data'!AD92</f>
        <v>3</v>
      </c>
      <c r="AH95" s="184">
        <f t="shared" si="35"/>
        <v>5</v>
      </c>
      <c r="AI95" s="184">
        <f>'Crisis Indicator Data'!AE92</f>
        <v>3</v>
      </c>
      <c r="AJ95" s="184">
        <f>'Crisis Indicator Data'!AF92</f>
        <v>1</v>
      </c>
      <c r="AK95" s="184">
        <f>'Crisis Indicator Data'!AG92</f>
        <v>3</v>
      </c>
      <c r="AL95" s="184">
        <f t="shared" si="36"/>
        <v>5</v>
      </c>
      <c r="AM95" s="163">
        <f t="shared" si="37"/>
        <v>4</v>
      </c>
      <c r="AN95" s="163">
        <f t="shared" si="38"/>
        <v>4.5</v>
      </c>
    </row>
    <row r="96" spans="1:40" ht="13.5" customHeight="1" x14ac:dyDescent="0.25">
      <c r="A96" s="172" t="str">
        <f>'Crisis Indicator Data'!A93</f>
        <v>Middle belt conflict</v>
      </c>
      <c r="B96" s="173" t="str">
        <f>'Crisis Indicator Data'!B93</f>
        <v>Violence</v>
      </c>
      <c r="C96" s="173" t="str">
        <f>'Crisis Indicator Data'!C93</f>
        <v>NGA003</v>
      </c>
      <c r="D96" s="173" t="str">
        <f>'Crisis Indicator Data'!D93</f>
        <v>Nigeria</v>
      </c>
      <c r="E96" s="174" t="str">
        <f>'Crisis Indicator Data'!E93</f>
        <v>NGA</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163">
        <f t="shared" si="26"/>
        <v>3.0999999999999996</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t="str">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163">
        <f t="shared" si="28"/>
        <v>1.3</v>
      </c>
      <c r="O96" s="163">
        <f t="shared" si="29"/>
        <v>2.1999999999999997</v>
      </c>
      <c r="P96" s="163">
        <f>IF(LEN(E96)&gt;3,VLOOKUP(C96,'Regional Crises'!$B$1:$R$69,12,FALSE),VLOOKUP(E96,'Country Indicator Data'!$B$4:$I$300,8,FALSE))</f>
        <v>5</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163">
        <f t="shared" si="31"/>
        <v>3.1</v>
      </c>
      <c r="X96" s="163">
        <f t="shared" si="32"/>
        <v>3.4</v>
      </c>
      <c r="Y96" s="184">
        <f>IF('Core Indicators'!FC93="x","x",IF('Core Indicators'!FC93&gt;=5,5,IF('Core Indicators'!FC93&gt;=4,4,IF('Core Indicators'!FC93&gt;=3,3,IF('Core Indicators'!FC93&gt;=2,2,IF('Core Indicators'!FC93&gt;=1,1,0))))))</f>
        <v>5</v>
      </c>
      <c r="Z96" s="163">
        <f t="shared" si="33"/>
        <v>5</v>
      </c>
      <c r="AA96" s="184">
        <f>'Crisis Indicator Data'!Y93</f>
        <v>1</v>
      </c>
      <c r="AB96" s="184">
        <f>'Crisis Indicator Data'!Z93</f>
        <v>2</v>
      </c>
      <c r="AC96" s="184">
        <f>'Crisis Indicator Data'!AA93</f>
        <v>0</v>
      </c>
      <c r="AD96" s="184">
        <f>'Crisis Indicator Data'!AB93</f>
        <v>0</v>
      </c>
      <c r="AE96" s="184">
        <f t="shared" si="34"/>
        <v>2</v>
      </c>
      <c r="AF96" s="184">
        <f>'Crisis Indicator Data'!AC93</f>
        <v>0</v>
      </c>
      <c r="AG96" s="184">
        <f>'Crisis Indicator Data'!AD93</f>
        <v>0</v>
      </c>
      <c r="AH96" s="184">
        <f t="shared" si="35"/>
        <v>0</v>
      </c>
      <c r="AI96" s="184">
        <f>'Crisis Indicator Data'!AE93</f>
        <v>2</v>
      </c>
      <c r="AJ96" s="184">
        <f>'Crisis Indicator Data'!AF93</f>
        <v>1</v>
      </c>
      <c r="AK96" s="184">
        <f>'Crisis Indicator Data'!AG93</f>
        <v>3</v>
      </c>
      <c r="AL96" s="184">
        <f t="shared" si="36"/>
        <v>4</v>
      </c>
      <c r="AM96" s="163">
        <f t="shared" si="37"/>
        <v>2</v>
      </c>
      <c r="AN96" s="163">
        <f t="shared" si="38"/>
        <v>3.5</v>
      </c>
    </row>
    <row r="97" spans="1:40" ht="13.5" customHeight="1" x14ac:dyDescent="0.25">
      <c r="A97" s="172" t="str">
        <f>'Crisis Indicator Data'!A94</f>
        <v>Boko Haram crisis in Nigeria</v>
      </c>
      <c r="B97" s="173" t="str">
        <f>'Crisis Indicator Data'!B94</f>
        <v>Conflict,Displacement</v>
      </c>
      <c r="C97" s="173" t="str">
        <f>'Crisis Indicator Data'!C94</f>
        <v>NGA004</v>
      </c>
      <c r="D97" s="173" t="str">
        <f>'Crisis Indicator Data'!D94</f>
        <v>Nigeria</v>
      </c>
      <c r="E97" s="174" t="str">
        <f>'Crisis Indicator Data'!E94</f>
        <v>NGA</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163">
        <f t="shared" si="26"/>
        <v>3.0999999999999996</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2.1999999999999997</v>
      </c>
      <c r="P97" s="163">
        <f>IF(LEN(E97)&gt;3,VLOOKUP(C97,'Regional Crises'!$B$1:$R$69,12,FALSE),VLOOKUP(E97,'Country Indicator Data'!$B$4:$I$300,8,FALSE))</f>
        <v>5</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163">
        <f t="shared" si="31"/>
        <v>3.1</v>
      </c>
      <c r="X97" s="163">
        <f t="shared" si="32"/>
        <v>3.4</v>
      </c>
      <c r="Y97" s="184">
        <f>IF('Core Indicators'!FC94="x","x",IF('Core Indicators'!FC94&gt;=5,5,IF('Core Indicators'!FC94&gt;=4,4,IF('Core Indicators'!FC94&gt;=3,3,IF('Core Indicators'!FC94&gt;=2,2,IF('Core Indicators'!FC94&gt;=1,1,0))))))</f>
        <v>4</v>
      </c>
      <c r="Z97" s="163">
        <f t="shared" si="33"/>
        <v>4</v>
      </c>
      <c r="AA97" s="184">
        <f>'Crisis Indicator Data'!Y94</f>
        <v>1</v>
      </c>
      <c r="AB97" s="184">
        <f>'Crisis Indicator Data'!Z94</f>
        <v>3</v>
      </c>
      <c r="AC97" s="184">
        <f>'Crisis Indicator Data'!AA94</f>
        <v>1</v>
      </c>
      <c r="AD97" s="184">
        <f>'Crisis Indicator Data'!AB94</f>
        <v>1</v>
      </c>
      <c r="AE97" s="184">
        <f t="shared" si="34"/>
        <v>3</v>
      </c>
      <c r="AF97" s="184">
        <f>'Crisis Indicator Data'!AC94</f>
        <v>2</v>
      </c>
      <c r="AG97" s="184">
        <f>'Crisis Indicator Data'!AD94</f>
        <v>3</v>
      </c>
      <c r="AH97" s="184">
        <f t="shared" si="35"/>
        <v>5</v>
      </c>
      <c r="AI97" s="184">
        <f>'Crisis Indicator Data'!AE94</f>
        <v>3</v>
      </c>
      <c r="AJ97" s="184">
        <f>'Crisis Indicator Data'!AF94</f>
        <v>1</v>
      </c>
      <c r="AK97" s="184">
        <f>'Crisis Indicator Data'!AG94</f>
        <v>3</v>
      </c>
      <c r="AL97" s="184">
        <f t="shared" si="36"/>
        <v>5</v>
      </c>
      <c r="AM97" s="163">
        <f t="shared" si="37"/>
        <v>4</v>
      </c>
      <c r="AN97" s="163">
        <f t="shared" si="38"/>
        <v>4</v>
      </c>
    </row>
    <row r="98" spans="1:40" ht="13.5" customHeight="1" x14ac:dyDescent="0.25">
      <c r="A98" s="172" t="str">
        <f>'Crisis Indicator Data'!A95</f>
        <v>Northwest Banditry</v>
      </c>
      <c r="B98" s="173" t="str">
        <f>'Crisis Indicator Data'!B95</f>
        <v>Violence,Displacement</v>
      </c>
      <c r="C98" s="173" t="str">
        <f>'Crisis Indicator Data'!C95</f>
        <v>NGA007</v>
      </c>
      <c r="D98" s="173" t="str">
        <f>'Crisis Indicator Data'!D95</f>
        <v>Nigeria</v>
      </c>
      <c r="E98" s="174" t="str">
        <f>'Crisis Indicator Data'!E95</f>
        <v>NGA</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163">
        <f t="shared" si="26"/>
        <v>3.0999999999999996</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2.1999999999999997</v>
      </c>
      <c r="P98" s="163">
        <f>IF(LEN(E98)&gt;3,VLOOKUP(C98,'Regional Crises'!$B$1:$R$69,12,FALSE),VLOOKUP(E98,'Country Indicator Data'!$B$4:$I$300,8,FALSE))</f>
        <v>5</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163">
        <f t="shared" si="31"/>
        <v>3.1</v>
      </c>
      <c r="X98" s="163">
        <f t="shared" si="32"/>
        <v>3.4</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2</v>
      </c>
      <c r="AC98" s="184">
        <f>'Crisis Indicator Data'!AA95</f>
        <v>0</v>
      </c>
      <c r="AD98" s="184">
        <f>'Crisis Indicator Data'!AB95</f>
        <v>0</v>
      </c>
      <c r="AE98" s="184">
        <f t="shared" si="34"/>
        <v>2</v>
      </c>
      <c r="AF98" s="184">
        <f>'Crisis Indicator Data'!AC95</f>
        <v>0</v>
      </c>
      <c r="AG98" s="184">
        <f>'Crisis Indicator Data'!AD95</f>
        <v>2</v>
      </c>
      <c r="AH98" s="184">
        <f t="shared" si="35"/>
        <v>2</v>
      </c>
      <c r="AI98" s="184">
        <f>'Crisis Indicator Data'!AE95</f>
        <v>2</v>
      </c>
      <c r="AJ98" s="184">
        <f>'Crisis Indicator Data'!AF95</f>
        <v>1</v>
      </c>
      <c r="AK98" s="184">
        <f>'Crisis Indicator Data'!AG95</f>
        <v>3</v>
      </c>
      <c r="AL98" s="184">
        <f t="shared" si="36"/>
        <v>4</v>
      </c>
      <c r="AM98" s="163">
        <f t="shared" si="37"/>
        <v>3</v>
      </c>
      <c r="AN98" s="163">
        <f t="shared" si="38"/>
        <v>4</v>
      </c>
    </row>
    <row r="99" spans="1:40" ht="13.5" customHeight="1" x14ac:dyDescent="0.25">
      <c r="A99" s="172" t="str">
        <f>'Crisis Indicator Data'!A96</f>
        <v>Cameroonian Refugees in Nigeria</v>
      </c>
      <c r="B99" s="173" t="str">
        <f>'Crisis Indicator Data'!B96</f>
        <v>Displacement</v>
      </c>
      <c r="C99" s="173" t="str">
        <f>'Crisis Indicator Data'!C96</f>
        <v>NGA008</v>
      </c>
      <c r="D99" s="173" t="str">
        <f>'Crisis Indicator Data'!D96</f>
        <v>Nigeria</v>
      </c>
      <c r="E99" s="174" t="str">
        <f>'Crisis Indicator Data'!E96</f>
        <v>NGA</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163">
        <f t="shared" si="26"/>
        <v>3.0999999999999996</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163">
        <f t="shared" si="28"/>
        <v>1.3</v>
      </c>
      <c r="O99" s="163">
        <f t="shared" si="29"/>
        <v>2.1999999999999997</v>
      </c>
      <c r="P99" s="163">
        <f>IF(LEN(E99)&gt;3,VLOOKUP(C99,'Regional Crises'!$B$1:$R$69,12,FALSE),VLOOKUP(E99,'Country Indicator Data'!$B$4:$I$300,8,FALSE))</f>
        <v>5</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163">
        <f t="shared" si="31"/>
        <v>3.1</v>
      </c>
      <c r="X99" s="163">
        <f t="shared" si="32"/>
        <v>3.4</v>
      </c>
      <c r="Y99" s="184">
        <f>IF('Core Indicators'!FC96="x","x",IF('Core Indicators'!FC96&gt;=5,5,IF('Core Indicators'!FC96&gt;=4,4,IF('Core Indicators'!FC96&gt;=3,3,IF('Core Indicators'!FC96&gt;=2,2,IF('Core Indicators'!FC96&gt;=1,1,0))))))</f>
        <v>5</v>
      </c>
      <c r="Z99" s="163">
        <f t="shared" si="33"/>
        <v>5</v>
      </c>
      <c r="AA99" s="184">
        <f>'Crisis Indicator Data'!Y96</f>
        <v>1</v>
      </c>
      <c r="AB99" s="184">
        <f>'Crisis Indicator Data'!Z96</f>
        <v>3</v>
      </c>
      <c r="AC99" s="184">
        <f>'Crisis Indicator Data'!AA96</f>
        <v>0</v>
      </c>
      <c r="AD99" s="184">
        <f>'Crisis Indicator Data'!AB96</f>
        <v>0</v>
      </c>
      <c r="AE99" s="184">
        <f t="shared" si="34"/>
        <v>2</v>
      </c>
      <c r="AF99" s="184">
        <f>'Crisis Indicator Data'!AC96</f>
        <v>0</v>
      </c>
      <c r="AG99" s="184">
        <f>'Crisis Indicator Data'!AD96</f>
        <v>0</v>
      </c>
      <c r="AH99" s="184">
        <f t="shared" si="35"/>
        <v>0</v>
      </c>
      <c r="AI99" s="184">
        <f>'Crisis Indicator Data'!AE96</f>
        <v>0</v>
      </c>
      <c r="AJ99" s="184">
        <f>'Crisis Indicator Data'!AF96</f>
        <v>1</v>
      </c>
      <c r="AK99" s="184">
        <f>'Crisis Indicator Data'!AG96</f>
        <v>3</v>
      </c>
      <c r="AL99" s="184">
        <f t="shared" si="36"/>
        <v>3</v>
      </c>
      <c r="AM99" s="163">
        <f t="shared" si="37"/>
        <v>2</v>
      </c>
      <c r="AN99" s="163">
        <f t="shared" si="38"/>
        <v>3.5</v>
      </c>
    </row>
    <row r="100" spans="1:40" ht="13.5" customHeight="1" x14ac:dyDescent="0.25">
      <c r="A100" s="172" t="str">
        <f>'Crisis Indicator Data'!A97</f>
        <v>Socioeconomic crisis in Nicaragua</v>
      </c>
      <c r="B100" s="173" t="str">
        <f>'Crisis Indicator Data'!B97</f>
        <v>Socio-political</v>
      </c>
      <c r="C100" s="173" t="str">
        <f>'Crisis Indicator Data'!C97</f>
        <v>NIC001</v>
      </c>
      <c r="D100" s="173" t="str">
        <f>'Crisis Indicator Data'!D97</f>
        <v>Nicaragua</v>
      </c>
      <c r="E100" s="174" t="str">
        <f>'Crisis Indicator Data'!E97</f>
        <v>NIC</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163">
        <f t="shared" si="26"/>
        <v>2.95</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163">
        <f t="shared" si="27"/>
        <v>1.35</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2.7</v>
      </c>
      <c r="N100" s="163">
        <f t="shared" si="28"/>
        <v>2.85</v>
      </c>
      <c r="O100" s="163">
        <f t="shared" si="29"/>
        <v>2.3833333333333333</v>
      </c>
      <c r="P100" s="163">
        <f>IF(LEN(E100)&gt;3,VLOOKUP(C100,'Regional Crises'!$B$1:$R$69,12,FALSE),VLOOKUP(E100,'Country Indicator Data'!$B$4:$I$300,8,FALSE))</f>
        <v>3</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1.2</v>
      </c>
      <c r="R100" s="163">
        <f t="shared" si="30"/>
        <v>2.1</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3.9</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3.7</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3.5</v>
      </c>
      <c r="W100" s="163">
        <f t="shared" si="31"/>
        <v>3.7</v>
      </c>
      <c r="X100" s="163">
        <f t="shared" si="32"/>
        <v>2.7</v>
      </c>
      <c r="Y100" s="184" t="str">
        <f>IF('Core Indicators'!FC97="x","x",IF('Core Indicators'!FC97&gt;=5,5,IF('Core Indicators'!FC97&gt;=4,4,IF('Core Indicators'!FC97&gt;=3,3,IF('Core Indicators'!FC97&gt;=2,2,IF('Core Indicators'!FC97&gt;=1,1,0))))))</f>
        <v>x</v>
      </c>
      <c r="Z100" s="163" t="str">
        <f t="shared" si="33"/>
        <v>x</v>
      </c>
      <c r="AA100" s="184">
        <f>'Crisis Indicator Data'!Y97</f>
        <v>2</v>
      </c>
      <c r="AB100" s="184">
        <f>'Crisis Indicator Data'!Z97</f>
        <v>0</v>
      </c>
      <c r="AC100" s="184">
        <f>'Crisis Indicator Data'!AA97</f>
        <v>3</v>
      </c>
      <c r="AD100" s="184">
        <f>'Crisis Indicator Data'!AB97</f>
        <v>0</v>
      </c>
      <c r="AE100" s="184">
        <f t="shared" si="34"/>
        <v>2</v>
      </c>
      <c r="AF100" s="184">
        <f>'Crisis Indicator Data'!AC97</f>
        <v>3</v>
      </c>
      <c r="AG100" s="184">
        <f>'Crisis Indicator Data'!AD97</f>
        <v>1</v>
      </c>
      <c r="AH100" s="184">
        <f t="shared" si="35"/>
        <v>4</v>
      </c>
      <c r="AI100" s="184">
        <f>'Crisis Indicator Data'!AE97</f>
        <v>1</v>
      </c>
      <c r="AJ100" s="184">
        <f>'Crisis Indicator Data'!AF97</f>
        <v>0</v>
      </c>
      <c r="AK100" s="184">
        <f>'Crisis Indicator Data'!AG97</f>
        <v>1</v>
      </c>
      <c r="AL100" s="184">
        <f t="shared" si="36"/>
        <v>2</v>
      </c>
      <c r="AM100" s="163">
        <f t="shared" si="37"/>
        <v>3</v>
      </c>
      <c r="AN100" s="163">
        <f t="shared" si="38"/>
        <v>3</v>
      </c>
    </row>
    <row r="101" spans="1:40" ht="13.5" customHeight="1" x14ac:dyDescent="0.25">
      <c r="A101" s="172" t="str">
        <f>'Crisis Indicator Data'!A98</f>
        <v>Complex crisis in Pakistan</v>
      </c>
      <c r="B101" s="173" t="str">
        <f>'Crisis Indicator Data'!B98</f>
        <v>Displacement,Conflict</v>
      </c>
      <c r="C101" s="173" t="str">
        <f>'Crisis Indicator Data'!C98</f>
        <v>PAK001</v>
      </c>
      <c r="D101" s="173" t="str">
        <f>'Crisis Indicator Data'!D98</f>
        <v>Pakistan</v>
      </c>
      <c r="E101" s="174" t="str">
        <f>'Crisis Indicator Data'!E98</f>
        <v>PAK</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163">
        <f t="shared" si="26"/>
        <v>3.5</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163">
        <f t="shared" si="28"/>
        <v>2.2000000000000002</v>
      </c>
      <c r="O101" s="163">
        <f t="shared" si="29"/>
        <v>2.7000000000000006</v>
      </c>
      <c r="P101" s="163">
        <f>IF(LEN(E101)&gt;3,VLOOKUP(C101,'Regional Crises'!$B$1:$R$69,12,FALSE),VLOOKUP(E101,'Country Indicator Data'!$B$4:$I$300,8,FALSE))</f>
        <v>3</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4.9000000000000004</v>
      </c>
      <c r="R101" s="163">
        <f t="shared" si="30"/>
        <v>3.95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163">
        <f t="shared" si="31"/>
        <v>3.3</v>
      </c>
      <c r="X101" s="163">
        <f t="shared" si="32"/>
        <v>3.3</v>
      </c>
      <c r="Y101" s="184">
        <f>IF('Core Indicators'!FC98="x","x",IF('Core Indicators'!FC98&gt;=5,5,IF('Core Indicators'!FC98&gt;=4,4,IF('Core Indicators'!FC98&gt;=3,3,IF('Core Indicators'!FC98&gt;=2,2,IF('Core Indicators'!FC98&gt;=1,1,0))))))</f>
        <v>5</v>
      </c>
      <c r="Z101" s="163">
        <f t="shared" si="33"/>
        <v>5</v>
      </c>
      <c r="AA101" s="184">
        <f>'Crisis Indicator Data'!Y98</f>
        <v>2</v>
      </c>
      <c r="AB101" s="184">
        <f>'Crisis Indicator Data'!Z98</f>
        <v>1</v>
      </c>
      <c r="AC101" s="184">
        <f>'Crisis Indicator Data'!AA98</f>
        <v>1</v>
      </c>
      <c r="AD101" s="184">
        <f>'Crisis Indicator Data'!AB98</f>
        <v>1</v>
      </c>
      <c r="AE101" s="184">
        <f t="shared" si="34"/>
        <v>2</v>
      </c>
      <c r="AF101" s="184">
        <f>'Crisis Indicator Data'!AC98</f>
        <v>0</v>
      </c>
      <c r="AG101" s="184">
        <f>'Crisis Indicator Data'!AD98</f>
        <v>2</v>
      </c>
      <c r="AH101" s="184">
        <f t="shared" si="35"/>
        <v>2</v>
      </c>
      <c r="AI101" s="184">
        <f>'Crisis Indicator Data'!AE98</f>
        <v>0</v>
      </c>
      <c r="AJ101" s="184">
        <f>'Crisis Indicator Data'!AF98</f>
        <v>1</v>
      </c>
      <c r="AK101" s="184">
        <f>'Crisis Indicator Data'!AG98</f>
        <v>3</v>
      </c>
      <c r="AL101" s="184">
        <f t="shared" si="36"/>
        <v>3</v>
      </c>
      <c r="AM101" s="163">
        <f t="shared" si="37"/>
        <v>2</v>
      </c>
      <c r="AN101" s="163">
        <f t="shared" si="38"/>
        <v>3.5</v>
      </c>
    </row>
    <row r="102" spans="1:40" ht="13.5" customHeight="1" x14ac:dyDescent="0.25">
      <c r="A102" s="172" t="str">
        <f>'Crisis Indicator Data'!A99</f>
        <v>Kashmir conflict in Pakistan</v>
      </c>
      <c r="B102" s="173" t="str">
        <f>'Crisis Indicator Data'!B99</f>
        <v>Conflict</v>
      </c>
      <c r="C102" s="173" t="str">
        <f>'Crisis Indicator Data'!C99</f>
        <v>PAK004</v>
      </c>
      <c r="D102" s="173" t="str">
        <f>'Crisis Indicator Data'!D99</f>
        <v>Pakistan</v>
      </c>
      <c r="E102" s="174" t="str">
        <f>'Crisis Indicator Data'!E99</f>
        <v>PAK</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163">
        <f t="shared" ref="H102:H133" si="39">IF(AND(F102="x",G102="x"),"x",AVERAGE(F102,G102))</f>
        <v>3.5</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163">
        <f t="shared" ref="K102:K133" si="40">IF(AND(I102="x",J102="x"),"x",AVERAGE(I102,J102))</f>
        <v>2.4000000000000004</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163">
        <f t="shared" ref="N102:N133" si="41">IF(AND(L102="x",M102="x"),"x",AVERAGE(L102,M102))</f>
        <v>2.2000000000000002</v>
      </c>
      <c r="O102" s="163">
        <f t="shared" ref="O102:O133" si="42">AVERAGE(H102,K102,N102)</f>
        <v>2.7000000000000006</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4.9000000000000004</v>
      </c>
      <c r="R102" s="163">
        <f t="shared" ref="R102:R133" si="43">AVERAGE(P102:Q102)</f>
        <v>3.95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163">
        <f t="shared" ref="W102:W133" si="44">IF(AND(S102="x",V102="x"),"x",ROUND(AVERAGE(S102,V102,T102,U102),1))</f>
        <v>3.3</v>
      </c>
      <c r="X102" s="163">
        <f t="shared" ref="X102:X133" si="45">ROUND(AVERAGE(O102,W102,R102),1)</f>
        <v>3.3</v>
      </c>
      <c r="Y102" s="184">
        <f>IF('Core Indicators'!FC99="x","x",IF('Core Indicators'!FC99&gt;=5,5,IF('Core Indicators'!FC99&gt;=4,4,IF('Core Indicators'!FC99&gt;=3,3,IF('Core Indicators'!FC99&gt;=2,2,IF('Core Indicators'!FC99&gt;=1,1,0))))))</f>
        <v>3</v>
      </c>
      <c r="Z102" s="163">
        <f t="shared" ref="Z102:Z133" si="46">Y102</f>
        <v>3</v>
      </c>
      <c r="AA102" s="184">
        <f>'Crisis Indicator Data'!Y99</f>
        <v>2</v>
      </c>
      <c r="AB102" s="184">
        <f>'Crisis Indicator Data'!Z99</f>
        <v>1</v>
      </c>
      <c r="AC102" s="184">
        <f>'Crisis Indicator Data'!AA99</f>
        <v>1</v>
      </c>
      <c r="AD102" s="184">
        <f>'Crisis Indicator Data'!AB99</f>
        <v>0</v>
      </c>
      <c r="AE102" s="184">
        <f t="shared" ref="AE102:AE133" si="47">IF(SUM(AA102:AD102)=0,0,IF(SUM(AA102,AB102,AC102,AD102)&lt;2,1,IF(SUM(AA102:AD102)&lt;6,2,IF(SUM(AA102:AD102)&lt;8,3,IF(SUM(AA102:AD102)&lt;10,4,5)))))</f>
        <v>2</v>
      </c>
      <c r="AF102" s="184">
        <f>'Crisis Indicator Data'!AC99</f>
        <v>0</v>
      </c>
      <c r="AG102" s="184">
        <f>'Crisis Indicator Data'!AD99</f>
        <v>2</v>
      </c>
      <c r="AH102" s="184">
        <f t="shared" ref="AH102:AH133" si="48">IF(SUM(AF102:AG102)=0,0,IF(SUM(AF102,AG102)=1,1,IF(SUM(AF102:AG102)&lt;3,2,IF(SUM(AF102:AG102)&lt;4,3,IF(SUM(AF102:AG102)&lt;5,4,5)))))</f>
        <v>2</v>
      </c>
      <c r="AI102" s="184">
        <f>'Crisis Indicator Data'!AE99</f>
        <v>0</v>
      </c>
      <c r="AJ102" s="184">
        <f>'Crisis Indicator Data'!AF99</f>
        <v>1</v>
      </c>
      <c r="AK102" s="184">
        <f>'Crisis Indicator Data'!AG99</f>
        <v>3</v>
      </c>
      <c r="AL102" s="184">
        <f t="shared" ref="AL102:AL133" si="49">IF(SUM(AI102:AK102)=0,0,IF(SUM(AI102:AK102)=1,1,IF(SUM(AI102:AK102)&lt;3,2,IF(SUM(AI102:AK102)&lt;5,3,IF(SUM(AI102:AK102)&lt;7,4,5)))))</f>
        <v>3</v>
      </c>
      <c r="AM102" s="163">
        <f t="shared" ref="AM102:AM133" si="50">IF(AA102=3,5,ROUND(AVERAGE(AE102,AH102,AL102),0))</f>
        <v>2</v>
      </c>
      <c r="AN102" s="163">
        <f t="shared" ref="AN102:AN133" si="51">IF(AND(Z102="x",AM102="x"),"x",ROUND(AVERAGE(Z102,AM102),1))</f>
        <v>2.5</v>
      </c>
    </row>
    <row r="103" spans="1:40" ht="13.5" customHeight="1" x14ac:dyDescent="0.25">
      <c r="A103" s="172" t="str">
        <f>'Crisis Indicator Data'!A100</f>
        <v xml:space="preserve">Floods in Pakistan </v>
      </c>
      <c r="B103" s="173" t="str">
        <f>'Crisis Indicator Data'!B100</f>
        <v>Other seasonal event</v>
      </c>
      <c r="C103" s="173" t="str">
        <f>'Crisis Indicator Data'!C100</f>
        <v>PAK005</v>
      </c>
      <c r="D103" s="173" t="str">
        <f>'Crisis Indicator Data'!D100</f>
        <v>Pakistan</v>
      </c>
      <c r="E103" s="174" t="str">
        <f>'Crisis Indicator Data'!E100</f>
        <v>PAK</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163">
        <f t="shared" si="39"/>
        <v>3.5</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163">
        <f t="shared" si="41"/>
        <v>2.2000000000000002</v>
      </c>
      <c r="O103" s="163">
        <f t="shared" si="42"/>
        <v>2.7000000000000006</v>
      </c>
      <c r="P103" s="163">
        <f>IF(LEN(E103)&gt;3,VLOOKUP(C103,'Regional Crises'!$B$1:$R$69,12,FALSE),VLOOKUP(E103,'Country Indicator Data'!$B$4:$I$300,8,FALSE))</f>
        <v>3</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4.9000000000000004</v>
      </c>
      <c r="R103" s="163">
        <f t="shared" si="43"/>
        <v>3.95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163">
        <f t="shared" si="44"/>
        <v>3.3</v>
      </c>
      <c r="X103" s="163">
        <f t="shared" si="45"/>
        <v>3.3</v>
      </c>
      <c r="Y103" s="184">
        <f>IF('Core Indicators'!FC100="x","x",IF('Core Indicators'!FC100&gt;=5,5,IF('Core Indicators'!FC100&gt;=4,4,IF('Core Indicators'!FC100&gt;=3,3,IF('Core Indicators'!FC100&gt;=2,2,IF('Core Indicators'!FC100&gt;=1,1,0))))))</f>
        <v>1</v>
      </c>
      <c r="Z103" s="163">
        <f t="shared" si="46"/>
        <v>1</v>
      </c>
      <c r="AA103" s="184">
        <f>'Crisis Indicator Data'!Y100</f>
        <v>2</v>
      </c>
      <c r="AB103" s="184">
        <f>'Crisis Indicator Data'!Z100</f>
        <v>1</v>
      </c>
      <c r="AC103" s="184">
        <f>'Crisis Indicator Data'!AA100</f>
        <v>1</v>
      </c>
      <c r="AD103" s="184">
        <f>'Crisis Indicator Data'!AB100</f>
        <v>1</v>
      </c>
      <c r="AE103" s="184">
        <f t="shared" si="47"/>
        <v>2</v>
      </c>
      <c r="AF103" s="184">
        <f>'Crisis Indicator Data'!AC100</f>
        <v>0</v>
      </c>
      <c r="AG103" s="184">
        <f>'Crisis Indicator Data'!AD100</f>
        <v>1</v>
      </c>
      <c r="AH103" s="184">
        <f t="shared" si="48"/>
        <v>1</v>
      </c>
      <c r="AI103" s="184">
        <f>'Crisis Indicator Data'!AE100</f>
        <v>0</v>
      </c>
      <c r="AJ103" s="184">
        <f>'Crisis Indicator Data'!AF100</f>
        <v>1</v>
      </c>
      <c r="AK103" s="184">
        <f>'Crisis Indicator Data'!AG100</f>
        <v>3</v>
      </c>
      <c r="AL103" s="184">
        <f t="shared" si="49"/>
        <v>3</v>
      </c>
      <c r="AM103" s="163">
        <f t="shared" si="50"/>
        <v>2</v>
      </c>
      <c r="AN103" s="163">
        <f t="shared" si="51"/>
        <v>1.5</v>
      </c>
    </row>
    <row r="104" spans="1:40" ht="13.5" customHeight="1" x14ac:dyDescent="0.25">
      <c r="A104" s="172" t="str">
        <f>'Crisis Indicator Data'!A101</f>
        <v>Venezuela displacement in Panama</v>
      </c>
      <c r="B104" s="173" t="str">
        <f>'Crisis Indicator Data'!B101</f>
        <v>Displacement</v>
      </c>
      <c r="C104" s="173" t="str">
        <f>'Crisis Indicator Data'!C101</f>
        <v>PAN002</v>
      </c>
      <c r="D104" s="173" t="str">
        <f>'Crisis Indicator Data'!D101</f>
        <v>Panama</v>
      </c>
      <c r="E104" s="174" t="str">
        <f>'Crisis Indicator Data'!E101</f>
        <v>PAN</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0.7</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1.5</v>
      </c>
      <c r="H104" s="163">
        <f t="shared" si="39"/>
        <v>1.1000000000000001</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1.7</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1.3</v>
      </c>
      <c r="K104" s="163">
        <f t="shared" si="40"/>
        <v>1.5</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3.1</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3.1</v>
      </c>
      <c r="N104" s="163">
        <f t="shared" si="41"/>
        <v>3.1</v>
      </c>
      <c r="O104" s="163">
        <f t="shared" si="42"/>
        <v>1.9000000000000001</v>
      </c>
      <c r="P104" s="163">
        <f>IF(LEN(E104)&gt;3,VLOOKUP(C104,'Regional Crises'!$B$1:$R$69,12,FALSE),VLOOKUP(E104,'Country Indicator Data'!$B$4:$I$300,8,FALSE))</f>
        <v>0</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2.8</v>
      </c>
      <c r="R104" s="163">
        <f t="shared" si="43"/>
        <v>1.4</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2.6</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0.8</v>
      </c>
      <c r="W104" s="163">
        <f t="shared" si="44"/>
        <v>2.2000000000000002</v>
      </c>
      <c r="X104" s="163">
        <f t="shared" si="45"/>
        <v>1.8</v>
      </c>
      <c r="Y104" s="184">
        <f>IF('Core Indicators'!FC101="x","x",IF('Core Indicators'!FC101&gt;=5,5,IF('Core Indicators'!FC101&gt;=4,4,IF('Core Indicators'!FC101&gt;=3,3,IF('Core Indicators'!FC101&gt;=2,2,IF('Core Indicators'!FC101&gt;=1,1,0))))))</f>
        <v>2</v>
      </c>
      <c r="Z104" s="163">
        <f t="shared" si="46"/>
        <v>2</v>
      </c>
      <c r="AA104" s="184">
        <f>'Crisis Indicator Data'!Y101</f>
        <v>0</v>
      </c>
      <c r="AB104" s="184">
        <f>'Crisis Indicator Data'!Z101</f>
        <v>1</v>
      </c>
      <c r="AC104" s="184">
        <f>'Crisis Indicator Data'!AA101</f>
        <v>0</v>
      </c>
      <c r="AD104" s="184">
        <f>'Crisis Indicator Data'!AB101</f>
        <v>0</v>
      </c>
      <c r="AE104" s="184">
        <f t="shared" si="47"/>
        <v>1</v>
      </c>
      <c r="AF104" s="184">
        <f>'Crisis Indicator Data'!AC101</f>
        <v>0</v>
      </c>
      <c r="AG104" s="184">
        <f>'Crisis Indicator Data'!AD101</f>
        <v>2</v>
      </c>
      <c r="AH104" s="184">
        <f t="shared" si="48"/>
        <v>2</v>
      </c>
      <c r="AI104" s="184">
        <f>'Crisis Indicator Data'!AE101</f>
        <v>1</v>
      </c>
      <c r="AJ104" s="184">
        <f>'Crisis Indicator Data'!AF101</f>
        <v>0</v>
      </c>
      <c r="AK104" s="184">
        <f>'Crisis Indicator Data'!AG101</f>
        <v>3</v>
      </c>
      <c r="AL104" s="184">
        <f t="shared" si="49"/>
        <v>3</v>
      </c>
      <c r="AM104" s="163">
        <f t="shared" si="50"/>
        <v>2</v>
      </c>
      <c r="AN104" s="163">
        <f t="shared" si="51"/>
        <v>2</v>
      </c>
    </row>
    <row r="105" spans="1:40" ht="13.5" customHeight="1" x14ac:dyDescent="0.25">
      <c r="A105" s="172" t="str">
        <f>'Crisis Indicator Data'!A102</f>
        <v>Venezuela displacement in Peru</v>
      </c>
      <c r="B105" s="173" t="str">
        <f>'Crisis Indicator Data'!B102</f>
        <v>Displacement</v>
      </c>
      <c r="C105" s="173" t="str">
        <f>'Crisis Indicator Data'!C102</f>
        <v>PER002</v>
      </c>
      <c r="D105" s="173" t="str">
        <f>'Crisis Indicator Data'!D102</f>
        <v>Peru</v>
      </c>
      <c r="E105" s="174" t="str">
        <f>'Crisis Indicator Data'!E102</f>
        <v>PER</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1.7</v>
      </c>
      <c r="H105" s="163">
        <f t="shared" si="39"/>
        <v>1.75</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4.5</v>
      </c>
      <c r="K105" s="163">
        <f t="shared" si="40"/>
        <v>3.75</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2.5</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2.1</v>
      </c>
      <c r="N105" s="163">
        <f t="shared" si="41"/>
        <v>2.2999999999999998</v>
      </c>
      <c r="O105" s="163">
        <f t="shared" si="42"/>
        <v>2.6</v>
      </c>
      <c r="P105" s="163">
        <f>IF(LEN(E105)&gt;3,VLOOKUP(C105,'Regional Crises'!$B$1:$R$69,12,FALSE),VLOOKUP(E105,'Country Indicator Data'!$B$4:$I$300,8,FALSE))</f>
        <v>3</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1.7</v>
      </c>
      <c r="R105" s="163">
        <f t="shared" si="43"/>
        <v>2.35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3.2</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1.9</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1.4</v>
      </c>
      <c r="W105" s="163">
        <f t="shared" si="44"/>
        <v>2.4</v>
      </c>
      <c r="X105" s="163">
        <f t="shared" si="45"/>
        <v>2.5</v>
      </c>
      <c r="Y105" s="184">
        <f>IF('Core Indicators'!FC102="x","x",IF('Core Indicators'!FC102&gt;=5,5,IF('Core Indicators'!FC102&gt;=4,4,IF('Core Indicators'!FC102&gt;=3,3,IF('Core Indicators'!FC102&gt;=2,2,IF('Core Indicators'!FC102&gt;=1,1,0))))))</f>
        <v>3</v>
      </c>
      <c r="Z105" s="163">
        <f t="shared" si="46"/>
        <v>3</v>
      </c>
      <c r="AA105" s="184">
        <f>'Crisis Indicator Data'!Y102</f>
        <v>0</v>
      </c>
      <c r="AB105" s="184">
        <f>'Crisis Indicator Data'!Z102</f>
        <v>0</v>
      </c>
      <c r="AC105" s="184">
        <f>'Crisis Indicator Data'!AA102</f>
        <v>0</v>
      </c>
      <c r="AD105" s="184">
        <f>'Crisis Indicator Data'!AB102</f>
        <v>0</v>
      </c>
      <c r="AE105" s="184">
        <f t="shared" si="47"/>
        <v>0</v>
      </c>
      <c r="AF105" s="184">
        <f>'Crisis Indicator Data'!AC102</f>
        <v>0</v>
      </c>
      <c r="AG105" s="184">
        <f>'Crisis Indicator Data'!AD102</f>
        <v>0</v>
      </c>
      <c r="AH105" s="184">
        <f t="shared" si="48"/>
        <v>0</v>
      </c>
      <c r="AI105" s="184">
        <f>'Crisis Indicator Data'!AE102</f>
        <v>1</v>
      </c>
      <c r="AJ105" s="184">
        <f>'Crisis Indicator Data'!AF102</f>
        <v>2</v>
      </c>
      <c r="AK105" s="184">
        <f>'Crisis Indicator Data'!AG102</f>
        <v>3</v>
      </c>
      <c r="AL105" s="184">
        <f t="shared" si="49"/>
        <v>4</v>
      </c>
      <c r="AM105" s="163">
        <f t="shared" si="50"/>
        <v>1</v>
      </c>
      <c r="AN105" s="163">
        <f t="shared" si="51"/>
        <v>2</v>
      </c>
    </row>
    <row r="106" spans="1:40" ht="13.5" customHeight="1" x14ac:dyDescent="0.25">
      <c r="A106" s="172" t="str">
        <f>'Crisis Indicator Data'!A103</f>
        <v>Multiple crises in the Philippines</v>
      </c>
      <c r="B106" s="173" t="str">
        <f>'Crisis Indicator Data'!B103</f>
        <v>Conflict,Cyclone,Violence,Floods,Other seasonal event</v>
      </c>
      <c r="C106" s="173" t="str">
        <f>'Crisis Indicator Data'!C103</f>
        <v>PHL001</v>
      </c>
      <c r="D106" s="173" t="str">
        <f>'Crisis Indicator Data'!D103</f>
        <v>Philippines</v>
      </c>
      <c r="E106" s="174" t="str">
        <f>'Crisis Indicator Data'!E103</f>
        <v>PHL</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163">
        <f t="shared" si="39"/>
        <v>1.9500000000000002</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163">
        <f t="shared" si="40"/>
        <v>1.35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163">
        <f t="shared" si="41"/>
        <v>2.5</v>
      </c>
      <c r="O106" s="163">
        <f t="shared" si="42"/>
        <v>1.9333333333333336</v>
      </c>
      <c r="P106" s="163">
        <f>IF(LEN(E106)&gt;3,VLOOKUP(C106,'Regional Crises'!$B$1:$R$69,12,FALSE),VLOOKUP(E106,'Country Indicator Data'!$B$4:$I$300,8,FALSE))</f>
        <v>4</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3.8</v>
      </c>
      <c r="R106" s="163">
        <f t="shared" si="43"/>
        <v>3.9</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163">
        <f t="shared" si="44"/>
        <v>2.8</v>
      </c>
      <c r="X106" s="163">
        <f t="shared" si="45"/>
        <v>2.9</v>
      </c>
      <c r="Y106" s="184">
        <f>IF('Core Indicators'!FC103="x","x",IF('Core Indicators'!FC103&gt;=5,5,IF('Core Indicators'!FC103&gt;=4,4,IF('Core Indicators'!FC103&gt;=3,3,IF('Core Indicators'!FC103&gt;=2,2,IF('Core Indicators'!FC103&gt;=1,1,0))))))</f>
        <v>4</v>
      </c>
      <c r="Z106" s="163">
        <f t="shared" si="46"/>
        <v>4</v>
      </c>
      <c r="AA106" s="184">
        <f>'Crisis Indicator Data'!Y103</f>
        <v>0</v>
      </c>
      <c r="AB106" s="184">
        <f>'Crisis Indicator Data'!Z103</f>
        <v>1</v>
      </c>
      <c r="AC106" s="184">
        <f>'Crisis Indicator Data'!AA103</f>
        <v>0</v>
      </c>
      <c r="AD106" s="184">
        <f>'Crisis Indicator Data'!AB103</f>
        <v>0</v>
      </c>
      <c r="AE106" s="184">
        <f t="shared" si="47"/>
        <v>1</v>
      </c>
      <c r="AF106" s="184">
        <f>'Crisis Indicator Data'!AC103</f>
        <v>0</v>
      </c>
      <c r="AG106" s="184">
        <f>'Crisis Indicator Data'!AD103</f>
        <v>0</v>
      </c>
      <c r="AH106" s="184">
        <f t="shared" si="48"/>
        <v>0</v>
      </c>
      <c r="AI106" s="184">
        <f>'Crisis Indicator Data'!AE103</f>
        <v>0</v>
      </c>
      <c r="AJ106" s="184">
        <f>'Crisis Indicator Data'!AF103</f>
        <v>1</v>
      </c>
      <c r="AK106" s="184">
        <f>'Crisis Indicator Data'!AG103</f>
        <v>3</v>
      </c>
      <c r="AL106" s="184">
        <f t="shared" si="49"/>
        <v>3</v>
      </c>
      <c r="AM106" s="163">
        <f t="shared" si="50"/>
        <v>1</v>
      </c>
      <c r="AN106" s="163">
        <f t="shared" si="51"/>
        <v>2.5</v>
      </c>
    </row>
    <row r="107" spans="1:40" ht="13.5" customHeight="1" x14ac:dyDescent="0.25">
      <c r="A107" s="172" t="str">
        <f>'Crisis Indicator Data'!A104</f>
        <v>Mindanao conflict</v>
      </c>
      <c r="B107" s="173" t="str">
        <f>'Crisis Indicator Data'!B104</f>
        <v>Conflict,Violence</v>
      </c>
      <c r="C107" s="173" t="str">
        <f>'Crisis Indicator Data'!C104</f>
        <v>PHL003</v>
      </c>
      <c r="D107" s="173" t="str">
        <f>'Crisis Indicator Data'!D104</f>
        <v>Philippines</v>
      </c>
      <c r="E107" s="174" t="str">
        <f>'Crisis Indicator Data'!E104</f>
        <v>PHL</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163">
        <f t="shared" si="39"/>
        <v>1.9500000000000002</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163">
        <f t="shared" si="41"/>
        <v>2.5</v>
      </c>
      <c r="O107" s="163">
        <f t="shared" si="42"/>
        <v>1.9333333333333336</v>
      </c>
      <c r="P107" s="163">
        <f>IF(LEN(E107)&gt;3,VLOOKUP(C107,'Regional Crises'!$B$1:$R$69,12,FALSE),VLOOKUP(E107,'Country Indicator Data'!$B$4:$I$300,8,FALSE))</f>
        <v>4</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3.8</v>
      </c>
      <c r="R107" s="163">
        <f t="shared" si="43"/>
        <v>3.9</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163">
        <f t="shared" si="44"/>
        <v>2.8</v>
      </c>
      <c r="X107" s="163">
        <f t="shared" si="45"/>
        <v>2.9</v>
      </c>
      <c r="Y107" s="184">
        <f>IF('Core Indicators'!FC104="x","x",IF('Core Indicators'!FC104&gt;=5,5,IF('Core Indicators'!FC104&gt;=4,4,IF('Core Indicators'!FC104&gt;=3,3,IF('Core Indicators'!FC104&gt;=2,2,IF('Core Indicators'!FC104&gt;=1,1,0))))))</f>
        <v>4</v>
      </c>
      <c r="Z107" s="163">
        <f t="shared" si="46"/>
        <v>4</v>
      </c>
      <c r="AA107" s="184">
        <f>'Crisis Indicator Data'!Y104</f>
        <v>0</v>
      </c>
      <c r="AB107" s="184">
        <f>'Crisis Indicator Data'!Z104</f>
        <v>1</v>
      </c>
      <c r="AC107" s="184">
        <f>'Crisis Indicator Data'!AA104</f>
        <v>0</v>
      </c>
      <c r="AD107" s="184">
        <f>'Crisis Indicator Data'!AB104</f>
        <v>0</v>
      </c>
      <c r="AE107" s="184">
        <f t="shared" si="47"/>
        <v>1</v>
      </c>
      <c r="AF107" s="184">
        <f>'Crisis Indicator Data'!AC104</f>
        <v>0</v>
      </c>
      <c r="AG107" s="184">
        <f>'Crisis Indicator Data'!AD104</f>
        <v>0</v>
      </c>
      <c r="AH107" s="184">
        <f t="shared" si="48"/>
        <v>0</v>
      </c>
      <c r="AI107" s="184">
        <f>'Crisis Indicator Data'!AE104</f>
        <v>0</v>
      </c>
      <c r="AJ107" s="184">
        <f>'Crisis Indicator Data'!AF104</f>
        <v>1</v>
      </c>
      <c r="AK107" s="184">
        <f>'Crisis Indicator Data'!AG104</f>
        <v>1</v>
      </c>
      <c r="AL107" s="184">
        <f t="shared" si="49"/>
        <v>2</v>
      </c>
      <c r="AM107" s="163">
        <f t="shared" si="50"/>
        <v>1</v>
      </c>
      <c r="AN107" s="163">
        <f t="shared" si="51"/>
        <v>2.5</v>
      </c>
    </row>
    <row r="108" spans="1:40" ht="13.5" customHeight="1" x14ac:dyDescent="0.25">
      <c r="A108" s="172" t="str">
        <f>'Crisis Indicator Data'!A105</f>
        <v>Typhoon Nalgae</v>
      </c>
      <c r="B108" s="173" t="str">
        <f>'Crisis Indicator Data'!B105</f>
        <v>Cyclone</v>
      </c>
      <c r="C108" s="173" t="str">
        <f>'Crisis Indicator Data'!C105</f>
        <v>PHL012</v>
      </c>
      <c r="D108" s="173" t="str">
        <f>'Crisis Indicator Data'!D105</f>
        <v>Philippines</v>
      </c>
      <c r="E108" s="174" t="str">
        <f>'Crisis Indicator Data'!E105</f>
        <v>PHL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1.9500000000000002</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163">
        <f t="shared" si="41"/>
        <v>2.5</v>
      </c>
      <c r="O108" s="163">
        <f t="shared" si="42"/>
        <v>1.9333333333333336</v>
      </c>
      <c r="P108" s="163">
        <f>IF(LEN(E108)&gt;3,VLOOKUP(C108,'Regional Crises'!$B$1:$R$69,12,FALSE),VLOOKUP(E108,'Country Indicator Data'!$B$4:$I$300,8,FALSE))</f>
        <v>4</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3.8</v>
      </c>
      <c r="R108" s="163">
        <f t="shared" si="43"/>
        <v>3.9</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163">
        <f t="shared" si="44"/>
        <v>2.8</v>
      </c>
      <c r="X108" s="163">
        <f t="shared" si="45"/>
        <v>2.9</v>
      </c>
      <c r="Y108" s="184">
        <f>IF('Core Indicators'!FC105="x","x",IF('Core Indicators'!FC105&gt;=5,5,IF('Core Indicators'!FC105&gt;=4,4,IF('Core Indicators'!FC105&gt;=3,3,IF('Core Indicators'!FC105&gt;=2,2,IF('Core Indicators'!FC105&gt;=1,1,0))))))</f>
        <v>4</v>
      </c>
      <c r="Z108" s="163">
        <f t="shared" si="46"/>
        <v>4</v>
      </c>
      <c r="AA108" s="184">
        <f>'Crisis Indicator Data'!Y105</f>
        <v>0</v>
      </c>
      <c r="AB108" s="184">
        <f>'Crisis Indicator Data'!Z105</f>
        <v>0</v>
      </c>
      <c r="AC108" s="184">
        <f>'Crisis Indicator Data'!AA105</f>
        <v>0</v>
      </c>
      <c r="AD108" s="184">
        <f>'Crisis Indicator Data'!AB105</f>
        <v>0</v>
      </c>
      <c r="AE108" s="184">
        <f t="shared" si="47"/>
        <v>0</v>
      </c>
      <c r="AF108" s="184">
        <f>'Crisis Indicator Data'!AC105</f>
        <v>0</v>
      </c>
      <c r="AG108" s="184">
        <f>'Crisis Indicator Data'!AD105</f>
        <v>0</v>
      </c>
      <c r="AH108" s="184">
        <f t="shared" si="48"/>
        <v>0</v>
      </c>
      <c r="AI108" s="184">
        <f>'Crisis Indicator Data'!AE105</f>
        <v>0</v>
      </c>
      <c r="AJ108" s="184">
        <f>'Crisis Indicator Data'!AF105</f>
        <v>1</v>
      </c>
      <c r="AK108" s="184">
        <f>'Crisis Indicator Data'!AG105</f>
        <v>3</v>
      </c>
      <c r="AL108" s="184">
        <f t="shared" si="49"/>
        <v>3</v>
      </c>
      <c r="AM108" s="163">
        <f t="shared" si="50"/>
        <v>1</v>
      </c>
      <c r="AN108" s="163">
        <f t="shared" si="51"/>
        <v>2.5</v>
      </c>
    </row>
    <row r="109" spans="1:40" ht="13.5" customHeight="1" x14ac:dyDescent="0.25">
      <c r="A109" s="172" t="str">
        <f>'Crisis Indicator Data'!A106</f>
        <v>LPAs, Northeast Monsoon, and Shear Line</v>
      </c>
      <c r="B109" s="173" t="str">
        <f>'Crisis Indicator Data'!B106</f>
        <v>Floods,Other seasonal event</v>
      </c>
      <c r="C109" s="173" t="str">
        <f>'Crisis Indicator Data'!C106</f>
        <v>PHL013</v>
      </c>
      <c r="D109" s="173" t="str">
        <f>'Crisis Indicator Data'!D106</f>
        <v>Philippines</v>
      </c>
      <c r="E109" s="174" t="str">
        <f>'Crisis Indicator Data'!E106</f>
        <v>PHL</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163">
        <f t="shared" si="39"/>
        <v>1.9500000000000002</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163">
        <f t="shared" si="40"/>
        <v>1.35</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163">
        <f t="shared" si="41"/>
        <v>2.5</v>
      </c>
      <c r="O109" s="163">
        <f t="shared" si="42"/>
        <v>1.9333333333333336</v>
      </c>
      <c r="P109" s="163">
        <f>IF(LEN(E109)&gt;3,VLOOKUP(C109,'Regional Crises'!$B$1:$R$69,12,FALSE),VLOOKUP(E109,'Country Indicator Data'!$B$4:$I$300,8,FALSE))</f>
        <v>4</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3.8</v>
      </c>
      <c r="R109" s="163">
        <f t="shared" si="43"/>
        <v>3.9</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163">
        <f t="shared" si="44"/>
        <v>2.8</v>
      </c>
      <c r="X109" s="163">
        <f t="shared" si="45"/>
        <v>2.9</v>
      </c>
      <c r="Y109" s="184">
        <f>IF('Core Indicators'!FC106="x","x",IF('Core Indicators'!FC106&gt;=5,5,IF('Core Indicators'!FC106&gt;=4,4,IF('Core Indicators'!FC106&gt;=3,3,IF('Core Indicators'!FC106&gt;=2,2,IF('Core Indicators'!FC106&gt;=1,1,0))))))</f>
        <v>4</v>
      </c>
      <c r="Z109" s="163">
        <f t="shared" si="46"/>
        <v>4</v>
      </c>
      <c r="AA109" s="184">
        <f>'Crisis Indicator Data'!Y106</f>
        <v>0</v>
      </c>
      <c r="AB109" s="184">
        <f>'Crisis Indicator Data'!Z106</f>
        <v>0</v>
      </c>
      <c r="AC109" s="184">
        <f>'Crisis Indicator Data'!AA106</f>
        <v>0</v>
      </c>
      <c r="AD109" s="184">
        <f>'Crisis Indicator Data'!AB106</f>
        <v>0</v>
      </c>
      <c r="AE109" s="184">
        <f t="shared" si="47"/>
        <v>0</v>
      </c>
      <c r="AF109" s="184">
        <f>'Crisis Indicator Data'!AC106</f>
        <v>0</v>
      </c>
      <c r="AG109" s="184">
        <f>'Crisis Indicator Data'!AD106</f>
        <v>0</v>
      </c>
      <c r="AH109" s="184">
        <f t="shared" si="48"/>
        <v>0</v>
      </c>
      <c r="AI109" s="184">
        <f>'Crisis Indicator Data'!AE106</f>
        <v>0</v>
      </c>
      <c r="AJ109" s="184">
        <f>'Crisis Indicator Data'!AF106</f>
        <v>1</v>
      </c>
      <c r="AK109" s="184">
        <f>'Crisis Indicator Data'!AG106</f>
        <v>3</v>
      </c>
      <c r="AL109" s="184">
        <f t="shared" si="49"/>
        <v>3</v>
      </c>
      <c r="AM109" s="163">
        <f t="shared" si="50"/>
        <v>1</v>
      </c>
      <c r="AN109" s="163">
        <f t="shared" si="51"/>
        <v>2.5</v>
      </c>
    </row>
    <row r="110" spans="1:40" ht="13.5" customHeight="1" x14ac:dyDescent="0.25">
      <c r="A110" s="172" t="str">
        <f>'Crisis Indicator Data'!A107</f>
        <v>Highlands Violence</v>
      </c>
      <c r="B110" s="173" t="str">
        <f>'Crisis Indicator Data'!B107</f>
        <v>Earthquake</v>
      </c>
      <c r="C110" s="173" t="str">
        <f>'Crisis Indicator Data'!C107</f>
        <v>PNG003</v>
      </c>
      <c r="D110" s="173" t="str">
        <f>'Crisis Indicator Data'!D107</f>
        <v>Papua New Guinea</v>
      </c>
      <c r="E110" s="174" t="str">
        <f>'Crisis Indicator Data'!E107</f>
        <v>PNG</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1.1000000000000001</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v>
      </c>
      <c r="H110" s="163">
        <f t="shared" si="39"/>
        <v>1.55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0.3</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163">
        <f t="shared" si="40"/>
        <v>0.15</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4.9000000000000004</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2.1</v>
      </c>
      <c r="N110" s="163">
        <f t="shared" si="41"/>
        <v>3.5</v>
      </c>
      <c r="O110" s="163">
        <f t="shared" si="42"/>
        <v>1.7333333333333334</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2.5</v>
      </c>
      <c r="R110" s="163">
        <f t="shared" si="43"/>
        <v>2.75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3.6</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3.3</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2.1</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1.9</v>
      </c>
      <c r="W110" s="163">
        <f t="shared" si="44"/>
        <v>2.7</v>
      </c>
      <c r="X110" s="163">
        <f t="shared" si="45"/>
        <v>2.4</v>
      </c>
      <c r="Y110" s="184">
        <f>IF('Core Indicators'!FC107="x","x",IF('Core Indicators'!FC107&gt;=5,5,IF('Core Indicators'!FC107&gt;=4,4,IF('Core Indicators'!FC107&gt;=3,3,IF('Core Indicators'!FC107&gt;=2,2,IF('Core Indicators'!FC107&gt;=1,1,0))))))</f>
        <v>4</v>
      </c>
      <c r="Z110" s="163">
        <f t="shared" si="46"/>
        <v>4</v>
      </c>
      <c r="AA110" s="184">
        <f>'Crisis Indicator Data'!Y107</f>
        <v>0</v>
      </c>
      <c r="AB110" s="184">
        <f>'Crisis Indicator Data'!Z107</f>
        <v>2</v>
      </c>
      <c r="AC110" s="184">
        <f>'Crisis Indicator Data'!AA107</f>
        <v>1</v>
      </c>
      <c r="AD110" s="184">
        <f>'Crisis Indicator Data'!AB107</f>
        <v>0</v>
      </c>
      <c r="AE110" s="184">
        <f t="shared" si="47"/>
        <v>2</v>
      </c>
      <c r="AF110" s="184">
        <f>'Crisis Indicator Data'!AC107</f>
        <v>0</v>
      </c>
      <c r="AG110" s="184">
        <f>'Crisis Indicator Data'!AD107</f>
        <v>0</v>
      </c>
      <c r="AH110" s="184">
        <f t="shared" si="48"/>
        <v>0</v>
      </c>
      <c r="AI110" s="184">
        <f>'Crisis Indicator Data'!AE107</f>
        <v>3</v>
      </c>
      <c r="AJ110" s="184">
        <f>'Crisis Indicator Data'!AF107</f>
        <v>0</v>
      </c>
      <c r="AK110" s="184">
        <f>'Crisis Indicator Data'!AG107</f>
        <v>2</v>
      </c>
      <c r="AL110" s="184">
        <f t="shared" si="49"/>
        <v>4</v>
      </c>
      <c r="AM110" s="163">
        <f t="shared" si="50"/>
        <v>2</v>
      </c>
      <c r="AN110" s="163">
        <f t="shared" si="51"/>
        <v>3</v>
      </c>
    </row>
    <row r="111" spans="1:40" ht="13.5" customHeight="1" x14ac:dyDescent="0.25">
      <c r="A111" s="172" t="str">
        <f>'Crisis Indicator Data'!A108</f>
        <v>Displacement from Ukraine conflict in Poland</v>
      </c>
      <c r="B111" s="173" t="str">
        <f>'Crisis Indicator Data'!B108</f>
        <v>Displacement,Conflict</v>
      </c>
      <c r="C111" s="173" t="str">
        <f>'Crisis Indicator Data'!C108</f>
        <v>POL002</v>
      </c>
      <c r="D111" s="173" t="str">
        <f>'Crisis Indicator Data'!D108</f>
        <v>Poland</v>
      </c>
      <c r="E111" s="174" t="str">
        <f>'Crisis Indicator Data'!E108</f>
        <v>POL</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0.7</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v>
      </c>
      <c r="H111" s="163">
        <f t="shared" si="39"/>
        <v>0.85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0.4</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0.1</v>
      </c>
      <c r="K111" s="163">
        <f t="shared" si="40"/>
        <v>0.25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0.8</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0.7</v>
      </c>
      <c r="N111" s="163">
        <f t="shared" si="41"/>
        <v>0.75</v>
      </c>
      <c r="O111" s="163">
        <f t="shared" si="42"/>
        <v>0.6166666666666667</v>
      </c>
      <c r="P111" s="163">
        <f>IF(LEN(E111)&gt;3,VLOOKUP(C111,'Regional Crises'!$B$1:$R$69,12,FALSE),VLOOKUP(E111,'Country Indicator Data'!$B$4:$I$300,8,FALSE))</f>
        <v>0</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0.4</v>
      </c>
      <c r="R111" s="163">
        <f t="shared" si="43"/>
        <v>0.2</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2.1</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1.6</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0.8</v>
      </c>
      <c r="W111" s="163">
        <f t="shared" si="44"/>
        <v>1.6</v>
      </c>
      <c r="X111" s="163">
        <f t="shared" si="45"/>
        <v>0.8</v>
      </c>
      <c r="Y111" s="184">
        <f>IF('Core Indicators'!FC108="x","x",IF('Core Indicators'!FC108&gt;=5,5,IF('Core Indicators'!FC108&gt;=4,4,IF('Core Indicators'!FC108&gt;=3,3,IF('Core Indicators'!FC108&gt;=2,2,IF('Core Indicators'!FC108&gt;=1,1,0))))))</f>
        <v>2</v>
      </c>
      <c r="Z111" s="163">
        <f t="shared" si="46"/>
        <v>2</v>
      </c>
      <c r="AA111" s="184">
        <f>'Crisis Indicator Data'!Y108</f>
        <v>0</v>
      </c>
      <c r="AB111" s="184">
        <f>'Crisis Indicator Data'!Z108</f>
        <v>0</v>
      </c>
      <c r="AC111" s="184">
        <f>'Crisis Indicator Data'!AA108</f>
        <v>0</v>
      </c>
      <c r="AD111" s="184">
        <f>'Crisis Indicator Data'!AB108</f>
        <v>0</v>
      </c>
      <c r="AE111" s="184">
        <f t="shared" si="47"/>
        <v>0</v>
      </c>
      <c r="AF111" s="184">
        <f>'Crisis Indicator Data'!AC108</f>
        <v>0</v>
      </c>
      <c r="AG111" s="184">
        <f>'Crisis Indicator Data'!AD108</f>
        <v>0</v>
      </c>
      <c r="AH111" s="184">
        <f t="shared" si="48"/>
        <v>0</v>
      </c>
      <c r="AI111" s="184">
        <f>'Crisis Indicator Data'!AE108</f>
        <v>0</v>
      </c>
      <c r="AJ111" s="184">
        <f>'Crisis Indicator Data'!AF108</f>
        <v>0</v>
      </c>
      <c r="AK111" s="184">
        <f>'Crisis Indicator Data'!AG108</f>
        <v>0</v>
      </c>
      <c r="AL111" s="184">
        <f t="shared" si="49"/>
        <v>0</v>
      </c>
      <c r="AM111" s="163">
        <f t="shared" si="50"/>
        <v>0</v>
      </c>
      <c r="AN111" s="163">
        <f t="shared" si="51"/>
        <v>1</v>
      </c>
    </row>
    <row r="112" spans="1:40" ht="13.5" customHeight="1" x14ac:dyDescent="0.25">
      <c r="A112" s="172" t="str">
        <f>'Crisis Indicator Data'!A109</f>
        <v>Complex crisis in DPRK</v>
      </c>
      <c r="B112" s="173" t="str">
        <f>'Crisis Indicator Data'!B109</f>
        <v>Socio-political,Floods,Other seasonal event,Food Security</v>
      </c>
      <c r="C112" s="173" t="str">
        <f>'Crisis Indicator Data'!C109</f>
        <v>PRK001</v>
      </c>
      <c r="D112" s="173" t="str">
        <f>'Crisis Indicator Data'!D109</f>
        <v>DPRK</v>
      </c>
      <c r="E112" s="174" t="str">
        <f>'Crisis Indicator Data'!E109</f>
        <v>PRK</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5</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3.7</v>
      </c>
      <c r="H112" s="163">
        <f t="shared" si="39"/>
        <v>4.3499999999999996</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163">
        <f t="shared" si="40"/>
        <v>0</v>
      </c>
      <c r="L112" s="163"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163" t="str">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x</v>
      </c>
      <c r="N112" s="163" t="str">
        <f t="shared" si="41"/>
        <v>x</v>
      </c>
      <c r="O112" s="163">
        <f t="shared" si="42"/>
        <v>2.1749999999999998</v>
      </c>
      <c r="P112" s="163">
        <f>IF(LEN(E112)&gt;3,VLOOKUP(C112,'Regional Crises'!$B$1:$R$69,12,FALSE),VLOOKUP(E112,'Country Indicator Data'!$B$4:$I$300,8,FALSE))</f>
        <v>1</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1.6</v>
      </c>
      <c r="R112" s="163">
        <f t="shared" si="43"/>
        <v>1.3</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4.2</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4.4000000000000004</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4.9000000000000004</v>
      </c>
      <c r="W112" s="163">
        <f t="shared" si="44"/>
        <v>4.4000000000000004</v>
      </c>
      <c r="X112" s="163">
        <f t="shared" si="45"/>
        <v>2.6</v>
      </c>
      <c r="Y112" s="184">
        <f>IF('Core Indicators'!FC109="x","x",IF('Core Indicators'!FC109&gt;=5,5,IF('Core Indicators'!FC109&gt;=4,4,IF('Core Indicators'!FC109&gt;=3,3,IF('Core Indicators'!FC109&gt;=2,2,IF('Core Indicators'!FC109&gt;=1,1,0))))))</f>
        <v>1</v>
      </c>
      <c r="Z112" s="163">
        <f t="shared" si="46"/>
        <v>1</v>
      </c>
      <c r="AA112" s="184">
        <f>'Crisis Indicator Data'!Y109</f>
        <v>1</v>
      </c>
      <c r="AB112" s="184">
        <f>'Crisis Indicator Data'!Z109</f>
        <v>2</v>
      </c>
      <c r="AC112" s="184">
        <f>'Crisis Indicator Data'!AA109</f>
        <v>2</v>
      </c>
      <c r="AD112" s="184">
        <f>'Crisis Indicator Data'!AB109</f>
        <v>0</v>
      </c>
      <c r="AE112" s="184">
        <f t="shared" si="47"/>
        <v>2</v>
      </c>
      <c r="AF112" s="184">
        <f>'Crisis Indicator Data'!AC109</f>
        <v>3</v>
      </c>
      <c r="AG112" s="184">
        <f>'Crisis Indicator Data'!AD109</f>
        <v>3</v>
      </c>
      <c r="AH112" s="184">
        <f t="shared" si="48"/>
        <v>5</v>
      </c>
      <c r="AI112" s="184">
        <f>'Crisis Indicator Data'!AE109</f>
        <v>0</v>
      </c>
      <c r="AJ112" s="184">
        <f>'Crisis Indicator Data'!AF109</f>
        <v>0</v>
      </c>
      <c r="AK112" s="184">
        <f>'Crisis Indicator Data'!AG109</f>
        <v>3</v>
      </c>
      <c r="AL112" s="184">
        <f t="shared" si="49"/>
        <v>3</v>
      </c>
      <c r="AM112" s="163">
        <f t="shared" si="50"/>
        <v>3</v>
      </c>
      <c r="AN112" s="163">
        <f t="shared" si="51"/>
        <v>2</v>
      </c>
    </row>
    <row r="113" spans="1:40" ht="13.5" customHeight="1" x14ac:dyDescent="0.25">
      <c r="A113" s="172" t="str">
        <f>'Crisis Indicator Data'!A110</f>
        <v>Conflict in Palestine</v>
      </c>
      <c r="B113" s="173" t="str">
        <f>'Crisis Indicator Data'!B110</f>
        <v>Conflict,Socio-political,Violence</v>
      </c>
      <c r="C113" s="173" t="str">
        <f>'Crisis Indicator Data'!C110</f>
        <v>PSE002</v>
      </c>
      <c r="D113" s="173" t="str">
        <f>'Crisis Indicator Data'!D110</f>
        <v>Palestine</v>
      </c>
      <c r="E113" s="174" t="str">
        <f>'Crisis Indicator Data'!E110</f>
        <v>PSE</v>
      </c>
      <c r="F113" s="163" t="str">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x</v>
      </c>
      <c r="G113" s="163" t="str">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x</v>
      </c>
      <c r="H113" s="163" t="str">
        <f t="shared" si="39"/>
        <v>x</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163">
        <f t="shared" si="40"/>
        <v>0</v>
      </c>
      <c r="L113" s="163"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1.1000000000000001</v>
      </c>
      <c r="N113" s="163">
        <f t="shared" si="41"/>
        <v>1.1000000000000001</v>
      </c>
      <c r="O113" s="163">
        <f t="shared" si="42"/>
        <v>0.55000000000000004</v>
      </c>
      <c r="P113" s="163">
        <f>IF(LEN(E113)&gt;3,VLOOKUP(C113,'Regional Crises'!$B$1:$R$69,12,FALSE),VLOOKUP(E113,'Country Indicator Data'!$B$4:$I$300,8,FALSE))</f>
        <v>2</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3.2</v>
      </c>
      <c r="R113" s="163">
        <f t="shared" si="43"/>
        <v>2.6</v>
      </c>
      <c r="S113" s="163" t="str">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x</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t="str">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x</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4.5</v>
      </c>
      <c r="W113" s="163">
        <f t="shared" si="44"/>
        <v>3.8</v>
      </c>
      <c r="X113" s="163">
        <f t="shared" si="45"/>
        <v>2.2999999999999998</v>
      </c>
      <c r="Y113" s="184">
        <f>IF('Core Indicators'!FC110="x","x",IF('Core Indicators'!FC110&gt;=5,5,IF('Core Indicators'!FC110&gt;=4,4,IF('Core Indicators'!FC110&gt;=3,3,IF('Core Indicators'!FC110&gt;=2,2,IF('Core Indicators'!FC110&gt;=1,1,0))))))</f>
        <v>4</v>
      </c>
      <c r="Z113" s="163">
        <f t="shared" si="46"/>
        <v>4</v>
      </c>
      <c r="AA113" s="184">
        <f>'Crisis Indicator Data'!Y110</f>
        <v>1</v>
      </c>
      <c r="AB113" s="184">
        <f>'Crisis Indicator Data'!Z110</f>
        <v>2</v>
      </c>
      <c r="AC113" s="184">
        <f>'Crisis Indicator Data'!AA110</f>
        <v>3</v>
      </c>
      <c r="AD113" s="184">
        <f>'Crisis Indicator Data'!AB110</f>
        <v>0</v>
      </c>
      <c r="AE113" s="184">
        <f t="shared" si="47"/>
        <v>3</v>
      </c>
      <c r="AF113" s="184">
        <f>'Crisis Indicator Data'!AC110</f>
        <v>2</v>
      </c>
      <c r="AG113" s="184">
        <f>'Crisis Indicator Data'!AD110</f>
        <v>3</v>
      </c>
      <c r="AH113" s="184">
        <f t="shared" si="48"/>
        <v>5</v>
      </c>
      <c r="AI113" s="184">
        <f>'Crisis Indicator Data'!AE110</f>
        <v>3</v>
      </c>
      <c r="AJ113" s="184">
        <f>'Crisis Indicator Data'!AF110</f>
        <v>2</v>
      </c>
      <c r="AK113" s="184">
        <f>'Crisis Indicator Data'!AG110</f>
        <v>2</v>
      </c>
      <c r="AL113" s="184">
        <f t="shared" si="49"/>
        <v>5</v>
      </c>
      <c r="AM113" s="163">
        <f t="shared" si="50"/>
        <v>4</v>
      </c>
      <c r="AN113" s="163">
        <f t="shared" si="51"/>
        <v>4</v>
      </c>
    </row>
    <row r="114" spans="1:40" ht="13.5" customHeight="1" x14ac:dyDescent="0.25">
      <c r="A114" s="172" t="str">
        <f>'Crisis Indicator Data'!A111</f>
        <v>Regional Boko Haram Crisis</v>
      </c>
      <c r="B114" s="173">
        <f>'Crisis Indicator Data'!B111</f>
        <v>0</v>
      </c>
      <c r="C114" s="173" t="str">
        <f>'Crisis Indicator Data'!C111</f>
        <v>REG001</v>
      </c>
      <c r="D114" s="173" t="str">
        <f>'Crisis Indicator Data'!D111</f>
        <v>Nigeria,Niger,Chad,Cameroon</v>
      </c>
      <c r="E114" s="174" t="str">
        <f>'Crisis Indicator Data'!E111</f>
        <v>NGA,NER,TCD,CMR</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2.7</v>
      </c>
      <c r="H114" s="163">
        <f t="shared" si="39"/>
        <v>2.75</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4</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0.8</v>
      </c>
      <c r="K114" s="163">
        <f t="shared" si="40"/>
        <v>2.4</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4.3</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1.9</v>
      </c>
      <c r="N114" s="163">
        <f t="shared" si="41"/>
        <v>3.0999999999999996</v>
      </c>
      <c r="O114" s="163">
        <f t="shared" si="42"/>
        <v>2.75</v>
      </c>
      <c r="P114" s="163">
        <f>IF(LEN(E114)&gt;3,VLOOKUP(C114,'Regional Crises'!$B$1:$R$69,12,FALSE),VLOOKUP(E114,'Country Indicator Data'!$B$4:$I$300,8,FALSE))</f>
        <v>4.5</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4.7</v>
      </c>
      <c r="R114" s="163">
        <f t="shared" si="43"/>
        <v>4.5999999999999996</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3.7</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3.5</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3.4</v>
      </c>
      <c r="W114" s="163">
        <f t="shared" si="44"/>
        <v>3.4</v>
      </c>
      <c r="X114" s="163">
        <f t="shared" si="45"/>
        <v>3.6</v>
      </c>
      <c r="Y114" s="184">
        <f>IF('Core Indicators'!FC111="x","x",IF('Core Indicators'!FC111&gt;=5,5,IF('Core Indicators'!FC111&gt;=4,4,IF('Core Indicators'!FC111&gt;=3,3,IF('Core Indicators'!FC111&gt;=2,2,IF('Core Indicators'!FC111&gt;=1,1,0))))))</f>
        <v>5</v>
      </c>
      <c r="Z114" s="163">
        <f t="shared" si="46"/>
        <v>5</v>
      </c>
      <c r="AA114" s="184">
        <f>'Crisis Indicator Data'!Y111</f>
        <v>1</v>
      </c>
      <c r="AB114" s="184">
        <f>'Crisis Indicator Data'!Z111</f>
        <v>3</v>
      </c>
      <c r="AC114" s="184">
        <f>'Crisis Indicator Data'!AA111</f>
        <v>1</v>
      </c>
      <c r="AD114" s="184">
        <f>'Crisis Indicator Data'!AB111</f>
        <v>3</v>
      </c>
      <c r="AE114" s="184">
        <f t="shared" si="47"/>
        <v>4</v>
      </c>
      <c r="AF114" s="184">
        <f>'Crisis Indicator Data'!AC111</f>
        <v>2</v>
      </c>
      <c r="AG114" s="184">
        <f>'Crisis Indicator Data'!AD111</f>
        <v>3</v>
      </c>
      <c r="AH114" s="184">
        <f t="shared" si="48"/>
        <v>5</v>
      </c>
      <c r="AI114" s="184">
        <f>'Crisis Indicator Data'!AE111</f>
        <v>3</v>
      </c>
      <c r="AJ114" s="184">
        <f>'Crisis Indicator Data'!AF111</f>
        <v>3</v>
      </c>
      <c r="AK114" s="184">
        <f>'Crisis Indicator Data'!AG111</f>
        <v>3</v>
      </c>
      <c r="AL114" s="184">
        <f t="shared" si="49"/>
        <v>5</v>
      </c>
      <c r="AM114" s="163">
        <f t="shared" si="50"/>
        <v>5</v>
      </c>
      <c r="AN114" s="163">
        <f t="shared" si="51"/>
        <v>5</v>
      </c>
    </row>
    <row r="115" spans="1:40" ht="13.5" customHeight="1" x14ac:dyDescent="0.25">
      <c r="A115" s="172" t="str">
        <f>'Crisis Indicator Data'!A112</f>
        <v>Venezuela Regional Crisis</v>
      </c>
      <c r="B115" s="173">
        <f>'Crisis Indicator Data'!B112</f>
        <v>0</v>
      </c>
      <c r="C115" s="173" t="str">
        <f>'Crisis Indicator Data'!C112</f>
        <v>REG002</v>
      </c>
      <c r="D115" s="173" t="str">
        <f>'Crisis Indicator Data'!D112</f>
        <v>Venezuela,Brazil,Colombia,Ecuador,Peru,Trinidad and Tobago,Chile,Dominican Republic,Panama</v>
      </c>
      <c r="E115" s="174" t="str">
        <f>'Crisis Indicator Data'!E112</f>
        <v>VEN,BRA,COL,ECU,PER,TTO,CHL,DOM,PAN</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1.4</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1.5</v>
      </c>
      <c r="H115" s="163">
        <f t="shared" si="39"/>
        <v>1.45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1.9</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2</v>
      </c>
      <c r="K115" s="163">
        <f t="shared" si="40"/>
        <v>1.95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2.6</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2.6</v>
      </c>
      <c r="N115" s="163">
        <f t="shared" si="41"/>
        <v>2.6</v>
      </c>
      <c r="O115" s="163">
        <f t="shared" si="42"/>
        <v>2</v>
      </c>
      <c r="P115" s="163">
        <f>IF(LEN(E115)&gt;3,VLOOKUP(C115,'Regional Crises'!$B$1:$R$69,12,FALSE),VLOOKUP(E115,'Country Indicator Data'!$B$4:$I$300,8,FALSE))</f>
        <v>2.3333333333333335</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5</v>
      </c>
      <c r="R115" s="163">
        <f t="shared" si="43"/>
        <v>3.666666666666667</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2.9</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1.9</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1.6</v>
      </c>
      <c r="W115" s="163">
        <f t="shared" si="44"/>
        <v>2.4</v>
      </c>
      <c r="X115" s="163">
        <f t="shared" si="45"/>
        <v>2.7</v>
      </c>
      <c r="Y115" s="184">
        <f>IF('Core Indicators'!FC112="x","x",IF('Core Indicators'!FC112&gt;=5,5,IF('Core Indicators'!FC112&gt;=4,4,IF('Core Indicators'!FC112&gt;=3,3,IF('Core Indicators'!FC112&gt;=2,2,IF('Core Indicators'!FC112&gt;=1,1,0))))))</f>
        <v>5</v>
      </c>
      <c r="Z115" s="163">
        <f t="shared" si="46"/>
        <v>5</v>
      </c>
      <c r="AA115" s="184">
        <f>'Crisis Indicator Data'!Y112</f>
        <v>1</v>
      </c>
      <c r="AB115" s="184">
        <f>'Crisis Indicator Data'!Z112</f>
        <v>2</v>
      </c>
      <c r="AC115" s="184">
        <f>'Crisis Indicator Data'!AA112</f>
        <v>2</v>
      </c>
      <c r="AD115" s="184">
        <f>'Crisis Indicator Data'!AB112</f>
        <v>1</v>
      </c>
      <c r="AE115" s="184">
        <f t="shared" si="47"/>
        <v>3</v>
      </c>
      <c r="AF115" s="184">
        <f>'Crisis Indicator Data'!AC112</f>
        <v>2</v>
      </c>
      <c r="AG115" s="184">
        <f>'Crisis Indicator Data'!AD112</f>
        <v>2</v>
      </c>
      <c r="AH115" s="184">
        <f t="shared" si="48"/>
        <v>4</v>
      </c>
      <c r="AI115" s="184">
        <f>'Crisis Indicator Data'!AE112</f>
        <v>2</v>
      </c>
      <c r="AJ115" s="184">
        <f>'Crisis Indicator Data'!AF112</f>
        <v>3</v>
      </c>
      <c r="AK115" s="184">
        <f>'Crisis Indicator Data'!AG112</f>
        <v>3</v>
      </c>
      <c r="AL115" s="184">
        <f t="shared" si="49"/>
        <v>5</v>
      </c>
      <c r="AM115" s="163">
        <f t="shared" si="50"/>
        <v>4</v>
      </c>
      <c r="AN115" s="163">
        <f t="shared" si="51"/>
        <v>4.5</v>
      </c>
    </row>
    <row r="116" spans="1:40" ht="13.5" customHeight="1" x14ac:dyDescent="0.25">
      <c r="A116" s="172" t="str">
        <f>'Crisis Indicator Data'!A113</f>
        <v>Regional Kashmir conflict</v>
      </c>
      <c r="B116" s="173">
        <f>'Crisis Indicator Data'!B113</f>
        <v>0</v>
      </c>
      <c r="C116" s="173" t="str">
        <f>'Crisis Indicator Data'!C113</f>
        <v>REG003</v>
      </c>
      <c r="D116" s="173" t="str">
        <f>'Crisis Indicator Data'!D113</f>
        <v>India,Pakistan</v>
      </c>
      <c r="E116" s="174" t="str">
        <f>'Crisis Indicator Data'!E113</f>
        <v>IND,PAK</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3.2</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2.2999999999999998</v>
      </c>
      <c r="H116" s="163">
        <f t="shared" si="39"/>
        <v>2.75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3.8</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0.8</v>
      </c>
      <c r="K116" s="163">
        <f t="shared" si="40"/>
        <v>2.2999999999999998</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3.5</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1.1000000000000001</v>
      </c>
      <c r="N116" s="163">
        <f t="shared" si="41"/>
        <v>2.2999999999999998</v>
      </c>
      <c r="O116" s="163">
        <f t="shared" si="42"/>
        <v>2.4499999999999997</v>
      </c>
      <c r="P116" s="163">
        <f>IF(LEN(E116)&gt;3,VLOOKUP(C116,'Regional Crises'!$B$1:$R$69,12,FALSE),VLOOKUP(E116,'Country Indicator Data'!$B$4:$I$300,8,FALSE))</f>
        <v>3</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4.9000000000000004</v>
      </c>
      <c r="R116" s="163">
        <f t="shared" si="43"/>
        <v>3.95</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3.2</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2.8</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2.4</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2.2999999999999998</v>
      </c>
      <c r="W116" s="163">
        <f t="shared" si="44"/>
        <v>2.7</v>
      </c>
      <c r="X116" s="163">
        <f t="shared" si="45"/>
        <v>3</v>
      </c>
      <c r="Y116" s="184">
        <f>IF('Core Indicators'!FC113="x","x",IF('Core Indicators'!FC113&gt;=5,5,IF('Core Indicators'!FC113&gt;=4,4,IF('Core Indicators'!FC113&gt;=3,3,IF('Core Indicators'!FC113&gt;=2,2,IF('Core Indicators'!FC113&gt;=1,1,0))))))</f>
        <v>3</v>
      </c>
      <c r="Z116" s="163">
        <f t="shared" si="46"/>
        <v>3</v>
      </c>
      <c r="AA116" s="184">
        <f>'Crisis Indicator Data'!Y113</f>
        <v>2</v>
      </c>
      <c r="AB116" s="184">
        <f>'Crisis Indicator Data'!Z113</f>
        <v>1</v>
      </c>
      <c r="AC116" s="184">
        <f>'Crisis Indicator Data'!AA113</f>
        <v>2</v>
      </c>
      <c r="AD116" s="184">
        <f>'Crisis Indicator Data'!AB113</f>
        <v>0</v>
      </c>
      <c r="AE116" s="184">
        <f t="shared" si="47"/>
        <v>2</v>
      </c>
      <c r="AF116" s="184">
        <f>'Crisis Indicator Data'!AC113</f>
        <v>0</v>
      </c>
      <c r="AG116" s="184">
        <f>'Crisis Indicator Data'!AD113</f>
        <v>2</v>
      </c>
      <c r="AH116" s="184">
        <f t="shared" si="48"/>
        <v>2</v>
      </c>
      <c r="AI116" s="184">
        <f>'Crisis Indicator Data'!AE113</f>
        <v>0</v>
      </c>
      <c r="AJ116" s="184">
        <f>'Crisis Indicator Data'!AF113</f>
        <v>1</v>
      </c>
      <c r="AK116" s="184">
        <f>'Crisis Indicator Data'!AG113</f>
        <v>3</v>
      </c>
      <c r="AL116" s="184">
        <f t="shared" si="49"/>
        <v>3</v>
      </c>
      <c r="AM116" s="163">
        <f t="shared" si="50"/>
        <v>2</v>
      </c>
      <c r="AN116" s="163">
        <f t="shared" si="51"/>
        <v>2.5</v>
      </c>
    </row>
    <row r="117" spans="1:40" ht="13.5" customHeight="1" x14ac:dyDescent="0.25">
      <c r="A117" s="172" t="str">
        <f>'Crisis Indicator Data'!A114</f>
        <v>Syrian Regional Crisis</v>
      </c>
      <c r="B117" s="173">
        <f>'Crisis Indicator Data'!B114</f>
        <v>0</v>
      </c>
      <c r="C117" s="173" t="str">
        <f>'Crisis Indicator Data'!C114</f>
        <v>REG004</v>
      </c>
      <c r="D117" s="173" t="str">
        <f>'Crisis Indicator Data'!D114</f>
        <v>Syria,Türkiye,Iraq,Egypt,Jordan,Lebanon</v>
      </c>
      <c r="E117" s="174" t="str">
        <f>'Crisis Indicator Data'!E114</f>
        <v>SYR,TUR,IRQ,EGY,JOR,LBN</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3.8</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v>
      </c>
      <c r="H117" s="163">
        <f t="shared" si="39"/>
        <v>3.4</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2.5</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3.3</v>
      </c>
      <c r="K117" s="163">
        <f t="shared" si="40"/>
        <v>2.9</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1.2</v>
      </c>
      <c r="N117" s="163">
        <f t="shared" si="41"/>
        <v>2.1</v>
      </c>
      <c r="O117" s="163">
        <f t="shared" si="42"/>
        <v>2.8000000000000003</v>
      </c>
      <c r="P117" s="163">
        <f>IF(LEN(E117)&gt;3,VLOOKUP(C117,'Regional Crises'!$B$1:$R$69,12,FALSE),VLOOKUP(E117,'Country Indicator Data'!$B$4:$I$300,8,FALSE))</f>
        <v>3.8333333333333335</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163">
        <f t="shared" si="43"/>
        <v>4.416666666666667</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3.5</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3.4</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3.3</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3.6</v>
      </c>
      <c r="W117" s="163">
        <f t="shared" si="44"/>
        <v>3.5</v>
      </c>
      <c r="X117" s="163">
        <f t="shared" si="45"/>
        <v>3.6</v>
      </c>
      <c r="Y117" s="184">
        <f>IF('Core Indicators'!FC114="x","x",IF('Core Indicators'!FC114&gt;=5,5,IF('Core Indicators'!FC114&gt;=4,4,IF('Core Indicators'!FC114&gt;=3,3,IF('Core Indicators'!FC114&gt;=2,2,IF('Core Indicators'!FC114&gt;=1,1,0))))))</f>
        <v>5</v>
      </c>
      <c r="Z117" s="163">
        <f t="shared" si="46"/>
        <v>5</v>
      </c>
      <c r="AA117" s="184">
        <f>'Crisis Indicator Data'!Y114</f>
        <v>1</v>
      </c>
      <c r="AB117" s="184">
        <f>'Crisis Indicator Data'!Z114</f>
        <v>3</v>
      </c>
      <c r="AC117" s="184">
        <f>'Crisis Indicator Data'!AA114</f>
        <v>2</v>
      </c>
      <c r="AD117" s="184">
        <f>'Crisis Indicator Data'!AB114</f>
        <v>0</v>
      </c>
      <c r="AE117" s="184">
        <f t="shared" si="47"/>
        <v>3</v>
      </c>
      <c r="AF117" s="184">
        <f>'Crisis Indicator Data'!AC114</f>
        <v>3</v>
      </c>
      <c r="AG117" s="184">
        <f>'Crisis Indicator Data'!AD114</f>
        <v>3</v>
      </c>
      <c r="AH117" s="184">
        <f t="shared" si="48"/>
        <v>5</v>
      </c>
      <c r="AI117" s="184">
        <f>'Crisis Indicator Data'!AE114</f>
        <v>3</v>
      </c>
      <c r="AJ117" s="184">
        <f>'Crisis Indicator Data'!AF114</f>
        <v>3</v>
      </c>
      <c r="AK117" s="184">
        <f>'Crisis Indicator Data'!AG114</f>
        <v>0</v>
      </c>
      <c r="AL117" s="184">
        <f t="shared" si="49"/>
        <v>4</v>
      </c>
      <c r="AM117" s="163">
        <f t="shared" si="50"/>
        <v>4</v>
      </c>
      <c r="AN117" s="163">
        <f t="shared" si="51"/>
        <v>4.5</v>
      </c>
    </row>
    <row r="118" spans="1:40" ht="13.5" customHeight="1" x14ac:dyDescent="0.25">
      <c r="A118" s="172" t="str">
        <f>'Crisis Indicator Data'!A115</f>
        <v xml:space="preserve">Eastern Mediterranean Route </v>
      </c>
      <c r="B118" s="173">
        <f>'Crisis Indicator Data'!B115</f>
        <v>0</v>
      </c>
      <c r="C118" s="173" t="str">
        <f>'Crisis Indicator Data'!C115</f>
        <v>REG006</v>
      </c>
      <c r="D118" s="173" t="str">
        <f>'Crisis Indicator Data'!D115</f>
        <v>Türkiye,Greece</v>
      </c>
      <c r="E118" s="174" t="str">
        <f>'Crisis Indicator Data'!E115</f>
        <v>TUR,GRC</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2.1</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2.5</v>
      </c>
      <c r="H118" s="163">
        <f t="shared" si="39"/>
        <v>2.2999999999999998</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1.2</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1.8</v>
      </c>
      <c r="K118" s="163">
        <f t="shared" si="40"/>
        <v>1.5</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1.4</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1.6</v>
      </c>
      <c r="N118" s="163">
        <f t="shared" si="41"/>
        <v>1.5</v>
      </c>
      <c r="O118" s="163">
        <f t="shared" si="42"/>
        <v>1.7666666666666666</v>
      </c>
      <c r="P118" s="163">
        <f>IF(LEN(E118)&gt;3,VLOOKUP(C118,'Regional Crises'!$B$1:$R$69,12,FALSE),VLOOKUP(E118,'Country Indicator Data'!$B$4:$I$300,8,FALSE))</f>
        <v>3.5</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4.25</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2.8</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2.5</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3.3</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v>
      </c>
      <c r="W118" s="163">
        <f t="shared" si="44"/>
        <v>2.7</v>
      </c>
      <c r="X118" s="163">
        <f t="shared" si="45"/>
        <v>2.9</v>
      </c>
      <c r="Y118" s="184">
        <f>IF('Core Indicators'!FC115="x","x",IF('Core Indicators'!FC115&gt;=5,5,IF('Core Indicators'!FC115&gt;=4,4,IF('Core Indicators'!FC115&gt;=3,3,IF('Core Indicators'!FC115&gt;=2,2,IF('Core Indicators'!FC115&gt;=1,1,0))))))</f>
        <v>2</v>
      </c>
      <c r="Z118" s="163">
        <f t="shared" si="46"/>
        <v>2</v>
      </c>
      <c r="AA118" s="184">
        <f>'Crisis Indicator Data'!Y115</f>
        <v>1</v>
      </c>
      <c r="AB118" s="184">
        <f>'Crisis Indicator Data'!Z115</f>
        <v>0</v>
      </c>
      <c r="AC118" s="184">
        <f>'Crisis Indicator Data'!AA115</f>
        <v>0</v>
      </c>
      <c r="AD118" s="184">
        <f>'Crisis Indicator Data'!AB115</f>
        <v>0</v>
      </c>
      <c r="AE118" s="184">
        <f t="shared" si="47"/>
        <v>1</v>
      </c>
      <c r="AF118" s="184">
        <f>'Crisis Indicator Data'!AC115</f>
        <v>0</v>
      </c>
      <c r="AG118" s="184">
        <f>'Crisis Indicator Data'!AD115</f>
        <v>1</v>
      </c>
      <c r="AH118" s="184">
        <f t="shared" si="48"/>
        <v>1</v>
      </c>
      <c r="AI118" s="184">
        <f>'Crisis Indicator Data'!AE115</f>
        <v>0</v>
      </c>
      <c r="AJ118" s="184">
        <f>'Crisis Indicator Data'!AF115</f>
        <v>3</v>
      </c>
      <c r="AK118" s="184">
        <f>'Crisis Indicator Data'!AG115</f>
        <v>0</v>
      </c>
      <c r="AL118" s="184">
        <f t="shared" si="49"/>
        <v>3</v>
      </c>
      <c r="AM118" s="163">
        <f t="shared" si="50"/>
        <v>2</v>
      </c>
      <c r="AN118" s="163">
        <f t="shared" si="51"/>
        <v>2</v>
      </c>
    </row>
    <row r="119" spans="1:40" ht="13.5" customHeight="1" x14ac:dyDescent="0.25">
      <c r="A119" s="172" t="str">
        <f>'Crisis Indicator Data'!A116</f>
        <v>Central Mediterranean Route</v>
      </c>
      <c r="B119" s="173">
        <f>'Crisis Indicator Data'!B116</f>
        <v>0</v>
      </c>
      <c r="C119" s="173" t="str">
        <f>'Crisis Indicator Data'!C116</f>
        <v>REG007</v>
      </c>
      <c r="D119" s="173" t="str">
        <f>'Crisis Indicator Data'!D116</f>
        <v>Algeria,Tunisia,Libya,Italy</v>
      </c>
      <c r="E119" s="174" t="str">
        <f>'Crisis Indicator Data'!E116</f>
        <v>DZA,TUN,LBY,ITA</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2.9</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2.7</v>
      </c>
      <c r="H119" s="163">
        <f t="shared" si="39"/>
        <v>2.8</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1.1000000000000001</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0.7</v>
      </c>
      <c r="K119" s="163">
        <f t="shared" si="40"/>
        <v>0.9</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1.6</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0.9</v>
      </c>
      <c r="N119" s="163">
        <f t="shared" si="41"/>
        <v>1.25</v>
      </c>
      <c r="O119" s="163">
        <f t="shared" si="42"/>
        <v>1.6499999999999997</v>
      </c>
      <c r="P119" s="163">
        <f>IF(LEN(E119)&gt;3,VLOOKUP(C119,'Regional Crises'!$B$1:$R$69,12,FALSE),VLOOKUP(E119,'Country Indicator Data'!$B$4:$I$300,8,FALSE))</f>
        <v>2.25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4.0999999999999996</v>
      </c>
      <c r="R119" s="163">
        <f t="shared" si="43"/>
        <v>3.1749999999999998</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3.1</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3.1</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2.9</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2.5</v>
      </c>
      <c r="W119" s="163">
        <f t="shared" si="44"/>
        <v>2.9</v>
      </c>
      <c r="X119" s="163">
        <f t="shared" si="45"/>
        <v>2.6</v>
      </c>
      <c r="Y119" s="184">
        <f>IF('Core Indicators'!FC116="x","x",IF('Core Indicators'!FC116&gt;=5,5,IF('Core Indicators'!FC116&gt;=4,4,IF('Core Indicators'!FC116&gt;=3,3,IF('Core Indicators'!FC116&gt;=2,2,IF('Core Indicators'!FC116&gt;=1,1,0))))))</f>
        <v>4</v>
      </c>
      <c r="Z119" s="163">
        <f t="shared" si="46"/>
        <v>4</v>
      </c>
      <c r="AA119" s="184">
        <f>'Crisis Indicator Data'!Y116</f>
        <v>1</v>
      </c>
      <c r="AB119" s="184">
        <f>'Crisis Indicator Data'!Z116</f>
        <v>3</v>
      </c>
      <c r="AC119" s="184">
        <f>'Crisis Indicator Data'!AA116</f>
        <v>2</v>
      </c>
      <c r="AD119" s="184">
        <f>'Crisis Indicator Data'!AB116</f>
        <v>0</v>
      </c>
      <c r="AE119" s="184">
        <f t="shared" si="47"/>
        <v>3</v>
      </c>
      <c r="AF119" s="184">
        <f>'Crisis Indicator Data'!AC116</f>
        <v>2</v>
      </c>
      <c r="AG119" s="184">
        <f>'Crisis Indicator Data'!AD116</f>
        <v>3</v>
      </c>
      <c r="AH119" s="184">
        <f t="shared" si="48"/>
        <v>5</v>
      </c>
      <c r="AI119" s="184">
        <f>'Crisis Indicator Data'!AE116</f>
        <v>2</v>
      </c>
      <c r="AJ119" s="184">
        <f>'Crisis Indicator Data'!AF116</f>
        <v>1</v>
      </c>
      <c r="AK119" s="184">
        <f>'Crisis Indicator Data'!AG116</f>
        <v>2</v>
      </c>
      <c r="AL119" s="184">
        <f t="shared" si="49"/>
        <v>4</v>
      </c>
      <c r="AM119" s="163">
        <f t="shared" si="50"/>
        <v>4</v>
      </c>
      <c r="AN119" s="163">
        <f t="shared" si="51"/>
        <v>4</v>
      </c>
    </row>
    <row r="120" spans="1:40" ht="13.5" customHeight="1" x14ac:dyDescent="0.25">
      <c r="A120" s="172" t="str">
        <f>'Crisis Indicator Data'!A117</f>
        <v>Western Mediterranean Route</v>
      </c>
      <c r="B120" s="173">
        <f>'Crisis Indicator Data'!B117</f>
        <v>0</v>
      </c>
      <c r="C120" s="173" t="str">
        <f>'Crisis Indicator Data'!C117</f>
        <v>REG008</v>
      </c>
      <c r="D120" s="173" t="str">
        <f>'Crisis Indicator Data'!D117</f>
        <v>Algeria,Morocco,Spain</v>
      </c>
      <c r="E120" s="174" t="str">
        <f>'Crisis Indicator Data'!E117</f>
        <v>DZA,MAR,ESP</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2.7</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2.9</v>
      </c>
      <c r="H120" s="163">
        <f t="shared" si="39"/>
        <v>2.8</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2.2999999999999998</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3.2</v>
      </c>
      <c r="K120" s="163">
        <f t="shared" si="40"/>
        <v>2.75</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2.2000000000000002</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163">
        <f t="shared" si="41"/>
        <v>1.6500000000000001</v>
      </c>
      <c r="O120" s="163">
        <f t="shared" si="42"/>
        <v>2.4</v>
      </c>
      <c r="P120" s="163">
        <f>IF(LEN(E120)&gt;3,VLOOKUP(C120,'Regional Crises'!$B$1:$R$69,12,FALSE),VLOOKUP(E120,'Country Indicator Data'!$B$4:$I$300,8,FALSE))</f>
        <v>2.3333333333333335</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3.8</v>
      </c>
      <c r="R120" s="163">
        <f t="shared" si="43"/>
        <v>3.0666666666666664</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2.7</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2.5</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3.1</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2.2999999999999998</v>
      </c>
      <c r="W120" s="163">
        <f t="shared" si="44"/>
        <v>2.7</v>
      </c>
      <c r="X120" s="163">
        <f t="shared" si="45"/>
        <v>2.7</v>
      </c>
      <c r="Y120" s="184">
        <f>IF('Core Indicators'!FC117="x","x",IF('Core Indicators'!FC117&gt;=5,5,IF('Core Indicators'!FC117&gt;=4,4,IF('Core Indicators'!FC117&gt;=3,3,IF('Core Indicators'!FC117&gt;=2,2,IF('Core Indicators'!FC117&gt;=1,1,0))))))</f>
        <v>4</v>
      </c>
      <c r="Z120" s="163">
        <f t="shared" si="46"/>
        <v>4</v>
      </c>
      <c r="AA120" s="184">
        <f>'Crisis Indicator Data'!Y117</f>
        <v>2</v>
      </c>
      <c r="AB120" s="184">
        <f>'Crisis Indicator Data'!Z117</f>
        <v>2</v>
      </c>
      <c r="AC120" s="184">
        <f>'Crisis Indicator Data'!AA117</f>
        <v>1</v>
      </c>
      <c r="AD120" s="184">
        <f>'Crisis Indicator Data'!AB117</f>
        <v>0</v>
      </c>
      <c r="AE120" s="184">
        <f t="shared" si="47"/>
        <v>2</v>
      </c>
      <c r="AF120" s="184">
        <f>'Crisis Indicator Data'!AC117</f>
        <v>1</v>
      </c>
      <c r="AG120" s="184">
        <f>'Crisis Indicator Data'!AD117</f>
        <v>2</v>
      </c>
      <c r="AH120" s="184">
        <f t="shared" si="48"/>
        <v>3</v>
      </c>
      <c r="AI120" s="184">
        <f>'Crisis Indicator Data'!AE117</f>
        <v>0</v>
      </c>
      <c r="AJ120" s="184">
        <f>'Crisis Indicator Data'!AF117</f>
        <v>1</v>
      </c>
      <c r="AK120" s="184">
        <f>'Crisis Indicator Data'!AG117</f>
        <v>2</v>
      </c>
      <c r="AL120" s="184">
        <f t="shared" si="49"/>
        <v>3</v>
      </c>
      <c r="AM120" s="163">
        <f t="shared" si="50"/>
        <v>3</v>
      </c>
      <c r="AN120" s="163">
        <f t="shared" si="51"/>
        <v>3.5</v>
      </c>
    </row>
    <row r="121" spans="1:40" ht="13.5" customHeight="1" x14ac:dyDescent="0.25">
      <c r="A121" s="172" t="str">
        <f>'Crisis Indicator Data'!A118</f>
        <v>Rohingya Regional Crisis</v>
      </c>
      <c r="B121" s="173">
        <f>'Crisis Indicator Data'!B118</f>
        <v>0</v>
      </c>
      <c r="C121" s="173" t="str">
        <f>'Crisis Indicator Data'!C118</f>
        <v>REG011</v>
      </c>
      <c r="D121" s="173" t="str">
        <f>'Crisis Indicator Data'!D118</f>
        <v>Bangladesh,Myanmar</v>
      </c>
      <c r="E121" s="174" t="str">
        <f>'Crisis Indicator Data'!E118</f>
        <v>BGD,MMR</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3.1</v>
      </c>
      <c r="H121" s="163">
        <f t="shared" si="39"/>
        <v>3.45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1.8</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2.1</v>
      </c>
      <c r="K121" s="163">
        <f t="shared" si="40"/>
        <v>1.9500000000000002</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3.3</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0.8</v>
      </c>
      <c r="N121" s="163">
        <f t="shared" si="41"/>
        <v>2.0499999999999998</v>
      </c>
      <c r="O121" s="163">
        <f t="shared" si="42"/>
        <v>2.4833333333333334</v>
      </c>
      <c r="P121" s="163">
        <f>IF(LEN(E121)&gt;3,VLOOKUP(C121,'Regional Crises'!$B$1:$R$69,12,FALSE),VLOOKUP(E121,'Country Indicator Data'!$B$4:$I$300,8,FALSE))</f>
        <v>4</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4.5</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3.6</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3.3</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3.3</v>
      </c>
      <c r="W121" s="163">
        <f t="shared" si="44"/>
        <v>3.4</v>
      </c>
      <c r="X121" s="163">
        <f t="shared" si="45"/>
        <v>3.5</v>
      </c>
      <c r="Y121" s="184">
        <f>IF('Core Indicators'!FC118="x","x",IF('Core Indicators'!FC118&gt;=5,5,IF('Core Indicators'!FC118&gt;=4,4,IF('Core Indicators'!FC118&gt;=3,3,IF('Core Indicators'!FC118&gt;=2,2,IF('Core Indicators'!FC118&gt;=1,1,0))))))</f>
        <v>4</v>
      </c>
      <c r="Z121" s="163">
        <f t="shared" si="46"/>
        <v>4</v>
      </c>
      <c r="AA121" s="184">
        <f>'Crisis Indicator Data'!Y118</f>
        <v>2</v>
      </c>
      <c r="AB121" s="184">
        <f>'Crisis Indicator Data'!Z118</f>
        <v>3</v>
      </c>
      <c r="AC121" s="184">
        <f>'Crisis Indicator Data'!AA118</f>
        <v>2</v>
      </c>
      <c r="AD121" s="184">
        <f>'Crisis Indicator Data'!AB118</f>
        <v>0</v>
      </c>
      <c r="AE121" s="184">
        <f t="shared" si="47"/>
        <v>3</v>
      </c>
      <c r="AF121" s="184">
        <f>'Crisis Indicator Data'!AC118</f>
        <v>3</v>
      </c>
      <c r="AG121" s="184">
        <f>'Crisis Indicator Data'!AD118</f>
        <v>3</v>
      </c>
      <c r="AH121" s="184">
        <f t="shared" si="48"/>
        <v>5</v>
      </c>
      <c r="AI121" s="184">
        <f>'Crisis Indicator Data'!AE118</f>
        <v>3</v>
      </c>
      <c r="AJ121" s="184">
        <f>'Crisis Indicator Data'!AF118</f>
        <v>1</v>
      </c>
      <c r="AK121" s="184">
        <f>'Crisis Indicator Data'!AG118</f>
        <v>3</v>
      </c>
      <c r="AL121" s="184">
        <f t="shared" si="49"/>
        <v>5</v>
      </c>
      <c r="AM121" s="163">
        <f t="shared" si="50"/>
        <v>4</v>
      </c>
      <c r="AN121" s="163">
        <f t="shared" si="51"/>
        <v>4</v>
      </c>
    </row>
    <row r="122" spans="1:40" ht="13.5" customHeight="1" x14ac:dyDescent="0.25">
      <c r="A122" s="172" t="str">
        <f>'Crisis Indicator Data'!A119</f>
        <v>Southern Africa Regional Food Security Crisis</v>
      </c>
      <c r="B122" s="173">
        <f>'Crisis Indicator Data'!B119</f>
        <v>0</v>
      </c>
      <c r="C122" s="173" t="str">
        <f>'Crisis Indicator Data'!C119</f>
        <v>REG012</v>
      </c>
      <c r="D122" s="173" t="str">
        <f>'Crisis Indicator Data'!D119</f>
        <v>Lesotho,Madagascar,Malawi,Namibia,Eswatini,Zambia,Zimbabwe,Tanzania</v>
      </c>
      <c r="E122" s="174" t="str">
        <f>'Crisis Indicator Data'!E119</f>
        <v>LSO,MDG,MWI,NAM,SWZ,ZMB,ZWE,TZA</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2.4</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2.2000000000000002</v>
      </c>
      <c r="H122" s="163">
        <f t="shared" si="39"/>
        <v>2.2999999999999998</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2.2000000000000002</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0.2</v>
      </c>
      <c r="K122" s="163">
        <f t="shared" si="40"/>
        <v>1.2000000000000002</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3.6</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3</v>
      </c>
      <c r="N122" s="163">
        <f t="shared" si="41"/>
        <v>3.3</v>
      </c>
      <c r="O122" s="163">
        <f t="shared" si="42"/>
        <v>2.2666666666666666</v>
      </c>
      <c r="P122" s="163">
        <f>IF(LEN(E122)&gt;3,VLOOKUP(C122,'Regional Crises'!$B$1:$R$69,12,FALSE),VLOOKUP(E122,'Country Indicator Data'!$B$4:$I$300,8,FALSE))</f>
        <v>0.875</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4.0999999999999996</v>
      </c>
      <c r="R122" s="163">
        <f t="shared" si="43"/>
        <v>2.4874999999999998</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3.3</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2.7</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2.5</v>
      </c>
      <c r="W122" s="163">
        <f t="shared" si="44"/>
        <v>2.9</v>
      </c>
      <c r="X122" s="163">
        <f t="shared" si="45"/>
        <v>2.6</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1</v>
      </c>
      <c r="AC122" s="184">
        <f>'Crisis Indicator Data'!AA119</f>
        <v>1</v>
      </c>
      <c r="AD122" s="184">
        <f>'Crisis Indicator Data'!AB119</f>
        <v>0</v>
      </c>
      <c r="AE122" s="184">
        <f t="shared" si="47"/>
        <v>2</v>
      </c>
      <c r="AF122" s="184">
        <f>'Crisis Indicator Data'!AC119</f>
        <v>0</v>
      </c>
      <c r="AG122" s="184">
        <f>'Crisis Indicator Data'!AD119</f>
        <v>1</v>
      </c>
      <c r="AH122" s="184">
        <f t="shared" si="48"/>
        <v>1</v>
      </c>
      <c r="AI122" s="184">
        <f>'Crisis Indicator Data'!AE119</f>
        <v>2</v>
      </c>
      <c r="AJ122" s="184">
        <f>'Crisis Indicator Data'!AF119</f>
        <v>1</v>
      </c>
      <c r="AK122" s="184">
        <f>'Crisis Indicator Data'!AG119</f>
        <v>2</v>
      </c>
      <c r="AL122" s="184">
        <f t="shared" si="49"/>
        <v>4</v>
      </c>
      <c r="AM122" s="163">
        <f t="shared" si="50"/>
        <v>2</v>
      </c>
      <c r="AN122" s="163">
        <f t="shared" si="51"/>
        <v>3.5</v>
      </c>
    </row>
    <row r="123" spans="1:40" ht="13.5" customHeight="1" x14ac:dyDescent="0.25">
      <c r="A123" s="172" t="str">
        <f>'Crisis Indicator Data'!A120</f>
        <v>Nagorno-Karabakh Conflict</v>
      </c>
      <c r="B123" s="173">
        <f>'Crisis Indicator Data'!B120</f>
        <v>0</v>
      </c>
      <c r="C123" s="173" t="str">
        <f>'Crisis Indicator Data'!C120</f>
        <v>REG013</v>
      </c>
      <c r="D123" s="173" t="str">
        <f>'Crisis Indicator Data'!D120</f>
        <v>Armenia,Azerbaijan</v>
      </c>
      <c r="E123" s="174" t="str">
        <f>'Crisis Indicator Data'!E120</f>
        <v>ARM,AZE</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3.2</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2.4</v>
      </c>
      <c r="H123" s="163">
        <f t="shared" si="39"/>
        <v>2.8</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0.5</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0.4</v>
      </c>
      <c r="K123" s="163">
        <f t="shared" si="40"/>
        <v>0.45</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1.9</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0.4</v>
      </c>
      <c r="N123" s="163">
        <f t="shared" si="41"/>
        <v>1.1499999999999999</v>
      </c>
      <c r="O123" s="163">
        <f t="shared" si="42"/>
        <v>1.4666666666666668</v>
      </c>
      <c r="P123" s="163">
        <f>IF(LEN(E123)&gt;3,VLOOKUP(C123,'Regional Crises'!$B$1:$R$69,12,FALSE),VLOOKUP(E123,'Country Indicator Data'!$B$4:$I$300,8,FALSE))</f>
        <v>3</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1.3</v>
      </c>
      <c r="R123" s="163">
        <f t="shared" si="43"/>
        <v>2.15</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3.2</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2.9</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2.8</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3.4</v>
      </c>
      <c r="W123" s="163">
        <f t="shared" si="44"/>
        <v>3.1</v>
      </c>
      <c r="X123" s="163">
        <f t="shared" si="45"/>
        <v>2.2000000000000002</v>
      </c>
      <c r="Y123" s="184">
        <f>IF('Core Indicators'!FC120="x","x",IF('Core Indicators'!FC120&gt;=5,5,IF('Core Indicators'!FC120&gt;=4,4,IF('Core Indicators'!FC120&gt;=3,3,IF('Core Indicators'!FC120&gt;=2,2,IF('Core Indicators'!FC120&gt;=1,1,0))))))</f>
        <v>2</v>
      </c>
      <c r="Z123" s="163">
        <f t="shared" si="46"/>
        <v>2</v>
      </c>
      <c r="AA123" s="184">
        <f>'Crisis Indicator Data'!Y120</f>
        <v>1</v>
      </c>
      <c r="AB123" s="184">
        <f>'Crisis Indicator Data'!Z120</f>
        <v>0</v>
      </c>
      <c r="AC123" s="184">
        <f>'Crisis Indicator Data'!AA120</f>
        <v>1</v>
      </c>
      <c r="AD123" s="184">
        <f>'Crisis Indicator Data'!AB120</f>
        <v>0</v>
      </c>
      <c r="AE123" s="184">
        <f t="shared" si="47"/>
        <v>2</v>
      </c>
      <c r="AF123" s="184">
        <f>'Crisis Indicator Data'!AC120</f>
        <v>0</v>
      </c>
      <c r="AG123" s="184">
        <f>'Crisis Indicator Data'!AD120</f>
        <v>0</v>
      </c>
      <c r="AH123" s="184">
        <f t="shared" si="48"/>
        <v>0</v>
      </c>
      <c r="AI123" s="184">
        <f>'Crisis Indicator Data'!AE120</f>
        <v>0</v>
      </c>
      <c r="AJ123" s="184">
        <f>'Crisis Indicator Data'!AF120</f>
        <v>2</v>
      </c>
      <c r="AK123" s="184">
        <f>'Crisis Indicator Data'!AG120</f>
        <v>0</v>
      </c>
      <c r="AL123" s="184">
        <f t="shared" si="49"/>
        <v>2</v>
      </c>
      <c r="AM123" s="163">
        <f t="shared" si="50"/>
        <v>1</v>
      </c>
      <c r="AN123" s="163">
        <f t="shared" si="51"/>
        <v>1.5</v>
      </c>
    </row>
    <row r="124" spans="1:40" ht="13.5" customHeight="1" x14ac:dyDescent="0.25">
      <c r="A124" s="172" t="str">
        <f>'Crisis Indicator Data'!A121</f>
        <v>Eastern Africa Regional Drought Crisis</v>
      </c>
      <c r="B124" s="173" t="str">
        <f>'Crisis Indicator Data'!B121</f>
        <v>Drought</v>
      </c>
      <c r="C124" s="173" t="str">
        <f>'Crisis Indicator Data'!C121</f>
        <v>REG014</v>
      </c>
      <c r="D124" s="173" t="str">
        <f>'Crisis Indicator Data'!D121</f>
        <v>Ethiopia,Somalia,Kenya</v>
      </c>
      <c r="E124" s="174" t="str">
        <f>'Crisis Indicator Data'!E121</f>
        <v>ETH,SOM,KEN</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3.8</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3.3</v>
      </c>
      <c r="H124" s="163">
        <f t="shared" si="39"/>
        <v>3.55</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2.7</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1.2</v>
      </c>
      <c r="K124" s="163">
        <f t="shared" si="40"/>
        <v>1.9500000000000002</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3.5</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1.6</v>
      </c>
      <c r="N124" s="163">
        <f t="shared" si="41"/>
        <v>2.5499999999999998</v>
      </c>
      <c r="O124" s="163">
        <f t="shared" si="42"/>
        <v>2.6833333333333336</v>
      </c>
      <c r="P124" s="163">
        <f>IF(LEN(E124)&gt;3,VLOOKUP(C124,'Regional Crises'!$B$1:$R$69,12,FALSE),VLOOKUP(E124,'Country Indicator Data'!$B$4:$I$300,8,FALSE))</f>
        <v>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5</v>
      </c>
      <c r="R124" s="163">
        <f t="shared" si="43"/>
        <v>5</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3.8</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3.4</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3.7</v>
      </c>
      <c r="W124" s="163">
        <f t="shared" si="44"/>
        <v>3.6</v>
      </c>
      <c r="X124" s="163">
        <f t="shared" si="45"/>
        <v>3.8</v>
      </c>
      <c r="Y124" s="184">
        <f>IF('Core Indicators'!FC121="x","x",IF('Core Indicators'!FC121&gt;=5,5,IF('Core Indicators'!FC121&gt;=4,4,IF('Core Indicators'!FC121&gt;=3,3,IF('Core Indicators'!FC121&gt;=2,2,IF('Core Indicators'!FC121&gt;=1,1,0))))))</f>
        <v>5</v>
      </c>
      <c r="Z124" s="163">
        <f t="shared" si="46"/>
        <v>5</v>
      </c>
      <c r="AA124" s="184">
        <f>'Crisis Indicator Data'!Y121</f>
        <v>2</v>
      </c>
      <c r="AB124" s="184">
        <f>'Crisis Indicator Data'!Z121</f>
        <v>3</v>
      </c>
      <c r="AC124" s="184">
        <f>'Crisis Indicator Data'!AA121</f>
        <v>3</v>
      </c>
      <c r="AD124" s="184">
        <f>'Crisis Indicator Data'!AB121</f>
        <v>3</v>
      </c>
      <c r="AE124" s="184">
        <f t="shared" si="47"/>
        <v>5</v>
      </c>
      <c r="AF124" s="184">
        <f>'Crisis Indicator Data'!AC121</f>
        <v>2</v>
      </c>
      <c r="AG124" s="184">
        <f>'Crisis Indicator Data'!AD121</f>
        <v>3</v>
      </c>
      <c r="AH124" s="184">
        <f t="shared" si="48"/>
        <v>5</v>
      </c>
      <c r="AI124" s="184">
        <f>'Crisis Indicator Data'!AE121</f>
        <v>3</v>
      </c>
      <c r="AJ124" s="184">
        <f>'Crisis Indicator Data'!AF121</f>
        <v>3</v>
      </c>
      <c r="AK124" s="184">
        <f>'Crisis Indicator Data'!AG121</f>
        <v>3</v>
      </c>
      <c r="AL124" s="184">
        <f t="shared" si="49"/>
        <v>5</v>
      </c>
      <c r="AM124" s="163">
        <f t="shared" si="50"/>
        <v>5</v>
      </c>
      <c r="AN124" s="163">
        <f t="shared" si="51"/>
        <v>5</v>
      </c>
    </row>
    <row r="125" spans="1:40" ht="13.5" customHeight="1" x14ac:dyDescent="0.25">
      <c r="A125" s="172" t="str">
        <f>'Crisis Indicator Data'!A122</f>
        <v>Turkiye / Syria earthquake</v>
      </c>
      <c r="B125" s="173" t="str">
        <f>'Crisis Indicator Data'!B122</f>
        <v>Earthquake</v>
      </c>
      <c r="C125" s="173" t="str">
        <f>'Crisis Indicator Data'!C122</f>
        <v>REG015</v>
      </c>
      <c r="D125" s="173" t="str">
        <f>'Crisis Indicator Data'!D122</f>
        <v>Türkiye,Syria</v>
      </c>
      <c r="E125" s="174" t="str">
        <f>'Crisis Indicator Data'!E122</f>
        <v>TUR,SYR</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3.6</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3.3</v>
      </c>
      <c r="H125" s="163">
        <f t="shared" si="39"/>
        <v>3.45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2.4</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5</v>
      </c>
      <c r="K125" s="163">
        <f t="shared" si="40"/>
        <v>3.7</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2.8</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1.8</v>
      </c>
      <c r="N125" s="163">
        <f t="shared" si="41"/>
        <v>2.2999999999999998</v>
      </c>
      <c r="O125" s="163">
        <f t="shared" si="42"/>
        <v>3.15</v>
      </c>
      <c r="P125" s="163">
        <f>IF(LEN(E125)&gt;3,VLOOKUP(C125,'Regional Crises'!$B$1:$R$69,12,FALSE),VLOOKUP(E125,'Country Indicator Data'!$B$4:$I$300,8,FALSE))</f>
        <v>4.5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4.75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3.7</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3.7</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3.8</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4.2</v>
      </c>
      <c r="W125" s="163">
        <f t="shared" si="44"/>
        <v>3.9</v>
      </c>
      <c r="X125" s="163">
        <f t="shared" si="45"/>
        <v>3.9</v>
      </c>
      <c r="Y125" s="184">
        <f>IF('Core Indicators'!FC122="x","x",IF('Core Indicators'!FC122&gt;=5,5,IF('Core Indicators'!FC122&gt;=4,4,IF('Core Indicators'!FC122&gt;=3,3,IF('Core Indicators'!FC122&gt;=2,2,IF('Core Indicators'!FC122&gt;=1,1,0))))))</f>
        <v>5</v>
      </c>
      <c r="Z125" s="163">
        <f t="shared" si="46"/>
        <v>5</v>
      </c>
      <c r="AA125" s="184">
        <f>'Crisis Indicator Data'!Y122</f>
        <v>1</v>
      </c>
      <c r="AB125" s="184">
        <f>'Crisis Indicator Data'!Z122</f>
        <v>3</v>
      </c>
      <c r="AC125" s="184">
        <f>'Crisis Indicator Data'!AA122</f>
        <v>2</v>
      </c>
      <c r="AD125" s="184">
        <f>'Crisis Indicator Data'!AB122</f>
        <v>3</v>
      </c>
      <c r="AE125" s="184">
        <f t="shared" si="47"/>
        <v>4</v>
      </c>
      <c r="AF125" s="184">
        <f>'Crisis Indicator Data'!AC122</f>
        <v>0</v>
      </c>
      <c r="AG125" s="184">
        <f>'Crisis Indicator Data'!AD122</f>
        <v>2</v>
      </c>
      <c r="AH125" s="184">
        <f t="shared" si="48"/>
        <v>2</v>
      </c>
      <c r="AI125" s="184">
        <f>'Crisis Indicator Data'!AE122</f>
        <v>3</v>
      </c>
      <c r="AJ125" s="184">
        <f>'Crisis Indicator Data'!AF122</f>
        <v>2</v>
      </c>
      <c r="AK125" s="184">
        <f>'Crisis Indicator Data'!AG122</f>
        <v>3</v>
      </c>
      <c r="AL125" s="184">
        <f t="shared" si="49"/>
        <v>5</v>
      </c>
      <c r="AM125" s="163">
        <f t="shared" si="50"/>
        <v>4</v>
      </c>
      <c r="AN125" s="163">
        <f t="shared" si="51"/>
        <v>4.5</v>
      </c>
    </row>
    <row r="126" spans="1:40" ht="13.5" customHeight="1" x14ac:dyDescent="0.25">
      <c r="A126" s="172" t="str">
        <f>'Crisis Indicator Data'!A123</f>
        <v>Displacement from Ukraine conflict in Romania</v>
      </c>
      <c r="B126" s="173" t="str">
        <f>'Crisis Indicator Data'!B123</f>
        <v>Conflict,Displacement</v>
      </c>
      <c r="C126" s="173" t="str">
        <f>'Crisis Indicator Data'!C123</f>
        <v>ROU002</v>
      </c>
      <c r="D126" s="173" t="str">
        <f>'Crisis Indicator Data'!D123</f>
        <v>Romania</v>
      </c>
      <c r="E126" s="174" t="str">
        <f>'Crisis Indicator Data'!E123</f>
        <v>ROU</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2.1</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1.2</v>
      </c>
      <c r="H126" s="163">
        <f t="shared" si="39"/>
        <v>1.65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1.5</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0.3</v>
      </c>
      <c r="K126" s="163">
        <f t="shared" si="40"/>
        <v>0.9</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2.1</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1.4</v>
      </c>
      <c r="N126" s="163">
        <f t="shared" si="41"/>
        <v>1.75</v>
      </c>
      <c r="O126" s="163">
        <f t="shared" si="42"/>
        <v>1.4333333333333333</v>
      </c>
      <c r="P126" s="163">
        <f>IF(LEN(E126)&gt;3,VLOOKUP(C126,'Regional Crises'!$B$1:$R$69,12,FALSE),VLOOKUP(E126,'Country Indicator Data'!$B$4:$I$300,8,FALSE))</f>
        <v>1</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0</v>
      </c>
      <c r="R126" s="163">
        <f t="shared" si="43"/>
        <v>0.5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2.8</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2.1</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1.6</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0.9</v>
      </c>
      <c r="W126" s="163">
        <f t="shared" si="44"/>
        <v>1.9</v>
      </c>
      <c r="X126" s="163">
        <f t="shared" si="45"/>
        <v>1.3</v>
      </c>
      <c r="Y126" s="184">
        <f>IF('Core Indicators'!FC123="x","x",IF('Core Indicators'!FC123&gt;=5,5,IF('Core Indicators'!FC123&gt;=4,4,IF('Core Indicators'!FC123&gt;=3,3,IF('Core Indicators'!FC123&gt;=2,2,IF('Core Indicators'!FC123&gt;=1,1,0))))))</f>
        <v>2</v>
      </c>
      <c r="Z126" s="163">
        <f t="shared" si="46"/>
        <v>2</v>
      </c>
      <c r="AA126" s="184">
        <f>'Crisis Indicator Data'!Y123</f>
        <v>0</v>
      </c>
      <c r="AB126" s="184">
        <f>'Crisis Indicator Data'!Z123</f>
        <v>0</v>
      </c>
      <c r="AC126" s="184">
        <f>'Crisis Indicator Data'!AA123</f>
        <v>0</v>
      </c>
      <c r="AD126" s="184">
        <f>'Crisis Indicator Data'!AB123</f>
        <v>0</v>
      </c>
      <c r="AE126" s="184">
        <f t="shared" si="47"/>
        <v>0</v>
      </c>
      <c r="AF126" s="184">
        <f>'Crisis Indicator Data'!AC123</f>
        <v>0</v>
      </c>
      <c r="AG126" s="184">
        <f>'Crisis Indicator Data'!AD123</f>
        <v>0</v>
      </c>
      <c r="AH126" s="184">
        <f t="shared" si="48"/>
        <v>0</v>
      </c>
      <c r="AI126" s="184">
        <f>'Crisis Indicator Data'!AE123</f>
        <v>0</v>
      </c>
      <c r="AJ126" s="184">
        <f>'Crisis Indicator Data'!AF123</f>
        <v>0</v>
      </c>
      <c r="AK126" s="184">
        <f>'Crisis Indicator Data'!AG123</f>
        <v>0</v>
      </c>
      <c r="AL126" s="184">
        <f t="shared" si="49"/>
        <v>0</v>
      </c>
      <c r="AM126" s="163">
        <f t="shared" si="50"/>
        <v>0</v>
      </c>
      <c r="AN126" s="163">
        <f t="shared" si="51"/>
        <v>1</v>
      </c>
    </row>
    <row r="127" spans="1:40" ht="13.5" customHeight="1" x14ac:dyDescent="0.25">
      <c r="A127" s="172" t="str">
        <f>'Crisis Indicator Data'!A124</f>
        <v>Burundi and DRC refugees in Rwanda</v>
      </c>
      <c r="B127" s="173" t="str">
        <f>'Crisis Indicator Data'!B124</f>
        <v>Displacement</v>
      </c>
      <c r="C127" s="173" t="str">
        <f>'Crisis Indicator Data'!C124</f>
        <v>RWA002</v>
      </c>
      <c r="D127" s="173" t="str">
        <f>'Crisis Indicator Data'!D124</f>
        <v>Rwanda</v>
      </c>
      <c r="E127" s="174" t="str">
        <f>'Crisis Indicator Data'!E124</f>
        <v>RWA</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3.2</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v>
      </c>
      <c r="H127" s="163">
        <f t="shared" si="39"/>
        <v>3.1</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1.4</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163">
        <f t="shared" si="40"/>
        <v>3.2</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2.7</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2.2999999999999998</v>
      </c>
      <c r="N127" s="163">
        <f t="shared" si="41"/>
        <v>2.5</v>
      </c>
      <c r="O127" s="163">
        <f t="shared" si="42"/>
        <v>2.9333333333333336</v>
      </c>
      <c r="P127" s="163">
        <f>IF(LEN(E127)&gt;3,VLOOKUP(C127,'Regional Crises'!$B$1:$R$69,12,FALSE),VLOOKUP(E127,'Country Indicator Data'!$B$4:$I$300,8,FALSE))</f>
        <v>3</v>
      </c>
      <c r="Q127" s="163" t="str">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x</v>
      </c>
      <c r="R127" s="163">
        <f t="shared" si="43"/>
        <v>3</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2.4</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2.4</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3.1</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3.9</v>
      </c>
      <c r="W127" s="163">
        <f t="shared" si="44"/>
        <v>3</v>
      </c>
      <c r="X127" s="163">
        <f t="shared" si="45"/>
        <v>3</v>
      </c>
      <c r="Y127" s="184">
        <f>IF('Core Indicators'!FC124="x","x",IF('Core Indicators'!FC124&gt;=5,5,IF('Core Indicators'!FC124&gt;=4,4,IF('Core Indicators'!FC124&gt;=3,3,IF('Core Indicators'!FC124&gt;=2,2,IF('Core Indicators'!FC124&gt;=1,1,0))))))</f>
        <v>2</v>
      </c>
      <c r="Z127" s="163">
        <f t="shared" si="46"/>
        <v>2</v>
      </c>
      <c r="AA127" s="184">
        <f>'Crisis Indicator Data'!Y124</f>
        <v>1</v>
      </c>
      <c r="AB127" s="184">
        <f>'Crisis Indicator Data'!Z124</f>
        <v>0</v>
      </c>
      <c r="AC127" s="184">
        <f>'Crisis Indicator Data'!AA124</f>
        <v>1</v>
      </c>
      <c r="AD127" s="184">
        <f>'Crisis Indicator Data'!AB124</f>
        <v>0</v>
      </c>
      <c r="AE127" s="184">
        <f t="shared" si="47"/>
        <v>2</v>
      </c>
      <c r="AF127" s="184">
        <f>'Crisis Indicator Data'!AC124</f>
        <v>0</v>
      </c>
      <c r="AG127" s="184">
        <f>'Crisis Indicator Data'!AD124</f>
        <v>0</v>
      </c>
      <c r="AH127" s="184">
        <f t="shared" si="48"/>
        <v>0</v>
      </c>
      <c r="AI127" s="184">
        <f>'Crisis Indicator Data'!AE124</f>
        <v>0</v>
      </c>
      <c r="AJ127" s="184">
        <f>'Crisis Indicator Data'!AF124</f>
        <v>0</v>
      </c>
      <c r="AK127" s="184">
        <f>'Crisis Indicator Data'!AG124</f>
        <v>0</v>
      </c>
      <c r="AL127" s="184">
        <f t="shared" si="49"/>
        <v>0</v>
      </c>
      <c r="AM127" s="163">
        <f t="shared" si="50"/>
        <v>1</v>
      </c>
      <c r="AN127" s="163">
        <f t="shared" si="51"/>
        <v>1.5</v>
      </c>
    </row>
    <row r="128" spans="1:40" ht="13.5" customHeight="1" x14ac:dyDescent="0.25">
      <c r="A128" s="172" t="str">
        <f>'Crisis Indicator Data'!A125</f>
        <v>Complex crisis in Sudan</v>
      </c>
      <c r="B128" s="173" t="str">
        <f>'Crisis Indicator Data'!B125</f>
        <v>Displacement,Violence,Floods</v>
      </c>
      <c r="C128" s="173" t="str">
        <f>'Crisis Indicator Data'!C125</f>
        <v>SDN001</v>
      </c>
      <c r="D128" s="173" t="str">
        <f>'Crisis Indicator Data'!D125</f>
        <v>Sudan</v>
      </c>
      <c r="E128" s="174" t="str">
        <f>'Crisis Indicator Data'!E125</f>
        <v>SDN</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3.6</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v>
      </c>
      <c r="H128" s="163">
        <f t="shared" si="39"/>
        <v>3.8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163">
        <f t="shared" si="40"/>
        <v>4.5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3.7</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163">
        <f t="shared" si="41"/>
        <v>2.4500000000000002</v>
      </c>
      <c r="O128" s="163">
        <f t="shared" si="42"/>
        <v>3.5833333333333335</v>
      </c>
      <c r="P128" s="163">
        <f>IF(LEN(E128)&gt;3,VLOOKUP(C128,'Regional Crises'!$B$1:$R$69,12,FALSE),VLOOKUP(E128,'Country Indicator Data'!$B$4:$I$300,8,FALSE))</f>
        <v>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4.5</v>
      </c>
      <c r="R128" s="163">
        <f t="shared" si="43"/>
        <v>4.75</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4.2</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4.4000000000000004</v>
      </c>
      <c r="W128" s="163">
        <f t="shared" si="44"/>
        <v>4.2</v>
      </c>
      <c r="X128" s="163">
        <f t="shared" si="45"/>
        <v>4.2</v>
      </c>
      <c r="Y128" s="184">
        <f>IF('Core Indicators'!FC125="x","x",IF('Core Indicators'!FC125&gt;=5,5,IF('Core Indicators'!FC125&gt;=4,4,IF('Core Indicators'!FC125&gt;=3,3,IF('Core Indicators'!FC125&gt;=2,2,IF('Core Indicators'!FC125&gt;=1,1,0))))))</f>
        <v>5</v>
      </c>
      <c r="Z128" s="163">
        <f t="shared" si="46"/>
        <v>5</v>
      </c>
      <c r="AA128" s="184">
        <f>'Crisis Indicator Data'!Y125</f>
        <v>2</v>
      </c>
      <c r="AB128" s="184">
        <f>'Crisis Indicator Data'!Z125</f>
        <v>1</v>
      </c>
      <c r="AC128" s="184">
        <f>'Crisis Indicator Data'!AA125</f>
        <v>1</v>
      </c>
      <c r="AD128" s="184">
        <f>'Crisis Indicator Data'!AB125</f>
        <v>0</v>
      </c>
      <c r="AE128" s="184">
        <f t="shared" si="47"/>
        <v>2</v>
      </c>
      <c r="AF128" s="184">
        <f>'Crisis Indicator Data'!AC125</f>
        <v>2</v>
      </c>
      <c r="AG128" s="184">
        <f>'Crisis Indicator Data'!AD125</f>
        <v>1</v>
      </c>
      <c r="AH128" s="184">
        <f t="shared" si="48"/>
        <v>3</v>
      </c>
      <c r="AI128" s="184">
        <f>'Crisis Indicator Data'!AE125</f>
        <v>3</v>
      </c>
      <c r="AJ128" s="184">
        <f>'Crisis Indicator Data'!AF125</f>
        <v>1</v>
      </c>
      <c r="AK128" s="184">
        <f>'Crisis Indicator Data'!AG125</f>
        <v>3</v>
      </c>
      <c r="AL128" s="184">
        <f t="shared" si="49"/>
        <v>5</v>
      </c>
      <c r="AM128" s="163">
        <f t="shared" si="50"/>
        <v>3</v>
      </c>
      <c r="AN128" s="163">
        <f t="shared" si="51"/>
        <v>4</v>
      </c>
    </row>
    <row r="129" spans="1:40" ht="13.5" customHeight="1" x14ac:dyDescent="0.25">
      <c r="A129" s="172" t="str">
        <f>'Crisis Indicator Data'!A126</f>
        <v>Refugees in Sudan</v>
      </c>
      <c r="B129" s="173" t="str">
        <f>'Crisis Indicator Data'!B126</f>
        <v>Displacement</v>
      </c>
      <c r="C129" s="173" t="str">
        <f>'Crisis Indicator Data'!C126</f>
        <v>SDN005</v>
      </c>
      <c r="D129" s="173" t="str">
        <f>'Crisis Indicator Data'!D126</f>
        <v>Sudan</v>
      </c>
      <c r="E129" s="174" t="str">
        <f>'Crisis Indicator Data'!E126</f>
        <v>SDN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163">
        <f t="shared" si="39"/>
        <v>3.8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163">
        <f t="shared" si="40"/>
        <v>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163">
        <f t="shared" si="41"/>
        <v>2.4500000000000002</v>
      </c>
      <c r="O129" s="163">
        <f t="shared" si="42"/>
        <v>3.5833333333333335</v>
      </c>
      <c r="P129" s="163">
        <f>IF(LEN(E129)&gt;3,VLOOKUP(C129,'Regional Crises'!$B$1:$R$69,12,FALSE),VLOOKUP(E129,'Country Indicator Data'!$B$4:$I$300,8,FALSE))</f>
        <v>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4.5</v>
      </c>
      <c r="R129" s="163">
        <f t="shared" si="43"/>
        <v>4.75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163">
        <f t="shared" si="44"/>
        <v>4.2</v>
      </c>
      <c r="X129" s="163">
        <f t="shared" si="45"/>
        <v>4.2</v>
      </c>
      <c r="Y129" s="184">
        <f>IF('Core Indicators'!FC126="x","x",IF('Core Indicators'!FC126&gt;=5,5,IF('Core Indicators'!FC126&gt;=4,4,IF('Core Indicators'!FC126&gt;=3,3,IF('Core Indicators'!FC126&gt;=2,2,IF('Core Indicators'!FC126&gt;=1,1,0))))))</f>
        <v>2</v>
      </c>
      <c r="Z129" s="163">
        <f t="shared" si="46"/>
        <v>2</v>
      </c>
      <c r="AA129" s="184">
        <f>'Crisis Indicator Data'!Y126</f>
        <v>2</v>
      </c>
      <c r="AB129" s="184">
        <f>'Crisis Indicator Data'!Z126</f>
        <v>1</v>
      </c>
      <c r="AC129" s="184">
        <f>'Crisis Indicator Data'!AA126</f>
        <v>1</v>
      </c>
      <c r="AD129" s="184">
        <f>'Crisis Indicator Data'!AB126</f>
        <v>0</v>
      </c>
      <c r="AE129" s="184">
        <f t="shared" si="47"/>
        <v>2</v>
      </c>
      <c r="AF129" s="184">
        <f>'Crisis Indicator Data'!AC126</f>
        <v>0</v>
      </c>
      <c r="AG129" s="184">
        <f>'Crisis Indicator Data'!AD126</f>
        <v>1</v>
      </c>
      <c r="AH129" s="184">
        <f t="shared" si="48"/>
        <v>1</v>
      </c>
      <c r="AI129" s="184">
        <f>'Crisis Indicator Data'!AE126</f>
        <v>3</v>
      </c>
      <c r="AJ129" s="184">
        <f>'Crisis Indicator Data'!AF126</f>
        <v>1</v>
      </c>
      <c r="AK129" s="184">
        <f>'Crisis Indicator Data'!AG126</f>
        <v>2</v>
      </c>
      <c r="AL129" s="184">
        <f t="shared" si="49"/>
        <v>4</v>
      </c>
      <c r="AM129" s="163">
        <f t="shared" si="50"/>
        <v>2</v>
      </c>
      <c r="AN129" s="163">
        <f t="shared" si="51"/>
        <v>2</v>
      </c>
    </row>
    <row r="130" spans="1:40" ht="13.5" customHeight="1" x14ac:dyDescent="0.25">
      <c r="A130" s="172" t="str">
        <f>'Crisis Indicator Data'!A127</f>
        <v>Violence in Darfur and Kordofan regions</v>
      </c>
      <c r="B130" s="173" t="str">
        <f>'Crisis Indicator Data'!B127</f>
        <v>Violence</v>
      </c>
      <c r="C130" s="173" t="str">
        <f>'Crisis Indicator Data'!C127</f>
        <v>SDN008</v>
      </c>
      <c r="D130" s="173" t="str">
        <f>'Crisis Indicator Data'!D127</f>
        <v>Sudan</v>
      </c>
      <c r="E130" s="174" t="str">
        <f>'Crisis Indicator Data'!E127</f>
        <v>SDN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163">
        <f t="shared" si="39"/>
        <v>3.8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163">
        <f t="shared" si="40"/>
        <v>4.5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163">
        <f t="shared" si="41"/>
        <v>2.4500000000000002</v>
      </c>
      <c r="O130" s="163">
        <f t="shared" si="42"/>
        <v>3.5833333333333335</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4.5</v>
      </c>
      <c r="R130" s="163">
        <f t="shared" si="43"/>
        <v>4.75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163">
        <f t="shared" si="44"/>
        <v>4.2</v>
      </c>
      <c r="X130" s="163">
        <f t="shared" si="45"/>
        <v>4.2</v>
      </c>
      <c r="Y130" s="184">
        <f>IF('Core Indicators'!FC127="x","x",IF('Core Indicators'!FC127&gt;=5,5,IF('Core Indicators'!FC127&gt;=4,4,IF('Core Indicators'!FC127&gt;=3,3,IF('Core Indicators'!FC127&gt;=2,2,IF('Core Indicators'!FC127&gt;=1,1,0))))))</f>
        <v>2</v>
      </c>
      <c r="Z130" s="163">
        <f t="shared" si="46"/>
        <v>2</v>
      </c>
      <c r="AA130" s="184">
        <f>'Crisis Indicator Data'!Y127</f>
        <v>2</v>
      </c>
      <c r="AB130" s="184">
        <f>'Crisis Indicator Data'!Z127</f>
        <v>1</v>
      </c>
      <c r="AC130" s="184">
        <f>'Crisis Indicator Data'!AA127</f>
        <v>1</v>
      </c>
      <c r="AD130" s="184">
        <f>'Crisis Indicator Data'!AB127</f>
        <v>0</v>
      </c>
      <c r="AE130" s="184">
        <f t="shared" si="47"/>
        <v>2</v>
      </c>
      <c r="AF130" s="184">
        <f>'Crisis Indicator Data'!AC127</f>
        <v>2</v>
      </c>
      <c r="AG130" s="184">
        <f>'Crisis Indicator Data'!AD127</f>
        <v>1</v>
      </c>
      <c r="AH130" s="184">
        <f t="shared" si="48"/>
        <v>3</v>
      </c>
      <c r="AI130" s="184">
        <f>'Crisis Indicator Data'!AE127</f>
        <v>3</v>
      </c>
      <c r="AJ130" s="184">
        <f>'Crisis Indicator Data'!AF127</f>
        <v>1</v>
      </c>
      <c r="AK130" s="184">
        <f>'Crisis Indicator Data'!AG127</f>
        <v>2</v>
      </c>
      <c r="AL130" s="184">
        <f t="shared" si="49"/>
        <v>4</v>
      </c>
      <c r="AM130" s="163">
        <f t="shared" si="50"/>
        <v>3</v>
      </c>
      <c r="AN130" s="163">
        <f t="shared" si="51"/>
        <v>2.5</v>
      </c>
    </row>
    <row r="131" spans="1:40" ht="13.5" customHeight="1" x14ac:dyDescent="0.25">
      <c r="A131" s="172" t="str">
        <f>'Crisis Indicator Data'!A128</f>
        <v>Drought in Senegal</v>
      </c>
      <c r="B131" s="173" t="str">
        <f>'Crisis Indicator Data'!B128</f>
        <v>Drought</v>
      </c>
      <c r="C131" s="173" t="str">
        <f>'Crisis Indicator Data'!C128</f>
        <v>SEN002</v>
      </c>
      <c r="D131" s="173" t="str">
        <f>'Crisis Indicator Data'!D128</f>
        <v>Senegal</v>
      </c>
      <c r="E131" s="174" t="str">
        <f>'Crisis Indicator Data'!E128</f>
        <v>SEN</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1.8</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1.5</v>
      </c>
      <c r="H131" s="163">
        <f t="shared" si="39"/>
        <v>1.65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3.6</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163">
        <f t="shared" si="40"/>
        <v>1.8</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3.5</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163">
        <f t="shared" si="41"/>
        <v>2.7</v>
      </c>
      <c r="O131" s="163">
        <f t="shared" si="42"/>
        <v>2.0500000000000003</v>
      </c>
      <c r="P131" s="163">
        <f>IF(LEN(E131)&gt;3,VLOOKUP(C131,'Regional Crises'!$B$1:$R$69,12,FALSE),VLOOKUP(E131,'Country Indicator Data'!$B$4:$I$300,8,FALSE))</f>
        <v>3</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1.7</v>
      </c>
      <c r="R131" s="163">
        <f t="shared" si="43"/>
        <v>2.35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2.8</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2.7</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1.5</v>
      </c>
      <c r="W131" s="163">
        <f t="shared" si="44"/>
        <v>2.2999999999999998</v>
      </c>
      <c r="X131" s="163">
        <f t="shared" si="45"/>
        <v>2.2000000000000002</v>
      </c>
      <c r="Y131" s="184">
        <f>IF('Core Indicators'!FC128="x","x",IF('Core Indicators'!FC128&gt;=5,5,IF('Core Indicators'!FC128&gt;=4,4,IF('Core Indicators'!FC128&gt;=3,3,IF('Core Indicators'!FC128&gt;=2,2,IF('Core Indicators'!FC128&gt;=1,1,0))))))</f>
        <v>1</v>
      </c>
      <c r="Z131" s="163">
        <f t="shared" si="46"/>
        <v>1</v>
      </c>
      <c r="AA131" s="184">
        <f>'Crisis Indicator Data'!Y128</f>
        <v>0</v>
      </c>
      <c r="AB131" s="184">
        <f>'Crisis Indicator Data'!Z128</f>
        <v>0</v>
      </c>
      <c r="AC131" s="184">
        <f>'Crisis Indicator Data'!AA128</f>
        <v>0</v>
      </c>
      <c r="AD131" s="184">
        <f>'Crisis Indicator Data'!AB128</f>
        <v>0</v>
      </c>
      <c r="AE131" s="184">
        <f t="shared" si="47"/>
        <v>0</v>
      </c>
      <c r="AF131" s="184">
        <f>'Crisis Indicator Data'!AC128</f>
        <v>0</v>
      </c>
      <c r="AG131" s="184">
        <f>'Crisis Indicator Data'!AD128</f>
        <v>1</v>
      </c>
      <c r="AH131" s="184">
        <f t="shared" si="48"/>
        <v>1</v>
      </c>
      <c r="AI131" s="184">
        <f>'Crisis Indicator Data'!AE128</f>
        <v>0</v>
      </c>
      <c r="AJ131" s="184">
        <f>'Crisis Indicator Data'!AF128</f>
        <v>1</v>
      </c>
      <c r="AK131" s="184">
        <f>'Crisis Indicator Data'!AG128</f>
        <v>0</v>
      </c>
      <c r="AL131" s="184">
        <f t="shared" si="49"/>
        <v>1</v>
      </c>
      <c r="AM131" s="163">
        <f t="shared" si="50"/>
        <v>1</v>
      </c>
      <c r="AN131" s="163">
        <f t="shared" si="51"/>
        <v>1</v>
      </c>
    </row>
    <row r="132" spans="1:40" ht="13.5" customHeight="1" x14ac:dyDescent="0.25">
      <c r="A132" s="172" t="str">
        <f>'Crisis Indicator Data'!A129</f>
        <v>Complex crisis in El Salvador</v>
      </c>
      <c r="B132" s="173" t="str">
        <f>'Crisis Indicator Data'!B129</f>
        <v>Displacement,Violence,Floods,Drought</v>
      </c>
      <c r="C132" s="173" t="str">
        <f>'Crisis Indicator Data'!C129</f>
        <v>SLV001</v>
      </c>
      <c r="D132" s="173" t="str">
        <f>'Crisis Indicator Data'!D129</f>
        <v>El Salvador</v>
      </c>
      <c r="E132" s="174" t="str">
        <f>'Crisis Indicator Data'!E129</f>
        <v>SLV</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0.7</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1.4</v>
      </c>
      <c r="H132" s="163">
        <f t="shared" si="39"/>
        <v>1.0499999999999998</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0.9</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163">
        <f t="shared" si="40"/>
        <v>0.45</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2.6</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1.7</v>
      </c>
      <c r="N132" s="163">
        <f t="shared" si="41"/>
        <v>2.15</v>
      </c>
      <c r="O132" s="163">
        <f t="shared" si="42"/>
        <v>1.2166666666666666</v>
      </c>
      <c r="P132" s="163">
        <f>IF(LEN(E132)&gt;3,VLOOKUP(C132,'Regional Crises'!$B$1:$R$69,12,FALSE),VLOOKUP(E132,'Country Indicator Data'!$B$4:$I$300,8,FALSE))</f>
        <v>3</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3.4</v>
      </c>
      <c r="R132" s="163">
        <f t="shared" si="43"/>
        <v>3.2</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3.3</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1.7</v>
      </c>
      <c r="W132" s="163">
        <f t="shared" si="44"/>
        <v>2.6</v>
      </c>
      <c r="X132" s="163">
        <f t="shared" si="45"/>
        <v>2.2999999999999998</v>
      </c>
      <c r="Y132" s="184">
        <f>IF('Core Indicators'!FC129="x","x",IF('Core Indicators'!FC129&gt;=5,5,IF('Core Indicators'!FC129&gt;=4,4,IF('Core Indicators'!FC129&gt;=3,3,IF('Core Indicators'!FC129&gt;=2,2,IF('Core Indicators'!FC129&gt;=1,1,0))))))</f>
        <v>3</v>
      </c>
      <c r="Z132" s="163">
        <f t="shared" si="46"/>
        <v>3</v>
      </c>
      <c r="AA132" s="184">
        <f>'Crisis Indicator Data'!Y129</f>
        <v>0</v>
      </c>
      <c r="AB132" s="184">
        <f>'Crisis Indicator Data'!Z129</f>
        <v>2</v>
      </c>
      <c r="AC132" s="184">
        <f>'Crisis Indicator Data'!AA129</f>
        <v>1</v>
      </c>
      <c r="AD132" s="184">
        <f>'Crisis Indicator Data'!AB129</f>
        <v>0</v>
      </c>
      <c r="AE132" s="184">
        <f t="shared" si="47"/>
        <v>2</v>
      </c>
      <c r="AF132" s="184">
        <f>'Crisis Indicator Data'!AC129</f>
        <v>2</v>
      </c>
      <c r="AG132" s="184">
        <f>'Crisis Indicator Data'!AD129</f>
        <v>2</v>
      </c>
      <c r="AH132" s="184">
        <f t="shared" si="48"/>
        <v>4</v>
      </c>
      <c r="AI132" s="184">
        <f>'Crisis Indicator Data'!AE129</f>
        <v>1</v>
      </c>
      <c r="AJ132" s="184">
        <f>'Crisis Indicator Data'!AF129</f>
        <v>0</v>
      </c>
      <c r="AK132" s="184">
        <f>'Crisis Indicator Data'!AG129</f>
        <v>1</v>
      </c>
      <c r="AL132" s="184">
        <f t="shared" si="49"/>
        <v>2</v>
      </c>
      <c r="AM132" s="163">
        <f t="shared" si="50"/>
        <v>3</v>
      </c>
      <c r="AN132" s="163">
        <f t="shared" si="51"/>
        <v>3</v>
      </c>
    </row>
    <row r="133" spans="1:40" ht="13.5" customHeight="1" x14ac:dyDescent="0.25">
      <c r="A133" s="172" t="str">
        <f>'Crisis Indicator Data'!A130</f>
        <v>Complex crisis in Somalia</v>
      </c>
      <c r="B133" s="173" t="str">
        <f>'Crisis Indicator Data'!B130</f>
        <v>Conflict,Displacement,Floods,Drought</v>
      </c>
      <c r="C133" s="173" t="str">
        <f>'Crisis Indicator Data'!C130</f>
        <v>SOM001</v>
      </c>
      <c r="D133" s="173" t="str">
        <f>'Crisis Indicator Data'!D130</f>
        <v>Somalia</v>
      </c>
      <c r="E133" s="174" t="str">
        <f>'Crisis Indicator Data'!E130</f>
        <v>SOM</v>
      </c>
      <c r="F133" s="163" t="str">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x</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163">
        <f t="shared" si="39"/>
        <v>4.3</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163">
        <f t="shared" si="40"/>
        <v>0</v>
      </c>
      <c r="L133" s="163" t="str">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x</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163">
        <f t="shared" si="41"/>
        <v>1.5</v>
      </c>
      <c r="O133" s="163">
        <f t="shared" si="42"/>
        <v>1.9333333333333333</v>
      </c>
      <c r="P133" s="163">
        <f>IF(LEN(E133)&gt;3,VLOOKUP(C133,'Regional Crises'!$B$1:$R$69,12,FALSE),VLOOKUP(E133,'Country Indicator Data'!$B$4:$I$300,8,FALSE))</f>
        <v>5</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163">
        <f t="shared" si="43"/>
        <v>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4.5999999999999996</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4.9000000000000004</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4.7</v>
      </c>
      <c r="W133" s="163">
        <f t="shared" si="44"/>
        <v>4.7</v>
      </c>
      <c r="X133" s="163">
        <f t="shared" si="45"/>
        <v>3.9</v>
      </c>
      <c r="Y133" s="184">
        <f>IF('Core Indicators'!FC130="x","x",IF('Core Indicators'!FC130&gt;=5,5,IF('Core Indicators'!FC130&gt;=4,4,IF('Core Indicators'!FC130&gt;=3,3,IF('Core Indicators'!FC130&gt;=2,2,IF('Core Indicators'!FC130&gt;=1,1,0))))))</f>
        <v>5</v>
      </c>
      <c r="Z133" s="163">
        <f t="shared" si="46"/>
        <v>5</v>
      </c>
      <c r="AA133" s="184">
        <f>'Crisis Indicator Data'!Y130</f>
        <v>1</v>
      </c>
      <c r="AB133" s="184">
        <f>'Crisis Indicator Data'!Z130</f>
        <v>3</v>
      </c>
      <c r="AC133" s="184">
        <f>'Crisis Indicator Data'!AA130</f>
        <v>2</v>
      </c>
      <c r="AD133" s="184">
        <f>'Crisis Indicator Data'!AB130</f>
        <v>3</v>
      </c>
      <c r="AE133" s="184">
        <f t="shared" si="47"/>
        <v>4</v>
      </c>
      <c r="AF133" s="184">
        <f>'Crisis Indicator Data'!AC130</f>
        <v>2</v>
      </c>
      <c r="AG133" s="184">
        <f>'Crisis Indicator Data'!AD130</f>
        <v>2</v>
      </c>
      <c r="AH133" s="184">
        <f t="shared" si="48"/>
        <v>4</v>
      </c>
      <c r="AI133" s="184">
        <f>'Crisis Indicator Data'!AE130</f>
        <v>3</v>
      </c>
      <c r="AJ133" s="184">
        <f>'Crisis Indicator Data'!AF130</f>
        <v>2</v>
      </c>
      <c r="AK133" s="184">
        <f>'Crisis Indicator Data'!AG130</f>
        <v>2</v>
      </c>
      <c r="AL133" s="184">
        <f t="shared" si="49"/>
        <v>5</v>
      </c>
      <c r="AM133" s="163">
        <f t="shared" si="50"/>
        <v>4</v>
      </c>
      <c r="AN133" s="163">
        <f t="shared" si="51"/>
        <v>4.5</v>
      </c>
    </row>
    <row r="134" spans="1:40" ht="13.5" customHeight="1" x14ac:dyDescent="0.25">
      <c r="A134" s="172" t="str">
        <f>'Crisis Indicator Data'!A131</f>
        <v>Mixed Migration Flows in Somalia</v>
      </c>
      <c r="B134" s="173" t="str">
        <f>'Crisis Indicator Data'!B131</f>
        <v>Displacement</v>
      </c>
      <c r="C134" s="173" t="str">
        <f>'Crisis Indicator Data'!C131</f>
        <v>SOM002</v>
      </c>
      <c r="D134" s="173" t="str">
        <f>'Crisis Indicator Data'!D131</f>
        <v>Somalia</v>
      </c>
      <c r="E134" s="174" t="str">
        <f>'Crisis Indicator Data'!E131</f>
        <v>SOM</v>
      </c>
      <c r="F134" s="163" t="str">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x</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163">
        <f t="shared" ref="H134:H164" si="52">IF(AND(F134="x",G134="x"),"x",AVERAGE(F134,G134))</f>
        <v>4.3</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163">
        <f t="shared" ref="K134:K164" si="53">IF(AND(I134="x",J134="x"),"x",AVERAGE(I134,J134))</f>
        <v>0</v>
      </c>
      <c r="L134" s="163" t="str">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163">
        <f t="shared" ref="N134:N164" si="54">IF(AND(L134="x",M134="x"),"x",AVERAGE(L134,M134))</f>
        <v>1.5</v>
      </c>
      <c r="O134" s="163">
        <f t="shared" ref="O134:O164" si="55">AVERAGE(H134,K134,N134)</f>
        <v>1.9333333333333333</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4"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4.5999999999999996</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4.9000000000000004</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4.7</v>
      </c>
      <c r="W134" s="163">
        <f t="shared" ref="W134:W164" si="57">IF(AND(S134="x",V134="x"),"x",ROUND(AVERAGE(S134,V134,T134,U134),1))</f>
        <v>4.7</v>
      </c>
      <c r="X134" s="163">
        <f t="shared" ref="X134:X164" si="58">ROUND(AVERAGE(O134,W134,R134),1)</f>
        <v>3.9</v>
      </c>
      <c r="Y134" s="184">
        <f>IF('Core Indicators'!FC131="x","x",IF('Core Indicators'!FC131&gt;=5,5,IF('Core Indicators'!FC131&gt;=4,4,IF('Core Indicators'!FC131&gt;=3,3,IF('Core Indicators'!FC131&gt;=2,2,IF('Core Indicators'!FC131&gt;=1,1,0))))))</f>
        <v>1</v>
      </c>
      <c r="Z134" s="163">
        <f t="shared" ref="Z134:Z164" si="59">Y134</f>
        <v>1</v>
      </c>
      <c r="AA134" s="184">
        <f>'Crisis Indicator Data'!Y131</f>
        <v>1</v>
      </c>
      <c r="AB134" s="184">
        <f>'Crisis Indicator Data'!Z131</f>
        <v>3</v>
      </c>
      <c r="AC134" s="184">
        <f>'Crisis Indicator Data'!AA131</f>
        <v>2</v>
      </c>
      <c r="AD134" s="184">
        <f>'Crisis Indicator Data'!AB131</f>
        <v>3</v>
      </c>
      <c r="AE134" s="184">
        <f t="shared" ref="AE134:AE164" si="60">IF(SUM(AA134:AD134)=0,0,IF(SUM(AA134,AB134,AC134,AD134)&lt;2,1,IF(SUM(AA134:AD134)&lt;6,2,IF(SUM(AA134:AD134)&lt;8,3,IF(SUM(AA134:AD134)&lt;10,4,5)))))</f>
        <v>4</v>
      </c>
      <c r="AF134" s="184">
        <f>'Crisis Indicator Data'!AC131</f>
        <v>2</v>
      </c>
      <c r="AG134" s="184">
        <f>'Crisis Indicator Data'!AD131</f>
        <v>2</v>
      </c>
      <c r="AH134" s="184">
        <f t="shared" ref="AH134:AH164" si="61">IF(SUM(AF134:AG134)=0,0,IF(SUM(AF134,AG134)=1,1,IF(SUM(AF134:AG134)&lt;3,2,IF(SUM(AF134:AG134)&lt;4,3,IF(SUM(AF134:AG134)&lt;5,4,5)))))</f>
        <v>4</v>
      </c>
      <c r="AI134" s="184">
        <f>'Crisis Indicator Data'!AE131</f>
        <v>3</v>
      </c>
      <c r="AJ134" s="184">
        <f>'Crisis Indicator Data'!AF131</f>
        <v>2</v>
      </c>
      <c r="AK134" s="184">
        <f>'Crisis Indicator Data'!AG131</f>
        <v>2</v>
      </c>
      <c r="AL134" s="184">
        <f t="shared" ref="AL134:AL164" si="62">IF(SUM(AI134:AK134)=0,0,IF(SUM(AI134:AK134)=1,1,IF(SUM(AI134:AK134)&lt;3,2,IF(SUM(AI134:AK134)&lt;5,3,IF(SUM(AI134:AK134)&lt;7,4,5)))))</f>
        <v>5</v>
      </c>
      <c r="AM134" s="163">
        <f t="shared" ref="AM134:AM164" si="63">IF(AA134=3,5,ROUND(AVERAGE(AE134,AH134,AL134),0))</f>
        <v>4</v>
      </c>
      <c r="AN134" s="163">
        <f t="shared" ref="AN134:AN164" si="64">IF(AND(Z134="x",AM134="x"),"x",ROUND(AVERAGE(Z134,AM134),1))</f>
        <v>2.5</v>
      </c>
    </row>
    <row r="135" spans="1:40" ht="13.5" customHeight="1" x14ac:dyDescent="0.25">
      <c r="A135" s="172" t="str">
        <f>'Crisis Indicator Data'!A132</f>
        <v>Complex crisis in South Sudan</v>
      </c>
      <c r="B135" s="173" t="str">
        <f>'Crisis Indicator Data'!B132</f>
        <v>Conflict,Floods,Displacement</v>
      </c>
      <c r="C135" s="173" t="str">
        <f>'Crisis Indicator Data'!C132</f>
        <v>SSD001</v>
      </c>
      <c r="D135" s="173" t="str">
        <f>'Crisis Indicator Data'!D132</f>
        <v>South Sudan</v>
      </c>
      <c r="E135" s="174" t="str">
        <f>'Crisis Indicator Data'!E132</f>
        <v>SSD</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1.4</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3.7</v>
      </c>
      <c r="H135" s="163">
        <f t="shared" si="52"/>
        <v>2.5499999999999998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3.9</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163">
        <f t="shared" si="53"/>
        <v>1.95</v>
      </c>
      <c r="L135" s="163" t="str">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2.4</v>
      </c>
      <c r="N135" s="163">
        <f t="shared" si="54"/>
        <v>2.4</v>
      </c>
      <c r="O135" s="163">
        <f t="shared" si="55"/>
        <v>2.3000000000000003</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4.3</v>
      </c>
      <c r="R135" s="163">
        <f t="shared" si="56"/>
        <v>4.6500000000000004</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4.4000000000000004</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4.5</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3.9</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5</v>
      </c>
      <c r="W135" s="163">
        <f t="shared" si="57"/>
        <v>4.5</v>
      </c>
      <c r="X135" s="163">
        <f t="shared" si="58"/>
        <v>3.8</v>
      </c>
      <c r="Y135" s="184">
        <f>IF('Core Indicators'!FC132="x","x",IF('Core Indicators'!FC132&gt;=5,5,IF('Core Indicators'!FC132&gt;=4,4,IF('Core Indicators'!FC132&gt;=3,3,IF('Core Indicators'!FC132&gt;=2,2,IF('Core Indicators'!FC132&gt;=1,1,0))))))</f>
        <v>5</v>
      </c>
      <c r="Z135" s="163">
        <f t="shared" si="59"/>
        <v>5</v>
      </c>
      <c r="AA135" s="184">
        <f>'Crisis Indicator Data'!Y132</f>
        <v>2</v>
      </c>
      <c r="AB135" s="184">
        <f>'Crisis Indicator Data'!Z132</f>
        <v>2</v>
      </c>
      <c r="AC135" s="184">
        <f>'Crisis Indicator Data'!AA132</f>
        <v>1</v>
      </c>
      <c r="AD135" s="184">
        <f>'Crisis Indicator Data'!AB132</f>
        <v>3</v>
      </c>
      <c r="AE135" s="184">
        <f t="shared" si="60"/>
        <v>4</v>
      </c>
      <c r="AF135" s="184">
        <f>'Crisis Indicator Data'!AC132</f>
        <v>2</v>
      </c>
      <c r="AG135" s="184">
        <f>'Crisis Indicator Data'!AD132</f>
        <v>2</v>
      </c>
      <c r="AH135" s="184">
        <f t="shared" si="61"/>
        <v>4</v>
      </c>
      <c r="AI135" s="184">
        <f>'Crisis Indicator Data'!AE132</f>
        <v>3</v>
      </c>
      <c r="AJ135" s="184">
        <f>'Crisis Indicator Data'!AF132</f>
        <v>3</v>
      </c>
      <c r="AK135" s="184">
        <f>'Crisis Indicator Data'!AG132</f>
        <v>3</v>
      </c>
      <c r="AL135" s="184">
        <f t="shared" si="62"/>
        <v>5</v>
      </c>
      <c r="AM135" s="163">
        <f t="shared" si="63"/>
        <v>4</v>
      </c>
      <c r="AN135" s="163">
        <f t="shared" si="64"/>
        <v>4.5</v>
      </c>
    </row>
    <row r="136" spans="1:40" ht="13.5" customHeight="1" x14ac:dyDescent="0.25">
      <c r="A136" s="172" t="str">
        <f>'Crisis Indicator Data'!A133</f>
        <v>Displacement from Ukraine conflict in Slovakia</v>
      </c>
      <c r="B136" s="173" t="str">
        <f>'Crisis Indicator Data'!B133</f>
        <v>Displacement,Conflict</v>
      </c>
      <c r="C136" s="173" t="str">
        <f>'Crisis Indicator Data'!C133</f>
        <v>SVK002</v>
      </c>
      <c r="D136" s="173" t="str">
        <f>'Crisis Indicator Data'!D133</f>
        <v>Slovakia</v>
      </c>
      <c r="E136" s="174" t="str">
        <f>'Crisis Indicator Data'!E133</f>
        <v>SVK</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1.4</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0.7</v>
      </c>
      <c r="H136" s="163">
        <f t="shared" si="52"/>
        <v>1.0499999999999998</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1.7</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163">
        <f t="shared" si="53"/>
        <v>1.7999999999999998</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1.3</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0</v>
      </c>
      <c r="N136" s="163">
        <f t="shared" si="54"/>
        <v>0.65</v>
      </c>
      <c r="O136" s="163">
        <f t="shared" si="55"/>
        <v>1.1666666666666665</v>
      </c>
      <c r="P136" s="163">
        <f>IF(LEN(E136)&gt;3,VLOOKUP(C136,'Regional Crises'!$B$1:$R$69,12,FALSE),VLOOKUP(E136,'Country Indicator Data'!$B$4:$I$300,8,FALSE))</f>
        <v>1</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0</v>
      </c>
      <c r="R136" s="163">
        <f t="shared" si="56"/>
        <v>0.5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2.5</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1.9</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1</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0.6</v>
      </c>
      <c r="W136" s="163">
        <f t="shared" si="57"/>
        <v>1.5</v>
      </c>
      <c r="X136" s="163">
        <f t="shared" si="58"/>
        <v>1.1000000000000001</v>
      </c>
      <c r="Y136" s="184">
        <f>IF('Core Indicators'!FC133="x","x",IF('Core Indicators'!FC133&gt;=5,5,IF('Core Indicators'!FC133&gt;=4,4,IF('Core Indicators'!FC133&gt;=3,3,IF('Core Indicators'!FC133&gt;=2,2,IF('Core Indicators'!FC133&gt;=1,1,0))))))</f>
        <v>2</v>
      </c>
      <c r="Z136" s="163">
        <f t="shared" si="59"/>
        <v>2</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0</v>
      </c>
      <c r="AH136" s="184">
        <f t="shared" si="61"/>
        <v>0</v>
      </c>
      <c r="AI136" s="184">
        <f>'Crisis Indicator Data'!AE133</f>
        <v>0</v>
      </c>
      <c r="AJ136" s="184">
        <f>'Crisis Indicator Data'!AF133</f>
        <v>0</v>
      </c>
      <c r="AK136" s="184">
        <f>'Crisis Indicator Data'!AG133</f>
        <v>0</v>
      </c>
      <c r="AL136" s="184">
        <f t="shared" si="62"/>
        <v>0</v>
      </c>
      <c r="AM136" s="163">
        <f t="shared" si="63"/>
        <v>0</v>
      </c>
      <c r="AN136" s="163">
        <f t="shared" si="64"/>
        <v>1</v>
      </c>
    </row>
    <row r="137" spans="1:40" ht="13.5" customHeight="1" x14ac:dyDescent="0.25">
      <c r="A137" s="172" t="str">
        <f>'Crisis Indicator Data'!A134</f>
        <v>Food Security Crisis in Eswatini</v>
      </c>
      <c r="B137" s="173" t="str">
        <f>'Crisis Indicator Data'!B134</f>
        <v>Drought</v>
      </c>
      <c r="C137" s="173" t="str">
        <f>'Crisis Indicator Data'!C134</f>
        <v>SWZ001</v>
      </c>
      <c r="D137" s="173" t="str">
        <f>'Crisis Indicator Data'!D134</f>
        <v>Eswatini</v>
      </c>
      <c r="E137" s="174" t="str">
        <f>'Crisis Indicator Data'!E134</f>
        <v>SWZ</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3.2</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3.2</v>
      </c>
      <c r="H137" s="163">
        <f t="shared" si="52"/>
        <v>3.2</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0</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0</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3.9</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3.7</v>
      </c>
      <c r="N137" s="163">
        <f t="shared" si="54"/>
        <v>3.8</v>
      </c>
      <c r="O137" s="163">
        <f t="shared" si="55"/>
        <v>2.3333333333333335</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163">
        <f t="shared" si="56"/>
        <v>1.5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3.3</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3.8</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4.0999999999999996</v>
      </c>
      <c r="W137" s="163">
        <f t="shared" si="57"/>
        <v>3.6</v>
      </c>
      <c r="X137" s="163">
        <f t="shared" si="58"/>
        <v>2.5</v>
      </c>
      <c r="Y137" s="184">
        <f>IF('Core Indicators'!FC134="x","x",IF('Core Indicators'!FC134&gt;=5,5,IF('Core Indicators'!FC134&gt;=4,4,IF('Core Indicators'!FC134&gt;=3,3,IF('Core Indicators'!FC134&gt;=2,2,IF('Core Indicators'!FC134&gt;=1,1,0))))))</f>
        <v>1</v>
      </c>
      <c r="Z137" s="163">
        <f t="shared" si="59"/>
        <v>1</v>
      </c>
      <c r="AA137" s="184">
        <f>'Crisis Indicator Data'!Y134</f>
        <v>0</v>
      </c>
      <c r="AB137" s="184">
        <f>'Crisis Indicator Data'!Z134</f>
        <v>1</v>
      </c>
      <c r="AC137" s="184">
        <f>'Crisis Indicator Data'!AA134</f>
        <v>0</v>
      </c>
      <c r="AD137" s="184">
        <f>'Crisis Indicator Data'!AB134</f>
        <v>0</v>
      </c>
      <c r="AE137" s="184">
        <f t="shared" si="60"/>
        <v>1</v>
      </c>
      <c r="AF137" s="184">
        <f>'Crisis Indicator Data'!AC134</f>
        <v>0</v>
      </c>
      <c r="AG137" s="184">
        <f>'Crisis Indicator Data'!AD134</f>
        <v>0</v>
      </c>
      <c r="AH137" s="184">
        <f t="shared" si="61"/>
        <v>0</v>
      </c>
      <c r="AI137" s="184">
        <f>'Crisis Indicator Data'!AE134</f>
        <v>0</v>
      </c>
      <c r="AJ137" s="184">
        <f>'Crisis Indicator Data'!AF134</f>
        <v>0</v>
      </c>
      <c r="AK137" s="184">
        <f>'Crisis Indicator Data'!AG134</f>
        <v>1</v>
      </c>
      <c r="AL137" s="184">
        <f t="shared" si="62"/>
        <v>1</v>
      </c>
      <c r="AM137" s="163">
        <f t="shared" si="63"/>
        <v>1</v>
      </c>
      <c r="AN137" s="163">
        <f t="shared" si="64"/>
        <v>1</v>
      </c>
    </row>
    <row r="138" spans="1:40" ht="13.5" customHeight="1" x14ac:dyDescent="0.25">
      <c r="A138" s="172" t="str">
        <f>'Crisis Indicator Data'!A135</f>
        <v>Syrian conflict</v>
      </c>
      <c r="B138" s="173" t="str">
        <f>'Crisis Indicator Data'!B135</f>
        <v>Conflict,Displacement,Violence</v>
      </c>
      <c r="C138" s="173" t="str">
        <f>'Crisis Indicator Data'!C135</f>
        <v>SYR001</v>
      </c>
      <c r="D138" s="173" t="str">
        <f>'Crisis Indicator Data'!D135</f>
        <v>Syria</v>
      </c>
      <c r="E138" s="174" t="str">
        <f>'Crisis Indicator Data'!E135</f>
        <v>SYR</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4.5999999999999996</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4.0999999999999996</v>
      </c>
      <c r="H138" s="163">
        <f t="shared" si="52"/>
        <v>4.3499999999999996</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2.7</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5</v>
      </c>
      <c r="K138" s="163">
        <f t="shared" si="53"/>
        <v>3.85</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3.6</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1.6</v>
      </c>
      <c r="N138" s="163">
        <f t="shared" si="54"/>
        <v>2.6</v>
      </c>
      <c r="O138" s="163">
        <f t="shared" si="55"/>
        <v>3.5999999999999996</v>
      </c>
      <c r="P138" s="163">
        <f>IF(LEN(E138)&gt;3,VLOOKUP(C138,'Regional Crises'!$B$1:$R$69,12,FALSE),VLOOKUP(E138,'Country Indicator Data'!$B$4:$I$300,8,FALSE))</f>
        <v>5</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5</v>
      </c>
      <c r="R138" s="163">
        <f t="shared" si="56"/>
        <v>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4.4000000000000004</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4.5999999999999996</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4.3</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5</v>
      </c>
      <c r="W138" s="163">
        <f t="shared" si="57"/>
        <v>4.5999999999999996</v>
      </c>
      <c r="X138" s="163">
        <f t="shared" si="58"/>
        <v>4.4000000000000004</v>
      </c>
      <c r="Y138" s="184">
        <f>IF('Core Indicators'!FC135="x","x",IF('Core Indicators'!FC135&gt;=5,5,IF('Core Indicators'!FC135&gt;=4,4,IF('Core Indicators'!FC135&gt;=3,3,IF('Core Indicators'!FC135&gt;=2,2,IF('Core Indicators'!FC135&gt;=1,1,0))))))</f>
        <v>5</v>
      </c>
      <c r="Z138" s="163">
        <f t="shared" si="59"/>
        <v>5</v>
      </c>
      <c r="AA138" s="184">
        <f>'Crisis Indicator Data'!Y135</f>
        <v>1</v>
      </c>
      <c r="AB138" s="184">
        <f>'Crisis Indicator Data'!Z135</f>
        <v>3</v>
      </c>
      <c r="AC138" s="184">
        <f>'Crisis Indicator Data'!AA135</f>
        <v>2</v>
      </c>
      <c r="AD138" s="184">
        <f>'Crisis Indicator Data'!AB135</f>
        <v>0</v>
      </c>
      <c r="AE138" s="184">
        <f t="shared" si="60"/>
        <v>3</v>
      </c>
      <c r="AF138" s="184">
        <f>'Crisis Indicator Data'!AC135</f>
        <v>3</v>
      </c>
      <c r="AG138" s="184">
        <f>'Crisis Indicator Data'!AD135</f>
        <v>2</v>
      </c>
      <c r="AH138" s="184">
        <f t="shared" si="61"/>
        <v>5</v>
      </c>
      <c r="AI138" s="184">
        <f>'Crisis Indicator Data'!AE135</f>
        <v>3</v>
      </c>
      <c r="AJ138" s="184">
        <f>'Crisis Indicator Data'!AF135</f>
        <v>2</v>
      </c>
      <c r="AK138" s="184">
        <f>'Crisis Indicator Data'!AG135</f>
        <v>3</v>
      </c>
      <c r="AL138" s="184">
        <f t="shared" si="62"/>
        <v>5</v>
      </c>
      <c r="AM138" s="163">
        <f t="shared" si="63"/>
        <v>4</v>
      </c>
      <c r="AN138" s="163">
        <f t="shared" si="64"/>
        <v>4.5</v>
      </c>
    </row>
    <row r="139" spans="1:40" ht="13.5" customHeight="1" x14ac:dyDescent="0.25">
      <c r="A139" s="172" t="str">
        <f>'Crisis Indicator Data'!A136</f>
        <v>Türkiye / Syria earthquake in Syria</v>
      </c>
      <c r="B139" s="173" t="str">
        <f>'Crisis Indicator Data'!B136</f>
        <v>Earthquake</v>
      </c>
      <c r="C139" s="173" t="str">
        <f>'Crisis Indicator Data'!C136</f>
        <v>SYR002</v>
      </c>
      <c r="D139" s="173" t="str">
        <f>'Crisis Indicator Data'!D136</f>
        <v>Syria</v>
      </c>
      <c r="E139" s="174" t="str">
        <f>'Crisis Indicator Data'!E136</f>
        <v>SYR</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4.5999999999999996</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4.0999999999999996</v>
      </c>
      <c r="H139" s="163">
        <f t="shared" si="52"/>
        <v>4.3499999999999996</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2.7</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163">
        <f t="shared" si="53"/>
        <v>3.85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3.6</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163">
        <f t="shared" si="54"/>
        <v>2.6</v>
      </c>
      <c r="O139" s="163">
        <f t="shared" si="55"/>
        <v>3.5999999999999996</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163">
        <f t="shared" si="56"/>
        <v>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4.4000000000000004</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4.5999999999999996</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4.3</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5</v>
      </c>
      <c r="W139" s="163">
        <f t="shared" si="57"/>
        <v>4.5999999999999996</v>
      </c>
      <c r="X139" s="163">
        <f t="shared" si="58"/>
        <v>4.4000000000000004</v>
      </c>
      <c r="Y139" s="184">
        <f>IF('Core Indicators'!FC136="x","x",IF('Core Indicators'!FC136&gt;=5,5,IF('Core Indicators'!FC136&gt;=4,4,IF('Core Indicators'!FC136&gt;=3,3,IF('Core Indicators'!FC136&gt;=2,2,IF('Core Indicators'!FC136&gt;=1,1,0))))))</f>
        <v>5</v>
      </c>
      <c r="Z139" s="163">
        <f t="shared" si="59"/>
        <v>5</v>
      </c>
      <c r="AA139" s="184">
        <f>'Crisis Indicator Data'!Y136</f>
        <v>1</v>
      </c>
      <c r="AB139" s="184">
        <f>'Crisis Indicator Data'!Z136</f>
        <v>3</v>
      </c>
      <c r="AC139" s="184">
        <f>'Crisis Indicator Data'!AA136</f>
        <v>2</v>
      </c>
      <c r="AD139" s="184">
        <f>'Crisis Indicator Data'!AB136</f>
        <v>3</v>
      </c>
      <c r="AE139" s="184">
        <f t="shared" si="60"/>
        <v>4</v>
      </c>
      <c r="AF139" s="184">
        <f>'Crisis Indicator Data'!AC136</f>
        <v>0</v>
      </c>
      <c r="AG139" s="184">
        <f>'Crisis Indicator Data'!AD136</f>
        <v>2</v>
      </c>
      <c r="AH139" s="184">
        <f t="shared" si="61"/>
        <v>2</v>
      </c>
      <c r="AI139" s="184">
        <f>'Crisis Indicator Data'!AE136</f>
        <v>3</v>
      </c>
      <c r="AJ139" s="184">
        <f>'Crisis Indicator Data'!AF136</f>
        <v>2</v>
      </c>
      <c r="AK139" s="184">
        <f>'Crisis Indicator Data'!AG136</f>
        <v>3</v>
      </c>
      <c r="AL139" s="184">
        <f t="shared" si="62"/>
        <v>5</v>
      </c>
      <c r="AM139" s="163">
        <f t="shared" si="63"/>
        <v>4</v>
      </c>
      <c r="AN139" s="163">
        <f t="shared" si="64"/>
        <v>4.5</v>
      </c>
    </row>
    <row r="140" spans="1:40" ht="13.5" customHeight="1" x14ac:dyDescent="0.25">
      <c r="A140" s="172" t="str">
        <f>'Crisis Indicator Data'!A137</f>
        <v>Complex crisis in Chad</v>
      </c>
      <c r="B140" s="173" t="str">
        <f>'Crisis Indicator Data'!B137</f>
        <v>Conflict,Displacement</v>
      </c>
      <c r="C140" s="173" t="str">
        <f>'Crisis Indicator Data'!C137</f>
        <v>TCD001</v>
      </c>
      <c r="D140" s="173" t="str">
        <f>'Crisis Indicator Data'!D137</f>
        <v>Chad</v>
      </c>
      <c r="E140" s="174" t="str">
        <f>'Crisis Indicator Data'!E137</f>
        <v>TCD</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163">
        <f t="shared" si="52"/>
        <v>2.65</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163">
        <f t="shared" si="53"/>
        <v>3.25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163">
        <f t="shared" si="54"/>
        <v>3.5</v>
      </c>
      <c r="O140" s="163">
        <f t="shared" si="55"/>
        <v>3.1333333333333333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3.5</v>
      </c>
      <c r="R140" s="163">
        <f t="shared" si="56"/>
        <v>4.25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163">
        <f t="shared" si="57"/>
        <v>4</v>
      </c>
      <c r="X140" s="163">
        <f t="shared" si="58"/>
        <v>3.8</v>
      </c>
      <c r="Y140" s="184">
        <f>IF('Core Indicators'!FC137="x","x",IF('Core Indicators'!FC137&gt;=5,5,IF('Core Indicators'!FC137&gt;=4,4,IF('Core Indicators'!FC137&gt;=3,3,IF('Core Indicators'!FC137&gt;=2,2,IF('Core Indicators'!FC137&gt;=1,1,0))))))</f>
        <v>5</v>
      </c>
      <c r="Z140" s="163">
        <f t="shared" si="59"/>
        <v>5</v>
      </c>
      <c r="AA140" s="184">
        <f>'Crisis Indicator Data'!Y137</f>
        <v>1</v>
      </c>
      <c r="AB140" s="184">
        <f>'Crisis Indicator Data'!Z137</f>
        <v>3</v>
      </c>
      <c r="AC140" s="184">
        <f>'Crisis Indicator Data'!AA137</f>
        <v>2</v>
      </c>
      <c r="AD140" s="184">
        <f>'Crisis Indicator Data'!AB137</f>
        <v>0</v>
      </c>
      <c r="AE140" s="184">
        <f t="shared" si="60"/>
        <v>3</v>
      </c>
      <c r="AF140" s="184">
        <f>'Crisis Indicator Data'!AC137</f>
        <v>2</v>
      </c>
      <c r="AG140" s="184">
        <f>'Crisis Indicator Data'!AD137</f>
        <v>3</v>
      </c>
      <c r="AH140" s="184">
        <f t="shared" si="61"/>
        <v>5</v>
      </c>
      <c r="AI140" s="184">
        <f>'Crisis Indicator Data'!AE137</f>
        <v>3</v>
      </c>
      <c r="AJ140" s="184">
        <f>'Crisis Indicator Data'!AF137</f>
        <v>2</v>
      </c>
      <c r="AK140" s="184">
        <f>'Crisis Indicator Data'!AG137</f>
        <v>3</v>
      </c>
      <c r="AL140" s="184">
        <f t="shared" si="62"/>
        <v>5</v>
      </c>
      <c r="AM140" s="163">
        <f t="shared" si="63"/>
        <v>4</v>
      </c>
      <c r="AN140" s="163">
        <f t="shared" si="64"/>
        <v>4.5</v>
      </c>
    </row>
    <row r="141" spans="1:40" ht="13.5" customHeight="1" x14ac:dyDescent="0.25">
      <c r="A141" s="172" t="str">
        <f>'Crisis Indicator Data'!A138</f>
        <v>Lake Chad basin crisis</v>
      </c>
      <c r="B141" s="173" t="str">
        <f>'Crisis Indicator Data'!B138</f>
        <v>Conflict</v>
      </c>
      <c r="C141" s="173" t="str">
        <f>'Crisis Indicator Data'!C138</f>
        <v>TCD003</v>
      </c>
      <c r="D141" s="173" t="str">
        <f>'Crisis Indicator Data'!D138</f>
        <v>Chad</v>
      </c>
      <c r="E141" s="174" t="str">
        <f>'Crisis Indicator Data'!E138</f>
        <v>TCD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63">
        <f t="shared" si="52"/>
        <v>2.65</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3.25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163">
        <f t="shared" si="54"/>
        <v>3.5</v>
      </c>
      <c r="O141" s="163">
        <f t="shared" si="55"/>
        <v>3.1333333333333333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3.5</v>
      </c>
      <c r="R141" s="163">
        <f t="shared" si="56"/>
        <v>4.25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163">
        <f t="shared" si="57"/>
        <v>4</v>
      </c>
      <c r="X141" s="163">
        <f t="shared" si="58"/>
        <v>3.8</v>
      </c>
      <c r="Y141" s="184">
        <f>IF('Core Indicators'!FC138="x","x",IF('Core Indicators'!FC138&gt;=5,5,IF('Core Indicators'!FC138&gt;=4,4,IF('Core Indicators'!FC138&gt;=3,3,IF('Core Indicators'!FC138&gt;=2,2,IF('Core Indicators'!FC138&gt;=1,1,0))))))</f>
        <v>5</v>
      </c>
      <c r="Z141" s="163">
        <f t="shared" si="59"/>
        <v>5</v>
      </c>
      <c r="AA141" s="184">
        <f>'Crisis Indicator Data'!Y138</f>
        <v>1</v>
      </c>
      <c r="AB141" s="184">
        <f>'Crisis Indicator Data'!Z138</f>
        <v>3</v>
      </c>
      <c r="AC141" s="184">
        <f>'Crisis Indicator Data'!AA138</f>
        <v>2</v>
      </c>
      <c r="AD141" s="184">
        <f>'Crisis Indicator Data'!AB138</f>
        <v>0</v>
      </c>
      <c r="AE141" s="184">
        <f t="shared" si="60"/>
        <v>3</v>
      </c>
      <c r="AF141" s="184">
        <f>'Crisis Indicator Data'!AC138</f>
        <v>2</v>
      </c>
      <c r="AG141" s="184">
        <f>'Crisis Indicator Data'!AD138</f>
        <v>3</v>
      </c>
      <c r="AH141" s="184">
        <f t="shared" si="61"/>
        <v>5</v>
      </c>
      <c r="AI141" s="184">
        <f>'Crisis Indicator Data'!AE138</f>
        <v>3</v>
      </c>
      <c r="AJ141" s="184">
        <f>'Crisis Indicator Data'!AF138</f>
        <v>2</v>
      </c>
      <c r="AK141" s="184">
        <f>'Crisis Indicator Data'!AG138</f>
        <v>3</v>
      </c>
      <c r="AL141" s="184">
        <f t="shared" si="62"/>
        <v>5</v>
      </c>
      <c r="AM141" s="163">
        <f t="shared" si="63"/>
        <v>4</v>
      </c>
      <c r="AN141" s="163">
        <f t="shared" si="64"/>
        <v>4.5</v>
      </c>
    </row>
    <row r="142" spans="1:40" ht="13.5" customHeight="1" x14ac:dyDescent="0.25">
      <c r="A142" s="172" t="str">
        <f>'Crisis Indicator Data'!A139</f>
        <v>CAR refugees in Chad</v>
      </c>
      <c r="B142" s="173" t="str">
        <f>'Crisis Indicator Data'!B139</f>
        <v>Displacement</v>
      </c>
      <c r="C142" s="173" t="str">
        <f>'Crisis Indicator Data'!C139</f>
        <v>TCD004</v>
      </c>
      <c r="D142" s="173" t="str">
        <f>'Crisis Indicator Data'!D139</f>
        <v>Chad</v>
      </c>
      <c r="E142" s="174" t="str">
        <f>'Crisis Indicator Data'!E139</f>
        <v>TCD</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163">
        <f t="shared" si="52"/>
        <v>2.65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3.25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163">
        <f t="shared" si="54"/>
        <v>3.5</v>
      </c>
      <c r="O142" s="163">
        <f t="shared" si="55"/>
        <v>3.1333333333333333</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3.5</v>
      </c>
      <c r="R142" s="163">
        <f t="shared" si="56"/>
        <v>4.25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163">
        <f t="shared" si="57"/>
        <v>4</v>
      </c>
      <c r="X142" s="163">
        <f t="shared" si="58"/>
        <v>3.8</v>
      </c>
      <c r="Y142" s="184">
        <f>IF('Core Indicators'!FC139="x","x",IF('Core Indicators'!FC139&gt;=5,5,IF('Core Indicators'!FC139&gt;=4,4,IF('Core Indicators'!FC139&gt;=3,3,IF('Core Indicators'!FC139&gt;=2,2,IF('Core Indicators'!FC139&gt;=1,1,0))))))</f>
        <v>3</v>
      </c>
      <c r="Z142" s="163">
        <f t="shared" si="59"/>
        <v>3</v>
      </c>
      <c r="AA142" s="184">
        <f>'Crisis Indicator Data'!Y139</f>
        <v>1</v>
      </c>
      <c r="AB142" s="184">
        <f>'Crisis Indicator Data'!Z139</f>
        <v>3</v>
      </c>
      <c r="AC142" s="184">
        <f>'Crisis Indicator Data'!AA139</f>
        <v>2</v>
      </c>
      <c r="AD142" s="184">
        <f>'Crisis Indicator Data'!AB139</f>
        <v>0</v>
      </c>
      <c r="AE142" s="184">
        <f t="shared" si="60"/>
        <v>3</v>
      </c>
      <c r="AF142" s="184">
        <f>'Crisis Indicator Data'!AC139</f>
        <v>2</v>
      </c>
      <c r="AG142" s="184">
        <f>'Crisis Indicator Data'!AD139</f>
        <v>1</v>
      </c>
      <c r="AH142" s="184">
        <f t="shared" si="61"/>
        <v>3</v>
      </c>
      <c r="AI142" s="184">
        <f>'Crisis Indicator Data'!AE139</f>
        <v>2</v>
      </c>
      <c r="AJ142" s="184">
        <f>'Crisis Indicator Data'!AF139</f>
        <v>2</v>
      </c>
      <c r="AK142" s="184">
        <f>'Crisis Indicator Data'!AG139</f>
        <v>3</v>
      </c>
      <c r="AL142" s="184">
        <f t="shared" si="62"/>
        <v>5</v>
      </c>
      <c r="AM142" s="163">
        <f t="shared" si="63"/>
        <v>4</v>
      </c>
      <c r="AN142" s="163">
        <f t="shared" si="64"/>
        <v>3.5</v>
      </c>
    </row>
    <row r="143" spans="1:40" x14ac:dyDescent="0.25">
      <c r="A143" s="172" t="str">
        <f>'Crisis Indicator Data'!A140</f>
        <v>Darfur refugees in Chad</v>
      </c>
      <c r="B143" s="173" t="str">
        <f>'Crisis Indicator Data'!B140</f>
        <v>Displacement</v>
      </c>
      <c r="C143" s="173" t="str">
        <f>'Crisis Indicator Data'!C140</f>
        <v>TCD005</v>
      </c>
      <c r="D143" s="173" t="str">
        <f>'Crisis Indicator Data'!D140</f>
        <v>Chad</v>
      </c>
      <c r="E143" s="174" t="str">
        <f>'Crisis Indicator Data'!E140</f>
        <v>TCD</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163">
        <f t="shared" si="52"/>
        <v>2.65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163">
        <f t="shared" si="53"/>
        <v>3.25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163">
        <f t="shared" si="54"/>
        <v>3.5</v>
      </c>
      <c r="O143" s="163">
        <f t="shared" si="55"/>
        <v>3.1333333333333333</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3.5</v>
      </c>
      <c r="R143" s="163">
        <f t="shared" si="56"/>
        <v>4.25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163">
        <f t="shared" si="57"/>
        <v>4</v>
      </c>
      <c r="X143" s="163">
        <f t="shared" si="58"/>
        <v>3.8</v>
      </c>
      <c r="Y143" s="184">
        <f>IF('Core Indicators'!FC140="x","x",IF('Core Indicators'!FC140&gt;=5,5,IF('Core Indicators'!FC140&gt;=4,4,IF('Core Indicators'!FC140&gt;=3,3,IF('Core Indicators'!FC140&gt;=2,2,IF('Core Indicators'!FC140&gt;=1,1,0))))))</f>
        <v>3</v>
      </c>
      <c r="Z143" s="163">
        <f t="shared" si="59"/>
        <v>3</v>
      </c>
      <c r="AA143" s="184">
        <f>'Crisis Indicator Data'!Y140</f>
        <v>1</v>
      </c>
      <c r="AB143" s="184">
        <f>'Crisis Indicator Data'!Z140</f>
        <v>3</v>
      </c>
      <c r="AC143" s="184">
        <f>'Crisis Indicator Data'!AA140</f>
        <v>2</v>
      </c>
      <c r="AD143" s="184">
        <f>'Crisis Indicator Data'!AB140</f>
        <v>0</v>
      </c>
      <c r="AE143" s="184">
        <f t="shared" si="60"/>
        <v>3</v>
      </c>
      <c r="AF143" s="184">
        <f>'Crisis Indicator Data'!AC140</f>
        <v>2</v>
      </c>
      <c r="AG143" s="184">
        <f>'Crisis Indicator Data'!AD140</f>
        <v>1</v>
      </c>
      <c r="AH143" s="184">
        <f t="shared" si="61"/>
        <v>3</v>
      </c>
      <c r="AI143" s="184">
        <f>'Crisis Indicator Data'!AE140</f>
        <v>2</v>
      </c>
      <c r="AJ143" s="184">
        <f>'Crisis Indicator Data'!AF140</f>
        <v>2</v>
      </c>
      <c r="AK143" s="184">
        <f>'Crisis Indicator Data'!AG140</f>
        <v>3</v>
      </c>
      <c r="AL143" s="184">
        <f t="shared" si="62"/>
        <v>5</v>
      </c>
      <c r="AM143" s="163">
        <f t="shared" si="63"/>
        <v>4</v>
      </c>
      <c r="AN143" s="163">
        <f t="shared" si="64"/>
        <v>3.5</v>
      </c>
    </row>
    <row r="144" spans="1:40" x14ac:dyDescent="0.25">
      <c r="A144" s="175" t="str">
        <f>'Crisis Indicator Data'!A141</f>
        <v>Multiple situations in Thailand</v>
      </c>
      <c r="B144" s="176" t="str">
        <f>'Crisis Indicator Data'!B141</f>
        <v>Conflict,Displacement</v>
      </c>
      <c r="C144" s="176" t="str">
        <f>'Crisis Indicator Data'!C141</f>
        <v>THA001</v>
      </c>
      <c r="D144" s="176" t="str">
        <f>'Crisis Indicator Data'!D141</f>
        <v>Thailand</v>
      </c>
      <c r="E144" s="177" t="str">
        <f>'Crisis Indicator Data'!E141</f>
        <v>THA</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2.1</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3.4</v>
      </c>
      <c r="H144" s="163">
        <f t="shared" si="52"/>
        <v>2.75</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1.6</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0.5</v>
      </c>
      <c r="K144" s="163">
        <f t="shared" si="53"/>
        <v>1.05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2.5</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1.2</v>
      </c>
      <c r="N144" s="163">
        <f t="shared" si="54"/>
        <v>1.85</v>
      </c>
      <c r="O144" s="163">
        <f t="shared" si="55"/>
        <v>1.8833333333333335</v>
      </c>
      <c r="P144" s="163">
        <f>IF(LEN(E144)&gt;3,VLOOKUP(C144,'Regional Crises'!$B$1:$R$69,12,FALSE),VLOOKUP(E144,'Country Indicator Data'!$B$4:$I$300,8,FALSE))</f>
        <v>3</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1.9</v>
      </c>
      <c r="R144" s="163">
        <f t="shared" si="56"/>
        <v>2.4500000000000002</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3.2</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2.4</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3.4</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163">
        <f t="shared" si="57"/>
        <v>3.1</v>
      </c>
      <c r="X144" s="163">
        <f t="shared" si="58"/>
        <v>2.5</v>
      </c>
      <c r="Y144" s="184">
        <f>IF('Core Indicators'!FC141="x","x",IF('Core Indicators'!FC141&gt;=5,5,IF('Core Indicators'!FC141&gt;=4,4,IF('Core Indicators'!FC141&gt;=3,3,IF('Core Indicators'!FC141&gt;=2,2,IF('Core Indicators'!FC141&gt;=1,1,0))))))</f>
        <v>2</v>
      </c>
      <c r="Z144" s="163">
        <f t="shared" si="59"/>
        <v>2</v>
      </c>
      <c r="AA144" s="184">
        <f>'Crisis Indicator Data'!Y141</f>
        <v>1</v>
      </c>
      <c r="AB144" s="184">
        <f>'Crisis Indicator Data'!Z141</f>
        <v>1</v>
      </c>
      <c r="AC144" s="184">
        <f>'Crisis Indicator Data'!AA141</f>
        <v>1</v>
      </c>
      <c r="AD144" s="184">
        <f>'Crisis Indicator Data'!AB141</f>
        <v>0</v>
      </c>
      <c r="AE144" s="184">
        <f t="shared" si="60"/>
        <v>2</v>
      </c>
      <c r="AF144" s="184">
        <f>'Crisis Indicator Data'!AC141</f>
        <v>0</v>
      </c>
      <c r="AG144" s="184">
        <f>'Crisis Indicator Data'!AD141</f>
        <v>2</v>
      </c>
      <c r="AH144" s="184">
        <f t="shared" si="61"/>
        <v>2</v>
      </c>
      <c r="AI144" s="184">
        <f>'Crisis Indicator Data'!AE141</f>
        <v>1</v>
      </c>
      <c r="AJ144" s="184">
        <f>'Crisis Indicator Data'!AF141</f>
        <v>3</v>
      </c>
      <c r="AK144" s="184">
        <f>'Crisis Indicator Data'!AG141</f>
        <v>2</v>
      </c>
      <c r="AL144" s="184">
        <f t="shared" si="62"/>
        <v>4</v>
      </c>
      <c r="AM144" s="163">
        <f t="shared" si="63"/>
        <v>3</v>
      </c>
      <c r="AN144" s="163">
        <f t="shared" si="64"/>
        <v>2.5</v>
      </c>
    </row>
    <row r="145" spans="1:40" x14ac:dyDescent="0.25">
      <c r="A145" s="175" t="str">
        <f>'Crisis Indicator Data'!A142</f>
        <v xml:space="preserve">Conflict in southern Thailand </v>
      </c>
      <c r="B145" s="176" t="str">
        <f>'Crisis Indicator Data'!B142</f>
        <v>Conflict</v>
      </c>
      <c r="C145" s="176" t="str">
        <f>'Crisis Indicator Data'!C142</f>
        <v>THA002</v>
      </c>
      <c r="D145" s="176" t="str">
        <f>'Crisis Indicator Data'!D142</f>
        <v>Thailand</v>
      </c>
      <c r="E145" s="177" t="str">
        <f>'Crisis Indicator Data'!E142</f>
        <v>THA</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163">
        <f t="shared" si="52"/>
        <v>2.75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163">
        <f t="shared" si="53"/>
        <v>1.05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163">
        <f t="shared" si="54"/>
        <v>1.85</v>
      </c>
      <c r="O145" s="163">
        <f t="shared" si="55"/>
        <v>1.8833333333333335</v>
      </c>
      <c r="P145" s="163">
        <f>IF(LEN(E145)&gt;3,VLOOKUP(C145,'Regional Crises'!$B$1:$R$69,12,FALSE),VLOOKUP(E145,'Country Indicator Data'!$B$4:$I$300,8,FALSE))</f>
        <v>3</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1.9</v>
      </c>
      <c r="R145" s="163">
        <f t="shared" si="56"/>
        <v>2.4500000000000002</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163">
        <f t="shared" si="57"/>
        <v>3.1</v>
      </c>
      <c r="X145" s="163">
        <f t="shared" si="58"/>
        <v>2.5</v>
      </c>
      <c r="Y145" s="184">
        <f>IF('Core Indicators'!FC142="x","x",IF('Core Indicators'!FC142&gt;=5,5,IF('Core Indicators'!FC142&gt;=4,4,IF('Core Indicators'!FC142&gt;=3,3,IF('Core Indicators'!FC142&gt;=2,2,IF('Core Indicators'!FC142&gt;=1,1,0))))))</f>
        <v>1</v>
      </c>
      <c r="Z145" s="163">
        <f t="shared" si="59"/>
        <v>1</v>
      </c>
      <c r="AA145" s="184">
        <f>'Crisis Indicator Data'!Y142</f>
        <v>1</v>
      </c>
      <c r="AB145" s="184">
        <f>'Crisis Indicator Data'!Z142</f>
        <v>1</v>
      </c>
      <c r="AC145" s="184">
        <f>'Crisis Indicator Data'!AA142</f>
        <v>0</v>
      </c>
      <c r="AD145" s="184">
        <f>'Crisis Indicator Data'!AB142</f>
        <v>0</v>
      </c>
      <c r="AE145" s="184">
        <f t="shared" si="60"/>
        <v>2</v>
      </c>
      <c r="AF145" s="184">
        <f>'Crisis Indicator Data'!AC142</f>
        <v>0</v>
      </c>
      <c r="AG145" s="184">
        <f>'Crisis Indicator Data'!AD142</f>
        <v>0</v>
      </c>
      <c r="AH145" s="184">
        <f t="shared" si="61"/>
        <v>0</v>
      </c>
      <c r="AI145" s="184">
        <f>'Crisis Indicator Data'!AE142</f>
        <v>1</v>
      </c>
      <c r="AJ145" s="184">
        <f>'Crisis Indicator Data'!AF142</f>
        <v>3</v>
      </c>
      <c r="AK145" s="184">
        <f>'Crisis Indicator Data'!AG142</f>
        <v>1</v>
      </c>
      <c r="AL145" s="184">
        <f t="shared" si="62"/>
        <v>4</v>
      </c>
      <c r="AM145" s="163">
        <f t="shared" si="63"/>
        <v>2</v>
      </c>
      <c r="AN145" s="163">
        <f t="shared" si="64"/>
        <v>1.5</v>
      </c>
    </row>
    <row r="146" spans="1:40" x14ac:dyDescent="0.25">
      <c r="A146" s="175" t="str">
        <f>'Crisis Indicator Data'!A143</f>
        <v>Myanmar refugees in Thailand</v>
      </c>
      <c r="B146" s="176" t="str">
        <f>'Crisis Indicator Data'!B143</f>
        <v>Conflict</v>
      </c>
      <c r="C146" s="176" t="str">
        <f>'Crisis Indicator Data'!C143</f>
        <v>THA003</v>
      </c>
      <c r="D146" s="176" t="str">
        <f>'Crisis Indicator Data'!D143</f>
        <v>Thailand</v>
      </c>
      <c r="E146" s="177" t="str">
        <f>'Crisis Indicator Data'!E143</f>
        <v>THA</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163">
        <f t="shared" si="52"/>
        <v>2.75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163">
        <f t="shared" si="53"/>
        <v>1.05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163">
        <f t="shared" si="54"/>
        <v>1.85</v>
      </c>
      <c r="O146" s="163">
        <f t="shared" si="55"/>
        <v>1.8833333333333335</v>
      </c>
      <c r="P146" s="163">
        <f>IF(LEN(E146)&gt;3,VLOOKUP(C146,'Regional Crises'!$B$1:$R$69,12,FALSE),VLOOKUP(E146,'Country Indicator Data'!$B$4:$I$300,8,FALSE))</f>
        <v>3</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1.9</v>
      </c>
      <c r="R146" s="163">
        <f t="shared" si="56"/>
        <v>2.4500000000000002</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163">
        <f t="shared" si="57"/>
        <v>3.1</v>
      </c>
      <c r="X146" s="163">
        <f t="shared" si="58"/>
        <v>2.5</v>
      </c>
      <c r="Y146" s="184">
        <f>IF('Core Indicators'!FC143="x","x",IF('Core Indicators'!FC143&gt;=5,5,IF('Core Indicators'!FC143&gt;=4,4,IF('Core Indicators'!FC143&gt;=3,3,IF('Core Indicators'!FC143&gt;=2,2,IF('Core Indicators'!FC143&gt;=1,1,0))))))</f>
        <v>1</v>
      </c>
      <c r="Z146" s="163">
        <f t="shared" si="59"/>
        <v>1</v>
      </c>
      <c r="AA146" s="184">
        <f>'Crisis Indicator Data'!Y143</f>
        <v>1</v>
      </c>
      <c r="AB146" s="184">
        <f>'Crisis Indicator Data'!Z143</f>
        <v>0</v>
      </c>
      <c r="AC146" s="184">
        <f>'Crisis Indicator Data'!AA143</f>
        <v>1</v>
      </c>
      <c r="AD146" s="184">
        <f>'Crisis Indicator Data'!AB143</f>
        <v>0</v>
      </c>
      <c r="AE146" s="184">
        <f t="shared" si="60"/>
        <v>2</v>
      </c>
      <c r="AF146" s="184">
        <f>'Crisis Indicator Data'!AC143</f>
        <v>0</v>
      </c>
      <c r="AG146" s="184">
        <f>'Crisis Indicator Data'!AD143</f>
        <v>2</v>
      </c>
      <c r="AH146" s="184">
        <f t="shared" si="61"/>
        <v>2</v>
      </c>
      <c r="AI146" s="184">
        <f>'Crisis Indicator Data'!AE143</f>
        <v>0</v>
      </c>
      <c r="AJ146" s="184">
        <f>'Crisis Indicator Data'!AF143</f>
        <v>3</v>
      </c>
      <c r="AK146" s="184">
        <f>'Crisis Indicator Data'!AG143</f>
        <v>2</v>
      </c>
      <c r="AL146" s="184">
        <f t="shared" si="62"/>
        <v>4</v>
      </c>
      <c r="AM146" s="163">
        <f t="shared" si="63"/>
        <v>3</v>
      </c>
      <c r="AN146" s="163">
        <f t="shared" si="64"/>
        <v>2</v>
      </c>
    </row>
    <row r="147" spans="1:40" x14ac:dyDescent="0.25">
      <c r="A147" s="175" t="str">
        <f>'Crisis Indicator Data'!A144</f>
        <v>Venezuelan refugees in Trinidad and Tobago</v>
      </c>
      <c r="B147" s="176" t="str">
        <f>'Crisis Indicator Data'!B144</f>
        <v>Displacement</v>
      </c>
      <c r="C147" s="176" t="str">
        <f>'Crisis Indicator Data'!C144</f>
        <v>TTO002</v>
      </c>
      <c r="D147" s="176" t="str">
        <f>'Crisis Indicator Data'!D144</f>
        <v>Trinidad and Tobago</v>
      </c>
      <c r="E147" s="177" t="str">
        <f>'Crisis Indicator Data'!E144</f>
        <v>TTO</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0.7</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0.8</v>
      </c>
      <c r="H147" s="163">
        <f t="shared" si="52"/>
        <v>0.75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3.8</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4</v>
      </c>
      <c r="K147" s="163">
        <f t="shared" si="53"/>
        <v>3.9</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2.2000000000000002</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1.9</v>
      </c>
      <c r="N147" s="163">
        <f t="shared" si="54"/>
        <v>2.0499999999999998</v>
      </c>
      <c r="O147" s="163">
        <f t="shared" si="55"/>
        <v>2.2333333333333334</v>
      </c>
      <c r="P147" s="163">
        <f>IF(LEN(E147)&gt;3,VLOOKUP(C147,'Regional Crises'!$B$1:$R$69,12,FALSE),VLOOKUP(E147,'Country Indicator Data'!$B$4:$I$300,8,FALSE))</f>
        <v>0</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3.2</v>
      </c>
      <c r="R147" s="163">
        <f t="shared" si="56"/>
        <v>1.6</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2.6</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1.4</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0.9</v>
      </c>
      <c r="W147" s="163">
        <f t="shared" si="57"/>
        <v>2</v>
      </c>
      <c r="X147" s="163">
        <f t="shared" si="58"/>
        <v>1.9</v>
      </c>
      <c r="Y147" s="184">
        <f>IF('Core Indicators'!FC144="x","x",IF('Core Indicators'!FC144&gt;=5,5,IF('Core Indicators'!FC144&gt;=4,4,IF('Core Indicators'!FC144&gt;=3,3,IF('Core Indicators'!FC144&gt;=2,2,IF('Core Indicators'!FC144&gt;=1,1,0))))))</f>
        <v>3</v>
      </c>
      <c r="Z147" s="163">
        <f t="shared" si="59"/>
        <v>3</v>
      </c>
      <c r="AA147" s="184">
        <f>'Crisis Indicator Data'!Y144</f>
        <v>0</v>
      </c>
      <c r="AB147" s="184">
        <f>'Crisis Indicator Data'!Z144</f>
        <v>0</v>
      </c>
      <c r="AC147" s="184">
        <f>'Crisis Indicator Data'!AA144</f>
        <v>0</v>
      </c>
      <c r="AD147" s="184">
        <f>'Crisis Indicator Data'!AB144</f>
        <v>0</v>
      </c>
      <c r="AE147" s="184">
        <f t="shared" si="60"/>
        <v>0</v>
      </c>
      <c r="AF147" s="184">
        <f>'Crisis Indicator Data'!AC144</f>
        <v>2</v>
      </c>
      <c r="AG147" s="184">
        <f>'Crisis Indicator Data'!AD144</f>
        <v>2</v>
      </c>
      <c r="AH147" s="184">
        <f t="shared" si="61"/>
        <v>4</v>
      </c>
      <c r="AI147" s="184">
        <f>'Crisis Indicator Data'!AE144</f>
        <v>1</v>
      </c>
      <c r="AJ147" s="184">
        <f>'Crisis Indicator Data'!AF144</f>
        <v>0</v>
      </c>
      <c r="AK147" s="184">
        <f>'Crisis Indicator Data'!AG144</f>
        <v>2</v>
      </c>
      <c r="AL147" s="184">
        <f t="shared" si="62"/>
        <v>3</v>
      </c>
      <c r="AM147" s="163">
        <f t="shared" si="63"/>
        <v>2</v>
      </c>
      <c r="AN147" s="163">
        <f t="shared" si="64"/>
        <v>2.5</v>
      </c>
    </row>
    <row r="148" spans="1:40" x14ac:dyDescent="0.25">
      <c r="A148" s="175" t="str">
        <f>'Crisis Indicator Data'!A145</f>
        <v>Mixed migration flows in Tunisia</v>
      </c>
      <c r="B148" s="176" t="str">
        <f>'Crisis Indicator Data'!B145</f>
        <v>Displacement</v>
      </c>
      <c r="C148" s="176" t="str">
        <f>'Crisis Indicator Data'!C145</f>
        <v>TUN002</v>
      </c>
      <c r="D148" s="176" t="str">
        <f>'Crisis Indicator Data'!D145</f>
        <v>Tunisia</v>
      </c>
      <c r="E148" s="177" t="str">
        <f>'Crisis Indicator Data'!E145</f>
        <v>TUN</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1.7</v>
      </c>
      <c r="H148" s="163">
        <f t="shared" si="52"/>
        <v>2.1</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0.2</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163">
        <f t="shared" si="53"/>
        <v>0.1</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v>
      </c>
      <c r="N148" s="163">
        <f t="shared" si="54"/>
        <v>1.5</v>
      </c>
      <c r="O148" s="163">
        <f t="shared" si="55"/>
        <v>1.2333333333333334</v>
      </c>
      <c r="P148" s="163">
        <f>IF(LEN(E148)&gt;3,VLOOKUP(C148,'Regional Crises'!$B$1:$R$69,12,FALSE),VLOOKUP(E148,'Country Indicator Data'!$B$4:$I$300,8,FALSE))</f>
        <v>3</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4.0999999999999996</v>
      </c>
      <c r="R148" s="163">
        <f t="shared" si="56"/>
        <v>3.55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2.9</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2.4</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2.2999999999999998</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1.5</v>
      </c>
      <c r="W148" s="163">
        <f t="shared" si="57"/>
        <v>2.2999999999999998</v>
      </c>
      <c r="X148" s="163">
        <f t="shared" si="58"/>
        <v>2.4</v>
      </c>
      <c r="Y148" s="184">
        <f>IF('Core Indicators'!FC145="x","x",IF('Core Indicators'!FC145&gt;=5,5,IF('Core Indicators'!FC145&gt;=4,4,IF('Core Indicators'!FC145&gt;=3,3,IF('Core Indicators'!FC145&gt;=2,2,IF('Core Indicators'!FC145&gt;=1,1,0))))))</f>
        <v>4</v>
      </c>
      <c r="Z148" s="163">
        <f t="shared" si="59"/>
        <v>4</v>
      </c>
      <c r="AA148" s="184">
        <f>'Crisis Indicator Data'!Y145</f>
        <v>0</v>
      </c>
      <c r="AB148" s="184">
        <f>'Crisis Indicator Data'!Z145</f>
        <v>0</v>
      </c>
      <c r="AC148" s="184">
        <f>'Crisis Indicator Data'!AA145</f>
        <v>0</v>
      </c>
      <c r="AD148" s="184">
        <f>'Crisis Indicator Data'!AB145</f>
        <v>0</v>
      </c>
      <c r="AE148" s="184">
        <f t="shared" si="60"/>
        <v>0</v>
      </c>
      <c r="AF148" s="184">
        <f>'Crisis Indicator Data'!AC145</f>
        <v>0</v>
      </c>
      <c r="AG148" s="184">
        <f>'Crisis Indicator Data'!AD145</f>
        <v>0</v>
      </c>
      <c r="AH148" s="184">
        <f t="shared" si="61"/>
        <v>0</v>
      </c>
      <c r="AI148" s="184">
        <f>'Crisis Indicator Data'!AE145</f>
        <v>0</v>
      </c>
      <c r="AJ148" s="184">
        <f>'Crisis Indicator Data'!AF145</f>
        <v>1</v>
      </c>
      <c r="AK148" s="184">
        <f>'Crisis Indicator Data'!AG145</f>
        <v>0</v>
      </c>
      <c r="AL148" s="184">
        <f t="shared" si="62"/>
        <v>1</v>
      </c>
      <c r="AM148" s="163">
        <f t="shared" si="63"/>
        <v>0</v>
      </c>
      <c r="AN148" s="163">
        <f t="shared" si="64"/>
        <v>2</v>
      </c>
    </row>
    <row r="149" spans="1:40" x14ac:dyDescent="0.25">
      <c r="A149" s="175" t="str">
        <f>'Crisis Indicator Data'!A146</f>
        <v>Complex situation in Türkiye</v>
      </c>
      <c r="B149" s="176" t="str">
        <f>'Crisis Indicator Data'!B146</f>
        <v>Displacement,Conflict</v>
      </c>
      <c r="C149" s="176" t="str">
        <f>'Crisis Indicator Data'!C146</f>
        <v>TUR001</v>
      </c>
      <c r="D149" s="176" t="str">
        <f>'Crisis Indicator Data'!D146</f>
        <v>Türkiye</v>
      </c>
      <c r="E149" s="177" t="str">
        <f>'Crisis Indicator Data'!E146</f>
        <v>TUR</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2.5</v>
      </c>
      <c r="H149" s="163">
        <f t="shared" si="52"/>
        <v>2.5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3.4</v>
      </c>
      <c r="K149" s="163">
        <f t="shared" si="53"/>
        <v>2.7</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2.1</v>
      </c>
      <c r="N149" s="163">
        <f t="shared" si="54"/>
        <v>2.0499999999999998</v>
      </c>
      <c r="O149" s="163">
        <f t="shared" si="55"/>
        <v>2.4166666666666665</v>
      </c>
      <c r="P149" s="163">
        <f>IF(LEN(E149)&gt;3,VLOOKUP(C149,'Regional Crises'!$B$1:$R$69,12,FALSE),VLOOKUP(E149,'Country Indicator Data'!$B$4:$I$300,8,FALSE))</f>
        <v>4</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5</v>
      </c>
      <c r="R149" s="163">
        <f t="shared" si="56"/>
        <v>4.5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3.1</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3.3</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163">
        <f t="shared" si="57"/>
        <v>3.2</v>
      </c>
      <c r="X149" s="163">
        <f t="shared" si="58"/>
        <v>3.4</v>
      </c>
      <c r="Y149" s="184">
        <f>IF('Core Indicators'!FC146="x","x",IF('Core Indicators'!FC146&gt;=5,5,IF('Core Indicators'!FC146&gt;=4,4,IF('Core Indicators'!FC146&gt;=3,3,IF('Core Indicators'!FC146&gt;=2,2,IF('Core Indicators'!FC146&gt;=1,1,0))))))</f>
        <v>4</v>
      </c>
      <c r="Z149" s="163">
        <f t="shared" si="59"/>
        <v>4</v>
      </c>
      <c r="AA149" s="184">
        <f>'Crisis Indicator Data'!Y146</f>
        <v>1</v>
      </c>
      <c r="AB149" s="184">
        <f>'Crisis Indicator Data'!Z146</f>
        <v>1</v>
      </c>
      <c r="AC149" s="184">
        <f>'Crisis Indicator Data'!AA146</f>
        <v>1</v>
      </c>
      <c r="AD149" s="184">
        <f>'Crisis Indicator Data'!AB146</f>
        <v>0</v>
      </c>
      <c r="AE149" s="184">
        <f t="shared" si="60"/>
        <v>2</v>
      </c>
      <c r="AF149" s="184">
        <f>'Crisis Indicator Data'!AC146</f>
        <v>0</v>
      </c>
      <c r="AG149" s="184">
        <f>'Crisis Indicator Data'!AD146</f>
        <v>1</v>
      </c>
      <c r="AH149" s="184">
        <f t="shared" si="61"/>
        <v>1</v>
      </c>
      <c r="AI149" s="184">
        <f>'Crisis Indicator Data'!AE146</f>
        <v>0</v>
      </c>
      <c r="AJ149" s="184">
        <f>'Crisis Indicator Data'!AF146</f>
        <v>3</v>
      </c>
      <c r="AK149" s="184">
        <f>'Crisis Indicator Data'!AG146</f>
        <v>3</v>
      </c>
      <c r="AL149" s="184">
        <f t="shared" si="62"/>
        <v>4</v>
      </c>
      <c r="AM149" s="163">
        <f t="shared" si="63"/>
        <v>2</v>
      </c>
      <c r="AN149" s="163">
        <f t="shared" si="64"/>
        <v>3</v>
      </c>
    </row>
    <row r="150" spans="1:40" x14ac:dyDescent="0.25">
      <c r="A150" s="175" t="str">
        <f>'Crisis Indicator Data'!A147</f>
        <v>Syrian Refugees in Türkiye</v>
      </c>
      <c r="B150" s="176" t="str">
        <f>'Crisis Indicator Data'!B147</f>
        <v>Displacement</v>
      </c>
      <c r="C150" s="176" t="str">
        <f>'Crisis Indicator Data'!C147</f>
        <v>TUR002</v>
      </c>
      <c r="D150" s="176" t="str">
        <f>'Crisis Indicator Data'!D147</f>
        <v>Türkiye</v>
      </c>
      <c r="E150" s="177" t="str">
        <f>'Crisis Indicator Data'!E147</f>
        <v>TUR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163">
        <f t="shared" si="52"/>
        <v>2.5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163">
        <f t="shared" si="53"/>
        <v>2.7</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163">
        <f t="shared" si="54"/>
        <v>2.0499999999999998</v>
      </c>
      <c r="O150" s="163">
        <f t="shared" si="55"/>
        <v>2.4166666666666665</v>
      </c>
      <c r="P150" s="163">
        <f>IF(LEN(E150)&gt;3,VLOOKUP(C150,'Regional Crises'!$B$1:$R$69,12,FALSE),VLOOKUP(E150,'Country Indicator Data'!$B$4:$I$300,8,FALSE))</f>
        <v>4</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5</v>
      </c>
      <c r="R150" s="163">
        <f t="shared" si="56"/>
        <v>4.5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3.2</v>
      </c>
      <c r="X150" s="163">
        <f t="shared" si="58"/>
        <v>3.4</v>
      </c>
      <c r="Y150" s="184">
        <f>IF('Core Indicators'!FC147="x","x",IF('Core Indicators'!FC147&gt;=5,5,IF('Core Indicators'!FC147&gt;=4,4,IF('Core Indicators'!FC147&gt;=3,3,IF('Core Indicators'!FC147&gt;=2,2,IF('Core Indicators'!FC147&gt;=1,1,0))))))</f>
        <v>2</v>
      </c>
      <c r="Z150" s="163">
        <f t="shared" si="59"/>
        <v>2</v>
      </c>
      <c r="AA150" s="184">
        <f>'Crisis Indicator Data'!Y147</f>
        <v>1</v>
      </c>
      <c r="AB150" s="184">
        <f>'Crisis Indicator Data'!Z147</f>
        <v>0</v>
      </c>
      <c r="AC150" s="184">
        <f>'Crisis Indicator Data'!AA147</f>
        <v>0</v>
      </c>
      <c r="AD150" s="184">
        <f>'Crisis Indicator Data'!AB147</f>
        <v>0</v>
      </c>
      <c r="AE150" s="184">
        <f t="shared" si="60"/>
        <v>1</v>
      </c>
      <c r="AF150" s="184">
        <f>'Crisis Indicator Data'!AC147</f>
        <v>0</v>
      </c>
      <c r="AG150" s="184">
        <f>'Crisis Indicator Data'!AD147</f>
        <v>1</v>
      </c>
      <c r="AH150" s="184">
        <f t="shared" si="61"/>
        <v>1</v>
      </c>
      <c r="AI150" s="184">
        <f>'Crisis Indicator Data'!AE147</f>
        <v>0</v>
      </c>
      <c r="AJ150" s="184">
        <f>'Crisis Indicator Data'!AF147</f>
        <v>3</v>
      </c>
      <c r="AK150" s="184">
        <f>'Crisis Indicator Data'!AG147</f>
        <v>0</v>
      </c>
      <c r="AL150" s="184">
        <f t="shared" si="62"/>
        <v>3</v>
      </c>
      <c r="AM150" s="163">
        <f t="shared" si="63"/>
        <v>2</v>
      </c>
      <c r="AN150" s="163">
        <f t="shared" si="64"/>
        <v>2</v>
      </c>
    </row>
    <row r="151" spans="1:40" x14ac:dyDescent="0.25">
      <c r="A151" s="175" t="str">
        <f>'Crisis Indicator Data'!A148</f>
        <v>Mixed Migration Flows in Türkiye</v>
      </c>
      <c r="B151" s="176" t="str">
        <f>'Crisis Indicator Data'!B148</f>
        <v>Displacement</v>
      </c>
      <c r="C151" s="176" t="str">
        <f>'Crisis Indicator Data'!C148</f>
        <v>TUR003</v>
      </c>
      <c r="D151" s="176" t="str">
        <f>'Crisis Indicator Data'!D148</f>
        <v>Türkiye</v>
      </c>
      <c r="E151" s="177" t="str">
        <f>'Crisis Indicator Data'!E148</f>
        <v>TUR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163">
        <f t="shared" si="52"/>
        <v>2.5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163">
        <f t="shared" si="53"/>
        <v>2.7</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163">
        <f t="shared" si="54"/>
        <v>2.0499999999999998</v>
      </c>
      <c r="O151" s="163">
        <f t="shared" si="55"/>
        <v>2.4166666666666665</v>
      </c>
      <c r="P151" s="163">
        <f>IF(LEN(E151)&gt;3,VLOOKUP(C151,'Regional Crises'!$B$1:$R$69,12,FALSE),VLOOKUP(E151,'Country Indicator Data'!$B$4:$I$300,8,FALSE))</f>
        <v>4</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163">
        <f t="shared" si="56"/>
        <v>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3.2</v>
      </c>
      <c r="X151" s="163">
        <f t="shared" si="58"/>
        <v>3.4</v>
      </c>
      <c r="Y151" s="184">
        <f>IF('Core Indicators'!FC148="x","x",IF('Core Indicators'!FC148&gt;=5,5,IF('Core Indicators'!FC148&gt;=4,4,IF('Core Indicators'!FC148&gt;=3,3,IF('Core Indicators'!FC148&gt;=2,2,IF('Core Indicators'!FC148&gt;=1,1,0))))))</f>
        <v>2</v>
      </c>
      <c r="Z151" s="163">
        <f t="shared" si="59"/>
        <v>2</v>
      </c>
      <c r="AA151" s="184">
        <f>'Crisis Indicator Data'!Y148</f>
        <v>1</v>
      </c>
      <c r="AB151" s="184">
        <f>'Crisis Indicator Data'!Z148</f>
        <v>0</v>
      </c>
      <c r="AC151" s="184">
        <f>'Crisis Indicator Data'!AA148</f>
        <v>0</v>
      </c>
      <c r="AD151" s="184">
        <f>'Crisis Indicator Data'!AB148</f>
        <v>0</v>
      </c>
      <c r="AE151" s="184">
        <f t="shared" si="60"/>
        <v>1</v>
      </c>
      <c r="AF151" s="184">
        <f>'Crisis Indicator Data'!AC148</f>
        <v>0</v>
      </c>
      <c r="AG151" s="184">
        <f>'Crisis Indicator Data'!AD148</f>
        <v>1</v>
      </c>
      <c r="AH151" s="184">
        <f t="shared" si="61"/>
        <v>1</v>
      </c>
      <c r="AI151" s="184">
        <f>'Crisis Indicator Data'!AE148</f>
        <v>0</v>
      </c>
      <c r="AJ151" s="184">
        <f>'Crisis Indicator Data'!AF148</f>
        <v>3</v>
      </c>
      <c r="AK151" s="184">
        <f>'Crisis Indicator Data'!AG148</f>
        <v>0</v>
      </c>
      <c r="AL151" s="184">
        <f t="shared" si="62"/>
        <v>3</v>
      </c>
      <c r="AM151" s="163">
        <f t="shared" si="63"/>
        <v>2</v>
      </c>
      <c r="AN151" s="163">
        <f t="shared" si="64"/>
        <v>2</v>
      </c>
    </row>
    <row r="152" spans="1:40" x14ac:dyDescent="0.25">
      <c r="A152" s="175" t="str">
        <f>'Crisis Indicator Data'!A149</f>
        <v>Kurdish Conflict</v>
      </c>
      <c r="B152" s="176" t="str">
        <f>'Crisis Indicator Data'!B149</f>
        <v>Conflict</v>
      </c>
      <c r="C152" s="176" t="str">
        <f>'Crisis Indicator Data'!C149</f>
        <v>TUR004</v>
      </c>
      <c r="D152" s="176" t="str">
        <f>'Crisis Indicator Data'!D149</f>
        <v>Türkiye</v>
      </c>
      <c r="E152" s="177" t="str">
        <f>'Crisis Indicator Data'!E149</f>
        <v>TUR</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163">
        <f t="shared" si="52"/>
        <v>2.5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163">
        <f t="shared" si="53"/>
        <v>2.7</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163">
        <f t="shared" si="54"/>
        <v>2.0499999999999998</v>
      </c>
      <c r="O152" s="163">
        <f t="shared" si="55"/>
        <v>2.4166666666666665</v>
      </c>
      <c r="P152" s="163">
        <f>IF(LEN(E152)&gt;3,VLOOKUP(C152,'Regional Crises'!$B$1:$R$69,12,FALSE),VLOOKUP(E152,'Country Indicator Data'!$B$4:$I$300,8,FALSE))</f>
        <v>4</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163">
        <f t="shared" si="57"/>
        <v>3.2</v>
      </c>
      <c r="X152" s="163">
        <f t="shared" si="58"/>
        <v>3.4</v>
      </c>
      <c r="Y152" s="184">
        <f>IF('Core Indicators'!FC149="x","x",IF('Core Indicators'!FC149&gt;=5,5,IF('Core Indicators'!FC149&gt;=4,4,IF('Core Indicators'!FC149&gt;=3,3,IF('Core Indicators'!FC149&gt;=2,2,IF('Core Indicators'!FC149&gt;=1,1,0))))))</f>
        <v>3</v>
      </c>
      <c r="Z152" s="163">
        <f t="shared" si="59"/>
        <v>3</v>
      </c>
      <c r="AA152" s="184">
        <f>'Crisis Indicator Data'!Y149</f>
        <v>1</v>
      </c>
      <c r="AB152" s="184">
        <f>'Crisis Indicator Data'!Z149</f>
        <v>1</v>
      </c>
      <c r="AC152" s="184">
        <f>'Crisis Indicator Data'!AA149</f>
        <v>1</v>
      </c>
      <c r="AD152" s="184">
        <f>'Crisis Indicator Data'!AB149</f>
        <v>0</v>
      </c>
      <c r="AE152" s="184">
        <f t="shared" si="60"/>
        <v>2</v>
      </c>
      <c r="AF152" s="184">
        <f>'Crisis Indicator Data'!AC149</f>
        <v>0</v>
      </c>
      <c r="AG152" s="184">
        <f>'Crisis Indicator Data'!AD149</f>
        <v>0</v>
      </c>
      <c r="AH152" s="184">
        <f t="shared" si="61"/>
        <v>0</v>
      </c>
      <c r="AI152" s="184">
        <f>'Crisis Indicator Data'!AE149</f>
        <v>0</v>
      </c>
      <c r="AJ152" s="184">
        <f>'Crisis Indicator Data'!AF149</f>
        <v>3</v>
      </c>
      <c r="AK152" s="184">
        <f>'Crisis Indicator Data'!AG149</f>
        <v>0</v>
      </c>
      <c r="AL152" s="184">
        <f t="shared" si="62"/>
        <v>3</v>
      </c>
      <c r="AM152" s="163">
        <f t="shared" si="63"/>
        <v>2</v>
      </c>
      <c r="AN152" s="163">
        <f t="shared" si="64"/>
        <v>2.5</v>
      </c>
    </row>
    <row r="153" spans="1:40" x14ac:dyDescent="0.25">
      <c r="A153" s="175" t="str">
        <f>'Crisis Indicator Data'!A150</f>
        <v>Türkiye / Syria earthquake in Türkiye</v>
      </c>
      <c r="B153" s="176" t="str">
        <f>'Crisis Indicator Data'!B150</f>
        <v>Earthquake</v>
      </c>
      <c r="C153" s="176" t="str">
        <f>'Crisis Indicator Data'!C150</f>
        <v>TUR005</v>
      </c>
      <c r="D153" s="176" t="str">
        <f>'Crisis Indicator Data'!D150</f>
        <v>Türkiye</v>
      </c>
      <c r="E153" s="177" t="str">
        <f>'Crisis Indicator Data'!E150</f>
        <v>TUR</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163">
        <f t="shared" si="52"/>
        <v>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163">
        <f t="shared" si="53"/>
        <v>2.7</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163">
        <f t="shared" si="54"/>
        <v>2.0499999999999998</v>
      </c>
      <c r="O153" s="163">
        <f t="shared" si="55"/>
        <v>2.4166666666666665</v>
      </c>
      <c r="P153" s="163">
        <f>IF(LEN(E153)&gt;3,VLOOKUP(C153,'Regional Crises'!$B$1:$R$69,12,FALSE),VLOOKUP(E153,'Country Indicator Data'!$B$4:$I$300,8,FALSE))</f>
        <v>4</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5</v>
      </c>
      <c r="R153" s="163">
        <f t="shared" si="56"/>
        <v>4.5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163">
        <f t="shared" si="57"/>
        <v>3.2</v>
      </c>
      <c r="X153" s="163">
        <f t="shared" si="58"/>
        <v>3.4</v>
      </c>
      <c r="Y153" s="184">
        <f>IF('Core Indicators'!FC150="x","x",IF('Core Indicators'!FC150&gt;=5,5,IF('Core Indicators'!FC150&gt;=4,4,IF('Core Indicators'!FC150&gt;=3,3,IF('Core Indicators'!FC150&gt;=2,2,IF('Core Indicators'!FC150&gt;=1,1,0))))))</f>
        <v>3</v>
      </c>
      <c r="Z153" s="163">
        <f t="shared" si="59"/>
        <v>3</v>
      </c>
      <c r="AA153" s="184">
        <f>'Crisis Indicator Data'!Y150</f>
        <v>1</v>
      </c>
      <c r="AB153" s="184">
        <f>'Crisis Indicator Data'!Z150</f>
        <v>1</v>
      </c>
      <c r="AC153" s="184">
        <f>'Crisis Indicator Data'!AA150</f>
        <v>1</v>
      </c>
      <c r="AD153" s="184">
        <f>'Crisis Indicator Data'!AB150</f>
        <v>3</v>
      </c>
      <c r="AE153" s="184">
        <f t="shared" si="60"/>
        <v>3</v>
      </c>
      <c r="AF153" s="184">
        <f>'Crisis Indicator Data'!AC150</f>
        <v>0</v>
      </c>
      <c r="AG153" s="184">
        <f>'Crisis Indicator Data'!AD150</f>
        <v>0</v>
      </c>
      <c r="AH153" s="184">
        <f t="shared" si="61"/>
        <v>0</v>
      </c>
      <c r="AI153" s="184">
        <f>'Crisis Indicator Data'!AE150</f>
        <v>0</v>
      </c>
      <c r="AJ153" s="184">
        <f>'Crisis Indicator Data'!AF150</f>
        <v>3</v>
      </c>
      <c r="AK153" s="184">
        <f>'Crisis Indicator Data'!AG150</f>
        <v>3</v>
      </c>
      <c r="AL153" s="184">
        <f t="shared" si="62"/>
        <v>4</v>
      </c>
      <c r="AM153" s="163">
        <f t="shared" si="63"/>
        <v>2</v>
      </c>
      <c r="AN153" s="163">
        <f t="shared" si="64"/>
        <v>2.5</v>
      </c>
    </row>
    <row r="154" spans="1:40" x14ac:dyDescent="0.25">
      <c r="A154" s="175" t="str">
        <f>'Crisis Indicator Data'!A151</f>
        <v>Multiple Crises in Tanzania</v>
      </c>
      <c r="B154" s="176" t="str">
        <f>'Crisis Indicator Data'!B151</f>
        <v>Displacement,Drought</v>
      </c>
      <c r="C154" s="176" t="str">
        <f>'Crisis Indicator Data'!C151</f>
        <v>TZA001</v>
      </c>
      <c r="D154" s="176" t="str">
        <f>'Crisis Indicator Data'!D151</f>
        <v>Tanzania</v>
      </c>
      <c r="E154" s="177" t="str">
        <f>'Crisis Indicator Data'!E151</f>
        <v>TZA</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v>
      </c>
      <c r="H154" s="163">
        <f t="shared" si="52"/>
        <v>2.25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2.5</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163">
        <f t="shared" si="53"/>
        <v>1.25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3.6</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1.9</v>
      </c>
      <c r="N154" s="163">
        <f t="shared" si="54"/>
        <v>2.75</v>
      </c>
      <c r="O154" s="163">
        <f t="shared" si="55"/>
        <v>2.0833333333333335</v>
      </c>
      <c r="P154" s="163">
        <f>IF(LEN(E154)&gt;3,VLOOKUP(C154,'Regional Crises'!$B$1:$R$69,12,FALSE),VLOOKUP(E154,'Country Indicator Data'!$B$4:$I$300,8,FALSE))</f>
        <v>1</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0.7</v>
      </c>
      <c r="R154" s="163">
        <f t="shared" si="56"/>
        <v>0.85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3.2</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3.1</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2.5</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v>
      </c>
      <c r="W154" s="163">
        <f t="shared" si="57"/>
        <v>3</v>
      </c>
      <c r="X154" s="163">
        <f t="shared" si="58"/>
        <v>2</v>
      </c>
      <c r="Y154" s="184">
        <f>IF('Core Indicators'!FC151="x","x",IF('Core Indicators'!FC151&gt;=5,5,IF('Core Indicators'!FC151&gt;=4,4,IF('Core Indicators'!FC151&gt;=3,3,IF('Core Indicators'!FC151&gt;=2,2,IF('Core Indicators'!FC151&gt;=1,1,0))))))</f>
        <v>2</v>
      </c>
      <c r="Z154" s="163">
        <f t="shared" si="59"/>
        <v>2</v>
      </c>
      <c r="AA154" s="184">
        <f>'Crisis Indicator Data'!Y151</f>
        <v>2</v>
      </c>
      <c r="AB154" s="184">
        <f>'Crisis Indicator Data'!Z151</f>
        <v>1</v>
      </c>
      <c r="AC154" s="184">
        <f>'Crisis Indicator Data'!AA151</f>
        <v>1</v>
      </c>
      <c r="AD154" s="184">
        <f>'Crisis Indicator Data'!AB151</f>
        <v>0</v>
      </c>
      <c r="AE154" s="184">
        <f t="shared" si="60"/>
        <v>2</v>
      </c>
      <c r="AF154" s="184">
        <f>'Crisis Indicator Data'!AC151</f>
        <v>0</v>
      </c>
      <c r="AG154" s="184">
        <f>'Crisis Indicator Data'!AD151</f>
        <v>1</v>
      </c>
      <c r="AH154" s="184">
        <f t="shared" si="61"/>
        <v>1</v>
      </c>
      <c r="AI154" s="184">
        <f>'Crisis Indicator Data'!AE151</f>
        <v>1</v>
      </c>
      <c r="AJ154" s="184">
        <f>'Crisis Indicator Data'!AF151</f>
        <v>0</v>
      </c>
      <c r="AK154" s="184">
        <f>'Crisis Indicator Data'!AG151</f>
        <v>0</v>
      </c>
      <c r="AL154" s="184">
        <f t="shared" si="62"/>
        <v>1</v>
      </c>
      <c r="AM154" s="163">
        <f t="shared" si="63"/>
        <v>1</v>
      </c>
      <c r="AN154" s="163">
        <f t="shared" si="64"/>
        <v>1.5</v>
      </c>
    </row>
    <row r="155" spans="1:40" x14ac:dyDescent="0.25">
      <c r="A155" s="175" t="str">
        <f>'Crisis Indicator Data'!A152</f>
        <v>International Displacement in Tanzania</v>
      </c>
      <c r="B155" s="176" t="str">
        <f>'Crisis Indicator Data'!B152</f>
        <v>Displacement</v>
      </c>
      <c r="C155" s="176" t="str">
        <f>'Crisis Indicator Data'!C152</f>
        <v>TZA002</v>
      </c>
      <c r="D155" s="176" t="str">
        <f>'Crisis Indicator Data'!D152</f>
        <v>Tanzania</v>
      </c>
      <c r="E155" s="177" t="str">
        <f>'Crisis Indicator Data'!E152</f>
        <v>TZA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163">
        <f t="shared" si="52"/>
        <v>2.25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163">
        <f t="shared" si="53"/>
        <v>1.25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163">
        <f t="shared" si="54"/>
        <v>2.75</v>
      </c>
      <c r="O155" s="163">
        <f t="shared" si="55"/>
        <v>2.0833333333333335</v>
      </c>
      <c r="P155" s="163">
        <f>IF(LEN(E155)&gt;3,VLOOKUP(C155,'Regional Crises'!$B$1:$R$69,12,FALSE),VLOOKUP(E155,'Country Indicator Data'!$B$4:$I$300,8,FALSE))</f>
        <v>1</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0.7</v>
      </c>
      <c r="R155" s="163">
        <f t="shared" si="56"/>
        <v>0.85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163">
        <f t="shared" si="57"/>
        <v>3</v>
      </c>
      <c r="X155" s="163">
        <f t="shared" si="58"/>
        <v>2</v>
      </c>
      <c r="Y155" s="184">
        <f>IF('Core Indicators'!FC152="x","x",IF('Core Indicators'!FC152&gt;=5,5,IF('Core Indicators'!FC152&gt;=4,4,IF('Core Indicators'!FC152&gt;=3,3,IF('Core Indicators'!FC152&gt;=2,2,IF('Core Indicators'!FC152&gt;=1,1,0))))))</f>
        <v>2</v>
      </c>
      <c r="Z155" s="163">
        <f t="shared" si="59"/>
        <v>2</v>
      </c>
      <c r="AA155" s="184">
        <f>'Crisis Indicator Data'!Y152</f>
        <v>1</v>
      </c>
      <c r="AB155" s="184">
        <f>'Crisis Indicator Data'!Z152</f>
        <v>1</v>
      </c>
      <c r="AC155" s="184">
        <f>'Crisis Indicator Data'!AA152</f>
        <v>1</v>
      </c>
      <c r="AD155" s="184">
        <f>'Crisis Indicator Data'!AB152</f>
        <v>0</v>
      </c>
      <c r="AE155" s="184">
        <f t="shared" si="60"/>
        <v>2</v>
      </c>
      <c r="AF155" s="184">
        <f>'Crisis Indicator Data'!AC152</f>
        <v>0</v>
      </c>
      <c r="AG155" s="184">
        <f>'Crisis Indicator Data'!AD152</f>
        <v>1</v>
      </c>
      <c r="AH155" s="184">
        <f t="shared" si="61"/>
        <v>1</v>
      </c>
      <c r="AI155" s="184">
        <f>'Crisis Indicator Data'!AE152</f>
        <v>1</v>
      </c>
      <c r="AJ155" s="184">
        <f>'Crisis Indicator Data'!AF152</f>
        <v>0</v>
      </c>
      <c r="AK155" s="184">
        <f>'Crisis Indicator Data'!AG152</f>
        <v>0</v>
      </c>
      <c r="AL155" s="184">
        <f t="shared" si="62"/>
        <v>1</v>
      </c>
      <c r="AM155" s="163">
        <f t="shared" si="63"/>
        <v>1</v>
      </c>
      <c r="AN155" s="163">
        <f t="shared" si="64"/>
        <v>1.5</v>
      </c>
    </row>
    <row r="156" spans="1:40" x14ac:dyDescent="0.25">
      <c r="A156" s="175" t="str">
        <f>'Crisis Indicator Data'!A153</f>
        <v>Food Security Crisis in North-East Tanzania</v>
      </c>
      <c r="B156" s="176" t="str">
        <f>'Crisis Indicator Data'!B153</f>
        <v>Drought</v>
      </c>
      <c r="C156" s="176" t="str">
        <f>'Crisis Indicator Data'!C153</f>
        <v>TZA003</v>
      </c>
      <c r="D156" s="176" t="str">
        <f>'Crisis Indicator Data'!D153</f>
        <v>Tanzania</v>
      </c>
      <c r="E156" s="177" t="str">
        <f>'Crisis Indicator Data'!E153</f>
        <v>TZA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163">
        <f t="shared" si="52"/>
        <v>2.25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163">
        <f t="shared" si="53"/>
        <v>1.25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163">
        <f t="shared" si="54"/>
        <v>2.75</v>
      </c>
      <c r="O156" s="163">
        <f t="shared" si="55"/>
        <v>2.0833333333333335</v>
      </c>
      <c r="P156" s="163">
        <f>IF(LEN(E156)&gt;3,VLOOKUP(C156,'Regional Crises'!$B$1:$R$69,12,FALSE),VLOOKUP(E156,'Country Indicator Data'!$B$4:$I$300,8,FALSE))</f>
        <v>1</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0.7</v>
      </c>
      <c r="R156" s="163">
        <f t="shared" si="56"/>
        <v>0.85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163">
        <f t="shared" si="57"/>
        <v>3</v>
      </c>
      <c r="X156" s="163">
        <f t="shared" si="58"/>
        <v>2</v>
      </c>
      <c r="Y156" s="184">
        <f>IF('Core Indicators'!FC153="x","x",IF('Core Indicators'!FC153&gt;=5,5,IF('Core Indicators'!FC153&gt;=4,4,IF('Core Indicators'!FC153&gt;=3,3,IF('Core Indicators'!FC153&gt;=2,2,IF('Core Indicators'!FC153&gt;=1,1,0))))))</f>
        <v>2</v>
      </c>
      <c r="Z156" s="163">
        <f t="shared" si="59"/>
        <v>2</v>
      </c>
      <c r="AA156" s="184">
        <f>'Crisis Indicator Data'!Y153</f>
        <v>1</v>
      </c>
      <c r="AB156" s="184">
        <f>'Crisis Indicator Data'!Z153</f>
        <v>0</v>
      </c>
      <c r="AC156" s="184">
        <f>'Crisis Indicator Data'!AA153</f>
        <v>0</v>
      </c>
      <c r="AD156" s="184">
        <f>'Crisis Indicator Data'!AB153</f>
        <v>0</v>
      </c>
      <c r="AE156" s="184">
        <f t="shared" si="60"/>
        <v>1</v>
      </c>
      <c r="AF156" s="184">
        <f>'Crisis Indicator Data'!AC153</f>
        <v>0</v>
      </c>
      <c r="AG156" s="184">
        <f>'Crisis Indicator Data'!AD153</f>
        <v>0</v>
      </c>
      <c r="AH156" s="184">
        <f t="shared" si="61"/>
        <v>0</v>
      </c>
      <c r="AI156" s="184">
        <f>'Crisis Indicator Data'!AE153</f>
        <v>0</v>
      </c>
      <c r="AJ156" s="184">
        <f>'Crisis Indicator Data'!AF153</f>
        <v>0</v>
      </c>
      <c r="AK156" s="184">
        <f>'Crisis Indicator Data'!AG153</f>
        <v>0</v>
      </c>
      <c r="AL156" s="184">
        <f t="shared" si="62"/>
        <v>0</v>
      </c>
      <c r="AM156" s="163">
        <f t="shared" si="63"/>
        <v>0</v>
      </c>
      <c r="AN156" s="163">
        <f t="shared" si="64"/>
        <v>1</v>
      </c>
    </row>
    <row r="157" spans="1:40" x14ac:dyDescent="0.25">
      <c r="A157" s="175" t="str">
        <f>'Crisis Indicator Data'!A154</f>
        <v>International Displacement in Uganda</v>
      </c>
      <c r="B157" s="176" t="str">
        <f>'Crisis Indicator Data'!B154</f>
        <v>Displacement</v>
      </c>
      <c r="C157" s="176" t="str">
        <f>'Crisis Indicator Data'!C154</f>
        <v>UGA005</v>
      </c>
      <c r="D157" s="176" t="str">
        <f>'Crisis Indicator Data'!D154</f>
        <v>Uganda</v>
      </c>
      <c r="E157" s="177" t="str">
        <f>'Crisis Indicator Data'!E154</f>
        <v>UGA</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2.4</v>
      </c>
      <c r="H157" s="163">
        <f t="shared" si="52"/>
        <v>2.4500000000000002</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4.5999999999999996</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2.4</v>
      </c>
      <c r="K157" s="163">
        <f t="shared" si="53"/>
        <v>3.5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3.5</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2.2000000000000002</v>
      </c>
      <c r="N157" s="163">
        <f t="shared" si="54"/>
        <v>2.85</v>
      </c>
      <c r="O157" s="163">
        <f t="shared" si="55"/>
        <v>2.9333333333333336</v>
      </c>
      <c r="P157" s="163">
        <f>IF(LEN(E157)&gt;3,VLOOKUP(C157,'Regional Crises'!$B$1:$R$69,12,FALSE),VLOOKUP(E157,'Country Indicator Data'!$B$4:$I$300,8,FALSE))</f>
        <v>5</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4.9000000000000004</v>
      </c>
      <c r="R157" s="163">
        <f t="shared" si="56"/>
        <v>4.95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3.6</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2.4</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3.3</v>
      </c>
      <c r="W157" s="163">
        <f t="shared" si="57"/>
        <v>3</v>
      </c>
      <c r="X157" s="163">
        <f t="shared" si="58"/>
        <v>3.6</v>
      </c>
      <c r="Y157" s="184">
        <f>IF('Core Indicators'!FC154="x","x",IF('Core Indicators'!FC154&gt;=5,5,IF('Core Indicators'!FC154&gt;=4,4,IF('Core Indicators'!FC154&gt;=3,3,IF('Core Indicators'!FC154&gt;=2,2,IF('Core Indicators'!FC154&gt;=1,1,0))))))</f>
        <v>2</v>
      </c>
      <c r="Z157" s="163">
        <f t="shared" si="59"/>
        <v>2</v>
      </c>
      <c r="AA157" s="184">
        <f>'Crisis Indicator Data'!Y154</f>
        <v>2</v>
      </c>
      <c r="AB157" s="184">
        <f>'Crisis Indicator Data'!Z154</f>
        <v>1</v>
      </c>
      <c r="AC157" s="184">
        <f>'Crisis Indicator Data'!AA154</f>
        <v>1</v>
      </c>
      <c r="AD157" s="184">
        <f>'Crisis Indicator Data'!AB154</f>
        <v>0</v>
      </c>
      <c r="AE157" s="184">
        <f t="shared" si="60"/>
        <v>2</v>
      </c>
      <c r="AF157" s="184">
        <f>'Crisis Indicator Data'!AC154</f>
        <v>0</v>
      </c>
      <c r="AG157" s="184">
        <f>'Crisis Indicator Data'!AD154</f>
        <v>1</v>
      </c>
      <c r="AH157" s="184">
        <f t="shared" si="61"/>
        <v>1</v>
      </c>
      <c r="AI157" s="184">
        <f>'Crisis Indicator Data'!AE154</f>
        <v>0</v>
      </c>
      <c r="AJ157" s="184">
        <f>'Crisis Indicator Data'!AF154</f>
        <v>1</v>
      </c>
      <c r="AK157" s="184">
        <f>'Crisis Indicator Data'!AG154</f>
        <v>2</v>
      </c>
      <c r="AL157" s="184">
        <f t="shared" si="62"/>
        <v>3</v>
      </c>
      <c r="AM157" s="163">
        <f t="shared" si="63"/>
        <v>2</v>
      </c>
      <c r="AN157" s="163">
        <f t="shared" si="64"/>
        <v>2</v>
      </c>
    </row>
    <row r="158" spans="1:40" x14ac:dyDescent="0.25">
      <c r="A158" s="175" t="str">
        <f>'Crisis Indicator Data'!A155</f>
        <v>Conflict in Ukraine</v>
      </c>
      <c r="B158" s="176" t="str">
        <f>'Crisis Indicator Data'!B155</f>
        <v>Conflict,Displacement</v>
      </c>
      <c r="C158" s="176" t="str">
        <f>'Crisis Indicator Data'!C155</f>
        <v>UKR002</v>
      </c>
      <c r="D158" s="176" t="str">
        <f>'Crisis Indicator Data'!D155</f>
        <v>Ukraine</v>
      </c>
      <c r="E158" s="177" t="str">
        <f>'Crisis Indicator Data'!E155</f>
        <v>UKR</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1.4</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1.6</v>
      </c>
      <c r="H158" s="163">
        <f t="shared" si="52"/>
        <v>1.5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1.6</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0.2</v>
      </c>
      <c r="K158" s="163">
        <f t="shared" si="53"/>
        <v>0.9</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1.9</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0.2</v>
      </c>
      <c r="N158" s="163">
        <f t="shared" si="54"/>
        <v>1.05</v>
      </c>
      <c r="O158" s="163">
        <f t="shared" si="55"/>
        <v>1.1500000000000001</v>
      </c>
      <c r="P158" s="163">
        <f>IF(LEN(E158)&gt;3,VLOOKUP(C158,'Regional Crises'!$B$1:$R$69,12,FALSE),VLOOKUP(E158,'Country Indicator Data'!$B$4:$I$300,8,FALSE))</f>
        <v>3</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5</v>
      </c>
      <c r="R158" s="163">
        <f t="shared" si="56"/>
        <v>4</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3.5</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3.2</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1.9</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1.9</v>
      </c>
      <c r="W158" s="163">
        <f t="shared" si="57"/>
        <v>2.6</v>
      </c>
      <c r="X158" s="163">
        <f t="shared" si="58"/>
        <v>2.6</v>
      </c>
      <c r="Y158" s="184">
        <f>IF('Core Indicators'!FC155="x","x",IF('Core Indicators'!FC155&gt;=5,5,IF('Core Indicators'!FC155&gt;=4,4,IF('Core Indicators'!FC155&gt;=3,3,IF('Core Indicators'!FC155&gt;=2,2,IF('Core Indicators'!FC155&gt;=1,1,0))))))</f>
        <v>2</v>
      </c>
      <c r="Z158" s="163">
        <f t="shared" si="59"/>
        <v>2</v>
      </c>
      <c r="AA158" s="184">
        <f>'Crisis Indicator Data'!Y155</f>
        <v>1</v>
      </c>
      <c r="AB158" s="184">
        <f>'Crisis Indicator Data'!Z155</f>
        <v>3</v>
      </c>
      <c r="AC158" s="184">
        <f>'Crisis Indicator Data'!AA155</f>
        <v>2</v>
      </c>
      <c r="AD158" s="184">
        <f>'Crisis Indicator Data'!AB155</f>
        <v>3</v>
      </c>
      <c r="AE158" s="184">
        <f t="shared" si="60"/>
        <v>4</v>
      </c>
      <c r="AF158" s="184">
        <f>'Crisis Indicator Data'!AC155</f>
        <v>0</v>
      </c>
      <c r="AG158" s="184">
        <f>'Crisis Indicator Data'!AD155</f>
        <v>2</v>
      </c>
      <c r="AH158" s="184">
        <f t="shared" si="61"/>
        <v>2</v>
      </c>
      <c r="AI158" s="184">
        <f>'Crisis Indicator Data'!AE155</f>
        <v>3</v>
      </c>
      <c r="AJ158" s="184">
        <f>'Crisis Indicator Data'!AF155</f>
        <v>3</v>
      </c>
      <c r="AK158" s="184">
        <f>'Crisis Indicator Data'!AG155</f>
        <v>3</v>
      </c>
      <c r="AL158" s="184">
        <f t="shared" si="62"/>
        <v>5</v>
      </c>
      <c r="AM158" s="163">
        <f t="shared" si="63"/>
        <v>4</v>
      </c>
      <c r="AN158" s="163">
        <f t="shared" si="64"/>
        <v>3</v>
      </c>
    </row>
    <row r="159" spans="1:40" x14ac:dyDescent="0.25">
      <c r="A159" s="175" t="str">
        <f>'Crisis Indicator Data'!A156</f>
        <v>Complex crisis in Venezuela</v>
      </c>
      <c r="B159" s="176" t="str">
        <f>'Crisis Indicator Data'!B156</f>
        <v>Socio-political,Violence,Floods</v>
      </c>
      <c r="C159" s="176" t="str">
        <f>'Crisis Indicator Data'!C156</f>
        <v>VEN001</v>
      </c>
      <c r="D159" s="176" t="str">
        <f>'Crisis Indicator Data'!D156</f>
        <v>Venezuela</v>
      </c>
      <c r="E159" s="177" t="str">
        <f>'Crisis Indicator Data'!E156</f>
        <v>VEN</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3.5</v>
      </c>
      <c r="H159" s="163">
        <f t="shared" si="52"/>
        <v>3</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1.3</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1.2</v>
      </c>
      <c r="K159" s="163">
        <f t="shared" si="53"/>
        <v>1.25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3.1</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2.5</v>
      </c>
      <c r="N159" s="163">
        <f t="shared" si="54"/>
        <v>2.8</v>
      </c>
      <c r="O159" s="163">
        <f t="shared" si="55"/>
        <v>2.35</v>
      </c>
      <c r="P159" s="163">
        <f>IF(LEN(E159)&gt;3,VLOOKUP(C159,'Regional Crises'!$B$1:$R$69,12,FALSE),VLOOKUP(E159,'Country Indicator Data'!$B$4:$I$300,8,FALSE))</f>
        <v>4</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4.0999999999999996</v>
      </c>
      <c r="R159" s="163">
        <f t="shared" si="56"/>
        <v>4.05</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4.2</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4.8</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4.0999999999999996</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4.2</v>
      </c>
      <c r="W159" s="163">
        <f t="shared" si="57"/>
        <v>4.3</v>
      </c>
      <c r="X159" s="163">
        <f t="shared" si="58"/>
        <v>3.6</v>
      </c>
      <c r="Y159" s="184">
        <f>IF('Core Indicators'!FC156="x","x",IF('Core Indicators'!FC156&gt;=5,5,IF('Core Indicators'!FC156&gt;=4,4,IF('Core Indicators'!FC156&gt;=3,3,IF('Core Indicators'!FC156&gt;=2,2,IF('Core Indicators'!FC156&gt;=1,1,0))))))</f>
        <v>5</v>
      </c>
      <c r="Z159" s="163">
        <f t="shared" si="59"/>
        <v>5</v>
      </c>
      <c r="AA159" s="184">
        <f>'Crisis Indicator Data'!Y156</f>
        <v>1</v>
      </c>
      <c r="AB159" s="184">
        <f>'Crisis Indicator Data'!Z156</f>
        <v>2</v>
      </c>
      <c r="AC159" s="184">
        <f>'Crisis Indicator Data'!AA156</f>
        <v>2</v>
      </c>
      <c r="AD159" s="184">
        <f>'Crisis Indicator Data'!AB156</f>
        <v>0</v>
      </c>
      <c r="AE159" s="184">
        <f t="shared" si="60"/>
        <v>2</v>
      </c>
      <c r="AF159" s="184">
        <f>'Crisis Indicator Data'!AC156</f>
        <v>1</v>
      </c>
      <c r="AG159" s="184">
        <f>'Crisis Indicator Data'!AD156</f>
        <v>3</v>
      </c>
      <c r="AH159" s="184">
        <f t="shared" si="61"/>
        <v>4</v>
      </c>
      <c r="AI159" s="184">
        <f>'Crisis Indicator Data'!AE156</f>
        <v>1</v>
      </c>
      <c r="AJ159" s="184">
        <f>'Crisis Indicator Data'!AF156</f>
        <v>0</v>
      </c>
      <c r="AK159" s="184">
        <f>'Crisis Indicator Data'!AG156</f>
        <v>3</v>
      </c>
      <c r="AL159" s="184">
        <f t="shared" si="62"/>
        <v>3</v>
      </c>
      <c r="AM159" s="163">
        <f t="shared" si="63"/>
        <v>3</v>
      </c>
      <c r="AN159" s="163">
        <f t="shared" si="64"/>
        <v>4</v>
      </c>
    </row>
    <row r="160" spans="1:40" x14ac:dyDescent="0.25">
      <c r="A160" s="175" t="str">
        <f>'Crisis Indicator Data'!A157</f>
        <v>Cyclone Judy and cyclone Kevin in Vanuatu</v>
      </c>
      <c r="B160" s="176" t="str">
        <f>'Crisis Indicator Data'!B157</f>
        <v>Cyclone</v>
      </c>
      <c r="C160" s="176" t="str">
        <f>'Crisis Indicator Data'!C157</f>
        <v>VUT003</v>
      </c>
      <c r="D160" s="176" t="str">
        <f>'Crisis Indicator Data'!D157</f>
        <v>Vanuatu</v>
      </c>
      <c r="E160" s="177" t="str">
        <f>'Crisis Indicator Data'!E157</f>
        <v>VUT</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0.7</v>
      </c>
      <c r="G160" s="163" t="str">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x</v>
      </c>
      <c r="H160" s="163">
        <f t="shared" si="52"/>
        <v>0.7</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0</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0</v>
      </c>
      <c r="L160" s="163" t="str">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x</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1.6</v>
      </c>
      <c r="N160" s="163">
        <f t="shared" si="54"/>
        <v>1.6</v>
      </c>
      <c r="O160" s="163">
        <f t="shared" si="55"/>
        <v>0.76666666666666661</v>
      </c>
      <c r="P160" s="163">
        <f>IF(LEN(E160)&gt;3,VLOOKUP(C160,'Regional Crises'!$B$1:$R$69,12,FALSE),VLOOKUP(E160,'Country Indicator Data'!$B$4:$I$300,8,FALSE))</f>
        <v>0</v>
      </c>
      <c r="Q160" s="163" t="str">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x</v>
      </c>
      <c r="R160" s="163">
        <f t="shared" si="56"/>
        <v>0</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2.7</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2.2999999999999998</v>
      </c>
      <c r="U160" s="163" t="str">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x</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0.9</v>
      </c>
      <c r="W160" s="163">
        <f t="shared" si="57"/>
        <v>2</v>
      </c>
      <c r="X160" s="163">
        <f t="shared" si="58"/>
        <v>0.9</v>
      </c>
      <c r="Y160" s="184">
        <f>IF('Core Indicators'!FC157="x","x",IF('Core Indicators'!FC157&gt;=5,5,IF('Core Indicators'!FC157&gt;=4,4,IF('Core Indicators'!FC157&gt;=3,3,IF('Core Indicators'!FC157&gt;=2,2,IF('Core Indicators'!FC157&gt;=1,1,0))))))</f>
        <v>1</v>
      </c>
      <c r="Z160" s="163">
        <f t="shared" si="59"/>
        <v>1</v>
      </c>
      <c r="AA160" s="184">
        <f>'Crisis Indicator Data'!Y157</f>
        <v>0</v>
      </c>
      <c r="AB160" s="184">
        <f>'Crisis Indicator Data'!Z157</f>
        <v>0</v>
      </c>
      <c r="AC160" s="184">
        <f>'Crisis Indicator Data'!AA157</f>
        <v>0</v>
      </c>
      <c r="AD160" s="184">
        <f>'Crisis Indicator Data'!AB157</f>
        <v>0</v>
      </c>
      <c r="AE160" s="184">
        <f t="shared" si="60"/>
        <v>0</v>
      </c>
      <c r="AF160" s="184">
        <f>'Crisis Indicator Data'!AC157</f>
        <v>0</v>
      </c>
      <c r="AG160" s="184">
        <f>'Crisis Indicator Data'!AD157</f>
        <v>0</v>
      </c>
      <c r="AH160" s="184">
        <f t="shared" si="61"/>
        <v>0</v>
      </c>
      <c r="AI160" s="184">
        <f>'Crisis Indicator Data'!AE157</f>
        <v>0</v>
      </c>
      <c r="AJ160" s="184">
        <f>'Crisis Indicator Data'!AF157</f>
        <v>0</v>
      </c>
      <c r="AK160" s="184">
        <f>'Crisis Indicator Data'!AG157</f>
        <v>3</v>
      </c>
      <c r="AL160" s="184">
        <f t="shared" si="62"/>
        <v>3</v>
      </c>
      <c r="AM160" s="163">
        <f t="shared" si="63"/>
        <v>1</v>
      </c>
      <c r="AN160" s="163">
        <f t="shared" si="64"/>
        <v>1</v>
      </c>
    </row>
    <row r="161" spans="1:40" x14ac:dyDescent="0.25">
      <c r="A161" s="175" t="str">
        <f>'Crisis Indicator Data'!A158</f>
        <v>Conflict in Yemen</v>
      </c>
      <c r="B161" s="176" t="str">
        <f>'Crisis Indicator Data'!B158</f>
        <v>Conflict</v>
      </c>
      <c r="C161" s="176" t="str">
        <f>'Crisis Indicator Data'!C158</f>
        <v>YEM001</v>
      </c>
      <c r="D161" s="176" t="str">
        <f>'Crisis Indicator Data'!D158</f>
        <v>Yemen</v>
      </c>
      <c r="E161" s="177" t="str">
        <f>'Crisis Indicator Data'!E158</f>
        <v>YEM</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4.3</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4.3</v>
      </c>
      <c r="H161" s="163">
        <f t="shared" si="52"/>
        <v>4.3</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3.1</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1.55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5</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1.5</v>
      </c>
      <c r="N161" s="163">
        <f t="shared" si="54"/>
        <v>3.25</v>
      </c>
      <c r="O161" s="163">
        <f t="shared" si="55"/>
        <v>3.0333333333333332</v>
      </c>
      <c r="P161" s="163">
        <f>IF(LEN(E161)&gt;3,VLOOKUP(C161,'Regional Crises'!$B$1:$R$69,12,FALSE),VLOOKUP(E161,'Country Indicator Data'!$B$4:$I$300,8,FALSE))</f>
        <v>5</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4.7</v>
      </c>
      <c r="R161" s="163">
        <f t="shared" si="56"/>
        <v>4.8499999999999996</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4.3</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4.3</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4.4000000000000004</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4.5</v>
      </c>
      <c r="W161" s="163">
        <f t="shared" si="57"/>
        <v>4.4000000000000004</v>
      </c>
      <c r="X161" s="163">
        <f t="shared" si="58"/>
        <v>4.0999999999999996</v>
      </c>
      <c r="Y161" s="184">
        <f>IF('Core Indicators'!FC158="x","x",IF('Core Indicators'!FC158&gt;=5,5,IF('Core Indicators'!FC158&gt;=4,4,IF('Core Indicators'!FC158&gt;=3,3,IF('Core Indicators'!FC158&gt;=2,2,IF('Core Indicators'!FC158&gt;=1,1,0))))))</f>
        <v>4</v>
      </c>
      <c r="Z161" s="163">
        <f t="shared" si="59"/>
        <v>4</v>
      </c>
      <c r="AA161" s="184">
        <f>'Crisis Indicator Data'!Y158</f>
        <v>3</v>
      </c>
      <c r="AB161" s="184">
        <f>'Crisis Indicator Data'!Z158</f>
        <v>3</v>
      </c>
      <c r="AC161" s="184">
        <f>'Crisis Indicator Data'!AA158</f>
        <v>3</v>
      </c>
      <c r="AD161" s="184">
        <f>'Crisis Indicator Data'!AB158</f>
        <v>2</v>
      </c>
      <c r="AE161" s="184">
        <f t="shared" si="60"/>
        <v>5</v>
      </c>
      <c r="AF161" s="184">
        <f>'Crisis Indicator Data'!AC158</f>
        <v>2</v>
      </c>
      <c r="AG161" s="184">
        <f>'Crisis Indicator Data'!AD158</f>
        <v>3</v>
      </c>
      <c r="AH161" s="184">
        <f t="shared" si="61"/>
        <v>5</v>
      </c>
      <c r="AI161" s="184">
        <f>'Crisis Indicator Data'!AE158</f>
        <v>2</v>
      </c>
      <c r="AJ161" s="184">
        <f>'Crisis Indicator Data'!AF158</f>
        <v>2</v>
      </c>
      <c r="AK161" s="184">
        <f>'Crisis Indicator Data'!AG158</f>
        <v>3</v>
      </c>
      <c r="AL161" s="184">
        <f t="shared" si="62"/>
        <v>5</v>
      </c>
      <c r="AM161" s="163">
        <f t="shared" si="63"/>
        <v>5</v>
      </c>
      <c r="AN161" s="163">
        <f t="shared" si="64"/>
        <v>4.5</v>
      </c>
    </row>
    <row r="162" spans="1:40" x14ac:dyDescent="0.25">
      <c r="A162" s="175" t="str">
        <f>'Crisis Indicator Data'!A159</f>
        <v>Mixed migration flows in Yemen</v>
      </c>
      <c r="B162" s="176" t="str">
        <f>'Crisis Indicator Data'!B159</f>
        <v>Displacement</v>
      </c>
      <c r="C162" s="176" t="str">
        <f>'Crisis Indicator Data'!C159</f>
        <v>YEM002</v>
      </c>
      <c r="D162" s="176" t="str">
        <f>'Crisis Indicator Data'!D159</f>
        <v>Yemen</v>
      </c>
      <c r="E162" s="177" t="str">
        <f>'Crisis Indicator Data'!E159</f>
        <v>YEM</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4.3</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4.3</v>
      </c>
      <c r="H162" s="163">
        <f t="shared" si="52"/>
        <v>4.3</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3.1</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1.55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1.5</v>
      </c>
      <c r="N162" s="163">
        <f t="shared" si="54"/>
        <v>3.25</v>
      </c>
      <c r="O162" s="163">
        <f t="shared" si="55"/>
        <v>3.0333333333333332</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4.7</v>
      </c>
      <c r="R162" s="163">
        <f t="shared" si="56"/>
        <v>4.8499999999999996</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4.3</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4.3</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4.4000000000000004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4.5</v>
      </c>
      <c r="W162" s="163">
        <f t="shared" si="57"/>
        <v>4.4000000000000004</v>
      </c>
      <c r="X162" s="163">
        <f t="shared" si="58"/>
        <v>4.0999999999999996</v>
      </c>
      <c r="Y162" s="184">
        <f>IF('Core Indicators'!FC159="x","x",IF('Core Indicators'!FC159&gt;=5,5,IF('Core Indicators'!FC159&gt;=4,4,IF('Core Indicators'!FC159&gt;=3,3,IF('Core Indicators'!FC159&gt;=2,2,IF('Core Indicators'!FC159&gt;=1,1,0))))))</f>
        <v>2</v>
      </c>
      <c r="Z162" s="163">
        <f t="shared" si="59"/>
        <v>2</v>
      </c>
      <c r="AA162" s="184">
        <f>'Crisis Indicator Data'!Y159</f>
        <v>3</v>
      </c>
      <c r="AB162" s="184">
        <f>'Crisis Indicator Data'!Z159</f>
        <v>3</v>
      </c>
      <c r="AC162" s="184">
        <f>'Crisis Indicator Data'!AA159</f>
        <v>3</v>
      </c>
      <c r="AD162" s="184">
        <f>'Crisis Indicator Data'!AB159</f>
        <v>2</v>
      </c>
      <c r="AE162" s="184">
        <f t="shared" si="60"/>
        <v>5</v>
      </c>
      <c r="AF162" s="184">
        <f>'Crisis Indicator Data'!AC159</f>
        <v>2</v>
      </c>
      <c r="AG162" s="184">
        <f>'Crisis Indicator Data'!AD159</f>
        <v>3</v>
      </c>
      <c r="AH162" s="184">
        <f t="shared" si="61"/>
        <v>5</v>
      </c>
      <c r="AI162" s="184">
        <f>'Crisis Indicator Data'!AE159</f>
        <v>2</v>
      </c>
      <c r="AJ162" s="184">
        <f>'Crisis Indicator Data'!AF159</f>
        <v>2</v>
      </c>
      <c r="AK162" s="184">
        <f>'Crisis Indicator Data'!AG159</f>
        <v>3</v>
      </c>
      <c r="AL162" s="184">
        <f t="shared" si="62"/>
        <v>5</v>
      </c>
      <c r="AM162" s="163">
        <f t="shared" si="63"/>
        <v>5</v>
      </c>
      <c r="AN162" s="163">
        <f t="shared" si="64"/>
        <v>3.5</v>
      </c>
    </row>
    <row r="163" spans="1:40" x14ac:dyDescent="0.25">
      <c r="A163" s="175" t="str">
        <f>'Crisis Indicator Data'!A160</f>
        <v>Drought in Zambia</v>
      </c>
      <c r="B163" s="176" t="str">
        <f>'Crisis Indicator Data'!B160</f>
        <v>Drought</v>
      </c>
      <c r="C163" s="176" t="str">
        <f>'Crisis Indicator Data'!C160</f>
        <v>ZMB002</v>
      </c>
      <c r="D163" s="176" t="str">
        <f>'Crisis Indicator Data'!D160</f>
        <v>Zambia</v>
      </c>
      <c r="E163" s="177" t="str">
        <f>'Crisis Indicator Data'!E160</f>
        <v>ZMB</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2.1</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2.1</v>
      </c>
      <c r="H163" s="163">
        <f t="shared" si="52"/>
        <v>2.1</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3.5</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v>
      </c>
      <c r="K163" s="163">
        <f t="shared" si="53"/>
        <v>1.75</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3.6</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4</v>
      </c>
      <c r="N163" s="163">
        <f t="shared" si="54"/>
        <v>3.8</v>
      </c>
      <c r="O163" s="163">
        <f t="shared" si="55"/>
        <v>2.5500000000000003</v>
      </c>
      <c r="P163" s="163">
        <f>IF(LEN(E163)&gt;3,VLOOKUP(C163,'Regional Crises'!$B$1:$R$69,12,FALSE),VLOOKUP(E163,'Country Indicator Data'!$B$4:$I$300,8,FALSE))</f>
        <v>0</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0</v>
      </c>
      <c r="R163" s="163">
        <f t="shared" si="56"/>
        <v>0</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3.3</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2.9</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2.2999999999999998</v>
      </c>
      <c r="W163" s="163">
        <f t="shared" si="57"/>
        <v>2.9</v>
      </c>
      <c r="X163" s="163">
        <f t="shared" si="58"/>
        <v>1.8</v>
      </c>
      <c r="Y163" s="184">
        <f>IF('Core Indicators'!FC160="x","x",IF('Core Indicators'!FC160&gt;=5,5,IF('Core Indicators'!FC160&gt;=4,4,IF('Core Indicators'!FC160&gt;=3,3,IF('Core Indicators'!FC160&gt;=2,2,IF('Core Indicators'!FC160&gt;=1,1,0))))))</f>
        <v>3</v>
      </c>
      <c r="Z163" s="163">
        <f t="shared" si="59"/>
        <v>3</v>
      </c>
      <c r="AA163" s="184">
        <f>'Crisis Indicator Data'!Y160</f>
        <v>1</v>
      </c>
      <c r="AB163" s="184">
        <f>'Crisis Indicator Data'!Z160</f>
        <v>1</v>
      </c>
      <c r="AC163" s="184">
        <f>'Crisis Indicator Data'!AA160</f>
        <v>1</v>
      </c>
      <c r="AD163" s="184">
        <f>'Crisis Indicator Data'!AB160</f>
        <v>0</v>
      </c>
      <c r="AE163" s="184">
        <f t="shared" si="60"/>
        <v>2</v>
      </c>
      <c r="AF163" s="184">
        <f>'Crisis Indicator Data'!AC160</f>
        <v>0</v>
      </c>
      <c r="AG163" s="184">
        <f>'Crisis Indicator Data'!AD160</f>
        <v>0</v>
      </c>
      <c r="AH163" s="184">
        <f t="shared" si="61"/>
        <v>0</v>
      </c>
      <c r="AI163" s="184">
        <f>'Crisis Indicator Data'!AE160</f>
        <v>0</v>
      </c>
      <c r="AJ163" s="184">
        <f>'Crisis Indicator Data'!AF160</f>
        <v>0</v>
      </c>
      <c r="AK163" s="184">
        <f>'Crisis Indicator Data'!AG160</f>
        <v>2</v>
      </c>
      <c r="AL163" s="184">
        <f t="shared" si="62"/>
        <v>2</v>
      </c>
      <c r="AM163" s="163">
        <f t="shared" si="63"/>
        <v>1</v>
      </c>
      <c r="AN163" s="163">
        <f t="shared" si="64"/>
        <v>2</v>
      </c>
    </row>
    <row r="164" spans="1:40" x14ac:dyDescent="0.25">
      <c r="A164" s="175" t="str">
        <f>'Crisis Indicator Data'!A161</f>
        <v>Complex crisis in Zimbabwe</v>
      </c>
      <c r="B164" s="176" t="str">
        <f>'Crisis Indicator Data'!B161</f>
        <v>Socio-political,Drought</v>
      </c>
      <c r="C164" s="176" t="str">
        <f>'Crisis Indicator Data'!C161</f>
        <v>ZWE001</v>
      </c>
      <c r="D164" s="176" t="str">
        <f>'Crisis Indicator Data'!D161</f>
        <v>Zimbabwe</v>
      </c>
      <c r="E164" s="177" t="str">
        <f>'Crisis Indicator Data'!E161</f>
        <v>ZWE</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2.8</v>
      </c>
      <c r="H164" s="163">
        <f t="shared" si="52"/>
        <v>3.9</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1.5</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0.3</v>
      </c>
      <c r="K164" s="163">
        <f t="shared" si="53"/>
        <v>0.9</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3.5</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3.2</v>
      </c>
      <c r="N164" s="163">
        <f t="shared" si="54"/>
        <v>3.35</v>
      </c>
      <c r="O164" s="163">
        <f t="shared" si="55"/>
        <v>2.7166666666666668</v>
      </c>
      <c r="P164" s="163">
        <f>IF(LEN(E164)&gt;3,VLOOKUP(C164,'Regional Crises'!$B$1:$R$69,12,FALSE),VLOOKUP(E164,'Country Indicator Data'!$B$4:$I$300,8,FALSE))</f>
        <v>3</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1.9</v>
      </c>
      <c r="R164" s="163">
        <f t="shared" si="56"/>
        <v>2.4500000000000002</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3.8</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3.4</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3.6</v>
      </c>
      <c r="W164" s="163">
        <f t="shared" si="57"/>
        <v>3.7</v>
      </c>
      <c r="X164" s="163">
        <f t="shared" si="58"/>
        <v>3</v>
      </c>
      <c r="Y164" s="184">
        <f>IF('Core Indicators'!FC161="x","x",IF('Core Indicators'!FC161&gt;=5,5,IF('Core Indicators'!FC161&gt;=4,4,IF('Core Indicators'!FC161&gt;=3,3,IF('Core Indicators'!FC161&gt;=2,2,IF('Core Indicators'!FC161&gt;=1,1,0))))))</f>
        <v>4</v>
      </c>
      <c r="Z164" s="163">
        <f t="shared" si="59"/>
        <v>4</v>
      </c>
      <c r="AA164" s="184">
        <f>'Crisis Indicator Data'!Y161</f>
        <v>1</v>
      </c>
      <c r="AB164" s="184">
        <f>'Crisis Indicator Data'!Z161</f>
        <v>0</v>
      </c>
      <c r="AC164" s="184">
        <f>'Crisis Indicator Data'!AA161</f>
        <v>1</v>
      </c>
      <c r="AD164" s="184">
        <f>'Crisis Indicator Data'!AB161</f>
        <v>0</v>
      </c>
      <c r="AE164" s="184">
        <f t="shared" si="60"/>
        <v>2</v>
      </c>
      <c r="AF164" s="184">
        <f>'Crisis Indicator Data'!AC161</f>
        <v>0</v>
      </c>
      <c r="AG164" s="184">
        <f>'Crisis Indicator Data'!AD161</f>
        <v>0</v>
      </c>
      <c r="AH164" s="184">
        <f t="shared" si="61"/>
        <v>0</v>
      </c>
      <c r="AI164" s="184">
        <f>'Crisis Indicator Data'!AE161</f>
        <v>1</v>
      </c>
      <c r="AJ164" s="184">
        <f>'Crisis Indicator Data'!AF161</f>
        <v>2</v>
      </c>
      <c r="AK164" s="184">
        <f>'Crisis Indicator Data'!AG161</f>
        <v>3</v>
      </c>
      <c r="AL164" s="184">
        <f t="shared" si="62"/>
        <v>4</v>
      </c>
      <c r="AM164" s="163">
        <f t="shared" si="63"/>
        <v>2</v>
      </c>
      <c r="AN164" s="163">
        <f t="shared" si="64"/>
        <v>3</v>
      </c>
    </row>
  </sheetData>
  <mergeCells count="1">
    <mergeCell ref="A1:AN1"/>
  </mergeCells>
  <conditionalFormatting sqref="AN6:AN300">
    <cfRule type="cellIs" dxfId="424" priority="107" stopIfTrue="1" operator="between">
      <formula>4</formula>
      <formula>5</formula>
    </cfRule>
    <cfRule type="cellIs" dxfId="423" priority="108" stopIfTrue="1" operator="between">
      <formula>3</formula>
      <formula>4</formula>
    </cfRule>
    <cfRule type="cellIs" dxfId="422" priority="109" stopIfTrue="1" operator="between">
      <formula>2</formula>
      <formula>3</formula>
    </cfRule>
    <cfRule type="cellIs" dxfId="421" priority="110" stopIfTrue="1" operator="between">
      <formula>1</formula>
      <formula>2</formula>
    </cfRule>
    <cfRule type="cellIs" dxfId="420" priority="111" stopIfTrue="1" operator="between">
      <formula>0</formula>
      <formula>1</formula>
    </cfRule>
  </conditionalFormatting>
  <conditionalFormatting sqref="AM6:AM300">
    <cfRule type="cellIs" dxfId="419" priority="102" stopIfTrue="1" operator="between">
      <formula>4</formula>
      <formula>5</formula>
    </cfRule>
    <cfRule type="cellIs" dxfId="418" priority="103" stopIfTrue="1" operator="between">
      <formula>3</formula>
      <formula>4</formula>
    </cfRule>
    <cfRule type="cellIs" dxfId="417" priority="104" stopIfTrue="1" operator="between">
      <formula>2</formula>
      <formula>3</formula>
    </cfRule>
    <cfRule type="cellIs" dxfId="416" priority="105" stopIfTrue="1" operator="between">
      <formula>1</formula>
      <formula>2</formula>
    </cfRule>
    <cfRule type="cellIs" dxfId="415" priority="106" stopIfTrue="1" operator="between">
      <formula>0</formula>
      <formula>1</formula>
    </cfRule>
  </conditionalFormatting>
  <conditionalFormatting sqref="Z6:Z300">
    <cfRule type="cellIs" dxfId="414" priority="97" stopIfTrue="1" operator="between">
      <formula>4</formula>
      <formula>5</formula>
    </cfRule>
    <cfRule type="cellIs" dxfId="413" priority="98" stopIfTrue="1" operator="between">
      <formula>3</formula>
      <formula>4</formula>
    </cfRule>
    <cfRule type="cellIs" dxfId="412" priority="99" stopIfTrue="1" operator="between">
      <formula>2</formula>
      <formula>3</formula>
    </cfRule>
    <cfRule type="cellIs" dxfId="411" priority="100" stopIfTrue="1" operator="between">
      <formula>1</formula>
      <formula>2</formula>
    </cfRule>
    <cfRule type="cellIs" dxfId="410" priority="101" stopIfTrue="1" operator="between">
      <formula>0</formula>
      <formula>1</formula>
    </cfRule>
  </conditionalFormatting>
  <conditionalFormatting sqref="X6:X300">
    <cfRule type="cellIs" dxfId="409" priority="92" stopIfTrue="1" operator="between">
      <formula>4</formula>
      <formula>5</formula>
    </cfRule>
    <cfRule type="cellIs" dxfId="408" priority="93" stopIfTrue="1" operator="between">
      <formula>3</formula>
      <formula>4</formula>
    </cfRule>
    <cfRule type="cellIs" dxfId="407" priority="94" stopIfTrue="1" operator="between">
      <formula>2</formula>
      <formula>3</formula>
    </cfRule>
    <cfRule type="cellIs" dxfId="406" priority="95" stopIfTrue="1" operator="between">
      <formula>1</formula>
      <formula>2</formula>
    </cfRule>
    <cfRule type="cellIs" dxfId="405" priority="96" stopIfTrue="1" operator="between">
      <formula>0</formula>
      <formula>1</formula>
    </cfRule>
  </conditionalFormatting>
  <conditionalFormatting sqref="W6:W300">
    <cfRule type="cellIs" dxfId="404" priority="87" stopIfTrue="1" operator="between">
      <formula>4</formula>
      <formula>5</formula>
    </cfRule>
    <cfRule type="cellIs" dxfId="403" priority="88" stopIfTrue="1" operator="between">
      <formula>3</formula>
      <formula>4</formula>
    </cfRule>
    <cfRule type="cellIs" dxfId="402" priority="89" stopIfTrue="1" operator="between">
      <formula>2</formula>
      <formula>3</formula>
    </cfRule>
    <cfRule type="cellIs" dxfId="401" priority="90" stopIfTrue="1" operator="between">
      <formula>1</formula>
      <formula>2</formula>
    </cfRule>
    <cfRule type="cellIs" dxfId="400" priority="91" stopIfTrue="1" operator="between">
      <formula>0</formula>
      <formula>1</formula>
    </cfRule>
  </conditionalFormatting>
  <conditionalFormatting sqref="V6:V300">
    <cfRule type="cellIs" dxfId="399" priority="82" stopIfTrue="1" operator="between">
      <formula>4</formula>
      <formula>5</formula>
    </cfRule>
    <cfRule type="cellIs" dxfId="398" priority="83" stopIfTrue="1" operator="between">
      <formula>3</formula>
      <formula>4</formula>
    </cfRule>
    <cfRule type="cellIs" dxfId="397" priority="84" stopIfTrue="1" operator="between">
      <formula>2</formula>
      <formula>3</formula>
    </cfRule>
    <cfRule type="cellIs" dxfId="396" priority="85" stopIfTrue="1" operator="between">
      <formula>1</formula>
      <formula>2</formula>
    </cfRule>
    <cfRule type="cellIs" dxfId="395" priority="86" stopIfTrue="1" operator="between">
      <formula>0</formula>
      <formula>1</formula>
    </cfRule>
  </conditionalFormatting>
  <conditionalFormatting sqref="U6:U300">
    <cfRule type="cellIs" dxfId="394" priority="77" stopIfTrue="1" operator="between">
      <formula>4</formula>
      <formula>5</formula>
    </cfRule>
    <cfRule type="cellIs" dxfId="393" priority="78" stopIfTrue="1" operator="between">
      <formula>3</formula>
      <formula>4</formula>
    </cfRule>
    <cfRule type="cellIs" dxfId="392" priority="79" stopIfTrue="1" operator="between">
      <formula>2</formula>
      <formula>3</formula>
    </cfRule>
    <cfRule type="cellIs" dxfId="391" priority="80" stopIfTrue="1" operator="between">
      <formula>1</formula>
      <formula>2</formula>
    </cfRule>
    <cfRule type="cellIs" dxfId="390" priority="81" stopIfTrue="1" operator="between">
      <formula>0</formula>
      <formula>1</formula>
    </cfRule>
  </conditionalFormatting>
  <conditionalFormatting sqref="T6:T300">
    <cfRule type="cellIs" dxfId="389" priority="72" stopIfTrue="1" operator="between">
      <formula>4</formula>
      <formula>5</formula>
    </cfRule>
    <cfRule type="cellIs" dxfId="388" priority="73" stopIfTrue="1" operator="between">
      <formula>3</formula>
      <formula>4</formula>
    </cfRule>
    <cfRule type="cellIs" dxfId="387" priority="74" stopIfTrue="1" operator="between">
      <formula>2</formula>
      <formula>3</formula>
    </cfRule>
    <cfRule type="cellIs" dxfId="386" priority="75" stopIfTrue="1" operator="between">
      <formula>1</formula>
      <formula>2</formula>
    </cfRule>
    <cfRule type="cellIs" dxfId="385" priority="76" stopIfTrue="1" operator="between">
      <formula>0</formula>
      <formula>1</formula>
    </cfRule>
  </conditionalFormatting>
  <conditionalFormatting sqref="S6:S300">
    <cfRule type="cellIs" dxfId="384" priority="67" stopIfTrue="1" operator="between">
      <formula>4</formula>
      <formula>5</formula>
    </cfRule>
    <cfRule type="cellIs" dxfId="383" priority="68" stopIfTrue="1" operator="between">
      <formula>3</formula>
      <formula>4</formula>
    </cfRule>
    <cfRule type="cellIs" dxfId="382" priority="69" stopIfTrue="1" operator="between">
      <formula>2</formula>
      <formula>3</formula>
    </cfRule>
    <cfRule type="cellIs" dxfId="381" priority="70" stopIfTrue="1" operator="between">
      <formula>1</formula>
      <formula>2</formula>
    </cfRule>
    <cfRule type="cellIs" dxfId="380" priority="71" stopIfTrue="1" operator="between">
      <formula>0</formula>
      <formula>1</formula>
    </cfRule>
  </conditionalFormatting>
  <conditionalFormatting sqref="R6:R300">
    <cfRule type="cellIs" dxfId="379" priority="62" stopIfTrue="1" operator="between">
      <formula>4</formula>
      <formula>5</formula>
    </cfRule>
    <cfRule type="cellIs" dxfId="378" priority="63" stopIfTrue="1" operator="between">
      <formula>3</formula>
      <formula>4</formula>
    </cfRule>
    <cfRule type="cellIs" dxfId="377" priority="64" stopIfTrue="1" operator="between">
      <formula>2</formula>
      <formula>3</formula>
    </cfRule>
    <cfRule type="cellIs" dxfId="376" priority="65" stopIfTrue="1" operator="between">
      <formula>1</formula>
      <formula>2</formula>
    </cfRule>
    <cfRule type="cellIs" dxfId="375" priority="66" stopIfTrue="1" operator="between">
      <formula>0</formula>
      <formula>1</formula>
    </cfRule>
  </conditionalFormatting>
  <conditionalFormatting sqref="Q6:Q300">
    <cfRule type="cellIs" dxfId="374" priority="57" stopIfTrue="1" operator="between">
      <formula>4</formula>
      <formula>5</formula>
    </cfRule>
    <cfRule type="cellIs" dxfId="373" priority="58" stopIfTrue="1" operator="between">
      <formula>3</formula>
      <formula>4</formula>
    </cfRule>
    <cfRule type="cellIs" dxfId="372" priority="59" stopIfTrue="1" operator="between">
      <formula>2</formula>
      <formula>3</formula>
    </cfRule>
    <cfRule type="cellIs" dxfId="371" priority="60" stopIfTrue="1" operator="between">
      <formula>1</formula>
      <formula>2</formula>
    </cfRule>
    <cfRule type="cellIs" dxfId="370" priority="61" stopIfTrue="1" operator="between">
      <formula>0</formula>
      <formula>1</formula>
    </cfRule>
  </conditionalFormatting>
  <conditionalFormatting sqref="P6:P300">
    <cfRule type="cellIs" dxfId="369" priority="52" stopIfTrue="1" operator="between">
      <formula>4</formula>
      <formula>5</formula>
    </cfRule>
    <cfRule type="cellIs" dxfId="368" priority="53" stopIfTrue="1" operator="between">
      <formula>3</formula>
      <formula>4</formula>
    </cfRule>
    <cfRule type="cellIs" dxfId="367" priority="54" stopIfTrue="1" operator="between">
      <formula>2</formula>
      <formula>3</formula>
    </cfRule>
    <cfRule type="cellIs" dxfId="366" priority="55" stopIfTrue="1" operator="between">
      <formula>1</formula>
      <formula>2</formula>
    </cfRule>
    <cfRule type="cellIs" dxfId="365" priority="56" stopIfTrue="1" operator="between">
      <formula>0</formula>
      <formula>1</formula>
    </cfRule>
  </conditionalFormatting>
  <conditionalFormatting sqref="O6:O300">
    <cfRule type="cellIs" dxfId="364" priority="47" stopIfTrue="1" operator="between">
      <formula>4</formula>
      <formula>5</formula>
    </cfRule>
    <cfRule type="cellIs" dxfId="363" priority="48" stopIfTrue="1" operator="between">
      <formula>3</formula>
      <formula>4</formula>
    </cfRule>
    <cfRule type="cellIs" dxfId="362" priority="49" stopIfTrue="1" operator="between">
      <formula>2</formula>
      <formula>3</formula>
    </cfRule>
    <cfRule type="cellIs" dxfId="361" priority="50" stopIfTrue="1" operator="between">
      <formula>1</formula>
      <formula>2</formula>
    </cfRule>
    <cfRule type="cellIs" dxfId="360" priority="51" stopIfTrue="1" operator="between">
      <formula>0</formula>
      <formula>1</formula>
    </cfRule>
  </conditionalFormatting>
  <conditionalFormatting sqref="N6:N300">
    <cfRule type="cellIs" dxfId="359" priority="42" stopIfTrue="1" operator="between">
      <formula>4</formula>
      <formula>5</formula>
    </cfRule>
    <cfRule type="cellIs" dxfId="358" priority="43" stopIfTrue="1" operator="between">
      <formula>3</formula>
      <formula>4</formula>
    </cfRule>
    <cfRule type="cellIs" dxfId="357" priority="44" stopIfTrue="1" operator="between">
      <formula>2</formula>
      <formula>3</formula>
    </cfRule>
    <cfRule type="cellIs" dxfId="356" priority="45" stopIfTrue="1" operator="between">
      <formula>1</formula>
      <formula>2</formula>
    </cfRule>
    <cfRule type="cellIs" dxfId="355" priority="46" stopIfTrue="1" operator="between">
      <formula>0</formula>
      <formula>1</formula>
    </cfRule>
  </conditionalFormatting>
  <conditionalFormatting sqref="M6:M300">
    <cfRule type="cellIs" dxfId="354" priority="37" stopIfTrue="1" operator="between">
      <formula>4</formula>
      <formula>5</formula>
    </cfRule>
    <cfRule type="cellIs" dxfId="353" priority="38" stopIfTrue="1" operator="between">
      <formula>3</formula>
      <formula>4</formula>
    </cfRule>
    <cfRule type="cellIs" dxfId="352" priority="39" stopIfTrue="1" operator="between">
      <formula>2</formula>
      <formula>3</formula>
    </cfRule>
    <cfRule type="cellIs" dxfId="351" priority="40" stopIfTrue="1" operator="between">
      <formula>1</formula>
      <formula>2</formula>
    </cfRule>
    <cfRule type="cellIs" dxfId="350" priority="41" stopIfTrue="1" operator="between">
      <formula>0</formula>
      <formula>1</formula>
    </cfRule>
  </conditionalFormatting>
  <conditionalFormatting sqref="L6:L300">
    <cfRule type="cellIs" dxfId="349" priority="32" stopIfTrue="1" operator="between">
      <formula>4</formula>
      <formula>5</formula>
    </cfRule>
    <cfRule type="cellIs" dxfId="348" priority="33" stopIfTrue="1" operator="between">
      <formula>3</formula>
      <formula>4</formula>
    </cfRule>
    <cfRule type="cellIs" dxfId="347" priority="34" stopIfTrue="1" operator="between">
      <formula>2</formula>
      <formula>3</formula>
    </cfRule>
    <cfRule type="cellIs" dxfId="346" priority="35" stopIfTrue="1" operator="between">
      <formula>1</formula>
      <formula>2</formula>
    </cfRule>
    <cfRule type="cellIs" dxfId="345" priority="36" stopIfTrue="1" operator="between">
      <formula>0</formula>
      <formula>1</formula>
    </cfRule>
  </conditionalFormatting>
  <conditionalFormatting sqref="K6:K300">
    <cfRule type="cellIs" dxfId="344" priority="27" stopIfTrue="1" operator="between">
      <formula>4</formula>
      <formula>5</formula>
    </cfRule>
    <cfRule type="cellIs" dxfId="343" priority="28" stopIfTrue="1" operator="between">
      <formula>3</formula>
      <formula>4</formula>
    </cfRule>
    <cfRule type="cellIs" dxfId="342" priority="29" stopIfTrue="1" operator="between">
      <formula>2</formula>
      <formula>3</formula>
    </cfRule>
    <cfRule type="cellIs" dxfId="341" priority="30" stopIfTrue="1" operator="between">
      <formula>1</formula>
      <formula>2</formula>
    </cfRule>
    <cfRule type="cellIs" dxfId="340" priority="31" stopIfTrue="1" operator="between">
      <formula>0</formula>
      <formula>1</formula>
    </cfRule>
  </conditionalFormatting>
  <conditionalFormatting sqref="J6:J300">
    <cfRule type="cellIs" dxfId="339" priority="22" stopIfTrue="1" operator="between">
      <formula>4</formula>
      <formula>5</formula>
    </cfRule>
    <cfRule type="cellIs" dxfId="338" priority="23" stopIfTrue="1" operator="between">
      <formula>3</formula>
      <formula>4</formula>
    </cfRule>
    <cfRule type="cellIs" dxfId="337" priority="24" stopIfTrue="1" operator="between">
      <formula>2</formula>
      <formula>3</formula>
    </cfRule>
    <cfRule type="cellIs" dxfId="336" priority="25" stopIfTrue="1" operator="between">
      <formula>1</formula>
      <formula>2</formula>
    </cfRule>
    <cfRule type="cellIs" dxfId="335" priority="26" stopIfTrue="1" operator="between">
      <formula>0</formula>
      <formula>1</formula>
    </cfRule>
  </conditionalFormatting>
  <conditionalFormatting sqref="I6:I300">
    <cfRule type="cellIs" dxfId="334" priority="17" stopIfTrue="1" operator="between">
      <formula>4</formula>
      <formula>5</formula>
    </cfRule>
    <cfRule type="cellIs" dxfId="333" priority="18" stopIfTrue="1" operator="between">
      <formula>3</formula>
      <formula>4</formula>
    </cfRule>
    <cfRule type="cellIs" dxfId="332" priority="19" stopIfTrue="1" operator="between">
      <formula>2</formula>
      <formula>3</formula>
    </cfRule>
    <cfRule type="cellIs" dxfId="331" priority="20" stopIfTrue="1" operator="between">
      <formula>1</formula>
      <formula>2</formula>
    </cfRule>
    <cfRule type="cellIs" dxfId="330" priority="21" stopIfTrue="1" operator="between">
      <formula>0</formula>
      <formula>1</formula>
    </cfRule>
  </conditionalFormatting>
  <conditionalFormatting sqref="H6:H300">
    <cfRule type="cellIs" dxfId="329" priority="12" stopIfTrue="1" operator="between">
      <formula>4</formula>
      <formula>5</formula>
    </cfRule>
    <cfRule type="cellIs" dxfId="328" priority="13" stopIfTrue="1" operator="between">
      <formula>3</formula>
      <formula>4</formula>
    </cfRule>
    <cfRule type="cellIs" dxfId="327" priority="14" stopIfTrue="1" operator="between">
      <formula>2</formula>
      <formula>3</formula>
    </cfRule>
    <cfRule type="cellIs" dxfId="326" priority="15" stopIfTrue="1" operator="between">
      <formula>1</formula>
      <formula>2</formula>
    </cfRule>
    <cfRule type="cellIs" dxfId="325" priority="16" stopIfTrue="1" operator="between">
      <formula>0</formula>
      <formula>1</formula>
    </cfRule>
  </conditionalFormatting>
  <conditionalFormatting sqref="G6:G300">
    <cfRule type="cellIs" dxfId="324" priority="7" stopIfTrue="1" operator="between">
      <formula>4</formula>
      <formula>5</formula>
    </cfRule>
    <cfRule type="cellIs" dxfId="323" priority="8" stopIfTrue="1" operator="between">
      <formula>3</formula>
      <formula>4</formula>
    </cfRule>
    <cfRule type="cellIs" dxfId="322" priority="9" stopIfTrue="1" operator="between">
      <formula>2</formula>
      <formula>3</formula>
    </cfRule>
    <cfRule type="cellIs" dxfId="321" priority="10" stopIfTrue="1" operator="between">
      <formula>1</formula>
      <formula>2</formula>
    </cfRule>
    <cfRule type="cellIs" dxfId="320" priority="11" stopIfTrue="1" operator="between">
      <formula>0</formula>
      <formula>1</formula>
    </cfRule>
  </conditionalFormatting>
  <conditionalFormatting sqref="F6:F300">
    <cfRule type="cellIs" dxfId="319" priority="2" stopIfTrue="1" operator="between">
      <formula>4</formula>
      <formula>5</formula>
    </cfRule>
    <cfRule type="cellIs" dxfId="318" priority="3" stopIfTrue="1" operator="between">
      <formula>3</formula>
      <formula>4</formula>
    </cfRule>
    <cfRule type="cellIs" dxfId="317" priority="4" stopIfTrue="1" operator="between">
      <formula>2</formula>
      <formula>3</formula>
    </cfRule>
    <cfRule type="cellIs" dxfId="316" priority="5" stopIfTrue="1" operator="between">
      <formula>1</formula>
      <formula>2</formula>
    </cfRule>
    <cfRule type="cellIs" dxfId="315"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1"/>
  <sheetViews>
    <sheetView zoomScale="80" zoomScaleNormal="80" workbookViewId="0"/>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95" customHeight="1" x14ac:dyDescent="0.2">
      <c r="A1" s="192" t="s">
        <v>0</v>
      </c>
      <c r="B1" s="192" t="s">
        <v>8586</v>
      </c>
      <c r="C1" s="192" t="s">
        <v>1</v>
      </c>
      <c r="D1" s="192" t="s">
        <v>2</v>
      </c>
      <c r="E1" s="192" t="s">
        <v>9231</v>
      </c>
      <c r="F1" s="304" t="s">
        <v>1350</v>
      </c>
      <c r="G1" s="304"/>
      <c r="H1" s="304"/>
      <c r="I1" s="304"/>
      <c r="J1" s="304"/>
      <c r="K1" s="304"/>
      <c r="L1" s="304"/>
      <c r="M1" s="304"/>
      <c r="N1" s="303" t="s">
        <v>205</v>
      </c>
      <c r="O1" s="303"/>
      <c r="P1" s="303"/>
      <c r="Q1" s="303"/>
      <c r="R1" s="303"/>
      <c r="S1" s="303"/>
      <c r="T1" s="303"/>
      <c r="U1" s="303"/>
      <c r="V1" s="304" t="s">
        <v>791</v>
      </c>
      <c r="W1" s="304"/>
      <c r="X1" s="304"/>
      <c r="Y1" s="304"/>
      <c r="Z1" s="304"/>
      <c r="AA1" s="304"/>
      <c r="AB1" s="304"/>
      <c r="AC1" s="304"/>
      <c r="AD1" s="303" t="s">
        <v>1129</v>
      </c>
      <c r="AE1" s="303"/>
      <c r="AF1" s="303"/>
      <c r="AG1" s="303"/>
      <c r="AH1" s="303"/>
      <c r="AI1" s="303"/>
      <c r="AJ1" s="303"/>
      <c r="AK1" s="303"/>
      <c r="AL1" s="304" t="s">
        <v>789</v>
      </c>
      <c r="AM1" s="304"/>
      <c r="AN1" s="304"/>
      <c r="AO1" s="304"/>
      <c r="AP1" s="304"/>
      <c r="AQ1" s="304"/>
      <c r="AR1" s="304"/>
      <c r="AS1" s="304"/>
      <c r="AT1" s="306" t="s">
        <v>37</v>
      </c>
      <c r="AU1" s="306"/>
      <c r="AV1" s="306"/>
      <c r="AW1" s="306"/>
      <c r="AX1" s="306"/>
      <c r="AY1" s="306"/>
      <c r="AZ1" s="306"/>
      <c r="BA1" s="306"/>
      <c r="BB1" s="304" t="s">
        <v>35</v>
      </c>
      <c r="BC1" s="304"/>
      <c r="BD1" s="304"/>
      <c r="BE1" s="304"/>
      <c r="BF1" s="304"/>
      <c r="BG1" s="304"/>
      <c r="BH1" s="304"/>
      <c r="BI1" s="304"/>
      <c r="BJ1" s="303" t="s">
        <v>1046</v>
      </c>
      <c r="BK1" s="303"/>
      <c r="BL1" s="303"/>
      <c r="BM1" s="303"/>
      <c r="BN1" s="303"/>
      <c r="BO1" s="303"/>
      <c r="BP1" s="303"/>
      <c r="BQ1" s="303"/>
      <c r="BR1" s="304" t="s">
        <v>13</v>
      </c>
      <c r="BS1" s="304"/>
      <c r="BT1" s="304"/>
      <c r="BU1" s="304"/>
      <c r="BV1" s="304"/>
      <c r="BW1" s="304"/>
      <c r="BX1" s="304"/>
      <c r="BY1" s="304"/>
      <c r="BZ1" s="306" t="s">
        <v>18</v>
      </c>
      <c r="CA1" s="306"/>
      <c r="CB1" s="306"/>
      <c r="CC1" s="306"/>
      <c r="CD1" s="306"/>
      <c r="CE1" s="306"/>
      <c r="CF1" s="306"/>
      <c r="CG1" s="306"/>
      <c r="CH1" s="307" t="s">
        <v>8587</v>
      </c>
      <c r="CI1" s="307"/>
      <c r="CJ1" s="307"/>
      <c r="CK1" s="307"/>
      <c r="CL1" s="307"/>
      <c r="CM1" s="307"/>
      <c r="CN1" s="307"/>
      <c r="CO1" s="307"/>
      <c r="CP1" s="304" t="s">
        <v>21</v>
      </c>
      <c r="CQ1" s="304"/>
      <c r="CR1" s="304"/>
      <c r="CS1" s="304"/>
      <c r="CT1" s="304"/>
      <c r="CU1" s="304"/>
      <c r="CV1" s="304"/>
      <c r="CW1" s="304"/>
      <c r="CX1" s="305" t="s">
        <v>633</v>
      </c>
      <c r="CY1" s="305"/>
      <c r="CZ1" s="305"/>
      <c r="DA1" s="305"/>
      <c r="DB1" s="305"/>
      <c r="DC1" s="305"/>
      <c r="DD1" s="305"/>
      <c r="DE1" s="305"/>
      <c r="DF1" s="300" t="s">
        <v>845</v>
      </c>
      <c r="DG1" s="300"/>
      <c r="DH1" s="300"/>
      <c r="DI1" s="300"/>
      <c r="DJ1" s="300"/>
      <c r="DK1" s="300"/>
      <c r="DL1" s="300"/>
      <c r="DM1" s="300"/>
      <c r="DN1" s="305" t="s">
        <v>655</v>
      </c>
      <c r="DO1" s="305"/>
      <c r="DP1" s="305"/>
      <c r="DQ1" s="305"/>
      <c r="DR1" s="305"/>
      <c r="DS1" s="305"/>
      <c r="DT1" s="305"/>
      <c r="DU1" s="305"/>
      <c r="DV1" s="300" t="s">
        <v>648</v>
      </c>
      <c r="DW1" s="300"/>
      <c r="DX1" s="300"/>
      <c r="DY1" s="300"/>
      <c r="DZ1" s="300"/>
      <c r="EA1" s="300"/>
      <c r="EB1" s="300"/>
      <c r="EC1" s="300"/>
      <c r="ED1" s="193"/>
      <c r="EE1" s="298" t="s">
        <v>653</v>
      </c>
      <c r="EF1" s="298"/>
      <c r="EG1" s="298"/>
      <c r="EH1" s="298"/>
      <c r="EI1" s="298"/>
      <c r="EJ1" s="298"/>
      <c r="EK1" s="299"/>
      <c r="EL1" s="194"/>
      <c r="EM1" s="300" t="s">
        <v>644</v>
      </c>
      <c r="EN1" s="300"/>
      <c r="EO1" s="300"/>
      <c r="EP1" s="300"/>
      <c r="EQ1" s="300"/>
      <c r="ER1" s="300"/>
      <c r="ES1" s="300"/>
      <c r="ET1" s="301" t="s">
        <v>1134</v>
      </c>
      <c r="EU1" s="301"/>
      <c r="EV1" s="301"/>
      <c r="EW1" s="301"/>
      <c r="EX1" s="301"/>
      <c r="EY1" s="301"/>
      <c r="EZ1" s="301"/>
      <c r="FA1" s="301"/>
      <c r="FB1" s="302" t="s">
        <v>44</v>
      </c>
      <c r="FC1" s="302"/>
      <c r="FD1" s="302"/>
      <c r="FE1" s="302"/>
      <c r="FF1" s="302"/>
      <c r="FG1" s="302"/>
      <c r="FH1" s="302"/>
      <c r="FI1" s="302"/>
      <c r="FJ1" s="301" t="s">
        <v>23</v>
      </c>
      <c r="FK1" s="301"/>
      <c r="FL1" s="301"/>
      <c r="FM1" s="301"/>
      <c r="FN1" s="301"/>
      <c r="FO1" s="301"/>
      <c r="FP1" s="301"/>
      <c r="FQ1" s="301"/>
      <c r="FR1" s="302" t="s">
        <v>25</v>
      </c>
      <c r="FS1" s="302"/>
      <c r="FT1" s="302"/>
      <c r="FU1" s="302"/>
      <c r="FV1" s="302"/>
      <c r="FW1" s="302"/>
      <c r="FX1" s="302"/>
      <c r="FY1" s="302"/>
      <c r="FZ1" s="301" t="s">
        <v>2375</v>
      </c>
      <c r="GA1" s="301"/>
      <c r="GB1" s="301"/>
      <c r="GC1" s="301"/>
      <c r="GD1" s="301"/>
      <c r="GE1" s="301"/>
      <c r="GF1" s="301"/>
      <c r="GG1" s="301"/>
      <c r="GH1" s="302" t="s">
        <v>2381</v>
      </c>
      <c r="GI1" s="302"/>
      <c r="GJ1" s="302"/>
      <c r="GK1" s="302"/>
      <c r="GL1" s="302"/>
      <c r="GM1" s="302"/>
      <c r="GN1" s="302"/>
      <c r="GO1" s="302"/>
      <c r="GP1" s="301" t="s">
        <v>2377</v>
      </c>
      <c r="GQ1" s="301"/>
      <c r="GR1" s="301"/>
      <c r="GS1" s="301"/>
      <c r="GT1" s="301"/>
      <c r="GU1" s="301"/>
      <c r="GV1" s="301"/>
      <c r="GW1" s="301"/>
      <c r="GX1" s="302" t="s">
        <v>2387</v>
      </c>
      <c r="GY1" s="302"/>
      <c r="GZ1" s="302"/>
      <c r="HA1" s="302"/>
      <c r="HB1" s="302"/>
      <c r="HC1" s="302"/>
      <c r="HD1" s="302"/>
      <c r="HE1" s="302"/>
      <c r="HF1" s="301" t="s">
        <v>2372</v>
      </c>
      <c r="HG1" s="301"/>
      <c r="HH1" s="301"/>
      <c r="HI1" s="301"/>
      <c r="HJ1" s="301"/>
      <c r="HK1" s="301"/>
      <c r="HL1" s="301"/>
      <c r="HM1" s="301"/>
      <c r="HN1" s="302" t="s">
        <v>2379</v>
      </c>
      <c r="HO1" s="302"/>
      <c r="HP1" s="302"/>
      <c r="HQ1" s="302"/>
      <c r="HR1" s="302"/>
      <c r="HS1" s="302"/>
      <c r="HT1" s="302"/>
      <c r="HU1" s="302"/>
      <c r="HV1" s="301" t="s">
        <v>2383</v>
      </c>
      <c r="HW1" s="301"/>
      <c r="HX1" s="301"/>
      <c r="HY1" s="301"/>
      <c r="HZ1" s="301"/>
      <c r="IA1" s="301"/>
      <c r="IB1" s="301"/>
      <c r="IC1" s="301"/>
      <c r="ID1" s="302" t="s">
        <v>2385</v>
      </c>
      <c r="IE1" s="302"/>
      <c r="IF1" s="302"/>
      <c r="IG1" s="302"/>
      <c r="IH1" s="302"/>
      <c r="II1" s="302"/>
      <c r="IJ1" s="302"/>
      <c r="IK1" s="302"/>
      <c r="IL1" s="301" t="s">
        <v>2393</v>
      </c>
      <c r="IM1" s="301"/>
      <c r="IN1" s="301"/>
      <c r="IO1" s="301"/>
      <c r="IP1" s="301"/>
      <c r="IQ1" s="301"/>
      <c r="IR1" s="301"/>
      <c r="IS1" s="301"/>
    </row>
    <row r="2" spans="1:253" s="11" customFormat="1" ht="12.95" customHeight="1" x14ac:dyDescent="0.2">
      <c r="A2" s="195">
        <v>0</v>
      </c>
      <c r="B2" s="195"/>
      <c r="C2" s="195">
        <v>0</v>
      </c>
      <c r="D2" s="195"/>
      <c r="E2" s="195">
        <v>0</v>
      </c>
      <c r="F2" s="196" t="s">
        <v>8588</v>
      </c>
      <c r="G2" s="196" t="s">
        <v>4</v>
      </c>
      <c r="H2" s="196" t="s">
        <v>8589</v>
      </c>
      <c r="I2" s="196" t="s">
        <v>5</v>
      </c>
      <c r="J2" s="196" t="s">
        <v>6</v>
      </c>
      <c r="K2" s="196" t="s">
        <v>8</v>
      </c>
      <c r="L2" s="196" t="s">
        <v>7</v>
      </c>
      <c r="M2" s="197" t="s">
        <v>8590</v>
      </c>
      <c r="N2" s="198" t="s">
        <v>8591</v>
      </c>
      <c r="O2" s="198" t="s">
        <v>4</v>
      </c>
      <c r="P2" s="198" t="s">
        <v>8589</v>
      </c>
      <c r="Q2" s="198" t="s">
        <v>5</v>
      </c>
      <c r="R2" s="198" t="s">
        <v>6</v>
      </c>
      <c r="S2" s="198" t="s">
        <v>8</v>
      </c>
      <c r="T2" s="198" t="s">
        <v>7</v>
      </c>
      <c r="U2" s="199" t="s">
        <v>8590</v>
      </c>
      <c r="V2" s="196" t="s">
        <v>8592</v>
      </c>
      <c r="W2" s="196" t="s">
        <v>4</v>
      </c>
      <c r="X2" s="196" t="s">
        <v>8589</v>
      </c>
      <c r="Y2" s="196" t="s">
        <v>5</v>
      </c>
      <c r="Z2" s="196" t="s">
        <v>6</v>
      </c>
      <c r="AA2" s="196" t="s">
        <v>8</v>
      </c>
      <c r="AB2" s="196" t="s">
        <v>7</v>
      </c>
      <c r="AC2" s="197" t="s">
        <v>8590</v>
      </c>
      <c r="AD2" s="198" t="s">
        <v>8593</v>
      </c>
      <c r="AE2" s="198" t="s">
        <v>4</v>
      </c>
      <c r="AF2" s="198" t="s">
        <v>8589</v>
      </c>
      <c r="AG2" s="198" t="s">
        <v>5</v>
      </c>
      <c r="AH2" s="198" t="s">
        <v>6</v>
      </c>
      <c r="AI2" s="198" t="s">
        <v>8</v>
      </c>
      <c r="AJ2" s="198" t="s">
        <v>7</v>
      </c>
      <c r="AK2" s="199" t="s">
        <v>8590</v>
      </c>
      <c r="AL2" s="196" t="s">
        <v>8594</v>
      </c>
      <c r="AM2" s="196" t="s">
        <v>4</v>
      </c>
      <c r="AN2" s="196" t="s">
        <v>8589</v>
      </c>
      <c r="AO2" s="196" t="s">
        <v>5</v>
      </c>
      <c r="AP2" s="196" t="s">
        <v>6</v>
      </c>
      <c r="AQ2" s="196" t="s">
        <v>8</v>
      </c>
      <c r="AR2" s="196" t="s">
        <v>7</v>
      </c>
      <c r="AS2" s="196" t="s">
        <v>8590</v>
      </c>
      <c r="AT2" s="200" t="s">
        <v>8595</v>
      </c>
      <c r="AU2" s="200" t="s">
        <v>4</v>
      </c>
      <c r="AV2" s="200" t="s">
        <v>8589</v>
      </c>
      <c r="AW2" s="200" t="s">
        <v>5</v>
      </c>
      <c r="AX2" s="200" t="s">
        <v>6</v>
      </c>
      <c r="AY2" s="200" t="s">
        <v>8</v>
      </c>
      <c r="AZ2" s="200" t="s">
        <v>7</v>
      </c>
      <c r="BA2" s="201" t="s">
        <v>8590</v>
      </c>
      <c r="BB2" s="196" t="s">
        <v>8596</v>
      </c>
      <c r="BC2" s="196" t="s">
        <v>4</v>
      </c>
      <c r="BD2" s="196" t="s">
        <v>8589</v>
      </c>
      <c r="BE2" s="196" t="s">
        <v>5</v>
      </c>
      <c r="BF2" s="196" t="s">
        <v>6</v>
      </c>
      <c r="BG2" s="196" t="s">
        <v>8</v>
      </c>
      <c r="BH2" s="196" t="s">
        <v>7</v>
      </c>
      <c r="BI2" s="196" t="s">
        <v>8590</v>
      </c>
      <c r="BJ2" s="198" t="s">
        <v>8597</v>
      </c>
      <c r="BK2" s="198" t="s">
        <v>4</v>
      </c>
      <c r="BL2" s="198" t="s">
        <v>8589</v>
      </c>
      <c r="BM2" s="198" t="s">
        <v>5</v>
      </c>
      <c r="BN2" s="198" t="s">
        <v>6</v>
      </c>
      <c r="BO2" s="198" t="s">
        <v>8</v>
      </c>
      <c r="BP2" s="198" t="s">
        <v>7</v>
      </c>
      <c r="BQ2" s="199" t="s">
        <v>8590</v>
      </c>
      <c r="BR2" s="196" t="s">
        <v>8598</v>
      </c>
      <c r="BS2" s="196" t="s">
        <v>4</v>
      </c>
      <c r="BT2" s="196" t="s">
        <v>8589</v>
      </c>
      <c r="BU2" s="196" t="s">
        <v>5</v>
      </c>
      <c r="BV2" s="196" t="s">
        <v>6</v>
      </c>
      <c r="BW2" s="196" t="s">
        <v>8</v>
      </c>
      <c r="BX2" s="196" t="s">
        <v>7</v>
      </c>
      <c r="BY2" s="196" t="s">
        <v>8590</v>
      </c>
      <c r="BZ2" s="200" t="s">
        <v>8599</v>
      </c>
      <c r="CA2" s="200" t="s">
        <v>4</v>
      </c>
      <c r="CB2" s="200" t="s">
        <v>8589</v>
      </c>
      <c r="CC2" s="200" t="s">
        <v>5</v>
      </c>
      <c r="CD2" s="200" t="s">
        <v>6</v>
      </c>
      <c r="CE2" s="200" t="s">
        <v>8</v>
      </c>
      <c r="CF2" s="200" t="s">
        <v>7</v>
      </c>
      <c r="CG2" s="201" t="s">
        <v>8590</v>
      </c>
      <c r="CH2" s="202" t="s">
        <v>8600</v>
      </c>
      <c r="CI2" s="202" t="s">
        <v>4</v>
      </c>
      <c r="CJ2" s="202" t="s">
        <v>8589</v>
      </c>
      <c r="CK2" s="202" t="s">
        <v>5</v>
      </c>
      <c r="CL2" s="202" t="s">
        <v>6</v>
      </c>
      <c r="CM2" s="202" t="s">
        <v>8</v>
      </c>
      <c r="CN2" s="202" t="s">
        <v>7</v>
      </c>
      <c r="CO2" s="202" t="s">
        <v>8590</v>
      </c>
      <c r="CP2" s="196" t="s">
        <v>8601</v>
      </c>
      <c r="CQ2" s="196" t="s">
        <v>4</v>
      </c>
      <c r="CR2" s="196" t="s">
        <v>8589</v>
      </c>
      <c r="CS2" s="196" t="s">
        <v>5</v>
      </c>
      <c r="CT2" s="196" t="s">
        <v>6</v>
      </c>
      <c r="CU2" s="196" t="s">
        <v>8</v>
      </c>
      <c r="CV2" s="196" t="s">
        <v>7</v>
      </c>
      <c r="CW2" s="196" t="s">
        <v>8590</v>
      </c>
      <c r="CX2" s="203" t="s">
        <v>8602</v>
      </c>
      <c r="CY2" s="203" t="s">
        <v>4</v>
      </c>
      <c r="CZ2" s="203" t="s">
        <v>8589</v>
      </c>
      <c r="DA2" s="203" t="s">
        <v>5</v>
      </c>
      <c r="DB2" s="203" t="s">
        <v>6</v>
      </c>
      <c r="DC2" s="203" t="s">
        <v>8</v>
      </c>
      <c r="DD2" s="203" t="s">
        <v>7</v>
      </c>
      <c r="DE2" s="204" t="s">
        <v>8590</v>
      </c>
      <c r="DF2" s="205" t="s">
        <v>8603</v>
      </c>
      <c r="DG2" s="205" t="s">
        <v>4</v>
      </c>
      <c r="DH2" s="205" t="s">
        <v>8589</v>
      </c>
      <c r="DI2" s="205" t="s">
        <v>5</v>
      </c>
      <c r="DJ2" s="205" t="s">
        <v>6</v>
      </c>
      <c r="DK2" s="205" t="s">
        <v>8</v>
      </c>
      <c r="DL2" s="205" t="s">
        <v>7</v>
      </c>
      <c r="DM2" s="205" t="s">
        <v>8590</v>
      </c>
      <c r="DN2" s="203" t="s">
        <v>8604</v>
      </c>
      <c r="DO2" s="203" t="s">
        <v>4</v>
      </c>
      <c r="DP2" s="203" t="s">
        <v>8589</v>
      </c>
      <c r="DQ2" s="203" t="s">
        <v>5</v>
      </c>
      <c r="DR2" s="203" t="s">
        <v>6</v>
      </c>
      <c r="DS2" s="203" t="s">
        <v>8</v>
      </c>
      <c r="DT2" s="203" t="s">
        <v>7</v>
      </c>
      <c r="DU2" s="204" t="s">
        <v>8590</v>
      </c>
      <c r="DV2" s="205" t="s">
        <v>8605</v>
      </c>
      <c r="DW2" s="205" t="s">
        <v>4</v>
      </c>
      <c r="DX2" s="205" t="s">
        <v>8589</v>
      </c>
      <c r="DY2" s="205" t="s">
        <v>5</v>
      </c>
      <c r="DZ2" s="205" t="s">
        <v>6</v>
      </c>
      <c r="EA2" s="205" t="s">
        <v>8</v>
      </c>
      <c r="EB2" s="205" t="s">
        <v>7</v>
      </c>
      <c r="EC2" s="205" t="s">
        <v>8590</v>
      </c>
      <c r="ED2" s="206" t="s">
        <v>8606</v>
      </c>
      <c r="EE2" s="203" t="s">
        <v>4</v>
      </c>
      <c r="EF2" s="203" t="s">
        <v>8589</v>
      </c>
      <c r="EG2" s="203" t="s">
        <v>5</v>
      </c>
      <c r="EH2" s="203" t="s">
        <v>6</v>
      </c>
      <c r="EI2" s="203" t="s">
        <v>8</v>
      </c>
      <c r="EJ2" s="203" t="s">
        <v>7</v>
      </c>
      <c r="EK2" s="204" t="s">
        <v>8590</v>
      </c>
      <c r="EL2" s="194" t="s">
        <v>8607</v>
      </c>
      <c r="EM2" s="205" t="s">
        <v>4</v>
      </c>
      <c r="EN2" s="205" t="s">
        <v>8589</v>
      </c>
      <c r="EO2" s="205" t="s">
        <v>5</v>
      </c>
      <c r="EP2" s="205" t="s">
        <v>6</v>
      </c>
      <c r="EQ2" s="205" t="s">
        <v>8</v>
      </c>
      <c r="ER2" s="205" t="s">
        <v>7</v>
      </c>
      <c r="ES2" s="205" t="s">
        <v>8590</v>
      </c>
      <c r="ET2" s="207" t="s">
        <v>8608</v>
      </c>
      <c r="EU2" s="207" t="s">
        <v>4</v>
      </c>
      <c r="EV2" s="207" t="s">
        <v>8589</v>
      </c>
      <c r="EW2" s="207" t="s">
        <v>5</v>
      </c>
      <c r="EX2" s="207" t="s">
        <v>6</v>
      </c>
      <c r="EY2" s="207" t="s">
        <v>8</v>
      </c>
      <c r="EZ2" s="207" t="s">
        <v>7</v>
      </c>
      <c r="FA2" s="208" t="s">
        <v>8590</v>
      </c>
      <c r="FB2" s="209" t="s">
        <v>8609</v>
      </c>
      <c r="FC2" s="209" t="s">
        <v>4</v>
      </c>
      <c r="FD2" s="209" t="s">
        <v>8589</v>
      </c>
      <c r="FE2" s="209" t="s">
        <v>5</v>
      </c>
      <c r="FF2" s="209" t="s">
        <v>6</v>
      </c>
      <c r="FG2" s="209" t="s">
        <v>8</v>
      </c>
      <c r="FH2" s="209" t="s">
        <v>7</v>
      </c>
      <c r="FI2" s="210" t="s">
        <v>8590</v>
      </c>
      <c r="FJ2" s="207" t="s">
        <v>8610</v>
      </c>
      <c r="FK2" s="207" t="s">
        <v>4</v>
      </c>
      <c r="FL2" s="207" t="s">
        <v>8589</v>
      </c>
      <c r="FM2" s="207" t="s">
        <v>5</v>
      </c>
      <c r="FN2" s="207" t="s">
        <v>6</v>
      </c>
      <c r="FO2" s="207" t="s">
        <v>8</v>
      </c>
      <c r="FP2" s="207" t="s">
        <v>7</v>
      </c>
      <c r="FQ2" s="211" t="s">
        <v>8590</v>
      </c>
      <c r="FR2" s="209" t="s">
        <v>8611</v>
      </c>
      <c r="FS2" s="209" t="s">
        <v>4</v>
      </c>
      <c r="FT2" s="209" t="s">
        <v>8589</v>
      </c>
      <c r="FU2" s="209" t="s">
        <v>5</v>
      </c>
      <c r="FV2" s="209" t="s">
        <v>6</v>
      </c>
      <c r="FW2" s="209" t="s">
        <v>8</v>
      </c>
      <c r="FX2" s="209" t="s">
        <v>7</v>
      </c>
      <c r="FY2" s="209" t="s">
        <v>8590</v>
      </c>
      <c r="FZ2" s="207" t="s">
        <v>8612</v>
      </c>
      <c r="GA2" s="207" t="s">
        <v>4</v>
      </c>
      <c r="GB2" s="207" t="s">
        <v>8589</v>
      </c>
      <c r="GC2" s="207" t="s">
        <v>5</v>
      </c>
      <c r="GD2" s="207" t="s">
        <v>6</v>
      </c>
      <c r="GE2" s="207" t="s">
        <v>8</v>
      </c>
      <c r="GF2" s="207" t="s">
        <v>7</v>
      </c>
      <c r="GG2" s="208" t="s">
        <v>8590</v>
      </c>
      <c r="GH2" s="209" t="s">
        <v>8613</v>
      </c>
      <c r="GI2" s="209" t="s">
        <v>4</v>
      </c>
      <c r="GJ2" s="209" t="s">
        <v>8589</v>
      </c>
      <c r="GK2" s="209" t="s">
        <v>5</v>
      </c>
      <c r="GL2" s="209" t="s">
        <v>6</v>
      </c>
      <c r="GM2" s="209" t="s">
        <v>8</v>
      </c>
      <c r="GN2" s="209" t="s">
        <v>7</v>
      </c>
      <c r="GO2" s="209" t="s">
        <v>8590</v>
      </c>
      <c r="GP2" s="207" t="s">
        <v>8614</v>
      </c>
      <c r="GQ2" s="207" t="s">
        <v>4</v>
      </c>
      <c r="GR2" s="207" t="s">
        <v>8589</v>
      </c>
      <c r="GS2" s="207" t="s">
        <v>5</v>
      </c>
      <c r="GT2" s="207" t="s">
        <v>6</v>
      </c>
      <c r="GU2" s="207" t="s">
        <v>8</v>
      </c>
      <c r="GV2" s="207" t="s">
        <v>7</v>
      </c>
      <c r="GW2" s="208" t="s">
        <v>8590</v>
      </c>
      <c r="GX2" s="209" t="s">
        <v>8615</v>
      </c>
      <c r="GY2" s="209" t="s">
        <v>4</v>
      </c>
      <c r="GZ2" s="209" t="s">
        <v>8589</v>
      </c>
      <c r="HA2" s="209" t="s">
        <v>5</v>
      </c>
      <c r="HB2" s="209" t="s">
        <v>6</v>
      </c>
      <c r="HC2" s="209" t="s">
        <v>8</v>
      </c>
      <c r="HD2" s="209" t="s">
        <v>7</v>
      </c>
      <c r="HE2" s="209" t="s">
        <v>8590</v>
      </c>
      <c r="HF2" s="207" t="s">
        <v>8616</v>
      </c>
      <c r="HG2" s="207" t="s">
        <v>4</v>
      </c>
      <c r="HH2" s="207" t="s">
        <v>8589</v>
      </c>
      <c r="HI2" s="207" t="s">
        <v>5</v>
      </c>
      <c r="HJ2" s="207" t="s">
        <v>6</v>
      </c>
      <c r="HK2" s="207" t="s">
        <v>8</v>
      </c>
      <c r="HL2" s="207" t="s">
        <v>7</v>
      </c>
      <c r="HM2" s="208" t="s">
        <v>8590</v>
      </c>
      <c r="HN2" s="209" t="s">
        <v>8617</v>
      </c>
      <c r="HO2" s="209" t="s">
        <v>4</v>
      </c>
      <c r="HP2" s="209" t="s">
        <v>8589</v>
      </c>
      <c r="HQ2" s="209" t="s">
        <v>5</v>
      </c>
      <c r="HR2" s="209" t="s">
        <v>6</v>
      </c>
      <c r="HS2" s="209" t="s">
        <v>8</v>
      </c>
      <c r="HT2" s="209" t="s">
        <v>7</v>
      </c>
      <c r="HU2" s="209" t="s">
        <v>8590</v>
      </c>
      <c r="HV2" s="207" t="s">
        <v>8618</v>
      </c>
      <c r="HW2" s="207" t="s">
        <v>4</v>
      </c>
      <c r="HX2" s="207" t="s">
        <v>8589</v>
      </c>
      <c r="HY2" s="207" t="s">
        <v>5</v>
      </c>
      <c r="HZ2" s="207" t="s">
        <v>6</v>
      </c>
      <c r="IA2" s="207" t="s">
        <v>8</v>
      </c>
      <c r="IB2" s="207" t="s">
        <v>7</v>
      </c>
      <c r="IC2" s="208" t="s">
        <v>8590</v>
      </c>
      <c r="ID2" s="209" t="s">
        <v>8619</v>
      </c>
      <c r="IE2" s="209" t="s">
        <v>4</v>
      </c>
      <c r="IF2" s="209" t="s">
        <v>8589</v>
      </c>
      <c r="IG2" s="209" t="s">
        <v>5</v>
      </c>
      <c r="IH2" s="209" t="s">
        <v>6</v>
      </c>
      <c r="II2" s="209" t="s">
        <v>8</v>
      </c>
      <c r="IJ2" s="209" t="s">
        <v>7</v>
      </c>
      <c r="IK2" s="209" t="s">
        <v>8590</v>
      </c>
      <c r="IL2" s="207" t="s">
        <v>8620</v>
      </c>
      <c r="IM2" s="207" t="s">
        <v>4</v>
      </c>
      <c r="IN2" s="207" t="s">
        <v>8589</v>
      </c>
      <c r="IO2" s="207" t="s">
        <v>5</v>
      </c>
      <c r="IP2" s="207" t="s">
        <v>6</v>
      </c>
      <c r="IQ2" s="207" t="s">
        <v>8621</v>
      </c>
      <c r="IR2" s="207" t="s">
        <v>7</v>
      </c>
      <c r="IS2" s="208" t="s">
        <v>8590</v>
      </c>
    </row>
    <row r="3" spans="1:253" s="11" customFormat="1" ht="12.95" customHeight="1" x14ac:dyDescent="0.2">
      <c r="A3" s="11" t="s">
        <v>60</v>
      </c>
      <c r="B3" s="11" t="s">
        <v>9242</v>
      </c>
      <c r="C3" s="11" t="s">
        <v>61</v>
      </c>
      <c r="D3" s="11" t="s">
        <v>62</v>
      </c>
      <c r="E3" s="11" t="s">
        <v>8670</v>
      </c>
      <c r="F3" s="11" t="s">
        <v>4402</v>
      </c>
      <c r="G3" s="212">
        <v>43100000</v>
      </c>
      <c r="H3" s="213" t="s">
        <v>4399</v>
      </c>
      <c r="I3" s="213" t="s">
        <v>74</v>
      </c>
      <c r="J3" s="213">
        <v>1</v>
      </c>
      <c r="K3" s="213" t="s">
        <v>4401</v>
      </c>
      <c r="L3" s="213" t="s">
        <v>4400</v>
      </c>
      <c r="M3" s="214">
        <v>44956</v>
      </c>
      <c r="N3" s="215" t="s">
        <v>4406</v>
      </c>
      <c r="O3" s="216">
        <v>652867</v>
      </c>
      <c r="P3" s="216" t="s">
        <v>4403</v>
      </c>
      <c r="Q3" s="216" t="s">
        <v>74</v>
      </c>
      <c r="R3" s="216">
        <v>1</v>
      </c>
      <c r="S3" s="216" t="s">
        <v>4405</v>
      </c>
      <c r="T3" s="216" t="s">
        <v>4404</v>
      </c>
      <c r="U3" s="217">
        <v>44956</v>
      </c>
      <c r="V3" s="215" t="s">
        <v>4408</v>
      </c>
      <c r="W3" s="213">
        <v>43100000</v>
      </c>
      <c r="X3" s="213" t="s">
        <v>4399</v>
      </c>
      <c r="Y3" s="213" t="s">
        <v>74</v>
      </c>
      <c r="Z3" s="213">
        <v>1</v>
      </c>
      <c r="AA3" s="213" t="s">
        <v>4407</v>
      </c>
      <c r="AB3" s="213" t="s">
        <v>4400</v>
      </c>
      <c r="AC3" s="214">
        <v>44956</v>
      </c>
      <c r="AD3" s="215" t="s">
        <v>4410</v>
      </c>
      <c r="AE3" s="218">
        <v>37600000</v>
      </c>
      <c r="AF3" s="218" t="s">
        <v>4399</v>
      </c>
      <c r="AG3" s="218" t="s">
        <v>19</v>
      </c>
      <c r="AH3" s="218">
        <v>3</v>
      </c>
      <c r="AI3" s="218" t="s">
        <v>4409</v>
      </c>
      <c r="AJ3" s="218" t="s">
        <v>4400</v>
      </c>
      <c r="AK3" s="219">
        <v>44956</v>
      </c>
      <c r="AL3" s="215" t="s">
        <v>8250</v>
      </c>
      <c r="AM3" s="213">
        <v>22411000</v>
      </c>
      <c r="AN3" s="213" t="s">
        <v>8247</v>
      </c>
      <c r="AO3" s="213" t="s">
        <v>19</v>
      </c>
      <c r="AP3" s="213">
        <v>3</v>
      </c>
      <c r="AQ3" s="213" t="s">
        <v>8249</v>
      </c>
      <c r="AR3" s="213" t="s">
        <v>8248</v>
      </c>
      <c r="AS3" s="214">
        <v>45046</v>
      </c>
      <c r="AT3" s="218" t="s">
        <v>1702</v>
      </c>
      <c r="AU3" s="218">
        <v>2949</v>
      </c>
      <c r="AV3" s="218" t="s">
        <v>1699</v>
      </c>
      <c r="AW3" s="218" t="s">
        <v>30</v>
      </c>
      <c r="AX3" s="218">
        <v>2</v>
      </c>
      <c r="AY3" s="218" t="s">
        <v>1701</v>
      </c>
      <c r="AZ3" s="218" t="s">
        <v>1700</v>
      </c>
      <c r="BA3" s="219">
        <v>44741</v>
      </c>
      <c r="BB3" s="215" t="s">
        <v>68</v>
      </c>
      <c r="BC3" s="213" t="s">
        <v>14</v>
      </c>
      <c r="BD3" s="213">
        <v>0</v>
      </c>
      <c r="BE3" s="213" t="s">
        <v>14</v>
      </c>
      <c r="BF3" s="213" t="s">
        <v>14</v>
      </c>
      <c r="BG3" s="213">
        <v>0</v>
      </c>
      <c r="BH3" s="213">
        <v>0</v>
      </c>
      <c r="BI3" s="214">
        <v>43495</v>
      </c>
      <c r="BJ3" s="218" t="s">
        <v>8254</v>
      </c>
      <c r="BK3" s="218">
        <v>893</v>
      </c>
      <c r="BL3" s="218" t="s">
        <v>8251</v>
      </c>
      <c r="BM3" s="218" t="s">
        <v>1882</v>
      </c>
      <c r="BN3" s="218">
        <v>2</v>
      </c>
      <c r="BO3" s="218" t="s">
        <v>8253</v>
      </c>
      <c r="BP3" s="218" t="s">
        <v>8252</v>
      </c>
      <c r="BQ3" s="219">
        <v>45046</v>
      </c>
      <c r="BR3" s="215" t="s">
        <v>63</v>
      </c>
      <c r="BS3" s="213" t="s">
        <v>14</v>
      </c>
      <c r="BT3" s="213">
        <v>0</v>
      </c>
      <c r="BU3" s="213" t="s">
        <v>14</v>
      </c>
      <c r="BV3" s="213" t="s">
        <v>14</v>
      </c>
      <c r="BW3" s="213">
        <v>0</v>
      </c>
      <c r="BX3" s="213">
        <v>0</v>
      </c>
      <c r="BY3" s="214">
        <v>43495</v>
      </c>
      <c r="BZ3" s="218" t="s">
        <v>545</v>
      </c>
      <c r="CA3" s="218" t="s">
        <v>14</v>
      </c>
      <c r="CB3" s="218" t="s">
        <v>14</v>
      </c>
      <c r="CC3" s="218" t="s">
        <v>14</v>
      </c>
      <c r="CD3" s="218" t="s">
        <v>14</v>
      </c>
      <c r="CE3" s="218" t="s">
        <v>14</v>
      </c>
      <c r="CF3" s="218" t="s">
        <v>14</v>
      </c>
      <c r="CG3" s="219">
        <v>43514</v>
      </c>
      <c r="CH3" s="215" t="s">
        <v>9844</v>
      </c>
      <c r="CI3" s="218" t="e">
        <v>#N/A</v>
      </c>
      <c r="CJ3" s="218" t="e">
        <v>#N/A</v>
      </c>
      <c r="CK3" s="218" t="e">
        <v>#N/A</v>
      </c>
      <c r="CL3" s="218" t="e">
        <v>#N/A</v>
      </c>
      <c r="CM3" s="218" t="e">
        <v>#N/A</v>
      </c>
      <c r="CN3" s="218" t="e">
        <v>#N/A</v>
      </c>
      <c r="CO3" s="220" t="e">
        <v>#N/A</v>
      </c>
      <c r="CP3" s="218" t="s">
        <v>67</v>
      </c>
      <c r="CQ3" s="213">
        <v>13114</v>
      </c>
      <c r="CR3" s="213" t="s">
        <v>64</v>
      </c>
      <c r="CS3" s="213" t="s">
        <v>30</v>
      </c>
      <c r="CT3" s="213">
        <v>2</v>
      </c>
      <c r="CU3" s="213" t="s">
        <v>66</v>
      </c>
      <c r="CV3" s="213" t="s">
        <v>65</v>
      </c>
      <c r="CW3" s="214">
        <v>43495</v>
      </c>
      <c r="CX3" s="218" t="s">
        <v>4412</v>
      </c>
      <c r="CY3" s="218">
        <v>28400000</v>
      </c>
      <c r="CZ3" s="218" t="s">
        <v>4399</v>
      </c>
      <c r="DA3" s="218" t="s">
        <v>74</v>
      </c>
      <c r="DB3" s="218">
        <v>1</v>
      </c>
      <c r="DC3" s="218" t="s">
        <v>4411</v>
      </c>
      <c r="DD3" s="218" t="s">
        <v>4400</v>
      </c>
      <c r="DE3" s="220">
        <v>44956</v>
      </c>
      <c r="DF3" s="221" t="s">
        <v>4413</v>
      </c>
      <c r="DG3" s="213">
        <v>5500000</v>
      </c>
      <c r="DH3" s="213" t="s">
        <v>4399</v>
      </c>
      <c r="DI3" s="213" t="s">
        <v>74</v>
      </c>
      <c r="DJ3" s="213">
        <v>1</v>
      </c>
      <c r="DK3" s="213" t="s">
        <v>4411</v>
      </c>
      <c r="DL3" s="213" t="s">
        <v>4400</v>
      </c>
      <c r="DM3" s="214">
        <v>44956</v>
      </c>
      <c r="DN3" s="218" t="s">
        <v>4414</v>
      </c>
      <c r="DO3" s="218">
        <v>9200000</v>
      </c>
      <c r="DP3" s="218" t="s">
        <v>4399</v>
      </c>
      <c r="DQ3" s="218" t="s">
        <v>74</v>
      </c>
      <c r="DR3" s="218">
        <v>1</v>
      </c>
      <c r="DS3" s="218" t="s">
        <v>4411</v>
      </c>
      <c r="DT3" s="218" t="s">
        <v>4400</v>
      </c>
      <c r="DU3" s="219">
        <v>44956</v>
      </c>
      <c r="DV3" s="215" t="s">
        <v>4415</v>
      </c>
      <c r="DW3" s="213">
        <v>13700000</v>
      </c>
      <c r="DX3" s="213" t="s">
        <v>4399</v>
      </c>
      <c r="DY3" s="213" t="s">
        <v>74</v>
      </c>
      <c r="DZ3" s="213">
        <v>1</v>
      </c>
      <c r="EA3" s="213" t="s">
        <v>4411</v>
      </c>
      <c r="EB3" s="213" t="s">
        <v>4400</v>
      </c>
      <c r="EC3" s="214">
        <v>44956</v>
      </c>
      <c r="ED3" s="218" t="s">
        <v>4416</v>
      </c>
      <c r="EE3" s="218">
        <v>14700000</v>
      </c>
      <c r="EF3" s="218" t="s">
        <v>4399</v>
      </c>
      <c r="EG3" s="218" t="s">
        <v>74</v>
      </c>
      <c r="EH3" s="218">
        <v>1</v>
      </c>
      <c r="EI3" s="218" t="s">
        <v>4411</v>
      </c>
      <c r="EJ3" s="218" t="s">
        <v>4400</v>
      </c>
      <c r="EK3" s="219">
        <v>44956</v>
      </c>
      <c r="EL3" s="215" t="s">
        <v>4417</v>
      </c>
      <c r="EM3" s="213">
        <v>0</v>
      </c>
      <c r="EN3" s="213" t="s">
        <v>4399</v>
      </c>
      <c r="EO3" s="213" t="s">
        <v>74</v>
      </c>
      <c r="EP3" s="213">
        <v>1</v>
      </c>
      <c r="EQ3" s="213" t="s">
        <v>4411</v>
      </c>
      <c r="ER3" s="213" t="s">
        <v>4400</v>
      </c>
      <c r="ES3" s="214">
        <v>44956</v>
      </c>
      <c r="ET3" s="218" t="s">
        <v>8256</v>
      </c>
      <c r="EU3" s="218">
        <v>893</v>
      </c>
      <c r="EV3" s="218" t="s">
        <v>8251</v>
      </c>
      <c r="EW3" s="218" t="s">
        <v>1882</v>
      </c>
      <c r="EX3" s="218">
        <v>2</v>
      </c>
      <c r="EY3" s="218" t="s">
        <v>8255</v>
      </c>
      <c r="EZ3" s="218" t="s">
        <v>8252</v>
      </c>
      <c r="FA3" s="219">
        <v>45046</v>
      </c>
      <c r="FB3" s="215" t="s">
        <v>1214</v>
      </c>
      <c r="FC3" s="213">
        <v>5</v>
      </c>
      <c r="FD3" s="213" t="s">
        <v>1211</v>
      </c>
      <c r="FE3" s="213" t="s">
        <v>30</v>
      </c>
      <c r="FF3" s="213">
        <v>2</v>
      </c>
      <c r="FG3" s="213" t="s">
        <v>1213</v>
      </c>
      <c r="FH3" s="213" t="s">
        <v>1212</v>
      </c>
      <c r="FI3" s="214">
        <v>44223</v>
      </c>
      <c r="FJ3" s="215" t="s">
        <v>69</v>
      </c>
      <c r="FK3" s="218" t="s">
        <v>14</v>
      </c>
      <c r="FL3" s="218">
        <v>0</v>
      </c>
      <c r="FM3" s="218" t="s">
        <v>14</v>
      </c>
      <c r="FN3" s="218" t="s">
        <v>14</v>
      </c>
      <c r="FO3" s="218">
        <v>0</v>
      </c>
      <c r="FP3" s="218">
        <v>0</v>
      </c>
      <c r="FQ3" s="219">
        <v>43495</v>
      </c>
      <c r="FR3" s="215" t="s">
        <v>70</v>
      </c>
      <c r="FS3" s="213" t="s">
        <v>14</v>
      </c>
      <c r="FT3" s="213">
        <v>0</v>
      </c>
      <c r="FU3" s="213" t="s">
        <v>14</v>
      </c>
      <c r="FV3" s="213" t="s">
        <v>14</v>
      </c>
      <c r="FW3" s="213">
        <v>0</v>
      </c>
      <c r="FX3" s="213">
        <v>0</v>
      </c>
      <c r="FY3" s="214">
        <v>43495</v>
      </c>
      <c r="FZ3" s="218" t="s">
        <v>2376</v>
      </c>
      <c r="GA3" s="218">
        <v>1</v>
      </c>
      <c r="GB3" s="218" t="s">
        <v>2373</v>
      </c>
      <c r="GC3" s="218" t="s">
        <v>30</v>
      </c>
      <c r="GD3" s="218">
        <v>2</v>
      </c>
      <c r="GE3" s="218" t="s">
        <v>14</v>
      </c>
      <c r="GF3" s="218" t="s">
        <v>14</v>
      </c>
      <c r="GG3" s="219">
        <v>44857</v>
      </c>
      <c r="GH3" s="215" t="s">
        <v>2382</v>
      </c>
      <c r="GI3" s="213">
        <v>1</v>
      </c>
      <c r="GJ3" s="213" t="s">
        <v>2373</v>
      </c>
      <c r="GK3" s="213" t="s">
        <v>30</v>
      </c>
      <c r="GL3" s="213">
        <v>2</v>
      </c>
      <c r="GM3" s="213" t="s">
        <v>14</v>
      </c>
      <c r="GN3" s="213" t="s">
        <v>14</v>
      </c>
      <c r="GO3" s="214">
        <v>44857</v>
      </c>
      <c r="GP3" s="218" t="s">
        <v>2378</v>
      </c>
      <c r="GQ3" s="218">
        <v>3</v>
      </c>
      <c r="GR3" s="218" t="s">
        <v>2373</v>
      </c>
      <c r="GS3" s="218" t="s">
        <v>30</v>
      </c>
      <c r="GT3" s="218">
        <v>2</v>
      </c>
      <c r="GU3" s="218" t="s">
        <v>14</v>
      </c>
      <c r="GV3" s="218" t="s">
        <v>14</v>
      </c>
      <c r="GW3" s="219">
        <v>44857</v>
      </c>
      <c r="GX3" s="215" t="s">
        <v>2388</v>
      </c>
      <c r="GY3" s="213">
        <v>3</v>
      </c>
      <c r="GZ3" s="213" t="s">
        <v>2373</v>
      </c>
      <c r="HA3" s="213" t="s">
        <v>30</v>
      </c>
      <c r="HB3" s="213">
        <v>2</v>
      </c>
      <c r="HC3" s="213" t="s">
        <v>14</v>
      </c>
      <c r="HD3" s="213" t="s">
        <v>14</v>
      </c>
      <c r="HE3" s="214">
        <v>44858</v>
      </c>
      <c r="HF3" s="218" t="s">
        <v>2374</v>
      </c>
      <c r="HG3" s="218">
        <v>2</v>
      </c>
      <c r="HH3" s="218" t="s">
        <v>2373</v>
      </c>
      <c r="HI3" s="218" t="s">
        <v>30</v>
      </c>
      <c r="HJ3" s="218">
        <v>2</v>
      </c>
      <c r="HK3" s="218" t="s">
        <v>14</v>
      </c>
      <c r="HL3" s="218" t="s">
        <v>14</v>
      </c>
      <c r="HM3" s="219">
        <v>44854</v>
      </c>
      <c r="HN3" s="215" t="s">
        <v>2380</v>
      </c>
      <c r="HO3" s="213">
        <v>2</v>
      </c>
      <c r="HP3" s="213" t="s">
        <v>2373</v>
      </c>
      <c r="HQ3" s="213" t="s">
        <v>30</v>
      </c>
      <c r="HR3" s="213">
        <v>2</v>
      </c>
      <c r="HS3" s="213" t="s">
        <v>14</v>
      </c>
      <c r="HT3" s="213" t="s">
        <v>14</v>
      </c>
      <c r="HU3" s="214">
        <v>44857</v>
      </c>
      <c r="HV3" s="218" t="s">
        <v>2384</v>
      </c>
      <c r="HW3" s="218">
        <v>2</v>
      </c>
      <c r="HX3" s="218" t="s">
        <v>2373</v>
      </c>
      <c r="HY3" s="218" t="s">
        <v>30</v>
      </c>
      <c r="HZ3" s="218">
        <v>2</v>
      </c>
      <c r="IA3" s="218" t="s">
        <v>14</v>
      </c>
      <c r="IB3" s="218" t="s">
        <v>14</v>
      </c>
      <c r="IC3" s="219">
        <v>44858</v>
      </c>
      <c r="ID3" s="215" t="s">
        <v>2386</v>
      </c>
      <c r="IE3" s="213">
        <v>3</v>
      </c>
      <c r="IF3" s="213" t="s">
        <v>2373</v>
      </c>
      <c r="IG3" s="213" t="s">
        <v>30</v>
      </c>
      <c r="IH3" s="213">
        <v>2</v>
      </c>
      <c r="II3" s="213" t="s">
        <v>14</v>
      </c>
      <c r="IJ3" s="213" t="s">
        <v>14</v>
      </c>
      <c r="IK3" s="214">
        <v>44858</v>
      </c>
      <c r="IL3" s="218" t="s">
        <v>2435</v>
      </c>
      <c r="IM3" s="218">
        <v>3</v>
      </c>
      <c r="IN3" s="218" t="s">
        <v>2373</v>
      </c>
      <c r="IO3" s="218" t="s">
        <v>30</v>
      </c>
      <c r="IP3" s="218">
        <v>2</v>
      </c>
      <c r="IQ3" s="218" t="s">
        <v>14</v>
      </c>
      <c r="IR3" s="218" t="s">
        <v>14</v>
      </c>
      <c r="IS3" s="219">
        <v>44859</v>
      </c>
    </row>
    <row r="4" spans="1:253" s="11" customFormat="1" ht="12.95" customHeight="1" x14ac:dyDescent="0.2">
      <c r="A4" s="11" t="s">
        <v>1392</v>
      </c>
      <c r="B4" s="11" t="s">
        <v>9249</v>
      </c>
      <c r="C4" s="11" t="s">
        <v>1393</v>
      </c>
      <c r="D4" s="11" t="s">
        <v>1394</v>
      </c>
      <c r="E4" s="11" t="s">
        <v>8671</v>
      </c>
      <c r="F4" s="11" t="s">
        <v>4189</v>
      </c>
      <c r="G4" s="212">
        <v>34500000</v>
      </c>
      <c r="H4" s="213" t="s">
        <v>4187</v>
      </c>
      <c r="I4" s="213" t="s">
        <v>74</v>
      </c>
      <c r="J4" s="213">
        <v>1</v>
      </c>
      <c r="K4" s="213" t="s">
        <v>4188</v>
      </c>
      <c r="L4" s="213" t="s">
        <v>2192</v>
      </c>
      <c r="M4" s="214">
        <v>44924</v>
      </c>
      <c r="N4" s="221" t="s">
        <v>2194</v>
      </c>
      <c r="O4" s="216">
        <v>1246700</v>
      </c>
      <c r="P4" s="216" t="s">
        <v>2191</v>
      </c>
      <c r="Q4" s="216" t="s">
        <v>30</v>
      </c>
      <c r="R4" s="216">
        <v>2</v>
      </c>
      <c r="S4" s="216" t="s">
        <v>2193</v>
      </c>
      <c r="T4" s="216" t="s">
        <v>2192</v>
      </c>
      <c r="U4" s="217">
        <v>44804</v>
      </c>
      <c r="V4" s="221" t="s">
        <v>1729</v>
      </c>
      <c r="W4" s="213">
        <v>2750000</v>
      </c>
      <c r="X4" s="213" t="s">
        <v>1726</v>
      </c>
      <c r="Y4" s="213" t="s">
        <v>30</v>
      </c>
      <c r="Z4" s="213">
        <v>2</v>
      </c>
      <c r="AA4" s="213" t="s">
        <v>1728</v>
      </c>
      <c r="AB4" s="213" t="s">
        <v>1727</v>
      </c>
      <c r="AC4" s="214">
        <v>44742</v>
      </c>
      <c r="AD4" s="221" t="s">
        <v>1731</v>
      </c>
      <c r="AE4" s="218">
        <v>2267000</v>
      </c>
      <c r="AF4" s="218" t="s">
        <v>1726</v>
      </c>
      <c r="AG4" s="218" t="s">
        <v>30</v>
      </c>
      <c r="AH4" s="218">
        <v>2</v>
      </c>
      <c r="AI4" s="218" t="s">
        <v>1730</v>
      </c>
      <c r="AJ4" s="218" t="s">
        <v>1727</v>
      </c>
      <c r="AK4" s="219">
        <v>44742</v>
      </c>
      <c r="AL4" s="221" t="s">
        <v>7381</v>
      </c>
      <c r="AM4" s="213">
        <v>0</v>
      </c>
      <c r="AN4" s="213" t="s">
        <v>7378</v>
      </c>
      <c r="AO4" s="213" t="s">
        <v>74</v>
      </c>
      <c r="AP4" s="213">
        <v>1</v>
      </c>
      <c r="AQ4" s="213" t="s">
        <v>7380</v>
      </c>
      <c r="AR4" s="213" t="s">
        <v>7379</v>
      </c>
      <c r="AS4" s="214">
        <v>45043</v>
      </c>
      <c r="AT4" s="222" t="s">
        <v>9845</v>
      </c>
      <c r="AU4" s="218" t="e">
        <v>#N/A</v>
      </c>
      <c r="AV4" s="218" t="e">
        <v>#N/A</v>
      </c>
      <c r="AW4" s="218" t="e">
        <v>#N/A</v>
      </c>
      <c r="AX4" s="218" t="e">
        <v>#N/A</v>
      </c>
      <c r="AY4" s="218" t="e">
        <v>#N/A</v>
      </c>
      <c r="AZ4" s="218" t="e">
        <v>#N/A</v>
      </c>
      <c r="BA4" s="219" t="e">
        <v>#N/A</v>
      </c>
      <c r="BB4" s="221" t="s">
        <v>9846</v>
      </c>
      <c r="BC4" s="213" t="e">
        <v>#N/A</v>
      </c>
      <c r="BD4" s="213" t="e">
        <v>#N/A</v>
      </c>
      <c r="BE4" s="213" t="e">
        <v>#N/A</v>
      </c>
      <c r="BF4" s="213" t="e">
        <v>#N/A</v>
      </c>
      <c r="BG4" s="213" t="e">
        <v>#N/A</v>
      </c>
      <c r="BH4" s="213" t="e">
        <v>#N/A</v>
      </c>
      <c r="BI4" s="214" t="e">
        <v>#N/A</v>
      </c>
      <c r="BJ4" s="222" t="s">
        <v>1398</v>
      </c>
      <c r="BK4" s="222">
        <v>0</v>
      </c>
      <c r="BL4" s="222" t="s">
        <v>1395</v>
      </c>
      <c r="BM4" s="222" t="s">
        <v>74</v>
      </c>
      <c r="BN4" s="222">
        <v>1</v>
      </c>
      <c r="BO4" s="222" t="s">
        <v>1397</v>
      </c>
      <c r="BP4" s="218" t="s">
        <v>1396</v>
      </c>
      <c r="BQ4" s="223">
        <v>44546</v>
      </c>
      <c r="BR4" s="221" t="s">
        <v>9847</v>
      </c>
      <c r="BS4" s="224" t="e">
        <v>#N/A</v>
      </c>
      <c r="BT4" s="224" t="e">
        <v>#N/A</v>
      </c>
      <c r="BU4" s="224" t="e">
        <v>#N/A</v>
      </c>
      <c r="BV4" s="224" t="e">
        <v>#N/A</v>
      </c>
      <c r="BW4" s="224" t="e">
        <v>#N/A</v>
      </c>
      <c r="BX4" s="224" t="e">
        <v>#N/A</v>
      </c>
      <c r="BY4" s="214" t="e">
        <v>#N/A</v>
      </c>
      <c r="BZ4" s="222" t="s">
        <v>9848</v>
      </c>
      <c r="CA4" s="222" t="e">
        <v>#N/A</v>
      </c>
      <c r="CB4" s="222" t="e">
        <v>#N/A</v>
      </c>
      <c r="CC4" s="222" t="e">
        <v>#N/A</v>
      </c>
      <c r="CD4" s="222" t="e">
        <v>#N/A</v>
      </c>
      <c r="CE4" s="222" t="e">
        <v>#N/A</v>
      </c>
      <c r="CF4" s="222" t="e">
        <v>#N/A</v>
      </c>
      <c r="CG4" s="223" t="e">
        <v>#N/A</v>
      </c>
      <c r="CH4" s="221" t="s">
        <v>9849</v>
      </c>
      <c r="CI4" s="222" t="e">
        <v>#N/A</v>
      </c>
      <c r="CJ4" s="222" t="e">
        <v>#N/A</v>
      </c>
      <c r="CK4" s="222" t="e">
        <v>#N/A</v>
      </c>
      <c r="CL4" s="222" t="e">
        <v>#N/A</v>
      </c>
      <c r="CM4" s="222" t="e">
        <v>#N/A</v>
      </c>
      <c r="CN4" s="222" t="e">
        <v>#N/A</v>
      </c>
      <c r="CO4" s="225" t="e">
        <v>#N/A</v>
      </c>
      <c r="CP4" s="222" t="s">
        <v>9850</v>
      </c>
      <c r="CQ4" s="224" t="e">
        <v>#N/A</v>
      </c>
      <c r="CR4" s="224" t="e">
        <v>#N/A</v>
      </c>
      <c r="CS4" s="224" t="e">
        <v>#N/A</v>
      </c>
      <c r="CT4" s="224" t="e">
        <v>#N/A</v>
      </c>
      <c r="CU4" s="224" t="e">
        <v>#N/A</v>
      </c>
      <c r="CV4" s="224" t="e">
        <v>#N/A</v>
      </c>
      <c r="CW4" s="214" t="e">
        <v>#N/A</v>
      </c>
      <c r="CX4" s="222" t="s">
        <v>2333</v>
      </c>
      <c r="CY4" s="218">
        <v>1584000</v>
      </c>
      <c r="CZ4" s="218" t="s">
        <v>1726</v>
      </c>
      <c r="DA4" s="218" t="s">
        <v>30</v>
      </c>
      <c r="DB4" s="218">
        <v>2</v>
      </c>
      <c r="DC4" s="218" t="s">
        <v>1736</v>
      </c>
      <c r="DD4" s="218" t="s">
        <v>1727</v>
      </c>
      <c r="DE4" s="220">
        <v>44742</v>
      </c>
      <c r="DF4" s="221" t="s">
        <v>1733</v>
      </c>
      <c r="DG4" s="213">
        <v>483000</v>
      </c>
      <c r="DH4" s="224" t="s">
        <v>1726</v>
      </c>
      <c r="DI4" s="224" t="s">
        <v>30</v>
      </c>
      <c r="DJ4" s="224">
        <v>2</v>
      </c>
      <c r="DK4" s="224" t="s">
        <v>1732</v>
      </c>
      <c r="DL4" s="224" t="s">
        <v>1727</v>
      </c>
      <c r="DM4" s="214">
        <v>44742</v>
      </c>
      <c r="DN4" s="222" t="s">
        <v>1735</v>
      </c>
      <c r="DO4" s="218">
        <v>683000</v>
      </c>
      <c r="DP4" s="222" t="s">
        <v>1726</v>
      </c>
      <c r="DQ4" s="222" t="s">
        <v>30</v>
      </c>
      <c r="DR4" s="222">
        <v>2</v>
      </c>
      <c r="DS4" s="222" t="s">
        <v>1734</v>
      </c>
      <c r="DT4" s="222" t="s">
        <v>1727</v>
      </c>
      <c r="DU4" s="223">
        <v>44742</v>
      </c>
      <c r="DV4" s="221" t="s">
        <v>1737</v>
      </c>
      <c r="DW4" s="213">
        <v>1167000</v>
      </c>
      <c r="DX4" s="224" t="s">
        <v>1726</v>
      </c>
      <c r="DY4" s="224" t="s">
        <v>30</v>
      </c>
      <c r="DZ4" s="224">
        <v>2</v>
      </c>
      <c r="EA4" s="224" t="s">
        <v>1736</v>
      </c>
      <c r="EB4" s="224" t="s">
        <v>1727</v>
      </c>
      <c r="EC4" s="214">
        <v>44742</v>
      </c>
      <c r="ED4" s="222" t="s">
        <v>1739</v>
      </c>
      <c r="EE4" s="218">
        <v>417000</v>
      </c>
      <c r="EF4" s="222" t="s">
        <v>1726</v>
      </c>
      <c r="EG4" s="222" t="s">
        <v>30</v>
      </c>
      <c r="EH4" s="222">
        <v>2</v>
      </c>
      <c r="EI4" s="222" t="s">
        <v>1738</v>
      </c>
      <c r="EJ4" s="222" t="s">
        <v>1727</v>
      </c>
      <c r="EK4" s="223">
        <v>44742</v>
      </c>
      <c r="EL4" s="221" t="s">
        <v>1741</v>
      </c>
      <c r="EM4" s="213">
        <v>0</v>
      </c>
      <c r="EN4" s="224" t="s">
        <v>1726</v>
      </c>
      <c r="EO4" s="224" t="s">
        <v>30</v>
      </c>
      <c r="EP4" s="224">
        <v>2</v>
      </c>
      <c r="EQ4" s="224" t="s">
        <v>1740</v>
      </c>
      <c r="ER4" s="224" t="s">
        <v>1727</v>
      </c>
      <c r="ES4" s="214">
        <v>44742</v>
      </c>
      <c r="ET4" s="222" t="s">
        <v>1404</v>
      </c>
      <c r="EU4" s="222">
        <v>4</v>
      </c>
      <c r="EV4" s="222" t="s">
        <v>1402</v>
      </c>
      <c r="EW4" s="222" t="s">
        <v>74</v>
      </c>
      <c r="EX4" s="222">
        <v>1</v>
      </c>
      <c r="EY4" s="222" t="s">
        <v>1403</v>
      </c>
      <c r="EZ4" s="222" t="s">
        <v>1396</v>
      </c>
      <c r="FA4" s="223">
        <v>44550</v>
      </c>
      <c r="FB4" s="221" t="s">
        <v>7383</v>
      </c>
      <c r="FC4" s="224">
        <v>1</v>
      </c>
      <c r="FD4" s="224" t="s">
        <v>7378</v>
      </c>
      <c r="FE4" s="224" t="s">
        <v>74</v>
      </c>
      <c r="FF4" s="224">
        <v>1</v>
      </c>
      <c r="FG4" s="224" t="s">
        <v>7382</v>
      </c>
      <c r="FH4" s="224" t="s">
        <v>7379</v>
      </c>
      <c r="FI4" s="214">
        <v>45043</v>
      </c>
      <c r="FJ4" s="221" t="s">
        <v>9851</v>
      </c>
      <c r="FK4" s="222" t="e">
        <v>#N/A</v>
      </c>
      <c r="FL4" s="222" t="e">
        <v>#N/A</v>
      </c>
      <c r="FM4" s="222" t="e">
        <v>#N/A</v>
      </c>
      <c r="FN4" s="222" t="e">
        <v>#N/A</v>
      </c>
      <c r="FO4" s="222" t="e">
        <v>#N/A</v>
      </c>
      <c r="FP4" s="218" t="e">
        <v>#N/A</v>
      </c>
      <c r="FQ4" s="219" t="e">
        <v>#N/A</v>
      </c>
      <c r="FR4" s="221" t="s">
        <v>9852</v>
      </c>
      <c r="FS4" s="224" t="e">
        <v>#N/A</v>
      </c>
      <c r="FT4" s="224" t="e">
        <v>#N/A</v>
      </c>
      <c r="FU4" s="224" t="e">
        <v>#N/A</v>
      </c>
      <c r="FV4" s="224" t="e">
        <v>#N/A</v>
      </c>
      <c r="FW4" s="224" t="e">
        <v>#N/A</v>
      </c>
      <c r="FX4" s="224" t="e">
        <v>#N/A</v>
      </c>
      <c r="FY4" s="214" t="e">
        <v>#N/A</v>
      </c>
      <c r="FZ4" s="222" t="s">
        <v>2716</v>
      </c>
      <c r="GA4" s="222">
        <v>0</v>
      </c>
      <c r="GB4" s="222" t="s">
        <v>2373</v>
      </c>
      <c r="GC4" s="222" t="s">
        <v>30</v>
      </c>
      <c r="GD4" s="222">
        <v>2</v>
      </c>
      <c r="GE4" s="222" t="s">
        <v>14</v>
      </c>
      <c r="GF4" s="222" t="s">
        <v>14</v>
      </c>
      <c r="GG4" s="223">
        <v>44863</v>
      </c>
      <c r="GH4" s="221" t="s">
        <v>2722</v>
      </c>
      <c r="GI4" s="224">
        <v>0</v>
      </c>
      <c r="GJ4" s="224" t="s">
        <v>2373</v>
      </c>
      <c r="GK4" s="224" t="s">
        <v>30</v>
      </c>
      <c r="GL4" s="224">
        <v>2</v>
      </c>
      <c r="GM4" s="224" t="s">
        <v>14</v>
      </c>
      <c r="GN4" s="224" t="s">
        <v>14</v>
      </c>
      <c r="GO4" s="214">
        <v>44863</v>
      </c>
      <c r="GP4" s="222" t="s">
        <v>2717</v>
      </c>
      <c r="GQ4" s="222">
        <v>0</v>
      </c>
      <c r="GR4" s="222" t="s">
        <v>2373</v>
      </c>
      <c r="GS4" s="222" t="s">
        <v>30</v>
      </c>
      <c r="GT4" s="222">
        <v>2</v>
      </c>
      <c r="GU4" s="222" t="s">
        <v>14</v>
      </c>
      <c r="GV4" s="222" t="s">
        <v>14</v>
      </c>
      <c r="GW4" s="223">
        <v>44863</v>
      </c>
      <c r="GX4" s="221" t="s">
        <v>2723</v>
      </c>
      <c r="GY4" s="224">
        <v>0</v>
      </c>
      <c r="GZ4" s="224" t="s">
        <v>2373</v>
      </c>
      <c r="HA4" s="224" t="s">
        <v>30</v>
      </c>
      <c r="HB4" s="224">
        <v>2</v>
      </c>
      <c r="HC4" s="224" t="s">
        <v>14</v>
      </c>
      <c r="HD4" s="224" t="s">
        <v>14</v>
      </c>
      <c r="HE4" s="214">
        <v>44863</v>
      </c>
      <c r="HF4" s="222" t="s">
        <v>2715</v>
      </c>
      <c r="HG4" s="222">
        <v>0</v>
      </c>
      <c r="HH4" s="222" t="s">
        <v>2373</v>
      </c>
      <c r="HI4" s="222" t="s">
        <v>30</v>
      </c>
      <c r="HJ4" s="222">
        <v>2</v>
      </c>
      <c r="HK4" s="222" t="s">
        <v>14</v>
      </c>
      <c r="HL4" s="222" t="s">
        <v>14</v>
      </c>
      <c r="HM4" s="223">
        <v>44863</v>
      </c>
      <c r="HN4" s="221" t="s">
        <v>2721</v>
      </c>
      <c r="HO4" s="224">
        <v>0</v>
      </c>
      <c r="HP4" s="224" t="s">
        <v>2373</v>
      </c>
      <c r="HQ4" s="224" t="s">
        <v>30</v>
      </c>
      <c r="HR4" s="224">
        <v>2</v>
      </c>
      <c r="HS4" s="224" t="s">
        <v>14</v>
      </c>
      <c r="HT4" s="224" t="s">
        <v>14</v>
      </c>
      <c r="HU4" s="214">
        <v>44863</v>
      </c>
      <c r="HV4" s="222" t="s">
        <v>2718</v>
      </c>
      <c r="HW4" s="222">
        <v>0</v>
      </c>
      <c r="HX4" s="222" t="s">
        <v>2373</v>
      </c>
      <c r="HY4" s="222" t="s">
        <v>30</v>
      </c>
      <c r="HZ4" s="222">
        <v>2</v>
      </c>
      <c r="IA4" s="222" t="s">
        <v>14</v>
      </c>
      <c r="IB4" s="222" t="s">
        <v>14</v>
      </c>
      <c r="IC4" s="223">
        <v>44863</v>
      </c>
      <c r="ID4" s="221" t="s">
        <v>2720</v>
      </c>
      <c r="IE4" s="224">
        <v>2</v>
      </c>
      <c r="IF4" s="224" t="s">
        <v>2373</v>
      </c>
      <c r="IG4" s="224" t="s">
        <v>30</v>
      </c>
      <c r="IH4" s="224">
        <v>2</v>
      </c>
      <c r="II4" s="224" t="s">
        <v>14</v>
      </c>
      <c r="IJ4" s="224" t="s">
        <v>14</v>
      </c>
      <c r="IK4" s="214">
        <v>44863</v>
      </c>
      <c r="IL4" s="222" t="s">
        <v>2719</v>
      </c>
      <c r="IM4" s="222">
        <v>0</v>
      </c>
      <c r="IN4" s="222" t="s">
        <v>2373</v>
      </c>
      <c r="IO4" s="222" t="s">
        <v>30</v>
      </c>
      <c r="IP4" s="222">
        <v>2</v>
      </c>
      <c r="IQ4" s="222" t="s">
        <v>14</v>
      </c>
      <c r="IR4" s="222" t="s">
        <v>14</v>
      </c>
      <c r="IS4" s="223">
        <v>44863</v>
      </c>
    </row>
    <row r="5" spans="1:253" s="11" customFormat="1" ht="12.95" customHeight="1" x14ac:dyDescent="0.2">
      <c r="A5" s="11" t="s">
        <v>1138</v>
      </c>
      <c r="B5" s="11" t="s">
        <v>9257</v>
      </c>
      <c r="C5" s="11" t="s">
        <v>1139</v>
      </c>
      <c r="D5" s="11" t="s">
        <v>1140</v>
      </c>
      <c r="E5" s="11" t="s">
        <v>8678</v>
      </c>
      <c r="F5" s="11" t="s">
        <v>1582</v>
      </c>
      <c r="G5" s="212">
        <v>2988000</v>
      </c>
      <c r="H5" s="213" t="s">
        <v>1579</v>
      </c>
      <c r="I5" s="213" t="s">
        <v>30</v>
      </c>
      <c r="J5" s="213">
        <v>2</v>
      </c>
      <c r="K5" s="213" t="s">
        <v>1581</v>
      </c>
      <c r="L5" s="213" t="s">
        <v>1580</v>
      </c>
      <c r="M5" s="214">
        <v>44720</v>
      </c>
      <c r="N5" s="221" t="s">
        <v>1586</v>
      </c>
      <c r="O5" s="216">
        <v>4399</v>
      </c>
      <c r="P5" s="216" t="s">
        <v>1583</v>
      </c>
      <c r="Q5" s="216" t="s">
        <v>74</v>
      </c>
      <c r="R5" s="216">
        <v>1</v>
      </c>
      <c r="S5" s="216" t="s">
        <v>1585</v>
      </c>
      <c r="T5" s="216" t="s">
        <v>1584</v>
      </c>
      <c r="U5" s="217">
        <v>44720</v>
      </c>
      <c r="V5" s="221" t="s">
        <v>1590</v>
      </c>
      <c r="W5" s="213">
        <v>1626000</v>
      </c>
      <c r="X5" s="213" t="s">
        <v>1587</v>
      </c>
      <c r="Y5" s="213" t="s">
        <v>74</v>
      </c>
      <c r="Z5" s="213">
        <v>1</v>
      </c>
      <c r="AA5" s="213" t="s">
        <v>1589</v>
      </c>
      <c r="AB5" s="213" t="s">
        <v>1588</v>
      </c>
      <c r="AC5" s="214">
        <v>44720</v>
      </c>
      <c r="AD5" s="221" t="s">
        <v>1593</v>
      </c>
      <c r="AE5" s="218">
        <v>34000</v>
      </c>
      <c r="AF5" s="218" t="s">
        <v>1591</v>
      </c>
      <c r="AG5" s="218" t="s">
        <v>19</v>
      </c>
      <c r="AH5" s="218">
        <v>3</v>
      </c>
      <c r="AI5" s="218" t="s">
        <v>1592</v>
      </c>
      <c r="AJ5" s="218" t="s">
        <v>1239</v>
      </c>
      <c r="AK5" s="219">
        <v>44720</v>
      </c>
      <c r="AL5" s="221" t="s">
        <v>1597</v>
      </c>
      <c r="AM5" s="213">
        <v>27000</v>
      </c>
      <c r="AN5" s="213" t="s">
        <v>1594</v>
      </c>
      <c r="AO5" s="213" t="s">
        <v>30</v>
      </c>
      <c r="AP5" s="213">
        <v>2</v>
      </c>
      <c r="AQ5" s="213" t="s">
        <v>1596</v>
      </c>
      <c r="AR5" s="213" t="s">
        <v>1595</v>
      </c>
      <c r="AS5" s="214">
        <v>44720</v>
      </c>
      <c r="AT5" s="222" t="s">
        <v>1145</v>
      </c>
      <c r="AU5" s="218" t="s">
        <v>14</v>
      </c>
      <c r="AV5" s="218" t="s">
        <v>14</v>
      </c>
      <c r="AW5" s="218" t="s">
        <v>14</v>
      </c>
      <c r="AX5" s="218" t="s">
        <v>14</v>
      </c>
      <c r="AY5" s="218" t="s">
        <v>14</v>
      </c>
      <c r="AZ5" s="218" t="s">
        <v>14</v>
      </c>
      <c r="BA5" s="219">
        <v>44139</v>
      </c>
      <c r="BB5" s="221" t="s">
        <v>1144</v>
      </c>
      <c r="BC5" s="213" t="s">
        <v>14</v>
      </c>
      <c r="BD5" s="213" t="s">
        <v>14</v>
      </c>
      <c r="BE5" s="213" t="s">
        <v>14</v>
      </c>
      <c r="BF5" s="213" t="s">
        <v>14</v>
      </c>
      <c r="BG5" s="213" t="s">
        <v>14</v>
      </c>
      <c r="BH5" s="213" t="s">
        <v>14</v>
      </c>
      <c r="BI5" s="214">
        <v>44139</v>
      </c>
      <c r="BJ5" s="222" t="s">
        <v>8299</v>
      </c>
      <c r="BK5" s="222">
        <v>3</v>
      </c>
      <c r="BL5" s="222" t="s">
        <v>8297</v>
      </c>
      <c r="BM5" s="222" t="s">
        <v>1882</v>
      </c>
      <c r="BN5" s="222">
        <v>2</v>
      </c>
      <c r="BO5" s="222" t="s">
        <v>8298</v>
      </c>
      <c r="BP5" s="218" t="s">
        <v>1396</v>
      </c>
      <c r="BQ5" s="223">
        <v>45046</v>
      </c>
      <c r="BR5" s="221" t="s">
        <v>1141</v>
      </c>
      <c r="BS5" s="224" t="s">
        <v>14</v>
      </c>
      <c r="BT5" s="224" t="s">
        <v>14</v>
      </c>
      <c r="BU5" s="224" t="s">
        <v>14</v>
      </c>
      <c r="BV5" s="224" t="s">
        <v>14</v>
      </c>
      <c r="BW5" s="224" t="s">
        <v>14</v>
      </c>
      <c r="BX5" s="224" t="s">
        <v>14</v>
      </c>
      <c r="BY5" s="214">
        <v>44139</v>
      </c>
      <c r="BZ5" s="222" t="s">
        <v>1142</v>
      </c>
      <c r="CA5" s="222" t="s">
        <v>14</v>
      </c>
      <c r="CB5" s="222" t="s">
        <v>14</v>
      </c>
      <c r="CC5" s="222" t="s">
        <v>14</v>
      </c>
      <c r="CD5" s="222" t="s">
        <v>14</v>
      </c>
      <c r="CE5" s="222" t="s">
        <v>14</v>
      </c>
      <c r="CF5" s="222" t="s">
        <v>14</v>
      </c>
      <c r="CG5" s="223">
        <v>44139</v>
      </c>
      <c r="CH5" s="221" t="s">
        <v>9853</v>
      </c>
      <c r="CI5" s="222" t="e">
        <v>#N/A</v>
      </c>
      <c r="CJ5" s="222" t="e">
        <v>#N/A</v>
      </c>
      <c r="CK5" s="222" t="e">
        <v>#N/A</v>
      </c>
      <c r="CL5" s="222" t="e">
        <v>#N/A</v>
      </c>
      <c r="CM5" s="222" t="e">
        <v>#N/A</v>
      </c>
      <c r="CN5" s="222" t="e">
        <v>#N/A</v>
      </c>
      <c r="CO5" s="225" t="e">
        <v>#N/A</v>
      </c>
      <c r="CP5" s="222" t="s">
        <v>1143</v>
      </c>
      <c r="CQ5" s="224" t="s">
        <v>14</v>
      </c>
      <c r="CR5" s="224" t="s">
        <v>14</v>
      </c>
      <c r="CS5" s="224" t="s">
        <v>14</v>
      </c>
      <c r="CT5" s="224" t="s">
        <v>14</v>
      </c>
      <c r="CU5" s="224" t="s">
        <v>14</v>
      </c>
      <c r="CV5" s="224" t="s">
        <v>14</v>
      </c>
      <c r="CW5" s="214">
        <v>44139</v>
      </c>
      <c r="CX5" s="222" t="s">
        <v>1599</v>
      </c>
      <c r="CY5" s="218">
        <v>27000</v>
      </c>
      <c r="CZ5" s="218" t="s">
        <v>1598</v>
      </c>
      <c r="DA5" s="218" t="s">
        <v>30</v>
      </c>
      <c r="DB5" s="218">
        <v>2</v>
      </c>
      <c r="DC5" s="218" t="s">
        <v>1604</v>
      </c>
      <c r="DD5" s="218" t="s">
        <v>1595</v>
      </c>
      <c r="DE5" s="220">
        <v>44720</v>
      </c>
      <c r="DF5" s="221" t="s">
        <v>1603</v>
      </c>
      <c r="DG5" s="213">
        <v>1593000</v>
      </c>
      <c r="DH5" s="224" t="s">
        <v>1600</v>
      </c>
      <c r="DI5" s="224" t="s">
        <v>30</v>
      </c>
      <c r="DJ5" s="224">
        <v>2</v>
      </c>
      <c r="DK5" s="224" t="s">
        <v>1602</v>
      </c>
      <c r="DL5" s="224" t="s">
        <v>1601</v>
      </c>
      <c r="DM5" s="214">
        <v>44720</v>
      </c>
      <c r="DN5" s="222" t="s">
        <v>1605</v>
      </c>
      <c r="DO5" s="218">
        <v>7000</v>
      </c>
      <c r="DP5" s="222" t="s">
        <v>1591</v>
      </c>
      <c r="DQ5" s="222" t="s">
        <v>30</v>
      </c>
      <c r="DR5" s="222">
        <v>2</v>
      </c>
      <c r="DS5" s="222" t="s">
        <v>1604</v>
      </c>
      <c r="DT5" s="222" t="s">
        <v>1239</v>
      </c>
      <c r="DU5" s="223">
        <v>44720</v>
      </c>
      <c r="DV5" s="221" t="s">
        <v>1606</v>
      </c>
      <c r="DW5" s="213">
        <v>27000</v>
      </c>
      <c r="DX5" s="224" t="s">
        <v>1598</v>
      </c>
      <c r="DY5" s="224" t="s">
        <v>30</v>
      </c>
      <c r="DZ5" s="224">
        <v>2</v>
      </c>
      <c r="EA5" s="224" t="s">
        <v>1604</v>
      </c>
      <c r="EB5" s="224" t="s">
        <v>1595</v>
      </c>
      <c r="EC5" s="214">
        <v>44720</v>
      </c>
      <c r="ED5" s="222" t="s">
        <v>1236</v>
      </c>
      <c r="EE5" s="218">
        <v>0</v>
      </c>
      <c r="EF5" s="222" t="s">
        <v>1233</v>
      </c>
      <c r="EG5" s="222" t="s">
        <v>30</v>
      </c>
      <c r="EH5" s="222">
        <v>2</v>
      </c>
      <c r="EI5" s="222" t="s">
        <v>1235</v>
      </c>
      <c r="EJ5" s="222" t="s">
        <v>1234</v>
      </c>
      <c r="EK5" s="223">
        <v>44223</v>
      </c>
      <c r="EL5" s="221" t="s">
        <v>1237</v>
      </c>
      <c r="EM5" s="213">
        <v>0</v>
      </c>
      <c r="EN5" s="224" t="s">
        <v>1233</v>
      </c>
      <c r="EO5" s="224" t="s">
        <v>30</v>
      </c>
      <c r="EP5" s="224">
        <v>2</v>
      </c>
      <c r="EQ5" s="224" t="s">
        <v>1235</v>
      </c>
      <c r="ER5" s="224" t="s">
        <v>1234</v>
      </c>
      <c r="ES5" s="214">
        <v>44223</v>
      </c>
      <c r="ET5" s="222" t="s">
        <v>8300</v>
      </c>
      <c r="EU5" s="222">
        <v>3</v>
      </c>
      <c r="EV5" s="222" t="s">
        <v>8297</v>
      </c>
      <c r="EW5" s="222" t="s">
        <v>1882</v>
      </c>
      <c r="EX5" s="222">
        <v>2</v>
      </c>
      <c r="EY5" s="222" t="s">
        <v>8298</v>
      </c>
      <c r="EZ5" s="222" t="s">
        <v>1396</v>
      </c>
      <c r="FA5" s="223">
        <v>45046</v>
      </c>
      <c r="FB5" s="221" t="s">
        <v>1241</v>
      </c>
      <c r="FC5" s="224">
        <v>2</v>
      </c>
      <c r="FD5" s="224" t="s">
        <v>1238</v>
      </c>
      <c r="FE5" s="224" t="s">
        <v>30</v>
      </c>
      <c r="FF5" s="224">
        <v>2</v>
      </c>
      <c r="FG5" s="224" t="s">
        <v>1240</v>
      </c>
      <c r="FH5" s="224" t="s">
        <v>1239</v>
      </c>
      <c r="FI5" s="214">
        <v>44223</v>
      </c>
      <c r="FJ5" s="221" t="s">
        <v>1146</v>
      </c>
      <c r="FK5" s="222" t="s">
        <v>14</v>
      </c>
      <c r="FL5" s="222" t="s">
        <v>14</v>
      </c>
      <c r="FM5" s="222" t="s">
        <v>14</v>
      </c>
      <c r="FN5" s="222" t="s">
        <v>14</v>
      </c>
      <c r="FO5" s="222" t="s">
        <v>14</v>
      </c>
      <c r="FP5" s="218" t="s">
        <v>14</v>
      </c>
      <c r="FQ5" s="219">
        <v>44139</v>
      </c>
      <c r="FR5" s="221" t="s">
        <v>1147</v>
      </c>
      <c r="FS5" s="224" t="s">
        <v>14</v>
      </c>
      <c r="FT5" s="224" t="s">
        <v>14</v>
      </c>
      <c r="FU5" s="224" t="s">
        <v>14</v>
      </c>
      <c r="FV5" s="224" t="s">
        <v>14</v>
      </c>
      <c r="FW5" s="224" t="s">
        <v>14</v>
      </c>
      <c r="FX5" s="224" t="s">
        <v>14</v>
      </c>
      <c r="FY5" s="214">
        <v>44139</v>
      </c>
      <c r="FZ5" s="222" t="s">
        <v>3151</v>
      </c>
      <c r="GA5" s="222">
        <v>0</v>
      </c>
      <c r="GB5" s="222" t="s">
        <v>2373</v>
      </c>
      <c r="GC5" s="222" t="s">
        <v>30</v>
      </c>
      <c r="GD5" s="222">
        <v>2</v>
      </c>
      <c r="GE5" s="222" t="s">
        <v>14</v>
      </c>
      <c r="GF5" s="222" t="s">
        <v>14</v>
      </c>
      <c r="GG5" s="223">
        <v>44864</v>
      </c>
      <c r="GH5" s="221" t="s">
        <v>3157</v>
      </c>
      <c r="GI5" s="224">
        <v>0</v>
      </c>
      <c r="GJ5" s="224" t="s">
        <v>2373</v>
      </c>
      <c r="GK5" s="224" t="s">
        <v>30</v>
      </c>
      <c r="GL5" s="224">
        <v>2</v>
      </c>
      <c r="GM5" s="224" t="s">
        <v>14</v>
      </c>
      <c r="GN5" s="224" t="s">
        <v>14</v>
      </c>
      <c r="GO5" s="214">
        <v>44864</v>
      </c>
      <c r="GP5" s="222" t="s">
        <v>3152</v>
      </c>
      <c r="GQ5" s="222">
        <v>0</v>
      </c>
      <c r="GR5" s="222" t="s">
        <v>2373</v>
      </c>
      <c r="GS5" s="222" t="s">
        <v>30</v>
      </c>
      <c r="GT5" s="222">
        <v>2</v>
      </c>
      <c r="GU5" s="222" t="s">
        <v>14</v>
      </c>
      <c r="GV5" s="222" t="s">
        <v>14</v>
      </c>
      <c r="GW5" s="223">
        <v>44864</v>
      </c>
      <c r="GX5" s="221" t="s">
        <v>3158</v>
      </c>
      <c r="GY5" s="224">
        <v>0</v>
      </c>
      <c r="GZ5" s="224" t="s">
        <v>2373</v>
      </c>
      <c r="HA5" s="224" t="s">
        <v>30</v>
      </c>
      <c r="HB5" s="224">
        <v>2</v>
      </c>
      <c r="HC5" s="224" t="s">
        <v>14</v>
      </c>
      <c r="HD5" s="224" t="s">
        <v>14</v>
      </c>
      <c r="HE5" s="214">
        <v>44864</v>
      </c>
      <c r="HF5" s="222" t="s">
        <v>3150</v>
      </c>
      <c r="HG5" s="222">
        <v>0</v>
      </c>
      <c r="HH5" s="222" t="s">
        <v>2373</v>
      </c>
      <c r="HI5" s="222" t="s">
        <v>30</v>
      </c>
      <c r="HJ5" s="222">
        <v>2</v>
      </c>
      <c r="HK5" s="222" t="s">
        <v>14</v>
      </c>
      <c r="HL5" s="222" t="s">
        <v>14</v>
      </c>
      <c r="HM5" s="223">
        <v>44864</v>
      </c>
      <c r="HN5" s="221" t="s">
        <v>3156</v>
      </c>
      <c r="HO5" s="224">
        <v>0</v>
      </c>
      <c r="HP5" s="224" t="s">
        <v>2373</v>
      </c>
      <c r="HQ5" s="224" t="s">
        <v>30</v>
      </c>
      <c r="HR5" s="224">
        <v>2</v>
      </c>
      <c r="HS5" s="224" t="s">
        <v>14</v>
      </c>
      <c r="HT5" s="224" t="s">
        <v>14</v>
      </c>
      <c r="HU5" s="214">
        <v>44864</v>
      </c>
      <c r="HV5" s="222" t="s">
        <v>3153</v>
      </c>
      <c r="HW5" s="222">
        <v>0</v>
      </c>
      <c r="HX5" s="222" t="s">
        <v>2373</v>
      </c>
      <c r="HY5" s="222" t="s">
        <v>30</v>
      </c>
      <c r="HZ5" s="222">
        <v>2</v>
      </c>
      <c r="IA5" s="222" t="s">
        <v>14</v>
      </c>
      <c r="IB5" s="222" t="s">
        <v>14</v>
      </c>
      <c r="IC5" s="223">
        <v>44864</v>
      </c>
      <c r="ID5" s="221" t="s">
        <v>3155</v>
      </c>
      <c r="IE5" s="224">
        <v>1</v>
      </c>
      <c r="IF5" s="224" t="s">
        <v>2373</v>
      </c>
      <c r="IG5" s="224" t="s">
        <v>30</v>
      </c>
      <c r="IH5" s="224">
        <v>2</v>
      </c>
      <c r="II5" s="224" t="s">
        <v>14</v>
      </c>
      <c r="IJ5" s="224" t="s">
        <v>14</v>
      </c>
      <c r="IK5" s="214">
        <v>44864</v>
      </c>
      <c r="IL5" s="222" t="s">
        <v>3154</v>
      </c>
      <c r="IM5" s="222">
        <v>0</v>
      </c>
      <c r="IN5" s="222" t="s">
        <v>2373</v>
      </c>
      <c r="IO5" s="222" t="s">
        <v>30</v>
      </c>
      <c r="IP5" s="222">
        <v>2</v>
      </c>
      <c r="IQ5" s="222" t="s">
        <v>14</v>
      </c>
      <c r="IR5" s="222" t="s">
        <v>14</v>
      </c>
      <c r="IS5" s="223">
        <v>44864</v>
      </c>
    </row>
    <row r="6" spans="1:253" s="11" customFormat="1" ht="12.95" customHeight="1" x14ac:dyDescent="0.2">
      <c r="A6" s="11" t="s">
        <v>1148</v>
      </c>
      <c r="B6" s="11" t="s">
        <v>9257</v>
      </c>
      <c r="C6" s="11" t="s">
        <v>1149</v>
      </c>
      <c r="D6" s="11" t="s">
        <v>1150</v>
      </c>
      <c r="E6" s="11" t="s">
        <v>8685</v>
      </c>
      <c r="F6" s="11" t="s">
        <v>1544</v>
      </c>
      <c r="G6" s="212">
        <v>10040000</v>
      </c>
      <c r="H6" s="213" t="s">
        <v>1541</v>
      </c>
      <c r="I6" s="213" t="s">
        <v>30</v>
      </c>
      <c r="J6" s="213">
        <v>2</v>
      </c>
      <c r="K6" s="213" t="s">
        <v>1543</v>
      </c>
      <c r="L6" s="213" t="s">
        <v>1542</v>
      </c>
      <c r="M6" s="214">
        <v>44683</v>
      </c>
      <c r="N6" s="221" t="s">
        <v>1810</v>
      </c>
      <c r="O6" s="216">
        <v>31560</v>
      </c>
      <c r="P6" s="216" t="s">
        <v>1808</v>
      </c>
      <c r="Q6" s="216" t="s">
        <v>74</v>
      </c>
      <c r="R6" s="216">
        <v>1</v>
      </c>
      <c r="S6" s="216" t="s">
        <v>1809</v>
      </c>
      <c r="T6" s="216" t="s">
        <v>1755</v>
      </c>
      <c r="U6" s="217">
        <v>44767</v>
      </c>
      <c r="V6" s="221" t="s">
        <v>1765</v>
      </c>
      <c r="W6" s="213">
        <v>2826000</v>
      </c>
      <c r="X6" s="213" t="s">
        <v>1763</v>
      </c>
      <c r="Y6" s="213" t="s">
        <v>19</v>
      </c>
      <c r="Z6" s="213">
        <v>3</v>
      </c>
      <c r="AA6" s="213" t="s">
        <v>1764</v>
      </c>
      <c r="AB6" s="213" t="s">
        <v>1755</v>
      </c>
      <c r="AC6" s="214">
        <v>44747</v>
      </c>
      <c r="AD6" s="221" t="s">
        <v>1767</v>
      </c>
      <c r="AE6" s="218">
        <v>2826000</v>
      </c>
      <c r="AF6" s="218" t="s">
        <v>1763</v>
      </c>
      <c r="AG6" s="218" t="s">
        <v>19</v>
      </c>
      <c r="AH6" s="218">
        <v>3</v>
      </c>
      <c r="AI6" s="218" t="s">
        <v>1766</v>
      </c>
      <c r="AJ6" s="218" t="s">
        <v>1755</v>
      </c>
      <c r="AK6" s="219">
        <v>44747</v>
      </c>
      <c r="AL6" s="221" t="s">
        <v>5022</v>
      </c>
      <c r="AM6" s="213">
        <v>90000</v>
      </c>
      <c r="AN6" s="213" t="s">
        <v>5019</v>
      </c>
      <c r="AO6" s="213" t="s">
        <v>19</v>
      </c>
      <c r="AP6" s="213">
        <v>3</v>
      </c>
      <c r="AQ6" s="213" t="s">
        <v>5021</v>
      </c>
      <c r="AR6" s="213" t="s">
        <v>5020</v>
      </c>
      <c r="AS6" s="214">
        <v>44985</v>
      </c>
      <c r="AT6" s="222" t="s">
        <v>1157</v>
      </c>
      <c r="AU6" s="218" t="s">
        <v>14</v>
      </c>
      <c r="AV6" s="218" t="s">
        <v>14</v>
      </c>
      <c r="AW6" s="218" t="s">
        <v>14</v>
      </c>
      <c r="AX6" s="218" t="s">
        <v>14</v>
      </c>
      <c r="AY6" s="218" t="s">
        <v>14</v>
      </c>
      <c r="AZ6" s="218" t="s">
        <v>14</v>
      </c>
      <c r="BA6" s="219">
        <v>44139</v>
      </c>
      <c r="BB6" s="221" t="s">
        <v>1156</v>
      </c>
      <c r="BC6" s="213" t="s">
        <v>14</v>
      </c>
      <c r="BD6" s="213" t="s">
        <v>14</v>
      </c>
      <c r="BE6" s="213" t="s">
        <v>14</v>
      </c>
      <c r="BF6" s="213" t="s">
        <v>14</v>
      </c>
      <c r="BG6" s="213" t="s">
        <v>14</v>
      </c>
      <c r="BH6" s="213" t="s">
        <v>14</v>
      </c>
      <c r="BI6" s="214">
        <v>44139</v>
      </c>
      <c r="BJ6" s="222" t="s">
        <v>8301</v>
      </c>
      <c r="BK6" s="222">
        <v>5</v>
      </c>
      <c r="BL6" s="222" t="s">
        <v>7087</v>
      </c>
      <c r="BM6" s="222" t="s">
        <v>1882</v>
      </c>
      <c r="BN6" s="222">
        <v>2</v>
      </c>
      <c r="BO6" s="222" t="s">
        <v>8298</v>
      </c>
      <c r="BP6" s="218" t="s">
        <v>1396</v>
      </c>
      <c r="BQ6" s="223">
        <v>45046</v>
      </c>
      <c r="BR6" s="221" t="s">
        <v>1151</v>
      </c>
      <c r="BS6" s="224" t="s">
        <v>14</v>
      </c>
      <c r="BT6" s="224" t="s">
        <v>14</v>
      </c>
      <c r="BU6" s="224" t="s">
        <v>14</v>
      </c>
      <c r="BV6" s="224" t="s">
        <v>14</v>
      </c>
      <c r="BW6" s="224" t="s">
        <v>14</v>
      </c>
      <c r="BX6" s="224" t="s">
        <v>14</v>
      </c>
      <c r="BY6" s="214">
        <v>44139</v>
      </c>
      <c r="BZ6" s="222" t="s">
        <v>1152</v>
      </c>
      <c r="CA6" s="222" t="s">
        <v>14</v>
      </c>
      <c r="CB6" s="222" t="s">
        <v>14</v>
      </c>
      <c r="CC6" s="222" t="s">
        <v>14</v>
      </c>
      <c r="CD6" s="222" t="s">
        <v>14</v>
      </c>
      <c r="CE6" s="222" t="s">
        <v>14</v>
      </c>
      <c r="CF6" s="222" t="s">
        <v>14</v>
      </c>
      <c r="CG6" s="223">
        <v>44139</v>
      </c>
      <c r="CH6" s="221" t="s">
        <v>9854</v>
      </c>
      <c r="CI6" s="222" t="e">
        <v>#N/A</v>
      </c>
      <c r="CJ6" s="222" t="e">
        <v>#N/A</v>
      </c>
      <c r="CK6" s="222" t="e">
        <v>#N/A</v>
      </c>
      <c r="CL6" s="222" t="e">
        <v>#N/A</v>
      </c>
      <c r="CM6" s="222" t="e">
        <v>#N/A</v>
      </c>
      <c r="CN6" s="222" t="e">
        <v>#N/A</v>
      </c>
      <c r="CO6" s="225" t="e">
        <v>#N/A</v>
      </c>
      <c r="CP6" s="222" t="s">
        <v>1155</v>
      </c>
      <c r="CQ6" s="224" t="s">
        <v>14</v>
      </c>
      <c r="CR6" s="224" t="s">
        <v>14</v>
      </c>
      <c r="CS6" s="224" t="s">
        <v>14</v>
      </c>
      <c r="CT6" s="224" t="s">
        <v>14</v>
      </c>
      <c r="CU6" s="224" t="s">
        <v>14</v>
      </c>
      <c r="CV6" s="224" t="s">
        <v>14</v>
      </c>
      <c r="CW6" s="214">
        <v>44139</v>
      </c>
      <c r="CX6" s="222" t="s">
        <v>1762</v>
      </c>
      <c r="CY6" s="218">
        <v>0</v>
      </c>
      <c r="CZ6" s="218" t="s">
        <v>14</v>
      </c>
      <c r="DA6" s="218" t="s">
        <v>14</v>
      </c>
      <c r="DB6" s="218" t="s">
        <v>14</v>
      </c>
      <c r="DC6" s="218" t="s">
        <v>1756</v>
      </c>
      <c r="DD6" s="218" t="s">
        <v>14</v>
      </c>
      <c r="DE6" s="220">
        <v>44747</v>
      </c>
      <c r="DF6" s="221" t="s">
        <v>1758</v>
      </c>
      <c r="DG6" s="213">
        <v>0</v>
      </c>
      <c r="DH6" s="224" t="s">
        <v>14</v>
      </c>
      <c r="DI6" s="224" t="s">
        <v>14</v>
      </c>
      <c r="DJ6" s="224" t="s">
        <v>14</v>
      </c>
      <c r="DK6" s="224" t="s">
        <v>1756</v>
      </c>
      <c r="DL6" s="224" t="s">
        <v>14</v>
      </c>
      <c r="DM6" s="214">
        <v>44747</v>
      </c>
      <c r="DN6" s="222" t="s">
        <v>1757</v>
      </c>
      <c r="DO6" s="218">
        <v>2826000</v>
      </c>
      <c r="DP6" s="222" t="s">
        <v>1754</v>
      </c>
      <c r="DQ6" s="222" t="s">
        <v>19</v>
      </c>
      <c r="DR6" s="222">
        <v>3</v>
      </c>
      <c r="DS6" s="222" t="s">
        <v>1756</v>
      </c>
      <c r="DT6" s="222" t="s">
        <v>1755</v>
      </c>
      <c r="DU6" s="223">
        <v>44742</v>
      </c>
      <c r="DV6" s="221" t="s">
        <v>1759</v>
      </c>
      <c r="DW6" s="213">
        <v>0</v>
      </c>
      <c r="DX6" s="224" t="s">
        <v>14</v>
      </c>
      <c r="DY6" s="224" t="s">
        <v>14</v>
      </c>
      <c r="DZ6" s="224" t="s">
        <v>14</v>
      </c>
      <c r="EA6" s="224" t="s">
        <v>1756</v>
      </c>
      <c r="EB6" s="224" t="s">
        <v>14</v>
      </c>
      <c r="EC6" s="214">
        <v>44747</v>
      </c>
      <c r="ED6" s="222" t="s">
        <v>1760</v>
      </c>
      <c r="EE6" s="218">
        <v>0</v>
      </c>
      <c r="EF6" s="222" t="s">
        <v>14</v>
      </c>
      <c r="EG6" s="222" t="s">
        <v>14</v>
      </c>
      <c r="EH6" s="222" t="s">
        <v>14</v>
      </c>
      <c r="EI6" s="222" t="s">
        <v>1756</v>
      </c>
      <c r="EJ6" s="222" t="s">
        <v>14</v>
      </c>
      <c r="EK6" s="223">
        <v>44747</v>
      </c>
      <c r="EL6" s="221" t="s">
        <v>1761</v>
      </c>
      <c r="EM6" s="213">
        <v>0</v>
      </c>
      <c r="EN6" s="224" t="s">
        <v>14</v>
      </c>
      <c r="EO6" s="224" t="s">
        <v>14</v>
      </c>
      <c r="EP6" s="224" t="s">
        <v>14</v>
      </c>
      <c r="EQ6" s="224" t="s">
        <v>1756</v>
      </c>
      <c r="ER6" s="224" t="s">
        <v>14</v>
      </c>
      <c r="ES6" s="214">
        <v>44747</v>
      </c>
      <c r="ET6" s="222" t="s">
        <v>8302</v>
      </c>
      <c r="EU6" s="222">
        <v>5</v>
      </c>
      <c r="EV6" s="222" t="s">
        <v>7087</v>
      </c>
      <c r="EW6" s="222" t="s">
        <v>1882</v>
      </c>
      <c r="EX6" s="222">
        <v>2</v>
      </c>
      <c r="EY6" s="222" t="s">
        <v>8298</v>
      </c>
      <c r="EZ6" s="222" t="s">
        <v>1396</v>
      </c>
      <c r="FA6" s="223">
        <v>45046</v>
      </c>
      <c r="FB6" s="221" t="s">
        <v>1154</v>
      </c>
      <c r="FC6" s="224">
        <v>3</v>
      </c>
      <c r="FD6" s="224" t="s">
        <v>14</v>
      </c>
      <c r="FE6" s="224" t="s">
        <v>14</v>
      </c>
      <c r="FF6" s="224" t="s">
        <v>14</v>
      </c>
      <c r="FG6" s="224" t="s">
        <v>1153</v>
      </c>
      <c r="FH6" s="224" t="s">
        <v>14</v>
      </c>
      <c r="FI6" s="214">
        <v>44139</v>
      </c>
      <c r="FJ6" s="221" t="s">
        <v>1158</v>
      </c>
      <c r="FK6" s="222" t="s">
        <v>14</v>
      </c>
      <c r="FL6" s="222" t="s">
        <v>14</v>
      </c>
      <c r="FM6" s="222" t="s">
        <v>14</v>
      </c>
      <c r="FN6" s="222" t="s">
        <v>14</v>
      </c>
      <c r="FO6" s="222" t="s">
        <v>14</v>
      </c>
      <c r="FP6" s="218" t="s">
        <v>14</v>
      </c>
      <c r="FQ6" s="219">
        <v>44139</v>
      </c>
      <c r="FR6" s="221" t="s">
        <v>1159</v>
      </c>
      <c r="FS6" s="224" t="s">
        <v>14</v>
      </c>
      <c r="FT6" s="224" t="s">
        <v>14</v>
      </c>
      <c r="FU6" s="224" t="s">
        <v>14</v>
      </c>
      <c r="FV6" s="224" t="s">
        <v>14</v>
      </c>
      <c r="FW6" s="224" t="s">
        <v>14</v>
      </c>
      <c r="FX6" s="224" t="s">
        <v>14</v>
      </c>
      <c r="FY6" s="214">
        <v>44139</v>
      </c>
      <c r="FZ6" s="222" t="s">
        <v>3225</v>
      </c>
      <c r="GA6" s="222">
        <v>1</v>
      </c>
      <c r="GB6" s="222" t="s">
        <v>2373</v>
      </c>
      <c r="GC6" s="222" t="s">
        <v>30</v>
      </c>
      <c r="GD6" s="222">
        <v>2</v>
      </c>
      <c r="GE6" s="222" t="s">
        <v>14</v>
      </c>
      <c r="GF6" s="222" t="s">
        <v>14</v>
      </c>
      <c r="GG6" s="223">
        <v>44865</v>
      </c>
      <c r="GH6" s="221" t="s">
        <v>3231</v>
      </c>
      <c r="GI6" s="224">
        <v>0</v>
      </c>
      <c r="GJ6" s="224" t="s">
        <v>2373</v>
      </c>
      <c r="GK6" s="224" t="s">
        <v>30</v>
      </c>
      <c r="GL6" s="224">
        <v>2</v>
      </c>
      <c r="GM6" s="224" t="s">
        <v>14</v>
      </c>
      <c r="GN6" s="224" t="s">
        <v>14</v>
      </c>
      <c r="GO6" s="214">
        <v>44865</v>
      </c>
      <c r="GP6" s="222" t="s">
        <v>3226</v>
      </c>
      <c r="GQ6" s="222">
        <v>1</v>
      </c>
      <c r="GR6" s="222" t="s">
        <v>2373</v>
      </c>
      <c r="GS6" s="222" t="s">
        <v>30</v>
      </c>
      <c r="GT6" s="222">
        <v>2</v>
      </c>
      <c r="GU6" s="222" t="s">
        <v>14</v>
      </c>
      <c r="GV6" s="222" t="s">
        <v>14</v>
      </c>
      <c r="GW6" s="223">
        <v>44865</v>
      </c>
      <c r="GX6" s="221" t="s">
        <v>3232</v>
      </c>
      <c r="GY6" s="224">
        <v>0</v>
      </c>
      <c r="GZ6" s="224" t="s">
        <v>2373</v>
      </c>
      <c r="HA6" s="224" t="s">
        <v>30</v>
      </c>
      <c r="HB6" s="224">
        <v>2</v>
      </c>
      <c r="HC6" s="224" t="s">
        <v>14</v>
      </c>
      <c r="HD6" s="224" t="s">
        <v>14</v>
      </c>
      <c r="HE6" s="214">
        <v>44865</v>
      </c>
      <c r="HF6" s="222" t="s">
        <v>3224</v>
      </c>
      <c r="HG6" s="222">
        <v>0</v>
      </c>
      <c r="HH6" s="222" t="s">
        <v>2373</v>
      </c>
      <c r="HI6" s="222" t="s">
        <v>30</v>
      </c>
      <c r="HJ6" s="222">
        <v>2</v>
      </c>
      <c r="HK6" s="222" t="s">
        <v>14</v>
      </c>
      <c r="HL6" s="222" t="s">
        <v>14</v>
      </c>
      <c r="HM6" s="223">
        <v>44865</v>
      </c>
      <c r="HN6" s="221" t="s">
        <v>3230</v>
      </c>
      <c r="HO6" s="224">
        <v>0</v>
      </c>
      <c r="HP6" s="224" t="s">
        <v>2373</v>
      </c>
      <c r="HQ6" s="224" t="s">
        <v>30</v>
      </c>
      <c r="HR6" s="224">
        <v>2</v>
      </c>
      <c r="HS6" s="224" t="s">
        <v>14</v>
      </c>
      <c r="HT6" s="224" t="s">
        <v>14</v>
      </c>
      <c r="HU6" s="214">
        <v>44865</v>
      </c>
      <c r="HV6" s="222" t="s">
        <v>3227</v>
      </c>
      <c r="HW6" s="222">
        <v>0</v>
      </c>
      <c r="HX6" s="222" t="s">
        <v>2373</v>
      </c>
      <c r="HY6" s="222" t="s">
        <v>30</v>
      </c>
      <c r="HZ6" s="222">
        <v>2</v>
      </c>
      <c r="IA6" s="222" t="s">
        <v>14</v>
      </c>
      <c r="IB6" s="222" t="s">
        <v>14</v>
      </c>
      <c r="IC6" s="223">
        <v>44865</v>
      </c>
      <c r="ID6" s="221" t="s">
        <v>3229</v>
      </c>
      <c r="IE6" s="224">
        <v>2</v>
      </c>
      <c r="IF6" s="224" t="s">
        <v>2373</v>
      </c>
      <c r="IG6" s="224" t="s">
        <v>30</v>
      </c>
      <c r="IH6" s="224">
        <v>2</v>
      </c>
      <c r="II6" s="224" t="s">
        <v>14</v>
      </c>
      <c r="IJ6" s="224" t="s">
        <v>14</v>
      </c>
      <c r="IK6" s="214">
        <v>44865</v>
      </c>
      <c r="IL6" s="222" t="s">
        <v>3228</v>
      </c>
      <c r="IM6" s="222">
        <v>0</v>
      </c>
      <c r="IN6" s="222" t="s">
        <v>2373</v>
      </c>
      <c r="IO6" s="222" t="s">
        <v>30</v>
      </c>
      <c r="IP6" s="222">
        <v>2</v>
      </c>
      <c r="IQ6" s="222" t="s">
        <v>14</v>
      </c>
      <c r="IR6" s="222" t="s">
        <v>14</v>
      </c>
      <c r="IS6" s="223">
        <v>44865</v>
      </c>
    </row>
    <row r="7" spans="1:253" s="11" customFormat="1" ht="12.95" customHeight="1" x14ac:dyDescent="0.2">
      <c r="A7" s="11" t="s">
        <v>548</v>
      </c>
      <c r="B7" s="11" t="s">
        <v>9265</v>
      </c>
      <c r="C7" s="11" t="s">
        <v>549</v>
      </c>
      <c r="D7" s="11" t="s">
        <v>550</v>
      </c>
      <c r="E7" s="11" t="s">
        <v>8686</v>
      </c>
      <c r="F7" s="11" t="s">
        <v>5171</v>
      </c>
      <c r="G7" s="212">
        <v>13000000</v>
      </c>
      <c r="H7" s="213" t="s">
        <v>5168</v>
      </c>
      <c r="I7" s="213" t="s">
        <v>1882</v>
      </c>
      <c r="J7" s="213">
        <v>2</v>
      </c>
      <c r="K7" s="213" t="s">
        <v>5170</v>
      </c>
      <c r="L7" s="213" t="s">
        <v>5169</v>
      </c>
      <c r="M7" s="214">
        <v>45002</v>
      </c>
      <c r="N7" s="221" t="s">
        <v>5175</v>
      </c>
      <c r="O7" s="216">
        <v>25680</v>
      </c>
      <c r="P7" s="216" t="s">
        <v>5172</v>
      </c>
      <c r="Q7" s="216" t="s">
        <v>1882</v>
      </c>
      <c r="R7" s="216">
        <v>2</v>
      </c>
      <c r="S7" s="216" t="s">
        <v>5174</v>
      </c>
      <c r="T7" s="216" t="s">
        <v>5173</v>
      </c>
      <c r="U7" s="217">
        <v>45002</v>
      </c>
      <c r="V7" s="221" t="s">
        <v>5177</v>
      </c>
      <c r="W7" s="213">
        <v>13000000</v>
      </c>
      <c r="X7" s="213" t="s">
        <v>4974</v>
      </c>
      <c r="Y7" s="213" t="s">
        <v>1882</v>
      </c>
      <c r="Z7" s="213">
        <v>2</v>
      </c>
      <c r="AA7" s="213" t="s">
        <v>5176</v>
      </c>
      <c r="AB7" s="213" t="s">
        <v>5169</v>
      </c>
      <c r="AC7" s="214">
        <v>45002</v>
      </c>
      <c r="AD7" s="221" t="s">
        <v>5180</v>
      </c>
      <c r="AE7" s="218">
        <v>13000000</v>
      </c>
      <c r="AF7" s="218" t="s">
        <v>4974</v>
      </c>
      <c r="AG7" s="218" t="s">
        <v>1882</v>
      </c>
      <c r="AH7" s="218">
        <v>2</v>
      </c>
      <c r="AI7" s="218" t="s">
        <v>5179</v>
      </c>
      <c r="AJ7" s="218" t="s">
        <v>5178</v>
      </c>
      <c r="AK7" s="219">
        <v>45002</v>
      </c>
      <c r="AL7" s="221" t="s">
        <v>5184</v>
      </c>
      <c r="AM7" s="213">
        <v>631000</v>
      </c>
      <c r="AN7" s="213" t="s">
        <v>5181</v>
      </c>
      <c r="AO7" s="213" t="s">
        <v>1882</v>
      </c>
      <c r="AP7" s="213">
        <v>2</v>
      </c>
      <c r="AQ7" s="213" t="s">
        <v>5183</v>
      </c>
      <c r="AR7" s="213" t="s">
        <v>5182</v>
      </c>
      <c r="AS7" s="214">
        <v>45002</v>
      </c>
      <c r="AT7" s="222" t="s">
        <v>5186</v>
      </c>
      <c r="AU7" s="218" t="s">
        <v>14</v>
      </c>
      <c r="AV7" s="218" t="s">
        <v>14</v>
      </c>
      <c r="AW7" s="218" t="s">
        <v>19</v>
      </c>
      <c r="AX7" s="218">
        <v>3</v>
      </c>
      <c r="AY7" s="218" t="s">
        <v>5185</v>
      </c>
      <c r="AZ7" s="218" t="s">
        <v>14</v>
      </c>
      <c r="BA7" s="219">
        <v>45002</v>
      </c>
      <c r="BB7" s="221" t="s">
        <v>2285</v>
      </c>
      <c r="BC7" s="213">
        <v>283000</v>
      </c>
      <c r="BD7" s="213" t="s">
        <v>2282</v>
      </c>
      <c r="BE7" s="213" t="s">
        <v>30</v>
      </c>
      <c r="BF7" s="213">
        <v>2</v>
      </c>
      <c r="BG7" s="213" t="s">
        <v>2284</v>
      </c>
      <c r="BH7" s="213" t="s">
        <v>2283</v>
      </c>
      <c r="BI7" s="214">
        <v>44825</v>
      </c>
      <c r="BJ7" s="222" t="s">
        <v>5189</v>
      </c>
      <c r="BK7" s="222">
        <v>142</v>
      </c>
      <c r="BL7" s="222" t="s">
        <v>5187</v>
      </c>
      <c r="BM7" s="222" t="s">
        <v>1882</v>
      </c>
      <c r="BN7" s="222">
        <v>2</v>
      </c>
      <c r="BO7" s="222" t="s">
        <v>5188</v>
      </c>
      <c r="BP7" s="218" t="s">
        <v>1396</v>
      </c>
      <c r="BQ7" s="223">
        <v>45002</v>
      </c>
      <c r="BR7" s="221" t="s">
        <v>552</v>
      </c>
      <c r="BS7" s="224" t="s">
        <v>14</v>
      </c>
      <c r="BT7" s="224">
        <v>0</v>
      </c>
      <c r="BU7" s="224" t="s">
        <v>30</v>
      </c>
      <c r="BV7" s="224">
        <v>2</v>
      </c>
      <c r="BW7" s="224" t="s">
        <v>551</v>
      </c>
      <c r="BX7" s="224">
        <v>0</v>
      </c>
      <c r="BY7" s="214">
        <v>43523</v>
      </c>
      <c r="BZ7" s="222" t="s">
        <v>553</v>
      </c>
      <c r="CA7" s="222" t="s">
        <v>14</v>
      </c>
      <c r="CB7" s="222" t="s">
        <v>14</v>
      </c>
      <c r="CC7" s="222" t="s">
        <v>14</v>
      </c>
      <c r="CD7" s="222" t="s">
        <v>14</v>
      </c>
      <c r="CE7" s="222" t="s">
        <v>551</v>
      </c>
      <c r="CF7" s="222" t="s">
        <v>14</v>
      </c>
      <c r="CG7" s="223">
        <v>43523</v>
      </c>
      <c r="CH7" s="221" t="s">
        <v>9855</v>
      </c>
      <c r="CI7" s="222" t="e">
        <v>#N/A</v>
      </c>
      <c r="CJ7" s="222" t="e">
        <v>#N/A</v>
      </c>
      <c r="CK7" s="222" t="e">
        <v>#N/A</v>
      </c>
      <c r="CL7" s="222" t="e">
        <v>#N/A</v>
      </c>
      <c r="CM7" s="222" t="e">
        <v>#N/A</v>
      </c>
      <c r="CN7" s="222" t="e">
        <v>#N/A</v>
      </c>
      <c r="CO7" s="225" t="e">
        <v>#N/A</v>
      </c>
      <c r="CP7" s="222" t="s">
        <v>557</v>
      </c>
      <c r="CQ7" s="224">
        <v>444</v>
      </c>
      <c r="CR7" s="224" t="s">
        <v>554</v>
      </c>
      <c r="CS7" s="224" t="s">
        <v>30</v>
      </c>
      <c r="CT7" s="224">
        <v>2</v>
      </c>
      <c r="CU7" s="224" t="s">
        <v>556</v>
      </c>
      <c r="CV7" s="224" t="s">
        <v>555</v>
      </c>
      <c r="CW7" s="214">
        <v>43523</v>
      </c>
      <c r="CX7" s="222" t="s">
        <v>5191</v>
      </c>
      <c r="CY7" s="218">
        <v>1800000</v>
      </c>
      <c r="CZ7" s="218" t="s">
        <v>4974</v>
      </c>
      <c r="DA7" s="218" t="s">
        <v>1882</v>
      </c>
      <c r="DB7" s="218">
        <v>2</v>
      </c>
      <c r="DC7" s="218" t="s">
        <v>5194</v>
      </c>
      <c r="DD7" s="218" t="s">
        <v>5196</v>
      </c>
      <c r="DE7" s="220">
        <v>45002</v>
      </c>
      <c r="DF7" s="221" t="s">
        <v>5193</v>
      </c>
      <c r="DG7" s="213">
        <v>0</v>
      </c>
      <c r="DH7" s="224" t="s">
        <v>4974</v>
      </c>
      <c r="DI7" s="224" t="s">
        <v>1882</v>
      </c>
      <c r="DJ7" s="224">
        <v>2</v>
      </c>
      <c r="DK7" s="224" t="s">
        <v>5192</v>
      </c>
      <c r="DL7" s="224" t="s">
        <v>5169</v>
      </c>
      <c r="DM7" s="214">
        <v>45002</v>
      </c>
      <c r="DN7" s="222" t="s">
        <v>5195</v>
      </c>
      <c r="DO7" s="218">
        <v>11200000</v>
      </c>
      <c r="DP7" s="222" t="s">
        <v>4974</v>
      </c>
      <c r="DQ7" s="222" t="s">
        <v>1882</v>
      </c>
      <c r="DR7" s="222">
        <v>2</v>
      </c>
      <c r="DS7" s="222" t="s">
        <v>5194</v>
      </c>
      <c r="DT7" s="222" t="s">
        <v>5178</v>
      </c>
      <c r="DU7" s="223">
        <v>45002</v>
      </c>
      <c r="DV7" s="221" t="s">
        <v>5197</v>
      </c>
      <c r="DW7" s="213">
        <v>1692000</v>
      </c>
      <c r="DX7" s="224" t="s">
        <v>4974</v>
      </c>
      <c r="DY7" s="224" t="s">
        <v>1882</v>
      </c>
      <c r="DZ7" s="224">
        <v>2</v>
      </c>
      <c r="EA7" s="224" t="s">
        <v>5194</v>
      </c>
      <c r="EB7" s="224" t="s">
        <v>5196</v>
      </c>
      <c r="EC7" s="214">
        <v>45002</v>
      </c>
      <c r="ED7" s="222" t="s">
        <v>5199</v>
      </c>
      <c r="EE7" s="218">
        <v>108000</v>
      </c>
      <c r="EF7" s="222" t="s">
        <v>4974</v>
      </c>
      <c r="EG7" s="222" t="s">
        <v>1882</v>
      </c>
      <c r="EH7" s="222">
        <v>2</v>
      </c>
      <c r="EI7" s="222" t="s">
        <v>5194</v>
      </c>
      <c r="EJ7" s="222" t="s">
        <v>5198</v>
      </c>
      <c r="EK7" s="223">
        <v>45002</v>
      </c>
      <c r="EL7" s="221" t="s">
        <v>5201</v>
      </c>
      <c r="EM7" s="213">
        <v>0</v>
      </c>
      <c r="EN7" s="224" t="s">
        <v>4974</v>
      </c>
      <c r="EO7" s="224" t="s">
        <v>1882</v>
      </c>
      <c r="EP7" s="224">
        <v>2</v>
      </c>
      <c r="EQ7" s="224" t="s">
        <v>5194</v>
      </c>
      <c r="ER7" s="224" t="s">
        <v>5200</v>
      </c>
      <c r="ES7" s="214">
        <v>45002</v>
      </c>
      <c r="ET7" s="222" t="s">
        <v>5190</v>
      </c>
      <c r="EU7" s="222">
        <v>142</v>
      </c>
      <c r="EV7" s="222" t="s">
        <v>5187</v>
      </c>
      <c r="EW7" s="222" t="s">
        <v>1882</v>
      </c>
      <c r="EX7" s="222">
        <v>2</v>
      </c>
      <c r="EY7" s="222" t="s">
        <v>5188</v>
      </c>
      <c r="EZ7" s="222" t="s">
        <v>1396</v>
      </c>
      <c r="FA7" s="223">
        <v>45002</v>
      </c>
      <c r="FB7" s="221" t="s">
        <v>4977</v>
      </c>
      <c r="FC7" s="224">
        <v>5</v>
      </c>
      <c r="FD7" s="224" t="s">
        <v>4974</v>
      </c>
      <c r="FE7" s="224" t="s">
        <v>74</v>
      </c>
      <c r="FF7" s="224">
        <v>1</v>
      </c>
      <c r="FG7" s="224" t="s">
        <v>4976</v>
      </c>
      <c r="FH7" s="224" t="s">
        <v>4975</v>
      </c>
      <c r="FI7" s="214">
        <v>44985</v>
      </c>
      <c r="FJ7" s="221" t="s">
        <v>558</v>
      </c>
      <c r="FK7" s="222" t="s">
        <v>14</v>
      </c>
      <c r="FL7" s="222">
        <v>0</v>
      </c>
      <c r="FM7" s="222" t="s">
        <v>30</v>
      </c>
      <c r="FN7" s="222">
        <v>2</v>
      </c>
      <c r="FO7" s="222">
        <v>0</v>
      </c>
      <c r="FP7" s="218">
        <v>0</v>
      </c>
      <c r="FQ7" s="219">
        <v>43523</v>
      </c>
      <c r="FR7" s="221" t="s">
        <v>559</v>
      </c>
      <c r="FS7" s="224" t="s">
        <v>14</v>
      </c>
      <c r="FT7" s="224">
        <v>0</v>
      </c>
      <c r="FU7" s="224" t="s">
        <v>30</v>
      </c>
      <c r="FV7" s="224">
        <v>2</v>
      </c>
      <c r="FW7" s="224">
        <v>0</v>
      </c>
      <c r="FX7" s="224">
        <v>0</v>
      </c>
      <c r="FY7" s="214">
        <v>43523</v>
      </c>
      <c r="FZ7" s="222" t="s">
        <v>3234</v>
      </c>
      <c r="GA7" s="222">
        <v>0</v>
      </c>
      <c r="GB7" s="222" t="s">
        <v>2373</v>
      </c>
      <c r="GC7" s="222" t="s">
        <v>30</v>
      </c>
      <c r="GD7" s="222">
        <v>2</v>
      </c>
      <c r="GE7" s="222" t="s">
        <v>14</v>
      </c>
      <c r="GF7" s="222" t="s">
        <v>14</v>
      </c>
      <c r="GG7" s="223">
        <v>44865</v>
      </c>
      <c r="GH7" s="221" t="s">
        <v>3240</v>
      </c>
      <c r="GI7" s="224">
        <v>1</v>
      </c>
      <c r="GJ7" s="224" t="s">
        <v>2373</v>
      </c>
      <c r="GK7" s="224" t="s">
        <v>30</v>
      </c>
      <c r="GL7" s="224">
        <v>2</v>
      </c>
      <c r="GM7" s="224" t="s">
        <v>14</v>
      </c>
      <c r="GN7" s="224" t="s">
        <v>14</v>
      </c>
      <c r="GO7" s="214">
        <v>44865</v>
      </c>
      <c r="GP7" s="222" t="s">
        <v>3235</v>
      </c>
      <c r="GQ7" s="222">
        <v>1</v>
      </c>
      <c r="GR7" s="222" t="s">
        <v>2373</v>
      </c>
      <c r="GS7" s="222" t="s">
        <v>30</v>
      </c>
      <c r="GT7" s="222">
        <v>2</v>
      </c>
      <c r="GU7" s="222" t="s">
        <v>14</v>
      </c>
      <c r="GV7" s="222" t="s">
        <v>14</v>
      </c>
      <c r="GW7" s="223">
        <v>44865</v>
      </c>
      <c r="GX7" s="221" t="s">
        <v>3241</v>
      </c>
      <c r="GY7" s="224">
        <v>0</v>
      </c>
      <c r="GZ7" s="224" t="s">
        <v>2373</v>
      </c>
      <c r="HA7" s="224" t="s">
        <v>30</v>
      </c>
      <c r="HB7" s="224">
        <v>2</v>
      </c>
      <c r="HC7" s="224" t="s">
        <v>14</v>
      </c>
      <c r="HD7" s="224" t="s">
        <v>14</v>
      </c>
      <c r="HE7" s="214">
        <v>44865</v>
      </c>
      <c r="HF7" s="222" t="s">
        <v>3233</v>
      </c>
      <c r="HG7" s="222">
        <v>0</v>
      </c>
      <c r="HH7" s="222" t="s">
        <v>2373</v>
      </c>
      <c r="HI7" s="222" t="s">
        <v>30</v>
      </c>
      <c r="HJ7" s="222">
        <v>2</v>
      </c>
      <c r="HK7" s="222" t="s">
        <v>14</v>
      </c>
      <c r="HL7" s="222" t="s">
        <v>14</v>
      </c>
      <c r="HM7" s="223">
        <v>44865</v>
      </c>
      <c r="HN7" s="221" t="s">
        <v>3239</v>
      </c>
      <c r="HO7" s="224">
        <v>1</v>
      </c>
      <c r="HP7" s="224" t="s">
        <v>2373</v>
      </c>
      <c r="HQ7" s="224" t="s">
        <v>30</v>
      </c>
      <c r="HR7" s="224">
        <v>2</v>
      </c>
      <c r="HS7" s="224" t="s">
        <v>14</v>
      </c>
      <c r="HT7" s="224" t="s">
        <v>14</v>
      </c>
      <c r="HU7" s="214">
        <v>44865</v>
      </c>
      <c r="HV7" s="222" t="s">
        <v>3236</v>
      </c>
      <c r="HW7" s="222">
        <v>0</v>
      </c>
      <c r="HX7" s="222" t="s">
        <v>2373</v>
      </c>
      <c r="HY7" s="222" t="s">
        <v>30</v>
      </c>
      <c r="HZ7" s="222">
        <v>2</v>
      </c>
      <c r="IA7" s="222" t="s">
        <v>14</v>
      </c>
      <c r="IB7" s="222" t="s">
        <v>14</v>
      </c>
      <c r="IC7" s="223">
        <v>44865</v>
      </c>
      <c r="ID7" s="221" t="s">
        <v>3238</v>
      </c>
      <c r="IE7" s="224">
        <v>0</v>
      </c>
      <c r="IF7" s="224" t="s">
        <v>2373</v>
      </c>
      <c r="IG7" s="224" t="s">
        <v>30</v>
      </c>
      <c r="IH7" s="224">
        <v>2</v>
      </c>
      <c r="II7" s="224" t="s">
        <v>14</v>
      </c>
      <c r="IJ7" s="224" t="s">
        <v>14</v>
      </c>
      <c r="IK7" s="214">
        <v>44865</v>
      </c>
      <c r="IL7" s="222" t="s">
        <v>3237</v>
      </c>
      <c r="IM7" s="222">
        <v>2</v>
      </c>
      <c r="IN7" s="222" t="s">
        <v>2373</v>
      </c>
      <c r="IO7" s="222" t="s">
        <v>30</v>
      </c>
      <c r="IP7" s="222">
        <v>2</v>
      </c>
      <c r="IQ7" s="222" t="s">
        <v>14</v>
      </c>
      <c r="IR7" s="222" t="s">
        <v>14</v>
      </c>
      <c r="IS7" s="223">
        <v>44865</v>
      </c>
    </row>
    <row r="8" spans="1:253" s="11" customFormat="1" ht="12.95" customHeight="1" x14ac:dyDescent="0.2">
      <c r="A8" s="11" t="s">
        <v>346</v>
      </c>
      <c r="B8" s="11" t="s">
        <v>9269</v>
      </c>
      <c r="C8" s="11" t="s">
        <v>347</v>
      </c>
      <c r="D8" s="11" t="s">
        <v>348</v>
      </c>
      <c r="E8" s="11" t="s">
        <v>8691</v>
      </c>
      <c r="F8" s="11" t="s">
        <v>2231</v>
      </c>
      <c r="G8" s="212">
        <v>21537000</v>
      </c>
      <c r="H8" s="213" t="s">
        <v>2228</v>
      </c>
      <c r="I8" s="213" t="s">
        <v>30</v>
      </c>
      <c r="J8" s="213">
        <v>2</v>
      </c>
      <c r="K8" s="213" t="s">
        <v>2230</v>
      </c>
      <c r="L8" s="213" t="s">
        <v>2229</v>
      </c>
      <c r="M8" s="214">
        <v>44816</v>
      </c>
      <c r="N8" s="221" t="s">
        <v>5115</v>
      </c>
      <c r="O8" s="216">
        <v>166000</v>
      </c>
      <c r="P8" s="216" t="s">
        <v>5112</v>
      </c>
      <c r="Q8" s="216" t="s">
        <v>1882</v>
      </c>
      <c r="R8" s="216">
        <v>2</v>
      </c>
      <c r="S8" s="216" t="s">
        <v>5114</v>
      </c>
      <c r="T8" s="216" t="s">
        <v>5113</v>
      </c>
      <c r="U8" s="217">
        <v>44985</v>
      </c>
      <c r="V8" s="221" t="s">
        <v>5119</v>
      </c>
      <c r="W8" s="213">
        <v>3832000</v>
      </c>
      <c r="X8" s="213" t="s">
        <v>5116</v>
      </c>
      <c r="Y8" s="213" t="s">
        <v>1882</v>
      </c>
      <c r="Z8" s="213">
        <v>2</v>
      </c>
      <c r="AA8" s="213" t="s">
        <v>5118</v>
      </c>
      <c r="AB8" s="213" t="s">
        <v>5117</v>
      </c>
      <c r="AC8" s="214">
        <v>44985</v>
      </c>
      <c r="AD8" s="221" t="s">
        <v>5121</v>
      </c>
      <c r="AE8" s="218">
        <v>3832000</v>
      </c>
      <c r="AF8" s="218" t="s">
        <v>5116</v>
      </c>
      <c r="AG8" s="218" t="s">
        <v>1882</v>
      </c>
      <c r="AH8" s="218">
        <v>2</v>
      </c>
      <c r="AI8" s="218" t="s">
        <v>5120</v>
      </c>
      <c r="AJ8" s="218" t="s">
        <v>5117</v>
      </c>
      <c r="AK8" s="219">
        <v>44985</v>
      </c>
      <c r="AL8" s="221" t="s">
        <v>6273</v>
      </c>
      <c r="AM8" s="213">
        <v>2032000</v>
      </c>
      <c r="AN8" s="213" t="s">
        <v>6270</v>
      </c>
      <c r="AO8" s="213" t="s">
        <v>30</v>
      </c>
      <c r="AP8" s="213">
        <v>2</v>
      </c>
      <c r="AQ8" s="213" t="s">
        <v>6272</v>
      </c>
      <c r="AR8" s="213" t="s">
        <v>6271</v>
      </c>
      <c r="AS8" s="214">
        <v>45019</v>
      </c>
      <c r="AT8" s="222" t="s">
        <v>355</v>
      </c>
      <c r="AU8" s="218" t="s">
        <v>14</v>
      </c>
      <c r="AV8" s="218">
        <v>0</v>
      </c>
      <c r="AW8" s="218" t="s">
        <v>14</v>
      </c>
      <c r="AX8" s="218" t="s">
        <v>14</v>
      </c>
      <c r="AY8" s="218">
        <v>0</v>
      </c>
      <c r="AZ8" s="218">
        <v>0</v>
      </c>
      <c r="BA8" s="219">
        <v>43511</v>
      </c>
      <c r="BB8" s="221" t="s">
        <v>354</v>
      </c>
      <c r="BC8" s="213" t="s">
        <v>14</v>
      </c>
      <c r="BD8" s="213">
        <v>0</v>
      </c>
      <c r="BE8" s="213" t="s">
        <v>14</v>
      </c>
      <c r="BF8" s="213" t="s">
        <v>14</v>
      </c>
      <c r="BG8" s="213">
        <v>0</v>
      </c>
      <c r="BH8" s="213">
        <v>0</v>
      </c>
      <c r="BI8" s="214">
        <v>43511</v>
      </c>
      <c r="BJ8" s="222" t="s">
        <v>6275</v>
      </c>
      <c r="BK8" s="222">
        <v>2574</v>
      </c>
      <c r="BL8" s="222" t="s">
        <v>6274</v>
      </c>
      <c r="BM8" s="222" t="s">
        <v>30</v>
      </c>
      <c r="BN8" s="222">
        <v>2</v>
      </c>
      <c r="BO8" s="222" t="s">
        <v>6266</v>
      </c>
      <c r="BP8" s="218" t="s">
        <v>6265</v>
      </c>
      <c r="BQ8" s="223">
        <v>45019</v>
      </c>
      <c r="BR8" s="221" t="s">
        <v>349</v>
      </c>
      <c r="BS8" s="224" t="s">
        <v>14</v>
      </c>
      <c r="BT8" s="224">
        <v>0</v>
      </c>
      <c r="BU8" s="224" t="s">
        <v>14</v>
      </c>
      <c r="BV8" s="224" t="s">
        <v>14</v>
      </c>
      <c r="BW8" s="224">
        <v>0</v>
      </c>
      <c r="BX8" s="224">
        <v>0</v>
      </c>
      <c r="BY8" s="214">
        <v>43511</v>
      </c>
      <c r="BZ8" s="222" t="s">
        <v>350</v>
      </c>
      <c r="CA8" s="222" t="s">
        <v>14</v>
      </c>
      <c r="CB8" s="222">
        <v>0</v>
      </c>
      <c r="CC8" s="222" t="s">
        <v>14</v>
      </c>
      <c r="CD8" s="222" t="s">
        <v>14</v>
      </c>
      <c r="CE8" s="222">
        <v>0</v>
      </c>
      <c r="CF8" s="222">
        <v>0</v>
      </c>
      <c r="CG8" s="223">
        <v>43511</v>
      </c>
      <c r="CH8" s="221" t="s">
        <v>9856</v>
      </c>
      <c r="CI8" s="222" t="e">
        <v>#N/A</v>
      </c>
      <c r="CJ8" s="222" t="e">
        <v>#N/A</v>
      </c>
      <c r="CK8" s="222" t="e">
        <v>#N/A</v>
      </c>
      <c r="CL8" s="222" t="e">
        <v>#N/A</v>
      </c>
      <c r="CM8" s="222" t="e">
        <v>#N/A</v>
      </c>
      <c r="CN8" s="222" t="e">
        <v>#N/A</v>
      </c>
      <c r="CO8" s="225" t="e">
        <v>#N/A</v>
      </c>
      <c r="CP8" s="222" t="s">
        <v>353</v>
      </c>
      <c r="CQ8" s="224" t="s">
        <v>14</v>
      </c>
      <c r="CR8" s="224">
        <v>0</v>
      </c>
      <c r="CS8" s="224" t="s">
        <v>30</v>
      </c>
      <c r="CT8" s="224">
        <v>2</v>
      </c>
      <c r="CU8" s="224">
        <v>0</v>
      </c>
      <c r="CV8" s="224">
        <v>0</v>
      </c>
      <c r="CW8" s="214">
        <v>43511</v>
      </c>
      <c r="CX8" s="222" t="s">
        <v>5122</v>
      </c>
      <c r="CY8" s="218">
        <v>3832000</v>
      </c>
      <c r="CZ8" s="218" t="s">
        <v>5116</v>
      </c>
      <c r="DA8" s="218" t="s">
        <v>1882</v>
      </c>
      <c r="DB8" s="218">
        <v>2</v>
      </c>
      <c r="DC8" s="218" t="s">
        <v>5127</v>
      </c>
      <c r="DD8" s="218" t="s">
        <v>5117</v>
      </c>
      <c r="DE8" s="220">
        <v>44985</v>
      </c>
      <c r="DF8" s="221" t="s">
        <v>5124</v>
      </c>
      <c r="DG8" s="213">
        <v>0</v>
      </c>
      <c r="DH8" s="224" t="s">
        <v>5116</v>
      </c>
      <c r="DI8" s="224" t="s">
        <v>1882</v>
      </c>
      <c r="DJ8" s="224">
        <v>2</v>
      </c>
      <c r="DK8" s="224" t="s">
        <v>5123</v>
      </c>
      <c r="DL8" s="224" t="s">
        <v>5117</v>
      </c>
      <c r="DM8" s="214">
        <v>44985</v>
      </c>
      <c r="DN8" s="222" t="s">
        <v>5126</v>
      </c>
      <c r="DO8" s="218">
        <v>0</v>
      </c>
      <c r="DP8" s="222" t="s">
        <v>5116</v>
      </c>
      <c r="DQ8" s="222" t="s">
        <v>1882</v>
      </c>
      <c r="DR8" s="222">
        <v>2</v>
      </c>
      <c r="DS8" s="222" t="s">
        <v>5125</v>
      </c>
      <c r="DT8" s="222" t="s">
        <v>5117</v>
      </c>
      <c r="DU8" s="223">
        <v>44985</v>
      </c>
      <c r="DV8" s="221" t="s">
        <v>5128</v>
      </c>
      <c r="DW8" s="213">
        <v>1767000</v>
      </c>
      <c r="DX8" s="224" t="s">
        <v>5116</v>
      </c>
      <c r="DY8" s="224" t="s">
        <v>1882</v>
      </c>
      <c r="DZ8" s="224">
        <v>2</v>
      </c>
      <c r="EA8" s="224" t="s">
        <v>5127</v>
      </c>
      <c r="EB8" s="224" t="s">
        <v>5117</v>
      </c>
      <c r="EC8" s="214">
        <v>44985</v>
      </c>
      <c r="ED8" s="222" t="s">
        <v>5130</v>
      </c>
      <c r="EE8" s="218">
        <v>1976000</v>
      </c>
      <c r="EF8" s="222" t="s">
        <v>5116</v>
      </c>
      <c r="EG8" s="222" t="s">
        <v>1882</v>
      </c>
      <c r="EH8" s="222">
        <v>2</v>
      </c>
      <c r="EI8" s="222" t="s">
        <v>5129</v>
      </c>
      <c r="EJ8" s="222" t="s">
        <v>5117</v>
      </c>
      <c r="EK8" s="223">
        <v>44985</v>
      </c>
      <c r="EL8" s="221" t="s">
        <v>5132</v>
      </c>
      <c r="EM8" s="213">
        <v>89000</v>
      </c>
      <c r="EN8" s="224" t="s">
        <v>5116</v>
      </c>
      <c r="EO8" s="224" t="s">
        <v>1882</v>
      </c>
      <c r="EP8" s="224">
        <v>2</v>
      </c>
      <c r="EQ8" s="224" t="s">
        <v>5131</v>
      </c>
      <c r="ER8" s="224" t="s">
        <v>5117</v>
      </c>
      <c r="ES8" s="214">
        <v>44985</v>
      </c>
      <c r="ET8" s="222" t="s">
        <v>6277</v>
      </c>
      <c r="EU8" s="222">
        <v>2574</v>
      </c>
      <c r="EV8" s="222" t="s">
        <v>6274</v>
      </c>
      <c r="EW8" s="222" t="s">
        <v>30</v>
      </c>
      <c r="EX8" s="222">
        <v>2</v>
      </c>
      <c r="EY8" s="222" t="s">
        <v>6276</v>
      </c>
      <c r="EZ8" s="222" t="s">
        <v>6265</v>
      </c>
      <c r="FA8" s="223">
        <v>45019</v>
      </c>
      <c r="FB8" s="221" t="s">
        <v>352</v>
      </c>
      <c r="FC8" s="224">
        <v>4</v>
      </c>
      <c r="FD8" s="224">
        <v>0</v>
      </c>
      <c r="FE8" s="224" t="s">
        <v>30</v>
      </c>
      <c r="FF8" s="224">
        <v>2</v>
      </c>
      <c r="FG8" s="224" t="s">
        <v>351</v>
      </c>
      <c r="FH8" s="224">
        <v>0</v>
      </c>
      <c r="FI8" s="214">
        <v>43511</v>
      </c>
      <c r="FJ8" s="221" t="s">
        <v>1050</v>
      </c>
      <c r="FK8" s="222" t="s">
        <v>14</v>
      </c>
      <c r="FL8" s="222" t="s">
        <v>14</v>
      </c>
      <c r="FM8" s="222" t="s">
        <v>14</v>
      </c>
      <c r="FN8" s="222" t="s">
        <v>14</v>
      </c>
      <c r="FO8" s="222" t="s">
        <v>1049</v>
      </c>
      <c r="FP8" s="218" t="s">
        <v>14</v>
      </c>
      <c r="FQ8" s="219">
        <v>44001</v>
      </c>
      <c r="FR8" s="221" t="s">
        <v>1051</v>
      </c>
      <c r="FS8" s="224" t="s">
        <v>14</v>
      </c>
      <c r="FT8" s="224" t="s">
        <v>14</v>
      </c>
      <c r="FU8" s="224" t="s">
        <v>14</v>
      </c>
      <c r="FV8" s="224" t="s">
        <v>14</v>
      </c>
      <c r="FW8" s="224" t="s">
        <v>1049</v>
      </c>
      <c r="FX8" s="224" t="s">
        <v>14</v>
      </c>
      <c r="FY8" s="214">
        <v>44001</v>
      </c>
      <c r="FZ8" s="222" t="s">
        <v>2725</v>
      </c>
      <c r="GA8" s="222">
        <v>1</v>
      </c>
      <c r="GB8" s="222" t="s">
        <v>2373</v>
      </c>
      <c r="GC8" s="222" t="s">
        <v>30</v>
      </c>
      <c r="GD8" s="222">
        <v>2</v>
      </c>
      <c r="GE8" s="222" t="s">
        <v>14</v>
      </c>
      <c r="GF8" s="222" t="s">
        <v>14</v>
      </c>
      <c r="GG8" s="223">
        <v>44863</v>
      </c>
      <c r="GH8" s="221" t="s">
        <v>2731</v>
      </c>
      <c r="GI8" s="224">
        <v>3</v>
      </c>
      <c r="GJ8" s="224" t="s">
        <v>2373</v>
      </c>
      <c r="GK8" s="224" t="s">
        <v>30</v>
      </c>
      <c r="GL8" s="224">
        <v>2</v>
      </c>
      <c r="GM8" s="224" t="s">
        <v>14</v>
      </c>
      <c r="GN8" s="224" t="s">
        <v>14</v>
      </c>
      <c r="GO8" s="214">
        <v>44863</v>
      </c>
      <c r="GP8" s="222" t="s">
        <v>2726</v>
      </c>
      <c r="GQ8" s="222">
        <v>3</v>
      </c>
      <c r="GR8" s="222" t="s">
        <v>2373</v>
      </c>
      <c r="GS8" s="222" t="s">
        <v>30</v>
      </c>
      <c r="GT8" s="222">
        <v>2</v>
      </c>
      <c r="GU8" s="222" t="s">
        <v>14</v>
      </c>
      <c r="GV8" s="222" t="s">
        <v>14</v>
      </c>
      <c r="GW8" s="223">
        <v>44863</v>
      </c>
      <c r="GX8" s="221" t="s">
        <v>2732</v>
      </c>
      <c r="GY8" s="224">
        <v>2</v>
      </c>
      <c r="GZ8" s="224" t="s">
        <v>2373</v>
      </c>
      <c r="HA8" s="224" t="s">
        <v>30</v>
      </c>
      <c r="HB8" s="224">
        <v>2</v>
      </c>
      <c r="HC8" s="224" t="s">
        <v>14</v>
      </c>
      <c r="HD8" s="224" t="s">
        <v>14</v>
      </c>
      <c r="HE8" s="214">
        <v>44863</v>
      </c>
      <c r="HF8" s="222" t="s">
        <v>2724</v>
      </c>
      <c r="HG8" s="222">
        <v>2</v>
      </c>
      <c r="HH8" s="222" t="s">
        <v>2373</v>
      </c>
      <c r="HI8" s="222" t="s">
        <v>30</v>
      </c>
      <c r="HJ8" s="222">
        <v>2</v>
      </c>
      <c r="HK8" s="222" t="s">
        <v>14</v>
      </c>
      <c r="HL8" s="222" t="s">
        <v>14</v>
      </c>
      <c r="HM8" s="223">
        <v>44863</v>
      </c>
      <c r="HN8" s="221" t="s">
        <v>2730</v>
      </c>
      <c r="HO8" s="224">
        <v>2</v>
      </c>
      <c r="HP8" s="224" t="s">
        <v>2373</v>
      </c>
      <c r="HQ8" s="224" t="s">
        <v>30</v>
      </c>
      <c r="HR8" s="224">
        <v>2</v>
      </c>
      <c r="HS8" s="224" t="s">
        <v>14</v>
      </c>
      <c r="HT8" s="224" t="s">
        <v>14</v>
      </c>
      <c r="HU8" s="214">
        <v>44863</v>
      </c>
      <c r="HV8" s="222" t="s">
        <v>2727</v>
      </c>
      <c r="HW8" s="222">
        <v>3</v>
      </c>
      <c r="HX8" s="222" t="s">
        <v>2373</v>
      </c>
      <c r="HY8" s="222" t="s">
        <v>30</v>
      </c>
      <c r="HZ8" s="222">
        <v>2</v>
      </c>
      <c r="IA8" s="222" t="s">
        <v>14</v>
      </c>
      <c r="IB8" s="222" t="s">
        <v>14</v>
      </c>
      <c r="IC8" s="223">
        <v>44863</v>
      </c>
      <c r="ID8" s="221" t="s">
        <v>2729</v>
      </c>
      <c r="IE8" s="224">
        <v>1</v>
      </c>
      <c r="IF8" s="224" t="s">
        <v>2373</v>
      </c>
      <c r="IG8" s="224" t="s">
        <v>30</v>
      </c>
      <c r="IH8" s="224">
        <v>2</v>
      </c>
      <c r="II8" s="224" t="s">
        <v>14</v>
      </c>
      <c r="IJ8" s="224" t="s">
        <v>14</v>
      </c>
      <c r="IK8" s="214">
        <v>44863</v>
      </c>
      <c r="IL8" s="222" t="s">
        <v>2728</v>
      </c>
      <c r="IM8" s="222">
        <v>3</v>
      </c>
      <c r="IN8" s="222" t="s">
        <v>2373</v>
      </c>
      <c r="IO8" s="222" t="s">
        <v>30</v>
      </c>
      <c r="IP8" s="222">
        <v>2</v>
      </c>
      <c r="IQ8" s="222" t="s">
        <v>14</v>
      </c>
      <c r="IR8" s="222" t="s">
        <v>14</v>
      </c>
      <c r="IS8" s="223">
        <v>44863</v>
      </c>
    </row>
    <row r="9" spans="1:253" s="11" customFormat="1" ht="12.95" customHeight="1" x14ac:dyDescent="0.2">
      <c r="A9" s="11" t="s">
        <v>117</v>
      </c>
      <c r="B9" s="11" t="s">
        <v>9272</v>
      </c>
      <c r="C9" s="11" t="s">
        <v>118</v>
      </c>
      <c r="D9" s="11" t="s">
        <v>119</v>
      </c>
      <c r="E9" s="11" t="s">
        <v>8692</v>
      </c>
      <c r="F9" s="11" t="s">
        <v>1706</v>
      </c>
      <c r="G9" s="212">
        <v>171684000</v>
      </c>
      <c r="H9" s="213" t="s">
        <v>1703</v>
      </c>
      <c r="I9" s="213" t="s">
        <v>74</v>
      </c>
      <c r="J9" s="213">
        <v>1</v>
      </c>
      <c r="K9" s="213" t="s">
        <v>1705</v>
      </c>
      <c r="L9" s="213" t="s">
        <v>1704</v>
      </c>
      <c r="M9" s="214">
        <v>44741</v>
      </c>
      <c r="N9" s="221" t="s">
        <v>1521</v>
      </c>
      <c r="O9" s="216">
        <v>730.46</v>
      </c>
      <c r="P9" s="216" t="s">
        <v>1519</v>
      </c>
      <c r="Q9" s="216" t="s">
        <v>74</v>
      </c>
      <c r="R9" s="216">
        <v>1</v>
      </c>
      <c r="S9" s="216" t="s">
        <v>1520</v>
      </c>
      <c r="T9" s="216">
        <v>0</v>
      </c>
      <c r="U9" s="217">
        <v>44683</v>
      </c>
      <c r="V9" s="221" t="s">
        <v>7093</v>
      </c>
      <c r="W9" s="213">
        <v>1498000</v>
      </c>
      <c r="X9" s="213" t="s">
        <v>7090</v>
      </c>
      <c r="Y9" s="213" t="s">
        <v>1882</v>
      </c>
      <c r="Z9" s="213">
        <v>2</v>
      </c>
      <c r="AA9" s="213" t="s">
        <v>7092</v>
      </c>
      <c r="AB9" s="213" t="s">
        <v>7091</v>
      </c>
      <c r="AC9" s="214">
        <v>45043</v>
      </c>
      <c r="AD9" s="221" t="s">
        <v>7096</v>
      </c>
      <c r="AE9" s="218">
        <v>1498000</v>
      </c>
      <c r="AF9" s="218" t="s">
        <v>7090</v>
      </c>
      <c r="AG9" s="218" t="s">
        <v>1882</v>
      </c>
      <c r="AH9" s="218">
        <v>2</v>
      </c>
      <c r="AI9" s="218" t="s">
        <v>7095</v>
      </c>
      <c r="AJ9" s="218" t="s">
        <v>7094</v>
      </c>
      <c r="AK9" s="219">
        <v>45043</v>
      </c>
      <c r="AL9" s="221" t="s">
        <v>7100</v>
      </c>
      <c r="AM9" s="213">
        <v>961000</v>
      </c>
      <c r="AN9" s="213" t="s">
        <v>7097</v>
      </c>
      <c r="AO9" s="213" t="s">
        <v>74</v>
      </c>
      <c r="AP9" s="213">
        <v>1</v>
      </c>
      <c r="AQ9" s="213" t="s">
        <v>7099</v>
      </c>
      <c r="AR9" s="213" t="s">
        <v>7098</v>
      </c>
      <c r="AS9" s="214">
        <v>45043</v>
      </c>
      <c r="AT9" s="222" t="s">
        <v>1522</v>
      </c>
      <c r="AU9" s="218">
        <v>0</v>
      </c>
      <c r="AV9" s="218" t="s">
        <v>14</v>
      </c>
      <c r="AW9" s="218" t="s">
        <v>19</v>
      </c>
      <c r="AX9" s="218">
        <v>3</v>
      </c>
      <c r="AY9" s="218" t="s">
        <v>15</v>
      </c>
      <c r="AZ9" s="218" t="s">
        <v>14</v>
      </c>
      <c r="BA9" s="219">
        <v>44683</v>
      </c>
      <c r="BB9" s="221" t="s">
        <v>1300</v>
      </c>
      <c r="BC9" s="213">
        <v>0</v>
      </c>
      <c r="BD9" s="213" t="s">
        <v>14</v>
      </c>
      <c r="BE9" s="213" t="s">
        <v>14</v>
      </c>
      <c r="BF9" s="213" t="s">
        <v>14</v>
      </c>
      <c r="BG9" s="213" t="s">
        <v>14</v>
      </c>
      <c r="BH9" s="213" t="s">
        <v>14</v>
      </c>
      <c r="BI9" s="214">
        <v>44334</v>
      </c>
      <c r="BJ9" s="222" t="s">
        <v>7102</v>
      </c>
      <c r="BK9" s="222">
        <v>29</v>
      </c>
      <c r="BL9" s="222" t="s">
        <v>7068</v>
      </c>
      <c r="BM9" s="222" t="s">
        <v>1882</v>
      </c>
      <c r="BN9" s="222">
        <v>2</v>
      </c>
      <c r="BO9" s="222" t="s">
        <v>7101</v>
      </c>
      <c r="BP9" s="218" t="s">
        <v>1119</v>
      </c>
      <c r="BQ9" s="223">
        <v>45043</v>
      </c>
      <c r="BR9" s="221" t="s">
        <v>716</v>
      </c>
      <c r="BS9" s="224" t="s">
        <v>14</v>
      </c>
      <c r="BT9" s="224" t="s">
        <v>14</v>
      </c>
      <c r="BU9" s="224" t="s">
        <v>14</v>
      </c>
      <c r="BV9" s="224" t="s">
        <v>14</v>
      </c>
      <c r="BW9" s="224" t="s">
        <v>14</v>
      </c>
      <c r="BX9" s="224" t="s">
        <v>14</v>
      </c>
      <c r="BY9" s="214">
        <v>43608</v>
      </c>
      <c r="BZ9" s="222" t="s">
        <v>717</v>
      </c>
      <c r="CA9" s="222" t="s">
        <v>14</v>
      </c>
      <c r="CB9" s="222" t="s">
        <v>14</v>
      </c>
      <c r="CC9" s="222" t="s">
        <v>14</v>
      </c>
      <c r="CD9" s="222" t="s">
        <v>14</v>
      </c>
      <c r="CE9" s="222" t="s">
        <v>14</v>
      </c>
      <c r="CF9" s="222" t="s">
        <v>14</v>
      </c>
      <c r="CG9" s="223">
        <v>43608</v>
      </c>
      <c r="CH9" s="221" t="s">
        <v>9857</v>
      </c>
      <c r="CI9" s="222" t="e">
        <v>#N/A</v>
      </c>
      <c r="CJ9" s="222" t="e">
        <v>#N/A</v>
      </c>
      <c r="CK9" s="222" t="e">
        <v>#N/A</v>
      </c>
      <c r="CL9" s="222" t="e">
        <v>#N/A</v>
      </c>
      <c r="CM9" s="222" t="e">
        <v>#N/A</v>
      </c>
      <c r="CN9" s="222" t="e">
        <v>#N/A</v>
      </c>
      <c r="CO9" s="225" t="e">
        <v>#N/A</v>
      </c>
      <c r="CP9" s="222" t="s">
        <v>923</v>
      </c>
      <c r="CQ9" s="224" t="s">
        <v>14</v>
      </c>
      <c r="CR9" s="224" t="s">
        <v>14</v>
      </c>
      <c r="CS9" s="224" t="s">
        <v>14</v>
      </c>
      <c r="CT9" s="224" t="s">
        <v>14</v>
      </c>
      <c r="CU9" s="224" t="s">
        <v>14</v>
      </c>
      <c r="CV9" s="224" t="s">
        <v>14</v>
      </c>
      <c r="CW9" s="214">
        <v>43860</v>
      </c>
      <c r="CX9" s="222" t="s">
        <v>7105</v>
      </c>
      <c r="CY9" s="218">
        <v>1498000</v>
      </c>
      <c r="CZ9" s="218" t="s">
        <v>7090</v>
      </c>
      <c r="DA9" s="218" t="s">
        <v>1882</v>
      </c>
      <c r="DB9" s="218">
        <v>2</v>
      </c>
      <c r="DC9" s="218" t="s">
        <v>7110</v>
      </c>
      <c r="DD9" s="218" t="s">
        <v>7094</v>
      </c>
      <c r="DE9" s="220">
        <v>45043</v>
      </c>
      <c r="DF9" s="221" t="s">
        <v>7108</v>
      </c>
      <c r="DG9" s="213">
        <v>0</v>
      </c>
      <c r="DH9" s="224" t="s">
        <v>7106</v>
      </c>
      <c r="DI9" s="224" t="s">
        <v>1882</v>
      </c>
      <c r="DJ9" s="224">
        <v>2</v>
      </c>
      <c r="DK9" s="224" t="s">
        <v>15</v>
      </c>
      <c r="DL9" s="224" t="s">
        <v>7107</v>
      </c>
      <c r="DM9" s="214">
        <v>45043</v>
      </c>
      <c r="DN9" s="222" t="s">
        <v>7109</v>
      </c>
      <c r="DO9" s="218">
        <v>0</v>
      </c>
      <c r="DP9" s="222" t="s">
        <v>7106</v>
      </c>
      <c r="DQ9" s="222" t="s">
        <v>1882</v>
      </c>
      <c r="DR9" s="222">
        <v>2</v>
      </c>
      <c r="DS9" s="222" t="s">
        <v>15</v>
      </c>
      <c r="DT9" s="222" t="s">
        <v>7107</v>
      </c>
      <c r="DU9" s="223">
        <v>45043</v>
      </c>
      <c r="DV9" s="221" t="s">
        <v>7111</v>
      </c>
      <c r="DW9" s="213">
        <v>1498000</v>
      </c>
      <c r="DX9" s="224" t="s">
        <v>7090</v>
      </c>
      <c r="DY9" s="224" t="s">
        <v>1882</v>
      </c>
      <c r="DZ9" s="224">
        <v>2</v>
      </c>
      <c r="EA9" s="224" t="s">
        <v>7110</v>
      </c>
      <c r="EB9" s="224" t="s">
        <v>7094</v>
      </c>
      <c r="EC9" s="214">
        <v>45043</v>
      </c>
      <c r="ED9" s="222" t="s">
        <v>7112</v>
      </c>
      <c r="EE9" s="218">
        <v>0</v>
      </c>
      <c r="EF9" s="222" t="s">
        <v>7106</v>
      </c>
      <c r="EG9" s="222" t="s">
        <v>1882</v>
      </c>
      <c r="EH9" s="222">
        <v>2</v>
      </c>
      <c r="EI9" s="222" t="s">
        <v>15</v>
      </c>
      <c r="EJ9" s="222" t="s">
        <v>7107</v>
      </c>
      <c r="EK9" s="223">
        <v>45043</v>
      </c>
      <c r="EL9" s="221" t="s">
        <v>7113</v>
      </c>
      <c r="EM9" s="213">
        <v>0</v>
      </c>
      <c r="EN9" s="224" t="s">
        <v>7106</v>
      </c>
      <c r="EO9" s="224" t="s">
        <v>1882</v>
      </c>
      <c r="EP9" s="224">
        <v>2</v>
      </c>
      <c r="EQ9" s="224" t="s">
        <v>15</v>
      </c>
      <c r="ER9" s="224" t="s">
        <v>7107</v>
      </c>
      <c r="ES9" s="214">
        <v>45043</v>
      </c>
      <c r="ET9" s="222" t="s">
        <v>7104</v>
      </c>
      <c r="EU9" s="222">
        <v>29</v>
      </c>
      <c r="EV9" s="222" t="s">
        <v>7068</v>
      </c>
      <c r="EW9" s="222" t="s">
        <v>1882</v>
      </c>
      <c r="EX9" s="222">
        <v>2</v>
      </c>
      <c r="EY9" s="222" t="s">
        <v>7103</v>
      </c>
      <c r="EZ9" s="222" t="s">
        <v>1119</v>
      </c>
      <c r="FA9" s="223">
        <v>45043</v>
      </c>
      <c r="FB9" s="221" t="s">
        <v>7115</v>
      </c>
      <c r="FC9" s="224">
        <v>3</v>
      </c>
      <c r="FD9" s="224" t="s">
        <v>7106</v>
      </c>
      <c r="FE9" s="224" t="s">
        <v>74</v>
      </c>
      <c r="FF9" s="224">
        <v>1</v>
      </c>
      <c r="FG9" s="224" t="s">
        <v>7114</v>
      </c>
      <c r="FH9" s="224" t="s">
        <v>7107</v>
      </c>
      <c r="FI9" s="214">
        <v>45043</v>
      </c>
      <c r="FJ9" s="221" t="s">
        <v>121</v>
      </c>
      <c r="FK9" s="222">
        <v>0</v>
      </c>
      <c r="FL9" s="222">
        <v>0</v>
      </c>
      <c r="FM9" s="222" t="s">
        <v>30</v>
      </c>
      <c r="FN9" s="222">
        <v>2</v>
      </c>
      <c r="FO9" s="222" t="s">
        <v>120</v>
      </c>
      <c r="FP9" s="218">
        <v>0</v>
      </c>
      <c r="FQ9" s="219">
        <v>43503</v>
      </c>
      <c r="FR9" s="221" t="s">
        <v>123</v>
      </c>
      <c r="FS9" s="224">
        <v>0</v>
      </c>
      <c r="FT9" s="224" t="s">
        <v>122</v>
      </c>
      <c r="FU9" s="224" t="s">
        <v>30</v>
      </c>
      <c r="FV9" s="224">
        <v>2</v>
      </c>
      <c r="FW9" s="224" t="s">
        <v>120</v>
      </c>
      <c r="FX9" s="224">
        <v>0</v>
      </c>
      <c r="FY9" s="214">
        <v>43503</v>
      </c>
      <c r="FZ9" s="222" t="s">
        <v>3243</v>
      </c>
      <c r="GA9" s="222">
        <v>2</v>
      </c>
      <c r="GB9" s="222" t="s">
        <v>2373</v>
      </c>
      <c r="GC9" s="222" t="s">
        <v>30</v>
      </c>
      <c r="GD9" s="222">
        <v>2</v>
      </c>
      <c r="GE9" s="222" t="s">
        <v>14</v>
      </c>
      <c r="GF9" s="222" t="s">
        <v>14</v>
      </c>
      <c r="GG9" s="223">
        <v>44865</v>
      </c>
      <c r="GH9" s="221" t="s">
        <v>3249</v>
      </c>
      <c r="GI9" s="224">
        <v>1</v>
      </c>
      <c r="GJ9" s="224" t="s">
        <v>2373</v>
      </c>
      <c r="GK9" s="224" t="s">
        <v>30</v>
      </c>
      <c r="GL9" s="224">
        <v>2</v>
      </c>
      <c r="GM9" s="224" t="s">
        <v>14</v>
      </c>
      <c r="GN9" s="224" t="s">
        <v>14</v>
      </c>
      <c r="GO9" s="214">
        <v>44865</v>
      </c>
      <c r="GP9" s="222" t="s">
        <v>3244</v>
      </c>
      <c r="GQ9" s="222">
        <v>1</v>
      </c>
      <c r="GR9" s="222" t="s">
        <v>2373</v>
      </c>
      <c r="GS9" s="222" t="s">
        <v>30</v>
      </c>
      <c r="GT9" s="222">
        <v>2</v>
      </c>
      <c r="GU9" s="222" t="s">
        <v>14</v>
      </c>
      <c r="GV9" s="222" t="s">
        <v>14</v>
      </c>
      <c r="GW9" s="223">
        <v>44865</v>
      </c>
      <c r="GX9" s="221" t="s">
        <v>3250</v>
      </c>
      <c r="GY9" s="224">
        <v>0</v>
      </c>
      <c r="GZ9" s="224" t="s">
        <v>2373</v>
      </c>
      <c r="HA9" s="224" t="s">
        <v>30</v>
      </c>
      <c r="HB9" s="224">
        <v>2</v>
      </c>
      <c r="HC9" s="224" t="s">
        <v>14</v>
      </c>
      <c r="HD9" s="224" t="s">
        <v>14</v>
      </c>
      <c r="HE9" s="214">
        <v>44865</v>
      </c>
      <c r="HF9" s="222" t="s">
        <v>3242</v>
      </c>
      <c r="HG9" s="222">
        <v>1</v>
      </c>
      <c r="HH9" s="222" t="s">
        <v>2373</v>
      </c>
      <c r="HI9" s="222" t="s">
        <v>30</v>
      </c>
      <c r="HJ9" s="222">
        <v>2</v>
      </c>
      <c r="HK9" s="222" t="s">
        <v>14</v>
      </c>
      <c r="HL9" s="222" t="s">
        <v>14</v>
      </c>
      <c r="HM9" s="223">
        <v>44865</v>
      </c>
      <c r="HN9" s="221" t="s">
        <v>3248</v>
      </c>
      <c r="HO9" s="224">
        <v>2</v>
      </c>
      <c r="HP9" s="224" t="s">
        <v>2373</v>
      </c>
      <c r="HQ9" s="224" t="s">
        <v>30</v>
      </c>
      <c r="HR9" s="224">
        <v>2</v>
      </c>
      <c r="HS9" s="224" t="s">
        <v>14</v>
      </c>
      <c r="HT9" s="224" t="s">
        <v>14</v>
      </c>
      <c r="HU9" s="214">
        <v>44865</v>
      </c>
      <c r="HV9" s="222" t="s">
        <v>3245</v>
      </c>
      <c r="HW9" s="222">
        <v>0</v>
      </c>
      <c r="HX9" s="222" t="s">
        <v>2373</v>
      </c>
      <c r="HY9" s="222" t="s">
        <v>30</v>
      </c>
      <c r="HZ9" s="222">
        <v>2</v>
      </c>
      <c r="IA9" s="222" t="s">
        <v>14</v>
      </c>
      <c r="IB9" s="222" t="s">
        <v>14</v>
      </c>
      <c r="IC9" s="223">
        <v>44865</v>
      </c>
      <c r="ID9" s="221" t="s">
        <v>3247</v>
      </c>
      <c r="IE9" s="224">
        <v>0</v>
      </c>
      <c r="IF9" s="224" t="s">
        <v>2373</v>
      </c>
      <c r="IG9" s="224" t="s">
        <v>30</v>
      </c>
      <c r="IH9" s="224">
        <v>2</v>
      </c>
      <c r="II9" s="224" t="s">
        <v>14</v>
      </c>
      <c r="IJ9" s="224" t="s">
        <v>14</v>
      </c>
      <c r="IK9" s="214">
        <v>44865</v>
      </c>
      <c r="IL9" s="222" t="s">
        <v>3246</v>
      </c>
      <c r="IM9" s="222">
        <v>1</v>
      </c>
      <c r="IN9" s="222" t="s">
        <v>2373</v>
      </c>
      <c r="IO9" s="222" t="s">
        <v>30</v>
      </c>
      <c r="IP9" s="222">
        <v>2</v>
      </c>
      <c r="IQ9" s="222" t="s">
        <v>14</v>
      </c>
      <c r="IR9" s="222" t="s">
        <v>14</v>
      </c>
      <c r="IS9" s="223">
        <v>44865</v>
      </c>
    </row>
    <row r="10" spans="1:253" s="11" customFormat="1" ht="12.95" customHeight="1" x14ac:dyDescent="0.2">
      <c r="A10" s="11" t="s">
        <v>2733</v>
      </c>
      <c r="B10" s="11" t="s">
        <v>9279</v>
      </c>
      <c r="C10" s="11" t="s">
        <v>2734</v>
      </c>
      <c r="D10" s="11" t="s">
        <v>1724</v>
      </c>
      <c r="E10" s="11" t="s">
        <v>8707</v>
      </c>
      <c r="F10" s="11" t="s">
        <v>6191</v>
      </c>
      <c r="G10" s="212">
        <v>212386000</v>
      </c>
      <c r="H10" s="213" t="s">
        <v>4791</v>
      </c>
      <c r="I10" s="213" t="s">
        <v>30</v>
      </c>
      <c r="J10" s="213">
        <v>2</v>
      </c>
      <c r="K10" s="213" t="s">
        <v>5939</v>
      </c>
      <c r="L10" s="213" t="s">
        <v>5938</v>
      </c>
      <c r="M10" s="214">
        <v>45017</v>
      </c>
      <c r="N10" s="221" t="s">
        <v>6192</v>
      </c>
      <c r="O10" s="216">
        <v>8358140</v>
      </c>
      <c r="P10" s="216" t="s">
        <v>4791</v>
      </c>
      <c r="Q10" s="216" t="s">
        <v>74</v>
      </c>
      <c r="R10" s="216">
        <v>1</v>
      </c>
      <c r="S10" s="216" t="s">
        <v>5942</v>
      </c>
      <c r="T10" s="216" t="s">
        <v>5941</v>
      </c>
      <c r="U10" s="217">
        <v>45017</v>
      </c>
      <c r="V10" s="221" t="s">
        <v>6194</v>
      </c>
      <c r="W10" s="213">
        <v>99944000</v>
      </c>
      <c r="X10" s="213" t="s">
        <v>5944</v>
      </c>
      <c r="Y10" s="213" t="s">
        <v>30</v>
      </c>
      <c r="Z10" s="213">
        <v>2</v>
      </c>
      <c r="AA10" s="213" t="s">
        <v>6193</v>
      </c>
      <c r="AB10" s="213" t="s">
        <v>5945</v>
      </c>
      <c r="AC10" s="214">
        <v>45017</v>
      </c>
      <c r="AD10" s="221" t="s">
        <v>6196</v>
      </c>
      <c r="AE10" s="218">
        <v>1183000</v>
      </c>
      <c r="AF10" s="218" t="s">
        <v>5944</v>
      </c>
      <c r="AG10" s="218" t="s">
        <v>30</v>
      </c>
      <c r="AH10" s="218">
        <v>2</v>
      </c>
      <c r="AI10" s="218" t="s">
        <v>6195</v>
      </c>
      <c r="AJ10" s="218" t="s">
        <v>5945</v>
      </c>
      <c r="AK10" s="219">
        <v>45017</v>
      </c>
      <c r="AL10" s="221" t="s">
        <v>6200</v>
      </c>
      <c r="AM10" s="213">
        <v>629000</v>
      </c>
      <c r="AN10" s="213" t="s">
        <v>6197</v>
      </c>
      <c r="AO10" s="213" t="s">
        <v>30</v>
      </c>
      <c r="AP10" s="213">
        <v>2</v>
      </c>
      <c r="AQ10" s="213" t="s">
        <v>6199</v>
      </c>
      <c r="AR10" s="213" t="s">
        <v>6198</v>
      </c>
      <c r="AS10" s="214">
        <v>45017</v>
      </c>
      <c r="AT10" s="222" t="s">
        <v>6201</v>
      </c>
      <c r="AU10" s="218" t="s">
        <v>14</v>
      </c>
      <c r="AV10" s="218" t="s">
        <v>14</v>
      </c>
      <c r="AW10" s="218" t="s">
        <v>14</v>
      </c>
      <c r="AX10" s="218" t="s">
        <v>14</v>
      </c>
      <c r="AY10" s="218" t="s">
        <v>15</v>
      </c>
      <c r="AZ10" s="218" t="s">
        <v>14</v>
      </c>
      <c r="BA10" s="219">
        <v>45017</v>
      </c>
      <c r="BB10" s="221" t="s">
        <v>6215</v>
      </c>
      <c r="BC10" s="213" t="s">
        <v>14</v>
      </c>
      <c r="BD10" s="213" t="s">
        <v>14</v>
      </c>
      <c r="BE10" s="213" t="s">
        <v>14</v>
      </c>
      <c r="BF10" s="213" t="s">
        <v>14</v>
      </c>
      <c r="BG10" s="213" t="s">
        <v>1453</v>
      </c>
      <c r="BH10" s="213" t="s">
        <v>14</v>
      </c>
      <c r="BI10" s="214">
        <v>45017</v>
      </c>
      <c r="BJ10" s="222" t="s">
        <v>6202</v>
      </c>
      <c r="BK10" s="222">
        <v>7266</v>
      </c>
      <c r="BL10" s="222" t="s">
        <v>5959</v>
      </c>
      <c r="BM10" s="222" t="s">
        <v>30</v>
      </c>
      <c r="BN10" s="222">
        <v>2</v>
      </c>
      <c r="BO10" s="222" t="s">
        <v>5961</v>
      </c>
      <c r="BP10" s="218" t="s">
        <v>5960</v>
      </c>
      <c r="BQ10" s="223">
        <v>45017</v>
      </c>
      <c r="BR10" s="221" t="s">
        <v>6216</v>
      </c>
      <c r="BS10" s="224" t="s">
        <v>14</v>
      </c>
      <c r="BT10" s="224" t="s">
        <v>14</v>
      </c>
      <c r="BU10" s="224" t="s">
        <v>14</v>
      </c>
      <c r="BV10" s="224" t="s">
        <v>14</v>
      </c>
      <c r="BW10" s="224" t="s">
        <v>1453</v>
      </c>
      <c r="BX10" s="224" t="s">
        <v>14</v>
      </c>
      <c r="BY10" s="214">
        <v>45017</v>
      </c>
      <c r="BZ10" s="222" t="s">
        <v>6217</v>
      </c>
      <c r="CA10" s="222">
        <v>50</v>
      </c>
      <c r="CB10" s="222" t="s">
        <v>5993</v>
      </c>
      <c r="CC10" s="222" t="s">
        <v>19</v>
      </c>
      <c r="CD10" s="222">
        <v>3</v>
      </c>
      <c r="CE10" s="222" t="s">
        <v>6012</v>
      </c>
      <c r="CF10" s="222" t="s">
        <v>5994</v>
      </c>
      <c r="CG10" s="223">
        <v>45017</v>
      </c>
      <c r="CH10" s="221" t="s">
        <v>9858</v>
      </c>
      <c r="CI10" s="222" t="e">
        <v>#N/A</v>
      </c>
      <c r="CJ10" s="222" t="e">
        <v>#N/A</v>
      </c>
      <c r="CK10" s="222" t="e">
        <v>#N/A</v>
      </c>
      <c r="CL10" s="222" t="e">
        <v>#N/A</v>
      </c>
      <c r="CM10" s="222" t="e">
        <v>#N/A</v>
      </c>
      <c r="CN10" s="222" t="e">
        <v>#N/A</v>
      </c>
      <c r="CO10" s="225" t="e">
        <v>#N/A</v>
      </c>
      <c r="CP10" s="222" t="s">
        <v>6218</v>
      </c>
      <c r="CQ10" s="224" t="s">
        <v>14</v>
      </c>
      <c r="CR10" s="224" t="s">
        <v>1228</v>
      </c>
      <c r="CS10" s="224" t="s">
        <v>14</v>
      </c>
      <c r="CT10" s="224" t="s">
        <v>14</v>
      </c>
      <c r="CU10" s="224" t="s">
        <v>15</v>
      </c>
      <c r="CV10" s="224" t="s">
        <v>14</v>
      </c>
      <c r="CW10" s="214">
        <v>45017</v>
      </c>
      <c r="CX10" s="222" t="s">
        <v>6206</v>
      </c>
      <c r="CY10" s="218">
        <v>300000</v>
      </c>
      <c r="CZ10" s="218" t="s">
        <v>6204</v>
      </c>
      <c r="DA10" s="218" t="s">
        <v>1882</v>
      </c>
      <c r="DB10" s="218">
        <v>2</v>
      </c>
      <c r="DC10" s="218" t="s">
        <v>6205</v>
      </c>
      <c r="DD10" s="218" t="s">
        <v>6198</v>
      </c>
      <c r="DE10" s="220">
        <v>45017</v>
      </c>
      <c r="DF10" s="221" t="s">
        <v>6208</v>
      </c>
      <c r="DG10" s="213">
        <v>98761000</v>
      </c>
      <c r="DH10" s="224" t="s">
        <v>6204</v>
      </c>
      <c r="DI10" s="224" t="s">
        <v>1882</v>
      </c>
      <c r="DJ10" s="224">
        <v>2</v>
      </c>
      <c r="DK10" s="224" t="s">
        <v>6207</v>
      </c>
      <c r="DL10" s="224" t="s">
        <v>6198</v>
      </c>
      <c r="DM10" s="214">
        <v>45017</v>
      </c>
      <c r="DN10" s="222" t="s">
        <v>6210</v>
      </c>
      <c r="DO10" s="218">
        <v>883000</v>
      </c>
      <c r="DP10" s="222" t="s">
        <v>6204</v>
      </c>
      <c r="DQ10" s="222" t="s">
        <v>1882</v>
      </c>
      <c r="DR10" s="222">
        <v>2</v>
      </c>
      <c r="DS10" s="222" t="s">
        <v>6209</v>
      </c>
      <c r="DT10" s="222" t="s">
        <v>6198</v>
      </c>
      <c r="DU10" s="223">
        <v>45017</v>
      </c>
      <c r="DV10" s="221" t="s">
        <v>6211</v>
      </c>
      <c r="DW10" s="213">
        <v>300000</v>
      </c>
      <c r="DX10" s="224" t="s">
        <v>6204</v>
      </c>
      <c r="DY10" s="224" t="s">
        <v>1882</v>
      </c>
      <c r="DZ10" s="224">
        <v>2</v>
      </c>
      <c r="EA10" s="224" t="s">
        <v>6205</v>
      </c>
      <c r="EB10" s="224" t="s">
        <v>6198</v>
      </c>
      <c r="EC10" s="214">
        <v>45017</v>
      </c>
      <c r="ED10" s="222" t="s">
        <v>6212</v>
      </c>
      <c r="EE10" s="218">
        <v>0</v>
      </c>
      <c r="EF10" s="222" t="s">
        <v>14</v>
      </c>
      <c r="EG10" s="222" t="s">
        <v>14</v>
      </c>
      <c r="EH10" s="222" t="s">
        <v>14</v>
      </c>
      <c r="EI10" s="222" t="s">
        <v>1453</v>
      </c>
      <c r="EJ10" s="222" t="s">
        <v>14</v>
      </c>
      <c r="EK10" s="223">
        <v>45017</v>
      </c>
      <c r="EL10" s="221" t="s">
        <v>6213</v>
      </c>
      <c r="EM10" s="213">
        <v>0</v>
      </c>
      <c r="EN10" s="224" t="s">
        <v>14</v>
      </c>
      <c r="EO10" s="224" t="s">
        <v>14</v>
      </c>
      <c r="EP10" s="224" t="s">
        <v>14</v>
      </c>
      <c r="EQ10" s="224" t="s">
        <v>1453</v>
      </c>
      <c r="ER10" s="224" t="s">
        <v>14</v>
      </c>
      <c r="ES10" s="214">
        <v>45017</v>
      </c>
      <c r="ET10" s="222" t="s">
        <v>6203</v>
      </c>
      <c r="EU10" s="222">
        <v>7266</v>
      </c>
      <c r="EV10" s="222" t="s">
        <v>5959</v>
      </c>
      <c r="EW10" s="222" t="s">
        <v>30</v>
      </c>
      <c r="EX10" s="222">
        <v>2</v>
      </c>
      <c r="EY10" s="222" t="s">
        <v>5961</v>
      </c>
      <c r="EZ10" s="222" t="s">
        <v>5960</v>
      </c>
      <c r="FA10" s="223">
        <v>45017</v>
      </c>
      <c r="FB10" s="221" t="s">
        <v>6214</v>
      </c>
      <c r="FC10" s="224">
        <v>5</v>
      </c>
      <c r="FD10" s="224" t="s">
        <v>6204</v>
      </c>
      <c r="FE10" s="224" t="s">
        <v>74</v>
      </c>
      <c r="FF10" s="224">
        <v>1</v>
      </c>
      <c r="FG10" s="224" t="s">
        <v>5974</v>
      </c>
      <c r="FH10" s="224" t="s">
        <v>6198</v>
      </c>
      <c r="FI10" s="214">
        <v>45017</v>
      </c>
      <c r="FJ10" s="221" t="s">
        <v>4011</v>
      </c>
      <c r="FK10" s="222" t="s">
        <v>14</v>
      </c>
      <c r="FL10" s="222" t="s">
        <v>14</v>
      </c>
      <c r="FM10" s="222" t="s">
        <v>14</v>
      </c>
      <c r="FN10" s="222" t="s">
        <v>14</v>
      </c>
      <c r="FO10" s="222" t="s">
        <v>15</v>
      </c>
      <c r="FP10" s="218" t="s">
        <v>14</v>
      </c>
      <c r="FQ10" s="219">
        <v>44918</v>
      </c>
      <c r="FR10" s="221" t="s">
        <v>4012</v>
      </c>
      <c r="FS10" s="224" t="s">
        <v>14</v>
      </c>
      <c r="FT10" s="224" t="s">
        <v>14</v>
      </c>
      <c r="FU10" s="224" t="s">
        <v>14</v>
      </c>
      <c r="FV10" s="224" t="s">
        <v>14</v>
      </c>
      <c r="FW10" s="224" t="s">
        <v>15</v>
      </c>
      <c r="FX10" s="224" t="s">
        <v>14</v>
      </c>
      <c r="FY10" s="214">
        <v>44918</v>
      </c>
      <c r="FZ10" s="222" t="s">
        <v>2736</v>
      </c>
      <c r="GA10" s="222">
        <v>0</v>
      </c>
      <c r="GB10" s="222" t="s">
        <v>2373</v>
      </c>
      <c r="GC10" s="222" t="s">
        <v>30</v>
      </c>
      <c r="GD10" s="222">
        <v>2</v>
      </c>
      <c r="GE10" s="222" t="s">
        <v>14</v>
      </c>
      <c r="GF10" s="222" t="s">
        <v>14</v>
      </c>
      <c r="GG10" s="223">
        <v>44863</v>
      </c>
      <c r="GH10" s="221" t="s">
        <v>2742</v>
      </c>
      <c r="GI10" s="224">
        <v>1</v>
      </c>
      <c r="GJ10" s="224" t="s">
        <v>2373</v>
      </c>
      <c r="GK10" s="224" t="s">
        <v>30</v>
      </c>
      <c r="GL10" s="224">
        <v>2</v>
      </c>
      <c r="GM10" s="224" t="s">
        <v>14</v>
      </c>
      <c r="GN10" s="224" t="s">
        <v>14</v>
      </c>
      <c r="GO10" s="214">
        <v>44863</v>
      </c>
      <c r="GP10" s="222" t="s">
        <v>2737</v>
      </c>
      <c r="GQ10" s="222">
        <v>0</v>
      </c>
      <c r="GR10" s="222" t="s">
        <v>2373</v>
      </c>
      <c r="GS10" s="222" t="s">
        <v>30</v>
      </c>
      <c r="GT10" s="222">
        <v>2</v>
      </c>
      <c r="GU10" s="222" t="s">
        <v>14</v>
      </c>
      <c r="GV10" s="222" t="s">
        <v>14</v>
      </c>
      <c r="GW10" s="223">
        <v>44863</v>
      </c>
      <c r="GX10" s="221" t="s">
        <v>2743</v>
      </c>
      <c r="GY10" s="224">
        <v>0</v>
      </c>
      <c r="GZ10" s="224" t="s">
        <v>2373</v>
      </c>
      <c r="HA10" s="224" t="s">
        <v>30</v>
      </c>
      <c r="HB10" s="224">
        <v>2</v>
      </c>
      <c r="HC10" s="224" t="s">
        <v>14</v>
      </c>
      <c r="HD10" s="224" t="s">
        <v>14</v>
      </c>
      <c r="HE10" s="214">
        <v>44863</v>
      </c>
      <c r="HF10" s="222" t="s">
        <v>2735</v>
      </c>
      <c r="HG10" s="222">
        <v>0</v>
      </c>
      <c r="HH10" s="222" t="s">
        <v>2373</v>
      </c>
      <c r="HI10" s="222" t="s">
        <v>30</v>
      </c>
      <c r="HJ10" s="222">
        <v>2</v>
      </c>
      <c r="HK10" s="222" t="s">
        <v>14</v>
      </c>
      <c r="HL10" s="222" t="s">
        <v>14</v>
      </c>
      <c r="HM10" s="223">
        <v>44863</v>
      </c>
      <c r="HN10" s="221" t="s">
        <v>2741</v>
      </c>
      <c r="HO10" s="224">
        <v>0</v>
      </c>
      <c r="HP10" s="224" t="s">
        <v>2373</v>
      </c>
      <c r="HQ10" s="224" t="s">
        <v>30</v>
      </c>
      <c r="HR10" s="224">
        <v>2</v>
      </c>
      <c r="HS10" s="224" t="s">
        <v>14</v>
      </c>
      <c r="HT10" s="224" t="s">
        <v>14</v>
      </c>
      <c r="HU10" s="214">
        <v>44863</v>
      </c>
      <c r="HV10" s="222" t="s">
        <v>2738</v>
      </c>
      <c r="HW10" s="222">
        <v>0</v>
      </c>
      <c r="HX10" s="222" t="s">
        <v>2373</v>
      </c>
      <c r="HY10" s="222" t="s">
        <v>30</v>
      </c>
      <c r="HZ10" s="222">
        <v>2</v>
      </c>
      <c r="IA10" s="222" t="s">
        <v>14</v>
      </c>
      <c r="IB10" s="222" t="s">
        <v>14</v>
      </c>
      <c r="IC10" s="223">
        <v>44863</v>
      </c>
      <c r="ID10" s="221" t="s">
        <v>2740</v>
      </c>
      <c r="IE10" s="224">
        <v>0</v>
      </c>
      <c r="IF10" s="224" t="s">
        <v>2373</v>
      </c>
      <c r="IG10" s="224" t="s">
        <v>30</v>
      </c>
      <c r="IH10" s="224">
        <v>2</v>
      </c>
      <c r="II10" s="224" t="s">
        <v>14</v>
      </c>
      <c r="IJ10" s="224" t="s">
        <v>14</v>
      </c>
      <c r="IK10" s="214">
        <v>44863</v>
      </c>
      <c r="IL10" s="222" t="s">
        <v>2739</v>
      </c>
      <c r="IM10" s="222">
        <v>3</v>
      </c>
      <c r="IN10" s="222" t="s">
        <v>2373</v>
      </c>
      <c r="IO10" s="222" t="s">
        <v>30</v>
      </c>
      <c r="IP10" s="222">
        <v>2</v>
      </c>
      <c r="IQ10" s="222" t="s">
        <v>14</v>
      </c>
      <c r="IR10" s="222" t="s">
        <v>14</v>
      </c>
      <c r="IS10" s="223">
        <v>44863</v>
      </c>
    </row>
    <row r="11" spans="1:253" s="11" customFormat="1" ht="12.95" customHeight="1" x14ac:dyDescent="0.2">
      <c r="A11" s="11" t="s">
        <v>1722</v>
      </c>
      <c r="B11" s="11" t="s">
        <v>9284</v>
      </c>
      <c r="C11" s="11" t="s">
        <v>1723</v>
      </c>
      <c r="D11" s="11" t="s">
        <v>1724</v>
      </c>
      <c r="E11" s="11" t="s">
        <v>8707</v>
      </c>
      <c r="F11" s="11" t="s">
        <v>5940</v>
      </c>
      <c r="G11" s="212">
        <v>212386000</v>
      </c>
      <c r="H11" s="213" t="s">
        <v>4791</v>
      </c>
      <c r="I11" s="213" t="s">
        <v>1882</v>
      </c>
      <c r="J11" s="213">
        <v>2</v>
      </c>
      <c r="K11" s="213" t="s">
        <v>5939</v>
      </c>
      <c r="L11" s="213" t="s">
        <v>5938</v>
      </c>
      <c r="M11" s="214">
        <v>45015</v>
      </c>
      <c r="N11" s="221" t="s">
        <v>5943</v>
      </c>
      <c r="O11" s="216">
        <v>8358140</v>
      </c>
      <c r="P11" s="216" t="s">
        <v>4791</v>
      </c>
      <c r="Q11" s="216" t="s">
        <v>1882</v>
      </c>
      <c r="R11" s="216">
        <v>2</v>
      </c>
      <c r="S11" s="216" t="s">
        <v>5942</v>
      </c>
      <c r="T11" s="216" t="s">
        <v>5941</v>
      </c>
      <c r="U11" s="217">
        <v>45015</v>
      </c>
      <c r="V11" s="221" t="s">
        <v>5947</v>
      </c>
      <c r="W11" s="213">
        <v>99944000</v>
      </c>
      <c r="X11" s="213" t="s">
        <v>5944</v>
      </c>
      <c r="Y11" s="213" t="s">
        <v>1882</v>
      </c>
      <c r="Z11" s="213">
        <v>2</v>
      </c>
      <c r="AA11" s="213" t="s">
        <v>5946</v>
      </c>
      <c r="AB11" s="213" t="s">
        <v>5945</v>
      </c>
      <c r="AC11" s="214">
        <v>45015</v>
      </c>
      <c r="AD11" s="221" t="s">
        <v>5951</v>
      </c>
      <c r="AE11" s="218">
        <v>451000</v>
      </c>
      <c r="AF11" s="218" t="s">
        <v>5948</v>
      </c>
      <c r="AG11" s="218" t="s">
        <v>1882</v>
      </c>
      <c r="AH11" s="218">
        <v>2</v>
      </c>
      <c r="AI11" s="218" t="s">
        <v>5950</v>
      </c>
      <c r="AJ11" s="218" t="s">
        <v>5949</v>
      </c>
      <c r="AK11" s="219">
        <v>45015</v>
      </c>
      <c r="AL11" s="221" t="s">
        <v>5954</v>
      </c>
      <c r="AM11" s="213">
        <v>604000</v>
      </c>
      <c r="AN11" s="213" t="s">
        <v>4109</v>
      </c>
      <c r="AO11" s="213" t="s">
        <v>1882</v>
      </c>
      <c r="AP11" s="213">
        <v>2</v>
      </c>
      <c r="AQ11" s="213" t="s">
        <v>5953</v>
      </c>
      <c r="AR11" s="213" t="s">
        <v>5952</v>
      </c>
      <c r="AS11" s="214">
        <v>45015</v>
      </c>
      <c r="AT11" s="222" t="s">
        <v>5955</v>
      </c>
      <c r="AU11" s="218" t="s">
        <v>14</v>
      </c>
      <c r="AV11" s="218" t="s">
        <v>14</v>
      </c>
      <c r="AW11" s="218" t="s">
        <v>14</v>
      </c>
      <c r="AX11" s="218" t="s">
        <v>14</v>
      </c>
      <c r="AY11" s="218" t="s">
        <v>15</v>
      </c>
      <c r="AZ11" s="218" t="s">
        <v>14</v>
      </c>
      <c r="BA11" s="219">
        <v>45015</v>
      </c>
      <c r="BB11" s="221" t="s">
        <v>5976</v>
      </c>
      <c r="BC11" s="213" t="s">
        <v>14</v>
      </c>
      <c r="BD11" s="213" t="s">
        <v>14</v>
      </c>
      <c r="BE11" s="213" t="s">
        <v>14</v>
      </c>
      <c r="BF11" s="213" t="s">
        <v>14</v>
      </c>
      <c r="BG11" s="213" t="s">
        <v>1453</v>
      </c>
      <c r="BH11" s="213" t="s">
        <v>14</v>
      </c>
      <c r="BI11" s="214">
        <v>45015</v>
      </c>
      <c r="BJ11" s="222" t="s">
        <v>5958</v>
      </c>
      <c r="BK11" s="222">
        <v>7202</v>
      </c>
      <c r="BL11" s="222" t="s">
        <v>5956</v>
      </c>
      <c r="BM11" s="222" t="s">
        <v>74</v>
      </c>
      <c r="BN11" s="222">
        <v>1</v>
      </c>
      <c r="BO11" s="222" t="s">
        <v>5957</v>
      </c>
      <c r="BP11" s="218" t="s">
        <v>1396</v>
      </c>
      <c r="BQ11" s="223">
        <v>45015</v>
      </c>
      <c r="BR11" s="221" t="s">
        <v>5977</v>
      </c>
      <c r="BS11" s="224" t="s">
        <v>14</v>
      </c>
      <c r="BT11" s="224" t="s">
        <v>14</v>
      </c>
      <c r="BU11" s="224" t="s">
        <v>14</v>
      </c>
      <c r="BV11" s="224" t="s">
        <v>14</v>
      </c>
      <c r="BW11" s="224" t="s">
        <v>1453</v>
      </c>
      <c r="BX11" s="224" t="s">
        <v>14</v>
      </c>
      <c r="BY11" s="214">
        <v>45015</v>
      </c>
      <c r="BZ11" s="222" t="s">
        <v>5978</v>
      </c>
      <c r="CA11" s="222" t="s">
        <v>14</v>
      </c>
      <c r="CB11" s="222" t="s">
        <v>14</v>
      </c>
      <c r="CC11" s="222" t="s">
        <v>14</v>
      </c>
      <c r="CD11" s="222" t="s">
        <v>14</v>
      </c>
      <c r="CE11" s="222" t="s">
        <v>1453</v>
      </c>
      <c r="CF11" s="222" t="s">
        <v>14</v>
      </c>
      <c r="CG11" s="223">
        <v>45015</v>
      </c>
      <c r="CH11" s="221" t="s">
        <v>9859</v>
      </c>
      <c r="CI11" s="222" t="e">
        <v>#N/A</v>
      </c>
      <c r="CJ11" s="222" t="e">
        <v>#N/A</v>
      </c>
      <c r="CK11" s="222" t="e">
        <v>#N/A</v>
      </c>
      <c r="CL11" s="222" t="e">
        <v>#N/A</v>
      </c>
      <c r="CM11" s="222" t="e">
        <v>#N/A</v>
      </c>
      <c r="CN11" s="222" t="e">
        <v>#N/A</v>
      </c>
      <c r="CO11" s="225" t="e">
        <v>#N/A</v>
      </c>
      <c r="CP11" s="222" t="s">
        <v>5979</v>
      </c>
      <c r="CQ11" s="224" t="s">
        <v>14</v>
      </c>
      <c r="CR11" s="224" t="s">
        <v>14</v>
      </c>
      <c r="CS11" s="224" t="s">
        <v>14</v>
      </c>
      <c r="CT11" s="224" t="s">
        <v>14</v>
      </c>
      <c r="CU11" s="224" t="s">
        <v>1453</v>
      </c>
      <c r="CV11" s="224" t="s">
        <v>14</v>
      </c>
      <c r="CW11" s="214">
        <v>45015</v>
      </c>
      <c r="CX11" s="222" t="s">
        <v>5966</v>
      </c>
      <c r="CY11" s="218">
        <v>298000</v>
      </c>
      <c r="CZ11" s="218" t="s">
        <v>5963</v>
      </c>
      <c r="DA11" s="218" t="s">
        <v>1882</v>
      </c>
      <c r="DB11" s="218">
        <v>2</v>
      </c>
      <c r="DC11" s="218" t="s">
        <v>5965</v>
      </c>
      <c r="DD11" s="218" t="s">
        <v>5964</v>
      </c>
      <c r="DE11" s="220">
        <v>45015</v>
      </c>
      <c r="DF11" s="221" t="s">
        <v>5968</v>
      </c>
      <c r="DG11" s="213">
        <v>99425000</v>
      </c>
      <c r="DH11" s="224" t="s">
        <v>5963</v>
      </c>
      <c r="DI11" s="224" t="s">
        <v>1882</v>
      </c>
      <c r="DJ11" s="224">
        <v>2</v>
      </c>
      <c r="DK11" s="224" t="s">
        <v>5967</v>
      </c>
      <c r="DL11" s="224" t="s">
        <v>5964</v>
      </c>
      <c r="DM11" s="214">
        <v>45015</v>
      </c>
      <c r="DN11" s="222" t="s">
        <v>5970</v>
      </c>
      <c r="DO11" s="218">
        <v>153000</v>
      </c>
      <c r="DP11" s="222" t="s">
        <v>5963</v>
      </c>
      <c r="DQ11" s="222" t="s">
        <v>1882</v>
      </c>
      <c r="DR11" s="222">
        <v>2</v>
      </c>
      <c r="DS11" s="222" t="s">
        <v>5969</v>
      </c>
      <c r="DT11" s="222" t="s">
        <v>5964</v>
      </c>
      <c r="DU11" s="223">
        <v>45015</v>
      </c>
      <c r="DV11" s="221" t="s">
        <v>5971</v>
      </c>
      <c r="DW11" s="213">
        <v>298000</v>
      </c>
      <c r="DX11" s="224" t="s">
        <v>5963</v>
      </c>
      <c r="DY11" s="224" t="s">
        <v>1882</v>
      </c>
      <c r="DZ11" s="224">
        <v>2</v>
      </c>
      <c r="EA11" s="224" t="s">
        <v>5965</v>
      </c>
      <c r="EB11" s="224" t="s">
        <v>5964</v>
      </c>
      <c r="EC11" s="214">
        <v>45015</v>
      </c>
      <c r="ED11" s="222" t="s">
        <v>5972</v>
      </c>
      <c r="EE11" s="218">
        <v>0</v>
      </c>
      <c r="EF11" s="222" t="s">
        <v>14</v>
      </c>
      <c r="EG11" s="222" t="s">
        <v>14</v>
      </c>
      <c r="EH11" s="222" t="s">
        <v>14</v>
      </c>
      <c r="EI11" s="222" t="s">
        <v>15</v>
      </c>
      <c r="EJ11" s="222" t="s">
        <v>14</v>
      </c>
      <c r="EK11" s="223">
        <v>45015</v>
      </c>
      <c r="EL11" s="221" t="s">
        <v>5973</v>
      </c>
      <c r="EM11" s="213">
        <v>0</v>
      </c>
      <c r="EN11" s="224" t="s">
        <v>14</v>
      </c>
      <c r="EO11" s="224" t="s">
        <v>14</v>
      </c>
      <c r="EP11" s="224" t="s">
        <v>14</v>
      </c>
      <c r="EQ11" s="224" t="s">
        <v>15</v>
      </c>
      <c r="ER11" s="224" t="s">
        <v>14</v>
      </c>
      <c r="ES11" s="214">
        <v>45015</v>
      </c>
      <c r="ET11" s="222" t="s">
        <v>5962</v>
      </c>
      <c r="EU11" s="222">
        <v>7266</v>
      </c>
      <c r="EV11" s="222" t="s">
        <v>5959</v>
      </c>
      <c r="EW11" s="222" t="s">
        <v>1882</v>
      </c>
      <c r="EX11" s="222">
        <v>2</v>
      </c>
      <c r="EY11" s="222" t="s">
        <v>5961</v>
      </c>
      <c r="EZ11" s="222" t="s">
        <v>5960</v>
      </c>
      <c r="FA11" s="223">
        <v>45015</v>
      </c>
      <c r="FB11" s="221" t="s">
        <v>5975</v>
      </c>
      <c r="FC11" s="224">
        <v>5</v>
      </c>
      <c r="FD11" s="224" t="s">
        <v>5963</v>
      </c>
      <c r="FE11" s="224" t="s">
        <v>1882</v>
      </c>
      <c r="FF11" s="224">
        <v>2</v>
      </c>
      <c r="FG11" s="224" t="s">
        <v>5974</v>
      </c>
      <c r="FH11" s="224" t="s">
        <v>5964</v>
      </c>
      <c r="FI11" s="214">
        <v>45015</v>
      </c>
      <c r="FJ11" s="221" t="s">
        <v>4013</v>
      </c>
      <c r="FK11" s="222" t="s">
        <v>14</v>
      </c>
      <c r="FL11" s="222" t="s">
        <v>14</v>
      </c>
      <c r="FM11" s="222" t="s">
        <v>14</v>
      </c>
      <c r="FN11" s="222" t="s">
        <v>14</v>
      </c>
      <c r="FO11" s="222" t="s">
        <v>15</v>
      </c>
      <c r="FP11" s="218" t="s">
        <v>14</v>
      </c>
      <c r="FQ11" s="219">
        <v>44918</v>
      </c>
      <c r="FR11" s="221" t="s">
        <v>1725</v>
      </c>
      <c r="FS11" s="224" t="s">
        <v>14</v>
      </c>
      <c r="FT11" s="224" t="s">
        <v>14</v>
      </c>
      <c r="FU11" s="224" t="s">
        <v>14</v>
      </c>
      <c r="FV11" s="224" t="s">
        <v>14</v>
      </c>
      <c r="FW11" s="224" t="s">
        <v>14</v>
      </c>
      <c r="FX11" s="224" t="s">
        <v>14</v>
      </c>
      <c r="FY11" s="214">
        <v>44742</v>
      </c>
      <c r="FZ11" s="222" t="s">
        <v>2745</v>
      </c>
      <c r="GA11" s="222">
        <v>0</v>
      </c>
      <c r="GB11" s="222" t="s">
        <v>2373</v>
      </c>
      <c r="GC11" s="222" t="s">
        <v>30</v>
      </c>
      <c r="GD11" s="222">
        <v>2</v>
      </c>
      <c r="GE11" s="222" t="s">
        <v>14</v>
      </c>
      <c r="GF11" s="222" t="s">
        <v>14</v>
      </c>
      <c r="GG11" s="223">
        <v>44863</v>
      </c>
      <c r="GH11" s="221" t="s">
        <v>2751</v>
      </c>
      <c r="GI11" s="224">
        <v>1</v>
      </c>
      <c r="GJ11" s="224" t="s">
        <v>2373</v>
      </c>
      <c r="GK11" s="224" t="s">
        <v>30</v>
      </c>
      <c r="GL11" s="224">
        <v>2</v>
      </c>
      <c r="GM11" s="224" t="s">
        <v>14</v>
      </c>
      <c r="GN11" s="224" t="s">
        <v>14</v>
      </c>
      <c r="GO11" s="214">
        <v>44863</v>
      </c>
      <c r="GP11" s="222" t="s">
        <v>2746</v>
      </c>
      <c r="GQ11" s="222">
        <v>0</v>
      </c>
      <c r="GR11" s="222" t="s">
        <v>2373</v>
      </c>
      <c r="GS11" s="222" t="s">
        <v>30</v>
      </c>
      <c r="GT11" s="222">
        <v>2</v>
      </c>
      <c r="GU11" s="222" t="s">
        <v>14</v>
      </c>
      <c r="GV11" s="222" t="s">
        <v>14</v>
      </c>
      <c r="GW11" s="223">
        <v>44863</v>
      </c>
      <c r="GX11" s="221" t="s">
        <v>2752</v>
      </c>
      <c r="GY11" s="224">
        <v>0</v>
      </c>
      <c r="GZ11" s="224" t="s">
        <v>2373</v>
      </c>
      <c r="HA11" s="224" t="s">
        <v>30</v>
      </c>
      <c r="HB11" s="224">
        <v>2</v>
      </c>
      <c r="HC11" s="224" t="s">
        <v>14</v>
      </c>
      <c r="HD11" s="224" t="s">
        <v>14</v>
      </c>
      <c r="HE11" s="214">
        <v>44863</v>
      </c>
      <c r="HF11" s="222" t="s">
        <v>2744</v>
      </c>
      <c r="HG11" s="222">
        <v>0</v>
      </c>
      <c r="HH11" s="222" t="s">
        <v>2373</v>
      </c>
      <c r="HI11" s="222" t="s">
        <v>30</v>
      </c>
      <c r="HJ11" s="222">
        <v>2</v>
      </c>
      <c r="HK11" s="222" t="s">
        <v>14</v>
      </c>
      <c r="HL11" s="222" t="s">
        <v>14</v>
      </c>
      <c r="HM11" s="223">
        <v>44863</v>
      </c>
      <c r="HN11" s="221" t="s">
        <v>2750</v>
      </c>
      <c r="HO11" s="224">
        <v>0</v>
      </c>
      <c r="HP11" s="224" t="s">
        <v>2373</v>
      </c>
      <c r="HQ11" s="224" t="s">
        <v>30</v>
      </c>
      <c r="HR11" s="224">
        <v>2</v>
      </c>
      <c r="HS11" s="224" t="s">
        <v>14</v>
      </c>
      <c r="HT11" s="224" t="s">
        <v>14</v>
      </c>
      <c r="HU11" s="214">
        <v>44863</v>
      </c>
      <c r="HV11" s="222" t="s">
        <v>2747</v>
      </c>
      <c r="HW11" s="222">
        <v>0</v>
      </c>
      <c r="HX11" s="222" t="s">
        <v>2373</v>
      </c>
      <c r="HY11" s="222" t="s">
        <v>30</v>
      </c>
      <c r="HZ11" s="222">
        <v>2</v>
      </c>
      <c r="IA11" s="222" t="s">
        <v>14</v>
      </c>
      <c r="IB11" s="222" t="s">
        <v>14</v>
      </c>
      <c r="IC11" s="223">
        <v>44863</v>
      </c>
      <c r="ID11" s="221" t="s">
        <v>2749</v>
      </c>
      <c r="IE11" s="224">
        <v>0</v>
      </c>
      <c r="IF11" s="224" t="s">
        <v>2373</v>
      </c>
      <c r="IG11" s="224" t="s">
        <v>30</v>
      </c>
      <c r="IH11" s="224">
        <v>2</v>
      </c>
      <c r="II11" s="224" t="s">
        <v>14</v>
      </c>
      <c r="IJ11" s="224" t="s">
        <v>14</v>
      </c>
      <c r="IK11" s="214">
        <v>44863</v>
      </c>
      <c r="IL11" s="222" t="s">
        <v>2748</v>
      </c>
      <c r="IM11" s="222">
        <v>3</v>
      </c>
      <c r="IN11" s="222" t="s">
        <v>2373</v>
      </c>
      <c r="IO11" s="222" t="s">
        <v>30</v>
      </c>
      <c r="IP11" s="222">
        <v>2</v>
      </c>
      <c r="IQ11" s="222" t="s">
        <v>14</v>
      </c>
      <c r="IR11" s="222" t="s">
        <v>14</v>
      </c>
      <c r="IS11" s="223">
        <v>44863</v>
      </c>
    </row>
    <row r="12" spans="1:253" s="11" customFormat="1" ht="12.95" customHeight="1" x14ac:dyDescent="0.2">
      <c r="A12" s="11" t="s">
        <v>2753</v>
      </c>
      <c r="B12" s="11" t="s">
        <v>9289</v>
      </c>
      <c r="C12" s="11" t="s">
        <v>2754</v>
      </c>
      <c r="D12" s="11" t="s">
        <v>1724</v>
      </c>
      <c r="E12" s="11" t="s">
        <v>8707</v>
      </c>
      <c r="F12" s="11" t="s">
        <v>5980</v>
      </c>
      <c r="G12" s="212">
        <v>212386000</v>
      </c>
      <c r="H12" s="213" t="s">
        <v>4791</v>
      </c>
      <c r="I12" s="213" t="s">
        <v>1882</v>
      </c>
      <c r="J12" s="213">
        <v>2</v>
      </c>
      <c r="K12" s="213" t="s">
        <v>5939</v>
      </c>
      <c r="L12" s="213" t="s">
        <v>5938</v>
      </c>
      <c r="M12" s="214">
        <v>45015</v>
      </c>
      <c r="N12" s="221" t="s">
        <v>5984</v>
      </c>
      <c r="O12" s="216">
        <v>248219</v>
      </c>
      <c r="P12" s="216" t="s">
        <v>5981</v>
      </c>
      <c r="Q12" s="216" t="s">
        <v>74</v>
      </c>
      <c r="R12" s="216">
        <v>1</v>
      </c>
      <c r="S12" s="216" t="s">
        <v>5983</v>
      </c>
      <c r="T12" s="216" t="s">
        <v>5982</v>
      </c>
      <c r="U12" s="217">
        <v>45015</v>
      </c>
      <c r="V12" s="221" t="s">
        <v>5988</v>
      </c>
      <c r="W12" s="213">
        <v>46025000</v>
      </c>
      <c r="X12" s="213" t="s">
        <v>5985</v>
      </c>
      <c r="Y12" s="213" t="s">
        <v>74</v>
      </c>
      <c r="Z12" s="213">
        <v>1</v>
      </c>
      <c r="AA12" s="213" t="s">
        <v>5987</v>
      </c>
      <c r="AB12" s="213" t="s">
        <v>5986</v>
      </c>
      <c r="AC12" s="214">
        <v>45015</v>
      </c>
      <c r="AD12" s="221" t="s">
        <v>5992</v>
      </c>
      <c r="AE12" s="218">
        <v>732000</v>
      </c>
      <c r="AF12" s="218" t="s">
        <v>5989</v>
      </c>
      <c r="AG12" s="218" t="s">
        <v>74</v>
      </c>
      <c r="AH12" s="218">
        <v>1</v>
      </c>
      <c r="AI12" s="218" t="s">
        <v>5991</v>
      </c>
      <c r="AJ12" s="218" t="s">
        <v>5990</v>
      </c>
      <c r="AK12" s="219">
        <v>45015</v>
      </c>
      <c r="AL12" s="221" t="s">
        <v>5996</v>
      </c>
      <c r="AM12" s="213">
        <v>3000</v>
      </c>
      <c r="AN12" s="213" t="s">
        <v>5993</v>
      </c>
      <c r="AO12" s="213" t="s">
        <v>19</v>
      </c>
      <c r="AP12" s="213">
        <v>3</v>
      </c>
      <c r="AQ12" s="213" t="s">
        <v>5995</v>
      </c>
      <c r="AR12" s="213" t="s">
        <v>5994</v>
      </c>
      <c r="AS12" s="214">
        <v>45015</v>
      </c>
      <c r="AT12" s="222" t="s">
        <v>5997</v>
      </c>
      <c r="AU12" s="218" t="s">
        <v>14</v>
      </c>
      <c r="AV12" s="218" t="s">
        <v>14</v>
      </c>
      <c r="AW12" s="218" t="s">
        <v>14</v>
      </c>
      <c r="AX12" s="218" t="s">
        <v>14</v>
      </c>
      <c r="AY12" s="218" t="s">
        <v>1453</v>
      </c>
      <c r="AZ12" s="218" t="s">
        <v>14</v>
      </c>
      <c r="BA12" s="219">
        <v>45015</v>
      </c>
      <c r="BB12" s="221" t="s">
        <v>6010</v>
      </c>
      <c r="BC12" s="213" t="s">
        <v>14</v>
      </c>
      <c r="BD12" s="213" t="s">
        <v>14</v>
      </c>
      <c r="BE12" s="213" t="s">
        <v>14</v>
      </c>
      <c r="BF12" s="213" t="s">
        <v>14</v>
      </c>
      <c r="BG12" s="213" t="s">
        <v>15</v>
      </c>
      <c r="BH12" s="213" t="s">
        <v>14</v>
      </c>
      <c r="BI12" s="214">
        <v>45015</v>
      </c>
      <c r="BJ12" s="222" t="s">
        <v>5999</v>
      </c>
      <c r="BK12" s="222">
        <v>64</v>
      </c>
      <c r="BL12" s="222" t="s">
        <v>5993</v>
      </c>
      <c r="BM12" s="222" t="s">
        <v>19</v>
      </c>
      <c r="BN12" s="222">
        <v>3</v>
      </c>
      <c r="BO12" s="222" t="s">
        <v>5998</v>
      </c>
      <c r="BP12" s="218" t="s">
        <v>5994</v>
      </c>
      <c r="BQ12" s="223">
        <v>45015</v>
      </c>
      <c r="BR12" s="221" t="s">
        <v>6011</v>
      </c>
      <c r="BS12" s="224" t="s">
        <v>14</v>
      </c>
      <c r="BT12" s="224" t="s">
        <v>14</v>
      </c>
      <c r="BU12" s="224" t="s">
        <v>14</v>
      </c>
      <c r="BV12" s="224" t="s">
        <v>14</v>
      </c>
      <c r="BW12" s="224" t="s">
        <v>15</v>
      </c>
      <c r="BX12" s="224" t="s">
        <v>14</v>
      </c>
      <c r="BY12" s="214">
        <v>45015</v>
      </c>
      <c r="BZ12" s="222" t="s">
        <v>6013</v>
      </c>
      <c r="CA12" s="222">
        <v>50</v>
      </c>
      <c r="CB12" s="222" t="s">
        <v>5993</v>
      </c>
      <c r="CC12" s="222" t="s">
        <v>19</v>
      </c>
      <c r="CD12" s="222">
        <v>3</v>
      </c>
      <c r="CE12" s="222" t="s">
        <v>6012</v>
      </c>
      <c r="CF12" s="222" t="s">
        <v>5994</v>
      </c>
      <c r="CG12" s="223">
        <v>45015</v>
      </c>
      <c r="CH12" s="221" t="s">
        <v>9860</v>
      </c>
      <c r="CI12" s="222" t="e">
        <v>#N/A</v>
      </c>
      <c r="CJ12" s="222" t="e">
        <v>#N/A</v>
      </c>
      <c r="CK12" s="222" t="e">
        <v>#N/A</v>
      </c>
      <c r="CL12" s="222" t="e">
        <v>#N/A</v>
      </c>
      <c r="CM12" s="222" t="e">
        <v>#N/A</v>
      </c>
      <c r="CN12" s="222" t="e">
        <v>#N/A</v>
      </c>
      <c r="CO12" s="225" t="e">
        <v>#N/A</v>
      </c>
      <c r="CP12" s="222" t="s">
        <v>6014</v>
      </c>
      <c r="CQ12" s="224" t="s">
        <v>14</v>
      </c>
      <c r="CR12" s="224" t="s">
        <v>14</v>
      </c>
      <c r="CS12" s="224" t="s">
        <v>14</v>
      </c>
      <c r="CT12" s="224" t="s">
        <v>14</v>
      </c>
      <c r="CU12" s="224" t="s">
        <v>1453</v>
      </c>
      <c r="CV12" s="224" t="s">
        <v>14</v>
      </c>
      <c r="CW12" s="214">
        <v>45015</v>
      </c>
      <c r="CX12" s="222" t="s">
        <v>6002</v>
      </c>
      <c r="CY12" s="218">
        <v>4000</v>
      </c>
      <c r="CZ12" s="218" t="s">
        <v>5989</v>
      </c>
      <c r="DA12" s="218" t="s">
        <v>19</v>
      </c>
      <c r="DB12" s="218">
        <v>3</v>
      </c>
      <c r="DC12" s="218" t="s">
        <v>6001</v>
      </c>
      <c r="DD12" s="218" t="s">
        <v>5994</v>
      </c>
      <c r="DE12" s="220">
        <v>45015</v>
      </c>
      <c r="DF12" s="221" t="s">
        <v>6003</v>
      </c>
      <c r="DG12" s="213">
        <v>45952000</v>
      </c>
      <c r="DH12" s="224" t="s">
        <v>5989</v>
      </c>
      <c r="DI12" s="224" t="s">
        <v>19</v>
      </c>
      <c r="DJ12" s="224">
        <v>3</v>
      </c>
      <c r="DK12" s="224" t="s">
        <v>5967</v>
      </c>
      <c r="DL12" s="224" t="s">
        <v>5994</v>
      </c>
      <c r="DM12" s="214">
        <v>45015</v>
      </c>
      <c r="DN12" s="222" t="s">
        <v>6004</v>
      </c>
      <c r="DO12" s="218">
        <v>69000</v>
      </c>
      <c r="DP12" s="222" t="s">
        <v>5989</v>
      </c>
      <c r="DQ12" s="222" t="s">
        <v>19</v>
      </c>
      <c r="DR12" s="222">
        <v>3</v>
      </c>
      <c r="DS12" s="222" t="s">
        <v>5969</v>
      </c>
      <c r="DT12" s="222" t="s">
        <v>5994</v>
      </c>
      <c r="DU12" s="223">
        <v>45015</v>
      </c>
      <c r="DV12" s="221" t="s">
        <v>6005</v>
      </c>
      <c r="DW12" s="213">
        <v>4000</v>
      </c>
      <c r="DX12" s="224" t="s">
        <v>5989</v>
      </c>
      <c r="DY12" s="224" t="s">
        <v>19</v>
      </c>
      <c r="DZ12" s="224">
        <v>3</v>
      </c>
      <c r="EA12" s="224" t="s">
        <v>6001</v>
      </c>
      <c r="EB12" s="224" t="s">
        <v>5994</v>
      </c>
      <c r="EC12" s="214">
        <v>45015</v>
      </c>
      <c r="ED12" s="222" t="s">
        <v>6006</v>
      </c>
      <c r="EE12" s="218">
        <v>0</v>
      </c>
      <c r="EF12" s="222" t="s">
        <v>1228</v>
      </c>
      <c r="EG12" s="222" t="s">
        <v>14</v>
      </c>
      <c r="EH12" s="222" t="s">
        <v>14</v>
      </c>
      <c r="EI12" s="222" t="s">
        <v>15</v>
      </c>
      <c r="EJ12" s="222" t="s">
        <v>14</v>
      </c>
      <c r="EK12" s="223">
        <v>45015</v>
      </c>
      <c r="EL12" s="221" t="s">
        <v>6007</v>
      </c>
      <c r="EM12" s="213">
        <v>0</v>
      </c>
      <c r="EN12" s="224" t="s">
        <v>14</v>
      </c>
      <c r="EO12" s="224" t="s">
        <v>14</v>
      </c>
      <c r="EP12" s="224" t="s">
        <v>14</v>
      </c>
      <c r="EQ12" s="224" t="s">
        <v>15</v>
      </c>
      <c r="ER12" s="224" t="s">
        <v>14</v>
      </c>
      <c r="ES12" s="214">
        <v>45015</v>
      </c>
      <c r="ET12" s="222" t="s">
        <v>6000</v>
      </c>
      <c r="EU12" s="222">
        <v>7266</v>
      </c>
      <c r="EV12" s="222" t="s">
        <v>5959</v>
      </c>
      <c r="EW12" s="222" t="s">
        <v>1882</v>
      </c>
      <c r="EX12" s="222">
        <v>2</v>
      </c>
      <c r="EY12" s="222" t="s">
        <v>5961</v>
      </c>
      <c r="EZ12" s="222" t="s">
        <v>5960</v>
      </c>
      <c r="FA12" s="223">
        <v>45015</v>
      </c>
      <c r="FB12" s="221" t="s">
        <v>6009</v>
      </c>
      <c r="FC12" s="224">
        <v>5</v>
      </c>
      <c r="FD12" s="224" t="s">
        <v>5989</v>
      </c>
      <c r="FE12" s="224" t="s">
        <v>74</v>
      </c>
      <c r="FF12" s="224">
        <v>1</v>
      </c>
      <c r="FG12" s="224" t="s">
        <v>6008</v>
      </c>
      <c r="FH12" s="224" t="s">
        <v>5994</v>
      </c>
      <c r="FI12" s="214">
        <v>45015</v>
      </c>
      <c r="FJ12" s="221" t="s">
        <v>4014</v>
      </c>
      <c r="FK12" s="222" t="s">
        <v>14</v>
      </c>
      <c r="FL12" s="222" t="s">
        <v>14</v>
      </c>
      <c r="FM12" s="222" t="s">
        <v>14</v>
      </c>
      <c r="FN12" s="222" t="s">
        <v>14</v>
      </c>
      <c r="FO12" s="222" t="s">
        <v>15</v>
      </c>
      <c r="FP12" s="218" t="s">
        <v>14</v>
      </c>
      <c r="FQ12" s="219">
        <v>44918</v>
      </c>
      <c r="FR12" s="221" t="s">
        <v>4015</v>
      </c>
      <c r="FS12" s="224" t="s">
        <v>14</v>
      </c>
      <c r="FT12" s="224" t="s">
        <v>14</v>
      </c>
      <c r="FU12" s="224" t="s">
        <v>14</v>
      </c>
      <c r="FV12" s="224" t="s">
        <v>14</v>
      </c>
      <c r="FW12" s="224" t="s">
        <v>15</v>
      </c>
      <c r="FX12" s="224" t="s">
        <v>14</v>
      </c>
      <c r="FY12" s="214">
        <v>44918</v>
      </c>
      <c r="FZ12" s="222" t="s">
        <v>2756</v>
      </c>
      <c r="GA12" s="222">
        <v>0</v>
      </c>
      <c r="GB12" s="222" t="s">
        <v>2373</v>
      </c>
      <c r="GC12" s="222" t="s">
        <v>30</v>
      </c>
      <c r="GD12" s="222">
        <v>2</v>
      </c>
      <c r="GE12" s="222" t="s">
        <v>14</v>
      </c>
      <c r="GF12" s="222" t="s">
        <v>14</v>
      </c>
      <c r="GG12" s="223">
        <v>44863</v>
      </c>
      <c r="GH12" s="221" t="s">
        <v>2762</v>
      </c>
      <c r="GI12" s="224">
        <v>1</v>
      </c>
      <c r="GJ12" s="224" t="s">
        <v>2373</v>
      </c>
      <c r="GK12" s="224" t="s">
        <v>30</v>
      </c>
      <c r="GL12" s="224">
        <v>2</v>
      </c>
      <c r="GM12" s="224" t="s">
        <v>14</v>
      </c>
      <c r="GN12" s="224" t="s">
        <v>14</v>
      </c>
      <c r="GO12" s="214">
        <v>44863</v>
      </c>
      <c r="GP12" s="222" t="s">
        <v>2757</v>
      </c>
      <c r="GQ12" s="222">
        <v>0</v>
      </c>
      <c r="GR12" s="222" t="s">
        <v>2373</v>
      </c>
      <c r="GS12" s="222" t="s">
        <v>30</v>
      </c>
      <c r="GT12" s="222">
        <v>2</v>
      </c>
      <c r="GU12" s="222" t="s">
        <v>14</v>
      </c>
      <c r="GV12" s="222" t="s">
        <v>14</v>
      </c>
      <c r="GW12" s="223">
        <v>44863</v>
      </c>
      <c r="GX12" s="221" t="s">
        <v>2763</v>
      </c>
      <c r="GY12" s="224">
        <v>0</v>
      </c>
      <c r="GZ12" s="224" t="s">
        <v>2373</v>
      </c>
      <c r="HA12" s="224" t="s">
        <v>30</v>
      </c>
      <c r="HB12" s="224">
        <v>2</v>
      </c>
      <c r="HC12" s="224" t="s">
        <v>14</v>
      </c>
      <c r="HD12" s="224" t="s">
        <v>14</v>
      </c>
      <c r="HE12" s="214">
        <v>44863</v>
      </c>
      <c r="HF12" s="222" t="s">
        <v>2755</v>
      </c>
      <c r="HG12" s="222">
        <v>0</v>
      </c>
      <c r="HH12" s="222" t="s">
        <v>2373</v>
      </c>
      <c r="HI12" s="222" t="s">
        <v>30</v>
      </c>
      <c r="HJ12" s="222">
        <v>2</v>
      </c>
      <c r="HK12" s="222" t="s">
        <v>14</v>
      </c>
      <c r="HL12" s="222" t="s">
        <v>14</v>
      </c>
      <c r="HM12" s="223">
        <v>44863</v>
      </c>
      <c r="HN12" s="221" t="s">
        <v>2761</v>
      </c>
      <c r="HO12" s="224">
        <v>0</v>
      </c>
      <c r="HP12" s="224" t="s">
        <v>2373</v>
      </c>
      <c r="HQ12" s="224" t="s">
        <v>30</v>
      </c>
      <c r="HR12" s="224">
        <v>2</v>
      </c>
      <c r="HS12" s="224" t="s">
        <v>14</v>
      </c>
      <c r="HT12" s="224" t="s">
        <v>14</v>
      </c>
      <c r="HU12" s="214">
        <v>44863</v>
      </c>
      <c r="HV12" s="222" t="s">
        <v>2758</v>
      </c>
      <c r="HW12" s="222">
        <v>0</v>
      </c>
      <c r="HX12" s="222" t="s">
        <v>2373</v>
      </c>
      <c r="HY12" s="222" t="s">
        <v>30</v>
      </c>
      <c r="HZ12" s="222">
        <v>2</v>
      </c>
      <c r="IA12" s="222" t="s">
        <v>14</v>
      </c>
      <c r="IB12" s="222" t="s">
        <v>14</v>
      </c>
      <c r="IC12" s="223">
        <v>44863</v>
      </c>
      <c r="ID12" s="221" t="s">
        <v>2760</v>
      </c>
      <c r="IE12" s="224">
        <v>0</v>
      </c>
      <c r="IF12" s="224" t="s">
        <v>2373</v>
      </c>
      <c r="IG12" s="224" t="s">
        <v>30</v>
      </c>
      <c r="IH12" s="224">
        <v>2</v>
      </c>
      <c r="II12" s="224" t="s">
        <v>14</v>
      </c>
      <c r="IJ12" s="224" t="s">
        <v>14</v>
      </c>
      <c r="IK12" s="214">
        <v>44863</v>
      </c>
      <c r="IL12" s="222" t="s">
        <v>2759</v>
      </c>
      <c r="IM12" s="222">
        <v>3</v>
      </c>
      <c r="IN12" s="222" t="s">
        <v>2373</v>
      </c>
      <c r="IO12" s="222" t="s">
        <v>30</v>
      </c>
      <c r="IP12" s="222">
        <v>2</v>
      </c>
      <c r="IQ12" s="222" t="s">
        <v>14</v>
      </c>
      <c r="IR12" s="222" t="s">
        <v>14</v>
      </c>
      <c r="IS12" s="223">
        <v>44863</v>
      </c>
    </row>
    <row r="13" spans="1:253" s="11" customFormat="1" ht="12.95" customHeight="1" x14ac:dyDescent="0.2">
      <c r="A13" s="11" t="s">
        <v>174</v>
      </c>
      <c r="B13" s="11" t="s">
        <v>9257</v>
      </c>
      <c r="C13" s="11" t="s">
        <v>175</v>
      </c>
      <c r="D13" s="11" t="s">
        <v>176</v>
      </c>
      <c r="E13" s="11" t="s">
        <v>8716</v>
      </c>
      <c r="F13" s="11" t="s">
        <v>4197</v>
      </c>
      <c r="G13" s="212">
        <v>5350000</v>
      </c>
      <c r="H13" s="213" t="s">
        <v>4194</v>
      </c>
      <c r="I13" s="213" t="s">
        <v>1882</v>
      </c>
      <c r="J13" s="213">
        <v>2</v>
      </c>
      <c r="K13" s="213" t="s">
        <v>4196</v>
      </c>
      <c r="L13" s="213" t="s">
        <v>4195</v>
      </c>
      <c r="M13" s="214">
        <v>44935</v>
      </c>
      <c r="N13" s="221" t="s">
        <v>5082</v>
      </c>
      <c r="O13" s="216">
        <v>622980</v>
      </c>
      <c r="P13" s="216" t="s">
        <v>5058</v>
      </c>
      <c r="Q13" s="216" t="s">
        <v>1882</v>
      </c>
      <c r="R13" s="216">
        <v>2</v>
      </c>
      <c r="S13" s="216" t="s">
        <v>5081</v>
      </c>
      <c r="T13" s="216" t="s">
        <v>5080</v>
      </c>
      <c r="U13" s="217">
        <v>44985</v>
      </c>
      <c r="V13" s="221" t="s">
        <v>5086</v>
      </c>
      <c r="W13" s="213">
        <v>6091000</v>
      </c>
      <c r="X13" s="213" t="s">
        <v>5083</v>
      </c>
      <c r="Y13" s="213" t="s">
        <v>1882</v>
      </c>
      <c r="Z13" s="213">
        <v>2</v>
      </c>
      <c r="AA13" s="213" t="s">
        <v>5085</v>
      </c>
      <c r="AB13" s="213" t="s">
        <v>5084</v>
      </c>
      <c r="AC13" s="214">
        <v>44985</v>
      </c>
      <c r="AD13" s="221" t="s">
        <v>5088</v>
      </c>
      <c r="AE13" s="218">
        <v>6091000</v>
      </c>
      <c r="AF13" s="218" t="s">
        <v>5083</v>
      </c>
      <c r="AG13" s="218" t="s">
        <v>1882</v>
      </c>
      <c r="AH13" s="218">
        <v>2</v>
      </c>
      <c r="AI13" s="218" t="s">
        <v>5087</v>
      </c>
      <c r="AJ13" s="218" t="s">
        <v>5084</v>
      </c>
      <c r="AK13" s="219">
        <v>44985</v>
      </c>
      <c r="AL13" s="221" t="s">
        <v>6281</v>
      </c>
      <c r="AM13" s="213">
        <v>1223000</v>
      </c>
      <c r="AN13" s="213" t="s">
        <v>6278</v>
      </c>
      <c r="AO13" s="213" t="s">
        <v>30</v>
      </c>
      <c r="AP13" s="213">
        <v>2</v>
      </c>
      <c r="AQ13" s="213" t="s">
        <v>6280</v>
      </c>
      <c r="AR13" s="213" t="s">
        <v>6279</v>
      </c>
      <c r="AS13" s="214">
        <v>45019</v>
      </c>
      <c r="AT13" s="222" t="s">
        <v>4193</v>
      </c>
      <c r="AU13" s="218">
        <v>17</v>
      </c>
      <c r="AV13" s="218" t="s">
        <v>4190</v>
      </c>
      <c r="AW13" s="218" t="s">
        <v>1882</v>
      </c>
      <c r="AX13" s="218">
        <v>2</v>
      </c>
      <c r="AY13" s="218" t="s">
        <v>4192</v>
      </c>
      <c r="AZ13" s="218" t="s">
        <v>4191</v>
      </c>
      <c r="BA13" s="219">
        <v>44935</v>
      </c>
      <c r="BB13" s="221" t="s">
        <v>547</v>
      </c>
      <c r="BC13" s="213" t="s">
        <v>14</v>
      </c>
      <c r="BD13" s="213">
        <v>0</v>
      </c>
      <c r="BE13" s="213" t="s">
        <v>30</v>
      </c>
      <c r="BF13" s="213">
        <v>2</v>
      </c>
      <c r="BG13" s="213" t="s">
        <v>546</v>
      </c>
      <c r="BH13" s="213">
        <v>0</v>
      </c>
      <c r="BI13" s="214">
        <v>43522</v>
      </c>
      <c r="BJ13" s="222" t="s">
        <v>6282</v>
      </c>
      <c r="BK13" s="222">
        <v>270</v>
      </c>
      <c r="BL13" s="222" t="s">
        <v>6264</v>
      </c>
      <c r="BM13" s="222" t="s">
        <v>30</v>
      </c>
      <c r="BN13" s="222">
        <v>2</v>
      </c>
      <c r="BO13" s="222" t="s">
        <v>6266</v>
      </c>
      <c r="BP13" s="218" t="s">
        <v>6265</v>
      </c>
      <c r="BQ13" s="223">
        <v>45019</v>
      </c>
      <c r="BR13" s="221" t="s">
        <v>178</v>
      </c>
      <c r="BS13" s="224" t="s">
        <v>14</v>
      </c>
      <c r="BT13" s="224">
        <v>0</v>
      </c>
      <c r="BU13" s="224" t="s">
        <v>14</v>
      </c>
      <c r="BV13" s="224" t="s">
        <v>14</v>
      </c>
      <c r="BW13" s="224" t="s">
        <v>177</v>
      </c>
      <c r="BX13" s="224">
        <v>0</v>
      </c>
      <c r="BY13" s="214">
        <v>43508</v>
      </c>
      <c r="BZ13" s="222" t="s">
        <v>179</v>
      </c>
      <c r="CA13" s="222" t="s">
        <v>14</v>
      </c>
      <c r="CB13" s="222">
        <v>0</v>
      </c>
      <c r="CC13" s="222" t="s">
        <v>14</v>
      </c>
      <c r="CD13" s="222" t="s">
        <v>14</v>
      </c>
      <c r="CE13" s="222" t="s">
        <v>177</v>
      </c>
      <c r="CF13" s="222">
        <v>0</v>
      </c>
      <c r="CG13" s="223">
        <v>43508</v>
      </c>
      <c r="CH13" s="221" t="s">
        <v>9861</v>
      </c>
      <c r="CI13" s="222" t="e">
        <v>#N/A</v>
      </c>
      <c r="CJ13" s="222" t="e">
        <v>#N/A</v>
      </c>
      <c r="CK13" s="222" t="e">
        <v>#N/A</v>
      </c>
      <c r="CL13" s="222" t="e">
        <v>#N/A</v>
      </c>
      <c r="CM13" s="222" t="e">
        <v>#N/A</v>
      </c>
      <c r="CN13" s="222" t="e">
        <v>#N/A</v>
      </c>
      <c r="CO13" s="225" t="e">
        <v>#N/A</v>
      </c>
      <c r="CP13" s="222" t="s">
        <v>180</v>
      </c>
      <c r="CQ13" s="224" t="s">
        <v>14</v>
      </c>
      <c r="CR13" s="224">
        <v>0</v>
      </c>
      <c r="CS13" s="224" t="s">
        <v>14</v>
      </c>
      <c r="CT13" s="224" t="s">
        <v>14</v>
      </c>
      <c r="CU13" s="224" t="s">
        <v>177</v>
      </c>
      <c r="CV13" s="224">
        <v>0</v>
      </c>
      <c r="CW13" s="214">
        <v>43508</v>
      </c>
      <c r="CX13" s="222" t="s">
        <v>5089</v>
      </c>
      <c r="CY13" s="218">
        <v>3427000</v>
      </c>
      <c r="CZ13" s="218" t="s">
        <v>5083</v>
      </c>
      <c r="DA13" s="218" t="s">
        <v>1882</v>
      </c>
      <c r="DB13" s="218">
        <v>2</v>
      </c>
      <c r="DC13" s="218" t="s">
        <v>5096</v>
      </c>
      <c r="DD13" s="218" t="s">
        <v>5084</v>
      </c>
      <c r="DE13" s="220">
        <v>44985</v>
      </c>
      <c r="DF13" s="221" t="s">
        <v>5093</v>
      </c>
      <c r="DG13" s="213">
        <v>0</v>
      </c>
      <c r="DH13" s="224" t="s">
        <v>5083</v>
      </c>
      <c r="DI13" s="224" t="s">
        <v>1882</v>
      </c>
      <c r="DJ13" s="224">
        <v>2</v>
      </c>
      <c r="DK13" s="224" t="s">
        <v>5092</v>
      </c>
      <c r="DL13" s="224" t="s">
        <v>5084</v>
      </c>
      <c r="DM13" s="214">
        <v>44985</v>
      </c>
      <c r="DN13" s="222" t="s">
        <v>5095</v>
      </c>
      <c r="DO13" s="218">
        <v>2665000</v>
      </c>
      <c r="DP13" s="222" t="s">
        <v>5083</v>
      </c>
      <c r="DQ13" s="222" t="s">
        <v>1882</v>
      </c>
      <c r="DR13" s="222">
        <v>2</v>
      </c>
      <c r="DS13" s="222" t="s">
        <v>5094</v>
      </c>
      <c r="DT13" s="222" t="s">
        <v>5084</v>
      </c>
      <c r="DU13" s="223">
        <v>44985</v>
      </c>
      <c r="DV13" s="221" t="s">
        <v>5097</v>
      </c>
      <c r="DW13" s="213">
        <v>2649000</v>
      </c>
      <c r="DX13" s="224" t="s">
        <v>5083</v>
      </c>
      <c r="DY13" s="224" t="s">
        <v>1882</v>
      </c>
      <c r="DZ13" s="224">
        <v>2</v>
      </c>
      <c r="EA13" s="224" t="s">
        <v>5096</v>
      </c>
      <c r="EB13" s="224" t="s">
        <v>5084</v>
      </c>
      <c r="EC13" s="214">
        <v>44985</v>
      </c>
      <c r="ED13" s="222" t="s">
        <v>5099</v>
      </c>
      <c r="EE13" s="218">
        <v>778000</v>
      </c>
      <c r="EF13" s="222" t="s">
        <v>5083</v>
      </c>
      <c r="EG13" s="222" t="s">
        <v>1882</v>
      </c>
      <c r="EH13" s="222">
        <v>2</v>
      </c>
      <c r="EI13" s="222" t="s">
        <v>5098</v>
      </c>
      <c r="EJ13" s="222" t="s">
        <v>5084</v>
      </c>
      <c r="EK13" s="223">
        <v>44985</v>
      </c>
      <c r="EL13" s="221" t="s">
        <v>5101</v>
      </c>
      <c r="EM13" s="213">
        <v>0</v>
      </c>
      <c r="EN13" s="224" t="s">
        <v>5083</v>
      </c>
      <c r="EO13" s="224" t="s">
        <v>1882</v>
      </c>
      <c r="EP13" s="224">
        <v>2</v>
      </c>
      <c r="EQ13" s="224" t="s">
        <v>5100</v>
      </c>
      <c r="ER13" s="224" t="s">
        <v>5084</v>
      </c>
      <c r="ES13" s="214">
        <v>44985</v>
      </c>
      <c r="ET13" s="222" t="s">
        <v>6284</v>
      </c>
      <c r="EU13" s="222">
        <v>270</v>
      </c>
      <c r="EV13" s="222" t="s">
        <v>6264</v>
      </c>
      <c r="EW13" s="222" t="s">
        <v>30</v>
      </c>
      <c r="EX13" s="222">
        <v>2</v>
      </c>
      <c r="EY13" s="222" t="s">
        <v>6283</v>
      </c>
      <c r="EZ13" s="222" t="s">
        <v>6265</v>
      </c>
      <c r="FA13" s="223">
        <v>45019</v>
      </c>
      <c r="FB13" s="221" t="s">
        <v>5106</v>
      </c>
      <c r="FC13" s="224">
        <v>4</v>
      </c>
      <c r="FD13" s="224" t="s">
        <v>5083</v>
      </c>
      <c r="FE13" s="224" t="s">
        <v>1882</v>
      </c>
      <c r="FF13" s="224">
        <v>2</v>
      </c>
      <c r="FG13" s="224" t="s">
        <v>5105</v>
      </c>
      <c r="FH13" s="224" t="s">
        <v>5084</v>
      </c>
      <c r="FI13" s="214">
        <v>44985</v>
      </c>
      <c r="FJ13" s="221" t="s">
        <v>181</v>
      </c>
      <c r="FK13" s="222" t="s">
        <v>14</v>
      </c>
      <c r="FL13" s="222">
        <v>0</v>
      </c>
      <c r="FM13" s="222" t="s">
        <v>14</v>
      </c>
      <c r="FN13" s="222" t="s">
        <v>14</v>
      </c>
      <c r="FO13" s="222" t="s">
        <v>177</v>
      </c>
      <c r="FP13" s="218">
        <v>0</v>
      </c>
      <c r="FQ13" s="219">
        <v>43508</v>
      </c>
      <c r="FR13" s="221" t="s">
        <v>182</v>
      </c>
      <c r="FS13" s="224" t="s">
        <v>14</v>
      </c>
      <c r="FT13" s="224">
        <v>0</v>
      </c>
      <c r="FU13" s="224" t="s">
        <v>14</v>
      </c>
      <c r="FV13" s="224" t="s">
        <v>14</v>
      </c>
      <c r="FW13" s="224" t="s">
        <v>177</v>
      </c>
      <c r="FX13" s="224">
        <v>0</v>
      </c>
      <c r="FY13" s="214">
        <v>43508</v>
      </c>
      <c r="FZ13" s="222" t="s">
        <v>2765</v>
      </c>
      <c r="GA13" s="222">
        <v>1</v>
      </c>
      <c r="GB13" s="222" t="s">
        <v>2373</v>
      </c>
      <c r="GC13" s="222" t="s">
        <v>30</v>
      </c>
      <c r="GD13" s="222">
        <v>2</v>
      </c>
      <c r="GE13" s="222" t="s">
        <v>14</v>
      </c>
      <c r="GF13" s="222" t="s">
        <v>14</v>
      </c>
      <c r="GG13" s="223">
        <v>44863</v>
      </c>
      <c r="GH13" s="221" t="s">
        <v>2771</v>
      </c>
      <c r="GI13" s="224">
        <v>3</v>
      </c>
      <c r="GJ13" s="224" t="s">
        <v>2373</v>
      </c>
      <c r="GK13" s="224" t="s">
        <v>30</v>
      </c>
      <c r="GL13" s="224">
        <v>2</v>
      </c>
      <c r="GM13" s="224" t="s">
        <v>14</v>
      </c>
      <c r="GN13" s="224" t="s">
        <v>14</v>
      </c>
      <c r="GO13" s="214">
        <v>44863</v>
      </c>
      <c r="GP13" s="222" t="s">
        <v>2766</v>
      </c>
      <c r="GQ13" s="222">
        <v>2</v>
      </c>
      <c r="GR13" s="222" t="s">
        <v>2373</v>
      </c>
      <c r="GS13" s="222" t="s">
        <v>30</v>
      </c>
      <c r="GT13" s="222">
        <v>2</v>
      </c>
      <c r="GU13" s="222" t="s">
        <v>14</v>
      </c>
      <c r="GV13" s="222" t="s">
        <v>14</v>
      </c>
      <c r="GW13" s="223">
        <v>44863</v>
      </c>
      <c r="GX13" s="221" t="s">
        <v>2772</v>
      </c>
      <c r="GY13" s="224">
        <v>2</v>
      </c>
      <c r="GZ13" s="224" t="s">
        <v>2373</v>
      </c>
      <c r="HA13" s="224" t="s">
        <v>30</v>
      </c>
      <c r="HB13" s="224">
        <v>2</v>
      </c>
      <c r="HC13" s="224" t="s">
        <v>14</v>
      </c>
      <c r="HD13" s="224" t="s">
        <v>14</v>
      </c>
      <c r="HE13" s="214">
        <v>44863</v>
      </c>
      <c r="HF13" s="222" t="s">
        <v>2764</v>
      </c>
      <c r="HG13" s="222">
        <v>0</v>
      </c>
      <c r="HH13" s="222" t="s">
        <v>2373</v>
      </c>
      <c r="HI13" s="222" t="s">
        <v>30</v>
      </c>
      <c r="HJ13" s="222">
        <v>2</v>
      </c>
      <c r="HK13" s="222" t="s">
        <v>14</v>
      </c>
      <c r="HL13" s="222" t="s">
        <v>14</v>
      </c>
      <c r="HM13" s="223">
        <v>44863</v>
      </c>
      <c r="HN13" s="221" t="s">
        <v>2770</v>
      </c>
      <c r="HO13" s="224">
        <v>2</v>
      </c>
      <c r="HP13" s="224" t="s">
        <v>2373</v>
      </c>
      <c r="HQ13" s="224" t="s">
        <v>30</v>
      </c>
      <c r="HR13" s="224">
        <v>2</v>
      </c>
      <c r="HS13" s="224" t="s">
        <v>14</v>
      </c>
      <c r="HT13" s="224" t="s">
        <v>14</v>
      </c>
      <c r="HU13" s="214">
        <v>44863</v>
      </c>
      <c r="HV13" s="222" t="s">
        <v>2767</v>
      </c>
      <c r="HW13" s="222">
        <v>3</v>
      </c>
      <c r="HX13" s="222" t="s">
        <v>2373</v>
      </c>
      <c r="HY13" s="222" t="s">
        <v>30</v>
      </c>
      <c r="HZ13" s="222">
        <v>2</v>
      </c>
      <c r="IA13" s="222" t="s">
        <v>14</v>
      </c>
      <c r="IB13" s="222" t="s">
        <v>14</v>
      </c>
      <c r="IC13" s="223">
        <v>44863</v>
      </c>
      <c r="ID13" s="221" t="s">
        <v>2769</v>
      </c>
      <c r="IE13" s="224">
        <v>1</v>
      </c>
      <c r="IF13" s="224" t="s">
        <v>2373</v>
      </c>
      <c r="IG13" s="224" t="s">
        <v>30</v>
      </c>
      <c r="IH13" s="224">
        <v>2</v>
      </c>
      <c r="II13" s="224" t="s">
        <v>14</v>
      </c>
      <c r="IJ13" s="224" t="s">
        <v>14</v>
      </c>
      <c r="IK13" s="214">
        <v>44863</v>
      </c>
      <c r="IL13" s="222" t="s">
        <v>2768</v>
      </c>
      <c r="IM13" s="222">
        <v>3</v>
      </c>
      <c r="IN13" s="222" t="s">
        <v>2373</v>
      </c>
      <c r="IO13" s="222" t="s">
        <v>30</v>
      </c>
      <c r="IP13" s="222">
        <v>2</v>
      </c>
      <c r="IQ13" s="222" t="s">
        <v>14</v>
      </c>
      <c r="IR13" s="222" t="s">
        <v>14</v>
      </c>
      <c r="IS13" s="223">
        <v>44863</v>
      </c>
    </row>
    <row r="14" spans="1:253" s="11" customFormat="1" ht="12.95" customHeight="1" x14ac:dyDescent="0.2">
      <c r="A14" s="11" t="s">
        <v>2773</v>
      </c>
      <c r="B14" s="11" t="s">
        <v>9284</v>
      </c>
      <c r="C14" s="11" t="s">
        <v>2774</v>
      </c>
      <c r="D14" s="11" t="s">
        <v>2775</v>
      </c>
      <c r="E14" s="11" t="s">
        <v>8721</v>
      </c>
      <c r="F14" s="11" t="s">
        <v>4664</v>
      </c>
      <c r="G14" s="212">
        <v>19116000</v>
      </c>
      <c r="H14" s="213" t="s">
        <v>4661</v>
      </c>
      <c r="I14" s="213" t="s">
        <v>30</v>
      </c>
      <c r="J14" s="213">
        <v>2</v>
      </c>
      <c r="K14" s="213" t="s">
        <v>4663</v>
      </c>
      <c r="L14" s="213" t="s">
        <v>4662</v>
      </c>
      <c r="M14" s="214">
        <v>44979</v>
      </c>
      <c r="N14" s="221" t="s">
        <v>4753</v>
      </c>
      <c r="O14" s="216">
        <v>743532</v>
      </c>
      <c r="P14" s="216" t="s">
        <v>4661</v>
      </c>
      <c r="Q14" s="216" t="s">
        <v>74</v>
      </c>
      <c r="R14" s="216">
        <v>1</v>
      </c>
      <c r="S14" s="216" t="s">
        <v>4752</v>
      </c>
      <c r="T14" s="216" t="s">
        <v>4662</v>
      </c>
      <c r="U14" s="217">
        <v>44985</v>
      </c>
      <c r="V14" s="221" t="s">
        <v>4755</v>
      </c>
      <c r="W14" s="213">
        <v>19116000</v>
      </c>
      <c r="X14" s="213" t="s">
        <v>4661</v>
      </c>
      <c r="Y14" s="213" t="s">
        <v>30</v>
      </c>
      <c r="Z14" s="213">
        <v>2</v>
      </c>
      <c r="AA14" s="213" t="s">
        <v>4754</v>
      </c>
      <c r="AB14" s="213" t="s">
        <v>4662</v>
      </c>
      <c r="AC14" s="214">
        <v>44985</v>
      </c>
      <c r="AD14" s="221" t="s">
        <v>4759</v>
      </c>
      <c r="AE14" s="218">
        <v>11650000</v>
      </c>
      <c r="AF14" s="218" t="s">
        <v>4756</v>
      </c>
      <c r="AG14" s="218" t="s">
        <v>1882</v>
      </c>
      <c r="AH14" s="218">
        <v>2</v>
      </c>
      <c r="AI14" s="218" t="s">
        <v>4758</v>
      </c>
      <c r="AJ14" s="218" t="s">
        <v>4757</v>
      </c>
      <c r="AK14" s="219">
        <v>44985</v>
      </c>
      <c r="AL14" s="221" t="s">
        <v>4763</v>
      </c>
      <c r="AM14" s="213">
        <v>562000</v>
      </c>
      <c r="AN14" s="213" t="s">
        <v>4760</v>
      </c>
      <c r="AO14" s="213" t="s">
        <v>1882</v>
      </c>
      <c r="AP14" s="213">
        <v>2</v>
      </c>
      <c r="AQ14" s="213" t="s">
        <v>4762</v>
      </c>
      <c r="AR14" s="213" t="s">
        <v>4761</v>
      </c>
      <c r="AS14" s="214">
        <v>44985</v>
      </c>
      <c r="AT14" s="222" t="s">
        <v>4764</v>
      </c>
      <c r="AU14" s="218" t="s">
        <v>14</v>
      </c>
      <c r="AV14" s="218" t="s">
        <v>14</v>
      </c>
      <c r="AW14" s="218" t="s">
        <v>14</v>
      </c>
      <c r="AX14" s="218" t="s">
        <v>14</v>
      </c>
      <c r="AY14" s="218" t="s">
        <v>15</v>
      </c>
      <c r="AZ14" s="218" t="s">
        <v>14</v>
      </c>
      <c r="BA14" s="219">
        <v>44985</v>
      </c>
      <c r="BB14" s="221" t="s">
        <v>4784</v>
      </c>
      <c r="BC14" s="213" t="s">
        <v>14</v>
      </c>
      <c r="BD14" s="213" t="s">
        <v>14</v>
      </c>
      <c r="BE14" s="213" t="s">
        <v>14</v>
      </c>
      <c r="BF14" s="213" t="s">
        <v>14</v>
      </c>
      <c r="BG14" s="213" t="s">
        <v>15</v>
      </c>
      <c r="BH14" s="213" t="s">
        <v>14</v>
      </c>
      <c r="BI14" s="214">
        <v>44985</v>
      </c>
      <c r="BJ14" s="222" t="s">
        <v>4767</v>
      </c>
      <c r="BK14" s="222">
        <v>1</v>
      </c>
      <c r="BL14" s="222" t="s">
        <v>4765</v>
      </c>
      <c r="BM14" s="222" t="s">
        <v>1882</v>
      </c>
      <c r="BN14" s="222">
        <v>2</v>
      </c>
      <c r="BO14" s="222" t="s">
        <v>4766</v>
      </c>
      <c r="BP14" s="218" t="s">
        <v>1396</v>
      </c>
      <c r="BQ14" s="223">
        <v>44985</v>
      </c>
      <c r="BR14" s="221" t="s">
        <v>4785</v>
      </c>
      <c r="BS14" s="224" t="s">
        <v>14</v>
      </c>
      <c r="BT14" s="224" t="s">
        <v>14</v>
      </c>
      <c r="BU14" s="224" t="s">
        <v>14</v>
      </c>
      <c r="BV14" s="224" t="s">
        <v>14</v>
      </c>
      <c r="BW14" s="224" t="s">
        <v>15</v>
      </c>
      <c r="BX14" s="224" t="s">
        <v>14</v>
      </c>
      <c r="BY14" s="214">
        <v>44985</v>
      </c>
      <c r="BZ14" s="222" t="s">
        <v>4786</v>
      </c>
      <c r="CA14" s="222" t="s">
        <v>14</v>
      </c>
      <c r="CB14" s="222" t="s">
        <v>14</v>
      </c>
      <c r="CC14" s="222" t="s">
        <v>14</v>
      </c>
      <c r="CD14" s="222" t="s">
        <v>14</v>
      </c>
      <c r="CE14" s="222" t="s">
        <v>15</v>
      </c>
      <c r="CF14" s="222" t="s">
        <v>14</v>
      </c>
      <c r="CG14" s="223">
        <v>44985</v>
      </c>
      <c r="CH14" s="221" t="s">
        <v>9862</v>
      </c>
      <c r="CI14" s="222" t="e">
        <v>#N/A</v>
      </c>
      <c r="CJ14" s="222" t="e">
        <v>#N/A</v>
      </c>
      <c r="CK14" s="222" t="e">
        <v>#N/A</v>
      </c>
      <c r="CL14" s="222" t="e">
        <v>#N/A</v>
      </c>
      <c r="CM14" s="222" t="e">
        <v>#N/A</v>
      </c>
      <c r="CN14" s="222" t="e">
        <v>#N/A</v>
      </c>
      <c r="CO14" s="225" t="e">
        <v>#N/A</v>
      </c>
      <c r="CP14" s="222" t="s">
        <v>4787</v>
      </c>
      <c r="CQ14" s="224" t="s">
        <v>14</v>
      </c>
      <c r="CR14" s="224" t="s">
        <v>14</v>
      </c>
      <c r="CS14" s="224" t="s">
        <v>14</v>
      </c>
      <c r="CT14" s="224" t="s">
        <v>14</v>
      </c>
      <c r="CU14" s="224" t="s">
        <v>15</v>
      </c>
      <c r="CV14" s="224" t="s">
        <v>14</v>
      </c>
      <c r="CW14" s="214">
        <v>44985</v>
      </c>
      <c r="CX14" s="222" t="s">
        <v>4770</v>
      </c>
      <c r="CY14" s="218">
        <v>481000</v>
      </c>
      <c r="CZ14" s="218" t="s">
        <v>4776</v>
      </c>
      <c r="DA14" s="218" t="s">
        <v>30</v>
      </c>
      <c r="DB14" s="218">
        <v>2</v>
      </c>
      <c r="DC14" s="218" t="s">
        <v>4773</v>
      </c>
      <c r="DD14" s="218" t="s">
        <v>4761</v>
      </c>
      <c r="DE14" s="220">
        <v>44985</v>
      </c>
      <c r="DF14" s="221" t="s">
        <v>4774</v>
      </c>
      <c r="DG14" s="213">
        <v>7467000</v>
      </c>
      <c r="DH14" s="224" t="s">
        <v>4771</v>
      </c>
      <c r="DI14" s="224" t="s">
        <v>30</v>
      </c>
      <c r="DJ14" s="224">
        <v>2</v>
      </c>
      <c r="DK14" s="224" t="s">
        <v>4773</v>
      </c>
      <c r="DL14" s="224" t="s">
        <v>4772</v>
      </c>
      <c r="DM14" s="214">
        <v>44985</v>
      </c>
      <c r="DN14" s="222" t="s">
        <v>4775</v>
      </c>
      <c r="DO14" s="218">
        <v>11169000</v>
      </c>
      <c r="DP14" s="222" t="s">
        <v>4771</v>
      </c>
      <c r="DQ14" s="222" t="s">
        <v>30</v>
      </c>
      <c r="DR14" s="222">
        <v>2</v>
      </c>
      <c r="DS14" s="222" t="s">
        <v>4773</v>
      </c>
      <c r="DT14" s="222" t="s">
        <v>4772</v>
      </c>
      <c r="DU14" s="223">
        <v>44985</v>
      </c>
      <c r="DV14" s="221" t="s">
        <v>4777</v>
      </c>
      <c r="DW14" s="213">
        <v>481000</v>
      </c>
      <c r="DX14" s="224" t="s">
        <v>4776</v>
      </c>
      <c r="DY14" s="224" t="s">
        <v>30</v>
      </c>
      <c r="DZ14" s="224">
        <v>2</v>
      </c>
      <c r="EA14" s="224" t="s">
        <v>4773</v>
      </c>
      <c r="EB14" s="224" t="s">
        <v>4761</v>
      </c>
      <c r="EC14" s="214">
        <v>44985</v>
      </c>
      <c r="ED14" s="222" t="s">
        <v>4778</v>
      </c>
      <c r="EE14" s="218">
        <v>0</v>
      </c>
      <c r="EF14" s="222" t="s">
        <v>14</v>
      </c>
      <c r="EG14" s="222" t="s">
        <v>14</v>
      </c>
      <c r="EH14" s="222" t="s">
        <v>14</v>
      </c>
      <c r="EI14" s="222" t="s">
        <v>15</v>
      </c>
      <c r="EJ14" s="222" t="s">
        <v>14</v>
      </c>
      <c r="EK14" s="223">
        <v>44985</v>
      </c>
      <c r="EL14" s="221" t="s">
        <v>4779</v>
      </c>
      <c r="EM14" s="213">
        <v>0</v>
      </c>
      <c r="EN14" s="224" t="s">
        <v>14</v>
      </c>
      <c r="EO14" s="224" t="s">
        <v>14</v>
      </c>
      <c r="EP14" s="224" t="s">
        <v>14</v>
      </c>
      <c r="EQ14" s="224" t="s">
        <v>15</v>
      </c>
      <c r="ER14" s="224" t="s">
        <v>14</v>
      </c>
      <c r="ES14" s="214">
        <v>44985</v>
      </c>
      <c r="ET14" s="222" t="s">
        <v>4769</v>
      </c>
      <c r="EU14" s="222">
        <v>2</v>
      </c>
      <c r="EV14" s="222" t="s">
        <v>4765</v>
      </c>
      <c r="EW14" s="222" t="s">
        <v>74</v>
      </c>
      <c r="EX14" s="222">
        <v>1</v>
      </c>
      <c r="EY14" s="222" t="s">
        <v>4768</v>
      </c>
      <c r="EZ14" s="222" t="s">
        <v>1396</v>
      </c>
      <c r="FA14" s="223">
        <v>44985</v>
      </c>
      <c r="FB14" s="221" t="s">
        <v>4781</v>
      </c>
      <c r="FC14" s="224">
        <v>3</v>
      </c>
      <c r="FD14" s="224" t="s">
        <v>4776</v>
      </c>
      <c r="FE14" s="224" t="s">
        <v>74</v>
      </c>
      <c r="FF14" s="224">
        <v>1</v>
      </c>
      <c r="FG14" s="224" t="s">
        <v>4780</v>
      </c>
      <c r="FH14" s="224" t="s">
        <v>4761</v>
      </c>
      <c r="FI14" s="214">
        <v>44985</v>
      </c>
      <c r="FJ14" s="221" t="s">
        <v>4782</v>
      </c>
      <c r="FK14" s="222" t="s">
        <v>14</v>
      </c>
      <c r="FL14" s="222" t="s">
        <v>14</v>
      </c>
      <c r="FM14" s="222" t="s">
        <v>14</v>
      </c>
      <c r="FN14" s="222" t="s">
        <v>14</v>
      </c>
      <c r="FO14" s="222" t="s">
        <v>15</v>
      </c>
      <c r="FP14" s="218" t="s">
        <v>14</v>
      </c>
      <c r="FQ14" s="219">
        <v>44985</v>
      </c>
      <c r="FR14" s="221" t="s">
        <v>4783</v>
      </c>
      <c r="FS14" s="224" t="s">
        <v>14</v>
      </c>
      <c r="FT14" s="224" t="s">
        <v>14</v>
      </c>
      <c r="FU14" s="224" t="s">
        <v>14</v>
      </c>
      <c r="FV14" s="224" t="s">
        <v>14</v>
      </c>
      <c r="FW14" s="224" t="s">
        <v>15</v>
      </c>
      <c r="FX14" s="224" t="s">
        <v>14</v>
      </c>
      <c r="FY14" s="214">
        <v>44985</v>
      </c>
      <c r="FZ14" s="222" t="s">
        <v>2777</v>
      </c>
      <c r="GA14" s="222">
        <v>0</v>
      </c>
      <c r="GB14" s="222" t="s">
        <v>2373</v>
      </c>
      <c r="GC14" s="222" t="s">
        <v>30</v>
      </c>
      <c r="GD14" s="222">
        <v>2</v>
      </c>
      <c r="GE14" s="222" t="s">
        <v>14</v>
      </c>
      <c r="GF14" s="222" t="s">
        <v>14</v>
      </c>
      <c r="GG14" s="223">
        <v>44863</v>
      </c>
      <c r="GH14" s="221" t="s">
        <v>2783</v>
      </c>
      <c r="GI14" s="224">
        <v>0</v>
      </c>
      <c r="GJ14" s="224" t="s">
        <v>2373</v>
      </c>
      <c r="GK14" s="224" t="s">
        <v>30</v>
      </c>
      <c r="GL14" s="224">
        <v>2</v>
      </c>
      <c r="GM14" s="224" t="s">
        <v>14</v>
      </c>
      <c r="GN14" s="224" t="s">
        <v>14</v>
      </c>
      <c r="GO14" s="214">
        <v>44863</v>
      </c>
      <c r="GP14" s="222" t="s">
        <v>2778</v>
      </c>
      <c r="GQ14" s="222">
        <v>0</v>
      </c>
      <c r="GR14" s="222" t="s">
        <v>2373</v>
      </c>
      <c r="GS14" s="222" t="s">
        <v>30</v>
      </c>
      <c r="GT14" s="222">
        <v>2</v>
      </c>
      <c r="GU14" s="222" t="s">
        <v>14</v>
      </c>
      <c r="GV14" s="222" t="s">
        <v>14</v>
      </c>
      <c r="GW14" s="223">
        <v>44863</v>
      </c>
      <c r="GX14" s="221" t="s">
        <v>2784</v>
      </c>
      <c r="GY14" s="224">
        <v>0</v>
      </c>
      <c r="GZ14" s="224" t="s">
        <v>2373</v>
      </c>
      <c r="HA14" s="224" t="s">
        <v>30</v>
      </c>
      <c r="HB14" s="224">
        <v>2</v>
      </c>
      <c r="HC14" s="224" t="s">
        <v>14</v>
      </c>
      <c r="HD14" s="224" t="s">
        <v>14</v>
      </c>
      <c r="HE14" s="214">
        <v>44863</v>
      </c>
      <c r="HF14" s="222" t="s">
        <v>2776</v>
      </c>
      <c r="HG14" s="222">
        <v>0</v>
      </c>
      <c r="HH14" s="222" t="s">
        <v>2373</v>
      </c>
      <c r="HI14" s="222" t="s">
        <v>30</v>
      </c>
      <c r="HJ14" s="222">
        <v>2</v>
      </c>
      <c r="HK14" s="222" t="s">
        <v>14</v>
      </c>
      <c r="HL14" s="222" t="s">
        <v>14</v>
      </c>
      <c r="HM14" s="223">
        <v>44863</v>
      </c>
      <c r="HN14" s="221" t="s">
        <v>2782</v>
      </c>
      <c r="HO14" s="224">
        <v>1</v>
      </c>
      <c r="HP14" s="224" t="s">
        <v>2373</v>
      </c>
      <c r="HQ14" s="224" t="s">
        <v>30</v>
      </c>
      <c r="HR14" s="224">
        <v>2</v>
      </c>
      <c r="HS14" s="224" t="s">
        <v>14</v>
      </c>
      <c r="HT14" s="224" t="s">
        <v>14</v>
      </c>
      <c r="HU14" s="214">
        <v>44863</v>
      </c>
      <c r="HV14" s="222" t="s">
        <v>2779</v>
      </c>
      <c r="HW14" s="222">
        <v>0</v>
      </c>
      <c r="HX14" s="222" t="s">
        <v>2373</v>
      </c>
      <c r="HY14" s="222" t="s">
        <v>30</v>
      </c>
      <c r="HZ14" s="222">
        <v>2</v>
      </c>
      <c r="IA14" s="222" t="s">
        <v>14</v>
      </c>
      <c r="IB14" s="222" t="s">
        <v>14</v>
      </c>
      <c r="IC14" s="223">
        <v>44863</v>
      </c>
      <c r="ID14" s="221" t="s">
        <v>2781</v>
      </c>
      <c r="IE14" s="224">
        <v>2</v>
      </c>
      <c r="IF14" s="224" t="s">
        <v>2373</v>
      </c>
      <c r="IG14" s="224" t="s">
        <v>30</v>
      </c>
      <c r="IH14" s="224">
        <v>2</v>
      </c>
      <c r="II14" s="224" t="s">
        <v>14</v>
      </c>
      <c r="IJ14" s="224" t="s">
        <v>14</v>
      </c>
      <c r="IK14" s="214">
        <v>44863</v>
      </c>
      <c r="IL14" s="222" t="s">
        <v>2780</v>
      </c>
      <c r="IM14" s="222">
        <v>2</v>
      </c>
      <c r="IN14" s="222" t="s">
        <v>2373</v>
      </c>
      <c r="IO14" s="222" t="s">
        <v>30</v>
      </c>
      <c r="IP14" s="222">
        <v>2</v>
      </c>
      <c r="IQ14" s="222" t="s">
        <v>14</v>
      </c>
      <c r="IR14" s="222" t="s">
        <v>14</v>
      </c>
      <c r="IS14" s="223">
        <v>44863</v>
      </c>
    </row>
    <row r="15" spans="1:253" s="11" customFormat="1" ht="12.95" customHeight="1" x14ac:dyDescent="0.2">
      <c r="A15" s="11" t="s">
        <v>212</v>
      </c>
      <c r="B15" s="11" t="s">
        <v>9257</v>
      </c>
      <c r="C15" s="11" t="s">
        <v>213</v>
      </c>
      <c r="D15" s="11" t="s">
        <v>214</v>
      </c>
      <c r="E15" s="11" t="s">
        <v>8726</v>
      </c>
      <c r="F15" s="11" t="s">
        <v>1745</v>
      </c>
      <c r="G15" s="212">
        <v>27600000</v>
      </c>
      <c r="H15" s="213" t="s">
        <v>1742</v>
      </c>
      <c r="I15" s="213" t="s">
        <v>30</v>
      </c>
      <c r="J15" s="213">
        <v>2</v>
      </c>
      <c r="K15" s="213" t="s">
        <v>1744</v>
      </c>
      <c r="L15" s="213" t="s">
        <v>1743</v>
      </c>
      <c r="M15" s="214">
        <v>44742</v>
      </c>
      <c r="N15" s="221" t="s">
        <v>1306</v>
      </c>
      <c r="O15" s="216">
        <v>440640</v>
      </c>
      <c r="P15" s="216" t="s">
        <v>1303</v>
      </c>
      <c r="Q15" s="216" t="s">
        <v>74</v>
      </c>
      <c r="R15" s="216">
        <v>1</v>
      </c>
      <c r="S15" s="216" t="s">
        <v>1305</v>
      </c>
      <c r="T15" s="216" t="s">
        <v>1304</v>
      </c>
      <c r="U15" s="217">
        <v>44346</v>
      </c>
      <c r="V15" s="221" t="s">
        <v>1749</v>
      </c>
      <c r="W15" s="213">
        <v>27600000</v>
      </c>
      <c r="X15" s="213" t="s">
        <v>1746</v>
      </c>
      <c r="Y15" s="213" t="s">
        <v>30</v>
      </c>
      <c r="Z15" s="213">
        <v>2</v>
      </c>
      <c r="AA15" s="213" t="s">
        <v>1748</v>
      </c>
      <c r="AB15" s="213" t="s">
        <v>1747</v>
      </c>
      <c r="AC15" s="214">
        <v>44742</v>
      </c>
      <c r="AD15" s="221" t="s">
        <v>2280</v>
      </c>
      <c r="AE15" s="218">
        <v>3755000</v>
      </c>
      <c r="AF15" s="218" t="s">
        <v>1772</v>
      </c>
      <c r="AG15" s="218" t="s">
        <v>1882</v>
      </c>
      <c r="AH15" s="218">
        <v>2</v>
      </c>
      <c r="AI15" s="218" t="s">
        <v>1774</v>
      </c>
      <c r="AJ15" s="218" t="s">
        <v>1773</v>
      </c>
      <c r="AK15" s="219">
        <v>44825</v>
      </c>
      <c r="AL15" s="221" t="s">
        <v>6301</v>
      </c>
      <c r="AM15" s="213">
        <v>2057000</v>
      </c>
      <c r="AN15" s="213" t="s">
        <v>6298</v>
      </c>
      <c r="AO15" s="213" t="s">
        <v>74</v>
      </c>
      <c r="AP15" s="213">
        <v>1</v>
      </c>
      <c r="AQ15" s="213" t="s">
        <v>6300</v>
      </c>
      <c r="AR15" s="213" t="s">
        <v>6299</v>
      </c>
      <c r="AS15" s="214">
        <v>45019</v>
      </c>
      <c r="AT15" s="222" t="s">
        <v>661</v>
      </c>
      <c r="AU15" s="218">
        <v>150</v>
      </c>
      <c r="AV15" s="218" t="s">
        <v>659</v>
      </c>
      <c r="AW15" s="218" t="s">
        <v>30</v>
      </c>
      <c r="AX15" s="218">
        <v>2</v>
      </c>
      <c r="AY15" s="218" t="s">
        <v>660</v>
      </c>
      <c r="AZ15" s="218" t="s">
        <v>151</v>
      </c>
      <c r="BA15" s="219">
        <v>43584</v>
      </c>
      <c r="BB15" s="221" t="s">
        <v>723</v>
      </c>
      <c r="BC15" s="213" t="s">
        <v>14</v>
      </c>
      <c r="BD15" s="213" t="s">
        <v>720</v>
      </c>
      <c r="BE15" s="213" t="s">
        <v>14</v>
      </c>
      <c r="BF15" s="213" t="s">
        <v>14</v>
      </c>
      <c r="BG15" s="213" t="s">
        <v>722</v>
      </c>
      <c r="BH15" s="213" t="s">
        <v>721</v>
      </c>
      <c r="BI15" s="214">
        <v>43642</v>
      </c>
      <c r="BJ15" s="222" t="s">
        <v>6302</v>
      </c>
      <c r="BK15" s="222">
        <v>398</v>
      </c>
      <c r="BL15" s="222" t="s">
        <v>6264</v>
      </c>
      <c r="BM15" s="222" t="s">
        <v>30</v>
      </c>
      <c r="BN15" s="222">
        <v>2</v>
      </c>
      <c r="BO15" s="222" t="s">
        <v>6266</v>
      </c>
      <c r="BP15" s="218" t="s">
        <v>6265</v>
      </c>
      <c r="BQ15" s="223">
        <v>45019</v>
      </c>
      <c r="BR15" s="221" t="s">
        <v>799</v>
      </c>
      <c r="BS15" s="224" t="s">
        <v>14</v>
      </c>
      <c r="BT15" s="224" t="s">
        <v>14</v>
      </c>
      <c r="BU15" s="224" t="s">
        <v>14</v>
      </c>
      <c r="BV15" s="224" t="s">
        <v>14</v>
      </c>
      <c r="BW15" s="224" t="s">
        <v>798</v>
      </c>
      <c r="BX15" s="224" t="s">
        <v>14</v>
      </c>
      <c r="BY15" s="214">
        <v>43697</v>
      </c>
      <c r="BZ15" s="222" t="s">
        <v>800</v>
      </c>
      <c r="CA15" s="222" t="s">
        <v>14</v>
      </c>
      <c r="CB15" s="222" t="s">
        <v>14</v>
      </c>
      <c r="CC15" s="222" t="s">
        <v>14</v>
      </c>
      <c r="CD15" s="222" t="s">
        <v>14</v>
      </c>
      <c r="CE15" s="222" t="s">
        <v>798</v>
      </c>
      <c r="CF15" s="222" t="s">
        <v>14</v>
      </c>
      <c r="CG15" s="223">
        <v>43697</v>
      </c>
      <c r="CH15" s="221" t="s">
        <v>9863</v>
      </c>
      <c r="CI15" s="222" t="e">
        <v>#N/A</v>
      </c>
      <c r="CJ15" s="222" t="e">
        <v>#N/A</v>
      </c>
      <c r="CK15" s="222" t="e">
        <v>#N/A</v>
      </c>
      <c r="CL15" s="222" t="e">
        <v>#N/A</v>
      </c>
      <c r="CM15" s="222" t="e">
        <v>#N/A</v>
      </c>
      <c r="CN15" s="222" t="e">
        <v>#N/A</v>
      </c>
      <c r="CO15" s="225" t="e">
        <v>#N/A</v>
      </c>
      <c r="CP15" s="222" t="s">
        <v>801</v>
      </c>
      <c r="CQ15" s="224" t="s">
        <v>14</v>
      </c>
      <c r="CR15" s="224" t="s">
        <v>14</v>
      </c>
      <c r="CS15" s="224" t="s">
        <v>14</v>
      </c>
      <c r="CT15" s="224" t="s">
        <v>14</v>
      </c>
      <c r="CU15" s="224" t="s">
        <v>798</v>
      </c>
      <c r="CV15" s="224" t="s">
        <v>14</v>
      </c>
      <c r="CW15" s="214">
        <v>43697</v>
      </c>
      <c r="CX15" s="222" t="s">
        <v>2281</v>
      </c>
      <c r="CY15" s="218">
        <v>3755000</v>
      </c>
      <c r="CZ15" s="218" t="s">
        <v>1772</v>
      </c>
      <c r="DA15" s="218" t="s">
        <v>30</v>
      </c>
      <c r="DB15" s="218">
        <v>2</v>
      </c>
      <c r="DC15" s="218" t="s">
        <v>1776</v>
      </c>
      <c r="DD15" s="218" t="s">
        <v>1773</v>
      </c>
      <c r="DE15" s="220">
        <v>44825</v>
      </c>
      <c r="DF15" s="221" t="s">
        <v>2275</v>
      </c>
      <c r="DG15" s="213">
        <v>23845000</v>
      </c>
      <c r="DH15" s="224" t="s">
        <v>1772</v>
      </c>
      <c r="DI15" s="224" t="s">
        <v>30</v>
      </c>
      <c r="DJ15" s="224">
        <v>2</v>
      </c>
      <c r="DK15" s="224" t="s">
        <v>1776</v>
      </c>
      <c r="DL15" s="224" t="s">
        <v>1773</v>
      </c>
      <c r="DM15" s="214">
        <v>44825</v>
      </c>
      <c r="DN15" s="222" t="s">
        <v>2276</v>
      </c>
      <c r="DO15" s="218">
        <v>0</v>
      </c>
      <c r="DP15" s="222" t="s">
        <v>1772</v>
      </c>
      <c r="DQ15" s="222" t="s">
        <v>30</v>
      </c>
      <c r="DR15" s="222">
        <v>2</v>
      </c>
      <c r="DS15" s="222" t="s">
        <v>1776</v>
      </c>
      <c r="DT15" s="222" t="s">
        <v>1773</v>
      </c>
      <c r="DU15" s="223">
        <v>44825</v>
      </c>
      <c r="DV15" s="221" t="s">
        <v>2277</v>
      </c>
      <c r="DW15" s="213">
        <v>2072000</v>
      </c>
      <c r="DX15" s="224" t="s">
        <v>1772</v>
      </c>
      <c r="DY15" s="224" t="s">
        <v>30</v>
      </c>
      <c r="DZ15" s="224">
        <v>2</v>
      </c>
      <c r="EA15" s="224" t="s">
        <v>1776</v>
      </c>
      <c r="EB15" s="224" t="s">
        <v>1773</v>
      </c>
      <c r="EC15" s="214">
        <v>44825</v>
      </c>
      <c r="ED15" s="222" t="s">
        <v>2278</v>
      </c>
      <c r="EE15" s="218">
        <v>1683000</v>
      </c>
      <c r="EF15" s="222" t="s">
        <v>1772</v>
      </c>
      <c r="EG15" s="222" t="s">
        <v>30</v>
      </c>
      <c r="EH15" s="222">
        <v>2</v>
      </c>
      <c r="EI15" s="222" t="s">
        <v>1776</v>
      </c>
      <c r="EJ15" s="222" t="s">
        <v>1773</v>
      </c>
      <c r="EK15" s="223">
        <v>44825</v>
      </c>
      <c r="EL15" s="221" t="s">
        <v>2279</v>
      </c>
      <c r="EM15" s="213">
        <v>0</v>
      </c>
      <c r="EN15" s="224" t="s">
        <v>1772</v>
      </c>
      <c r="EO15" s="224" t="s">
        <v>30</v>
      </c>
      <c r="EP15" s="224">
        <v>2</v>
      </c>
      <c r="EQ15" s="224" t="s">
        <v>1776</v>
      </c>
      <c r="ER15" s="224" t="s">
        <v>1773</v>
      </c>
      <c r="ES15" s="214">
        <v>44825</v>
      </c>
      <c r="ET15" s="222" t="s">
        <v>6304</v>
      </c>
      <c r="EU15" s="222">
        <v>398</v>
      </c>
      <c r="EV15" s="222" t="s">
        <v>6264</v>
      </c>
      <c r="EW15" s="222" t="s">
        <v>30</v>
      </c>
      <c r="EX15" s="222">
        <v>2</v>
      </c>
      <c r="EY15" s="222" t="s">
        <v>6303</v>
      </c>
      <c r="EZ15" s="222" t="s">
        <v>6265</v>
      </c>
      <c r="FA15" s="223">
        <v>45019</v>
      </c>
      <c r="FB15" s="221" t="s">
        <v>1753</v>
      </c>
      <c r="FC15" s="224">
        <v>3</v>
      </c>
      <c r="FD15" s="224" t="s">
        <v>1750</v>
      </c>
      <c r="FE15" s="224" t="s">
        <v>30</v>
      </c>
      <c r="FF15" s="224">
        <v>2</v>
      </c>
      <c r="FG15" s="224" t="s">
        <v>1752</v>
      </c>
      <c r="FH15" s="224" t="s">
        <v>1751</v>
      </c>
      <c r="FI15" s="214">
        <v>44742</v>
      </c>
      <c r="FJ15" s="221" t="s">
        <v>215</v>
      </c>
      <c r="FK15" s="222" t="s">
        <v>14</v>
      </c>
      <c r="FL15" s="222">
        <v>0</v>
      </c>
      <c r="FM15" s="222" t="s">
        <v>30</v>
      </c>
      <c r="FN15" s="222">
        <v>2</v>
      </c>
      <c r="FO15" s="222">
        <v>0</v>
      </c>
      <c r="FP15" s="218">
        <v>0</v>
      </c>
      <c r="FQ15" s="219">
        <v>43509</v>
      </c>
      <c r="FR15" s="221" t="s">
        <v>802</v>
      </c>
      <c r="FS15" s="224" t="s">
        <v>14</v>
      </c>
      <c r="FT15" s="224" t="s">
        <v>14</v>
      </c>
      <c r="FU15" s="224" t="s">
        <v>14</v>
      </c>
      <c r="FV15" s="224" t="s">
        <v>14</v>
      </c>
      <c r="FW15" s="224" t="s">
        <v>798</v>
      </c>
      <c r="FX15" s="224" t="s">
        <v>14</v>
      </c>
      <c r="FY15" s="214">
        <v>43697</v>
      </c>
      <c r="FZ15" s="222" t="s">
        <v>2786</v>
      </c>
      <c r="GA15" s="222">
        <v>1</v>
      </c>
      <c r="GB15" s="222" t="s">
        <v>2373</v>
      </c>
      <c r="GC15" s="222" t="s">
        <v>30</v>
      </c>
      <c r="GD15" s="222">
        <v>2</v>
      </c>
      <c r="GE15" s="222" t="s">
        <v>14</v>
      </c>
      <c r="GF15" s="222" t="s">
        <v>14</v>
      </c>
      <c r="GG15" s="223">
        <v>44863</v>
      </c>
      <c r="GH15" s="221" t="s">
        <v>2792</v>
      </c>
      <c r="GI15" s="224">
        <v>3</v>
      </c>
      <c r="GJ15" s="224" t="s">
        <v>2373</v>
      </c>
      <c r="GK15" s="224" t="s">
        <v>30</v>
      </c>
      <c r="GL15" s="224">
        <v>2</v>
      </c>
      <c r="GM15" s="224" t="s">
        <v>14</v>
      </c>
      <c r="GN15" s="224" t="s">
        <v>14</v>
      </c>
      <c r="GO15" s="214">
        <v>44863</v>
      </c>
      <c r="GP15" s="222" t="s">
        <v>2787</v>
      </c>
      <c r="GQ15" s="222">
        <v>3</v>
      </c>
      <c r="GR15" s="222" t="s">
        <v>2373</v>
      </c>
      <c r="GS15" s="222" t="s">
        <v>30</v>
      </c>
      <c r="GT15" s="222">
        <v>2</v>
      </c>
      <c r="GU15" s="222" t="s">
        <v>14</v>
      </c>
      <c r="GV15" s="222" t="s">
        <v>14</v>
      </c>
      <c r="GW15" s="223">
        <v>44863</v>
      </c>
      <c r="GX15" s="221" t="s">
        <v>2793</v>
      </c>
      <c r="GY15" s="224">
        <v>0</v>
      </c>
      <c r="GZ15" s="224" t="s">
        <v>2373</v>
      </c>
      <c r="HA15" s="224" t="s">
        <v>30</v>
      </c>
      <c r="HB15" s="224">
        <v>2</v>
      </c>
      <c r="HC15" s="224" t="s">
        <v>14</v>
      </c>
      <c r="HD15" s="224" t="s">
        <v>14</v>
      </c>
      <c r="HE15" s="214">
        <v>44863</v>
      </c>
      <c r="HF15" s="222" t="s">
        <v>2785</v>
      </c>
      <c r="HG15" s="222">
        <v>2</v>
      </c>
      <c r="HH15" s="222" t="s">
        <v>2373</v>
      </c>
      <c r="HI15" s="222" t="s">
        <v>30</v>
      </c>
      <c r="HJ15" s="222">
        <v>2</v>
      </c>
      <c r="HK15" s="222" t="s">
        <v>14</v>
      </c>
      <c r="HL15" s="222" t="s">
        <v>14</v>
      </c>
      <c r="HM15" s="223">
        <v>44863</v>
      </c>
      <c r="HN15" s="221" t="s">
        <v>2791</v>
      </c>
      <c r="HO15" s="224">
        <v>3</v>
      </c>
      <c r="HP15" s="224" t="s">
        <v>2373</v>
      </c>
      <c r="HQ15" s="224" t="s">
        <v>30</v>
      </c>
      <c r="HR15" s="224">
        <v>2</v>
      </c>
      <c r="HS15" s="224" t="s">
        <v>14</v>
      </c>
      <c r="HT15" s="224" t="s">
        <v>14</v>
      </c>
      <c r="HU15" s="214">
        <v>44863</v>
      </c>
      <c r="HV15" s="222" t="s">
        <v>2788</v>
      </c>
      <c r="HW15" s="222">
        <v>3</v>
      </c>
      <c r="HX15" s="222" t="s">
        <v>2373</v>
      </c>
      <c r="HY15" s="222" t="s">
        <v>30</v>
      </c>
      <c r="HZ15" s="222">
        <v>2</v>
      </c>
      <c r="IA15" s="222" t="s">
        <v>14</v>
      </c>
      <c r="IB15" s="222" t="s">
        <v>14</v>
      </c>
      <c r="IC15" s="223">
        <v>44863</v>
      </c>
      <c r="ID15" s="221" t="s">
        <v>2790</v>
      </c>
      <c r="IE15" s="224">
        <v>1</v>
      </c>
      <c r="IF15" s="224" t="s">
        <v>2373</v>
      </c>
      <c r="IG15" s="224" t="s">
        <v>30</v>
      </c>
      <c r="IH15" s="224">
        <v>2</v>
      </c>
      <c r="II15" s="224" t="s">
        <v>14</v>
      </c>
      <c r="IJ15" s="224" t="s">
        <v>14</v>
      </c>
      <c r="IK15" s="214">
        <v>44863</v>
      </c>
      <c r="IL15" s="222" t="s">
        <v>2789</v>
      </c>
      <c r="IM15" s="222">
        <v>3</v>
      </c>
      <c r="IN15" s="222" t="s">
        <v>2373</v>
      </c>
      <c r="IO15" s="222" t="s">
        <v>30</v>
      </c>
      <c r="IP15" s="222">
        <v>2</v>
      </c>
      <c r="IQ15" s="222" t="s">
        <v>14</v>
      </c>
      <c r="IR15" s="222" t="s">
        <v>14</v>
      </c>
      <c r="IS15" s="223">
        <v>44863</v>
      </c>
    </row>
    <row r="16" spans="1:253" s="11" customFormat="1" ht="12.95" customHeight="1" x14ac:dyDescent="0.2">
      <c r="A16" s="11" t="s">
        <v>216</v>
      </c>
      <c r="B16" s="11" t="s">
        <v>9270</v>
      </c>
      <c r="C16" s="11" t="s">
        <v>217</v>
      </c>
      <c r="D16" s="11" t="s">
        <v>214</v>
      </c>
      <c r="E16" s="11" t="s">
        <v>8726</v>
      </c>
      <c r="F16" s="11" t="s">
        <v>2135</v>
      </c>
      <c r="G16" s="212">
        <v>27600000</v>
      </c>
      <c r="H16" s="213" t="s">
        <v>1772</v>
      </c>
      <c r="I16" s="213" t="s">
        <v>30</v>
      </c>
      <c r="J16" s="213">
        <v>2</v>
      </c>
      <c r="K16" s="213" t="s">
        <v>2134</v>
      </c>
      <c r="L16" s="213" t="s">
        <v>1773</v>
      </c>
      <c r="M16" s="214">
        <v>44803</v>
      </c>
      <c r="N16" s="221" t="s">
        <v>810</v>
      </c>
      <c r="O16" s="216">
        <v>34263</v>
      </c>
      <c r="P16" s="216" t="s">
        <v>807</v>
      </c>
      <c r="Q16" s="216" t="s">
        <v>74</v>
      </c>
      <c r="R16" s="216">
        <v>1</v>
      </c>
      <c r="S16" s="216" t="s">
        <v>809</v>
      </c>
      <c r="T16" s="216" t="s">
        <v>808</v>
      </c>
      <c r="U16" s="217">
        <v>43697</v>
      </c>
      <c r="V16" s="221" t="s">
        <v>1771</v>
      </c>
      <c r="W16" s="213">
        <v>3803000</v>
      </c>
      <c r="X16" s="213" t="s">
        <v>1768</v>
      </c>
      <c r="Y16" s="213" t="s">
        <v>30</v>
      </c>
      <c r="Z16" s="213">
        <v>2</v>
      </c>
      <c r="AA16" s="213" t="s">
        <v>1770</v>
      </c>
      <c r="AB16" s="213" t="s">
        <v>1769</v>
      </c>
      <c r="AC16" s="214">
        <v>44764</v>
      </c>
      <c r="AD16" s="221" t="s">
        <v>1775</v>
      </c>
      <c r="AE16" s="218">
        <v>1246000</v>
      </c>
      <c r="AF16" s="218" t="s">
        <v>1772</v>
      </c>
      <c r="AG16" s="218" t="s">
        <v>30</v>
      </c>
      <c r="AH16" s="218">
        <v>2</v>
      </c>
      <c r="AI16" s="218" t="s">
        <v>1774</v>
      </c>
      <c r="AJ16" s="218" t="s">
        <v>1773</v>
      </c>
      <c r="AK16" s="219">
        <v>44764</v>
      </c>
      <c r="AL16" s="221" t="s">
        <v>6306</v>
      </c>
      <c r="AM16" s="213">
        <v>385000</v>
      </c>
      <c r="AN16" s="213" t="s">
        <v>6298</v>
      </c>
      <c r="AO16" s="213" t="s">
        <v>74</v>
      </c>
      <c r="AP16" s="213">
        <v>1</v>
      </c>
      <c r="AQ16" s="213" t="s">
        <v>6305</v>
      </c>
      <c r="AR16" s="213" t="s">
        <v>6299</v>
      </c>
      <c r="AS16" s="214">
        <v>45019</v>
      </c>
      <c r="AT16" s="222" t="s">
        <v>806</v>
      </c>
      <c r="AU16" s="218" t="s">
        <v>14</v>
      </c>
      <c r="AV16" s="218" t="s">
        <v>794</v>
      </c>
      <c r="AW16" s="218" t="s">
        <v>14</v>
      </c>
      <c r="AX16" s="218" t="s">
        <v>14</v>
      </c>
      <c r="AY16" s="218" t="s">
        <v>805</v>
      </c>
      <c r="AZ16" s="218" t="s">
        <v>794</v>
      </c>
      <c r="BA16" s="219">
        <v>43697</v>
      </c>
      <c r="BB16" s="221" t="s">
        <v>804</v>
      </c>
      <c r="BC16" s="213" t="s">
        <v>14</v>
      </c>
      <c r="BD16" s="213" t="s">
        <v>794</v>
      </c>
      <c r="BE16" s="213" t="s">
        <v>14</v>
      </c>
      <c r="BF16" s="213" t="s">
        <v>14</v>
      </c>
      <c r="BG16" s="213" t="s">
        <v>803</v>
      </c>
      <c r="BH16" s="213" t="s">
        <v>794</v>
      </c>
      <c r="BI16" s="214">
        <v>43697</v>
      </c>
      <c r="BJ16" s="222" t="s">
        <v>6308</v>
      </c>
      <c r="BK16" s="222">
        <v>167</v>
      </c>
      <c r="BL16" s="222" t="s">
        <v>6264</v>
      </c>
      <c r="BM16" s="222" t="s">
        <v>30</v>
      </c>
      <c r="BN16" s="222">
        <v>2</v>
      </c>
      <c r="BO16" s="222" t="s">
        <v>6307</v>
      </c>
      <c r="BP16" s="218" t="s">
        <v>6265</v>
      </c>
      <c r="BQ16" s="223">
        <v>45019</v>
      </c>
      <c r="BR16" s="221" t="s">
        <v>218</v>
      </c>
      <c r="BS16" s="224" t="s">
        <v>14</v>
      </c>
      <c r="BT16" s="224">
        <v>0</v>
      </c>
      <c r="BU16" s="224" t="s">
        <v>30</v>
      </c>
      <c r="BV16" s="224">
        <v>2</v>
      </c>
      <c r="BW16" s="224">
        <v>0</v>
      </c>
      <c r="BX16" s="224">
        <v>0</v>
      </c>
      <c r="BY16" s="214">
        <v>43509</v>
      </c>
      <c r="BZ16" s="222" t="s">
        <v>219</v>
      </c>
      <c r="CA16" s="222" t="s">
        <v>14</v>
      </c>
      <c r="CB16" s="222">
        <v>0</v>
      </c>
      <c r="CC16" s="222" t="s">
        <v>14</v>
      </c>
      <c r="CD16" s="222" t="s">
        <v>14</v>
      </c>
      <c r="CE16" s="222">
        <v>0</v>
      </c>
      <c r="CF16" s="222">
        <v>0</v>
      </c>
      <c r="CG16" s="223">
        <v>43509</v>
      </c>
      <c r="CH16" s="221" t="s">
        <v>9864</v>
      </c>
      <c r="CI16" s="222" t="e">
        <v>#N/A</v>
      </c>
      <c r="CJ16" s="222" t="e">
        <v>#N/A</v>
      </c>
      <c r="CK16" s="222" t="e">
        <v>#N/A</v>
      </c>
      <c r="CL16" s="222" t="e">
        <v>#N/A</v>
      </c>
      <c r="CM16" s="222" t="e">
        <v>#N/A</v>
      </c>
      <c r="CN16" s="222" t="e">
        <v>#N/A</v>
      </c>
      <c r="CO16" s="225" t="e">
        <v>#N/A</v>
      </c>
      <c r="CP16" s="222" t="s">
        <v>223</v>
      </c>
      <c r="CQ16" s="224">
        <v>5.2</v>
      </c>
      <c r="CR16" s="224" t="s">
        <v>220</v>
      </c>
      <c r="CS16" s="224" t="s">
        <v>30</v>
      </c>
      <c r="CT16" s="224">
        <v>2</v>
      </c>
      <c r="CU16" s="224" t="s">
        <v>222</v>
      </c>
      <c r="CV16" s="224" t="s">
        <v>221</v>
      </c>
      <c r="CW16" s="214">
        <v>43509</v>
      </c>
      <c r="CX16" s="222" t="s">
        <v>1777</v>
      </c>
      <c r="CY16" s="218">
        <v>1246000</v>
      </c>
      <c r="CZ16" s="218" t="s">
        <v>1772</v>
      </c>
      <c r="DA16" s="218" t="s">
        <v>30</v>
      </c>
      <c r="DB16" s="218">
        <v>2</v>
      </c>
      <c r="DC16" s="218" t="s">
        <v>1776</v>
      </c>
      <c r="DD16" s="218" t="s">
        <v>1773</v>
      </c>
      <c r="DE16" s="220">
        <v>44764</v>
      </c>
      <c r="DF16" s="221" t="s">
        <v>1778</v>
      </c>
      <c r="DG16" s="213">
        <v>2557000</v>
      </c>
      <c r="DH16" s="224" t="s">
        <v>1772</v>
      </c>
      <c r="DI16" s="224" t="s">
        <v>30</v>
      </c>
      <c r="DJ16" s="224">
        <v>2</v>
      </c>
      <c r="DK16" s="224" t="s">
        <v>1776</v>
      </c>
      <c r="DL16" s="224" t="s">
        <v>1773</v>
      </c>
      <c r="DM16" s="214">
        <v>44764</v>
      </c>
      <c r="DN16" s="222" t="s">
        <v>1779</v>
      </c>
      <c r="DO16" s="218">
        <v>0</v>
      </c>
      <c r="DP16" s="222" t="s">
        <v>1772</v>
      </c>
      <c r="DQ16" s="222" t="s">
        <v>30</v>
      </c>
      <c r="DR16" s="222">
        <v>2</v>
      </c>
      <c r="DS16" s="222" t="s">
        <v>1776</v>
      </c>
      <c r="DT16" s="222" t="s">
        <v>1773</v>
      </c>
      <c r="DU16" s="223">
        <v>44764</v>
      </c>
      <c r="DV16" s="221" t="s">
        <v>1780</v>
      </c>
      <c r="DW16" s="213">
        <v>166000</v>
      </c>
      <c r="DX16" s="224" t="s">
        <v>1772</v>
      </c>
      <c r="DY16" s="224" t="s">
        <v>30</v>
      </c>
      <c r="DZ16" s="224">
        <v>2</v>
      </c>
      <c r="EA16" s="224" t="s">
        <v>1776</v>
      </c>
      <c r="EB16" s="224" t="s">
        <v>1773</v>
      </c>
      <c r="EC16" s="214">
        <v>44764</v>
      </c>
      <c r="ED16" s="222" t="s">
        <v>1781</v>
      </c>
      <c r="EE16" s="218">
        <v>1080000</v>
      </c>
      <c r="EF16" s="222" t="s">
        <v>1772</v>
      </c>
      <c r="EG16" s="222" t="s">
        <v>30</v>
      </c>
      <c r="EH16" s="222">
        <v>2</v>
      </c>
      <c r="EI16" s="222" t="s">
        <v>1776</v>
      </c>
      <c r="EJ16" s="222" t="s">
        <v>1773</v>
      </c>
      <c r="EK16" s="223">
        <v>44764</v>
      </c>
      <c r="EL16" s="221" t="s">
        <v>1782</v>
      </c>
      <c r="EM16" s="213">
        <v>0</v>
      </c>
      <c r="EN16" s="224" t="s">
        <v>1772</v>
      </c>
      <c r="EO16" s="224" t="s">
        <v>30</v>
      </c>
      <c r="EP16" s="224">
        <v>2</v>
      </c>
      <c r="EQ16" s="224" t="s">
        <v>1776</v>
      </c>
      <c r="ER16" s="224" t="s">
        <v>1773</v>
      </c>
      <c r="ES16" s="214">
        <v>44764</v>
      </c>
      <c r="ET16" s="222" t="s">
        <v>6309</v>
      </c>
      <c r="EU16" s="222">
        <v>398</v>
      </c>
      <c r="EV16" s="222" t="s">
        <v>6264</v>
      </c>
      <c r="EW16" s="222" t="s">
        <v>30</v>
      </c>
      <c r="EX16" s="222">
        <v>2</v>
      </c>
      <c r="EY16" s="222" t="s">
        <v>6303</v>
      </c>
      <c r="EZ16" s="222" t="s">
        <v>6265</v>
      </c>
      <c r="FA16" s="223">
        <v>45019</v>
      </c>
      <c r="FB16" s="221" t="s">
        <v>2117</v>
      </c>
      <c r="FC16" s="224">
        <v>3</v>
      </c>
      <c r="FD16" s="224" t="s">
        <v>1772</v>
      </c>
      <c r="FE16" s="224" t="s">
        <v>74</v>
      </c>
      <c r="FF16" s="224">
        <v>1</v>
      </c>
      <c r="FG16" s="224" t="s">
        <v>2116</v>
      </c>
      <c r="FH16" s="224" t="s">
        <v>1773</v>
      </c>
      <c r="FI16" s="214">
        <v>44803</v>
      </c>
      <c r="FJ16" s="221" t="s">
        <v>224</v>
      </c>
      <c r="FK16" s="222" t="s">
        <v>14</v>
      </c>
      <c r="FL16" s="222">
        <v>0</v>
      </c>
      <c r="FM16" s="222" t="s">
        <v>30</v>
      </c>
      <c r="FN16" s="222">
        <v>2</v>
      </c>
      <c r="FO16" s="222">
        <v>0</v>
      </c>
      <c r="FP16" s="218">
        <v>0</v>
      </c>
      <c r="FQ16" s="219">
        <v>43509</v>
      </c>
      <c r="FR16" s="221" t="s">
        <v>225</v>
      </c>
      <c r="FS16" s="224" t="s">
        <v>14</v>
      </c>
      <c r="FT16" s="224">
        <v>0</v>
      </c>
      <c r="FU16" s="224" t="s">
        <v>30</v>
      </c>
      <c r="FV16" s="224">
        <v>2</v>
      </c>
      <c r="FW16" s="224">
        <v>0</v>
      </c>
      <c r="FX16" s="224">
        <v>0</v>
      </c>
      <c r="FY16" s="214">
        <v>43509</v>
      </c>
      <c r="FZ16" s="222" t="s">
        <v>2795</v>
      </c>
      <c r="GA16" s="222">
        <v>1</v>
      </c>
      <c r="GB16" s="222" t="s">
        <v>2373</v>
      </c>
      <c r="GC16" s="222" t="s">
        <v>30</v>
      </c>
      <c r="GD16" s="222">
        <v>2</v>
      </c>
      <c r="GE16" s="222" t="s">
        <v>14</v>
      </c>
      <c r="GF16" s="222" t="s">
        <v>14</v>
      </c>
      <c r="GG16" s="223">
        <v>44863</v>
      </c>
      <c r="GH16" s="221" t="s">
        <v>2801</v>
      </c>
      <c r="GI16" s="224">
        <v>3</v>
      </c>
      <c r="GJ16" s="224" t="s">
        <v>2373</v>
      </c>
      <c r="GK16" s="224" t="s">
        <v>30</v>
      </c>
      <c r="GL16" s="224">
        <v>2</v>
      </c>
      <c r="GM16" s="224" t="s">
        <v>14</v>
      </c>
      <c r="GN16" s="224" t="s">
        <v>14</v>
      </c>
      <c r="GO16" s="214">
        <v>44863</v>
      </c>
      <c r="GP16" s="222" t="s">
        <v>2796</v>
      </c>
      <c r="GQ16" s="222">
        <v>1</v>
      </c>
      <c r="GR16" s="222" t="s">
        <v>2373</v>
      </c>
      <c r="GS16" s="222" t="s">
        <v>30</v>
      </c>
      <c r="GT16" s="222">
        <v>2</v>
      </c>
      <c r="GU16" s="222" t="s">
        <v>14</v>
      </c>
      <c r="GV16" s="222" t="s">
        <v>14</v>
      </c>
      <c r="GW16" s="223">
        <v>44863</v>
      </c>
      <c r="GX16" s="221" t="s">
        <v>2802</v>
      </c>
      <c r="GY16" s="224">
        <v>0</v>
      </c>
      <c r="GZ16" s="224" t="s">
        <v>2373</v>
      </c>
      <c r="HA16" s="224" t="s">
        <v>30</v>
      </c>
      <c r="HB16" s="224">
        <v>2</v>
      </c>
      <c r="HC16" s="224" t="s">
        <v>14</v>
      </c>
      <c r="HD16" s="224" t="s">
        <v>14</v>
      </c>
      <c r="HE16" s="214">
        <v>44863</v>
      </c>
      <c r="HF16" s="222" t="s">
        <v>2794</v>
      </c>
      <c r="HG16" s="222">
        <v>0</v>
      </c>
      <c r="HH16" s="222" t="s">
        <v>2373</v>
      </c>
      <c r="HI16" s="222" t="s">
        <v>30</v>
      </c>
      <c r="HJ16" s="222">
        <v>2</v>
      </c>
      <c r="HK16" s="222" t="s">
        <v>14</v>
      </c>
      <c r="HL16" s="222" t="s">
        <v>14</v>
      </c>
      <c r="HM16" s="223">
        <v>44863</v>
      </c>
      <c r="HN16" s="221" t="s">
        <v>2800</v>
      </c>
      <c r="HO16" s="224">
        <v>2</v>
      </c>
      <c r="HP16" s="224" t="s">
        <v>2373</v>
      </c>
      <c r="HQ16" s="224" t="s">
        <v>30</v>
      </c>
      <c r="HR16" s="224">
        <v>2</v>
      </c>
      <c r="HS16" s="224" t="s">
        <v>14</v>
      </c>
      <c r="HT16" s="224" t="s">
        <v>14</v>
      </c>
      <c r="HU16" s="214">
        <v>44863</v>
      </c>
      <c r="HV16" s="222" t="s">
        <v>2797</v>
      </c>
      <c r="HW16" s="222">
        <v>3</v>
      </c>
      <c r="HX16" s="222" t="s">
        <v>2373</v>
      </c>
      <c r="HY16" s="222" t="s">
        <v>30</v>
      </c>
      <c r="HZ16" s="222">
        <v>2</v>
      </c>
      <c r="IA16" s="222" t="s">
        <v>14</v>
      </c>
      <c r="IB16" s="222" t="s">
        <v>14</v>
      </c>
      <c r="IC16" s="223">
        <v>44863</v>
      </c>
      <c r="ID16" s="221" t="s">
        <v>2799</v>
      </c>
      <c r="IE16" s="224">
        <v>1</v>
      </c>
      <c r="IF16" s="224" t="s">
        <v>2373</v>
      </c>
      <c r="IG16" s="224" t="s">
        <v>30</v>
      </c>
      <c r="IH16" s="224">
        <v>2</v>
      </c>
      <c r="II16" s="224" t="s">
        <v>14</v>
      </c>
      <c r="IJ16" s="224" t="s">
        <v>14</v>
      </c>
      <c r="IK16" s="214">
        <v>44863</v>
      </c>
      <c r="IL16" s="222" t="s">
        <v>2798</v>
      </c>
      <c r="IM16" s="222">
        <v>3</v>
      </c>
      <c r="IN16" s="222" t="s">
        <v>2373</v>
      </c>
      <c r="IO16" s="222" t="s">
        <v>30</v>
      </c>
      <c r="IP16" s="222">
        <v>2</v>
      </c>
      <c r="IQ16" s="222" t="s">
        <v>14</v>
      </c>
      <c r="IR16" s="222" t="s">
        <v>14</v>
      </c>
      <c r="IS16" s="223">
        <v>44863</v>
      </c>
    </row>
    <row r="17" spans="1:253" s="11" customFormat="1" ht="12.95" customHeight="1" x14ac:dyDescent="0.2">
      <c r="A17" s="11" t="s">
        <v>226</v>
      </c>
      <c r="B17" s="11" t="s">
        <v>9270</v>
      </c>
      <c r="C17" s="11" t="s">
        <v>227</v>
      </c>
      <c r="D17" s="11" t="s">
        <v>214</v>
      </c>
      <c r="E17" s="11" t="s">
        <v>8726</v>
      </c>
      <c r="F17" s="11" t="s">
        <v>2136</v>
      </c>
      <c r="G17" s="212">
        <v>27600000</v>
      </c>
      <c r="H17" s="213" t="s">
        <v>1772</v>
      </c>
      <c r="I17" s="213" t="s">
        <v>30</v>
      </c>
      <c r="J17" s="213">
        <v>2</v>
      </c>
      <c r="K17" s="213" t="s">
        <v>2134</v>
      </c>
      <c r="L17" s="213" t="s">
        <v>1773</v>
      </c>
      <c r="M17" s="214">
        <v>44803</v>
      </c>
      <c r="N17" s="221" t="s">
        <v>1480</v>
      </c>
      <c r="O17" s="216">
        <v>89005</v>
      </c>
      <c r="P17" s="216" t="s">
        <v>1476</v>
      </c>
      <c r="Q17" s="216" t="s">
        <v>30</v>
      </c>
      <c r="R17" s="216">
        <v>2</v>
      </c>
      <c r="S17" s="216" t="s">
        <v>1479</v>
      </c>
      <c r="T17" s="216" t="s">
        <v>808</v>
      </c>
      <c r="U17" s="217">
        <v>44641</v>
      </c>
      <c r="V17" s="221" t="s">
        <v>1784</v>
      </c>
      <c r="W17" s="213">
        <v>13474000</v>
      </c>
      <c r="X17" s="213" t="s">
        <v>1768</v>
      </c>
      <c r="Y17" s="213" t="s">
        <v>30</v>
      </c>
      <c r="Z17" s="213">
        <v>2</v>
      </c>
      <c r="AA17" s="213" t="s">
        <v>1783</v>
      </c>
      <c r="AB17" s="213" t="s">
        <v>1769</v>
      </c>
      <c r="AC17" s="214">
        <v>44764</v>
      </c>
      <c r="AD17" s="221" t="s">
        <v>1785</v>
      </c>
      <c r="AE17" s="218">
        <v>2034000</v>
      </c>
      <c r="AF17" s="218" t="s">
        <v>1772</v>
      </c>
      <c r="AG17" s="218" t="s">
        <v>30</v>
      </c>
      <c r="AH17" s="218">
        <v>2</v>
      </c>
      <c r="AI17" s="218" t="s">
        <v>1774</v>
      </c>
      <c r="AJ17" s="218" t="s">
        <v>1773</v>
      </c>
      <c r="AK17" s="219">
        <v>44764</v>
      </c>
      <c r="AL17" s="221" t="s">
        <v>6313</v>
      </c>
      <c r="AM17" s="213">
        <v>628000</v>
      </c>
      <c r="AN17" s="213" t="s">
        <v>6310</v>
      </c>
      <c r="AO17" s="213" t="s">
        <v>30</v>
      </c>
      <c r="AP17" s="213">
        <v>2</v>
      </c>
      <c r="AQ17" s="213" t="s">
        <v>6312</v>
      </c>
      <c r="AR17" s="213" t="s">
        <v>6311</v>
      </c>
      <c r="AS17" s="214">
        <v>45019</v>
      </c>
      <c r="AT17" s="222" t="s">
        <v>815</v>
      </c>
      <c r="AU17" s="218" t="s">
        <v>14</v>
      </c>
      <c r="AV17" s="218" t="s">
        <v>794</v>
      </c>
      <c r="AW17" s="218" t="s">
        <v>14</v>
      </c>
      <c r="AX17" s="218" t="s">
        <v>14</v>
      </c>
      <c r="AY17" s="218" t="s">
        <v>805</v>
      </c>
      <c r="AZ17" s="218" t="s">
        <v>794</v>
      </c>
      <c r="BA17" s="219">
        <v>43697</v>
      </c>
      <c r="BB17" s="221" t="s">
        <v>724</v>
      </c>
      <c r="BC17" s="213" t="s">
        <v>14</v>
      </c>
      <c r="BD17" s="213" t="s">
        <v>720</v>
      </c>
      <c r="BE17" s="213" t="s">
        <v>14</v>
      </c>
      <c r="BF17" s="213" t="s">
        <v>14</v>
      </c>
      <c r="BG17" s="213" t="s">
        <v>722</v>
      </c>
      <c r="BH17" s="213" t="s">
        <v>721</v>
      </c>
      <c r="BI17" s="214">
        <v>43642</v>
      </c>
      <c r="BJ17" s="222" t="s">
        <v>6315</v>
      </c>
      <c r="BK17" s="222">
        <v>231</v>
      </c>
      <c r="BL17" s="222" t="s">
        <v>6264</v>
      </c>
      <c r="BM17" s="222" t="s">
        <v>30</v>
      </c>
      <c r="BN17" s="222">
        <v>2</v>
      </c>
      <c r="BO17" s="222" t="s">
        <v>6314</v>
      </c>
      <c r="BP17" s="218" t="s">
        <v>6265</v>
      </c>
      <c r="BQ17" s="223">
        <v>45019</v>
      </c>
      <c r="BR17" s="221" t="s">
        <v>812</v>
      </c>
      <c r="BS17" s="224" t="s">
        <v>14</v>
      </c>
      <c r="BT17" s="224" t="s">
        <v>794</v>
      </c>
      <c r="BU17" s="224" t="s">
        <v>14</v>
      </c>
      <c r="BV17" s="224" t="s">
        <v>14</v>
      </c>
      <c r="BW17" s="224" t="s">
        <v>811</v>
      </c>
      <c r="BX17" s="224" t="s">
        <v>794</v>
      </c>
      <c r="BY17" s="214">
        <v>43697</v>
      </c>
      <c r="BZ17" s="222" t="s">
        <v>813</v>
      </c>
      <c r="CA17" s="222" t="s">
        <v>14</v>
      </c>
      <c r="CB17" s="222" t="s">
        <v>794</v>
      </c>
      <c r="CC17" s="222" t="s">
        <v>14</v>
      </c>
      <c r="CD17" s="222" t="s">
        <v>14</v>
      </c>
      <c r="CE17" s="222" t="s">
        <v>811</v>
      </c>
      <c r="CF17" s="222" t="s">
        <v>794</v>
      </c>
      <c r="CG17" s="223">
        <v>43697</v>
      </c>
      <c r="CH17" s="221" t="s">
        <v>9865</v>
      </c>
      <c r="CI17" s="222" t="e">
        <v>#N/A</v>
      </c>
      <c r="CJ17" s="222" t="e">
        <v>#N/A</v>
      </c>
      <c r="CK17" s="222" t="e">
        <v>#N/A</v>
      </c>
      <c r="CL17" s="222" t="e">
        <v>#N/A</v>
      </c>
      <c r="CM17" s="222" t="e">
        <v>#N/A</v>
      </c>
      <c r="CN17" s="222" t="e">
        <v>#N/A</v>
      </c>
      <c r="CO17" s="225" t="e">
        <v>#N/A</v>
      </c>
      <c r="CP17" s="222" t="s">
        <v>814</v>
      </c>
      <c r="CQ17" s="224" t="s">
        <v>14</v>
      </c>
      <c r="CR17" s="224" t="s">
        <v>794</v>
      </c>
      <c r="CS17" s="224" t="s">
        <v>14</v>
      </c>
      <c r="CT17" s="224" t="s">
        <v>14</v>
      </c>
      <c r="CU17" s="224" t="s">
        <v>811</v>
      </c>
      <c r="CV17" s="224" t="s">
        <v>794</v>
      </c>
      <c r="CW17" s="214">
        <v>43697</v>
      </c>
      <c r="CX17" s="222" t="s">
        <v>1786</v>
      </c>
      <c r="CY17" s="218">
        <v>2034000</v>
      </c>
      <c r="CZ17" s="218" t="s">
        <v>1772</v>
      </c>
      <c r="DA17" s="218" t="s">
        <v>30</v>
      </c>
      <c r="DB17" s="218">
        <v>2</v>
      </c>
      <c r="DC17" s="218" t="s">
        <v>1776</v>
      </c>
      <c r="DD17" s="218" t="s">
        <v>1773</v>
      </c>
      <c r="DE17" s="220">
        <v>44764</v>
      </c>
      <c r="DF17" s="221" t="s">
        <v>1787</v>
      </c>
      <c r="DG17" s="213">
        <v>11439000</v>
      </c>
      <c r="DH17" s="224" t="s">
        <v>1772</v>
      </c>
      <c r="DI17" s="224" t="s">
        <v>30</v>
      </c>
      <c r="DJ17" s="224">
        <v>2</v>
      </c>
      <c r="DK17" s="224" t="s">
        <v>1776</v>
      </c>
      <c r="DL17" s="224" t="s">
        <v>1773</v>
      </c>
      <c r="DM17" s="214">
        <v>44764</v>
      </c>
      <c r="DN17" s="222" t="s">
        <v>1788</v>
      </c>
      <c r="DO17" s="218">
        <v>0</v>
      </c>
      <c r="DP17" s="222" t="s">
        <v>1772</v>
      </c>
      <c r="DQ17" s="222" t="s">
        <v>30</v>
      </c>
      <c r="DR17" s="222">
        <v>2</v>
      </c>
      <c r="DS17" s="222" t="s">
        <v>1776</v>
      </c>
      <c r="DT17" s="222" t="s">
        <v>1773</v>
      </c>
      <c r="DU17" s="223">
        <v>44764</v>
      </c>
      <c r="DV17" s="221" t="s">
        <v>1789</v>
      </c>
      <c r="DW17" s="213">
        <v>1431000</v>
      </c>
      <c r="DX17" s="224" t="s">
        <v>1772</v>
      </c>
      <c r="DY17" s="224" t="s">
        <v>30</v>
      </c>
      <c r="DZ17" s="224">
        <v>2</v>
      </c>
      <c r="EA17" s="224" t="s">
        <v>1776</v>
      </c>
      <c r="EB17" s="224" t="s">
        <v>1773</v>
      </c>
      <c r="EC17" s="214">
        <v>44764</v>
      </c>
      <c r="ED17" s="222" t="s">
        <v>1790</v>
      </c>
      <c r="EE17" s="218">
        <v>603000</v>
      </c>
      <c r="EF17" s="222" t="s">
        <v>1772</v>
      </c>
      <c r="EG17" s="222" t="s">
        <v>30</v>
      </c>
      <c r="EH17" s="222">
        <v>2</v>
      </c>
      <c r="EI17" s="222" t="s">
        <v>1776</v>
      </c>
      <c r="EJ17" s="222" t="s">
        <v>1773</v>
      </c>
      <c r="EK17" s="223">
        <v>44764</v>
      </c>
      <c r="EL17" s="221" t="s">
        <v>1791</v>
      </c>
      <c r="EM17" s="213">
        <v>0</v>
      </c>
      <c r="EN17" s="224" t="s">
        <v>1772</v>
      </c>
      <c r="EO17" s="224" t="s">
        <v>30</v>
      </c>
      <c r="EP17" s="224">
        <v>2</v>
      </c>
      <c r="EQ17" s="224" t="s">
        <v>1776</v>
      </c>
      <c r="ER17" s="224" t="s">
        <v>1773</v>
      </c>
      <c r="ES17" s="214">
        <v>44764</v>
      </c>
      <c r="ET17" s="222" t="s">
        <v>6316</v>
      </c>
      <c r="EU17" s="222">
        <v>398</v>
      </c>
      <c r="EV17" s="222" t="s">
        <v>6264</v>
      </c>
      <c r="EW17" s="222" t="s">
        <v>30</v>
      </c>
      <c r="EX17" s="222">
        <v>2</v>
      </c>
      <c r="EY17" s="222" t="s">
        <v>6303</v>
      </c>
      <c r="EZ17" s="222" t="s">
        <v>6265</v>
      </c>
      <c r="FA17" s="223">
        <v>45019</v>
      </c>
      <c r="FB17" s="221" t="s">
        <v>2118</v>
      </c>
      <c r="FC17" s="224">
        <v>3</v>
      </c>
      <c r="FD17" s="224" t="s">
        <v>1772</v>
      </c>
      <c r="FE17" s="224" t="s">
        <v>74</v>
      </c>
      <c r="FF17" s="224">
        <v>1</v>
      </c>
      <c r="FG17" s="224" t="s">
        <v>2116</v>
      </c>
      <c r="FH17" s="224" t="s">
        <v>1773</v>
      </c>
      <c r="FI17" s="214">
        <v>44803</v>
      </c>
      <c r="FJ17" s="221" t="s">
        <v>228</v>
      </c>
      <c r="FK17" s="222" t="s">
        <v>14</v>
      </c>
      <c r="FL17" s="222">
        <v>0</v>
      </c>
      <c r="FM17" s="222" t="s">
        <v>30</v>
      </c>
      <c r="FN17" s="222">
        <v>2</v>
      </c>
      <c r="FO17" s="222">
        <v>0</v>
      </c>
      <c r="FP17" s="218">
        <v>0</v>
      </c>
      <c r="FQ17" s="219">
        <v>43509</v>
      </c>
      <c r="FR17" s="221" t="s">
        <v>232</v>
      </c>
      <c r="FS17" s="224">
        <v>377500</v>
      </c>
      <c r="FT17" s="224" t="s">
        <v>229</v>
      </c>
      <c r="FU17" s="224" t="s">
        <v>30</v>
      </c>
      <c r="FV17" s="224">
        <v>2</v>
      </c>
      <c r="FW17" s="224" t="s">
        <v>231</v>
      </c>
      <c r="FX17" s="224" t="s">
        <v>230</v>
      </c>
      <c r="FY17" s="214">
        <v>43509</v>
      </c>
      <c r="FZ17" s="222" t="s">
        <v>2804</v>
      </c>
      <c r="GA17" s="222">
        <v>1</v>
      </c>
      <c r="GB17" s="222" t="s">
        <v>2373</v>
      </c>
      <c r="GC17" s="222" t="s">
        <v>30</v>
      </c>
      <c r="GD17" s="222">
        <v>2</v>
      </c>
      <c r="GE17" s="222" t="s">
        <v>14</v>
      </c>
      <c r="GF17" s="222" t="s">
        <v>14</v>
      </c>
      <c r="GG17" s="223">
        <v>44863</v>
      </c>
      <c r="GH17" s="221" t="s">
        <v>2810</v>
      </c>
      <c r="GI17" s="224">
        <v>3</v>
      </c>
      <c r="GJ17" s="224" t="s">
        <v>2373</v>
      </c>
      <c r="GK17" s="224" t="s">
        <v>30</v>
      </c>
      <c r="GL17" s="224">
        <v>2</v>
      </c>
      <c r="GM17" s="224" t="s">
        <v>14</v>
      </c>
      <c r="GN17" s="224" t="s">
        <v>14</v>
      </c>
      <c r="GO17" s="214">
        <v>44863</v>
      </c>
      <c r="GP17" s="222" t="s">
        <v>2805</v>
      </c>
      <c r="GQ17" s="222">
        <v>3</v>
      </c>
      <c r="GR17" s="222" t="s">
        <v>2373</v>
      </c>
      <c r="GS17" s="222" t="s">
        <v>30</v>
      </c>
      <c r="GT17" s="222">
        <v>2</v>
      </c>
      <c r="GU17" s="222" t="s">
        <v>14</v>
      </c>
      <c r="GV17" s="222" t="s">
        <v>14</v>
      </c>
      <c r="GW17" s="223">
        <v>44863</v>
      </c>
      <c r="GX17" s="221" t="s">
        <v>2811</v>
      </c>
      <c r="GY17" s="224">
        <v>0</v>
      </c>
      <c r="GZ17" s="224" t="s">
        <v>2373</v>
      </c>
      <c r="HA17" s="224" t="s">
        <v>30</v>
      </c>
      <c r="HB17" s="224">
        <v>2</v>
      </c>
      <c r="HC17" s="224" t="s">
        <v>14</v>
      </c>
      <c r="HD17" s="224" t="s">
        <v>14</v>
      </c>
      <c r="HE17" s="214">
        <v>44863</v>
      </c>
      <c r="HF17" s="222" t="s">
        <v>2803</v>
      </c>
      <c r="HG17" s="222">
        <v>2</v>
      </c>
      <c r="HH17" s="222" t="s">
        <v>2373</v>
      </c>
      <c r="HI17" s="222" t="s">
        <v>30</v>
      </c>
      <c r="HJ17" s="222">
        <v>2</v>
      </c>
      <c r="HK17" s="222" t="s">
        <v>14</v>
      </c>
      <c r="HL17" s="222" t="s">
        <v>14</v>
      </c>
      <c r="HM17" s="223">
        <v>44863</v>
      </c>
      <c r="HN17" s="221" t="s">
        <v>2809</v>
      </c>
      <c r="HO17" s="224">
        <v>3</v>
      </c>
      <c r="HP17" s="224" t="s">
        <v>2373</v>
      </c>
      <c r="HQ17" s="224" t="s">
        <v>30</v>
      </c>
      <c r="HR17" s="224">
        <v>2</v>
      </c>
      <c r="HS17" s="224" t="s">
        <v>14</v>
      </c>
      <c r="HT17" s="224" t="s">
        <v>14</v>
      </c>
      <c r="HU17" s="214">
        <v>44863</v>
      </c>
      <c r="HV17" s="222" t="s">
        <v>2806</v>
      </c>
      <c r="HW17" s="222">
        <v>3</v>
      </c>
      <c r="HX17" s="222" t="s">
        <v>2373</v>
      </c>
      <c r="HY17" s="222" t="s">
        <v>30</v>
      </c>
      <c r="HZ17" s="222">
        <v>2</v>
      </c>
      <c r="IA17" s="222" t="s">
        <v>14</v>
      </c>
      <c r="IB17" s="222" t="s">
        <v>14</v>
      </c>
      <c r="IC17" s="223">
        <v>44863</v>
      </c>
      <c r="ID17" s="221" t="s">
        <v>2808</v>
      </c>
      <c r="IE17" s="224">
        <v>1</v>
      </c>
      <c r="IF17" s="224" t="s">
        <v>2373</v>
      </c>
      <c r="IG17" s="224" t="s">
        <v>30</v>
      </c>
      <c r="IH17" s="224">
        <v>2</v>
      </c>
      <c r="II17" s="224" t="s">
        <v>14</v>
      </c>
      <c r="IJ17" s="224" t="s">
        <v>14</v>
      </c>
      <c r="IK17" s="214">
        <v>44863</v>
      </c>
      <c r="IL17" s="222" t="s">
        <v>2807</v>
      </c>
      <c r="IM17" s="222">
        <v>3</v>
      </c>
      <c r="IN17" s="222" t="s">
        <v>2373</v>
      </c>
      <c r="IO17" s="222" t="s">
        <v>30</v>
      </c>
      <c r="IP17" s="222">
        <v>2</v>
      </c>
      <c r="IQ17" s="222" t="s">
        <v>14</v>
      </c>
      <c r="IR17" s="222" t="s">
        <v>14</v>
      </c>
      <c r="IS17" s="223">
        <v>44863</v>
      </c>
    </row>
    <row r="18" spans="1:253" s="11" customFormat="1" ht="12.95" customHeight="1" x14ac:dyDescent="0.2">
      <c r="A18" s="11" t="s">
        <v>233</v>
      </c>
      <c r="B18" s="11" t="s">
        <v>9257</v>
      </c>
      <c r="C18" s="11" t="s">
        <v>234</v>
      </c>
      <c r="D18" s="11" t="s">
        <v>214</v>
      </c>
      <c r="E18" s="11" t="s">
        <v>8726</v>
      </c>
      <c r="F18" s="11" t="s">
        <v>2137</v>
      </c>
      <c r="G18" s="212">
        <v>27600000</v>
      </c>
      <c r="H18" s="213" t="s">
        <v>1772</v>
      </c>
      <c r="I18" s="213" t="s">
        <v>30</v>
      </c>
      <c r="J18" s="213">
        <v>2</v>
      </c>
      <c r="K18" s="213" t="s">
        <v>2134</v>
      </c>
      <c r="L18" s="213" t="s">
        <v>1773</v>
      </c>
      <c r="M18" s="214">
        <v>44803</v>
      </c>
      <c r="N18" s="221" t="s">
        <v>1478</v>
      </c>
      <c r="O18" s="216">
        <v>201932</v>
      </c>
      <c r="P18" s="216" t="s">
        <v>1476</v>
      </c>
      <c r="Q18" s="216" t="s">
        <v>30</v>
      </c>
      <c r="R18" s="216">
        <v>2</v>
      </c>
      <c r="S18" s="216" t="s">
        <v>1477</v>
      </c>
      <c r="T18" s="216" t="s">
        <v>808</v>
      </c>
      <c r="U18" s="217">
        <v>44641</v>
      </c>
      <c r="V18" s="221" t="s">
        <v>1793</v>
      </c>
      <c r="W18" s="213">
        <v>5658000</v>
      </c>
      <c r="X18" s="213" t="s">
        <v>1772</v>
      </c>
      <c r="Y18" s="213" t="s">
        <v>30</v>
      </c>
      <c r="Z18" s="213">
        <v>2</v>
      </c>
      <c r="AA18" s="213" t="s">
        <v>1792</v>
      </c>
      <c r="AB18" s="213" t="s">
        <v>1773</v>
      </c>
      <c r="AC18" s="214">
        <v>44764</v>
      </c>
      <c r="AD18" s="221" t="s">
        <v>1795</v>
      </c>
      <c r="AE18" s="218">
        <v>475000</v>
      </c>
      <c r="AF18" s="218" t="s">
        <v>1772</v>
      </c>
      <c r="AG18" s="218" t="s">
        <v>30</v>
      </c>
      <c r="AH18" s="218">
        <v>2</v>
      </c>
      <c r="AI18" s="218" t="s">
        <v>1794</v>
      </c>
      <c r="AJ18" s="218" t="s">
        <v>1773</v>
      </c>
      <c r="AK18" s="219">
        <v>44764</v>
      </c>
      <c r="AL18" s="221" t="s">
        <v>6319</v>
      </c>
      <c r="AM18" s="213">
        <v>348000</v>
      </c>
      <c r="AN18" s="213" t="s">
        <v>6310</v>
      </c>
      <c r="AO18" s="213" t="s">
        <v>30</v>
      </c>
      <c r="AP18" s="213">
        <v>2</v>
      </c>
      <c r="AQ18" s="213" t="s">
        <v>6318</v>
      </c>
      <c r="AR18" s="213" t="s">
        <v>6317</v>
      </c>
      <c r="AS18" s="214">
        <v>45019</v>
      </c>
      <c r="AT18" s="222" t="s">
        <v>239</v>
      </c>
      <c r="AU18" s="218">
        <v>0</v>
      </c>
      <c r="AV18" s="218">
        <v>0</v>
      </c>
      <c r="AW18" s="218" t="s">
        <v>30</v>
      </c>
      <c r="AX18" s="218">
        <v>2</v>
      </c>
      <c r="AY18" s="218">
        <v>0</v>
      </c>
      <c r="AZ18" s="218">
        <v>0</v>
      </c>
      <c r="BA18" s="219">
        <v>43509</v>
      </c>
      <c r="BB18" s="221" t="s">
        <v>725</v>
      </c>
      <c r="BC18" s="213" t="s">
        <v>14</v>
      </c>
      <c r="BD18" s="213" t="s">
        <v>720</v>
      </c>
      <c r="BE18" s="213" t="s">
        <v>14</v>
      </c>
      <c r="BF18" s="213" t="s">
        <v>14</v>
      </c>
      <c r="BG18" s="213" t="s">
        <v>722</v>
      </c>
      <c r="BH18" s="213" t="s">
        <v>721</v>
      </c>
      <c r="BI18" s="214">
        <v>43642</v>
      </c>
      <c r="BJ18" s="222" t="s">
        <v>6321</v>
      </c>
      <c r="BK18" s="222">
        <v>25</v>
      </c>
      <c r="BL18" s="222" t="s">
        <v>6264</v>
      </c>
      <c r="BM18" s="222" t="s">
        <v>30</v>
      </c>
      <c r="BN18" s="222">
        <v>2</v>
      </c>
      <c r="BO18" s="222" t="s">
        <v>6320</v>
      </c>
      <c r="BP18" s="218" t="s">
        <v>6265</v>
      </c>
      <c r="BQ18" s="223">
        <v>45019</v>
      </c>
      <c r="BR18" s="221" t="s">
        <v>235</v>
      </c>
      <c r="BS18" s="224">
        <v>0</v>
      </c>
      <c r="BT18" s="224">
        <v>0</v>
      </c>
      <c r="BU18" s="224" t="s">
        <v>30</v>
      </c>
      <c r="BV18" s="224">
        <v>2</v>
      </c>
      <c r="BW18" s="224">
        <v>0</v>
      </c>
      <c r="BX18" s="224">
        <v>0</v>
      </c>
      <c r="BY18" s="214">
        <v>43509</v>
      </c>
      <c r="BZ18" s="222" t="s">
        <v>236</v>
      </c>
      <c r="CA18" s="222">
        <v>0</v>
      </c>
      <c r="CB18" s="222">
        <v>0</v>
      </c>
      <c r="CC18" s="222" t="s">
        <v>30</v>
      </c>
      <c r="CD18" s="222">
        <v>2</v>
      </c>
      <c r="CE18" s="222">
        <v>0</v>
      </c>
      <c r="CF18" s="222">
        <v>0</v>
      </c>
      <c r="CG18" s="223">
        <v>43509</v>
      </c>
      <c r="CH18" s="221" t="s">
        <v>9866</v>
      </c>
      <c r="CI18" s="222" t="e">
        <v>#N/A</v>
      </c>
      <c r="CJ18" s="222" t="e">
        <v>#N/A</v>
      </c>
      <c r="CK18" s="222" t="e">
        <v>#N/A</v>
      </c>
      <c r="CL18" s="222" t="e">
        <v>#N/A</v>
      </c>
      <c r="CM18" s="222" t="e">
        <v>#N/A</v>
      </c>
      <c r="CN18" s="222" t="e">
        <v>#N/A</v>
      </c>
      <c r="CO18" s="225" t="e">
        <v>#N/A</v>
      </c>
      <c r="CP18" s="222" t="s">
        <v>238</v>
      </c>
      <c r="CQ18" s="224" t="s">
        <v>14</v>
      </c>
      <c r="CR18" s="224">
        <v>0</v>
      </c>
      <c r="CS18" s="224" t="s">
        <v>30</v>
      </c>
      <c r="CT18" s="224">
        <v>2</v>
      </c>
      <c r="CU18" s="224">
        <v>0</v>
      </c>
      <c r="CV18" s="224">
        <v>0</v>
      </c>
      <c r="CW18" s="214">
        <v>43509</v>
      </c>
      <c r="CX18" s="222" t="s">
        <v>1796</v>
      </c>
      <c r="CY18" s="218">
        <v>475000</v>
      </c>
      <c r="CZ18" s="218" t="s">
        <v>1772</v>
      </c>
      <c r="DA18" s="218" t="s">
        <v>30</v>
      </c>
      <c r="DB18" s="218">
        <v>2</v>
      </c>
      <c r="DC18" s="218" t="s">
        <v>1776</v>
      </c>
      <c r="DD18" s="218" t="s">
        <v>1773</v>
      </c>
      <c r="DE18" s="220">
        <v>44764</v>
      </c>
      <c r="DF18" s="221" t="s">
        <v>1797</v>
      </c>
      <c r="DG18" s="213">
        <v>5183000</v>
      </c>
      <c r="DH18" s="224" t="s">
        <v>1772</v>
      </c>
      <c r="DI18" s="224" t="s">
        <v>30</v>
      </c>
      <c r="DJ18" s="224">
        <v>2</v>
      </c>
      <c r="DK18" s="224" t="s">
        <v>1776</v>
      </c>
      <c r="DL18" s="224" t="s">
        <v>1773</v>
      </c>
      <c r="DM18" s="214">
        <v>44764</v>
      </c>
      <c r="DN18" s="222" t="s">
        <v>1798</v>
      </c>
      <c r="DO18" s="218">
        <v>0</v>
      </c>
      <c r="DP18" s="222" t="s">
        <v>1772</v>
      </c>
      <c r="DQ18" s="222" t="s">
        <v>30</v>
      </c>
      <c r="DR18" s="222">
        <v>2</v>
      </c>
      <c r="DS18" s="222" t="s">
        <v>1776</v>
      </c>
      <c r="DT18" s="222" t="s">
        <v>1773</v>
      </c>
      <c r="DU18" s="223">
        <v>44764</v>
      </c>
      <c r="DV18" s="221" t="s">
        <v>1799</v>
      </c>
      <c r="DW18" s="213">
        <v>475000</v>
      </c>
      <c r="DX18" s="224" t="s">
        <v>1772</v>
      </c>
      <c r="DY18" s="224" t="s">
        <v>30</v>
      </c>
      <c r="DZ18" s="224">
        <v>2</v>
      </c>
      <c r="EA18" s="224" t="s">
        <v>1776</v>
      </c>
      <c r="EB18" s="224" t="s">
        <v>1773</v>
      </c>
      <c r="EC18" s="214">
        <v>44764</v>
      </c>
      <c r="ED18" s="222" t="s">
        <v>1800</v>
      </c>
      <c r="EE18" s="218">
        <v>0</v>
      </c>
      <c r="EF18" s="222" t="s">
        <v>1772</v>
      </c>
      <c r="EG18" s="222" t="s">
        <v>30</v>
      </c>
      <c r="EH18" s="222">
        <v>2</v>
      </c>
      <c r="EI18" s="222" t="s">
        <v>1776</v>
      </c>
      <c r="EJ18" s="222" t="s">
        <v>1773</v>
      </c>
      <c r="EK18" s="223">
        <v>44764</v>
      </c>
      <c r="EL18" s="221" t="s">
        <v>1801</v>
      </c>
      <c r="EM18" s="213">
        <v>0</v>
      </c>
      <c r="EN18" s="224" t="s">
        <v>1772</v>
      </c>
      <c r="EO18" s="224" t="s">
        <v>30</v>
      </c>
      <c r="EP18" s="224">
        <v>2</v>
      </c>
      <c r="EQ18" s="224" t="s">
        <v>1776</v>
      </c>
      <c r="ER18" s="224" t="s">
        <v>1773</v>
      </c>
      <c r="ES18" s="214">
        <v>44764</v>
      </c>
      <c r="ET18" s="222" t="s">
        <v>6322</v>
      </c>
      <c r="EU18" s="222">
        <v>398</v>
      </c>
      <c r="EV18" s="222" t="s">
        <v>6264</v>
      </c>
      <c r="EW18" s="222" t="s">
        <v>30</v>
      </c>
      <c r="EX18" s="222">
        <v>2</v>
      </c>
      <c r="EY18" s="222" t="s">
        <v>6303</v>
      </c>
      <c r="EZ18" s="222" t="s">
        <v>6265</v>
      </c>
      <c r="FA18" s="223">
        <v>45019</v>
      </c>
      <c r="FB18" s="221" t="s">
        <v>237</v>
      </c>
      <c r="FC18" s="224">
        <v>3</v>
      </c>
      <c r="FD18" s="224">
        <v>0</v>
      </c>
      <c r="FE18" s="224" t="s">
        <v>30</v>
      </c>
      <c r="FF18" s="224">
        <v>2</v>
      </c>
      <c r="FG18" s="224">
        <v>0</v>
      </c>
      <c r="FH18" s="224">
        <v>0</v>
      </c>
      <c r="FI18" s="214">
        <v>43509</v>
      </c>
      <c r="FJ18" s="221" t="s">
        <v>240</v>
      </c>
      <c r="FK18" s="222" t="s">
        <v>14</v>
      </c>
      <c r="FL18" s="222">
        <v>0</v>
      </c>
      <c r="FM18" s="222" t="s">
        <v>30</v>
      </c>
      <c r="FN18" s="222">
        <v>2</v>
      </c>
      <c r="FO18" s="222">
        <v>0</v>
      </c>
      <c r="FP18" s="218">
        <v>0</v>
      </c>
      <c r="FQ18" s="219">
        <v>43509</v>
      </c>
      <c r="FR18" s="221" t="s">
        <v>241</v>
      </c>
      <c r="FS18" s="224" t="s">
        <v>14</v>
      </c>
      <c r="FT18" s="224">
        <v>0</v>
      </c>
      <c r="FU18" s="224" t="s">
        <v>30</v>
      </c>
      <c r="FV18" s="224">
        <v>2</v>
      </c>
      <c r="FW18" s="224">
        <v>0</v>
      </c>
      <c r="FX18" s="224">
        <v>0</v>
      </c>
      <c r="FY18" s="214">
        <v>43509</v>
      </c>
      <c r="FZ18" s="222" t="s">
        <v>2813</v>
      </c>
      <c r="GA18" s="222">
        <v>1</v>
      </c>
      <c r="GB18" s="222" t="s">
        <v>2373</v>
      </c>
      <c r="GC18" s="222" t="s">
        <v>30</v>
      </c>
      <c r="GD18" s="222">
        <v>2</v>
      </c>
      <c r="GE18" s="222" t="s">
        <v>14</v>
      </c>
      <c r="GF18" s="222" t="s">
        <v>14</v>
      </c>
      <c r="GG18" s="223">
        <v>44863</v>
      </c>
      <c r="GH18" s="221" t="s">
        <v>2819</v>
      </c>
      <c r="GI18" s="224">
        <v>1</v>
      </c>
      <c r="GJ18" s="224" t="s">
        <v>2373</v>
      </c>
      <c r="GK18" s="224" t="s">
        <v>30</v>
      </c>
      <c r="GL18" s="224">
        <v>2</v>
      </c>
      <c r="GM18" s="224" t="s">
        <v>14</v>
      </c>
      <c r="GN18" s="224" t="s">
        <v>14</v>
      </c>
      <c r="GO18" s="214">
        <v>44863</v>
      </c>
      <c r="GP18" s="222" t="s">
        <v>2814</v>
      </c>
      <c r="GQ18" s="222">
        <v>1</v>
      </c>
      <c r="GR18" s="222" t="s">
        <v>2373</v>
      </c>
      <c r="GS18" s="222" t="s">
        <v>30</v>
      </c>
      <c r="GT18" s="222">
        <v>2</v>
      </c>
      <c r="GU18" s="222" t="s">
        <v>14</v>
      </c>
      <c r="GV18" s="222" t="s">
        <v>14</v>
      </c>
      <c r="GW18" s="223">
        <v>44863</v>
      </c>
      <c r="GX18" s="221" t="s">
        <v>2820</v>
      </c>
      <c r="GY18" s="224">
        <v>0</v>
      </c>
      <c r="GZ18" s="224" t="s">
        <v>2373</v>
      </c>
      <c r="HA18" s="224" t="s">
        <v>30</v>
      </c>
      <c r="HB18" s="224">
        <v>2</v>
      </c>
      <c r="HC18" s="224" t="s">
        <v>14</v>
      </c>
      <c r="HD18" s="224" t="s">
        <v>14</v>
      </c>
      <c r="HE18" s="214">
        <v>44863</v>
      </c>
      <c r="HF18" s="222" t="s">
        <v>2812</v>
      </c>
      <c r="HG18" s="222">
        <v>0</v>
      </c>
      <c r="HH18" s="222" t="s">
        <v>2373</v>
      </c>
      <c r="HI18" s="222" t="s">
        <v>30</v>
      </c>
      <c r="HJ18" s="222">
        <v>2</v>
      </c>
      <c r="HK18" s="222" t="s">
        <v>14</v>
      </c>
      <c r="HL18" s="222" t="s">
        <v>14</v>
      </c>
      <c r="HM18" s="223">
        <v>44863</v>
      </c>
      <c r="HN18" s="221" t="s">
        <v>2818</v>
      </c>
      <c r="HO18" s="224">
        <v>2</v>
      </c>
      <c r="HP18" s="224" t="s">
        <v>2373</v>
      </c>
      <c r="HQ18" s="224" t="s">
        <v>30</v>
      </c>
      <c r="HR18" s="224">
        <v>2</v>
      </c>
      <c r="HS18" s="224" t="s">
        <v>14</v>
      </c>
      <c r="HT18" s="224" t="s">
        <v>14</v>
      </c>
      <c r="HU18" s="214">
        <v>44863</v>
      </c>
      <c r="HV18" s="222" t="s">
        <v>2815</v>
      </c>
      <c r="HW18" s="222">
        <v>0</v>
      </c>
      <c r="HX18" s="222" t="s">
        <v>2373</v>
      </c>
      <c r="HY18" s="222" t="s">
        <v>30</v>
      </c>
      <c r="HZ18" s="222">
        <v>2</v>
      </c>
      <c r="IA18" s="222" t="s">
        <v>14</v>
      </c>
      <c r="IB18" s="222" t="s">
        <v>14</v>
      </c>
      <c r="IC18" s="223">
        <v>44863</v>
      </c>
      <c r="ID18" s="221" t="s">
        <v>2817</v>
      </c>
      <c r="IE18" s="224">
        <v>1</v>
      </c>
      <c r="IF18" s="224" t="s">
        <v>2373</v>
      </c>
      <c r="IG18" s="224" t="s">
        <v>30</v>
      </c>
      <c r="IH18" s="224">
        <v>2</v>
      </c>
      <c r="II18" s="224" t="s">
        <v>14</v>
      </c>
      <c r="IJ18" s="224" t="s">
        <v>14</v>
      </c>
      <c r="IK18" s="214">
        <v>44863</v>
      </c>
      <c r="IL18" s="222" t="s">
        <v>2816</v>
      </c>
      <c r="IM18" s="222">
        <v>3</v>
      </c>
      <c r="IN18" s="222" t="s">
        <v>2373</v>
      </c>
      <c r="IO18" s="222" t="s">
        <v>30</v>
      </c>
      <c r="IP18" s="222">
        <v>2</v>
      </c>
      <c r="IQ18" s="222" t="s">
        <v>14</v>
      </c>
      <c r="IR18" s="222" t="s">
        <v>14</v>
      </c>
      <c r="IS18" s="223">
        <v>44863</v>
      </c>
    </row>
    <row r="19" spans="1:253" s="11" customFormat="1" ht="12.95" customHeight="1" x14ac:dyDescent="0.2">
      <c r="A19" s="11" t="s">
        <v>242</v>
      </c>
      <c r="B19" s="11" t="s">
        <v>9309</v>
      </c>
      <c r="C19" s="11" t="s">
        <v>243</v>
      </c>
      <c r="D19" s="11" t="s">
        <v>244</v>
      </c>
      <c r="E19" s="11" t="s">
        <v>8727</v>
      </c>
      <c r="F19" s="11" t="s">
        <v>5135</v>
      </c>
      <c r="G19" s="212">
        <v>108584000</v>
      </c>
      <c r="H19" s="213" t="s">
        <v>5072</v>
      </c>
      <c r="I19" s="213" t="s">
        <v>74</v>
      </c>
      <c r="J19" s="213">
        <v>1</v>
      </c>
      <c r="K19" s="213" t="s">
        <v>5134</v>
      </c>
      <c r="L19" s="213" t="s">
        <v>5133</v>
      </c>
      <c r="M19" s="214">
        <v>44985</v>
      </c>
      <c r="N19" s="221" t="s">
        <v>5061</v>
      </c>
      <c r="O19" s="216">
        <v>2344860</v>
      </c>
      <c r="P19" s="216" t="s">
        <v>5058</v>
      </c>
      <c r="Q19" s="216" t="s">
        <v>30</v>
      </c>
      <c r="R19" s="216">
        <v>2</v>
      </c>
      <c r="S19" s="216" t="s">
        <v>5060</v>
      </c>
      <c r="T19" s="216" t="s">
        <v>5059</v>
      </c>
      <c r="U19" s="217">
        <v>44985</v>
      </c>
      <c r="V19" s="221" t="s">
        <v>5064</v>
      </c>
      <c r="W19" s="213">
        <v>108584000</v>
      </c>
      <c r="X19" s="213" t="s">
        <v>5062</v>
      </c>
      <c r="Y19" s="213" t="s">
        <v>30</v>
      </c>
      <c r="Z19" s="213">
        <v>2</v>
      </c>
      <c r="AA19" s="213" t="s">
        <v>1770</v>
      </c>
      <c r="AB19" s="213" t="s">
        <v>5063</v>
      </c>
      <c r="AC19" s="214">
        <v>44985</v>
      </c>
      <c r="AD19" s="221" t="s">
        <v>5066</v>
      </c>
      <c r="AE19" s="218">
        <v>26429000</v>
      </c>
      <c r="AF19" s="218" t="s">
        <v>5065</v>
      </c>
      <c r="AG19" s="218" t="s">
        <v>30</v>
      </c>
      <c r="AH19" s="218">
        <v>2</v>
      </c>
      <c r="AI19" s="218" t="s">
        <v>1774</v>
      </c>
      <c r="AJ19" s="218" t="s">
        <v>5063</v>
      </c>
      <c r="AK19" s="219">
        <v>44985</v>
      </c>
      <c r="AL19" s="221" t="s">
        <v>6263</v>
      </c>
      <c r="AM19" s="213">
        <v>6586000</v>
      </c>
      <c r="AN19" s="213" t="s">
        <v>6260</v>
      </c>
      <c r="AO19" s="213" t="s">
        <v>30</v>
      </c>
      <c r="AP19" s="213">
        <v>2</v>
      </c>
      <c r="AQ19" s="213" t="s">
        <v>6262</v>
      </c>
      <c r="AR19" s="213" t="s">
        <v>6261</v>
      </c>
      <c r="AS19" s="214">
        <v>45019</v>
      </c>
      <c r="AT19" s="222" t="s">
        <v>840</v>
      </c>
      <c r="AU19" s="218" t="s">
        <v>14</v>
      </c>
      <c r="AV19" s="218" t="s">
        <v>14</v>
      </c>
      <c r="AW19" s="218" t="s">
        <v>14</v>
      </c>
      <c r="AX19" s="218" t="s">
        <v>14</v>
      </c>
      <c r="AY19" s="218" t="s">
        <v>14</v>
      </c>
      <c r="AZ19" s="218" t="s">
        <v>14</v>
      </c>
      <c r="BA19" s="219">
        <v>43770</v>
      </c>
      <c r="BB19" s="221" t="s">
        <v>907</v>
      </c>
      <c r="BC19" s="213" t="s">
        <v>14</v>
      </c>
      <c r="BD19" s="213" t="s">
        <v>14</v>
      </c>
      <c r="BE19" s="213" t="s">
        <v>14</v>
      </c>
      <c r="BF19" s="213" t="s">
        <v>14</v>
      </c>
      <c r="BG19" s="213" t="s">
        <v>906</v>
      </c>
      <c r="BH19" s="213" t="s">
        <v>14</v>
      </c>
      <c r="BI19" s="214">
        <v>43819</v>
      </c>
      <c r="BJ19" s="222" t="s">
        <v>6267</v>
      </c>
      <c r="BK19" s="222">
        <v>2389</v>
      </c>
      <c r="BL19" s="222" t="s">
        <v>6264</v>
      </c>
      <c r="BM19" s="222" t="s">
        <v>30</v>
      </c>
      <c r="BN19" s="222">
        <v>2</v>
      </c>
      <c r="BO19" s="222" t="s">
        <v>6266</v>
      </c>
      <c r="BP19" s="218" t="s">
        <v>6265</v>
      </c>
      <c r="BQ19" s="223">
        <v>45019</v>
      </c>
      <c r="BR19" s="221" t="s">
        <v>245</v>
      </c>
      <c r="BS19" s="224" t="s">
        <v>14</v>
      </c>
      <c r="BT19" s="224">
        <v>0</v>
      </c>
      <c r="BU19" s="224" t="s">
        <v>30</v>
      </c>
      <c r="BV19" s="224">
        <v>2</v>
      </c>
      <c r="BW19" s="224">
        <v>0</v>
      </c>
      <c r="BX19" s="224">
        <v>0</v>
      </c>
      <c r="BY19" s="214">
        <v>43509</v>
      </c>
      <c r="BZ19" s="222" t="s">
        <v>246</v>
      </c>
      <c r="CA19" s="222" t="s">
        <v>14</v>
      </c>
      <c r="CB19" s="222">
        <v>0</v>
      </c>
      <c r="CC19" s="222" t="s">
        <v>14</v>
      </c>
      <c r="CD19" s="222" t="s">
        <v>14</v>
      </c>
      <c r="CE19" s="222">
        <v>0</v>
      </c>
      <c r="CF19" s="222">
        <v>0</v>
      </c>
      <c r="CG19" s="223">
        <v>43509</v>
      </c>
      <c r="CH19" s="221" t="s">
        <v>9867</v>
      </c>
      <c r="CI19" s="222" t="e">
        <v>#N/A</v>
      </c>
      <c r="CJ19" s="222" t="e">
        <v>#N/A</v>
      </c>
      <c r="CK19" s="222" t="e">
        <v>#N/A</v>
      </c>
      <c r="CL19" s="222" t="e">
        <v>#N/A</v>
      </c>
      <c r="CM19" s="222" t="e">
        <v>#N/A</v>
      </c>
      <c r="CN19" s="222" t="e">
        <v>#N/A</v>
      </c>
      <c r="CO19" s="225" t="e">
        <v>#N/A</v>
      </c>
      <c r="CP19" s="222" t="s">
        <v>251</v>
      </c>
      <c r="CQ19" s="224">
        <v>1700</v>
      </c>
      <c r="CR19" s="224" t="s">
        <v>248</v>
      </c>
      <c r="CS19" s="224" t="s">
        <v>30</v>
      </c>
      <c r="CT19" s="224">
        <v>2</v>
      </c>
      <c r="CU19" s="224" t="s">
        <v>250</v>
      </c>
      <c r="CV19" s="224" t="s">
        <v>249</v>
      </c>
      <c r="CW19" s="214">
        <v>43509</v>
      </c>
      <c r="CX19" s="222" t="s">
        <v>5074</v>
      </c>
      <c r="CY19" s="218">
        <v>25900000</v>
      </c>
      <c r="CZ19" s="218" t="s">
        <v>5072</v>
      </c>
      <c r="DA19" s="218" t="s">
        <v>1882</v>
      </c>
      <c r="DB19" s="218">
        <v>2</v>
      </c>
      <c r="DC19" s="218" t="s">
        <v>2148</v>
      </c>
      <c r="DD19" s="218" t="s">
        <v>5073</v>
      </c>
      <c r="DE19" s="220">
        <v>44985</v>
      </c>
      <c r="DF19" s="221" t="s">
        <v>5075</v>
      </c>
      <c r="DG19" s="213">
        <v>82155000</v>
      </c>
      <c r="DH19" s="224" t="s">
        <v>5072</v>
      </c>
      <c r="DI19" s="224" t="s">
        <v>1882</v>
      </c>
      <c r="DJ19" s="224">
        <v>2</v>
      </c>
      <c r="DK19" s="224" t="s">
        <v>2148</v>
      </c>
      <c r="DL19" s="224" t="s">
        <v>5073</v>
      </c>
      <c r="DM19" s="214">
        <v>44985</v>
      </c>
      <c r="DN19" s="222" t="s">
        <v>5076</v>
      </c>
      <c r="DO19" s="218">
        <v>529000</v>
      </c>
      <c r="DP19" s="222" t="s">
        <v>5072</v>
      </c>
      <c r="DQ19" s="222" t="s">
        <v>1882</v>
      </c>
      <c r="DR19" s="222">
        <v>2</v>
      </c>
      <c r="DS19" s="222" t="s">
        <v>2148</v>
      </c>
      <c r="DT19" s="222" t="s">
        <v>5073</v>
      </c>
      <c r="DU19" s="223">
        <v>44985</v>
      </c>
      <c r="DV19" s="221" t="s">
        <v>5077</v>
      </c>
      <c r="DW19" s="213">
        <v>10300000</v>
      </c>
      <c r="DX19" s="224" t="s">
        <v>5072</v>
      </c>
      <c r="DY19" s="224" t="s">
        <v>1882</v>
      </c>
      <c r="DZ19" s="224">
        <v>2</v>
      </c>
      <c r="EA19" s="224" t="s">
        <v>2148</v>
      </c>
      <c r="EB19" s="224" t="s">
        <v>5073</v>
      </c>
      <c r="EC19" s="214">
        <v>44985</v>
      </c>
      <c r="ED19" s="222" t="s">
        <v>5078</v>
      </c>
      <c r="EE19" s="218">
        <v>10800000</v>
      </c>
      <c r="EF19" s="222" t="s">
        <v>5072</v>
      </c>
      <c r="EG19" s="222" t="s">
        <v>1882</v>
      </c>
      <c r="EH19" s="222">
        <v>2</v>
      </c>
      <c r="EI19" s="222" t="s">
        <v>2148</v>
      </c>
      <c r="EJ19" s="222" t="s">
        <v>5073</v>
      </c>
      <c r="EK19" s="223">
        <v>44985</v>
      </c>
      <c r="EL19" s="221" t="s">
        <v>5079</v>
      </c>
      <c r="EM19" s="213">
        <v>4800000</v>
      </c>
      <c r="EN19" s="224" t="s">
        <v>5072</v>
      </c>
      <c r="EO19" s="224" t="s">
        <v>1882</v>
      </c>
      <c r="EP19" s="224">
        <v>2</v>
      </c>
      <c r="EQ19" s="224" t="s">
        <v>2148</v>
      </c>
      <c r="ER19" s="224" t="s">
        <v>5073</v>
      </c>
      <c r="ES19" s="214">
        <v>44985</v>
      </c>
      <c r="ET19" s="222" t="s">
        <v>6269</v>
      </c>
      <c r="EU19" s="222">
        <v>2389</v>
      </c>
      <c r="EV19" s="222" t="s">
        <v>6264</v>
      </c>
      <c r="EW19" s="222" t="s">
        <v>30</v>
      </c>
      <c r="EX19" s="222">
        <v>2</v>
      </c>
      <c r="EY19" s="222" t="s">
        <v>6268</v>
      </c>
      <c r="EZ19" s="222" t="s">
        <v>6265</v>
      </c>
      <c r="FA19" s="223">
        <v>45019</v>
      </c>
      <c r="FB19" s="221" t="s">
        <v>247</v>
      </c>
      <c r="FC19" s="224">
        <v>5</v>
      </c>
      <c r="FD19" s="224">
        <v>0</v>
      </c>
      <c r="FE19" s="224" t="s">
        <v>30</v>
      </c>
      <c r="FF19" s="224">
        <v>2</v>
      </c>
      <c r="FG19" s="224">
        <v>0</v>
      </c>
      <c r="FH19" s="224">
        <v>0</v>
      </c>
      <c r="FI19" s="214">
        <v>43509</v>
      </c>
      <c r="FJ19" s="221" t="s">
        <v>817</v>
      </c>
      <c r="FK19" s="222" t="s">
        <v>14</v>
      </c>
      <c r="FL19" s="222" t="s">
        <v>14</v>
      </c>
      <c r="FM19" s="222" t="s">
        <v>14</v>
      </c>
      <c r="FN19" s="222" t="s">
        <v>14</v>
      </c>
      <c r="FO19" s="222" t="s">
        <v>816</v>
      </c>
      <c r="FP19" s="218" t="s">
        <v>14</v>
      </c>
      <c r="FQ19" s="219">
        <v>43698</v>
      </c>
      <c r="FR19" s="221" t="s">
        <v>818</v>
      </c>
      <c r="FS19" s="224" t="s">
        <v>14</v>
      </c>
      <c r="FT19" s="224" t="s">
        <v>14</v>
      </c>
      <c r="FU19" s="224" t="s">
        <v>14</v>
      </c>
      <c r="FV19" s="224" t="s">
        <v>14</v>
      </c>
      <c r="FW19" s="224" t="s">
        <v>816</v>
      </c>
      <c r="FX19" s="224" t="s">
        <v>14</v>
      </c>
      <c r="FY19" s="214">
        <v>43698</v>
      </c>
      <c r="FZ19" s="222" t="s">
        <v>2822</v>
      </c>
      <c r="GA19" s="222">
        <v>1</v>
      </c>
      <c r="GB19" s="222" t="s">
        <v>2373</v>
      </c>
      <c r="GC19" s="222" t="s">
        <v>30</v>
      </c>
      <c r="GD19" s="222">
        <v>2</v>
      </c>
      <c r="GE19" s="222" t="s">
        <v>14</v>
      </c>
      <c r="GF19" s="222" t="s">
        <v>14</v>
      </c>
      <c r="GG19" s="223">
        <v>44863</v>
      </c>
      <c r="GH19" s="221" t="s">
        <v>2828</v>
      </c>
      <c r="GI19" s="224">
        <v>3</v>
      </c>
      <c r="GJ19" s="224" t="s">
        <v>2373</v>
      </c>
      <c r="GK19" s="224" t="s">
        <v>30</v>
      </c>
      <c r="GL19" s="224">
        <v>2</v>
      </c>
      <c r="GM19" s="224" t="s">
        <v>14</v>
      </c>
      <c r="GN19" s="224" t="s">
        <v>14</v>
      </c>
      <c r="GO19" s="214">
        <v>44863</v>
      </c>
      <c r="GP19" s="222" t="s">
        <v>2823</v>
      </c>
      <c r="GQ19" s="222">
        <v>3</v>
      </c>
      <c r="GR19" s="222" t="s">
        <v>2373</v>
      </c>
      <c r="GS19" s="222" t="s">
        <v>30</v>
      </c>
      <c r="GT19" s="222">
        <v>2</v>
      </c>
      <c r="GU19" s="222" t="s">
        <v>14</v>
      </c>
      <c r="GV19" s="222" t="s">
        <v>14</v>
      </c>
      <c r="GW19" s="223">
        <v>44863</v>
      </c>
      <c r="GX19" s="221" t="s">
        <v>2829</v>
      </c>
      <c r="GY19" s="224">
        <v>1</v>
      </c>
      <c r="GZ19" s="224" t="s">
        <v>2373</v>
      </c>
      <c r="HA19" s="224" t="s">
        <v>30</v>
      </c>
      <c r="HB19" s="224">
        <v>2</v>
      </c>
      <c r="HC19" s="224" t="s">
        <v>14</v>
      </c>
      <c r="HD19" s="224" t="s">
        <v>14</v>
      </c>
      <c r="HE19" s="214">
        <v>44863</v>
      </c>
      <c r="HF19" s="222" t="s">
        <v>2821</v>
      </c>
      <c r="HG19" s="222">
        <v>0</v>
      </c>
      <c r="HH19" s="222" t="s">
        <v>2373</v>
      </c>
      <c r="HI19" s="222" t="s">
        <v>30</v>
      </c>
      <c r="HJ19" s="222">
        <v>2</v>
      </c>
      <c r="HK19" s="222" t="s">
        <v>14</v>
      </c>
      <c r="HL19" s="222" t="s">
        <v>14</v>
      </c>
      <c r="HM19" s="223">
        <v>44863</v>
      </c>
      <c r="HN19" s="221" t="s">
        <v>2827</v>
      </c>
      <c r="HO19" s="224">
        <v>3</v>
      </c>
      <c r="HP19" s="224" t="s">
        <v>2373</v>
      </c>
      <c r="HQ19" s="224" t="s">
        <v>30</v>
      </c>
      <c r="HR19" s="224">
        <v>2</v>
      </c>
      <c r="HS19" s="224" t="s">
        <v>14</v>
      </c>
      <c r="HT19" s="224" t="s">
        <v>14</v>
      </c>
      <c r="HU19" s="214">
        <v>44863</v>
      </c>
      <c r="HV19" s="222" t="s">
        <v>2824</v>
      </c>
      <c r="HW19" s="222">
        <v>3</v>
      </c>
      <c r="HX19" s="222" t="s">
        <v>2373</v>
      </c>
      <c r="HY19" s="222" t="s">
        <v>30</v>
      </c>
      <c r="HZ19" s="222">
        <v>2</v>
      </c>
      <c r="IA19" s="222" t="s">
        <v>14</v>
      </c>
      <c r="IB19" s="222" t="s">
        <v>14</v>
      </c>
      <c r="IC19" s="223">
        <v>44863</v>
      </c>
      <c r="ID19" s="221" t="s">
        <v>2826</v>
      </c>
      <c r="IE19" s="224">
        <v>1</v>
      </c>
      <c r="IF19" s="224" t="s">
        <v>2373</v>
      </c>
      <c r="IG19" s="224" t="s">
        <v>30</v>
      </c>
      <c r="IH19" s="224">
        <v>2</v>
      </c>
      <c r="II19" s="224" t="s">
        <v>14</v>
      </c>
      <c r="IJ19" s="224" t="s">
        <v>14</v>
      </c>
      <c r="IK19" s="214">
        <v>44863</v>
      </c>
      <c r="IL19" s="222" t="s">
        <v>2825</v>
      </c>
      <c r="IM19" s="222">
        <v>3</v>
      </c>
      <c r="IN19" s="222" t="s">
        <v>2373</v>
      </c>
      <c r="IO19" s="222" t="s">
        <v>30</v>
      </c>
      <c r="IP19" s="222">
        <v>2</v>
      </c>
      <c r="IQ19" s="222" t="s">
        <v>14</v>
      </c>
      <c r="IR19" s="222" t="s">
        <v>14</v>
      </c>
      <c r="IS19" s="223">
        <v>44863</v>
      </c>
    </row>
    <row r="20" spans="1:253" s="11" customFormat="1" ht="12.95" customHeight="1" x14ac:dyDescent="0.2">
      <c r="A20" s="11" t="s">
        <v>1197</v>
      </c>
      <c r="B20" s="11" t="s">
        <v>9270</v>
      </c>
      <c r="C20" s="11" t="s">
        <v>1198</v>
      </c>
      <c r="D20" s="11" t="s">
        <v>1199</v>
      </c>
      <c r="E20" s="11" t="s">
        <v>8728</v>
      </c>
      <c r="F20" s="11" t="s">
        <v>4186</v>
      </c>
      <c r="G20" s="212">
        <v>5800000</v>
      </c>
      <c r="H20" s="213" t="s">
        <v>4183</v>
      </c>
      <c r="I20" s="213" t="s">
        <v>30</v>
      </c>
      <c r="J20" s="213">
        <v>2</v>
      </c>
      <c r="K20" s="213" t="s">
        <v>4185</v>
      </c>
      <c r="L20" s="213" t="s">
        <v>4184</v>
      </c>
      <c r="M20" s="214">
        <v>44924</v>
      </c>
      <c r="N20" s="221" t="s">
        <v>7367</v>
      </c>
      <c r="O20" s="216">
        <v>341500</v>
      </c>
      <c r="P20" s="216" t="s">
        <v>7364</v>
      </c>
      <c r="Q20" s="216" t="s">
        <v>30</v>
      </c>
      <c r="R20" s="216">
        <v>2</v>
      </c>
      <c r="S20" s="216" t="s">
        <v>7366</v>
      </c>
      <c r="T20" s="216" t="s">
        <v>7365</v>
      </c>
      <c r="U20" s="217">
        <v>45043</v>
      </c>
      <c r="V20" s="221" t="s">
        <v>1710</v>
      </c>
      <c r="W20" s="213">
        <v>655000</v>
      </c>
      <c r="X20" s="213" t="s">
        <v>1707</v>
      </c>
      <c r="Y20" s="213" t="s">
        <v>30</v>
      </c>
      <c r="Z20" s="213">
        <v>2</v>
      </c>
      <c r="AA20" s="213" t="s">
        <v>1709</v>
      </c>
      <c r="AB20" s="213" t="s">
        <v>1708</v>
      </c>
      <c r="AC20" s="214">
        <v>44741</v>
      </c>
      <c r="AD20" s="221" t="s">
        <v>1712</v>
      </c>
      <c r="AE20" s="218">
        <v>280000</v>
      </c>
      <c r="AF20" s="218" t="s">
        <v>1707</v>
      </c>
      <c r="AG20" s="218" t="s">
        <v>30</v>
      </c>
      <c r="AH20" s="218">
        <v>2</v>
      </c>
      <c r="AI20" s="218" t="s">
        <v>1711</v>
      </c>
      <c r="AJ20" s="218" t="s">
        <v>1708</v>
      </c>
      <c r="AK20" s="219">
        <v>44741</v>
      </c>
      <c r="AL20" s="221" t="s">
        <v>7371</v>
      </c>
      <c r="AM20" s="213">
        <v>135000</v>
      </c>
      <c r="AN20" s="213" t="s">
        <v>7368</v>
      </c>
      <c r="AO20" s="213" t="s">
        <v>30</v>
      </c>
      <c r="AP20" s="213">
        <v>2</v>
      </c>
      <c r="AQ20" s="213" t="s">
        <v>7370</v>
      </c>
      <c r="AR20" s="213" t="s">
        <v>7369</v>
      </c>
      <c r="AS20" s="214">
        <v>45043</v>
      </c>
      <c r="AT20" s="222" t="s">
        <v>1200</v>
      </c>
      <c r="AU20" s="218" t="s">
        <v>14</v>
      </c>
      <c r="AV20" s="218" t="s">
        <v>14</v>
      </c>
      <c r="AW20" s="218" t="s">
        <v>14</v>
      </c>
      <c r="AX20" s="218" t="s">
        <v>14</v>
      </c>
      <c r="AY20" s="218" t="s">
        <v>14</v>
      </c>
      <c r="AZ20" s="218" t="s">
        <v>14</v>
      </c>
      <c r="BA20" s="219">
        <v>44203</v>
      </c>
      <c r="BB20" s="221" t="s">
        <v>1201</v>
      </c>
      <c r="BC20" s="213" t="s">
        <v>14</v>
      </c>
      <c r="BD20" s="213" t="s">
        <v>14</v>
      </c>
      <c r="BE20" s="213" t="s">
        <v>14</v>
      </c>
      <c r="BF20" s="213" t="s">
        <v>14</v>
      </c>
      <c r="BG20" s="213" t="s">
        <v>14</v>
      </c>
      <c r="BH20" s="213" t="s">
        <v>14</v>
      </c>
      <c r="BI20" s="214">
        <v>44203</v>
      </c>
      <c r="BJ20" s="222" t="s">
        <v>7373</v>
      </c>
      <c r="BK20" s="222">
        <v>16</v>
      </c>
      <c r="BL20" s="222" t="s">
        <v>7341</v>
      </c>
      <c r="BM20" s="222" t="s">
        <v>74</v>
      </c>
      <c r="BN20" s="222">
        <v>1</v>
      </c>
      <c r="BO20" s="222" t="s">
        <v>7372</v>
      </c>
      <c r="BP20" s="218" t="s">
        <v>1396</v>
      </c>
      <c r="BQ20" s="223">
        <v>45043</v>
      </c>
      <c r="BR20" s="221" t="s">
        <v>1202</v>
      </c>
      <c r="BS20" s="224" t="s">
        <v>14</v>
      </c>
      <c r="BT20" s="224" t="s">
        <v>14</v>
      </c>
      <c r="BU20" s="224" t="s">
        <v>14</v>
      </c>
      <c r="BV20" s="224" t="s">
        <v>14</v>
      </c>
      <c r="BW20" s="224" t="s">
        <v>14</v>
      </c>
      <c r="BX20" s="224" t="s">
        <v>14</v>
      </c>
      <c r="BY20" s="214">
        <v>44203</v>
      </c>
      <c r="BZ20" s="222" t="s">
        <v>1203</v>
      </c>
      <c r="CA20" s="222" t="s">
        <v>14</v>
      </c>
      <c r="CB20" s="222" t="s">
        <v>14</v>
      </c>
      <c r="CC20" s="222" t="s">
        <v>14</v>
      </c>
      <c r="CD20" s="222" t="s">
        <v>14</v>
      </c>
      <c r="CE20" s="222" t="s">
        <v>14</v>
      </c>
      <c r="CF20" s="222" t="s">
        <v>14</v>
      </c>
      <c r="CG20" s="223">
        <v>44203</v>
      </c>
      <c r="CH20" s="221" t="s">
        <v>9868</v>
      </c>
      <c r="CI20" s="222" t="e">
        <v>#N/A</v>
      </c>
      <c r="CJ20" s="222" t="e">
        <v>#N/A</v>
      </c>
      <c r="CK20" s="222" t="e">
        <v>#N/A</v>
      </c>
      <c r="CL20" s="222" t="e">
        <v>#N/A</v>
      </c>
      <c r="CM20" s="222" t="e">
        <v>#N/A</v>
      </c>
      <c r="CN20" s="222" t="e">
        <v>#N/A</v>
      </c>
      <c r="CO20" s="225" t="e">
        <v>#N/A</v>
      </c>
      <c r="CP20" s="222" t="s">
        <v>1204</v>
      </c>
      <c r="CQ20" s="224" t="s">
        <v>14</v>
      </c>
      <c r="CR20" s="224" t="s">
        <v>14</v>
      </c>
      <c r="CS20" s="224" t="s">
        <v>14</v>
      </c>
      <c r="CT20" s="224" t="s">
        <v>14</v>
      </c>
      <c r="CU20" s="224" t="s">
        <v>14</v>
      </c>
      <c r="CV20" s="224" t="s">
        <v>14</v>
      </c>
      <c r="CW20" s="214">
        <v>44203</v>
      </c>
      <c r="CX20" s="222" t="s">
        <v>1713</v>
      </c>
      <c r="CY20" s="218">
        <v>40000</v>
      </c>
      <c r="CZ20" s="218" t="s">
        <v>1707</v>
      </c>
      <c r="DA20" s="218" t="s">
        <v>30</v>
      </c>
      <c r="DB20" s="218">
        <v>2</v>
      </c>
      <c r="DC20" s="218" t="s">
        <v>1718</v>
      </c>
      <c r="DD20" s="218" t="s">
        <v>1708</v>
      </c>
      <c r="DE20" s="220">
        <v>44741</v>
      </c>
      <c r="DF20" s="221" t="s">
        <v>1715</v>
      </c>
      <c r="DG20" s="213">
        <v>375000</v>
      </c>
      <c r="DH20" s="224" t="s">
        <v>1707</v>
      </c>
      <c r="DI20" s="224" t="s">
        <v>30</v>
      </c>
      <c r="DJ20" s="224">
        <v>2</v>
      </c>
      <c r="DK20" s="224" t="s">
        <v>1714</v>
      </c>
      <c r="DL20" s="224" t="s">
        <v>1708</v>
      </c>
      <c r="DM20" s="214">
        <v>44741</v>
      </c>
      <c r="DN20" s="222" t="s">
        <v>1717</v>
      </c>
      <c r="DO20" s="218">
        <v>239000</v>
      </c>
      <c r="DP20" s="222" t="s">
        <v>1707</v>
      </c>
      <c r="DQ20" s="222" t="s">
        <v>30</v>
      </c>
      <c r="DR20" s="222">
        <v>2</v>
      </c>
      <c r="DS20" s="222" t="s">
        <v>1716</v>
      </c>
      <c r="DT20" s="222" t="s">
        <v>1708</v>
      </c>
      <c r="DU20" s="223">
        <v>44741</v>
      </c>
      <c r="DV20" s="221" t="s">
        <v>1719</v>
      </c>
      <c r="DW20" s="213">
        <v>36000</v>
      </c>
      <c r="DX20" s="224" t="s">
        <v>1707</v>
      </c>
      <c r="DY20" s="224" t="s">
        <v>30</v>
      </c>
      <c r="DZ20" s="224">
        <v>2</v>
      </c>
      <c r="EA20" s="224" t="s">
        <v>1718</v>
      </c>
      <c r="EB20" s="224" t="s">
        <v>1708</v>
      </c>
      <c r="EC20" s="214">
        <v>44741</v>
      </c>
      <c r="ED20" s="222" t="s">
        <v>1721</v>
      </c>
      <c r="EE20" s="218">
        <v>4000</v>
      </c>
      <c r="EF20" s="222" t="s">
        <v>1707</v>
      </c>
      <c r="EG20" s="222" t="s">
        <v>30</v>
      </c>
      <c r="EH20" s="222">
        <v>2</v>
      </c>
      <c r="EI20" s="222" t="s">
        <v>1720</v>
      </c>
      <c r="EJ20" s="222" t="s">
        <v>1708</v>
      </c>
      <c r="EK20" s="223">
        <v>44741</v>
      </c>
      <c r="EL20" s="221" t="s">
        <v>1208</v>
      </c>
      <c r="EM20" s="213">
        <v>0</v>
      </c>
      <c r="EN20" s="224" t="s">
        <v>1205</v>
      </c>
      <c r="EO20" s="224" t="s">
        <v>19</v>
      </c>
      <c r="EP20" s="224">
        <v>3</v>
      </c>
      <c r="EQ20" s="224" t="s">
        <v>1207</v>
      </c>
      <c r="ER20" s="224" t="s">
        <v>1206</v>
      </c>
      <c r="ES20" s="214">
        <v>44203</v>
      </c>
      <c r="ET20" s="222" t="s">
        <v>7375</v>
      </c>
      <c r="EU20" s="222">
        <v>16</v>
      </c>
      <c r="EV20" s="222" t="s">
        <v>7341</v>
      </c>
      <c r="EW20" s="222" t="s">
        <v>74</v>
      </c>
      <c r="EX20" s="222">
        <v>1</v>
      </c>
      <c r="EY20" s="222" t="s">
        <v>7374</v>
      </c>
      <c r="EZ20" s="222" t="s">
        <v>1396</v>
      </c>
      <c r="FA20" s="223">
        <v>45043</v>
      </c>
      <c r="FB20" s="221" t="s">
        <v>7377</v>
      </c>
      <c r="FC20" s="224">
        <v>2</v>
      </c>
      <c r="FD20" s="224" t="s">
        <v>7368</v>
      </c>
      <c r="FE20" s="224" t="s">
        <v>1882</v>
      </c>
      <c r="FF20" s="224">
        <v>2</v>
      </c>
      <c r="FG20" s="224" t="s">
        <v>7376</v>
      </c>
      <c r="FH20" s="224" t="s">
        <v>7369</v>
      </c>
      <c r="FI20" s="214">
        <v>45043</v>
      </c>
      <c r="FJ20" s="221" t="s">
        <v>1209</v>
      </c>
      <c r="FK20" s="222" t="s">
        <v>14</v>
      </c>
      <c r="FL20" s="222" t="s">
        <v>14</v>
      </c>
      <c r="FM20" s="222" t="s">
        <v>14</v>
      </c>
      <c r="FN20" s="222" t="s">
        <v>14</v>
      </c>
      <c r="FO20" s="222" t="s">
        <v>14</v>
      </c>
      <c r="FP20" s="218" t="s">
        <v>14</v>
      </c>
      <c r="FQ20" s="219">
        <v>44203</v>
      </c>
      <c r="FR20" s="221" t="s">
        <v>1210</v>
      </c>
      <c r="FS20" s="224" t="s">
        <v>14</v>
      </c>
      <c r="FT20" s="224" t="s">
        <v>14</v>
      </c>
      <c r="FU20" s="224" t="s">
        <v>14</v>
      </c>
      <c r="FV20" s="224" t="s">
        <v>14</v>
      </c>
      <c r="FW20" s="224" t="s">
        <v>14</v>
      </c>
      <c r="FX20" s="224" t="s">
        <v>14</v>
      </c>
      <c r="FY20" s="214">
        <v>44203</v>
      </c>
      <c r="FZ20" s="222" t="s">
        <v>2831</v>
      </c>
      <c r="GA20" s="222">
        <v>0</v>
      </c>
      <c r="GB20" s="222" t="s">
        <v>2373</v>
      </c>
      <c r="GC20" s="222" t="s">
        <v>30</v>
      </c>
      <c r="GD20" s="222">
        <v>2</v>
      </c>
      <c r="GE20" s="222" t="s">
        <v>14</v>
      </c>
      <c r="GF20" s="222" t="s">
        <v>14</v>
      </c>
      <c r="GG20" s="223">
        <v>44863</v>
      </c>
      <c r="GH20" s="221" t="s">
        <v>2837</v>
      </c>
      <c r="GI20" s="224">
        <v>0</v>
      </c>
      <c r="GJ20" s="224" t="s">
        <v>2373</v>
      </c>
      <c r="GK20" s="224" t="s">
        <v>30</v>
      </c>
      <c r="GL20" s="224">
        <v>2</v>
      </c>
      <c r="GM20" s="224" t="s">
        <v>14</v>
      </c>
      <c r="GN20" s="224" t="s">
        <v>14</v>
      </c>
      <c r="GO20" s="214">
        <v>44863</v>
      </c>
      <c r="GP20" s="222" t="s">
        <v>2832</v>
      </c>
      <c r="GQ20" s="222">
        <v>0</v>
      </c>
      <c r="GR20" s="222" t="s">
        <v>2373</v>
      </c>
      <c r="GS20" s="222" t="s">
        <v>30</v>
      </c>
      <c r="GT20" s="222">
        <v>2</v>
      </c>
      <c r="GU20" s="222" t="s">
        <v>14</v>
      </c>
      <c r="GV20" s="222" t="s">
        <v>14</v>
      </c>
      <c r="GW20" s="223">
        <v>44863</v>
      </c>
      <c r="GX20" s="221" t="s">
        <v>2838</v>
      </c>
      <c r="GY20" s="224">
        <v>0</v>
      </c>
      <c r="GZ20" s="224" t="s">
        <v>2373</v>
      </c>
      <c r="HA20" s="224" t="s">
        <v>30</v>
      </c>
      <c r="HB20" s="224">
        <v>2</v>
      </c>
      <c r="HC20" s="224" t="s">
        <v>14</v>
      </c>
      <c r="HD20" s="224" t="s">
        <v>14</v>
      </c>
      <c r="HE20" s="214">
        <v>44863</v>
      </c>
      <c r="HF20" s="222" t="s">
        <v>2830</v>
      </c>
      <c r="HG20" s="222">
        <v>0</v>
      </c>
      <c r="HH20" s="222" t="s">
        <v>2373</v>
      </c>
      <c r="HI20" s="222" t="s">
        <v>30</v>
      </c>
      <c r="HJ20" s="222">
        <v>2</v>
      </c>
      <c r="HK20" s="222" t="s">
        <v>14</v>
      </c>
      <c r="HL20" s="222" t="s">
        <v>14</v>
      </c>
      <c r="HM20" s="223">
        <v>44863</v>
      </c>
      <c r="HN20" s="221" t="s">
        <v>2836</v>
      </c>
      <c r="HO20" s="224">
        <v>0</v>
      </c>
      <c r="HP20" s="224" t="s">
        <v>2373</v>
      </c>
      <c r="HQ20" s="224" t="s">
        <v>30</v>
      </c>
      <c r="HR20" s="224">
        <v>2</v>
      </c>
      <c r="HS20" s="224" t="s">
        <v>14</v>
      </c>
      <c r="HT20" s="224" t="s">
        <v>14</v>
      </c>
      <c r="HU20" s="214">
        <v>44863</v>
      </c>
      <c r="HV20" s="222" t="s">
        <v>2833</v>
      </c>
      <c r="HW20" s="222">
        <v>0</v>
      </c>
      <c r="HX20" s="222" t="s">
        <v>2373</v>
      </c>
      <c r="HY20" s="222" t="s">
        <v>30</v>
      </c>
      <c r="HZ20" s="222">
        <v>2</v>
      </c>
      <c r="IA20" s="222" t="s">
        <v>14</v>
      </c>
      <c r="IB20" s="222" t="s">
        <v>14</v>
      </c>
      <c r="IC20" s="223">
        <v>44863</v>
      </c>
      <c r="ID20" s="221" t="s">
        <v>2835</v>
      </c>
      <c r="IE20" s="224">
        <v>0</v>
      </c>
      <c r="IF20" s="224" t="s">
        <v>2373</v>
      </c>
      <c r="IG20" s="224" t="s">
        <v>30</v>
      </c>
      <c r="IH20" s="224">
        <v>2</v>
      </c>
      <c r="II20" s="224" t="s">
        <v>14</v>
      </c>
      <c r="IJ20" s="224" t="s">
        <v>14</v>
      </c>
      <c r="IK20" s="214">
        <v>44863</v>
      </c>
      <c r="IL20" s="222" t="s">
        <v>2834</v>
      </c>
      <c r="IM20" s="222">
        <v>1</v>
      </c>
      <c r="IN20" s="222" t="s">
        <v>2373</v>
      </c>
      <c r="IO20" s="222" t="s">
        <v>30</v>
      </c>
      <c r="IP20" s="222">
        <v>2</v>
      </c>
      <c r="IQ20" s="222" t="s">
        <v>14</v>
      </c>
      <c r="IR20" s="222" t="s">
        <v>14</v>
      </c>
      <c r="IS20" s="223">
        <v>44863</v>
      </c>
    </row>
    <row r="21" spans="1:253" s="11" customFormat="1" ht="12.95" customHeight="1" x14ac:dyDescent="0.2">
      <c r="A21" s="11" t="s">
        <v>2839</v>
      </c>
      <c r="B21" s="11" t="s">
        <v>9313</v>
      </c>
      <c r="C21" s="11" t="s">
        <v>2840</v>
      </c>
      <c r="D21" s="11" t="s">
        <v>2841</v>
      </c>
      <c r="E21" s="11" t="s">
        <v>8729</v>
      </c>
      <c r="F21" s="11" t="s">
        <v>5705</v>
      </c>
      <c r="G21" s="212">
        <v>51600000</v>
      </c>
      <c r="H21" s="213" t="s">
        <v>4372</v>
      </c>
      <c r="I21" s="213" t="s">
        <v>74</v>
      </c>
      <c r="J21" s="213">
        <v>1</v>
      </c>
      <c r="K21" s="213" t="s">
        <v>5704</v>
      </c>
      <c r="L21" s="213" t="s">
        <v>5703</v>
      </c>
      <c r="M21" s="214">
        <v>45014</v>
      </c>
      <c r="N21" s="221" t="s">
        <v>5708</v>
      </c>
      <c r="O21" s="216">
        <v>1109500</v>
      </c>
      <c r="P21" s="216" t="s">
        <v>1929</v>
      </c>
      <c r="Q21" s="216" t="s">
        <v>74</v>
      </c>
      <c r="R21" s="216">
        <v>1</v>
      </c>
      <c r="S21" s="216" t="s">
        <v>5707</v>
      </c>
      <c r="T21" s="216" t="s">
        <v>5706</v>
      </c>
      <c r="U21" s="217">
        <v>45014</v>
      </c>
      <c r="V21" s="221" t="s">
        <v>5710</v>
      </c>
      <c r="W21" s="213">
        <v>51600000</v>
      </c>
      <c r="X21" s="213" t="s">
        <v>4372</v>
      </c>
      <c r="Y21" s="213" t="s">
        <v>74</v>
      </c>
      <c r="Z21" s="213">
        <v>1</v>
      </c>
      <c r="AA21" s="213" t="s">
        <v>5709</v>
      </c>
      <c r="AB21" s="213" t="s">
        <v>5703</v>
      </c>
      <c r="AC21" s="214">
        <v>45014</v>
      </c>
      <c r="AD21" s="221" t="s">
        <v>5712</v>
      </c>
      <c r="AE21" s="218">
        <v>9800000</v>
      </c>
      <c r="AF21" s="218" t="s">
        <v>4372</v>
      </c>
      <c r="AG21" s="218" t="s">
        <v>74</v>
      </c>
      <c r="AH21" s="218">
        <v>1</v>
      </c>
      <c r="AI21" s="218" t="s">
        <v>5711</v>
      </c>
      <c r="AJ21" s="218" t="s">
        <v>5703</v>
      </c>
      <c r="AK21" s="219">
        <v>45014</v>
      </c>
      <c r="AL21" s="221" t="s">
        <v>5714</v>
      </c>
      <c r="AM21" s="213">
        <v>4600000</v>
      </c>
      <c r="AN21" s="213" t="s">
        <v>4372</v>
      </c>
      <c r="AO21" s="213" t="s">
        <v>74</v>
      </c>
      <c r="AP21" s="213">
        <v>1</v>
      </c>
      <c r="AQ21" s="213" t="s">
        <v>5713</v>
      </c>
      <c r="AR21" s="213" t="s">
        <v>5703</v>
      </c>
      <c r="AS21" s="214">
        <v>45014</v>
      </c>
      <c r="AT21" s="222" t="s">
        <v>5716</v>
      </c>
      <c r="AU21" s="218">
        <v>99</v>
      </c>
      <c r="AV21" s="218" t="s">
        <v>4372</v>
      </c>
      <c r="AW21" s="218" t="s">
        <v>30</v>
      </c>
      <c r="AX21" s="218">
        <v>2</v>
      </c>
      <c r="AY21" s="218" t="s">
        <v>5715</v>
      </c>
      <c r="AZ21" s="218" t="s">
        <v>5703</v>
      </c>
      <c r="BA21" s="219">
        <v>45014</v>
      </c>
      <c r="BB21" s="221" t="s">
        <v>5737</v>
      </c>
      <c r="BC21" s="213" t="s">
        <v>14</v>
      </c>
      <c r="BD21" s="213" t="s">
        <v>794</v>
      </c>
      <c r="BE21" s="213" t="s">
        <v>14</v>
      </c>
      <c r="BF21" s="213" t="s">
        <v>14</v>
      </c>
      <c r="BG21" s="213" t="s">
        <v>15</v>
      </c>
      <c r="BH21" s="213" t="s">
        <v>794</v>
      </c>
      <c r="BI21" s="214">
        <v>45014</v>
      </c>
      <c r="BJ21" s="222" t="s">
        <v>5720</v>
      </c>
      <c r="BK21" s="222">
        <v>3126</v>
      </c>
      <c r="BL21" s="222" t="s">
        <v>5717</v>
      </c>
      <c r="BM21" s="222" t="s">
        <v>74</v>
      </c>
      <c r="BN21" s="222">
        <v>1</v>
      </c>
      <c r="BO21" s="222" t="s">
        <v>5719</v>
      </c>
      <c r="BP21" s="218" t="s">
        <v>5718</v>
      </c>
      <c r="BQ21" s="223">
        <v>45014</v>
      </c>
      <c r="BR21" s="221" t="s">
        <v>5739</v>
      </c>
      <c r="BS21" s="224">
        <v>96400</v>
      </c>
      <c r="BT21" s="224" t="s">
        <v>4372</v>
      </c>
      <c r="BU21" s="224" t="s">
        <v>74</v>
      </c>
      <c r="BV21" s="224">
        <v>1</v>
      </c>
      <c r="BW21" s="224" t="s">
        <v>5738</v>
      </c>
      <c r="BX21" s="224" t="s">
        <v>5718</v>
      </c>
      <c r="BY21" s="214">
        <v>45014</v>
      </c>
      <c r="BZ21" s="222" t="s">
        <v>5740</v>
      </c>
      <c r="CA21" s="222" t="s">
        <v>14</v>
      </c>
      <c r="CB21" s="222" t="s">
        <v>14</v>
      </c>
      <c r="CC21" s="222" t="s">
        <v>14</v>
      </c>
      <c r="CD21" s="222" t="s">
        <v>14</v>
      </c>
      <c r="CE21" s="222" t="s">
        <v>15</v>
      </c>
      <c r="CF21" s="222" t="s">
        <v>14</v>
      </c>
      <c r="CG21" s="223">
        <v>45014</v>
      </c>
      <c r="CH21" s="221" t="s">
        <v>9869</v>
      </c>
      <c r="CI21" s="222" t="e">
        <v>#N/A</v>
      </c>
      <c r="CJ21" s="222" t="e">
        <v>#N/A</v>
      </c>
      <c r="CK21" s="222" t="e">
        <v>#N/A</v>
      </c>
      <c r="CL21" s="222" t="e">
        <v>#N/A</v>
      </c>
      <c r="CM21" s="222" t="e">
        <v>#N/A</v>
      </c>
      <c r="CN21" s="222" t="e">
        <v>#N/A</v>
      </c>
      <c r="CO21" s="225" t="e">
        <v>#N/A</v>
      </c>
      <c r="CP21" s="222" t="s">
        <v>5741</v>
      </c>
      <c r="CQ21" s="224" t="s">
        <v>14</v>
      </c>
      <c r="CR21" s="224" t="s">
        <v>14</v>
      </c>
      <c r="CS21" s="224" t="s">
        <v>14</v>
      </c>
      <c r="CT21" s="224" t="s">
        <v>14</v>
      </c>
      <c r="CU21" s="224" t="s">
        <v>15</v>
      </c>
      <c r="CV21" s="224" t="s">
        <v>14</v>
      </c>
      <c r="CW21" s="214">
        <v>45014</v>
      </c>
      <c r="CX21" s="222" t="s">
        <v>5722</v>
      </c>
      <c r="CY21" s="218">
        <v>7700000</v>
      </c>
      <c r="CZ21" s="218" t="s">
        <v>4372</v>
      </c>
      <c r="DA21" s="218" t="s">
        <v>74</v>
      </c>
      <c r="DB21" s="218">
        <v>1</v>
      </c>
      <c r="DC21" s="218" t="s">
        <v>5727</v>
      </c>
      <c r="DD21" s="218" t="s">
        <v>5718</v>
      </c>
      <c r="DE21" s="220">
        <v>45014</v>
      </c>
      <c r="DF21" s="221" t="s">
        <v>5724</v>
      </c>
      <c r="DG21" s="213">
        <v>41800000</v>
      </c>
      <c r="DH21" s="224" t="s">
        <v>4372</v>
      </c>
      <c r="DI21" s="224" t="s">
        <v>74</v>
      </c>
      <c r="DJ21" s="224">
        <v>1</v>
      </c>
      <c r="DK21" s="224" t="s">
        <v>5723</v>
      </c>
      <c r="DL21" s="224" t="s">
        <v>5718</v>
      </c>
      <c r="DM21" s="214">
        <v>45014</v>
      </c>
      <c r="DN21" s="222" t="s">
        <v>5726</v>
      </c>
      <c r="DO21" s="218">
        <v>2100000</v>
      </c>
      <c r="DP21" s="222" t="s">
        <v>4372</v>
      </c>
      <c r="DQ21" s="222" t="s">
        <v>74</v>
      </c>
      <c r="DR21" s="222">
        <v>1</v>
      </c>
      <c r="DS21" s="222" t="s">
        <v>5725</v>
      </c>
      <c r="DT21" s="222" t="s">
        <v>5718</v>
      </c>
      <c r="DU21" s="223">
        <v>45014</v>
      </c>
      <c r="DV21" s="221" t="s">
        <v>5728</v>
      </c>
      <c r="DW21" s="213">
        <v>4206000</v>
      </c>
      <c r="DX21" s="224" t="s">
        <v>4372</v>
      </c>
      <c r="DY21" s="224" t="s">
        <v>74</v>
      </c>
      <c r="DZ21" s="224">
        <v>1</v>
      </c>
      <c r="EA21" s="224" t="s">
        <v>5727</v>
      </c>
      <c r="EB21" s="224" t="s">
        <v>5718</v>
      </c>
      <c r="EC21" s="214">
        <v>45014</v>
      </c>
      <c r="ED21" s="222" t="s">
        <v>5730</v>
      </c>
      <c r="EE21" s="218">
        <v>3100000</v>
      </c>
      <c r="EF21" s="222" t="s">
        <v>4372</v>
      </c>
      <c r="EG21" s="222" t="s">
        <v>74</v>
      </c>
      <c r="EH21" s="222">
        <v>1</v>
      </c>
      <c r="EI21" s="222" t="s">
        <v>5729</v>
      </c>
      <c r="EJ21" s="222" t="s">
        <v>5718</v>
      </c>
      <c r="EK21" s="223">
        <v>45014</v>
      </c>
      <c r="EL21" s="221" t="s">
        <v>5732</v>
      </c>
      <c r="EM21" s="213">
        <v>394000</v>
      </c>
      <c r="EN21" s="224" t="s">
        <v>4372</v>
      </c>
      <c r="EO21" s="224" t="s">
        <v>74</v>
      </c>
      <c r="EP21" s="224">
        <v>1</v>
      </c>
      <c r="EQ21" s="224" t="s">
        <v>5731</v>
      </c>
      <c r="ER21" s="224" t="s">
        <v>5718</v>
      </c>
      <c r="ES21" s="214">
        <v>45014</v>
      </c>
      <c r="ET21" s="222" t="s">
        <v>5721</v>
      </c>
      <c r="EU21" s="222">
        <v>3126</v>
      </c>
      <c r="EV21" s="222" t="s">
        <v>5717</v>
      </c>
      <c r="EW21" s="222" t="s">
        <v>74</v>
      </c>
      <c r="EX21" s="222">
        <v>1</v>
      </c>
      <c r="EY21" s="222" t="s">
        <v>5719</v>
      </c>
      <c r="EZ21" s="222" t="s">
        <v>5718</v>
      </c>
      <c r="FA21" s="223">
        <v>45014</v>
      </c>
      <c r="FB21" s="221" t="s">
        <v>5734</v>
      </c>
      <c r="FC21" s="224">
        <v>3</v>
      </c>
      <c r="FD21" s="224" t="s">
        <v>4372</v>
      </c>
      <c r="FE21" s="224" t="s">
        <v>74</v>
      </c>
      <c r="FF21" s="224">
        <v>1</v>
      </c>
      <c r="FG21" s="224" t="s">
        <v>5733</v>
      </c>
      <c r="FH21" s="224" t="s">
        <v>5718</v>
      </c>
      <c r="FI21" s="214">
        <v>45014</v>
      </c>
      <c r="FJ21" s="221" t="s">
        <v>5735</v>
      </c>
      <c r="FK21" s="222" t="s">
        <v>14</v>
      </c>
      <c r="FL21" s="222" t="s">
        <v>794</v>
      </c>
      <c r="FM21" s="222" t="s">
        <v>14</v>
      </c>
      <c r="FN21" s="222" t="s">
        <v>14</v>
      </c>
      <c r="FO21" s="222" t="s">
        <v>15</v>
      </c>
      <c r="FP21" s="218" t="s">
        <v>794</v>
      </c>
      <c r="FQ21" s="219">
        <v>45014</v>
      </c>
      <c r="FR21" s="221" t="s">
        <v>5736</v>
      </c>
      <c r="FS21" s="224" t="s">
        <v>14</v>
      </c>
      <c r="FT21" s="224" t="s">
        <v>794</v>
      </c>
      <c r="FU21" s="224" t="s">
        <v>14</v>
      </c>
      <c r="FV21" s="224" t="s">
        <v>14</v>
      </c>
      <c r="FW21" s="224" t="s">
        <v>15</v>
      </c>
      <c r="FX21" s="224" t="s">
        <v>794</v>
      </c>
      <c r="FY21" s="214">
        <v>45014</v>
      </c>
      <c r="FZ21" s="222" t="s">
        <v>2843</v>
      </c>
      <c r="GA21" s="222">
        <v>0</v>
      </c>
      <c r="GB21" s="222" t="s">
        <v>2373</v>
      </c>
      <c r="GC21" s="222" t="s">
        <v>30</v>
      </c>
      <c r="GD21" s="222">
        <v>2</v>
      </c>
      <c r="GE21" s="222" t="s">
        <v>14</v>
      </c>
      <c r="GF21" s="222" t="s">
        <v>14</v>
      </c>
      <c r="GG21" s="223">
        <v>44863</v>
      </c>
      <c r="GH21" s="221" t="s">
        <v>2849</v>
      </c>
      <c r="GI21" s="224">
        <v>2</v>
      </c>
      <c r="GJ21" s="224" t="s">
        <v>2373</v>
      </c>
      <c r="GK21" s="224" t="s">
        <v>30</v>
      </c>
      <c r="GL21" s="224">
        <v>2</v>
      </c>
      <c r="GM21" s="224" t="s">
        <v>14</v>
      </c>
      <c r="GN21" s="224" t="s">
        <v>14</v>
      </c>
      <c r="GO21" s="214">
        <v>44863</v>
      </c>
      <c r="GP21" s="222" t="s">
        <v>2844</v>
      </c>
      <c r="GQ21" s="222">
        <v>1</v>
      </c>
      <c r="GR21" s="222" t="s">
        <v>2373</v>
      </c>
      <c r="GS21" s="222" t="s">
        <v>30</v>
      </c>
      <c r="GT21" s="222">
        <v>2</v>
      </c>
      <c r="GU21" s="222" t="s">
        <v>14</v>
      </c>
      <c r="GV21" s="222" t="s">
        <v>14</v>
      </c>
      <c r="GW21" s="223">
        <v>44863</v>
      </c>
      <c r="GX21" s="221" t="s">
        <v>2850</v>
      </c>
      <c r="GY21" s="224">
        <v>0</v>
      </c>
      <c r="GZ21" s="224" t="s">
        <v>2373</v>
      </c>
      <c r="HA21" s="224" t="s">
        <v>30</v>
      </c>
      <c r="HB21" s="224">
        <v>2</v>
      </c>
      <c r="HC21" s="224" t="s">
        <v>14</v>
      </c>
      <c r="HD21" s="224" t="s">
        <v>14</v>
      </c>
      <c r="HE21" s="214">
        <v>44863</v>
      </c>
      <c r="HF21" s="222" t="s">
        <v>2842</v>
      </c>
      <c r="HG21" s="222">
        <v>2</v>
      </c>
      <c r="HH21" s="222" t="s">
        <v>2373</v>
      </c>
      <c r="HI21" s="222" t="s">
        <v>30</v>
      </c>
      <c r="HJ21" s="222">
        <v>2</v>
      </c>
      <c r="HK21" s="222" t="s">
        <v>14</v>
      </c>
      <c r="HL21" s="222" t="s">
        <v>14</v>
      </c>
      <c r="HM21" s="223">
        <v>44863</v>
      </c>
      <c r="HN21" s="221" t="s">
        <v>2848</v>
      </c>
      <c r="HO21" s="224">
        <v>2</v>
      </c>
      <c r="HP21" s="224" t="s">
        <v>2373</v>
      </c>
      <c r="HQ21" s="224" t="s">
        <v>30</v>
      </c>
      <c r="HR21" s="224">
        <v>2</v>
      </c>
      <c r="HS21" s="224" t="s">
        <v>14</v>
      </c>
      <c r="HT21" s="224" t="s">
        <v>14</v>
      </c>
      <c r="HU21" s="214">
        <v>44863</v>
      </c>
      <c r="HV21" s="222" t="s">
        <v>2845</v>
      </c>
      <c r="HW21" s="222">
        <v>2</v>
      </c>
      <c r="HX21" s="222" t="s">
        <v>2373</v>
      </c>
      <c r="HY21" s="222" t="s">
        <v>30</v>
      </c>
      <c r="HZ21" s="222">
        <v>2</v>
      </c>
      <c r="IA21" s="222" t="s">
        <v>14</v>
      </c>
      <c r="IB21" s="222" t="s">
        <v>14</v>
      </c>
      <c r="IC21" s="223">
        <v>44863</v>
      </c>
      <c r="ID21" s="221" t="s">
        <v>2847</v>
      </c>
      <c r="IE21" s="224">
        <v>2</v>
      </c>
      <c r="IF21" s="224" t="s">
        <v>2373</v>
      </c>
      <c r="IG21" s="224" t="s">
        <v>30</v>
      </c>
      <c r="IH21" s="224">
        <v>2</v>
      </c>
      <c r="II21" s="224" t="s">
        <v>14</v>
      </c>
      <c r="IJ21" s="224" t="s">
        <v>14</v>
      </c>
      <c r="IK21" s="214">
        <v>44863</v>
      </c>
      <c r="IL21" s="222" t="s">
        <v>2846</v>
      </c>
      <c r="IM21" s="222">
        <v>3</v>
      </c>
      <c r="IN21" s="222" t="s">
        <v>2373</v>
      </c>
      <c r="IO21" s="222" t="s">
        <v>30</v>
      </c>
      <c r="IP21" s="222">
        <v>2</v>
      </c>
      <c r="IQ21" s="222" t="s">
        <v>14</v>
      </c>
      <c r="IR21" s="222" t="s">
        <v>14</v>
      </c>
      <c r="IS21" s="223">
        <v>44863</v>
      </c>
    </row>
    <row r="22" spans="1:253" s="11" customFormat="1" ht="12.95" customHeight="1" x14ac:dyDescent="0.2">
      <c r="A22" s="11" t="s">
        <v>2851</v>
      </c>
      <c r="B22" s="11" t="s">
        <v>9284</v>
      </c>
      <c r="C22" s="11" t="s">
        <v>2852</v>
      </c>
      <c r="D22" s="11" t="s">
        <v>2841</v>
      </c>
      <c r="E22" s="11" t="s">
        <v>8729</v>
      </c>
      <c r="F22" s="11" t="s">
        <v>6354</v>
      </c>
      <c r="G22" s="212">
        <v>51600000</v>
      </c>
      <c r="H22" s="213" t="s">
        <v>4372</v>
      </c>
      <c r="I22" s="213" t="s">
        <v>74</v>
      </c>
      <c r="J22" s="213">
        <v>1</v>
      </c>
      <c r="K22" s="213" t="s">
        <v>5704</v>
      </c>
      <c r="L22" s="213" t="s">
        <v>5703</v>
      </c>
      <c r="M22" s="214">
        <v>45026</v>
      </c>
      <c r="N22" s="221" t="s">
        <v>6355</v>
      </c>
      <c r="O22" s="216">
        <v>1109500</v>
      </c>
      <c r="P22" s="216" t="s">
        <v>1929</v>
      </c>
      <c r="Q22" s="216" t="s">
        <v>74</v>
      </c>
      <c r="R22" s="216">
        <v>1</v>
      </c>
      <c r="S22" s="216" t="s">
        <v>5707</v>
      </c>
      <c r="T22" s="216" t="s">
        <v>1929</v>
      </c>
      <c r="U22" s="217">
        <v>45026</v>
      </c>
      <c r="V22" s="221" t="s">
        <v>6358</v>
      </c>
      <c r="W22" s="213">
        <v>36417000</v>
      </c>
      <c r="X22" s="213" t="s">
        <v>5948</v>
      </c>
      <c r="Y22" s="213" t="s">
        <v>74</v>
      </c>
      <c r="Z22" s="213">
        <v>1</v>
      </c>
      <c r="AA22" s="213" t="s">
        <v>6357</v>
      </c>
      <c r="AB22" s="213" t="s">
        <v>6356</v>
      </c>
      <c r="AC22" s="214">
        <v>45026</v>
      </c>
      <c r="AD22" s="221" t="s">
        <v>6361</v>
      </c>
      <c r="AE22" s="218">
        <v>5778000</v>
      </c>
      <c r="AF22" s="218" t="s">
        <v>6359</v>
      </c>
      <c r="AG22" s="218" t="s">
        <v>1882</v>
      </c>
      <c r="AH22" s="218">
        <v>2</v>
      </c>
      <c r="AI22" s="218" t="s">
        <v>6360</v>
      </c>
      <c r="AJ22" s="218" t="s">
        <v>6356</v>
      </c>
      <c r="AK22" s="219">
        <v>45026</v>
      </c>
      <c r="AL22" s="221" t="s">
        <v>6365</v>
      </c>
      <c r="AM22" s="213">
        <v>2478000</v>
      </c>
      <c r="AN22" s="213" t="s">
        <v>6362</v>
      </c>
      <c r="AO22" s="213" t="s">
        <v>1882</v>
      </c>
      <c r="AP22" s="213">
        <v>2</v>
      </c>
      <c r="AQ22" s="213" t="s">
        <v>6364</v>
      </c>
      <c r="AR22" s="213" t="s">
        <v>6363</v>
      </c>
      <c r="AS22" s="214">
        <v>45026</v>
      </c>
      <c r="AT22" s="222" t="s">
        <v>6367</v>
      </c>
      <c r="AU22" s="218" t="s">
        <v>14</v>
      </c>
      <c r="AV22" s="218" t="s">
        <v>794</v>
      </c>
      <c r="AW22" s="218" t="s">
        <v>14</v>
      </c>
      <c r="AX22" s="218" t="s">
        <v>14</v>
      </c>
      <c r="AY22" s="218" t="s">
        <v>6366</v>
      </c>
      <c r="AZ22" s="218" t="s">
        <v>794</v>
      </c>
      <c r="BA22" s="219">
        <v>45026</v>
      </c>
      <c r="BB22" s="221" t="s">
        <v>6383</v>
      </c>
      <c r="BC22" s="213" t="s">
        <v>14</v>
      </c>
      <c r="BD22" s="213" t="s">
        <v>1228</v>
      </c>
      <c r="BE22" s="213" t="s">
        <v>14</v>
      </c>
      <c r="BF22" s="213" t="s">
        <v>14</v>
      </c>
      <c r="BG22" s="213" t="s">
        <v>15</v>
      </c>
      <c r="BH22" s="213" t="s">
        <v>14</v>
      </c>
      <c r="BI22" s="214">
        <v>45026</v>
      </c>
      <c r="BJ22" s="222" t="s">
        <v>6368</v>
      </c>
      <c r="BK22" s="222" t="s">
        <v>14</v>
      </c>
      <c r="BL22" s="222" t="s">
        <v>794</v>
      </c>
      <c r="BM22" s="222" t="s">
        <v>14</v>
      </c>
      <c r="BN22" s="222" t="s">
        <v>14</v>
      </c>
      <c r="BO22" s="222" t="s">
        <v>6366</v>
      </c>
      <c r="BP22" s="218" t="s">
        <v>14</v>
      </c>
      <c r="BQ22" s="223">
        <v>45026</v>
      </c>
      <c r="BR22" s="221" t="s">
        <v>6384</v>
      </c>
      <c r="BS22" s="224" t="s">
        <v>14</v>
      </c>
      <c r="BT22" s="224" t="s">
        <v>1228</v>
      </c>
      <c r="BU22" s="224" t="s">
        <v>14</v>
      </c>
      <c r="BV22" s="224" t="s">
        <v>14</v>
      </c>
      <c r="BW22" s="224" t="s">
        <v>15</v>
      </c>
      <c r="BX22" s="224" t="s">
        <v>14</v>
      </c>
      <c r="BY22" s="214">
        <v>45026</v>
      </c>
      <c r="BZ22" s="222" t="s">
        <v>6385</v>
      </c>
      <c r="CA22" s="222" t="s">
        <v>14</v>
      </c>
      <c r="CB22" s="222" t="s">
        <v>1228</v>
      </c>
      <c r="CC22" s="222" t="s">
        <v>14</v>
      </c>
      <c r="CD22" s="222" t="s">
        <v>14</v>
      </c>
      <c r="CE22" s="222" t="s">
        <v>15</v>
      </c>
      <c r="CF22" s="222" t="s">
        <v>14</v>
      </c>
      <c r="CG22" s="223">
        <v>45026</v>
      </c>
      <c r="CH22" s="221" t="s">
        <v>9870</v>
      </c>
      <c r="CI22" s="222" t="e">
        <v>#N/A</v>
      </c>
      <c r="CJ22" s="222" t="e">
        <v>#N/A</v>
      </c>
      <c r="CK22" s="222" t="e">
        <v>#N/A</v>
      </c>
      <c r="CL22" s="222" t="e">
        <v>#N/A</v>
      </c>
      <c r="CM22" s="222" t="e">
        <v>#N/A</v>
      </c>
      <c r="CN22" s="222" t="e">
        <v>#N/A</v>
      </c>
      <c r="CO22" s="225" t="e">
        <v>#N/A</v>
      </c>
      <c r="CP22" s="222" t="s">
        <v>6386</v>
      </c>
      <c r="CQ22" s="224" t="s">
        <v>14</v>
      </c>
      <c r="CR22" s="224" t="s">
        <v>1228</v>
      </c>
      <c r="CS22" s="224" t="s">
        <v>14</v>
      </c>
      <c r="CT22" s="224" t="s">
        <v>14</v>
      </c>
      <c r="CU22" s="224" t="s">
        <v>15</v>
      </c>
      <c r="CV22" s="224" t="s">
        <v>14</v>
      </c>
      <c r="CW22" s="214">
        <v>45026</v>
      </c>
      <c r="CX22" s="222" t="s">
        <v>6372</v>
      </c>
      <c r="CY22" s="218">
        <v>5400000</v>
      </c>
      <c r="CZ22" s="218" t="s">
        <v>4372</v>
      </c>
      <c r="DA22" s="218" t="s">
        <v>1882</v>
      </c>
      <c r="DB22" s="218">
        <v>2</v>
      </c>
      <c r="DC22" s="218" t="s">
        <v>6377</v>
      </c>
      <c r="DD22" s="218" t="s">
        <v>6371</v>
      </c>
      <c r="DE22" s="220">
        <v>45026</v>
      </c>
      <c r="DF22" s="221" t="s">
        <v>6374</v>
      </c>
      <c r="DG22" s="213">
        <v>30639000</v>
      </c>
      <c r="DH22" s="224" t="s">
        <v>4372</v>
      </c>
      <c r="DI22" s="224" t="s">
        <v>1882</v>
      </c>
      <c r="DJ22" s="224">
        <v>2</v>
      </c>
      <c r="DK22" s="224" t="s">
        <v>6373</v>
      </c>
      <c r="DL22" s="224" t="s">
        <v>6371</v>
      </c>
      <c r="DM22" s="214">
        <v>45026</v>
      </c>
      <c r="DN22" s="222" t="s">
        <v>6376</v>
      </c>
      <c r="DO22" s="218">
        <v>378000</v>
      </c>
      <c r="DP22" s="222" t="s">
        <v>4372</v>
      </c>
      <c r="DQ22" s="222" t="s">
        <v>1882</v>
      </c>
      <c r="DR22" s="222">
        <v>2</v>
      </c>
      <c r="DS22" s="222" t="s">
        <v>6375</v>
      </c>
      <c r="DT22" s="222" t="s">
        <v>6371</v>
      </c>
      <c r="DU22" s="223">
        <v>45026</v>
      </c>
      <c r="DV22" s="221" t="s">
        <v>6378</v>
      </c>
      <c r="DW22" s="213">
        <v>5400000</v>
      </c>
      <c r="DX22" s="224" t="s">
        <v>4372</v>
      </c>
      <c r="DY22" s="224" t="s">
        <v>1882</v>
      </c>
      <c r="DZ22" s="224">
        <v>2</v>
      </c>
      <c r="EA22" s="224" t="s">
        <v>6377</v>
      </c>
      <c r="EB22" s="224" t="s">
        <v>6371</v>
      </c>
      <c r="EC22" s="214">
        <v>45026</v>
      </c>
      <c r="ED22" s="222" t="s">
        <v>6379</v>
      </c>
      <c r="EE22" s="218">
        <v>0</v>
      </c>
      <c r="EF22" s="222" t="s">
        <v>794</v>
      </c>
      <c r="EG22" s="222" t="s">
        <v>14</v>
      </c>
      <c r="EH22" s="222" t="s">
        <v>14</v>
      </c>
      <c r="EI22" s="222" t="s">
        <v>15</v>
      </c>
      <c r="EJ22" s="222" t="s">
        <v>794</v>
      </c>
      <c r="EK22" s="223">
        <v>45026</v>
      </c>
      <c r="EL22" s="221" t="s">
        <v>6380</v>
      </c>
      <c r="EM22" s="213">
        <v>0</v>
      </c>
      <c r="EN22" s="224" t="s">
        <v>794</v>
      </c>
      <c r="EO22" s="224" t="s">
        <v>14</v>
      </c>
      <c r="EP22" s="224" t="s">
        <v>14</v>
      </c>
      <c r="EQ22" s="224" t="s">
        <v>15</v>
      </c>
      <c r="ER22" s="224" t="s">
        <v>794</v>
      </c>
      <c r="ES22" s="214">
        <v>45026</v>
      </c>
      <c r="ET22" s="222" t="s">
        <v>6370</v>
      </c>
      <c r="EU22" s="222">
        <v>3126</v>
      </c>
      <c r="EV22" s="222" t="s">
        <v>5717</v>
      </c>
      <c r="EW22" s="222" t="s">
        <v>74</v>
      </c>
      <c r="EX22" s="222">
        <v>1</v>
      </c>
      <c r="EY22" s="222" t="s">
        <v>6369</v>
      </c>
      <c r="EZ22" s="222" t="s">
        <v>5718</v>
      </c>
      <c r="FA22" s="223">
        <v>45026</v>
      </c>
      <c r="FB22" s="221" t="s">
        <v>6382</v>
      </c>
      <c r="FC22" s="224">
        <v>3</v>
      </c>
      <c r="FD22" s="224" t="s">
        <v>4372</v>
      </c>
      <c r="FE22" s="224" t="s">
        <v>74</v>
      </c>
      <c r="FF22" s="224">
        <v>1</v>
      </c>
      <c r="FG22" s="224" t="s">
        <v>6381</v>
      </c>
      <c r="FH22" s="224" t="s">
        <v>6371</v>
      </c>
      <c r="FI22" s="214">
        <v>45026</v>
      </c>
      <c r="FJ22" s="221" t="s">
        <v>3983</v>
      </c>
      <c r="FK22" s="222" t="s">
        <v>14</v>
      </c>
      <c r="FL22" s="222" t="s">
        <v>1228</v>
      </c>
      <c r="FM22" s="222" t="s">
        <v>14</v>
      </c>
      <c r="FN22" s="222" t="s">
        <v>14</v>
      </c>
      <c r="FO22" s="222" t="s">
        <v>375</v>
      </c>
      <c r="FP22" s="218" t="s">
        <v>14</v>
      </c>
      <c r="FQ22" s="219">
        <v>44915</v>
      </c>
      <c r="FR22" s="221" t="s">
        <v>3984</v>
      </c>
      <c r="FS22" s="224" t="s">
        <v>14</v>
      </c>
      <c r="FT22" s="224" t="s">
        <v>1228</v>
      </c>
      <c r="FU22" s="224" t="s">
        <v>14</v>
      </c>
      <c r="FV22" s="224" t="s">
        <v>14</v>
      </c>
      <c r="FW22" s="224" t="s">
        <v>375</v>
      </c>
      <c r="FX22" s="224" t="s">
        <v>14</v>
      </c>
      <c r="FY22" s="214">
        <v>44915</v>
      </c>
      <c r="FZ22" s="222" t="s">
        <v>2854</v>
      </c>
      <c r="GA22" s="222">
        <v>0</v>
      </c>
      <c r="GB22" s="222" t="s">
        <v>2373</v>
      </c>
      <c r="GC22" s="222" t="s">
        <v>30</v>
      </c>
      <c r="GD22" s="222">
        <v>2</v>
      </c>
      <c r="GE22" s="222" t="s">
        <v>14</v>
      </c>
      <c r="GF22" s="222" t="s">
        <v>14</v>
      </c>
      <c r="GG22" s="223">
        <v>44863</v>
      </c>
      <c r="GH22" s="221" t="s">
        <v>2860</v>
      </c>
      <c r="GI22" s="224">
        <v>2</v>
      </c>
      <c r="GJ22" s="224" t="s">
        <v>2373</v>
      </c>
      <c r="GK22" s="224" t="s">
        <v>30</v>
      </c>
      <c r="GL22" s="224">
        <v>2</v>
      </c>
      <c r="GM22" s="224" t="s">
        <v>14</v>
      </c>
      <c r="GN22" s="224" t="s">
        <v>14</v>
      </c>
      <c r="GO22" s="214">
        <v>44863</v>
      </c>
      <c r="GP22" s="222" t="s">
        <v>2855</v>
      </c>
      <c r="GQ22" s="222">
        <v>1</v>
      </c>
      <c r="GR22" s="222" t="s">
        <v>2373</v>
      </c>
      <c r="GS22" s="222" t="s">
        <v>30</v>
      </c>
      <c r="GT22" s="222">
        <v>2</v>
      </c>
      <c r="GU22" s="222" t="s">
        <v>14</v>
      </c>
      <c r="GV22" s="222" t="s">
        <v>14</v>
      </c>
      <c r="GW22" s="223">
        <v>44863</v>
      </c>
      <c r="GX22" s="221" t="s">
        <v>2861</v>
      </c>
      <c r="GY22" s="224">
        <v>0</v>
      </c>
      <c r="GZ22" s="224" t="s">
        <v>2373</v>
      </c>
      <c r="HA22" s="224" t="s">
        <v>30</v>
      </c>
      <c r="HB22" s="224">
        <v>2</v>
      </c>
      <c r="HC22" s="224" t="s">
        <v>14</v>
      </c>
      <c r="HD22" s="224" t="s">
        <v>14</v>
      </c>
      <c r="HE22" s="214">
        <v>44863</v>
      </c>
      <c r="HF22" s="222" t="s">
        <v>2853</v>
      </c>
      <c r="HG22" s="222">
        <v>2</v>
      </c>
      <c r="HH22" s="222" t="s">
        <v>2373</v>
      </c>
      <c r="HI22" s="222" t="s">
        <v>30</v>
      </c>
      <c r="HJ22" s="222">
        <v>2</v>
      </c>
      <c r="HK22" s="222" t="s">
        <v>14</v>
      </c>
      <c r="HL22" s="222" t="s">
        <v>14</v>
      </c>
      <c r="HM22" s="223">
        <v>44863</v>
      </c>
      <c r="HN22" s="221" t="s">
        <v>2859</v>
      </c>
      <c r="HO22" s="224">
        <v>2</v>
      </c>
      <c r="HP22" s="224" t="s">
        <v>2373</v>
      </c>
      <c r="HQ22" s="224" t="s">
        <v>30</v>
      </c>
      <c r="HR22" s="224">
        <v>2</v>
      </c>
      <c r="HS22" s="224" t="s">
        <v>14</v>
      </c>
      <c r="HT22" s="224" t="s">
        <v>14</v>
      </c>
      <c r="HU22" s="214">
        <v>44863</v>
      </c>
      <c r="HV22" s="222" t="s">
        <v>2856</v>
      </c>
      <c r="HW22" s="222">
        <v>2</v>
      </c>
      <c r="HX22" s="222" t="s">
        <v>2373</v>
      </c>
      <c r="HY22" s="222" t="s">
        <v>30</v>
      </c>
      <c r="HZ22" s="222">
        <v>2</v>
      </c>
      <c r="IA22" s="222" t="s">
        <v>14</v>
      </c>
      <c r="IB22" s="222" t="s">
        <v>14</v>
      </c>
      <c r="IC22" s="223">
        <v>44863</v>
      </c>
      <c r="ID22" s="221" t="s">
        <v>2858</v>
      </c>
      <c r="IE22" s="224">
        <v>2</v>
      </c>
      <c r="IF22" s="224" t="s">
        <v>2373</v>
      </c>
      <c r="IG22" s="224" t="s">
        <v>30</v>
      </c>
      <c r="IH22" s="224">
        <v>2</v>
      </c>
      <c r="II22" s="224" t="s">
        <v>14</v>
      </c>
      <c r="IJ22" s="224" t="s">
        <v>14</v>
      </c>
      <c r="IK22" s="214">
        <v>44863</v>
      </c>
      <c r="IL22" s="222" t="s">
        <v>2857</v>
      </c>
      <c r="IM22" s="222">
        <v>3</v>
      </c>
      <c r="IN22" s="222" t="s">
        <v>2373</v>
      </c>
      <c r="IO22" s="222" t="s">
        <v>30</v>
      </c>
      <c r="IP22" s="222">
        <v>2</v>
      </c>
      <c r="IQ22" s="222" t="s">
        <v>14</v>
      </c>
      <c r="IR22" s="222" t="s">
        <v>14</v>
      </c>
      <c r="IS22" s="223">
        <v>44863</v>
      </c>
    </row>
    <row r="23" spans="1:253" s="11" customFormat="1" ht="12.95" customHeight="1" x14ac:dyDescent="0.2">
      <c r="A23" s="11" t="s">
        <v>2862</v>
      </c>
      <c r="B23" s="11" t="s">
        <v>9284</v>
      </c>
      <c r="C23" s="11" t="s">
        <v>2863</v>
      </c>
      <c r="D23" s="11" t="s">
        <v>2864</v>
      </c>
      <c r="E23" s="11" t="s">
        <v>8734</v>
      </c>
      <c r="F23" s="11" t="s">
        <v>8122</v>
      </c>
      <c r="G23" s="212">
        <v>5365000</v>
      </c>
      <c r="H23" s="213" t="s">
        <v>1978</v>
      </c>
      <c r="I23" s="213" t="s">
        <v>1882</v>
      </c>
      <c r="J23" s="213">
        <v>2</v>
      </c>
      <c r="K23" s="213" t="s">
        <v>8121</v>
      </c>
      <c r="L23" s="213" t="s">
        <v>8120</v>
      </c>
      <c r="M23" s="214">
        <v>45046</v>
      </c>
      <c r="N23" s="221" t="s">
        <v>8126</v>
      </c>
      <c r="O23" s="216">
        <v>4462</v>
      </c>
      <c r="P23" s="216" t="s">
        <v>8123</v>
      </c>
      <c r="Q23" s="216" t="s">
        <v>1882</v>
      </c>
      <c r="R23" s="216">
        <v>2</v>
      </c>
      <c r="S23" s="216" t="s">
        <v>8125</v>
      </c>
      <c r="T23" s="216" t="s">
        <v>8124</v>
      </c>
      <c r="U23" s="217">
        <v>45046</v>
      </c>
      <c r="V23" s="221" t="s">
        <v>8130</v>
      </c>
      <c r="W23" s="213">
        <v>1133000</v>
      </c>
      <c r="X23" s="213" t="s">
        <v>8127</v>
      </c>
      <c r="Y23" s="213" t="s">
        <v>19</v>
      </c>
      <c r="Z23" s="213">
        <v>3</v>
      </c>
      <c r="AA23" s="213" t="s">
        <v>8129</v>
      </c>
      <c r="AB23" s="213" t="s">
        <v>8128</v>
      </c>
      <c r="AC23" s="214">
        <v>45046</v>
      </c>
      <c r="AD23" s="221" t="s">
        <v>8134</v>
      </c>
      <c r="AE23" s="218">
        <v>247000</v>
      </c>
      <c r="AF23" s="218" t="s">
        <v>8131</v>
      </c>
      <c r="AG23" s="218" t="s">
        <v>1882</v>
      </c>
      <c r="AH23" s="218">
        <v>2</v>
      </c>
      <c r="AI23" s="218" t="s">
        <v>8133</v>
      </c>
      <c r="AJ23" s="218" t="s">
        <v>8132</v>
      </c>
      <c r="AK23" s="219">
        <v>45046</v>
      </c>
      <c r="AL23" s="221" t="s">
        <v>8138</v>
      </c>
      <c r="AM23" s="213">
        <v>200000</v>
      </c>
      <c r="AN23" s="213" t="s">
        <v>8135</v>
      </c>
      <c r="AO23" s="213" t="s">
        <v>1882</v>
      </c>
      <c r="AP23" s="213">
        <v>2</v>
      </c>
      <c r="AQ23" s="213" t="s">
        <v>8137</v>
      </c>
      <c r="AR23" s="213" t="s">
        <v>8136</v>
      </c>
      <c r="AS23" s="214">
        <v>45046</v>
      </c>
      <c r="AT23" s="222" t="s">
        <v>8140</v>
      </c>
      <c r="AU23" s="218" t="s">
        <v>14</v>
      </c>
      <c r="AV23" s="218" t="s">
        <v>1228</v>
      </c>
      <c r="AW23" s="218" t="s">
        <v>14</v>
      </c>
      <c r="AX23" s="218" t="s">
        <v>14</v>
      </c>
      <c r="AY23" s="218" t="s">
        <v>8139</v>
      </c>
      <c r="AZ23" s="218" t="s">
        <v>14</v>
      </c>
      <c r="BA23" s="219">
        <v>45046</v>
      </c>
      <c r="BB23" s="221" t="s">
        <v>8155</v>
      </c>
      <c r="BC23" s="213" t="s">
        <v>14</v>
      </c>
      <c r="BD23" s="213" t="s">
        <v>1228</v>
      </c>
      <c r="BE23" s="213" t="s">
        <v>14</v>
      </c>
      <c r="BF23" s="213" t="s">
        <v>14</v>
      </c>
      <c r="BG23" s="213" t="s">
        <v>15</v>
      </c>
      <c r="BH23" s="213" t="s">
        <v>14</v>
      </c>
      <c r="BI23" s="214">
        <v>45046</v>
      </c>
      <c r="BJ23" s="222" t="s">
        <v>8142</v>
      </c>
      <c r="BK23" s="222" t="s">
        <v>14</v>
      </c>
      <c r="BL23" s="222" t="s">
        <v>14</v>
      </c>
      <c r="BM23" s="222" t="s">
        <v>14</v>
      </c>
      <c r="BN23" s="222" t="s">
        <v>14</v>
      </c>
      <c r="BO23" s="222" t="s">
        <v>8141</v>
      </c>
      <c r="BP23" s="218" t="s">
        <v>14</v>
      </c>
      <c r="BQ23" s="223">
        <v>45046</v>
      </c>
      <c r="BR23" s="221" t="s">
        <v>8156</v>
      </c>
      <c r="BS23" s="224" t="s">
        <v>14</v>
      </c>
      <c r="BT23" s="224" t="s">
        <v>1228</v>
      </c>
      <c r="BU23" s="224" t="s">
        <v>14</v>
      </c>
      <c r="BV23" s="224" t="s">
        <v>14</v>
      </c>
      <c r="BW23" s="224" t="s">
        <v>15</v>
      </c>
      <c r="BX23" s="224" t="s">
        <v>14</v>
      </c>
      <c r="BY23" s="214">
        <v>45046</v>
      </c>
      <c r="BZ23" s="222" t="s">
        <v>8157</v>
      </c>
      <c r="CA23" s="222" t="s">
        <v>14</v>
      </c>
      <c r="CB23" s="222" t="s">
        <v>1228</v>
      </c>
      <c r="CC23" s="222" t="s">
        <v>14</v>
      </c>
      <c r="CD23" s="222" t="s">
        <v>14</v>
      </c>
      <c r="CE23" s="222" t="s">
        <v>15</v>
      </c>
      <c r="CF23" s="222" t="s">
        <v>14</v>
      </c>
      <c r="CG23" s="223">
        <v>45046</v>
      </c>
      <c r="CH23" s="221" t="s">
        <v>9871</v>
      </c>
      <c r="CI23" s="222" t="e">
        <v>#N/A</v>
      </c>
      <c r="CJ23" s="222" t="e">
        <v>#N/A</v>
      </c>
      <c r="CK23" s="222" t="e">
        <v>#N/A</v>
      </c>
      <c r="CL23" s="222" t="e">
        <v>#N/A</v>
      </c>
      <c r="CM23" s="222" t="e">
        <v>#N/A</v>
      </c>
      <c r="CN23" s="222" t="e">
        <v>#N/A</v>
      </c>
      <c r="CO23" s="225" t="e">
        <v>#N/A</v>
      </c>
      <c r="CP23" s="222" t="s">
        <v>8158</v>
      </c>
      <c r="CQ23" s="224" t="s">
        <v>14</v>
      </c>
      <c r="CR23" s="224" t="s">
        <v>1228</v>
      </c>
      <c r="CS23" s="224" t="s">
        <v>14</v>
      </c>
      <c r="CT23" s="224" t="s">
        <v>14</v>
      </c>
      <c r="CU23" s="224" t="s">
        <v>15</v>
      </c>
      <c r="CV23" s="224" t="s">
        <v>14</v>
      </c>
      <c r="CW23" s="214">
        <v>45046</v>
      </c>
      <c r="CX23" s="222" t="s">
        <v>8144</v>
      </c>
      <c r="CY23" s="218">
        <v>200000</v>
      </c>
      <c r="CZ23" s="218" t="s">
        <v>8145</v>
      </c>
      <c r="DA23" s="218" t="s">
        <v>1882</v>
      </c>
      <c r="DB23" s="218">
        <v>2</v>
      </c>
      <c r="DC23" s="218" t="s">
        <v>4423</v>
      </c>
      <c r="DD23" s="218" t="s">
        <v>8148</v>
      </c>
      <c r="DE23" s="220">
        <v>45046</v>
      </c>
      <c r="DF23" s="221" t="s">
        <v>8147</v>
      </c>
      <c r="DG23" s="213">
        <v>886000</v>
      </c>
      <c r="DH23" s="224" t="s">
        <v>8145</v>
      </c>
      <c r="DI23" s="224" t="s">
        <v>1882</v>
      </c>
      <c r="DJ23" s="224">
        <v>2</v>
      </c>
      <c r="DK23" s="224" t="s">
        <v>1842</v>
      </c>
      <c r="DL23" s="224" t="s">
        <v>8146</v>
      </c>
      <c r="DM23" s="214">
        <v>45046</v>
      </c>
      <c r="DN23" s="222" t="s">
        <v>8149</v>
      </c>
      <c r="DO23" s="218">
        <v>47000</v>
      </c>
      <c r="DP23" s="222" t="s">
        <v>8145</v>
      </c>
      <c r="DQ23" s="222" t="s">
        <v>1882</v>
      </c>
      <c r="DR23" s="222">
        <v>2</v>
      </c>
      <c r="DS23" s="222" t="s">
        <v>4233</v>
      </c>
      <c r="DT23" s="222" t="s">
        <v>8148</v>
      </c>
      <c r="DU23" s="223">
        <v>45046</v>
      </c>
      <c r="DV23" s="221" t="s">
        <v>8150</v>
      </c>
      <c r="DW23" s="213">
        <v>200000</v>
      </c>
      <c r="DX23" s="224" t="s">
        <v>8145</v>
      </c>
      <c r="DY23" s="224" t="s">
        <v>1882</v>
      </c>
      <c r="DZ23" s="224">
        <v>2</v>
      </c>
      <c r="EA23" s="224" t="s">
        <v>4423</v>
      </c>
      <c r="EB23" s="224" t="s">
        <v>8148</v>
      </c>
      <c r="EC23" s="214">
        <v>45046</v>
      </c>
      <c r="ED23" s="222" t="s">
        <v>8151</v>
      </c>
      <c r="EE23" s="218">
        <v>0</v>
      </c>
      <c r="EF23" s="222" t="s">
        <v>14</v>
      </c>
      <c r="EG23" s="222" t="s">
        <v>14</v>
      </c>
      <c r="EH23" s="222" t="s">
        <v>14</v>
      </c>
      <c r="EI23" s="222" t="s">
        <v>4026</v>
      </c>
      <c r="EJ23" s="222" t="s">
        <v>14</v>
      </c>
      <c r="EK23" s="223">
        <v>45046</v>
      </c>
      <c r="EL23" s="221" t="s">
        <v>8152</v>
      </c>
      <c r="EM23" s="213">
        <v>0</v>
      </c>
      <c r="EN23" s="224" t="s">
        <v>14</v>
      </c>
      <c r="EO23" s="224" t="s">
        <v>14</v>
      </c>
      <c r="EP23" s="224" t="s">
        <v>14</v>
      </c>
      <c r="EQ23" s="224" t="s">
        <v>4028</v>
      </c>
      <c r="ER23" s="224" t="s">
        <v>14</v>
      </c>
      <c r="ES23" s="214">
        <v>45046</v>
      </c>
      <c r="ET23" s="222" t="s">
        <v>8143</v>
      </c>
      <c r="EU23" s="222" t="s">
        <v>14</v>
      </c>
      <c r="EV23" s="222" t="s">
        <v>14</v>
      </c>
      <c r="EW23" s="222" t="s">
        <v>14</v>
      </c>
      <c r="EX23" s="222" t="s">
        <v>14</v>
      </c>
      <c r="EY23" s="222" t="s">
        <v>8141</v>
      </c>
      <c r="EZ23" s="222" t="s">
        <v>14</v>
      </c>
      <c r="FA23" s="223">
        <v>45046</v>
      </c>
      <c r="FB23" s="221" t="s">
        <v>8154</v>
      </c>
      <c r="FC23" s="224">
        <v>2</v>
      </c>
      <c r="FD23" s="224" t="s">
        <v>8135</v>
      </c>
      <c r="FE23" s="224" t="s">
        <v>30</v>
      </c>
      <c r="FF23" s="224">
        <v>2</v>
      </c>
      <c r="FG23" s="224" t="s">
        <v>8153</v>
      </c>
      <c r="FH23" s="224" t="s">
        <v>8136</v>
      </c>
      <c r="FI23" s="214">
        <v>45046</v>
      </c>
      <c r="FJ23" s="221" t="s">
        <v>4050</v>
      </c>
      <c r="FK23" s="222" t="s">
        <v>14</v>
      </c>
      <c r="FL23" s="222" t="s">
        <v>14</v>
      </c>
      <c r="FM23" s="222" t="s">
        <v>14</v>
      </c>
      <c r="FN23" s="222" t="s">
        <v>14</v>
      </c>
      <c r="FO23" s="222" t="s">
        <v>4034</v>
      </c>
      <c r="FP23" s="218" t="s">
        <v>14</v>
      </c>
      <c r="FQ23" s="219">
        <v>44921</v>
      </c>
      <c r="FR23" s="221" t="s">
        <v>4051</v>
      </c>
      <c r="FS23" s="224" t="s">
        <v>14</v>
      </c>
      <c r="FT23" s="224" t="s">
        <v>14</v>
      </c>
      <c r="FU23" s="224" t="s">
        <v>14</v>
      </c>
      <c r="FV23" s="224" t="s">
        <v>14</v>
      </c>
      <c r="FW23" s="224" t="s">
        <v>4036</v>
      </c>
      <c r="FX23" s="224" t="s">
        <v>14</v>
      </c>
      <c r="FY23" s="214">
        <v>44921</v>
      </c>
      <c r="FZ23" s="222" t="s">
        <v>2866</v>
      </c>
      <c r="GA23" s="222">
        <v>0</v>
      </c>
      <c r="GB23" s="222" t="s">
        <v>2373</v>
      </c>
      <c r="GC23" s="222" t="s">
        <v>30</v>
      </c>
      <c r="GD23" s="222">
        <v>2</v>
      </c>
      <c r="GE23" s="222" t="s">
        <v>14</v>
      </c>
      <c r="GF23" s="222" t="s">
        <v>14</v>
      </c>
      <c r="GG23" s="223">
        <v>44863</v>
      </c>
      <c r="GH23" s="221" t="s">
        <v>2872</v>
      </c>
      <c r="GI23" s="224">
        <v>0</v>
      </c>
      <c r="GJ23" s="224" t="s">
        <v>2373</v>
      </c>
      <c r="GK23" s="224" t="s">
        <v>30</v>
      </c>
      <c r="GL23" s="224">
        <v>2</v>
      </c>
      <c r="GM23" s="224" t="s">
        <v>14</v>
      </c>
      <c r="GN23" s="224" t="s">
        <v>14</v>
      </c>
      <c r="GO23" s="214">
        <v>44863</v>
      </c>
      <c r="GP23" s="222" t="s">
        <v>2867</v>
      </c>
      <c r="GQ23" s="222">
        <v>0</v>
      </c>
      <c r="GR23" s="222" t="s">
        <v>2373</v>
      </c>
      <c r="GS23" s="222" t="s">
        <v>30</v>
      </c>
      <c r="GT23" s="222">
        <v>2</v>
      </c>
      <c r="GU23" s="222" t="s">
        <v>14</v>
      </c>
      <c r="GV23" s="222" t="s">
        <v>14</v>
      </c>
      <c r="GW23" s="223">
        <v>44863</v>
      </c>
      <c r="GX23" s="221" t="s">
        <v>2873</v>
      </c>
      <c r="GY23" s="224">
        <v>0</v>
      </c>
      <c r="GZ23" s="224" t="s">
        <v>2373</v>
      </c>
      <c r="HA23" s="224" t="s">
        <v>30</v>
      </c>
      <c r="HB23" s="224">
        <v>2</v>
      </c>
      <c r="HC23" s="224" t="s">
        <v>14</v>
      </c>
      <c r="HD23" s="224" t="s">
        <v>14</v>
      </c>
      <c r="HE23" s="214">
        <v>44863</v>
      </c>
      <c r="HF23" s="222" t="s">
        <v>2865</v>
      </c>
      <c r="HG23" s="222">
        <v>0</v>
      </c>
      <c r="HH23" s="222" t="s">
        <v>2373</v>
      </c>
      <c r="HI23" s="222" t="s">
        <v>30</v>
      </c>
      <c r="HJ23" s="222">
        <v>2</v>
      </c>
      <c r="HK23" s="222" t="s">
        <v>14</v>
      </c>
      <c r="HL23" s="222" t="s">
        <v>14</v>
      </c>
      <c r="HM23" s="223">
        <v>44863</v>
      </c>
      <c r="HN23" s="221" t="s">
        <v>2871</v>
      </c>
      <c r="HO23" s="224">
        <v>1</v>
      </c>
      <c r="HP23" s="224" t="s">
        <v>2373</v>
      </c>
      <c r="HQ23" s="224" t="s">
        <v>30</v>
      </c>
      <c r="HR23" s="224">
        <v>2</v>
      </c>
      <c r="HS23" s="224" t="s">
        <v>14</v>
      </c>
      <c r="HT23" s="224" t="s">
        <v>14</v>
      </c>
      <c r="HU23" s="214">
        <v>44863</v>
      </c>
      <c r="HV23" s="222" t="s">
        <v>2868</v>
      </c>
      <c r="HW23" s="222">
        <v>0</v>
      </c>
      <c r="HX23" s="222" t="s">
        <v>2373</v>
      </c>
      <c r="HY23" s="222" t="s">
        <v>30</v>
      </c>
      <c r="HZ23" s="222">
        <v>2</v>
      </c>
      <c r="IA23" s="222" t="s">
        <v>14</v>
      </c>
      <c r="IB23" s="222" t="s">
        <v>14</v>
      </c>
      <c r="IC23" s="223">
        <v>44863</v>
      </c>
      <c r="ID23" s="221" t="s">
        <v>2870</v>
      </c>
      <c r="IE23" s="224">
        <v>0</v>
      </c>
      <c r="IF23" s="224" t="s">
        <v>2373</v>
      </c>
      <c r="IG23" s="224" t="s">
        <v>30</v>
      </c>
      <c r="IH23" s="224">
        <v>2</v>
      </c>
      <c r="II23" s="224" t="s">
        <v>14</v>
      </c>
      <c r="IJ23" s="224" t="s">
        <v>14</v>
      </c>
      <c r="IK23" s="214">
        <v>44863</v>
      </c>
      <c r="IL23" s="222" t="s">
        <v>2869</v>
      </c>
      <c r="IM23" s="222">
        <v>1</v>
      </c>
      <c r="IN23" s="222" t="s">
        <v>2373</v>
      </c>
      <c r="IO23" s="222" t="s">
        <v>30</v>
      </c>
      <c r="IP23" s="222">
        <v>2</v>
      </c>
      <c r="IQ23" s="222" t="s">
        <v>14</v>
      </c>
      <c r="IR23" s="222" t="s">
        <v>14</v>
      </c>
      <c r="IS23" s="223">
        <v>44863</v>
      </c>
    </row>
    <row r="24" spans="1:253" s="11" customFormat="1" ht="12.95" customHeight="1" x14ac:dyDescent="0.2">
      <c r="A24" s="11" t="s">
        <v>3251</v>
      </c>
      <c r="B24" s="11" t="s">
        <v>9320</v>
      </c>
      <c r="C24" s="11" t="s">
        <v>3252</v>
      </c>
      <c r="D24" s="11" t="s">
        <v>3253</v>
      </c>
      <c r="E24" s="11" t="s">
        <v>8743</v>
      </c>
      <c r="F24" s="11" t="s">
        <v>3846</v>
      </c>
      <c r="G24" s="212">
        <v>1182000</v>
      </c>
      <c r="H24" s="213" t="s">
        <v>3806</v>
      </c>
      <c r="I24" s="213" t="s">
        <v>1882</v>
      </c>
      <c r="J24" s="213">
        <v>2</v>
      </c>
      <c r="K24" s="213" t="s">
        <v>3808</v>
      </c>
      <c r="L24" s="213" t="s">
        <v>3807</v>
      </c>
      <c r="M24" s="214">
        <v>44893</v>
      </c>
      <c r="N24" s="221" t="s">
        <v>3848</v>
      </c>
      <c r="O24" s="216">
        <v>23180</v>
      </c>
      <c r="P24" s="216" t="s">
        <v>3810</v>
      </c>
      <c r="Q24" s="216" t="s">
        <v>1882</v>
      </c>
      <c r="R24" s="216">
        <v>2</v>
      </c>
      <c r="S24" s="216" t="s">
        <v>3847</v>
      </c>
      <c r="T24" s="216" t="s">
        <v>3811</v>
      </c>
      <c r="U24" s="217">
        <v>44893</v>
      </c>
      <c r="V24" s="221" t="s">
        <v>5647</v>
      </c>
      <c r="W24" s="213">
        <v>1182000</v>
      </c>
      <c r="X24" s="213" t="s">
        <v>3806</v>
      </c>
      <c r="Y24" s="213" t="s">
        <v>1882</v>
      </c>
      <c r="Z24" s="213">
        <v>2</v>
      </c>
      <c r="AA24" s="213" t="s">
        <v>5646</v>
      </c>
      <c r="AB24" s="213" t="s">
        <v>3807</v>
      </c>
      <c r="AC24" s="214">
        <v>45013</v>
      </c>
      <c r="AD24" s="221" t="s">
        <v>5657</v>
      </c>
      <c r="AE24" s="218">
        <v>659000</v>
      </c>
      <c r="AF24" s="218" t="s">
        <v>5654</v>
      </c>
      <c r="AG24" s="218" t="s">
        <v>1882</v>
      </c>
      <c r="AH24" s="218">
        <v>2</v>
      </c>
      <c r="AI24" s="218" t="s">
        <v>5656</v>
      </c>
      <c r="AJ24" s="218" t="s">
        <v>5655</v>
      </c>
      <c r="AK24" s="219">
        <v>45013</v>
      </c>
      <c r="AL24" s="221" t="s">
        <v>5658</v>
      </c>
      <c r="AM24" s="213">
        <v>45000</v>
      </c>
      <c r="AN24" s="213" t="s">
        <v>5622</v>
      </c>
      <c r="AO24" s="213" t="s">
        <v>1882</v>
      </c>
      <c r="AP24" s="213">
        <v>2</v>
      </c>
      <c r="AQ24" s="213" t="s">
        <v>5634</v>
      </c>
      <c r="AR24" s="213" t="s">
        <v>5623</v>
      </c>
      <c r="AS24" s="214">
        <v>45013</v>
      </c>
      <c r="AT24" s="222" t="s">
        <v>3850</v>
      </c>
      <c r="AU24" s="218" t="s">
        <v>14</v>
      </c>
      <c r="AV24" s="218" t="s">
        <v>14</v>
      </c>
      <c r="AW24" s="218" t="s">
        <v>14</v>
      </c>
      <c r="AX24" s="218" t="s">
        <v>14</v>
      </c>
      <c r="AY24" s="218" t="s">
        <v>3816</v>
      </c>
      <c r="AZ24" s="218" t="s">
        <v>14</v>
      </c>
      <c r="BA24" s="219">
        <v>44893</v>
      </c>
      <c r="BB24" s="221" t="s">
        <v>3849</v>
      </c>
      <c r="BC24" s="213" t="s">
        <v>14</v>
      </c>
      <c r="BD24" s="213" t="s">
        <v>14</v>
      </c>
      <c r="BE24" s="213" t="s">
        <v>14</v>
      </c>
      <c r="BF24" s="213" t="s">
        <v>14</v>
      </c>
      <c r="BG24" s="213" t="s">
        <v>3816</v>
      </c>
      <c r="BH24" s="213" t="s">
        <v>14</v>
      </c>
      <c r="BI24" s="214">
        <v>44893</v>
      </c>
      <c r="BJ24" s="222" t="s">
        <v>3993</v>
      </c>
      <c r="BK24" s="222">
        <v>10</v>
      </c>
      <c r="BL24" s="222" t="s">
        <v>3987</v>
      </c>
      <c r="BM24" s="222" t="s">
        <v>1882</v>
      </c>
      <c r="BN24" s="222">
        <v>2</v>
      </c>
      <c r="BO24" s="222" t="s">
        <v>3989</v>
      </c>
      <c r="BP24" s="218" t="s">
        <v>3988</v>
      </c>
      <c r="BQ24" s="223">
        <v>44915</v>
      </c>
      <c r="BR24" s="221" t="s">
        <v>3851</v>
      </c>
      <c r="BS24" s="224" t="s">
        <v>14</v>
      </c>
      <c r="BT24" s="224" t="s">
        <v>14</v>
      </c>
      <c r="BU24" s="224" t="s">
        <v>14</v>
      </c>
      <c r="BV24" s="224" t="s">
        <v>14</v>
      </c>
      <c r="BW24" s="224" t="s">
        <v>3816</v>
      </c>
      <c r="BX24" s="224" t="s">
        <v>14</v>
      </c>
      <c r="BY24" s="214">
        <v>44893</v>
      </c>
      <c r="BZ24" s="222" t="s">
        <v>3852</v>
      </c>
      <c r="CA24" s="222" t="s">
        <v>14</v>
      </c>
      <c r="CB24" s="222" t="s">
        <v>14</v>
      </c>
      <c r="CC24" s="222" t="s">
        <v>14</v>
      </c>
      <c r="CD24" s="222" t="s">
        <v>14</v>
      </c>
      <c r="CE24" s="222" t="s">
        <v>3816</v>
      </c>
      <c r="CF24" s="222" t="s">
        <v>14</v>
      </c>
      <c r="CG24" s="223">
        <v>44893</v>
      </c>
      <c r="CH24" s="221" t="s">
        <v>9872</v>
      </c>
      <c r="CI24" s="222" t="e">
        <v>#N/A</v>
      </c>
      <c r="CJ24" s="222" t="e">
        <v>#N/A</v>
      </c>
      <c r="CK24" s="222" t="e">
        <v>#N/A</v>
      </c>
      <c r="CL24" s="222" t="e">
        <v>#N/A</v>
      </c>
      <c r="CM24" s="222" t="e">
        <v>#N/A</v>
      </c>
      <c r="CN24" s="222" t="e">
        <v>#N/A</v>
      </c>
      <c r="CO24" s="225" t="e">
        <v>#N/A</v>
      </c>
      <c r="CP24" s="222" t="s">
        <v>3853</v>
      </c>
      <c r="CQ24" s="224" t="s">
        <v>14</v>
      </c>
      <c r="CR24" s="224" t="s">
        <v>14</v>
      </c>
      <c r="CS24" s="224" t="s">
        <v>14</v>
      </c>
      <c r="CT24" s="224" t="s">
        <v>14</v>
      </c>
      <c r="CU24" s="224" t="s">
        <v>3816</v>
      </c>
      <c r="CV24" s="224" t="s">
        <v>14</v>
      </c>
      <c r="CW24" s="214">
        <v>44893</v>
      </c>
      <c r="CX24" s="222" t="s">
        <v>5661</v>
      </c>
      <c r="CY24" s="218">
        <v>237000</v>
      </c>
      <c r="CZ24" s="218" t="s">
        <v>5659</v>
      </c>
      <c r="DA24" s="218" t="s">
        <v>1882</v>
      </c>
      <c r="DB24" s="218">
        <v>2</v>
      </c>
      <c r="DC24" s="218" t="s">
        <v>5660</v>
      </c>
      <c r="DD24" s="218" t="s">
        <v>5655</v>
      </c>
      <c r="DE24" s="220">
        <v>45013</v>
      </c>
      <c r="DF24" s="221" t="s">
        <v>5662</v>
      </c>
      <c r="DG24" s="213">
        <v>523000</v>
      </c>
      <c r="DH24" s="224" t="s">
        <v>5659</v>
      </c>
      <c r="DI24" s="224" t="s">
        <v>1882</v>
      </c>
      <c r="DJ24" s="224">
        <v>2</v>
      </c>
      <c r="DK24" s="224" t="s">
        <v>5660</v>
      </c>
      <c r="DL24" s="224" t="s">
        <v>5655</v>
      </c>
      <c r="DM24" s="214">
        <v>45013</v>
      </c>
      <c r="DN24" s="222" t="s">
        <v>5663</v>
      </c>
      <c r="DO24" s="218">
        <v>422000</v>
      </c>
      <c r="DP24" s="222" t="s">
        <v>5659</v>
      </c>
      <c r="DQ24" s="222" t="s">
        <v>1882</v>
      </c>
      <c r="DR24" s="222">
        <v>2</v>
      </c>
      <c r="DS24" s="222" t="s">
        <v>5660</v>
      </c>
      <c r="DT24" s="222" t="s">
        <v>5655</v>
      </c>
      <c r="DU24" s="223">
        <v>45013</v>
      </c>
      <c r="DV24" s="221" t="s">
        <v>5664</v>
      </c>
      <c r="DW24" s="213">
        <v>225000</v>
      </c>
      <c r="DX24" s="224" t="s">
        <v>5659</v>
      </c>
      <c r="DY24" s="224" t="s">
        <v>1882</v>
      </c>
      <c r="DZ24" s="224">
        <v>2</v>
      </c>
      <c r="EA24" s="224" t="s">
        <v>5660</v>
      </c>
      <c r="EB24" s="224" t="s">
        <v>5655</v>
      </c>
      <c r="EC24" s="214">
        <v>45013</v>
      </c>
      <c r="ED24" s="222" t="s">
        <v>4588</v>
      </c>
      <c r="EE24" s="218">
        <v>12000</v>
      </c>
      <c r="EF24" s="222" t="s">
        <v>4585</v>
      </c>
      <c r="EG24" s="222" t="s">
        <v>1882</v>
      </c>
      <c r="EH24" s="222">
        <v>2</v>
      </c>
      <c r="EI24" s="222" t="s">
        <v>4587</v>
      </c>
      <c r="EJ24" s="222" t="s">
        <v>4586</v>
      </c>
      <c r="EK24" s="223">
        <v>44978</v>
      </c>
      <c r="EL24" s="221" t="s">
        <v>4590</v>
      </c>
      <c r="EM24" s="213">
        <v>0</v>
      </c>
      <c r="EN24" s="224" t="s">
        <v>4585</v>
      </c>
      <c r="EO24" s="224" t="s">
        <v>1882</v>
      </c>
      <c r="EP24" s="224">
        <v>2</v>
      </c>
      <c r="EQ24" s="224" t="s">
        <v>4589</v>
      </c>
      <c r="ER24" s="224" t="s">
        <v>4586</v>
      </c>
      <c r="ES24" s="214">
        <v>44978</v>
      </c>
      <c r="ET24" s="222" t="s">
        <v>3994</v>
      </c>
      <c r="EU24" s="222">
        <v>10</v>
      </c>
      <c r="EV24" s="222" t="s">
        <v>3987</v>
      </c>
      <c r="EW24" s="222" t="s">
        <v>1882</v>
      </c>
      <c r="EX24" s="222">
        <v>2</v>
      </c>
      <c r="EY24" s="222" t="s">
        <v>3989</v>
      </c>
      <c r="EZ24" s="222" t="s">
        <v>3988</v>
      </c>
      <c r="FA24" s="223">
        <v>44915</v>
      </c>
      <c r="FB24" s="221" t="s">
        <v>3854</v>
      </c>
      <c r="FC24" s="224">
        <v>5</v>
      </c>
      <c r="FD24" s="224" t="s">
        <v>14</v>
      </c>
      <c r="FE24" s="224" t="s">
        <v>1882</v>
      </c>
      <c r="FF24" s="224">
        <v>2</v>
      </c>
      <c r="FG24" s="224" t="s">
        <v>3823</v>
      </c>
      <c r="FH24" s="224" t="s">
        <v>14</v>
      </c>
      <c r="FI24" s="214">
        <v>44893</v>
      </c>
      <c r="FJ24" s="221" t="s">
        <v>3855</v>
      </c>
      <c r="FK24" s="222" t="s">
        <v>14</v>
      </c>
      <c r="FL24" s="222" t="s">
        <v>14</v>
      </c>
      <c r="FM24" s="222" t="s">
        <v>14</v>
      </c>
      <c r="FN24" s="222" t="s">
        <v>14</v>
      </c>
      <c r="FO24" s="222" t="s">
        <v>3816</v>
      </c>
      <c r="FP24" s="218" t="s">
        <v>14</v>
      </c>
      <c r="FQ24" s="219">
        <v>44893</v>
      </c>
      <c r="FR24" s="221" t="s">
        <v>3856</v>
      </c>
      <c r="FS24" s="224" t="s">
        <v>14</v>
      </c>
      <c r="FT24" s="224" t="s">
        <v>14</v>
      </c>
      <c r="FU24" s="224" t="s">
        <v>14</v>
      </c>
      <c r="FV24" s="224" t="s">
        <v>14</v>
      </c>
      <c r="FW24" s="224">
        <v>0</v>
      </c>
      <c r="FX24" s="224" t="s">
        <v>14</v>
      </c>
      <c r="FY24" s="214">
        <v>44893</v>
      </c>
      <c r="FZ24" s="222" t="s">
        <v>3255</v>
      </c>
      <c r="GA24" s="222">
        <v>0</v>
      </c>
      <c r="GB24" s="222" t="s">
        <v>2373</v>
      </c>
      <c r="GC24" s="222" t="s">
        <v>30</v>
      </c>
      <c r="GD24" s="222">
        <v>2</v>
      </c>
      <c r="GE24" s="222" t="s">
        <v>14</v>
      </c>
      <c r="GF24" s="222" t="s">
        <v>14</v>
      </c>
      <c r="GG24" s="223">
        <v>44865</v>
      </c>
      <c r="GH24" s="221" t="s">
        <v>3261</v>
      </c>
      <c r="GI24" s="224">
        <v>1</v>
      </c>
      <c r="GJ24" s="224" t="s">
        <v>2373</v>
      </c>
      <c r="GK24" s="224" t="s">
        <v>30</v>
      </c>
      <c r="GL24" s="224">
        <v>2</v>
      </c>
      <c r="GM24" s="224" t="s">
        <v>14</v>
      </c>
      <c r="GN24" s="224" t="s">
        <v>14</v>
      </c>
      <c r="GO24" s="214">
        <v>44865</v>
      </c>
      <c r="GP24" s="222" t="s">
        <v>3256</v>
      </c>
      <c r="GQ24" s="222">
        <v>0</v>
      </c>
      <c r="GR24" s="222" t="s">
        <v>2373</v>
      </c>
      <c r="GS24" s="222" t="s">
        <v>30</v>
      </c>
      <c r="GT24" s="222">
        <v>2</v>
      </c>
      <c r="GU24" s="222" t="s">
        <v>14</v>
      </c>
      <c r="GV24" s="222" t="s">
        <v>14</v>
      </c>
      <c r="GW24" s="223">
        <v>44865</v>
      </c>
      <c r="GX24" s="221" t="s">
        <v>3262</v>
      </c>
      <c r="GY24" s="224">
        <v>0</v>
      </c>
      <c r="GZ24" s="224" t="s">
        <v>2373</v>
      </c>
      <c r="HA24" s="224" t="s">
        <v>30</v>
      </c>
      <c r="HB24" s="224">
        <v>2</v>
      </c>
      <c r="HC24" s="224" t="s">
        <v>14</v>
      </c>
      <c r="HD24" s="224" t="s">
        <v>14</v>
      </c>
      <c r="HE24" s="214">
        <v>44865</v>
      </c>
      <c r="HF24" s="222" t="s">
        <v>3254</v>
      </c>
      <c r="HG24" s="222">
        <v>0</v>
      </c>
      <c r="HH24" s="222" t="s">
        <v>2373</v>
      </c>
      <c r="HI24" s="222" t="s">
        <v>30</v>
      </c>
      <c r="HJ24" s="222">
        <v>2</v>
      </c>
      <c r="HK24" s="222" t="s">
        <v>14</v>
      </c>
      <c r="HL24" s="222" t="s">
        <v>14</v>
      </c>
      <c r="HM24" s="223">
        <v>44865</v>
      </c>
      <c r="HN24" s="221" t="s">
        <v>3260</v>
      </c>
      <c r="HO24" s="224">
        <v>1</v>
      </c>
      <c r="HP24" s="224" t="s">
        <v>2373</v>
      </c>
      <c r="HQ24" s="224" t="s">
        <v>30</v>
      </c>
      <c r="HR24" s="224">
        <v>2</v>
      </c>
      <c r="HS24" s="224" t="s">
        <v>14</v>
      </c>
      <c r="HT24" s="224" t="s">
        <v>14</v>
      </c>
      <c r="HU24" s="214">
        <v>44865</v>
      </c>
      <c r="HV24" s="222" t="s">
        <v>3257</v>
      </c>
      <c r="HW24" s="222">
        <v>0</v>
      </c>
      <c r="HX24" s="222" t="s">
        <v>2373</v>
      </c>
      <c r="HY24" s="222" t="s">
        <v>30</v>
      </c>
      <c r="HZ24" s="222">
        <v>2</v>
      </c>
      <c r="IA24" s="222" t="s">
        <v>14</v>
      </c>
      <c r="IB24" s="222" t="s">
        <v>14</v>
      </c>
      <c r="IC24" s="223">
        <v>44865</v>
      </c>
      <c r="ID24" s="221" t="s">
        <v>3259</v>
      </c>
      <c r="IE24" s="224">
        <v>0</v>
      </c>
      <c r="IF24" s="224" t="s">
        <v>2373</v>
      </c>
      <c r="IG24" s="224" t="s">
        <v>30</v>
      </c>
      <c r="IH24" s="224">
        <v>2</v>
      </c>
      <c r="II24" s="224" t="s">
        <v>14</v>
      </c>
      <c r="IJ24" s="224" t="s">
        <v>14</v>
      </c>
      <c r="IK24" s="214">
        <v>44865</v>
      </c>
      <c r="IL24" s="222" t="s">
        <v>3258</v>
      </c>
      <c r="IM24" s="222">
        <v>1</v>
      </c>
      <c r="IN24" s="222" t="s">
        <v>2373</v>
      </c>
      <c r="IO24" s="222" t="s">
        <v>30</v>
      </c>
      <c r="IP24" s="222">
        <v>2</v>
      </c>
      <c r="IQ24" s="222" t="s">
        <v>14</v>
      </c>
      <c r="IR24" s="222" t="s">
        <v>14</v>
      </c>
      <c r="IS24" s="223">
        <v>44865</v>
      </c>
    </row>
    <row r="25" spans="1:253" s="11" customFormat="1" ht="12.95" customHeight="1" x14ac:dyDescent="0.2">
      <c r="A25" s="11" t="s">
        <v>3263</v>
      </c>
      <c r="B25" s="11" t="s">
        <v>9284</v>
      </c>
      <c r="C25" s="11" t="s">
        <v>3264</v>
      </c>
      <c r="D25" s="11" t="s">
        <v>3253</v>
      </c>
      <c r="E25" s="11" t="s">
        <v>8743</v>
      </c>
      <c r="F25" s="11" t="s">
        <v>3827</v>
      </c>
      <c r="G25" s="212">
        <v>1182000</v>
      </c>
      <c r="H25" s="213" t="s">
        <v>3806</v>
      </c>
      <c r="I25" s="213" t="s">
        <v>1882</v>
      </c>
      <c r="J25" s="213">
        <v>2</v>
      </c>
      <c r="K25" s="213" t="s">
        <v>3808</v>
      </c>
      <c r="L25" s="213" t="s">
        <v>3807</v>
      </c>
      <c r="M25" s="214">
        <v>44893</v>
      </c>
      <c r="N25" s="221" t="s">
        <v>3829</v>
      </c>
      <c r="O25" s="216">
        <v>7300</v>
      </c>
      <c r="P25" s="216" t="s">
        <v>3810</v>
      </c>
      <c r="Q25" s="216" t="s">
        <v>74</v>
      </c>
      <c r="R25" s="216">
        <v>1</v>
      </c>
      <c r="S25" s="216" t="s">
        <v>3828</v>
      </c>
      <c r="T25" s="216" t="s">
        <v>3811</v>
      </c>
      <c r="U25" s="217">
        <v>44893</v>
      </c>
      <c r="V25" s="221" t="s">
        <v>3833</v>
      </c>
      <c r="W25" s="213">
        <v>681000</v>
      </c>
      <c r="X25" s="213" t="s">
        <v>3830</v>
      </c>
      <c r="Y25" s="213" t="s">
        <v>1882</v>
      </c>
      <c r="Z25" s="213">
        <v>2</v>
      </c>
      <c r="AA25" s="213" t="s">
        <v>3832</v>
      </c>
      <c r="AB25" s="213" t="s">
        <v>3831</v>
      </c>
      <c r="AC25" s="214">
        <v>44893</v>
      </c>
      <c r="AD25" s="221" t="s">
        <v>5625</v>
      </c>
      <c r="AE25" s="218">
        <v>45000</v>
      </c>
      <c r="AF25" s="218" t="s">
        <v>5622</v>
      </c>
      <c r="AG25" s="218" t="s">
        <v>1882</v>
      </c>
      <c r="AH25" s="218">
        <v>2</v>
      </c>
      <c r="AI25" s="218" t="s">
        <v>5624</v>
      </c>
      <c r="AJ25" s="218" t="s">
        <v>5623</v>
      </c>
      <c r="AK25" s="219">
        <v>45013</v>
      </c>
      <c r="AL25" s="221" t="s">
        <v>5635</v>
      </c>
      <c r="AM25" s="213">
        <v>45000</v>
      </c>
      <c r="AN25" s="213" t="s">
        <v>5622</v>
      </c>
      <c r="AO25" s="213" t="s">
        <v>1882</v>
      </c>
      <c r="AP25" s="213">
        <v>2</v>
      </c>
      <c r="AQ25" s="213" t="s">
        <v>5634</v>
      </c>
      <c r="AR25" s="213" t="s">
        <v>5623</v>
      </c>
      <c r="AS25" s="214">
        <v>45013</v>
      </c>
      <c r="AT25" s="222" t="s">
        <v>3836</v>
      </c>
      <c r="AU25" s="218" t="s">
        <v>14</v>
      </c>
      <c r="AV25" s="218" t="s">
        <v>794</v>
      </c>
      <c r="AW25" s="218" t="s">
        <v>14</v>
      </c>
      <c r="AX25" s="218" t="s">
        <v>14</v>
      </c>
      <c r="AY25" s="218" t="s">
        <v>3834</v>
      </c>
      <c r="AZ25" s="218" t="s">
        <v>794</v>
      </c>
      <c r="BA25" s="219">
        <v>44893</v>
      </c>
      <c r="BB25" s="221" t="s">
        <v>3835</v>
      </c>
      <c r="BC25" s="213" t="s">
        <v>14</v>
      </c>
      <c r="BD25" s="213" t="s">
        <v>794</v>
      </c>
      <c r="BE25" s="213" t="s">
        <v>14</v>
      </c>
      <c r="BF25" s="213" t="s">
        <v>14</v>
      </c>
      <c r="BG25" s="213" t="s">
        <v>3834</v>
      </c>
      <c r="BH25" s="213" t="s">
        <v>794</v>
      </c>
      <c r="BI25" s="214">
        <v>44893</v>
      </c>
      <c r="BJ25" s="222" t="s">
        <v>3991</v>
      </c>
      <c r="BK25" s="222">
        <v>10</v>
      </c>
      <c r="BL25" s="222" t="s">
        <v>3987</v>
      </c>
      <c r="BM25" s="222" t="s">
        <v>1882</v>
      </c>
      <c r="BN25" s="222">
        <v>2</v>
      </c>
      <c r="BO25" s="222" t="s">
        <v>3989</v>
      </c>
      <c r="BP25" s="218" t="s">
        <v>3988</v>
      </c>
      <c r="BQ25" s="223">
        <v>44915</v>
      </c>
      <c r="BR25" s="221" t="s">
        <v>3837</v>
      </c>
      <c r="BS25" s="224" t="s">
        <v>14</v>
      </c>
      <c r="BT25" s="224" t="s">
        <v>794</v>
      </c>
      <c r="BU25" s="224" t="s">
        <v>14</v>
      </c>
      <c r="BV25" s="224" t="s">
        <v>14</v>
      </c>
      <c r="BW25" s="224" t="s">
        <v>3834</v>
      </c>
      <c r="BX25" s="224" t="s">
        <v>794</v>
      </c>
      <c r="BY25" s="214">
        <v>44893</v>
      </c>
      <c r="BZ25" s="222" t="s">
        <v>3838</v>
      </c>
      <c r="CA25" s="222" t="s">
        <v>14</v>
      </c>
      <c r="CB25" s="222" t="s">
        <v>794</v>
      </c>
      <c r="CC25" s="222" t="s">
        <v>14</v>
      </c>
      <c r="CD25" s="222" t="s">
        <v>14</v>
      </c>
      <c r="CE25" s="222" t="s">
        <v>3834</v>
      </c>
      <c r="CF25" s="222" t="s">
        <v>794</v>
      </c>
      <c r="CG25" s="223">
        <v>44893</v>
      </c>
      <c r="CH25" s="221" t="s">
        <v>9873</v>
      </c>
      <c r="CI25" s="222" t="e">
        <v>#N/A</v>
      </c>
      <c r="CJ25" s="222" t="e">
        <v>#N/A</v>
      </c>
      <c r="CK25" s="222" t="e">
        <v>#N/A</v>
      </c>
      <c r="CL25" s="222" t="e">
        <v>#N/A</v>
      </c>
      <c r="CM25" s="222" t="e">
        <v>#N/A</v>
      </c>
      <c r="CN25" s="222" t="e">
        <v>#N/A</v>
      </c>
      <c r="CO25" s="225" t="e">
        <v>#N/A</v>
      </c>
      <c r="CP25" s="222" t="s">
        <v>3839</v>
      </c>
      <c r="CQ25" s="224" t="s">
        <v>14</v>
      </c>
      <c r="CR25" s="224" t="s">
        <v>794</v>
      </c>
      <c r="CS25" s="224" t="s">
        <v>14</v>
      </c>
      <c r="CT25" s="224" t="s">
        <v>14</v>
      </c>
      <c r="CU25" s="224" t="s">
        <v>3834</v>
      </c>
      <c r="CV25" s="224" t="s">
        <v>794</v>
      </c>
      <c r="CW25" s="214">
        <v>44893</v>
      </c>
      <c r="CX25" s="222" t="s">
        <v>5636</v>
      </c>
      <c r="CY25" s="218">
        <v>45000</v>
      </c>
      <c r="CZ25" s="218" t="s">
        <v>5622</v>
      </c>
      <c r="DA25" s="218" t="s">
        <v>1882</v>
      </c>
      <c r="DB25" s="218">
        <v>2</v>
      </c>
      <c r="DC25" s="218" t="s">
        <v>5634</v>
      </c>
      <c r="DD25" s="218" t="s">
        <v>5637</v>
      </c>
      <c r="DE25" s="220">
        <v>45013</v>
      </c>
      <c r="DF25" s="221" t="s">
        <v>5639</v>
      </c>
      <c r="DG25" s="213">
        <v>636000</v>
      </c>
      <c r="DH25" s="224" t="s">
        <v>5622</v>
      </c>
      <c r="DI25" s="224" t="s">
        <v>1882</v>
      </c>
      <c r="DJ25" s="224">
        <v>2</v>
      </c>
      <c r="DK25" s="224" t="s">
        <v>5638</v>
      </c>
      <c r="DL25" s="224" t="s">
        <v>5637</v>
      </c>
      <c r="DM25" s="214">
        <v>45013</v>
      </c>
      <c r="DN25" s="222" t="s">
        <v>5641</v>
      </c>
      <c r="DO25" s="218">
        <v>0</v>
      </c>
      <c r="DP25" s="222" t="s">
        <v>5622</v>
      </c>
      <c r="DQ25" s="222" t="s">
        <v>1882</v>
      </c>
      <c r="DR25" s="222">
        <v>2</v>
      </c>
      <c r="DS25" s="222" t="s">
        <v>5640</v>
      </c>
      <c r="DT25" s="222" t="s">
        <v>5637</v>
      </c>
      <c r="DU25" s="223">
        <v>45013</v>
      </c>
      <c r="DV25" s="221" t="s">
        <v>5642</v>
      </c>
      <c r="DW25" s="213">
        <v>45000</v>
      </c>
      <c r="DX25" s="224" t="s">
        <v>5622</v>
      </c>
      <c r="DY25" s="224" t="s">
        <v>1882</v>
      </c>
      <c r="DZ25" s="224">
        <v>2</v>
      </c>
      <c r="EA25" s="224" t="s">
        <v>5634</v>
      </c>
      <c r="EB25" s="224" t="s">
        <v>5637</v>
      </c>
      <c r="EC25" s="214">
        <v>45013</v>
      </c>
      <c r="ED25" s="222" t="s">
        <v>5644</v>
      </c>
      <c r="EE25" s="218">
        <v>0</v>
      </c>
      <c r="EF25" s="222" t="s">
        <v>5622</v>
      </c>
      <c r="EG25" s="222" t="s">
        <v>1882</v>
      </c>
      <c r="EH25" s="222">
        <v>2</v>
      </c>
      <c r="EI25" s="222" t="s">
        <v>5643</v>
      </c>
      <c r="EJ25" s="222" t="s">
        <v>5637</v>
      </c>
      <c r="EK25" s="223">
        <v>45013</v>
      </c>
      <c r="EL25" s="221" t="s">
        <v>5645</v>
      </c>
      <c r="EM25" s="213">
        <v>0</v>
      </c>
      <c r="EN25" s="224" t="s">
        <v>5622</v>
      </c>
      <c r="EO25" s="224" t="s">
        <v>1882</v>
      </c>
      <c r="EP25" s="224">
        <v>2</v>
      </c>
      <c r="EQ25" s="224" t="s">
        <v>5643</v>
      </c>
      <c r="ER25" s="224" t="s">
        <v>5637</v>
      </c>
      <c r="ES25" s="214">
        <v>45013</v>
      </c>
      <c r="ET25" s="222" t="s">
        <v>3992</v>
      </c>
      <c r="EU25" s="222">
        <v>10</v>
      </c>
      <c r="EV25" s="222" t="s">
        <v>3987</v>
      </c>
      <c r="EW25" s="222" t="s">
        <v>1882</v>
      </c>
      <c r="EX25" s="222">
        <v>2</v>
      </c>
      <c r="EY25" s="222" t="s">
        <v>3989</v>
      </c>
      <c r="EZ25" s="222" t="s">
        <v>3988</v>
      </c>
      <c r="FA25" s="223">
        <v>44915</v>
      </c>
      <c r="FB25" s="221" t="s">
        <v>3843</v>
      </c>
      <c r="FC25" s="224">
        <v>1</v>
      </c>
      <c r="FD25" s="224" t="s">
        <v>3840</v>
      </c>
      <c r="FE25" s="224" t="s">
        <v>1882</v>
      </c>
      <c r="FF25" s="224">
        <v>2</v>
      </c>
      <c r="FG25" s="224" t="s">
        <v>3842</v>
      </c>
      <c r="FH25" s="224" t="s">
        <v>3841</v>
      </c>
      <c r="FI25" s="214">
        <v>44893</v>
      </c>
      <c r="FJ25" s="221" t="s">
        <v>3844</v>
      </c>
      <c r="FK25" s="222" t="s">
        <v>14</v>
      </c>
      <c r="FL25" s="222" t="s">
        <v>794</v>
      </c>
      <c r="FM25" s="222" t="s">
        <v>14</v>
      </c>
      <c r="FN25" s="222" t="s">
        <v>14</v>
      </c>
      <c r="FO25" s="222" t="s">
        <v>3834</v>
      </c>
      <c r="FP25" s="218" t="s">
        <v>794</v>
      </c>
      <c r="FQ25" s="219">
        <v>44893</v>
      </c>
      <c r="FR25" s="221" t="s">
        <v>3845</v>
      </c>
      <c r="FS25" s="224" t="s">
        <v>14</v>
      </c>
      <c r="FT25" s="224" t="s">
        <v>794</v>
      </c>
      <c r="FU25" s="224" t="s">
        <v>14</v>
      </c>
      <c r="FV25" s="224" t="s">
        <v>14</v>
      </c>
      <c r="FW25" s="224" t="s">
        <v>3834</v>
      </c>
      <c r="FX25" s="224" t="s">
        <v>794</v>
      </c>
      <c r="FY25" s="214">
        <v>44893</v>
      </c>
      <c r="FZ25" s="222" t="s">
        <v>3266</v>
      </c>
      <c r="GA25" s="222">
        <v>0</v>
      </c>
      <c r="GB25" s="222" t="s">
        <v>2373</v>
      </c>
      <c r="GC25" s="222" t="s">
        <v>30</v>
      </c>
      <c r="GD25" s="222">
        <v>2</v>
      </c>
      <c r="GE25" s="222" t="s">
        <v>14</v>
      </c>
      <c r="GF25" s="222" t="s">
        <v>14</v>
      </c>
      <c r="GG25" s="223">
        <v>44865</v>
      </c>
      <c r="GH25" s="221" t="s">
        <v>3272</v>
      </c>
      <c r="GI25" s="224">
        <v>1</v>
      </c>
      <c r="GJ25" s="224" t="s">
        <v>2373</v>
      </c>
      <c r="GK25" s="224" t="s">
        <v>30</v>
      </c>
      <c r="GL25" s="224">
        <v>2</v>
      </c>
      <c r="GM25" s="224" t="s">
        <v>14</v>
      </c>
      <c r="GN25" s="224" t="s">
        <v>14</v>
      </c>
      <c r="GO25" s="214">
        <v>44865</v>
      </c>
      <c r="GP25" s="222" t="s">
        <v>3267</v>
      </c>
      <c r="GQ25" s="222">
        <v>0</v>
      </c>
      <c r="GR25" s="222" t="s">
        <v>2373</v>
      </c>
      <c r="GS25" s="222" t="s">
        <v>30</v>
      </c>
      <c r="GT25" s="222">
        <v>2</v>
      </c>
      <c r="GU25" s="222" t="s">
        <v>14</v>
      </c>
      <c r="GV25" s="222" t="s">
        <v>14</v>
      </c>
      <c r="GW25" s="223">
        <v>44865</v>
      </c>
      <c r="GX25" s="221" t="s">
        <v>3273</v>
      </c>
      <c r="GY25" s="224">
        <v>0</v>
      </c>
      <c r="GZ25" s="224" t="s">
        <v>2373</v>
      </c>
      <c r="HA25" s="224" t="s">
        <v>30</v>
      </c>
      <c r="HB25" s="224">
        <v>2</v>
      </c>
      <c r="HC25" s="224" t="s">
        <v>14</v>
      </c>
      <c r="HD25" s="224" t="s">
        <v>14</v>
      </c>
      <c r="HE25" s="214">
        <v>44865</v>
      </c>
      <c r="HF25" s="222" t="s">
        <v>3265</v>
      </c>
      <c r="HG25" s="222">
        <v>0</v>
      </c>
      <c r="HH25" s="222" t="s">
        <v>2373</v>
      </c>
      <c r="HI25" s="222" t="s">
        <v>30</v>
      </c>
      <c r="HJ25" s="222">
        <v>2</v>
      </c>
      <c r="HK25" s="222" t="s">
        <v>14</v>
      </c>
      <c r="HL25" s="222" t="s">
        <v>14</v>
      </c>
      <c r="HM25" s="223">
        <v>44865</v>
      </c>
      <c r="HN25" s="221" t="s">
        <v>3271</v>
      </c>
      <c r="HO25" s="224">
        <v>1</v>
      </c>
      <c r="HP25" s="224" t="s">
        <v>2373</v>
      </c>
      <c r="HQ25" s="224" t="s">
        <v>30</v>
      </c>
      <c r="HR25" s="224">
        <v>2</v>
      </c>
      <c r="HS25" s="224" t="s">
        <v>14</v>
      </c>
      <c r="HT25" s="224" t="s">
        <v>14</v>
      </c>
      <c r="HU25" s="214">
        <v>44865</v>
      </c>
      <c r="HV25" s="222" t="s">
        <v>3268</v>
      </c>
      <c r="HW25" s="222">
        <v>0</v>
      </c>
      <c r="HX25" s="222" t="s">
        <v>2373</v>
      </c>
      <c r="HY25" s="222" t="s">
        <v>30</v>
      </c>
      <c r="HZ25" s="222">
        <v>2</v>
      </c>
      <c r="IA25" s="222" t="s">
        <v>14</v>
      </c>
      <c r="IB25" s="222" t="s">
        <v>14</v>
      </c>
      <c r="IC25" s="223">
        <v>44865</v>
      </c>
      <c r="ID25" s="221" t="s">
        <v>3270</v>
      </c>
      <c r="IE25" s="224">
        <v>0</v>
      </c>
      <c r="IF25" s="224" t="s">
        <v>2373</v>
      </c>
      <c r="IG25" s="224" t="s">
        <v>30</v>
      </c>
      <c r="IH25" s="224">
        <v>2</v>
      </c>
      <c r="II25" s="224" t="s">
        <v>14</v>
      </c>
      <c r="IJ25" s="224" t="s">
        <v>14</v>
      </c>
      <c r="IK25" s="214">
        <v>44865</v>
      </c>
      <c r="IL25" s="222" t="s">
        <v>3269</v>
      </c>
      <c r="IM25" s="222">
        <v>1</v>
      </c>
      <c r="IN25" s="222" t="s">
        <v>2373</v>
      </c>
      <c r="IO25" s="222" t="s">
        <v>30</v>
      </c>
      <c r="IP25" s="222">
        <v>2</v>
      </c>
      <c r="IQ25" s="222" t="s">
        <v>14</v>
      </c>
      <c r="IR25" s="222" t="s">
        <v>14</v>
      </c>
      <c r="IS25" s="223">
        <v>44865</v>
      </c>
    </row>
    <row r="26" spans="1:253" s="11" customFormat="1" ht="12.95" customHeight="1" x14ac:dyDescent="0.2">
      <c r="A26" s="11" t="s">
        <v>3274</v>
      </c>
      <c r="B26" s="11" t="s">
        <v>9249</v>
      </c>
      <c r="C26" s="11" t="s">
        <v>3275</v>
      </c>
      <c r="D26" s="11" t="s">
        <v>3253</v>
      </c>
      <c r="E26" s="11" t="s">
        <v>8743</v>
      </c>
      <c r="F26" s="11" t="s">
        <v>3809</v>
      </c>
      <c r="G26" s="212">
        <v>1182000</v>
      </c>
      <c r="H26" s="213" t="s">
        <v>3806</v>
      </c>
      <c r="I26" s="213" t="s">
        <v>1882</v>
      </c>
      <c r="J26" s="213">
        <v>2</v>
      </c>
      <c r="K26" s="213" t="s">
        <v>3808</v>
      </c>
      <c r="L26" s="213" t="s">
        <v>3807</v>
      </c>
      <c r="M26" s="214">
        <v>44893</v>
      </c>
      <c r="N26" s="221" t="s">
        <v>3813</v>
      </c>
      <c r="O26" s="216">
        <v>23180</v>
      </c>
      <c r="P26" s="216" t="s">
        <v>3810</v>
      </c>
      <c r="Q26" s="216" t="s">
        <v>1882</v>
      </c>
      <c r="R26" s="216">
        <v>2</v>
      </c>
      <c r="S26" s="216" t="s">
        <v>3812</v>
      </c>
      <c r="T26" s="216" t="s">
        <v>3811</v>
      </c>
      <c r="U26" s="217">
        <v>44893</v>
      </c>
      <c r="V26" s="221" t="s">
        <v>5602</v>
      </c>
      <c r="W26" s="213">
        <v>1182000</v>
      </c>
      <c r="X26" s="213" t="s">
        <v>5600</v>
      </c>
      <c r="Y26" s="213" t="s">
        <v>1882</v>
      </c>
      <c r="Z26" s="213">
        <v>2</v>
      </c>
      <c r="AA26" s="213" t="s">
        <v>5601</v>
      </c>
      <c r="AB26" s="213" t="s">
        <v>4586</v>
      </c>
      <c r="AC26" s="214">
        <v>45013</v>
      </c>
      <c r="AD26" s="221" t="s">
        <v>5610</v>
      </c>
      <c r="AE26" s="218">
        <v>607000</v>
      </c>
      <c r="AF26" s="218" t="s">
        <v>5600</v>
      </c>
      <c r="AG26" s="218" t="s">
        <v>1882</v>
      </c>
      <c r="AH26" s="218">
        <v>2</v>
      </c>
      <c r="AI26" s="218" t="s">
        <v>5609</v>
      </c>
      <c r="AJ26" s="218" t="s">
        <v>4586</v>
      </c>
      <c r="AK26" s="219">
        <v>45013</v>
      </c>
      <c r="AL26" s="221" t="s">
        <v>3815</v>
      </c>
      <c r="AM26" s="213" t="s">
        <v>14</v>
      </c>
      <c r="AN26" s="213" t="s">
        <v>14</v>
      </c>
      <c r="AO26" s="213" t="s">
        <v>14</v>
      </c>
      <c r="AP26" s="213" t="s">
        <v>14</v>
      </c>
      <c r="AQ26" s="213" t="s">
        <v>3814</v>
      </c>
      <c r="AR26" s="213" t="s">
        <v>14</v>
      </c>
      <c r="AS26" s="214">
        <v>44893</v>
      </c>
      <c r="AT26" s="222" t="s">
        <v>3818</v>
      </c>
      <c r="AU26" s="218" t="s">
        <v>14</v>
      </c>
      <c r="AV26" s="218" t="s">
        <v>14</v>
      </c>
      <c r="AW26" s="218" t="s">
        <v>14</v>
      </c>
      <c r="AX26" s="218" t="s">
        <v>14</v>
      </c>
      <c r="AY26" s="218" t="s">
        <v>3816</v>
      </c>
      <c r="AZ26" s="218" t="s">
        <v>14</v>
      </c>
      <c r="BA26" s="219">
        <v>44893</v>
      </c>
      <c r="BB26" s="221" t="s">
        <v>3817</v>
      </c>
      <c r="BC26" s="213" t="s">
        <v>14</v>
      </c>
      <c r="BD26" s="213" t="s">
        <v>14</v>
      </c>
      <c r="BE26" s="213" t="s">
        <v>14</v>
      </c>
      <c r="BF26" s="213" t="s">
        <v>14</v>
      </c>
      <c r="BG26" s="213" t="s">
        <v>3816</v>
      </c>
      <c r="BH26" s="213" t="s">
        <v>14</v>
      </c>
      <c r="BI26" s="214">
        <v>44893</v>
      </c>
      <c r="BJ26" s="222" t="s">
        <v>3819</v>
      </c>
      <c r="BK26" s="222" t="s">
        <v>14</v>
      </c>
      <c r="BL26" s="222" t="s">
        <v>14</v>
      </c>
      <c r="BM26" s="222" t="s">
        <v>14</v>
      </c>
      <c r="BN26" s="222" t="s">
        <v>14</v>
      </c>
      <c r="BO26" s="222" t="s">
        <v>3816</v>
      </c>
      <c r="BP26" s="218" t="s">
        <v>14</v>
      </c>
      <c r="BQ26" s="223">
        <v>44893</v>
      </c>
      <c r="BR26" s="221" t="s">
        <v>3820</v>
      </c>
      <c r="BS26" s="224" t="s">
        <v>14</v>
      </c>
      <c r="BT26" s="224" t="s">
        <v>14</v>
      </c>
      <c r="BU26" s="224" t="s">
        <v>14</v>
      </c>
      <c r="BV26" s="224" t="s">
        <v>14</v>
      </c>
      <c r="BW26" s="224" t="s">
        <v>3816</v>
      </c>
      <c r="BX26" s="224" t="s">
        <v>14</v>
      </c>
      <c r="BY26" s="214">
        <v>44893</v>
      </c>
      <c r="BZ26" s="222" t="s">
        <v>3821</v>
      </c>
      <c r="CA26" s="222" t="s">
        <v>14</v>
      </c>
      <c r="CB26" s="222" t="s">
        <v>14</v>
      </c>
      <c r="CC26" s="222" t="s">
        <v>14</v>
      </c>
      <c r="CD26" s="222" t="s">
        <v>14</v>
      </c>
      <c r="CE26" s="222" t="s">
        <v>3816</v>
      </c>
      <c r="CF26" s="222" t="s">
        <v>14</v>
      </c>
      <c r="CG26" s="223">
        <v>44893</v>
      </c>
      <c r="CH26" s="221" t="s">
        <v>9874</v>
      </c>
      <c r="CI26" s="222" t="e">
        <v>#N/A</v>
      </c>
      <c r="CJ26" s="222" t="e">
        <v>#N/A</v>
      </c>
      <c r="CK26" s="222" t="e">
        <v>#N/A</v>
      </c>
      <c r="CL26" s="222" t="e">
        <v>#N/A</v>
      </c>
      <c r="CM26" s="222" t="e">
        <v>#N/A</v>
      </c>
      <c r="CN26" s="222" t="e">
        <v>#N/A</v>
      </c>
      <c r="CO26" s="225" t="e">
        <v>#N/A</v>
      </c>
      <c r="CP26" s="222" t="s">
        <v>3822</v>
      </c>
      <c r="CQ26" s="224" t="s">
        <v>14</v>
      </c>
      <c r="CR26" s="224" t="s">
        <v>14</v>
      </c>
      <c r="CS26" s="224" t="s">
        <v>14</v>
      </c>
      <c r="CT26" s="224" t="s">
        <v>14</v>
      </c>
      <c r="CU26" s="224" t="s">
        <v>3816</v>
      </c>
      <c r="CV26" s="224" t="s">
        <v>14</v>
      </c>
      <c r="CW26" s="214">
        <v>44893</v>
      </c>
      <c r="CX26" s="222" t="s">
        <v>5611</v>
      </c>
      <c r="CY26" s="218">
        <v>192000</v>
      </c>
      <c r="CZ26" s="218" t="s">
        <v>5600</v>
      </c>
      <c r="DA26" s="218" t="s">
        <v>1882</v>
      </c>
      <c r="DB26" s="218">
        <v>2</v>
      </c>
      <c r="DC26" s="218" t="s">
        <v>5616</v>
      </c>
      <c r="DD26" s="218" t="s">
        <v>4586</v>
      </c>
      <c r="DE26" s="220">
        <v>45013</v>
      </c>
      <c r="DF26" s="221" t="s">
        <v>5613</v>
      </c>
      <c r="DG26" s="213">
        <v>575000</v>
      </c>
      <c r="DH26" s="224" t="s">
        <v>5600</v>
      </c>
      <c r="DI26" s="224" t="s">
        <v>1882</v>
      </c>
      <c r="DJ26" s="224">
        <v>2</v>
      </c>
      <c r="DK26" s="224" t="s">
        <v>5612</v>
      </c>
      <c r="DL26" s="224" t="s">
        <v>4586</v>
      </c>
      <c r="DM26" s="214">
        <v>45013</v>
      </c>
      <c r="DN26" s="222" t="s">
        <v>5615</v>
      </c>
      <c r="DO26" s="218">
        <v>415000</v>
      </c>
      <c r="DP26" s="222" t="s">
        <v>5600</v>
      </c>
      <c r="DQ26" s="222" t="s">
        <v>1882</v>
      </c>
      <c r="DR26" s="222">
        <v>2</v>
      </c>
      <c r="DS26" s="222" t="s">
        <v>5614</v>
      </c>
      <c r="DT26" s="222" t="s">
        <v>4586</v>
      </c>
      <c r="DU26" s="223">
        <v>45013</v>
      </c>
      <c r="DV26" s="221" t="s">
        <v>5617</v>
      </c>
      <c r="DW26" s="213">
        <v>180000</v>
      </c>
      <c r="DX26" s="224" t="s">
        <v>5600</v>
      </c>
      <c r="DY26" s="224" t="s">
        <v>1882</v>
      </c>
      <c r="DZ26" s="224">
        <v>2</v>
      </c>
      <c r="EA26" s="224" t="s">
        <v>5616</v>
      </c>
      <c r="EB26" s="224" t="s">
        <v>4586</v>
      </c>
      <c r="EC26" s="214">
        <v>45013</v>
      </c>
      <c r="ED26" s="222" t="s">
        <v>5619</v>
      </c>
      <c r="EE26" s="218">
        <v>12000</v>
      </c>
      <c r="EF26" s="222" t="s">
        <v>5600</v>
      </c>
      <c r="EG26" s="222" t="s">
        <v>1882</v>
      </c>
      <c r="EH26" s="222">
        <v>2</v>
      </c>
      <c r="EI26" s="222" t="s">
        <v>5618</v>
      </c>
      <c r="EJ26" s="222" t="s">
        <v>4586</v>
      </c>
      <c r="EK26" s="223">
        <v>45013</v>
      </c>
      <c r="EL26" s="221" t="s">
        <v>5621</v>
      </c>
      <c r="EM26" s="213">
        <v>0</v>
      </c>
      <c r="EN26" s="224" t="s">
        <v>14</v>
      </c>
      <c r="EO26" s="224" t="s">
        <v>1882</v>
      </c>
      <c r="EP26" s="224">
        <v>2</v>
      </c>
      <c r="EQ26" s="224" t="s">
        <v>5620</v>
      </c>
      <c r="ER26" s="224" t="s">
        <v>14</v>
      </c>
      <c r="ES26" s="214">
        <v>45013</v>
      </c>
      <c r="ET26" s="222" t="s">
        <v>3990</v>
      </c>
      <c r="EU26" s="222">
        <v>10</v>
      </c>
      <c r="EV26" s="222" t="s">
        <v>3987</v>
      </c>
      <c r="EW26" s="222" t="s">
        <v>1882</v>
      </c>
      <c r="EX26" s="222">
        <v>2</v>
      </c>
      <c r="EY26" s="222" t="s">
        <v>3989</v>
      </c>
      <c r="EZ26" s="222" t="s">
        <v>3988</v>
      </c>
      <c r="FA26" s="223">
        <v>44915</v>
      </c>
      <c r="FB26" s="221" t="s">
        <v>3824</v>
      </c>
      <c r="FC26" s="224">
        <v>5</v>
      </c>
      <c r="FD26" s="224" t="s">
        <v>14</v>
      </c>
      <c r="FE26" s="224" t="s">
        <v>1882</v>
      </c>
      <c r="FF26" s="224">
        <v>2</v>
      </c>
      <c r="FG26" s="224" t="s">
        <v>3823</v>
      </c>
      <c r="FH26" s="224" t="s">
        <v>14</v>
      </c>
      <c r="FI26" s="214">
        <v>44893</v>
      </c>
      <c r="FJ26" s="221" t="s">
        <v>3825</v>
      </c>
      <c r="FK26" s="222" t="s">
        <v>14</v>
      </c>
      <c r="FL26" s="222" t="s">
        <v>14</v>
      </c>
      <c r="FM26" s="222" t="s">
        <v>14</v>
      </c>
      <c r="FN26" s="222" t="s">
        <v>14</v>
      </c>
      <c r="FO26" s="222" t="s">
        <v>3816</v>
      </c>
      <c r="FP26" s="218" t="s">
        <v>14</v>
      </c>
      <c r="FQ26" s="219">
        <v>44893</v>
      </c>
      <c r="FR26" s="221" t="s">
        <v>3826</v>
      </c>
      <c r="FS26" s="224" t="s">
        <v>14</v>
      </c>
      <c r="FT26" s="224" t="s">
        <v>14</v>
      </c>
      <c r="FU26" s="224" t="s">
        <v>14</v>
      </c>
      <c r="FV26" s="224" t="s">
        <v>14</v>
      </c>
      <c r="FW26" s="224" t="s">
        <v>3816</v>
      </c>
      <c r="FX26" s="224" t="s">
        <v>14</v>
      </c>
      <c r="FY26" s="214">
        <v>44893</v>
      </c>
      <c r="FZ26" s="222" t="s">
        <v>3277</v>
      </c>
      <c r="GA26" s="222">
        <v>0</v>
      </c>
      <c r="GB26" s="222" t="s">
        <v>2373</v>
      </c>
      <c r="GC26" s="222" t="s">
        <v>30</v>
      </c>
      <c r="GD26" s="222">
        <v>2</v>
      </c>
      <c r="GE26" s="222" t="s">
        <v>14</v>
      </c>
      <c r="GF26" s="222" t="s">
        <v>14</v>
      </c>
      <c r="GG26" s="223">
        <v>44865</v>
      </c>
      <c r="GH26" s="221" t="s">
        <v>3283</v>
      </c>
      <c r="GI26" s="224">
        <v>1</v>
      </c>
      <c r="GJ26" s="224" t="s">
        <v>2373</v>
      </c>
      <c r="GK26" s="224" t="s">
        <v>30</v>
      </c>
      <c r="GL26" s="224">
        <v>2</v>
      </c>
      <c r="GM26" s="224" t="s">
        <v>14</v>
      </c>
      <c r="GN26" s="224" t="s">
        <v>14</v>
      </c>
      <c r="GO26" s="214">
        <v>44865</v>
      </c>
      <c r="GP26" s="222" t="s">
        <v>3278</v>
      </c>
      <c r="GQ26" s="222">
        <v>0</v>
      </c>
      <c r="GR26" s="222" t="s">
        <v>2373</v>
      </c>
      <c r="GS26" s="222" t="s">
        <v>30</v>
      </c>
      <c r="GT26" s="222">
        <v>2</v>
      </c>
      <c r="GU26" s="222" t="s">
        <v>14</v>
      </c>
      <c r="GV26" s="222" t="s">
        <v>14</v>
      </c>
      <c r="GW26" s="223">
        <v>44865</v>
      </c>
      <c r="GX26" s="221" t="s">
        <v>3284</v>
      </c>
      <c r="GY26" s="224">
        <v>0</v>
      </c>
      <c r="GZ26" s="224" t="s">
        <v>2373</v>
      </c>
      <c r="HA26" s="224" t="s">
        <v>30</v>
      </c>
      <c r="HB26" s="224">
        <v>2</v>
      </c>
      <c r="HC26" s="224" t="s">
        <v>14</v>
      </c>
      <c r="HD26" s="224" t="s">
        <v>14</v>
      </c>
      <c r="HE26" s="214">
        <v>44865</v>
      </c>
      <c r="HF26" s="222" t="s">
        <v>3276</v>
      </c>
      <c r="HG26" s="222">
        <v>0</v>
      </c>
      <c r="HH26" s="222" t="s">
        <v>2373</v>
      </c>
      <c r="HI26" s="222" t="s">
        <v>30</v>
      </c>
      <c r="HJ26" s="222">
        <v>2</v>
      </c>
      <c r="HK26" s="222" t="s">
        <v>14</v>
      </c>
      <c r="HL26" s="222" t="s">
        <v>14</v>
      </c>
      <c r="HM26" s="223">
        <v>44865</v>
      </c>
      <c r="HN26" s="221" t="s">
        <v>3282</v>
      </c>
      <c r="HO26" s="224">
        <v>0</v>
      </c>
      <c r="HP26" s="224" t="s">
        <v>2373</v>
      </c>
      <c r="HQ26" s="224" t="s">
        <v>30</v>
      </c>
      <c r="HR26" s="224">
        <v>2</v>
      </c>
      <c r="HS26" s="224" t="s">
        <v>14</v>
      </c>
      <c r="HT26" s="224" t="s">
        <v>14</v>
      </c>
      <c r="HU26" s="214">
        <v>44865</v>
      </c>
      <c r="HV26" s="222" t="s">
        <v>3279</v>
      </c>
      <c r="HW26" s="222">
        <v>0</v>
      </c>
      <c r="HX26" s="222" t="s">
        <v>2373</v>
      </c>
      <c r="HY26" s="222" t="s">
        <v>30</v>
      </c>
      <c r="HZ26" s="222">
        <v>2</v>
      </c>
      <c r="IA26" s="222" t="s">
        <v>14</v>
      </c>
      <c r="IB26" s="222" t="s">
        <v>14</v>
      </c>
      <c r="IC26" s="223">
        <v>44865</v>
      </c>
      <c r="ID26" s="221" t="s">
        <v>3281</v>
      </c>
      <c r="IE26" s="224">
        <v>0</v>
      </c>
      <c r="IF26" s="224" t="s">
        <v>2373</v>
      </c>
      <c r="IG26" s="224" t="s">
        <v>30</v>
      </c>
      <c r="IH26" s="224">
        <v>2</v>
      </c>
      <c r="II26" s="224" t="s">
        <v>14</v>
      </c>
      <c r="IJ26" s="224" t="s">
        <v>14</v>
      </c>
      <c r="IK26" s="214">
        <v>44865</v>
      </c>
      <c r="IL26" s="222" t="s">
        <v>3280</v>
      </c>
      <c r="IM26" s="222">
        <v>1</v>
      </c>
      <c r="IN26" s="222" t="s">
        <v>2373</v>
      </c>
      <c r="IO26" s="222" t="s">
        <v>30</v>
      </c>
      <c r="IP26" s="222">
        <v>2</v>
      </c>
      <c r="IQ26" s="222" t="s">
        <v>14</v>
      </c>
      <c r="IR26" s="222" t="s">
        <v>14</v>
      </c>
      <c r="IS26" s="223">
        <v>44865</v>
      </c>
    </row>
    <row r="27" spans="1:253" s="11" customFormat="1" ht="12.95" customHeight="1" x14ac:dyDescent="0.2">
      <c r="A27" s="11" t="s">
        <v>2874</v>
      </c>
      <c r="B27" s="11" t="s">
        <v>9284</v>
      </c>
      <c r="C27" s="11" t="s">
        <v>2875</v>
      </c>
      <c r="D27" s="11" t="s">
        <v>2876</v>
      </c>
      <c r="E27" s="11" t="s">
        <v>8748</v>
      </c>
      <c r="F27" s="11" t="s">
        <v>6778</v>
      </c>
      <c r="G27" s="212">
        <v>8962000</v>
      </c>
      <c r="H27" s="213" t="s">
        <v>6775</v>
      </c>
      <c r="I27" s="213" t="s">
        <v>1882</v>
      </c>
      <c r="J27" s="213">
        <v>2</v>
      </c>
      <c r="K27" s="213" t="s">
        <v>6777</v>
      </c>
      <c r="L27" s="213" t="s">
        <v>6776</v>
      </c>
      <c r="M27" s="214">
        <v>45042</v>
      </c>
      <c r="N27" s="221" t="s">
        <v>6780</v>
      </c>
      <c r="O27" s="216">
        <v>48310</v>
      </c>
      <c r="P27" s="216" t="s">
        <v>1929</v>
      </c>
      <c r="Q27" s="216" t="s">
        <v>30</v>
      </c>
      <c r="R27" s="216">
        <v>2</v>
      </c>
      <c r="S27" s="216" t="s">
        <v>4053</v>
      </c>
      <c r="T27" s="216" t="s">
        <v>6779</v>
      </c>
      <c r="U27" s="217">
        <v>45042</v>
      </c>
      <c r="V27" s="221" t="s">
        <v>6781</v>
      </c>
      <c r="W27" s="213">
        <v>8962000</v>
      </c>
      <c r="X27" s="213" t="s">
        <v>6775</v>
      </c>
      <c r="Y27" s="213" t="s">
        <v>1882</v>
      </c>
      <c r="Z27" s="213">
        <v>2</v>
      </c>
      <c r="AA27" s="213" t="s">
        <v>6777</v>
      </c>
      <c r="AB27" s="213" t="s">
        <v>6776</v>
      </c>
      <c r="AC27" s="214">
        <v>45042</v>
      </c>
      <c r="AD27" s="221" t="s">
        <v>6783</v>
      </c>
      <c r="AE27" s="218">
        <v>8398000</v>
      </c>
      <c r="AF27" s="218" t="s">
        <v>6775</v>
      </c>
      <c r="AG27" s="218" t="s">
        <v>30</v>
      </c>
      <c r="AH27" s="218">
        <v>2</v>
      </c>
      <c r="AI27" s="218" t="s">
        <v>6782</v>
      </c>
      <c r="AJ27" s="218" t="s">
        <v>6776</v>
      </c>
      <c r="AK27" s="219">
        <v>45042</v>
      </c>
      <c r="AL27" s="221" t="s">
        <v>6786</v>
      </c>
      <c r="AM27" s="213">
        <v>115000</v>
      </c>
      <c r="AN27" s="213" t="s">
        <v>5948</v>
      </c>
      <c r="AO27" s="213" t="s">
        <v>30</v>
      </c>
      <c r="AP27" s="213">
        <v>2</v>
      </c>
      <c r="AQ27" s="213" t="s">
        <v>6785</v>
      </c>
      <c r="AR27" s="213" t="s">
        <v>6784</v>
      </c>
      <c r="AS27" s="214">
        <v>45042</v>
      </c>
      <c r="AT27" s="222" t="s">
        <v>6787</v>
      </c>
      <c r="AU27" s="218" t="s">
        <v>14</v>
      </c>
      <c r="AV27" s="218" t="s">
        <v>14</v>
      </c>
      <c r="AW27" s="218" t="s">
        <v>14</v>
      </c>
      <c r="AX27" s="218" t="s">
        <v>14</v>
      </c>
      <c r="AY27" s="218" t="s">
        <v>4024</v>
      </c>
      <c r="AZ27" s="218" t="s">
        <v>14</v>
      </c>
      <c r="BA27" s="219">
        <v>45042</v>
      </c>
      <c r="BB27" s="221" t="s">
        <v>6798</v>
      </c>
      <c r="BC27" s="213" t="s">
        <v>14</v>
      </c>
      <c r="BD27" s="213" t="s">
        <v>14</v>
      </c>
      <c r="BE27" s="213" t="s">
        <v>14</v>
      </c>
      <c r="BF27" s="213" t="s">
        <v>14</v>
      </c>
      <c r="BG27" s="213" t="s">
        <v>4131</v>
      </c>
      <c r="BH27" s="213" t="s">
        <v>14</v>
      </c>
      <c r="BI27" s="214">
        <v>45042</v>
      </c>
      <c r="BJ27" s="222" t="s">
        <v>6789</v>
      </c>
      <c r="BK27" s="222" t="s">
        <v>14</v>
      </c>
      <c r="BL27" s="222" t="s">
        <v>14</v>
      </c>
      <c r="BM27" s="222" t="s">
        <v>14</v>
      </c>
      <c r="BN27" s="222" t="s">
        <v>14</v>
      </c>
      <c r="BO27" s="222" t="s">
        <v>6788</v>
      </c>
      <c r="BP27" s="218" t="s">
        <v>14</v>
      </c>
      <c r="BQ27" s="223">
        <v>45042</v>
      </c>
      <c r="BR27" s="221" t="s">
        <v>6799</v>
      </c>
      <c r="BS27" s="224" t="s">
        <v>14</v>
      </c>
      <c r="BT27" s="224" t="s">
        <v>14</v>
      </c>
      <c r="BU27" s="224" t="s">
        <v>14</v>
      </c>
      <c r="BV27" s="224" t="s">
        <v>14</v>
      </c>
      <c r="BW27" s="224" t="s">
        <v>4042</v>
      </c>
      <c r="BX27" s="224" t="s">
        <v>14</v>
      </c>
      <c r="BY27" s="214">
        <v>45042</v>
      </c>
      <c r="BZ27" s="222" t="s">
        <v>6800</v>
      </c>
      <c r="CA27" s="222" t="s">
        <v>14</v>
      </c>
      <c r="CB27" s="222" t="s">
        <v>14</v>
      </c>
      <c r="CC27" s="222" t="s">
        <v>14</v>
      </c>
      <c r="CD27" s="222" t="s">
        <v>14</v>
      </c>
      <c r="CE27" s="222" t="s">
        <v>4044</v>
      </c>
      <c r="CF27" s="222" t="s">
        <v>14</v>
      </c>
      <c r="CG27" s="223">
        <v>45042</v>
      </c>
      <c r="CH27" s="221" t="s">
        <v>9875</v>
      </c>
      <c r="CI27" s="222" t="e">
        <v>#N/A</v>
      </c>
      <c r="CJ27" s="222" t="e">
        <v>#N/A</v>
      </c>
      <c r="CK27" s="222" t="e">
        <v>#N/A</v>
      </c>
      <c r="CL27" s="222" t="e">
        <v>#N/A</v>
      </c>
      <c r="CM27" s="222" t="e">
        <v>#N/A</v>
      </c>
      <c r="CN27" s="222" t="e">
        <v>#N/A</v>
      </c>
      <c r="CO27" s="225" t="e">
        <v>#N/A</v>
      </c>
      <c r="CP27" s="222" t="s">
        <v>6801</v>
      </c>
      <c r="CQ27" s="224" t="s">
        <v>14</v>
      </c>
      <c r="CR27" s="224" t="s">
        <v>14</v>
      </c>
      <c r="CS27" s="224" t="s">
        <v>14</v>
      </c>
      <c r="CT27" s="224" t="s">
        <v>14</v>
      </c>
      <c r="CU27" s="224" t="s">
        <v>4135</v>
      </c>
      <c r="CV27" s="224" t="s">
        <v>14</v>
      </c>
      <c r="CW27" s="214">
        <v>45042</v>
      </c>
      <c r="CX27" s="222" t="s">
        <v>6791</v>
      </c>
      <c r="CY27" s="218">
        <v>102000</v>
      </c>
      <c r="CZ27" s="218" t="s">
        <v>6775</v>
      </c>
      <c r="DA27" s="218" t="s">
        <v>1882</v>
      </c>
      <c r="DB27" s="218">
        <v>2</v>
      </c>
      <c r="DC27" s="218" t="s">
        <v>4229</v>
      </c>
      <c r="DD27" s="218" t="s">
        <v>6776</v>
      </c>
      <c r="DE27" s="220">
        <v>45042</v>
      </c>
      <c r="DF27" s="221" t="s">
        <v>6792</v>
      </c>
      <c r="DG27" s="213">
        <v>564000</v>
      </c>
      <c r="DH27" s="224" t="s">
        <v>6775</v>
      </c>
      <c r="DI27" s="224" t="s">
        <v>1882</v>
      </c>
      <c r="DJ27" s="224">
        <v>2</v>
      </c>
      <c r="DK27" s="224" t="s">
        <v>1842</v>
      </c>
      <c r="DL27" s="224" t="s">
        <v>6776</v>
      </c>
      <c r="DM27" s="214">
        <v>45042</v>
      </c>
      <c r="DN27" s="222" t="s">
        <v>6793</v>
      </c>
      <c r="DO27" s="218">
        <v>8296000</v>
      </c>
      <c r="DP27" s="222" t="s">
        <v>6775</v>
      </c>
      <c r="DQ27" s="222" t="s">
        <v>1882</v>
      </c>
      <c r="DR27" s="222">
        <v>2</v>
      </c>
      <c r="DS27" s="222" t="s">
        <v>1842</v>
      </c>
      <c r="DT27" s="222" t="s">
        <v>6776</v>
      </c>
      <c r="DU27" s="223">
        <v>45042</v>
      </c>
      <c r="DV27" s="221" t="s">
        <v>6794</v>
      </c>
      <c r="DW27" s="213">
        <v>102000</v>
      </c>
      <c r="DX27" s="224" t="s">
        <v>6775</v>
      </c>
      <c r="DY27" s="224" t="s">
        <v>1882</v>
      </c>
      <c r="DZ27" s="224">
        <v>2</v>
      </c>
      <c r="EA27" s="224" t="s">
        <v>4229</v>
      </c>
      <c r="EB27" s="224" t="s">
        <v>6776</v>
      </c>
      <c r="EC27" s="214">
        <v>45042</v>
      </c>
      <c r="ED27" s="222" t="s">
        <v>6795</v>
      </c>
      <c r="EE27" s="218">
        <v>0</v>
      </c>
      <c r="EF27" s="222" t="s">
        <v>14</v>
      </c>
      <c r="EG27" s="222" t="s">
        <v>14</v>
      </c>
      <c r="EH27" s="222" t="s">
        <v>14</v>
      </c>
      <c r="EI27" s="222" t="s">
        <v>4026</v>
      </c>
      <c r="EJ27" s="222" t="s">
        <v>14</v>
      </c>
      <c r="EK27" s="223">
        <v>45042</v>
      </c>
      <c r="EL27" s="221" t="s">
        <v>6796</v>
      </c>
      <c r="EM27" s="213">
        <v>0</v>
      </c>
      <c r="EN27" s="224" t="s">
        <v>14</v>
      </c>
      <c r="EO27" s="224" t="s">
        <v>14</v>
      </c>
      <c r="EP27" s="224" t="s">
        <v>14</v>
      </c>
      <c r="EQ27" s="224" t="s">
        <v>4028</v>
      </c>
      <c r="ER27" s="224" t="s">
        <v>14</v>
      </c>
      <c r="ES27" s="214">
        <v>45042</v>
      </c>
      <c r="ET27" s="222" t="s">
        <v>6790</v>
      </c>
      <c r="EU27" s="222" t="s">
        <v>14</v>
      </c>
      <c r="EV27" s="222" t="s">
        <v>14</v>
      </c>
      <c r="EW27" s="222" t="s">
        <v>14</v>
      </c>
      <c r="EX27" s="222" t="s">
        <v>14</v>
      </c>
      <c r="EY27" s="222" t="s">
        <v>6788</v>
      </c>
      <c r="EZ27" s="222" t="s">
        <v>14</v>
      </c>
      <c r="FA27" s="223">
        <v>45042</v>
      </c>
      <c r="FB27" s="221" t="s">
        <v>6797</v>
      </c>
      <c r="FC27" s="224">
        <v>2</v>
      </c>
      <c r="FD27" s="224" t="s">
        <v>2112</v>
      </c>
      <c r="FE27" s="224" t="s">
        <v>30</v>
      </c>
      <c r="FF27" s="224">
        <v>2</v>
      </c>
      <c r="FG27" s="224" t="s">
        <v>4149</v>
      </c>
      <c r="FH27" s="224" t="s">
        <v>4148</v>
      </c>
      <c r="FI27" s="214">
        <v>45042</v>
      </c>
      <c r="FJ27" s="221" t="s">
        <v>4137</v>
      </c>
      <c r="FK27" s="222" t="s">
        <v>14</v>
      </c>
      <c r="FL27" s="222" t="s">
        <v>14</v>
      </c>
      <c r="FM27" s="222" t="s">
        <v>14</v>
      </c>
      <c r="FN27" s="222" t="s">
        <v>14</v>
      </c>
      <c r="FO27" s="222" t="s">
        <v>4127</v>
      </c>
      <c r="FP27" s="218" t="s">
        <v>14</v>
      </c>
      <c r="FQ27" s="219">
        <v>44921</v>
      </c>
      <c r="FR27" s="221" t="s">
        <v>4138</v>
      </c>
      <c r="FS27" s="224" t="s">
        <v>14</v>
      </c>
      <c r="FT27" s="224" t="s">
        <v>14</v>
      </c>
      <c r="FU27" s="224" t="s">
        <v>14</v>
      </c>
      <c r="FV27" s="224" t="s">
        <v>14</v>
      </c>
      <c r="FW27" s="224" t="s">
        <v>4129</v>
      </c>
      <c r="FX27" s="224" t="s">
        <v>14</v>
      </c>
      <c r="FY27" s="214">
        <v>44921</v>
      </c>
      <c r="FZ27" s="222" t="s">
        <v>2878</v>
      </c>
      <c r="GA27" s="222">
        <v>0</v>
      </c>
      <c r="GB27" s="222" t="s">
        <v>2373</v>
      </c>
      <c r="GC27" s="222" t="s">
        <v>30</v>
      </c>
      <c r="GD27" s="222">
        <v>2</v>
      </c>
      <c r="GE27" s="222" t="s">
        <v>14</v>
      </c>
      <c r="GF27" s="222" t="s">
        <v>14</v>
      </c>
      <c r="GG27" s="223">
        <v>44863</v>
      </c>
      <c r="GH27" s="221" t="s">
        <v>2884</v>
      </c>
      <c r="GI27" s="224">
        <v>0</v>
      </c>
      <c r="GJ27" s="224" t="s">
        <v>2373</v>
      </c>
      <c r="GK27" s="224" t="s">
        <v>30</v>
      </c>
      <c r="GL27" s="224">
        <v>2</v>
      </c>
      <c r="GM27" s="224" t="s">
        <v>14</v>
      </c>
      <c r="GN27" s="224" t="s">
        <v>14</v>
      </c>
      <c r="GO27" s="214">
        <v>44863</v>
      </c>
      <c r="GP27" s="222" t="s">
        <v>2879</v>
      </c>
      <c r="GQ27" s="222">
        <v>0</v>
      </c>
      <c r="GR27" s="222" t="s">
        <v>2373</v>
      </c>
      <c r="GS27" s="222" t="s">
        <v>30</v>
      </c>
      <c r="GT27" s="222">
        <v>2</v>
      </c>
      <c r="GU27" s="222" t="s">
        <v>14</v>
      </c>
      <c r="GV27" s="222" t="s">
        <v>14</v>
      </c>
      <c r="GW27" s="223">
        <v>44863</v>
      </c>
      <c r="GX27" s="221" t="s">
        <v>2885</v>
      </c>
      <c r="GY27" s="224">
        <v>0</v>
      </c>
      <c r="GZ27" s="224" t="s">
        <v>2373</v>
      </c>
      <c r="HA27" s="224" t="s">
        <v>30</v>
      </c>
      <c r="HB27" s="224">
        <v>2</v>
      </c>
      <c r="HC27" s="224" t="s">
        <v>14</v>
      </c>
      <c r="HD27" s="224" t="s">
        <v>14</v>
      </c>
      <c r="HE27" s="214">
        <v>44863</v>
      </c>
      <c r="HF27" s="222" t="s">
        <v>2877</v>
      </c>
      <c r="HG27" s="222">
        <v>0</v>
      </c>
      <c r="HH27" s="222" t="s">
        <v>2373</v>
      </c>
      <c r="HI27" s="222" t="s">
        <v>30</v>
      </c>
      <c r="HJ27" s="222">
        <v>2</v>
      </c>
      <c r="HK27" s="222" t="s">
        <v>14</v>
      </c>
      <c r="HL27" s="222" t="s">
        <v>14</v>
      </c>
      <c r="HM27" s="223">
        <v>44863</v>
      </c>
      <c r="HN27" s="221" t="s">
        <v>2883</v>
      </c>
      <c r="HO27" s="224">
        <v>0</v>
      </c>
      <c r="HP27" s="224" t="s">
        <v>2373</v>
      </c>
      <c r="HQ27" s="224" t="s">
        <v>30</v>
      </c>
      <c r="HR27" s="224">
        <v>2</v>
      </c>
      <c r="HS27" s="224" t="s">
        <v>14</v>
      </c>
      <c r="HT27" s="224" t="s">
        <v>14</v>
      </c>
      <c r="HU27" s="214">
        <v>44863</v>
      </c>
      <c r="HV27" s="222" t="s">
        <v>2880</v>
      </c>
      <c r="HW27" s="222">
        <v>0</v>
      </c>
      <c r="HX27" s="222" t="s">
        <v>2373</v>
      </c>
      <c r="HY27" s="222" t="s">
        <v>30</v>
      </c>
      <c r="HZ27" s="222">
        <v>2</v>
      </c>
      <c r="IA27" s="222" t="s">
        <v>14</v>
      </c>
      <c r="IB27" s="222" t="s">
        <v>14</v>
      </c>
      <c r="IC27" s="223">
        <v>44863</v>
      </c>
      <c r="ID27" s="221" t="s">
        <v>2882</v>
      </c>
      <c r="IE27" s="224">
        <v>0</v>
      </c>
      <c r="IF27" s="224" t="s">
        <v>2373</v>
      </c>
      <c r="IG27" s="224" t="s">
        <v>30</v>
      </c>
      <c r="IH27" s="224">
        <v>2</v>
      </c>
      <c r="II27" s="224" t="s">
        <v>14</v>
      </c>
      <c r="IJ27" s="224" t="s">
        <v>14</v>
      </c>
      <c r="IK27" s="214">
        <v>44863</v>
      </c>
      <c r="IL27" s="222" t="s">
        <v>2881</v>
      </c>
      <c r="IM27" s="222">
        <v>3</v>
      </c>
      <c r="IN27" s="222" t="s">
        <v>2373</v>
      </c>
      <c r="IO27" s="222" t="s">
        <v>30</v>
      </c>
      <c r="IP27" s="222">
        <v>2</v>
      </c>
      <c r="IQ27" s="222" t="s">
        <v>14</v>
      </c>
      <c r="IR27" s="222" t="s">
        <v>14</v>
      </c>
      <c r="IS27" s="223">
        <v>44863</v>
      </c>
    </row>
    <row r="28" spans="1:253" s="11" customFormat="1" ht="12.95" customHeight="1" x14ac:dyDescent="0.2">
      <c r="A28" s="11" t="s">
        <v>356</v>
      </c>
      <c r="B28" s="11" t="s">
        <v>9284</v>
      </c>
      <c r="C28" s="11" t="s">
        <v>357</v>
      </c>
      <c r="D28" s="11" t="s">
        <v>358</v>
      </c>
      <c r="E28" s="11" t="s">
        <v>8749</v>
      </c>
      <c r="F28" s="11" t="s">
        <v>7432</v>
      </c>
      <c r="G28" s="212">
        <v>45450000</v>
      </c>
      <c r="H28" s="213" t="s">
        <v>6802</v>
      </c>
      <c r="I28" s="213" t="s">
        <v>1882</v>
      </c>
      <c r="J28" s="213">
        <v>2</v>
      </c>
      <c r="K28" s="213" t="s">
        <v>7424</v>
      </c>
      <c r="L28" s="213" t="s">
        <v>1883</v>
      </c>
      <c r="M28" s="214">
        <v>45043</v>
      </c>
      <c r="N28" s="221" t="s">
        <v>1885</v>
      </c>
      <c r="O28" s="216">
        <v>2381741</v>
      </c>
      <c r="P28" s="216" t="s">
        <v>1881</v>
      </c>
      <c r="Q28" s="216" t="s">
        <v>1882</v>
      </c>
      <c r="R28" s="216">
        <v>2</v>
      </c>
      <c r="S28" s="216" t="s">
        <v>1884</v>
      </c>
      <c r="T28" s="216" t="s">
        <v>1883</v>
      </c>
      <c r="U28" s="217">
        <v>44773</v>
      </c>
      <c r="V28" s="221" t="s">
        <v>7434</v>
      </c>
      <c r="W28" s="213">
        <v>45450000</v>
      </c>
      <c r="X28" s="213" t="s">
        <v>6802</v>
      </c>
      <c r="Y28" s="213" t="s">
        <v>1882</v>
      </c>
      <c r="Z28" s="213">
        <v>2</v>
      </c>
      <c r="AA28" s="213" t="s">
        <v>7433</v>
      </c>
      <c r="AB28" s="213" t="s">
        <v>1883</v>
      </c>
      <c r="AC28" s="214">
        <v>45043</v>
      </c>
      <c r="AD28" s="221" t="s">
        <v>5744</v>
      </c>
      <c r="AE28" s="218">
        <v>262000</v>
      </c>
      <c r="AF28" s="218" t="s">
        <v>5742</v>
      </c>
      <c r="AG28" s="218" t="s">
        <v>30</v>
      </c>
      <c r="AH28" s="218">
        <v>2</v>
      </c>
      <c r="AI28" s="218" t="s">
        <v>5743</v>
      </c>
      <c r="AJ28" s="218" t="s">
        <v>2022</v>
      </c>
      <c r="AK28" s="219">
        <v>45014</v>
      </c>
      <c r="AL28" s="221" t="s">
        <v>5745</v>
      </c>
      <c r="AM28" s="213">
        <v>262000</v>
      </c>
      <c r="AN28" s="213" t="s">
        <v>5742</v>
      </c>
      <c r="AO28" s="213" t="s">
        <v>30</v>
      </c>
      <c r="AP28" s="213">
        <v>2</v>
      </c>
      <c r="AQ28" s="213" t="s">
        <v>5743</v>
      </c>
      <c r="AR28" s="213" t="s">
        <v>2022</v>
      </c>
      <c r="AS28" s="214">
        <v>45014</v>
      </c>
      <c r="AT28" s="222" t="s">
        <v>2121</v>
      </c>
      <c r="AU28" s="218" t="s">
        <v>14</v>
      </c>
      <c r="AV28" s="218" t="s">
        <v>14</v>
      </c>
      <c r="AW28" s="218" t="s">
        <v>14</v>
      </c>
      <c r="AX28" s="218" t="s">
        <v>14</v>
      </c>
      <c r="AY28" s="218" t="s">
        <v>14</v>
      </c>
      <c r="AZ28" s="218" t="s">
        <v>14</v>
      </c>
      <c r="BA28" s="219">
        <v>44803</v>
      </c>
      <c r="BB28" s="221" t="s">
        <v>2125</v>
      </c>
      <c r="BC28" s="213" t="s">
        <v>14</v>
      </c>
      <c r="BD28" s="213" t="s">
        <v>14</v>
      </c>
      <c r="BE28" s="213" t="s">
        <v>14</v>
      </c>
      <c r="BF28" s="213" t="s">
        <v>14</v>
      </c>
      <c r="BG28" s="213" t="s">
        <v>14</v>
      </c>
      <c r="BH28" s="213" t="s">
        <v>14</v>
      </c>
      <c r="BI28" s="214">
        <v>44803</v>
      </c>
      <c r="BJ28" s="222" t="s">
        <v>7437</v>
      </c>
      <c r="BK28" s="222">
        <v>155</v>
      </c>
      <c r="BL28" s="222" t="s">
        <v>7428</v>
      </c>
      <c r="BM28" s="222" t="s">
        <v>19</v>
      </c>
      <c r="BN28" s="222">
        <v>3</v>
      </c>
      <c r="BO28" s="222" t="s">
        <v>7436</v>
      </c>
      <c r="BP28" s="218" t="s">
        <v>7435</v>
      </c>
      <c r="BQ28" s="223">
        <v>45043</v>
      </c>
      <c r="BR28" s="221" t="s">
        <v>2122</v>
      </c>
      <c r="BS28" s="224" t="s">
        <v>14</v>
      </c>
      <c r="BT28" s="224" t="s">
        <v>14</v>
      </c>
      <c r="BU28" s="224" t="s">
        <v>14</v>
      </c>
      <c r="BV28" s="224" t="s">
        <v>14</v>
      </c>
      <c r="BW28" s="224" t="s">
        <v>14</v>
      </c>
      <c r="BX28" s="224" t="s">
        <v>14</v>
      </c>
      <c r="BY28" s="214">
        <v>44803</v>
      </c>
      <c r="BZ28" s="222" t="s">
        <v>2124</v>
      </c>
      <c r="CA28" s="222" t="s">
        <v>14</v>
      </c>
      <c r="CB28" s="222" t="s">
        <v>14</v>
      </c>
      <c r="CC28" s="222" t="s">
        <v>14</v>
      </c>
      <c r="CD28" s="222" t="s">
        <v>14</v>
      </c>
      <c r="CE28" s="222" t="s">
        <v>14</v>
      </c>
      <c r="CF28" s="222" t="s">
        <v>14</v>
      </c>
      <c r="CG28" s="223">
        <v>44803</v>
      </c>
      <c r="CH28" s="221" t="s">
        <v>9876</v>
      </c>
      <c r="CI28" s="222" t="e">
        <v>#N/A</v>
      </c>
      <c r="CJ28" s="222" t="e">
        <v>#N/A</v>
      </c>
      <c r="CK28" s="222" t="e">
        <v>#N/A</v>
      </c>
      <c r="CL28" s="222" t="e">
        <v>#N/A</v>
      </c>
      <c r="CM28" s="222" t="e">
        <v>#N/A</v>
      </c>
      <c r="CN28" s="222" t="e">
        <v>#N/A</v>
      </c>
      <c r="CO28" s="225" t="e">
        <v>#N/A</v>
      </c>
      <c r="CP28" s="222" t="s">
        <v>2123</v>
      </c>
      <c r="CQ28" s="224" t="s">
        <v>14</v>
      </c>
      <c r="CR28" s="224" t="s">
        <v>14</v>
      </c>
      <c r="CS28" s="224" t="s">
        <v>14</v>
      </c>
      <c r="CT28" s="224" t="s">
        <v>14</v>
      </c>
      <c r="CU28" s="224" t="s">
        <v>14</v>
      </c>
      <c r="CV28" s="224" t="s">
        <v>14</v>
      </c>
      <c r="CW28" s="214">
        <v>44803</v>
      </c>
      <c r="CX28" s="222" t="s">
        <v>5746</v>
      </c>
      <c r="CY28" s="218">
        <v>262000</v>
      </c>
      <c r="CZ28" s="218" t="s">
        <v>5742</v>
      </c>
      <c r="DA28" s="218" t="s">
        <v>30</v>
      </c>
      <c r="DB28" s="218">
        <v>2</v>
      </c>
      <c r="DC28" s="218" t="s">
        <v>1941</v>
      </c>
      <c r="DD28" s="218" t="s">
        <v>2022</v>
      </c>
      <c r="DE28" s="220">
        <v>45014</v>
      </c>
      <c r="DF28" s="221" t="s">
        <v>7441</v>
      </c>
      <c r="DG28" s="213">
        <v>45188000</v>
      </c>
      <c r="DH28" s="224" t="s">
        <v>7439</v>
      </c>
      <c r="DI28" s="224" t="s">
        <v>1882</v>
      </c>
      <c r="DJ28" s="224">
        <v>2</v>
      </c>
      <c r="DK28" s="224" t="s">
        <v>2013</v>
      </c>
      <c r="DL28" s="224" t="s">
        <v>7440</v>
      </c>
      <c r="DM28" s="214">
        <v>45043</v>
      </c>
      <c r="DN28" s="222" t="s">
        <v>5747</v>
      </c>
      <c r="DO28" s="218">
        <v>0</v>
      </c>
      <c r="DP28" s="222" t="s">
        <v>5742</v>
      </c>
      <c r="DQ28" s="222" t="s">
        <v>30</v>
      </c>
      <c r="DR28" s="222">
        <v>2</v>
      </c>
      <c r="DS28" s="222" t="s">
        <v>1939</v>
      </c>
      <c r="DT28" s="222" t="s">
        <v>2022</v>
      </c>
      <c r="DU28" s="223">
        <v>45014</v>
      </c>
      <c r="DV28" s="221" t="s">
        <v>5748</v>
      </c>
      <c r="DW28" s="213">
        <v>262000</v>
      </c>
      <c r="DX28" s="224" t="s">
        <v>5742</v>
      </c>
      <c r="DY28" s="224" t="s">
        <v>30</v>
      </c>
      <c r="DZ28" s="224">
        <v>2</v>
      </c>
      <c r="EA28" s="224" t="s">
        <v>1941</v>
      </c>
      <c r="EB28" s="224" t="s">
        <v>2022</v>
      </c>
      <c r="EC28" s="214">
        <v>45014</v>
      </c>
      <c r="ED28" s="222" t="s">
        <v>5749</v>
      </c>
      <c r="EE28" s="218">
        <v>0</v>
      </c>
      <c r="EF28" s="222" t="s">
        <v>5742</v>
      </c>
      <c r="EG28" s="222" t="s">
        <v>30</v>
      </c>
      <c r="EH28" s="222">
        <v>2</v>
      </c>
      <c r="EI28" s="222" t="s">
        <v>1943</v>
      </c>
      <c r="EJ28" s="222" t="s">
        <v>2022</v>
      </c>
      <c r="EK28" s="223">
        <v>45014</v>
      </c>
      <c r="EL28" s="221" t="s">
        <v>5750</v>
      </c>
      <c r="EM28" s="213">
        <v>0</v>
      </c>
      <c r="EN28" s="224" t="s">
        <v>5742</v>
      </c>
      <c r="EO28" s="224" t="s">
        <v>30</v>
      </c>
      <c r="EP28" s="224">
        <v>2</v>
      </c>
      <c r="EQ28" s="224" t="s">
        <v>1943</v>
      </c>
      <c r="ER28" s="224" t="s">
        <v>2022</v>
      </c>
      <c r="ES28" s="214">
        <v>45014</v>
      </c>
      <c r="ET28" s="222" t="s">
        <v>7438</v>
      </c>
      <c r="EU28" s="222">
        <v>168</v>
      </c>
      <c r="EV28" s="222" t="s">
        <v>7428</v>
      </c>
      <c r="EW28" s="222" t="s">
        <v>19</v>
      </c>
      <c r="EX28" s="222">
        <v>3</v>
      </c>
      <c r="EY28" s="222" t="s">
        <v>7430</v>
      </c>
      <c r="EZ28" s="222" t="s">
        <v>7435</v>
      </c>
      <c r="FA28" s="223">
        <v>45043</v>
      </c>
      <c r="FB28" s="221" t="s">
        <v>1887</v>
      </c>
      <c r="FC28" s="224">
        <v>4</v>
      </c>
      <c r="FD28" s="224" t="s">
        <v>14</v>
      </c>
      <c r="FE28" s="224" t="s">
        <v>1882</v>
      </c>
      <c r="FF28" s="224">
        <v>2</v>
      </c>
      <c r="FG28" s="224" t="s">
        <v>1886</v>
      </c>
      <c r="FH28" s="224" t="s">
        <v>14</v>
      </c>
      <c r="FI28" s="214">
        <v>44773</v>
      </c>
      <c r="FJ28" s="221" t="s">
        <v>360</v>
      </c>
      <c r="FK28" s="222" t="s">
        <v>14</v>
      </c>
      <c r="FL28" s="222">
        <v>0</v>
      </c>
      <c r="FM28" s="222" t="s">
        <v>30</v>
      </c>
      <c r="FN28" s="222">
        <v>2</v>
      </c>
      <c r="FO28" s="222" t="s">
        <v>359</v>
      </c>
      <c r="FP28" s="218">
        <v>0</v>
      </c>
      <c r="FQ28" s="219">
        <v>43511</v>
      </c>
      <c r="FR28" s="221" t="s">
        <v>361</v>
      </c>
      <c r="FS28" s="224" t="s">
        <v>14</v>
      </c>
      <c r="FT28" s="224">
        <v>0</v>
      </c>
      <c r="FU28" s="224" t="s">
        <v>30</v>
      </c>
      <c r="FV28" s="224">
        <v>2</v>
      </c>
      <c r="FW28" s="224" t="s">
        <v>359</v>
      </c>
      <c r="FX28" s="224">
        <v>0</v>
      </c>
      <c r="FY28" s="214">
        <v>43511</v>
      </c>
      <c r="FZ28" s="222" t="s">
        <v>2390</v>
      </c>
      <c r="GA28" s="222">
        <v>2</v>
      </c>
      <c r="GB28" s="222" t="s">
        <v>2373</v>
      </c>
      <c r="GC28" s="222" t="s">
        <v>30</v>
      </c>
      <c r="GD28" s="222">
        <v>2</v>
      </c>
      <c r="GE28" s="222" t="s">
        <v>14</v>
      </c>
      <c r="GF28" s="222" t="s">
        <v>14</v>
      </c>
      <c r="GG28" s="223">
        <v>44858</v>
      </c>
      <c r="GH28" s="221" t="s">
        <v>2397</v>
      </c>
      <c r="GI28" s="224">
        <v>1</v>
      </c>
      <c r="GJ28" s="224" t="s">
        <v>2373</v>
      </c>
      <c r="GK28" s="224" t="s">
        <v>30</v>
      </c>
      <c r="GL28" s="224">
        <v>2</v>
      </c>
      <c r="GM28" s="224" t="s">
        <v>14</v>
      </c>
      <c r="GN28" s="224" t="s">
        <v>14</v>
      </c>
      <c r="GO28" s="214">
        <v>44858</v>
      </c>
      <c r="GP28" s="222" t="s">
        <v>2391</v>
      </c>
      <c r="GQ28" s="222">
        <v>1</v>
      </c>
      <c r="GR28" s="222" t="s">
        <v>2373</v>
      </c>
      <c r="GS28" s="222" t="s">
        <v>30</v>
      </c>
      <c r="GT28" s="222">
        <v>2</v>
      </c>
      <c r="GU28" s="222" t="s">
        <v>14</v>
      </c>
      <c r="GV28" s="222" t="s">
        <v>14</v>
      </c>
      <c r="GW28" s="223">
        <v>44858</v>
      </c>
      <c r="GX28" s="221" t="s">
        <v>2398</v>
      </c>
      <c r="GY28" s="224">
        <v>0</v>
      </c>
      <c r="GZ28" s="224" t="s">
        <v>2373</v>
      </c>
      <c r="HA28" s="224" t="s">
        <v>30</v>
      </c>
      <c r="HB28" s="224">
        <v>2</v>
      </c>
      <c r="HC28" s="224" t="s">
        <v>14</v>
      </c>
      <c r="HD28" s="224" t="s">
        <v>14</v>
      </c>
      <c r="HE28" s="214">
        <v>44858</v>
      </c>
      <c r="HF28" s="222" t="s">
        <v>2389</v>
      </c>
      <c r="HG28" s="222">
        <v>0</v>
      </c>
      <c r="HH28" s="222" t="s">
        <v>2373</v>
      </c>
      <c r="HI28" s="222" t="s">
        <v>30</v>
      </c>
      <c r="HJ28" s="222">
        <v>2</v>
      </c>
      <c r="HK28" s="222" t="s">
        <v>14</v>
      </c>
      <c r="HL28" s="222" t="s">
        <v>14</v>
      </c>
      <c r="HM28" s="223">
        <v>44858</v>
      </c>
      <c r="HN28" s="221" t="s">
        <v>2396</v>
      </c>
      <c r="HO28" s="224">
        <v>1</v>
      </c>
      <c r="HP28" s="224" t="s">
        <v>2373</v>
      </c>
      <c r="HQ28" s="224" t="s">
        <v>30</v>
      </c>
      <c r="HR28" s="224">
        <v>2</v>
      </c>
      <c r="HS28" s="224" t="s">
        <v>14</v>
      </c>
      <c r="HT28" s="224" t="s">
        <v>14</v>
      </c>
      <c r="HU28" s="214">
        <v>44858</v>
      </c>
      <c r="HV28" s="222" t="s">
        <v>2392</v>
      </c>
      <c r="HW28" s="222">
        <v>0</v>
      </c>
      <c r="HX28" s="222" t="s">
        <v>2373</v>
      </c>
      <c r="HY28" s="222" t="s">
        <v>30</v>
      </c>
      <c r="HZ28" s="222">
        <v>2</v>
      </c>
      <c r="IA28" s="222" t="s">
        <v>14</v>
      </c>
      <c r="IB28" s="222" t="s">
        <v>14</v>
      </c>
      <c r="IC28" s="223">
        <v>44858</v>
      </c>
      <c r="ID28" s="221" t="s">
        <v>2395</v>
      </c>
      <c r="IE28" s="224">
        <v>1</v>
      </c>
      <c r="IF28" s="224" t="s">
        <v>2373</v>
      </c>
      <c r="IG28" s="224" t="s">
        <v>30</v>
      </c>
      <c r="IH28" s="224">
        <v>2</v>
      </c>
      <c r="II28" s="224" t="s">
        <v>14</v>
      </c>
      <c r="IJ28" s="224" t="s">
        <v>14</v>
      </c>
      <c r="IK28" s="214">
        <v>44858</v>
      </c>
      <c r="IL28" s="222" t="s">
        <v>2394</v>
      </c>
      <c r="IM28" s="222">
        <v>0</v>
      </c>
      <c r="IN28" s="222" t="s">
        <v>2373</v>
      </c>
      <c r="IO28" s="222" t="s">
        <v>30</v>
      </c>
      <c r="IP28" s="222">
        <v>2</v>
      </c>
      <c r="IQ28" s="222" t="s">
        <v>14</v>
      </c>
      <c r="IR28" s="222" t="s">
        <v>14</v>
      </c>
      <c r="IS28" s="223">
        <v>44858</v>
      </c>
    </row>
    <row r="29" spans="1:253" s="11" customFormat="1" ht="12.95" customHeight="1" x14ac:dyDescent="0.2">
      <c r="A29" s="11" t="s">
        <v>362</v>
      </c>
      <c r="B29" s="11" t="s">
        <v>9284</v>
      </c>
      <c r="C29" s="11" t="s">
        <v>363</v>
      </c>
      <c r="D29" s="11" t="s">
        <v>358</v>
      </c>
      <c r="E29" s="11" t="s">
        <v>8749</v>
      </c>
      <c r="F29" s="11" t="s">
        <v>7425</v>
      </c>
      <c r="G29" s="212">
        <v>45450000</v>
      </c>
      <c r="H29" s="213" t="s">
        <v>6802</v>
      </c>
      <c r="I29" s="213" t="s">
        <v>1882</v>
      </c>
      <c r="J29" s="213">
        <v>2</v>
      </c>
      <c r="K29" s="213" t="s">
        <v>7424</v>
      </c>
      <c r="L29" s="213" t="s">
        <v>1883</v>
      </c>
      <c r="M29" s="214">
        <v>45043</v>
      </c>
      <c r="N29" s="221" t="s">
        <v>1891</v>
      </c>
      <c r="O29" s="216">
        <v>159000</v>
      </c>
      <c r="P29" s="216" t="s">
        <v>1888</v>
      </c>
      <c r="Q29" s="216" t="s">
        <v>19</v>
      </c>
      <c r="R29" s="216">
        <v>3</v>
      </c>
      <c r="S29" s="216" t="s">
        <v>1890</v>
      </c>
      <c r="T29" s="216" t="s">
        <v>1889</v>
      </c>
      <c r="U29" s="217">
        <v>44773</v>
      </c>
      <c r="V29" s="221" t="s">
        <v>1895</v>
      </c>
      <c r="W29" s="213">
        <v>223000</v>
      </c>
      <c r="X29" s="213" t="s">
        <v>1892</v>
      </c>
      <c r="Y29" s="213" t="s">
        <v>19</v>
      </c>
      <c r="Z29" s="213">
        <v>3</v>
      </c>
      <c r="AA29" s="213" t="s">
        <v>1894</v>
      </c>
      <c r="AB29" s="213" t="s">
        <v>1893</v>
      </c>
      <c r="AC29" s="214">
        <v>44773</v>
      </c>
      <c r="AD29" s="221" t="s">
        <v>1899</v>
      </c>
      <c r="AE29" s="218">
        <v>174000</v>
      </c>
      <c r="AF29" s="218" t="s">
        <v>1896</v>
      </c>
      <c r="AG29" s="218" t="s">
        <v>19</v>
      </c>
      <c r="AH29" s="218">
        <v>3</v>
      </c>
      <c r="AI29" s="218" t="s">
        <v>1898</v>
      </c>
      <c r="AJ29" s="218" t="s">
        <v>1897</v>
      </c>
      <c r="AK29" s="219">
        <v>44773</v>
      </c>
      <c r="AL29" s="221" t="s">
        <v>2008</v>
      </c>
      <c r="AM29" s="213" t="s">
        <v>14</v>
      </c>
      <c r="AN29" s="213" t="s">
        <v>14</v>
      </c>
      <c r="AO29" s="213" t="s">
        <v>14</v>
      </c>
      <c r="AP29" s="213" t="s">
        <v>14</v>
      </c>
      <c r="AQ29" s="213" t="s">
        <v>794</v>
      </c>
      <c r="AR29" s="213" t="s">
        <v>14</v>
      </c>
      <c r="AS29" s="214">
        <v>44797</v>
      </c>
      <c r="AT29" s="222" t="s">
        <v>2138</v>
      </c>
      <c r="AU29" s="218" t="s">
        <v>14</v>
      </c>
      <c r="AV29" s="218" t="s">
        <v>14</v>
      </c>
      <c r="AW29" s="218" t="s">
        <v>14</v>
      </c>
      <c r="AX29" s="218" t="s">
        <v>14</v>
      </c>
      <c r="AY29" s="218" t="s">
        <v>14</v>
      </c>
      <c r="AZ29" s="218" t="s">
        <v>14</v>
      </c>
      <c r="BA29" s="219">
        <v>44803</v>
      </c>
      <c r="BB29" s="221" t="s">
        <v>2142</v>
      </c>
      <c r="BC29" s="213" t="s">
        <v>14</v>
      </c>
      <c r="BD29" s="213" t="s">
        <v>14</v>
      </c>
      <c r="BE29" s="213" t="s">
        <v>14</v>
      </c>
      <c r="BF29" s="213" t="s">
        <v>14</v>
      </c>
      <c r="BG29" s="213" t="s">
        <v>14</v>
      </c>
      <c r="BH29" s="213" t="s">
        <v>14</v>
      </c>
      <c r="BI29" s="214">
        <v>44803</v>
      </c>
      <c r="BJ29" s="222" t="s">
        <v>7427</v>
      </c>
      <c r="BK29" s="222">
        <v>2</v>
      </c>
      <c r="BL29" s="222" t="s">
        <v>6814</v>
      </c>
      <c r="BM29" s="222" t="s">
        <v>19</v>
      </c>
      <c r="BN29" s="222">
        <v>3</v>
      </c>
      <c r="BO29" s="222" t="s">
        <v>7426</v>
      </c>
      <c r="BP29" s="218" t="s">
        <v>1119</v>
      </c>
      <c r="BQ29" s="223">
        <v>45043</v>
      </c>
      <c r="BR29" s="221" t="s">
        <v>2140</v>
      </c>
      <c r="BS29" s="224" t="s">
        <v>14</v>
      </c>
      <c r="BT29" s="224" t="s">
        <v>14</v>
      </c>
      <c r="BU29" s="224" t="s">
        <v>14</v>
      </c>
      <c r="BV29" s="224" t="s">
        <v>14</v>
      </c>
      <c r="BW29" s="224" t="s">
        <v>14</v>
      </c>
      <c r="BX29" s="224" t="s">
        <v>14</v>
      </c>
      <c r="BY29" s="214">
        <v>44803</v>
      </c>
      <c r="BZ29" s="222" t="s">
        <v>2139</v>
      </c>
      <c r="CA29" s="222" t="s">
        <v>14</v>
      </c>
      <c r="CB29" s="222" t="s">
        <v>14</v>
      </c>
      <c r="CC29" s="222" t="s">
        <v>14</v>
      </c>
      <c r="CD29" s="222" t="s">
        <v>14</v>
      </c>
      <c r="CE29" s="222" t="s">
        <v>14</v>
      </c>
      <c r="CF29" s="222" t="s">
        <v>14</v>
      </c>
      <c r="CG29" s="223">
        <v>44803</v>
      </c>
      <c r="CH29" s="221" t="s">
        <v>9877</v>
      </c>
      <c r="CI29" s="222" t="e">
        <v>#N/A</v>
      </c>
      <c r="CJ29" s="222" t="e">
        <v>#N/A</v>
      </c>
      <c r="CK29" s="222" t="e">
        <v>#N/A</v>
      </c>
      <c r="CL29" s="222" t="e">
        <v>#N/A</v>
      </c>
      <c r="CM29" s="222" t="e">
        <v>#N/A</v>
      </c>
      <c r="CN29" s="222" t="e">
        <v>#N/A</v>
      </c>
      <c r="CO29" s="225" t="e">
        <v>#N/A</v>
      </c>
      <c r="CP29" s="222" t="s">
        <v>2141</v>
      </c>
      <c r="CQ29" s="224" t="s">
        <v>14</v>
      </c>
      <c r="CR29" s="224" t="s">
        <v>14</v>
      </c>
      <c r="CS29" s="224" t="s">
        <v>14</v>
      </c>
      <c r="CT29" s="224" t="s">
        <v>14</v>
      </c>
      <c r="CU29" s="224" t="s">
        <v>14</v>
      </c>
      <c r="CV29" s="224" t="s">
        <v>14</v>
      </c>
      <c r="CW29" s="214">
        <v>44803</v>
      </c>
      <c r="CX29" s="222" t="s">
        <v>2011</v>
      </c>
      <c r="CY29" s="218">
        <v>90000</v>
      </c>
      <c r="CZ29" s="218" t="s">
        <v>2009</v>
      </c>
      <c r="DA29" s="218" t="s">
        <v>19</v>
      </c>
      <c r="DB29" s="218">
        <v>3</v>
      </c>
      <c r="DC29" s="218" t="s">
        <v>1941</v>
      </c>
      <c r="DD29" s="218" t="s">
        <v>2010</v>
      </c>
      <c r="DE29" s="220">
        <v>44797</v>
      </c>
      <c r="DF29" s="221" t="s">
        <v>2014</v>
      </c>
      <c r="DG29" s="213">
        <v>49000</v>
      </c>
      <c r="DH29" s="224" t="s">
        <v>2012</v>
      </c>
      <c r="DI29" s="224" t="s">
        <v>19</v>
      </c>
      <c r="DJ29" s="224">
        <v>3</v>
      </c>
      <c r="DK29" s="224" t="s">
        <v>2013</v>
      </c>
      <c r="DL29" s="224" t="s">
        <v>1893</v>
      </c>
      <c r="DM29" s="214">
        <v>44797</v>
      </c>
      <c r="DN29" s="222" t="s">
        <v>2017</v>
      </c>
      <c r="DO29" s="218">
        <v>84000</v>
      </c>
      <c r="DP29" s="222" t="s">
        <v>2015</v>
      </c>
      <c r="DQ29" s="222" t="s">
        <v>19</v>
      </c>
      <c r="DR29" s="222">
        <v>3</v>
      </c>
      <c r="DS29" s="222" t="s">
        <v>1939</v>
      </c>
      <c r="DT29" s="222" t="s">
        <v>2016</v>
      </c>
      <c r="DU29" s="223">
        <v>44797</v>
      </c>
      <c r="DV29" s="221" t="s">
        <v>2018</v>
      </c>
      <c r="DW29" s="213">
        <v>90000</v>
      </c>
      <c r="DX29" s="224" t="s">
        <v>2009</v>
      </c>
      <c r="DY29" s="224" t="s">
        <v>19</v>
      </c>
      <c r="DZ29" s="224">
        <v>3</v>
      </c>
      <c r="EA29" s="224" t="s">
        <v>1941</v>
      </c>
      <c r="EB29" s="224" t="s">
        <v>2010</v>
      </c>
      <c r="EC29" s="214">
        <v>44797</v>
      </c>
      <c r="ED29" s="222" t="s">
        <v>2019</v>
      </c>
      <c r="EE29" s="218">
        <v>0</v>
      </c>
      <c r="EF29" s="222" t="s">
        <v>2009</v>
      </c>
      <c r="EG29" s="222" t="s">
        <v>19</v>
      </c>
      <c r="EH29" s="222">
        <v>3</v>
      </c>
      <c r="EI29" s="222" t="s">
        <v>1943</v>
      </c>
      <c r="EJ29" s="222" t="s">
        <v>2010</v>
      </c>
      <c r="EK29" s="223">
        <v>44797</v>
      </c>
      <c r="EL29" s="221" t="s">
        <v>2020</v>
      </c>
      <c r="EM29" s="213">
        <v>0</v>
      </c>
      <c r="EN29" s="224" t="s">
        <v>2009</v>
      </c>
      <c r="EO29" s="224" t="s">
        <v>19</v>
      </c>
      <c r="EP29" s="224">
        <v>3</v>
      </c>
      <c r="EQ29" s="224" t="s">
        <v>1943</v>
      </c>
      <c r="ER29" s="224" t="s">
        <v>2010</v>
      </c>
      <c r="ES29" s="214">
        <v>44797</v>
      </c>
      <c r="ET29" s="222" t="s">
        <v>7431</v>
      </c>
      <c r="EU29" s="222">
        <v>168</v>
      </c>
      <c r="EV29" s="222" t="s">
        <v>7428</v>
      </c>
      <c r="EW29" s="222" t="s">
        <v>19</v>
      </c>
      <c r="EX29" s="222">
        <v>3</v>
      </c>
      <c r="EY29" s="222" t="s">
        <v>7430</v>
      </c>
      <c r="EZ29" s="222" t="s">
        <v>7429</v>
      </c>
      <c r="FA29" s="223">
        <v>45043</v>
      </c>
      <c r="FB29" s="221" t="s">
        <v>1901</v>
      </c>
      <c r="FC29" s="224">
        <v>2</v>
      </c>
      <c r="FD29" s="224" t="s">
        <v>14</v>
      </c>
      <c r="FE29" s="224" t="s">
        <v>19</v>
      </c>
      <c r="FF29" s="224">
        <v>3</v>
      </c>
      <c r="FG29" s="224" t="s">
        <v>1900</v>
      </c>
      <c r="FH29" s="224" t="s">
        <v>14</v>
      </c>
      <c r="FI29" s="214">
        <v>44773</v>
      </c>
      <c r="FJ29" s="221" t="s">
        <v>365</v>
      </c>
      <c r="FK29" s="222">
        <v>0</v>
      </c>
      <c r="FL29" s="222">
        <v>0</v>
      </c>
      <c r="FM29" s="222" t="s">
        <v>30</v>
      </c>
      <c r="FN29" s="222">
        <v>2</v>
      </c>
      <c r="FO29" s="222" t="s">
        <v>364</v>
      </c>
      <c r="FP29" s="218">
        <v>0</v>
      </c>
      <c r="FQ29" s="219">
        <v>43511</v>
      </c>
      <c r="FR29" s="221" t="s">
        <v>366</v>
      </c>
      <c r="FS29" s="224">
        <v>0</v>
      </c>
      <c r="FT29" s="224">
        <v>0</v>
      </c>
      <c r="FU29" s="224" t="s">
        <v>30</v>
      </c>
      <c r="FV29" s="224">
        <v>2</v>
      </c>
      <c r="FW29" s="224" t="s">
        <v>364</v>
      </c>
      <c r="FX29" s="224">
        <v>0</v>
      </c>
      <c r="FY29" s="214">
        <v>43511</v>
      </c>
      <c r="FZ29" s="222" t="s">
        <v>2400</v>
      </c>
      <c r="GA29" s="222">
        <v>2</v>
      </c>
      <c r="GB29" s="222" t="s">
        <v>2373</v>
      </c>
      <c r="GC29" s="222" t="s">
        <v>30</v>
      </c>
      <c r="GD29" s="222">
        <v>2</v>
      </c>
      <c r="GE29" s="222" t="s">
        <v>14</v>
      </c>
      <c r="GF29" s="222" t="s">
        <v>14</v>
      </c>
      <c r="GG29" s="223">
        <v>44858</v>
      </c>
      <c r="GH29" s="221" t="s">
        <v>2406</v>
      </c>
      <c r="GI29" s="224">
        <v>2</v>
      </c>
      <c r="GJ29" s="224" t="s">
        <v>2373</v>
      </c>
      <c r="GK29" s="224" t="s">
        <v>30</v>
      </c>
      <c r="GL29" s="224">
        <v>2</v>
      </c>
      <c r="GM29" s="224" t="s">
        <v>14</v>
      </c>
      <c r="GN29" s="224" t="s">
        <v>14</v>
      </c>
      <c r="GO29" s="214">
        <v>44858</v>
      </c>
      <c r="GP29" s="222" t="s">
        <v>2401</v>
      </c>
      <c r="GQ29" s="222">
        <v>2</v>
      </c>
      <c r="GR29" s="222" t="s">
        <v>2373</v>
      </c>
      <c r="GS29" s="222" t="s">
        <v>30</v>
      </c>
      <c r="GT29" s="222">
        <v>2</v>
      </c>
      <c r="GU29" s="222" t="s">
        <v>14</v>
      </c>
      <c r="GV29" s="222" t="s">
        <v>14</v>
      </c>
      <c r="GW29" s="223">
        <v>44858</v>
      </c>
      <c r="GX29" s="221" t="s">
        <v>2407</v>
      </c>
      <c r="GY29" s="224">
        <v>0</v>
      </c>
      <c r="GZ29" s="224" t="s">
        <v>2373</v>
      </c>
      <c r="HA29" s="224" t="s">
        <v>30</v>
      </c>
      <c r="HB29" s="224">
        <v>2</v>
      </c>
      <c r="HC29" s="224" t="s">
        <v>14</v>
      </c>
      <c r="HD29" s="224" t="s">
        <v>14</v>
      </c>
      <c r="HE29" s="214">
        <v>44858</v>
      </c>
      <c r="HF29" s="222" t="s">
        <v>2399</v>
      </c>
      <c r="HG29" s="222">
        <v>0</v>
      </c>
      <c r="HH29" s="222" t="s">
        <v>2373</v>
      </c>
      <c r="HI29" s="222" t="s">
        <v>30</v>
      </c>
      <c r="HJ29" s="222">
        <v>2</v>
      </c>
      <c r="HK29" s="222" t="s">
        <v>14</v>
      </c>
      <c r="HL29" s="222" t="s">
        <v>14</v>
      </c>
      <c r="HM29" s="223">
        <v>44858</v>
      </c>
      <c r="HN29" s="221" t="s">
        <v>2405</v>
      </c>
      <c r="HO29" s="224">
        <v>2</v>
      </c>
      <c r="HP29" s="224" t="s">
        <v>2373</v>
      </c>
      <c r="HQ29" s="224" t="s">
        <v>30</v>
      </c>
      <c r="HR29" s="224">
        <v>2</v>
      </c>
      <c r="HS29" s="224" t="s">
        <v>14</v>
      </c>
      <c r="HT29" s="224" t="s">
        <v>14</v>
      </c>
      <c r="HU29" s="214">
        <v>44858</v>
      </c>
      <c r="HV29" s="222" t="s">
        <v>2402</v>
      </c>
      <c r="HW29" s="222">
        <v>0</v>
      </c>
      <c r="HX29" s="222" t="s">
        <v>2373</v>
      </c>
      <c r="HY29" s="222" t="s">
        <v>30</v>
      </c>
      <c r="HZ29" s="222">
        <v>2</v>
      </c>
      <c r="IA29" s="222" t="s">
        <v>14</v>
      </c>
      <c r="IB29" s="222" t="s">
        <v>14</v>
      </c>
      <c r="IC29" s="223">
        <v>44858</v>
      </c>
      <c r="ID29" s="221" t="s">
        <v>2404</v>
      </c>
      <c r="IE29" s="224">
        <v>1</v>
      </c>
      <c r="IF29" s="224" t="s">
        <v>2373</v>
      </c>
      <c r="IG29" s="224" t="s">
        <v>30</v>
      </c>
      <c r="IH29" s="224">
        <v>2</v>
      </c>
      <c r="II29" s="224" t="s">
        <v>14</v>
      </c>
      <c r="IJ29" s="224" t="s">
        <v>14</v>
      </c>
      <c r="IK29" s="214">
        <v>44858</v>
      </c>
      <c r="IL29" s="222" t="s">
        <v>2403</v>
      </c>
      <c r="IM29" s="222">
        <v>0</v>
      </c>
      <c r="IN29" s="222" t="s">
        <v>2373</v>
      </c>
      <c r="IO29" s="222" t="s">
        <v>30</v>
      </c>
      <c r="IP29" s="222">
        <v>2</v>
      </c>
      <c r="IQ29" s="222" t="s">
        <v>14</v>
      </c>
      <c r="IR29" s="222" t="s">
        <v>14</v>
      </c>
      <c r="IS29" s="223">
        <v>44858</v>
      </c>
    </row>
    <row r="30" spans="1:253" s="11" customFormat="1" ht="12.95" customHeight="1" x14ac:dyDescent="0.2">
      <c r="A30" s="11" t="s">
        <v>1052</v>
      </c>
      <c r="B30" s="11" t="s">
        <v>9284</v>
      </c>
      <c r="C30" s="11" t="s">
        <v>1053</v>
      </c>
      <c r="D30" s="11" t="s">
        <v>358</v>
      </c>
      <c r="E30" s="11" t="s">
        <v>8749</v>
      </c>
      <c r="F30" s="11" t="s">
        <v>7442</v>
      </c>
      <c r="G30" s="212">
        <v>45450000</v>
      </c>
      <c r="H30" s="213" t="s">
        <v>6802</v>
      </c>
      <c r="I30" s="213" t="s">
        <v>1882</v>
      </c>
      <c r="J30" s="213">
        <v>2</v>
      </c>
      <c r="K30" s="213" t="s">
        <v>7424</v>
      </c>
      <c r="L30" s="213" t="s">
        <v>1883</v>
      </c>
      <c r="M30" s="214">
        <v>45043</v>
      </c>
      <c r="N30" s="221" t="s">
        <v>1548</v>
      </c>
      <c r="O30" s="216">
        <v>2381000</v>
      </c>
      <c r="P30" s="216" t="s">
        <v>1545</v>
      </c>
      <c r="Q30" s="216" t="s">
        <v>30</v>
      </c>
      <c r="R30" s="216">
        <v>2</v>
      </c>
      <c r="S30" s="216" t="s">
        <v>1547</v>
      </c>
      <c r="T30" s="216" t="s">
        <v>1546</v>
      </c>
      <c r="U30" s="217">
        <v>44696</v>
      </c>
      <c r="V30" s="221" t="s">
        <v>7446</v>
      </c>
      <c r="W30" s="213">
        <v>45673000</v>
      </c>
      <c r="X30" s="213" t="s">
        <v>7443</v>
      </c>
      <c r="Y30" s="213" t="s">
        <v>1882</v>
      </c>
      <c r="Z30" s="213">
        <v>2</v>
      </c>
      <c r="AA30" s="213" t="s">
        <v>7445</v>
      </c>
      <c r="AB30" s="213" t="s">
        <v>7444</v>
      </c>
      <c r="AC30" s="214">
        <v>45043</v>
      </c>
      <c r="AD30" s="221" t="s">
        <v>7450</v>
      </c>
      <c r="AE30" s="218">
        <v>436000</v>
      </c>
      <c r="AF30" s="218" t="s">
        <v>7447</v>
      </c>
      <c r="AG30" s="218" t="s">
        <v>19</v>
      </c>
      <c r="AH30" s="218">
        <v>3</v>
      </c>
      <c r="AI30" s="218" t="s">
        <v>7449</v>
      </c>
      <c r="AJ30" s="218" t="s">
        <v>7448</v>
      </c>
      <c r="AK30" s="219">
        <v>45043</v>
      </c>
      <c r="AL30" s="221" t="s">
        <v>2024</v>
      </c>
      <c r="AM30" s="213">
        <v>262000</v>
      </c>
      <c r="AN30" s="213" t="s">
        <v>2021</v>
      </c>
      <c r="AO30" s="213" t="s">
        <v>30</v>
      </c>
      <c r="AP30" s="213">
        <v>2</v>
      </c>
      <c r="AQ30" s="213" t="s">
        <v>2023</v>
      </c>
      <c r="AR30" s="213" t="s">
        <v>2022</v>
      </c>
      <c r="AS30" s="214">
        <v>44797</v>
      </c>
      <c r="AT30" s="222" t="s">
        <v>1060</v>
      </c>
      <c r="AU30" s="218" t="s">
        <v>14</v>
      </c>
      <c r="AV30" s="218" t="s">
        <v>14</v>
      </c>
      <c r="AW30" s="218" t="s">
        <v>14</v>
      </c>
      <c r="AX30" s="218" t="s">
        <v>14</v>
      </c>
      <c r="AY30" s="218" t="s">
        <v>1059</v>
      </c>
      <c r="AZ30" s="218" t="s">
        <v>14</v>
      </c>
      <c r="BA30" s="219">
        <v>44005</v>
      </c>
      <c r="BB30" s="221" t="s">
        <v>1058</v>
      </c>
      <c r="BC30" s="213" t="s">
        <v>14</v>
      </c>
      <c r="BD30" s="213" t="s">
        <v>14</v>
      </c>
      <c r="BE30" s="213" t="s">
        <v>14</v>
      </c>
      <c r="BF30" s="213" t="s">
        <v>14</v>
      </c>
      <c r="BG30" s="213" t="s">
        <v>15</v>
      </c>
      <c r="BH30" s="213" t="s">
        <v>14</v>
      </c>
      <c r="BI30" s="214">
        <v>44005</v>
      </c>
      <c r="BJ30" s="222" t="s">
        <v>7451</v>
      </c>
      <c r="BK30" s="222">
        <v>168</v>
      </c>
      <c r="BL30" s="222" t="s">
        <v>7428</v>
      </c>
      <c r="BM30" s="222" t="s">
        <v>19</v>
      </c>
      <c r="BN30" s="222">
        <v>3</v>
      </c>
      <c r="BO30" s="222" t="s">
        <v>7430</v>
      </c>
      <c r="BP30" s="218" t="s">
        <v>7435</v>
      </c>
      <c r="BQ30" s="223">
        <v>45043</v>
      </c>
      <c r="BR30" s="221" t="s">
        <v>1055</v>
      </c>
      <c r="BS30" s="224" t="s">
        <v>14</v>
      </c>
      <c r="BT30" s="224" t="s">
        <v>14</v>
      </c>
      <c r="BU30" s="224" t="s">
        <v>14</v>
      </c>
      <c r="BV30" s="224" t="s">
        <v>14</v>
      </c>
      <c r="BW30" s="224" t="s">
        <v>1054</v>
      </c>
      <c r="BX30" s="224" t="s">
        <v>14</v>
      </c>
      <c r="BY30" s="214">
        <v>44005</v>
      </c>
      <c r="BZ30" s="222" t="s">
        <v>1056</v>
      </c>
      <c r="CA30" s="222" t="s">
        <v>14</v>
      </c>
      <c r="CB30" s="222" t="s">
        <v>14</v>
      </c>
      <c r="CC30" s="222" t="s">
        <v>14</v>
      </c>
      <c r="CD30" s="222" t="s">
        <v>14</v>
      </c>
      <c r="CE30" s="222" t="s">
        <v>1054</v>
      </c>
      <c r="CF30" s="222" t="s">
        <v>14</v>
      </c>
      <c r="CG30" s="223">
        <v>44005</v>
      </c>
      <c r="CH30" s="221" t="s">
        <v>9878</v>
      </c>
      <c r="CI30" s="222" t="e">
        <v>#N/A</v>
      </c>
      <c r="CJ30" s="222" t="e">
        <v>#N/A</v>
      </c>
      <c r="CK30" s="222" t="e">
        <v>#N/A</v>
      </c>
      <c r="CL30" s="222" t="e">
        <v>#N/A</v>
      </c>
      <c r="CM30" s="222" t="e">
        <v>#N/A</v>
      </c>
      <c r="CN30" s="222" t="e">
        <v>#N/A</v>
      </c>
      <c r="CO30" s="225" t="e">
        <v>#N/A</v>
      </c>
      <c r="CP30" s="222" t="s">
        <v>1057</v>
      </c>
      <c r="CQ30" s="224" t="s">
        <v>14</v>
      </c>
      <c r="CR30" s="224" t="s">
        <v>14</v>
      </c>
      <c r="CS30" s="224" t="s">
        <v>14</v>
      </c>
      <c r="CT30" s="224" t="s">
        <v>14</v>
      </c>
      <c r="CU30" s="224" t="s">
        <v>15</v>
      </c>
      <c r="CV30" s="224" t="s">
        <v>14</v>
      </c>
      <c r="CW30" s="214">
        <v>44005</v>
      </c>
      <c r="CX30" s="222" t="s">
        <v>7455</v>
      </c>
      <c r="CY30" s="218">
        <v>352000</v>
      </c>
      <c r="CZ30" s="218" t="s">
        <v>7453</v>
      </c>
      <c r="DA30" s="218" t="s">
        <v>19</v>
      </c>
      <c r="DB30" s="218">
        <v>3</v>
      </c>
      <c r="DC30" s="218" t="s">
        <v>7464</v>
      </c>
      <c r="DD30" s="218" t="s">
        <v>7454</v>
      </c>
      <c r="DE30" s="220">
        <v>45043</v>
      </c>
      <c r="DF30" s="221" t="s">
        <v>7459</v>
      </c>
      <c r="DG30" s="213">
        <v>45238000</v>
      </c>
      <c r="DH30" s="224" t="s">
        <v>7456</v>
      </c>
      <c r="DI30" s="224" t="s">
        <v>19</v>
      </c>
      <c r="DJ30" s="224">
        <v>3</v>
      </c>
      <c r="DK30" s="224" t="s">
        <v>7458</v>
      </c>
      <c r="DL30" s="224" t="s">
        <v>7457</v>
      </c>
      <c r="DM30" s="214">
        <v>45043</v>
      </c>
      <c r="DN30" s="222" t="s">
        <v>7463</v>
      </c>
      <c r="DO30" s="218">
        <v>84000</v>
      </c>
      <c r="DP30" s="222" t="s">
        <v>7460</v>
      </c>
      <c r="DQ30" s="222" t="s">
        <v>19</v>
      </c>
      <c r="DR30" s="222">
        <v>3</v>
      </c>
      <c r="DS30" s="222" t="s">
        <v>7462</v>
      </c>
      <c r="DT30" s="222" t="s">
        <v>7461</v>
      </c>
      <c r="DU30" s="223">
        <v>45043</v>
      </c>
      <c r="DV30" s="221" t="s">
        <v>7465</v>
      </c>
      <c r="DW30" s="213">
        <v>352000</v>
      </c>
      <c r="DX30" s="224" t="s">
        <v>7453</v>
      </c>
      <c r="DY30" s="224" t="s">
        <v>19</v>
      </c>
      <c r="DZ30" s="224">
        <v>3</v>
      </c>
      <c r="EA30" s="224" t="s">
        <v>7464</v>
      </c>
      <c r="EB30" s="224" t="s">
        <v>7454</v>
      </c>
      <c r="EC30" s="214">
        <v>45043</v>
      </c>
      <c r="ED30" s="222" t="s">
        <v>7467</v>
      </c>
      <c r="EE30" s="218">
        <v>0</v>
      </c>
      <c r="EF30" s="222" t="s">
        <v>7453</v>
      </c>
      <c r="EG30" s="222" t="s">
        <v>19</v>
      </c>
      <c r="EH30" s="222">
        <v>3</v>
      </c>
      <c r="EI30" s="222" t="s">
        <v>7466</v>
      </c>
      <c r="EJ30" s="222" t="s">
        <v>7454</v>
      </c>
      <c r="EK30" s="223">
        <v>45043</v>
      </c>
      <c r="EL30" s="221" t="s">
        <v>7469</v>
      </c>
      <c r="EM30" s="213">
        <v>0</v>
      </c>
      <c r="EN30" s="224" t="s">
        <v>7453</v>
      </c>
      <c r="EO30" s="224" t="s">
        <v>19</v>
      </c>
      <c r="EP30" s="224">
        <v>3</v>
      </c>
      <c r="EQ30" s="224" t="s">
        <v>7468</v>
      </c>
      <c r="ER30" s="224" t="s">
        <v>7454</v>
      </c>
      <c r="ES30" s="214">
        <v>45043</v>
      </c>
      <c r="ET30" s="222" t="s">
        <v>7452</v>
      </c>
      <c r="EU30" s="222">
        <v>168</v>
      </c>
      <c r="EV30" s="222" t="s">
        <v>7428</v>
      </c>
      <c r="EW30" s="222" t="s">
        <v>19</v>
      </c>
      <c r="EX30" s="222">
        <v>3</v>
      </c>
      <c r="EY30" s="222" t="s">
        <v>7430</v>
      </c>
      <c r="EZ30" s="222" t="s">
        <v>7435</v>
      </c>
      <c r="FA30" s="223">
        <v>45043</v>
      </c>
      <c r="FB30" s="221" t="s">
        <v>1552</v>
      </c>
      <c r="FC30" s="224">
        <v>3</v>
      </c>
      <c r="FD30" s="224" t="s">
        <v>1549</v>
      </c>
      <c r="FE30" s="224" t="s">
        <v>74</v>
      </c>
      <c r="FF30" s="224">
        <v>1</v>
      </c>
      <c r="FG30" s="224" t="s">
        <v>1551</v>
      </c>
      <c r="FH30" s="224" t="s">
        <v>1550</v>
      </c>
      <c r="FI30" s="214">
        <v>44696</v>
      </c>
      <c r="FJ30" s="221" t="s">
        <v>1061</v>
      </c>
      <c r="FK30" s="222" t="s">
        <v>14</v>
      </c>
      <c r="FL30" s="222" t="s">
        <v>14</v>
      </c>
      <c r="FM30" s="222" t="s">
        <v>14</v>
      </c>
      <c r="FN30" s="222" t="s">
        <v>14</v>
      </c>
      <c r="FO30" s="222" t="s">
        <v>15</v>
      </c>
      <c r="FP30" s="218" t="s">
        <v>14</v>
      </c>
      <c r="FQ30" s="219">
        <v>44005</v>
      </c>
      <c r="FR30" s="221" t="s">
        <v>1062</v>
      </c>
      <c r="FS30" s="224" t="s">
        <v>14</v>
      </c>
      <c r="FT30" s="224" t="s">
        <v>14</v>
      </c>
      <c r="FU30" s="224" t="s">
        <v>14</v>
      </c>
      <c r="FV30" s="224" t="s">
        <v>14</v>
      </c>
      <c r="FW30" s="224" t="s">
        <v>15</v>
      </c>
      <c r="FX30" s="224" t="s">
        <v>14</v>
      </c>
      <c r="FY30" s="214">
        <v>44005</v>
      </c>
      <c r="FZ30" s="222" t="s">
        <v>2409</v>
      </c>
      <c r="GA30" s="222">
        <v>2</v>
      </c>
      <c r="GB30" s="222" t="s">
        <v>2373</v>
      </c>
      <c r="GC30" s="222" t="s">
        <v>30</v>
      </c>
      <c r="GD30" s="222">
        <v>2</v>
      </c>
      <c r="GE30" s="222" t="s">
        <v>14</v>
      </c>
      <c r="GF30" s="222" t="s">
        <v>14</v>
      </c>
      <c r="GG30" s="223">
        <v>44858</v>
      </c>
      <c r="GH30" s="221" t="s">
        <v>2415</v>
      </c>
      <c r="GI30" s="224">
        <v>2</v>
      </c>
      <c r="GJ30" s="224" t="s">
        <v>2373</v>
      </c>
      <c r="GK30" s="224" t="s">
        <v>30</v>
      </c>
      <c r="GL30" s="224">
        <v>2</v>
      </c>
      <c r="GM30" s="224" t="s">
        <v>14</v>
      </c>
      <c r="GN30" s="224" t="s">
        <v>14</v>
      </c>
      <c r="GO30" s="214">
        <v>44858</v>
      </c>
      <c r="GP30" s="222" t="s">
        <v>2410</v>
      </c>
      <c r="GQ30" s="222">
        <v>2</v>
      </c>
      <c r="GR30" s="222" t="s">
        <v>2373</v>
      </c>
      <c r="GS30" s="222" t="s">
        <v>30</v>
      </c>
      <c r="GT30" s="222">
        <v>2</v>
      </c>
      <c r="GU30" s="222" t="s">
        <v>14</v>
      </c>
      <c r="GV30" s="222" t="s">
        <v>14</v>
      </c>
      <c r="GW30" s="223">
        <v>44858</v>
      </c>
      <c r="GX30" s="221" t="s">
        <v>2416</v>
      </c>
      <c r="GY30" s="224">
        <v>0</v>
      </c>
      <c r="GZ30" s="224" t="s">
        <v>2373</v>
      </c>
      <c r="HA30" s="224" t="s">
        <v>30</v>
      </c>
      <c r="HB30" s="224">
        <v>2</v>
      </c>
      <c r="HC30" s="224" t="s">
        <v>14</v>
      </c>
      <c r="HD30" s="224" t="s">
        <v>14</v>
      </c>
      <c r="HE30" s="214">
        <v>44858</v>
      </c>
      <c r="HF30" s="222" t="s">
        <v>2408</v>
      </c>
      <c r="HG30" s="222">
        <v>0</v>
      </c>
      <c r="HH30" s="222" t="s">
        <v>2373</v>
      </c>
      <c r="HI30" s="222" t="s">
        <v>30</v>
      </c>
      <c r="HJ30" s="222">
        <v>2</v>
      </c>
      <c r="HK30" s="222" t="s">
        <v>14</v>
      </c>
      <c r="HL30" s="222" t="s">
        <v>14</v>
      </c>
      <c r="HM30" s="223">
        <v>44858</v>
      </c>
      <c r="HN30" s="221" t="s">
        <v>2414</v>
      </c>
      <c r="HO30" s="224">
        <v>2</v>
      </c>
      <c r="HP30" s="224" t="s">
        <v>2373</v>
      </c>
      <c r="HQ30" s="224" t="s">
        <v>30</v>
      </c>
      <c r="HR30" s="224">
        <v>2</v>
      </c>
      <c r="HS30" s="224" t="s">
        <v>14</v>
      </c>
      <c r="HT30" s="224" t="s">
        <v>14</v>
      </c>
      <c r="HU30" s="214">
        <v>44858</v>
      </c>
      <c r="HV30" s="222" t="s">
        <v>2411</v>
      </c>
      <c r="HW30" s="222">
        <v>0</v>
      </c>
      <c r="HX30" s="222" t="s">
        <v>2373</v>
      </c>
      <c r="HY30" s="222" t="s">
        <v>30</v>
      </c>
      <c r="HZ30" s="222">
        <v>2</v>
      </c>
      <c r="IA30" s="222" t="s">
        <v>14</v>
      </c>
      <c r="IB30" s="222" t="s">
        <v>14</v>
      </c>
      <c r="IC30" s="223">
        <v>44858</v>
      </c>
      <c r="ID30" s="221" t="s">
        <v>2413</v>
      </c>
      <c r="IE30" s="224">
        <v>1</v>
      </c>
      <c r="IF30" s="224" t="s">
        <v>2373</v>
      </c>
      <c r="IG30" s="224" t="s">
        <v>30</v>
      </c>
      <c r="IH30" s="224">
        <v>2</v>
      </c>
      <c r="II30" s="224" t="s">
        <v>14</v>
      </c>
      <c r="IJ30" s="224" t="s">
        <v>14</v>
      </c>
      <c r="IK30" s="214">
        <v>44858</v>
      </c>
      <c r="IL30" s="222" t="s">
        <v>2412</v>
      </c>
      <c r="IM30" s="222">
        <v>0</v>
      </c>
      <c r="IN30" s="222" t="s">
        <v>2373</v>
      </c>
      <c r="IO30" s="222" t="s">
        <v>30</v>
      </c>
      <c r="IP30" s="222">
        <v>2</v>
      </c>
      <c r="IQ30" s="222" t="s">
        <v>14</v>
      </c>
      <c r="IR30" s="222" t="s">
        <v>14</v>
      </c>
      <c r="IS30" s="223">
        <v>44858</v>
      </c>
    </row>
    <row r="31" spans="1:253" s="11" customFormat="1" ht="12.95" customHeight="1" x14ac:dyDescent="0.2">
      <c r="A31" s="11" t="s">
        <v>2886</v>
      </c>
      <c r="B31" s="11" t="s">
        <v>9284</v>
      </c>
      <c r="C31" s="11" t="s">
        <v>2887</v>
      </c>
      <c r="D31" s="11" t="s">
        <v>2888</v>
      </c>
      <c r="E31" s="11" t="s">
        <v>8750</v>
      </c>
      <c r="F31" s="11" t="s">
        <v>4790</v>
      </c>
      <c r="G31" s="212">
        <v>17643000</v>
      </c>
      <c r="H31" s="213" t="s">
        <v>4661</v>
      </c>
      <c r="I31" s="213" t="s">
        <v>30</v>
      </c>
      <c r="J31" s="213">
        <v>2</v>
      </c>
      <c r="K31" s="213" t="s">
        <v>4789</v>
      </c>
      <c r="L31" s="213" t="s">
        <v>4788</v>
      </c>
      <c r="M31" s="214">
        <v>44985</v>
      </c>
      <c r="N31" s="221" t="s">
        <v>4793</v>
      </c>
      <c r="O31" s="216">
        <v>248360</v>
      </c>
      <c r="P31" s="216" t="s">
        <v>4791</v>
      </c>
      <c r="Q31" s="216" t="s">
        <v>74</v>
      </c>
      <c r="R31" s="216">
        <v>1</v>
      </c>
      <c r="S31" s="216" t="s">
        <v>4792</v>
      </c>
      <c r="T31" s="216" t="s">
        <v>4788</v>
      </c>
      <c r="U31" s="217">
        <v>44985</v>
      </c>
      <c r="V31" s="221" t="s">
        <v>4795</v>
      </c>
      <c r="W31" s="213">
        <v>17643000</v>
      </c>
      <c r="X31" s="213" t="s">
        <v>4661</v>
      </c>
      <c r="Y31" s="213" t="s">
        <v>1882</v>
      </c>
      <c r="Z31" s="213">
        <v>2</v>
      </c>
      <c r="AA31" s="213" t="s">
        <v>4794</v>
      </c>
      <c r="AB31" s="213" t="s">
        <v>4788</v>
      </c>
      <c r="AC31" s="214">
        <v>44985</v>
      </c>
      <c r="AD31" s="221" t="s">
        <v>4799</v>
      </c>
      <c r="AE31" s="218">
        <v>8304000</v>
      </c>
      <c r="AF31" s="218" t="s">
        <v>4796</v>
      </c>
      <c r="AG31" s="218" t="s">
        <v>1882</v>
      </c>
      <c r="AH31" s="218">
        <v>2</v>
      </c>
      <c r="AI31" s="218" t="s">
        <v>4798</v>
      </c>
      <c r="AJ31" s="218" t="s">
        <v>4797</v>
      </c>
      <c r="AK31" s="219">
        <v>44985</v>
      </c>
      <c r="AL31" s="221" t="s">
        <v>4803</v>
      </c>
      <c r="AM31" s="213">
        <v>803000</v>
      </c>
      <c r="AN31" s="213" t="s">
        <v>4800</v>
      </c>
      <c r="AO31" s="213" t="s">
        <v>1882</v>
      </c>
      <c r="AP31" s="213">
        <v>2</v>
      </c>
      <c r="AQ31" s="213" t="s">
        <v>4802</v>
      </c>
      <c r="AR31" s="213" t="s">
        <v>4801</v>
      </c>
      <c r="AS31" s="214">
        <v>44985</v>
      </c>
      <c r="AT31" s="222" t="s">
        <v>4804</v>
      </c>
      <c r="AU31" s="218" t="s">
        <v>14</v>
      </c>
      <c r="AV31" s="218" t="s">
        <v>14</v>
      </c>
      <c r="AW31" s="218" t="s">
        <v>14</v>
      </c>
      <c r="AX31" s="218" t="s">
        <v>14</v>
      </c>
      <c r="AY31" s="218" t="s">
        <v>15</v>
      </c>
      <c r="AZ31" s="218" t="s">
        <v>14</v>
      </c>
      <c r="BA31" s="219">
        <v>44985</v>
      </c>
      <c r="BB31" s="221" t="s">
        <v>4821</v>
      </c>
      <c r="BC31" s="213" t="s">
        <v>14</v>
      </c>
      <c r="BD31" s="213" t="s">
        <v>14</v>
      </c>
      <c r="BE31" s="213" t="s">
        <v>14</v>
      </c>
      <c r="BF31" s="213" t="s">
        <v>14</v>
      </c>
      <c r="BG31" s="213" t="s">
        <v>15</v>
      </c>
      <c r="BH31" s="213" t="s">
        <v>14</v>
      </c>
      <c r="BI31" s="214">
        <v>44985</v>
      </c>
      <c r="BJ31" s="222" t="s">
        <v>4806</v>
      </c>
      <c r="BK31" s="222">
        <v>9</v>
      </c>
      <c r="BL31" s="222" t="s">
        <v>4805</v>
      </c>
      <c r="BM31" s="222" t="s">
        <v>1882</v>
      </c>
      <c r="BN31" s="222">
        <v>2</v>
      </c>
      <c r="BO31" s="222" t="s">
        <v>4766</v>
      </c>
      <c r="BP31" s="218" t="s">
        <v>1396</v>
      </c>
      <c r="BQ31" s="223">
        <v>44985</v>
      </c>
      <c r="BR31" s="221" t="s">
        <v>4822</v>
      </c>
      <c r="BS31" s="224" t="s">
        <v>14</v>
      </c>
      <c r="BT31" s="224" t="s">
        <v>14</v>
      </c>
      <c r="BU31" s="224" t="s">
        <v>14</v>
      </c>
      <c r="BV31" s="224" t="s">
        <v>14</v>
      </c>
      <c r="BW31" s="224" t="s">
        <v>15</v>
      </c>
      <c r="BX31" s="224" t="s">
        <v>14</v>
      </c>
      <c r="BY31" s="214">
        <v>44985</v>
      </c>
      <c r="BZ31" s="222" t="s">
        <v>4823</v>
      </c>
      <c r="CA31" s="222" t="s">
        <v>14</v>
      </c>
      <c r="CB31" s="222" t="s">
        <v>14</v>
      </c>
      <c r="CC31" s="222" t="s">
        <v>14</v>
      </c>
      <c r="CD31" s="222" t="s">
        <v>14</v>
      </c>
      <c r="CE31" s="222" t="s">
        <v>15</v>
      </c>
      <c r="CF31" s="222" t="s">
        <v>14</v>
      </c>
      <c r="CG31" s="223">
        <v>44985</v>
      </c>
      <c r="CH31" s="221" t="s">
        <v>9879</v>
      </c>
      <c r="CI31" s="222" t="e">
        <v>#N/A</v>
      </c>
      <c r="CJ31" s="222" t="e">
        <v>#N/A</v>
      </c>
      <c r="CK31" s="222" t="e">
        <v>#N/A</v>
      </c>
      <c r="CL31" s="222" t="e">
        <v>#N/A</v>
      </c>
      <c r="CM31" s="222" t="e">
        <v>#N/A</v>
      </c>
      <c r="CN31" s="222" t="e">
        <v>#N/A</v>
      </c>
      <c r="CO31" s="225" t="e">
        <v>#N/A</v>
      </c>
      <c r="CP31" s="222" t="s">
        <v>4824</v>
      </c>
      <c r="CQ31" s="224" t="s">
        <v>14</v>
      </c>
      <c r="CR31" s="224" t="s">
        <v>14</v>
      </c>
      <c r="CS31" s="224" t="s">
        <v>14</v>
      </c>
      <c r="CT31" s="224" t="s">
        <v>14</v>
      </c>
      <c r="CU31" s="224" t="s">
        <v>15</v>
      </c>
      <c r="CV31" s="224" t="s">
        <v>14</v>
      </c>
      <c r="CW31" s="214">
        <v>44985</v>
      </c>
      <c r="CX31" s="222" t="s">
        <v>4809</v>
      </c>
      <c r="CY31" s="218">
        <v>873000</v>
      </c>
      <c r="CZ31" s="218" t="s">
        <v>2112</v>
      </c>
      <c r="DA31" s="218" t="s">
        <v>1882</v>
      </c>
      <c r="DB31" s="218">
        <v>2</v>
      </c>
      <c r="DC31" s="218" t="s">
        <v>4812</v>
      </c>
      <c r="DD31" s="218" t="s">
        <v>4801</v>
      </c>
      <c r="DE31" s="220">
        <v>44985</v>
      </c>
      <c r="DF31" s="221" t="s">
        <v>4813</v>
      </c>
      <c r="DG31" s="213">
        <v>9339000</v>
      </c>
      <c r="DH31" s="224" t="s">
        <v>4810</v>
      </c>
      <c r="DI31" s="224" t="s">
        <v>1882</v>
      </c>
      <c r="DJ31" s="224">
        <v>2</v>
      </c>
      <c r="DK31" s="224" t="s">
        <v>4812</v>
      </c>
      <c r="DL31" s="224" t="s">
        <v>4811</v>
      </c>
      <c r="DM31" s="214">
        <v>44985</v>
      </c>
      <c r="DN31" s="222" t="s">
        <v>4814</v>
      </c>
      <c r="DO31" s="218">
        <v>7431000</v>
      </c>
      <c r="DP31" s="222" t="s">
        <v>4810</v>
      </c>
      <c r="DQ31" s="222" t="s">
        <v>1882</v>
      </c>
      <c r="DR31" s="222">
        <v>2</v>
      </c>
      <c r="DS31" s="222" t="s">
        <v>4812</v>
      </c>
      <c r="DT31" s="222" t="s">
        <v>4811</v>
      </c>
      <c r="DU31" s="223">
        <v>44985</v>
      </c>
      <c r="DV31" s="221" t="s">
        <v>4815</v>
      </c>
      <c r="DW31" s="213">
        <v>873000</v>
      </c>
      <c r="DX31" s="224" t="s">
        <v>2112</v>
      </c>
      <c r="DY31" s="224" t="s">
        <v>1882</v>
      </c>
      <c r="DZ31" s="224">
        <v>2</v>
      </c>
      <c r="EA31" s="224" t="s">
        <v>4812</v>
      </c>
      <c r="EB31" s="224" t="s">
        <v>4801</v>
      </c>
      <c r="EC31" s="214">
        <v>44985</v>
      </c>
      <c r="ED31" s="222" t="s">
        <v>4816</v>
      </c>
      <c r="EE31" s="218">
        <v>0</v>
      </c>
      <c r="EF31" s="222" t="s">
        <v>14</v>
      </c>
      <c r="EG31" s="222" t="s">
        <v>14</v>
      </c>
      <c r="EH31" s="222" t="s">
        <v>14</v>
      </c>
      <c r="EI31" s="222" t="s">
        <v>15</v>
      </c>
      <c r="EJ31" s="222" t="s">
        <v>14</v>
      </c>
      <c r="EK31" s="223">
        <v>44985</v>
      </c>
      <c r="EL31" s="221" t="s">
        <v>4817</v>
      </c>
      <c r="EM31" s="213">
        <v>0</v>
      </c>
      <c r="EN31" s="224" t="s">
        <v>14</v>
      </c>
      <c r="EO31" s="224" t="s">
        <v>14</v>
      </c>
      <c r="EP31" s="224" t="s">
        <v>14</v>
      </c>
      <c r="EQ31" s="224" t="s">
        <v>15</v>
      </c>
      <c r="ER31" s="224" t="s">
        <v>14</v>
      </c>
      <c r="ES31" s="214">
        <v>44985</v>
      </c>
      <c r="ET31" s="222" t="s">
        <v>4808</v>
      </c>
      <c r="EU31" s="222">
        <v>9</v>
      </c>
      <c r="EV31" s="222" t="s">
        <v>4805</v>
      </c>
      <c r="EW31" s="222" t="s">
        <v>74</v>
      </c>
      <c r="EX31" s="222">
        <v>1</v>
      </c>
      <c r="EY31" s="222" t="s">
        <v>4807</v>
      </c>
      <c r="EZ31" s="222" t="s">
        <v>1396</v>
      </c>
      <c r="FA31" s="223">
        <v>44985</v>
      </c>
      <c r="FB31" s="221" t="s">
        <v>4818</v>
      </c>
      <c r="FC31" s="224">
        <v>3</v>
      </c>
      <c r="FD31" s="224" t="s">
        <v>4776</v>
      </c>
      <c r="FE31" s="224" t="s">
        <v>74</v>
      </c>
      <c r="FF31" s="224">
        <v>1</v>
      </c>
      <c r="FG31" s="224" t="s">
        <v>4780</v>
      </c>
      <c r="FH31" s="224" t="s">
        <v>4801</v>
      </c>
      <c r="FI31" s="214">
        <v>44985</v>
      </c>
      <c r="FJ31" s="221" t="s">
        <v>4819</v>
      </c>
      <c r="FK31" s="222" t="s">
        <v>14</v>
      </c>
      <c r="FL31" s="222" t="s">
        <v>14</v>
      </c>
      <c r="FM31" s="222" t="s">
        <v>14</v>
      </c>
      <c r="FN31" s="222" t="s">
        <v>14</v>
      </c>
      <c r="FO31" s="222" t="s">
        <v>15</v>
      </c>
      <c r="FP31" s="218" t="s">
        <v>14</v>
      </c>
      <c r="FQ31" s="219">
        <v>44985</v>
      </c>
      <c r="FR31" s="221" t="s">
        <v>4820</v>
      </c>
      <c r="FS31" s="224" t="s">
        <v>14</v>
      </c>
      <c r="FT31" s="224" t="s">
        <v>14</v>
      </c>
      <c r="FU31" s="224" t="s">
        <v>14</v>
      </c>
      <c r="FV31" s="224" t="s">
        <v>14</v>
      </c>
      <c r="FW31" s="224" t="s">
        <v>15</v>
      </c>
      <c r="FX31" s="224" t="s">
        <v>14</v>
      </c>
      <c r="FY31" s="214">
        <v>44985</v>
      </c>
      <c r="FZ31" s="222" t="s">
        <v>2890</v>
      </c>
      <c r="GA31" s="222">
        <v>0</v>
      </c>
      <c r="GB31" s="222" t="s">
        <v>2373</v>
      </c>
      <c r="GC31" s="222" t="s">
        <v>30</v>
      </c>
      <c r="GD31" s="222">
        <v>2</v>
      </c>
      <c r="GE31" s="222" t="s">
        <v>14</v>
      </c>
      <c r="GF31" s="222" t="s">
        <v>14</v>
      </c>
      <c r="GG31" s="223">
        <v>44863</v>
      </c>
      <c r="GH31" s="221" t="s">
        <v>2896</v>
      </c>
      <c r="GI31" s="224">
        <v>0</v>
      </c>
      <c r="GJ31" s="224" t="s">
        <v>2373</v>
      </c>
      <c r="GK31" s="224" t="s">
        <v>30</v>
      </c>
      <c r="GL31" s="224">
        <v>2</v>
      </c>
      <c r="GM31" s="224" t="s">
        <v>14</v>
      </c>
      <c r="GN31" s="224" t="s">
        <v>14</v>
      </c>
      <c r="GO31" s="214">
        <v>44863</v>
      </c>
      <c r="GP31" s="222" t="s">
        <v>2891</v>
      </c>
      <c r="GQ31" s="222">
        <v>0</v>
      </c>
      <c r="GR31" s="222" t="s">
        <v>2373</v>
      </c>
      <c r="GS31" s="222" t="s">
        <v>30</v>
      </c>
      <c r="GT31" s="222">
        <v>2</v>
      </c>
      <c r="GU31" s="222" t="s">
        <v>14</v>
      </c>
      <c r="GV31" s="222" t="s">
        <v>14</v>
      </c>
      <c r="GW31" s="223">
        <v>44863</v>
      </c>
      <c r="GX31" s="221" t="s">
        <v>2897</v>
      </c>
      <c r="GY31" s="224">
        <v>0</v>
      </c>
      <c r="GZ31" s="224" t="s">
        <v>2373</v>
      </c>
      <c r="HA31" s="224" t="s">
        <v>30</v>
      </c>
      <c r="HB31" s="224">
        <v>2</v>
      </c>
      <c r="HC31" s="224" t="s">
        <v>14</v>
      </c>
      <c r="HD31" s="224" t="s">
        <v>14</v>
      </c>
      <c r="HE31" s="214">
        <v>44863</v>
      </c>
      <c r="HF31" s="222" t="s">
        <v>2889</v>
      </c>
      <c r="HG31" s="222">
        <v>0</v>
      </c>
      <c r="HH31" s="222" t="s">
        <v>2373</v>
      </c>
      <c r="HI31" s="222" t="s">
        <v>30</v>
      </c>
      <c r="HJ31" s="222">
        <v>2</v>
      </c>
      <c r="HK31" s="222" t="s">
        <v>14</v>
      </c>
      <c r="HL31" s="222" t="s">
        <v>14</v>
      </c>
      <c r="HM31" s="223">
        <v>44863</v>
      </c>
      <c r="HN31" s="221" t="s">
        <v>2895</v>
      </c>
      <c r="HO31" s="224">
        <v>1</v>
      </c>
      <c r="HP31" s="224" t="s">
        <v>2373</v>
      </c>
      <c r="HQ31" s="224" t="s">
        <v>30</v>
      </c>
      <c r="HR31" s="224">
        <v>2</v>
      </c>
      <c r="HS31" s="224" t="s">
        <v>14</v>
      </c>
      <c r="HT31" s="224" t="s">
        <v>14</v>
      </c>
      <c r="HU31" s="214">
        <v>44863</v>
      </c>
      <c r="HV31" s="222" t="s">
        <v>2892</v>
      </c>
      <c r="HW31" s="222">
        <v>1</v>
      </c>
      <c r="HX31" s="222" t="s">
        <v>2373</v>
      </c>
      <c r="HY31" s="222" t="s">
        <v>30</v>
      </c>
      <c r="HZ31" s="222">
        <v>2</v>
      </c>
      <c r="IA31" s="222" t="s">
        <v>14</v>
      </c>
      <c r="IB31" s="222" t="s">
        <v>14</v>
      </c>
      <c r="IC31" s="223">
        <v>44863</v>
      </c>
      <c r="ID31" s="221" t="s">
        <v>2894</v>
      </c>
      <c r="IE31" s="224">
        <v>1</v>
      </c>
      <c r="IF31" s="224" t="s">
        <v>2373</v>
      </c>
      <c r="IG31" s="224" t="s">
        <v>30</v>
      </c>
      <c r="IH31" s="224">
        <v>2</v>
      </c>
      <c r="II31" s="224" t="s">
        <v>14</v>
      </c>
      <c r="IJ31" s="224" t="s">
        <v>14</v>
      </c>
      <c r="IK31" s="214">
        <v>44863</v>
      </c>
      <c r="IL31" s="222" t="s">
        <v>2893</v>
      </c>
      <c r="IM31" s="222">
        <v>3</v>
      </c>
      <c r="IN31" s="222" t="s">
        <v>2373</v>
      </c>
      <c r="IO31" s="222" t="s">
        <v>30</v>
      </c>
      <c r="IP31" s="222">
        <v>2</v>
      </c>
      <c r="IQ31" s="222" t="s">
        <v>14</v>
      </c>
      <c r="IR31" s="222" t="s">
        <v>14</v>
      </c>
      <c r="IS31" s="223">
        <v>44863</v>
      </c>
    </row>
    <row r="32" spans="1:253" s="11" customFormat="1" ht="12.95" customHeight="1" x14ac:dyDescent="0.2">
      <c r="A32" s="11" t="s">
        <v>169</v>
      </c>
      <c r="B32" s="11" t="s">
        <v>9284</v>
      </c>
      <c r="C32" s="11" t="s">
        <v>170</v>
      </c>
      <c r="D32" s="11" t="s">
        <v>171</v>
      </c>
      <c r="E32" s="11" t="s">
        <v>8751</v>
      </c>
      <c r="F32" s="11" t="s">
        <v>7472</v>
      </c>
      <c r="G32" s="212">
        <v>112322000</v>
      </c>
      <c r="H32" s="213" t="s">
        <v>6802</v>
      </c>
      <c r="I32" s="213" t="s">
        <v>1882</v>
      </c>
      <c r="J32" s="213">
        <v>2</v>
      </c>
      <c r="K32" s="213" t="s">
        <v>7471</v>
      </c>
      <c r="L32" s="213" t="s">
        <v>7470</v>
      </c>
      <c r="M32" s="214">
        <v>45043</v>
      </c>
      <c r="N32" s="221" t="s">
        <v>1905</v>
      </c>
      <c r="O32" s="216">
        <v>91071.77</v>
      </c>
      <c r="P32" s="216" t="s">
        <v>1902</v>
      </c>
      <c r="Q32" s="216" t="s">
        <v>30</v>
      </c>
      <c r="R32" s="216">
        <v>2</v>
      </c>
      <c r="S32" s="216" t="s">
        <v>1904</v>
      </c>
      <c r="T32" s="216" t="s">
        <v>1903</v>
      </c>
      <c r="U32" s="217">
        <v>44773</v>
      </c>
      <c r="V32" s="221" t="s">
        <v>7476</v>
      </c>
      <c r="W32" s="213">
        <v>14134000</v>
      </c>
      <c r="X32" s="213" t="s">
        <v>7473</v>
      </c>
      <c r="Y32" s="213" t="s">
        <v>1882</v>
      </c>
      <c r="Z32" s="213">
        <v>2</v>
      </c>
      <c r="AA32" s="213" t="s">
        <v>7475</v>
      </c>
      <c r="AB32" s="213" t="s">
        <v>7474</v>
      </c>
      <c r="AC32" s="214">
        <v>45043</v>
      </c>
      <c r="AD32" s="221" t="s">
        <v>7480</v>
      </c>
      <c r="AE32" s="218">
        <v>145000</v>
      </c>
      <c r="AF32" s="218" t="s">
        <v>7477</v>
      </c>
      <c r="AG32" s="218" t="s">
        <v>1882</v>
      </c>
      <c r="AH32" s="218">
        <v>2</v>
      </c>
      <c r="AI32" s="218" t="s">
        <v>7479</v>
      </c>
      <c r="AJ32" s="218" t="s">
        <v>7478</v>
      </c>
      <c r="AK32" s="219">
        <v>45043</v>
      </c>
      <c r="AL32" s="221" t="s">
        <v>7481</v>
      </c>
      <c r="AM32" s="213">
        <v>145000</v>
      </c>
      <c r="AN32" s="213" t="s">
        <v>7477</v>
      </c>
      <c r="AO32" s="213" t="s">
        <v>1882</v>
      </c>
      <c r="AP32" s="213">
        <v>2</v>
      </c>
      <c r="AQ32" s="213" t="s">
        <v>7479</v>
      </c>
      <c r="AR32" s="213" t="s">
        <v>7478</v>
      </c>
      <c r="AS32" s="214">
        <v>45043</v>
      </c>
      <c r="AT32" s="222" t="s">
        <v>986</v>
      </c>
      <c r="AU32" s="218" t="s">
        <v>14</v>
      </c>
      <c r="AV32" s="218" t="s">
        <v>14</v>
      </c>
      <c r="AW32" s="218" t="s">
        <v>14</v>
      </c>
      <c r="AX32" s="218" t="s">
        <v>14</v>
      </c>
      <c r="AY32" s="218" t="s">
        <v>127</v>
      </c>
      <c r="AZ32" s="218" t="s">
        <v>14</v>
      </c>
      <c r="BA32" s="219">
        <v>43950</v>
      </c>
      <c r="BB32" s="221" t="s">
        <v>985</v>
      </c>
      <c r="BC32" s="213" t="s">
        <v>14</v>
      </c>
      <c r="BD32" s="213" t="s">
        <v>14</v>
      </c>
      <c r="BE32" s="213" t="s">
        <v>14</v>
      </c>
      <c r="BF32" s="213" t="s">
        <v>14</v>
      </c>
      <c r="BG32" s="213" t="s">
        <v>127</v>
      </c>
      <c r="BH32" s="213" t="s">
        <v>14</v>
      </c>
      <c r="BI32" s="214">
        <v>43950</v>
      </c>
      <c r="BJ32" s="222" t="s">
        <v>7483</v>
      </c>
      <c r="BK32" s="222">
        <v>0</v>
      </c>
      <c r="BL32" s="222" t="s">
        <v>6814</v>
      </c>
      <c r="BM32" s="222" t="s">
        <v>19</v>
      </c>
      <c r="BN32" s="222">
        <v>3</v>
      </c>
      <c r="BO32" s="222" t="s">
        <v>7482</v>
      </c>
      <c r="BP32" s="218" t="s">
        <v>1119</v>
      </c>
      <c r="BQ32" s="223">
        <v>45043</v>
      </c>
      <c r="BR32" s="221" t="s">
        <v>982</v>
      </c>
      <c r="BS32" s="224" t="s">
        <v>14</v>
      </c>
      <c r="BT32" s="224" t="s">
        <v>14</v>
      </c>
      <c r="BU32" s="224" t="s">
        <v>14</v>
      </c>
      <c r="BV32" s="224" t="s">
        <v>14</v>
      </c>
      <c r="BW32" s="224" t="s">
        <v>127</v>
      </c>
      <c r="BX32" s="224" t="s">
        <v>14</v>
      </c>
      <c r="BY32" s="214">
        <v>43950</v>
      </c>
      <c r="BZ32" s="222" t="s">
        <v>983</v>
      </c>
      <c r="CA32" s="222" t="s">
        <v>14</v>
      </c>
      <c r="CB32" s="222" t="s">
        <v>14</v>
      </c>
      <c r="CC32" s="222" t="s">
        <v>14</v>
      </c>
      <c r="CD32" s="222" t="s">
        <v>14</v>
      </c>
      <c r="CE32" s="222" t="s">
        <v>127</v>
      </c>
      <c r="CF32" s="222" t="s">
        <v>14</v>
      </c>
      <c r="CG32" s="223">
        <v>43950</v>
      </c>
      <c r="CH32" s="221" t="s">
        <v>9880</v>
      </c>
      <c r="CI32" s="222" t="e">
        <v>#N/A</v>
      </c>
      <c r="CJ32" s="222" t="e">
        <v>#N/A</v>
      </c>
      <c r="CK32" s="222" t="e">
        <v>#N/A</v>
      </c>
      <c r="CL32" s="222" t="e">
        <v>#N/A</v>
      </c>
      <c r="CM32" s="222" t="e">
        <v>#N/A</v>
      </c>
      <c r="CN32" s="222" t="e">
        <v>#N/A</v>
      </c>
      <c r="CO32" s="225" t="e">
        <v>#N/A</v>
      </c>
      <c r="CP32" s="222" t="s">
        <v>984</v>
      </c>
      <c r="CQ32" s="224" t="s">
        <v>14</v>
      </c>
      <c r="CR32" s="224" t="s">
        <v>14</v>
      </c>
      <c r="CS32" s="224" t="s">
        <v>14</v>
      </c>
      <c r="CT32" s="224" t="s">
        <v>14</v>
      </c>
      <c r="CU32" s="224" t="s">
        <v>127</v>
      </c>
      <c r="CV32" s="224" t="s">
        <v>14</v>
      </c>
      <c r="CW32" s="214">
        <v>43950</v>
      </c>
      <c r="CX32" s="222" t="s">
        <v>7486</v>
      </c>
      <c r="CY32" s="218">
        <v>145000</v>
      </c>
      <c r="CZ32" s="218" t="s">
        <v>7477</v>
      </c>
      <c r="DA32" s="218" t="s">
        <v>1882</v>
      </c>
      <c r="DB32" s="218">
        <v>2</v>
      </c>
      <c r="DC32" s="218" t="s">
        <v>1941</v>
      </c>
      <c r="DD32" s="218" t="s">
        <v>7478</v>
      </c>
      <c r="DE32" s="220">
        <v>45043</v>
      </c>
      <c r="DF32" s="221" t="s">
        <v>7487</v>
      </c>
      <c r="DG32" s="213">
        <v>13989000</v>
      </c>
      <c r="DH32" s="224" t="s">
        <v>7473</v>
      </c>
      <c r="DI32" s="224" t="s">
        <v>1882</v>
      </c>
      <c r="DJ32" s="224">
        <v>2</v>
      </c>
      <c r="DK32" s="224" t="s">
        <v>2013</v>
      </c>
      <c r="DL32" s="224" t="s">
        <v>7474</v>
      </c>
      <c r="DM32" s="214">
        <v>45043</v>
      </c>
      <c r="DN32" s="222" t="s">
        <v>7488</v>
      </c>
      <c r="DO32" s="218">
        <v>0</v>
      </c>
      <c r="DP32" s="222" t="s">
        <v>7477</v>
      </c>
      <c r="DQ32" s="222" t="s">
        <v>1882</v>
      </c>
      <c r="DR32" s="222">
        <v>2</v>
      </c>
      <c r="DS32" s="222" t="s">
        <v>1939</v>
      </c>
      <c r="DT32" s="222" t="s">
        <v>7478</v>
      </c>
      <c r="DU32" s="223">
        <v>45043</v>
      </c>
      <c r="DV32" s="221" t="s">
        <v>7489</v>
      </c>
      <c r="DW32" s="213">
        <v>145000</v>
      </c>
      <c r="DX32" s="224" t="s">
        <v>7477</v>
      </c>
      <c r="DY32" s="224" t="s">
        <v>1882</v>
      </c>
      <c r="DZ32" s="224">
        <v>2</v>
      </c>
      <c r="EA32" s="224" t="s">
        <v>1941</v>
      </c>
      <c r="EB32" s="224" t="s">
        <v>7478</v>
      </c>
      <c r="EC32" s="214">
        <v>45043</v>
      </c>
      <c r="ED32" s="222" t="s">
        <v>7490</v>
      </c>
      <c r="EE32" s="218">
        <v>0</v>
      </c>
      <c r="EF32" s="222" t="s">
        <v>7477</v>
      </c>
      <c r="EG32" s="222" t="s">
        <v>1882</v>
      </c>
      <c r="EH32" s="222">
        <v>2</v>
      </c>
      <c r="EI32" s="222" t="s">
        <v>1943</v>
      </c>
      <c r="EJ32" s="222" t="s">
        <v>7478</v>
      </c>
      <c r="EK32" s="223">
        <v>45043</v>
      </c>
      <c r="EL32" s="221" t="s">
        <v>7491</v>
      </c>
      <c r="EM32" s="213">
        <v>0</v>
      </c>
      <c r="EN32" s="224" t="s">
        <v>7477</v>
      </c>
      <c r="EO32" s="224" t="s">
        <v>1882</v>
      </c>
      <c r="EP32" s="224">
        <v>2</v>
      </c>
      <c r="EQ32" s="224" t="s">
        <v>1943</v>
      </c>
      <c r="ER32" s="224" t="s">
        <v>7478</v>
      </c>
      <c r="ES32" s="214">
        <v>45043</v>
      </c>
      <c r="ET32" s="222" t="s">
        <v>7485</v>
      </c>
      <c r="EU32" s="222">
        <v>20</v>
      </c>
      <c r="EV32" s="222" t="s">
        <v>6814</v>
      </c>
      <c r="EW32" s="222" t="s">
        <v>19</v>
      </c>
      <c r="EX32" s="222">
        <v>3</v>
      </c>
      <c r="EY32" s="222" t="s">
        <v>7484</v>
      </c>
      <c r="EZ32" s="222" t="s">
        <v>1119</v>
      </c>
      <c r="FA32" s="223">
        <v>45043</v>
      </c>
      <c r="FB32" s="221" t="s">
        <v>1907</v>
      </c>
      <c r="FC32" s="224">
        <v>2</v>
      </c>
      <c r="FD32" s="224" t="s">
        <v>14</v>
      </c>
      <c r="FE32" s="224" t="s">
        <v>19</v>
      </c>
      <c r="FF32" s="224">
        <v>3</v>
      </c>
      <c r="FG32" s="224" t="s">
        <v>1906</v>
      </c>
      <c r="FH32" s="224" t="s">
        <v>14</v>
      </c>
      <c r="FI32" s="214">
        <v>44773</v>
      </c>
      <c r="FJ32" s="221" t="s">
        <v>172</v>
      </c>
      <c r="FK32" s="222" t="s">
        <v>14</v>
      </c>
      <c r="FL32" s="222">
        <v>0</v>
      </c>
      <c r="FM32" s="222" t="s">
        <v>14</v>
      </c>
      <c r="FN32" s="222" t="s">
        <v>14</v>
      </c>
      <c r="FO32" s="222">
        <v>0</v>
      </c>
      <c r="FP32" s="218">
        <v>0</v>
      </c>
      <c r="FQ32" s="219">
        <v>43507</v>
      </c>
      <c r="FR32" s="221" t="s">
        <v>173</v>
      </c>
      <c r="FS32" s="224" t="s">
        <v>14</v>
      </c>
      <c r="FT32" s="224">
        <v>0</v>
      </c>
      <c r="FU32" s="224" t="s">
        <v>14</v>
      </c>
      <c r="FV32" s="224" t="s">
        <v>14</v>
      </c>
      <c r="FW32" s="224">
        <v>0</v>
      </c>
      <c r="FX32" s="224">
        <v>0</v>
      </c>
      <c r="FY32" s="214">
        <v>43507</v>
      </c>
      <c r="FZ32" s="222" t="s">
        <v>2418</v>
      </c>
      <c r="GA32" s="222">
        <v>0</v>
      </c>
      <c r="GB32" s="222" t="s">
        <v>2373</v>
      </c>
      <c r="GC32" s="222" t="s">
        <v>30</v>
      </c>
      <c r="GD32" s="222">
        <v>2</v>
      </c>
      <c r="GE32" s="222" t="s">
        <v>14</v>
      </c>
      <c r="GF32" s="222" t="s">
        <v>14</v>
      </c>
      <c r="GG32" s="223">
        <v>44858</v>
      </c>
      <c r="GH32" s="221" t="s">
        <v>2424</v>
      </c>
      <c r="GI32" s="224">
        <v>0</v>
      </c>
      <c r="GJ32" s="224" t="s">
        <v>2373</v>
      </c>
      <c r="GK32" s="224" t="s">
        <v>30</v>
      </c>
      <c r="GL32" s="224">
        <v>2</v>
      </c>
      <c r="GM32" s="224" t="s">
        <v>14</v>
      </c>
      <c r="GN32" s="224" t="s">
        <v>14</v>
      </c>
      <c r="GO32" s="214">
        <v>44858</v>
      </c>
      <c r="GP32" s="222" t="s">
        <v>2419</v>
      </c>
      <c r="GQ32" s="222">
        <v>0</v>
      </c>
      <c r="GR32" s="222" t="s">
        <v>2373</v>
      </c>
      <c r="GS32" s="222" t="s">
        <v>30</v>
      </c>
      <c r="GT32" s="222">
        <v>2</v>
      </c>
      <c r="GU32" s="222" t="s">
        <v>14</v>
      </c>
      <c r="GV32" s="222" t="s">
        <v>14</v>
      </c>
      <c r="GW32" s="223">
        <v>44858</v>
      </c>
      <c r="GX32" s="221" t="s">
        <v>2425</v>
      </c>
      <c r="GY32" s="224">
        <v>0</v>
      </c>
      <c r="GZ32" s="224" t="s">
        <v>2373</v>
      </c>
      <c r="HA32" s="224" t="s">
        <v>30</v>
      </c>
      <c r="HB32" s="224">
        <v>2</v>
      </c>
      <c r="HC32" s="224" t="s">
        <v>14</v>
      </c>
      <c r="HD32" s="224" t="s">
        <v>14</v>
      </c>
      <c r="HE32" s="214">
        <v>44858</v>
      </c>
      <c r="HF32" s="222" t="s">
        <v>2417</v>
      </c>
      <c r="HG32" s="222">
        <v>0</v>
      </c>
      <c r="HH32" s="222" t="s">
        <v>2373</v>
      </c>
      <c r="HI32" s="222" t="s">
        <v>30</v>
      </c>
      <c r="HJ32" s="222">
        <v>2</v>
      </c>
      <c r="HK32" s="222" t="s">
        <v>14</v>
      </c>
      <c r="HL32" s="222" t="s">
        <v>14</v>
      </c>
      <c r="HM32" s="223">
        <v>44858</v>
      </c>
      <c r="HN32" s="221" t="s">
        <v>2423</v>
      </c>
      <c r="HO32" s="224">
        <v>0</v>
      </c>
      <c r="HP32" s="224" t="s">
        <v>2373</v>
      </c>
      <c r="HQ32" s="224" t="s">
        <v>30</v>
      </c>
      <c r="HR32" s="224">
        <v>2</v>
      </c>
      <c r="HS32" s="224" t="s">
        <v>14</v>
      </c>
      <c r="HT32" s="224" t="s">
        <v>14</v>
      </c>
      <c r="HU32" s="214">
        <v>44858</v>
      </c>
      <c r="HV32" s="222" t="s">
        <v>2420</v>
      </c>
      <c r="HW32" s="222">
        <v>0</v>
      </c>
      <c r="HX32" s="222" t="s">
        <v>2373</v>
      </c>
      <c r="HY32" s="222" t="s">
        <v>30</v>
      </c>
      <c r="HZ32" s="222">
        <v>2</v>
      </c>
      <c r="IA32" s="222" t="s">
        <v>14</v>
      </c>
      <c r="IB32" s="222" t="s">
        <v>14</v>
      </c>
      <c r="IC32" s="223">
        <v>44858</v>
      </c>
      <c r="ID32" s="221" t="s">
        <v>2422</v>
      </c>
      <c r="IE32" s="224">
        <v>3</v>
      </c>
      <c r="IF32" s="224" t="s">
        <v>2373</v>
      </c>
      <c r="IG32" s="224" t="s">
        <v>30</v>
      </c>
      <c r="IH32" s="224">
        <v>2</v>
      </c>
      <c r="II32" s="224" t="s">
        <v>14</v>
      </c>
      <c r="IJ32" s="224" t="s">
        <v>14</v>
      </c>
      <c r="IK32" s="214">
        <v>44858</v>
      </c>
      <c r="IL32" s="222" t="s">
        <v>2421</v>
      </c>
      <c r="IM32" s="222">
        <v>0</v>
      </c>
      <c r="IN32" s="222" t="s">
        <v>2373</v>
      </c>
      <c r="IO32" s="222" t="s">
        <v>30</v>
      </c>
      <c r="IP32" s="222">
        <v>2</v>
      </c>
      <c r="IQ32" s="222" t="s">
        <v>14</v>
      </c>
      <c r="IR32" s="222" t="s">
        <v>14</v>
      </c>
      <c r="IS32" s="223">
        <v>44858</v>
      </c>
    </row>
    <row r="33" spans="1:253" s="11" customFormat="1" ht="12.95" customHeight="1" x14ac:dyDescent="0.2">
      <c r="A33" s="11" t="s">
        <v>252</v>
      </c>
      <c r="B33" s="11" t="s">
        <v>9338</v>
      </c>
      <c r="C33" s="11" t="s">
        <v>253</v>
      </c>
      <c r="D33" s="11" t="s">
        <v>254</v>
      </c>
      <c r="E33" s="11" t="s">
        <v>8752</v>
      </c>
      <c r="F33" s="11" t="s">
        <v>4945</v>
      </c>
      <c r="G33" s="212">
        <v>3724000</v>
      </c>
      <c r="H33" s="213" t="s">
        <v>4942</v>
      </c>
      <c r="I33" s="213" t="s">
        <v>19</v>
      </c>
      <c r="J33" s="213">
        <v>3</v>
      </c>
      <c r="K33" s="213" t="s">
        <v>4944</v>
      </c>
      <c r="L33" s="213" t="s">
        <v>4943</v>
      </c>
      <c r="M33" s="214">
        <v>44985</v>
      </c>
      <c r="N33" s="221" t="s">
        <v>4949</v>
      </c>
      <c r="O33" s="216">
        <v>101000</v>
      </c>
      <c r="P33" s="216" t="s">
        <v>4946</v>
      </c>
      <c r="Q33" s="216" t="s">
        <v>1882</v>
      </c>
      <c r="R33" s="216">
        <v>2</v>
      </c>
      <c r="S33" s="216" t="s">
        <v>4948</v>
      </c>
      <c r="T33" s="216" t="s">
        <v>4947</v>
      </c>
      <c r="U33" s="217">
        <v>44985</v>
      </c>
      <c r="V33" s="221" t="s">
        <v>4951</v>
      </c>
      <c r="W33" s="213">
        <v>3724000</v>
      </c>
      <c r="X33" s="213" t="s">
        <v>4942</v>
      </c>
      <c r="Y33" s="213" t="s">
        <v>1882</v>
      </c>
      <c r="Z33" s="213">
        <v>2</v>
      </c>
      <c r="AA33" s="213" t="s">
        <v>4950</v>
      </c>
      <c r="AB33" s="213" t="s">
        <v>4943</v>
      </c>
      <c r="AC33" s="214">
        <v>44985</v>
      </c>
      <c r="AD33" s="221" t="s">
        <v>4955</v>
      </c>
      <c r="AE33" s="218">
        <v>1100000</v>
      </c>
      <c r="AF33" s="218" t="s">
        <v>4952</v>
      </c>
      <c r="AG33" s="218" t="s">
        <v>19</v>
      </c>
      <c r="AH33" s="218">
        <v>3</v>
      </c>
      <c r="AI33" s="218" t="s">
        <v>4954</v>
      </c>
      <c r="AJ33" s="218" t="s">
        <v>4953</v>
      </c>
      <c r="AK33" s="219">
        <v>44985</v>
      </c>
      <c r="AL33" s="221" t="s">
        <v>4959</v>
      </c>
      <c r="AM33" s="213">
        <v>336000</v>
      </c>
      <c r="AN33" s="213" t="s">
        <v>4956</v>
      </c>
      <c r="AO33" s="213" t="s">
        <v>19</v>
      </c>
      <c r="AP33" s="213">
        <v>3</v>
      </c>
      <c r="AQ33" s="213" t="s">
        <v>4958</v>
      </c>
      <c r="AR33" s="213" t="s">
        <v>4957</v>
      </c>
      <c r="AS33" s="214">
        <v>44985</v>
      </c>
      <c r="AT33" s="222" t="s">
        <v>4961</v>
      </c>
      <c r="AU33" s="218">
        <v>0</v>
      </c>
      <c r="AV33" s="218" t="s">
        <v>794</v>
      </c>
      <c r="AW33" s="218" t="s">
        <v>14</v>
      </c>
      <c r="AX33" s="218" t="s">
        <v>14</v>
      </c>
      <c r="AY33" s="218" t="s">
        <v>4960</v>
      </c>
      <c r="AZ33" s="218" t="s">
        <v>794</v>
      </c>
      <c r="BA33" s="219">
        <v>44985</v>
      </c>
      <c r="BB33" s="221" t="s">
        <v>1556</v>
      </c>
      <c r="BC33" s="213" t="s">
        <v>14</v>
      </c>
      <c r="BD33" s="213" t="s">
        <v>794</v>
      </c>
      <c r="BE33" s="213" t="s">
        <v>14</v>
      </c>
      <c r="BF33" s="213" t="s">
        <v>14</v>
      </c>
      <c r="BG33" s="213" t="s">
        <v>1555</v>
      </c>
      <c r="BH33" s="213" t="s">
        <v>794</v>
      </c>
      <c r="BI33" s="214">
        <v>44699</v>
      </c>
      <c r="BJ33" s="222" t="s">
        <v>4964</v>
      </c>
      <c r="BK33" s="222">
        <v>0</v>
      </c>
      <c r="BL33" s="222" t="s">
        <v>4962</v>
      </c>
      <c r="BM33" s="222" t="s">
        <v>19</v>
      </c>
      <c r="BN33" s="222">
        <v>3</v>
      </c>
      <c r="BO33" s="222" t="s">
        <v>4963</v>
      </c>
      <c r="BP33" s="218" t="s">
        <v>1396</v>
      </c>
      <c r="BQ33" s="223">
        <v>44985</v>
      </c>
      <c r="BR33" s="221" t="s">
        <v>256</v>
      </c>
      <c r="BS33" s="224" t="s">
        <v>14</v>
      </c>
      <c r="BT33" s="224">
        <v>0</v>
      </c>
      <c r="BU33" s="224" t="s">
        <v>30</v>
      </c>
      <c r="BV33" s="224">
        <v>2</v>
      </c>
      <c r="BW33" s="224" t="s">
        <v>255</v>
      </c>
      <c r="BX33" s="224">
        <v>0</v>
      </c>
      <c r="BY33" s="214">
        <v>43509</v>
      </c>
      <c r="BZ33" s="222" t="s">
        <v>257</v>
      </c>
      <c r="CA33" s="222" t="s">
        <v>14</v>
      </c>
      <c r="CB33" s="222">
        <v>0</v>
      </c>
      <c r="CC33" s="222" t="s">
        <v>14</v>
      </c>
      <c r="CD33" s="222" t="s">
        <v>14</v>
      </c>
      <c r="CE33" s="222" t="s">
        <v>255</v>
      </c>
      <c r="CF33" s="222">
        <v>0</v>
      </c>
      <c r="CG33" s="223">
        <v>43509</v>
      </c>
      <c r="CH33" s="221" t="s">
        <v>9881</v>
      </c>
      <c r="CI33" s="222" t="e">
        <v>#N/A</v>
      </c>
      <c r="CJ33" s="222" t="e">
        <v>#N/A</v>
      </c>
      <c r="CK33" s="222" t="e">
        <v>#N/A</v>
      </c>
      <c r="CL33" s="222" t="e">
        <v>#N/A</v>
      </c>
      <c r="CM33" s="222" t="e">
        <v>#N/A</v>
      </c>
      <c r="CN33" s="222" t="e">
        <v>#N/A</v>
      </c>
      <c r="CO33" s="225" t="e">
        <v>#N/A</v>
      </c>
      <c r="CP33" s="222" t="s">
        <v>1557</v>
      </c>
      <c r="CQ33" s="224" t="s">
        <v>14</v>
      </c>
      <c r="CR33" s="224" t="s">
        <v>794</v>
      </c>
      <c r="CS33" s="224" t="s">
        <v>14</v>
      </c>
      <c r="CT33" s="224" t="s">
        <v>14</v>
      </c>
      <c r="CU33" s="224" t="s">
        <v>1555</v>
      </c>
      <c r="CV33" s="224" t="s">
        <v>794</v>
      </c>
      <c r="CW33" s="214">
        <v>44699</v>
      </c>
      <c r="CX33" s="222" t="s">
        <v>4966</v>
      </c>
      <c r="CY33" s="218">
        <v>1100000</v>
      </c>
      <c r="CZ33" s="218" t="s">
        <v>4952</v>
      </c>
      <c r="DA33" s="218" t="s">
        <v>19</v>
      </c>
      <c r="DB33" s="218">
        <v>3</v>
      </c>
      <c r="DC33" s="218" t="s">
        <v>4699</v>
      </c>
      <c r="DD33" s="218" t="s">
        <v>4953</v>
      </c>
      <c r="DE33" s="220">
        <v>44985</v>
      </c>
      <c r="DF33" s="221" t="s">
        <v>4969</v>
      </c>
      <c r="DG33" s="213">
        <v>2624000</v>
      </c>
      <c r="DH33" s="224" t="s">
        <v>4967</v>
      </c>
      <c r="DI33" s="224" t="s">
        <v>1882</v>
      </c>
      <c r="DJ33" s="224">
        <v>2</v>
      </c>
      <c r="DK33" s="224" t="s">
        <v>4699</v>
      </c>
      <c r="DL33" s="224" t="s">
        <v>4968</v>
      </c>
      <c r="DM33" s="214">
        <v>44985</v>
      </c>
      <c r="DN33" s="222" t="s">
        <v>4970</v>
      </c>
      <c r="DO33" s="218">
        <v>0</v>
      </c>
      <c r="DP33" s="222" t="s">
        <v>4952</v>
      </c>
      <c r="DQ33" s="222" t="s">
        <v>1882</v>
      </c>
      <c r="DR33" s="222">
        <v>2</v>
      </c>
      <c r="DS33" s="222" t="s">
        <v>4699</v>
      </c>
      <c r="DT33" s="222" t="s">
        <v>4953</v>
      </c>
      <c r="DU33" s="223">
        <v>44985</v>
      </c>
      <c r="DV33" s="221" t="s">
        <v>4971</v>
      </c>
      <c r="DW33" s="213">
        <v>1100000</v>
      </c>
      <c r="DX33" s="224" t="s">
        <v>4952</v>
      </c>
      <c r="DY33" s="224" t="s">
        <v>19</v>
      </c>
      <c r="DZ33" s="224">
        <v>3</v>
      </c>
      <c r="EA33" s="224" t="s">
        <v>4699</v>
      </c>
      <c r="EB33" s="224" t="s">
        <v>4953</v>
      </c>
      <c r="EC33" s="214">
        <v>44985</v>
      </c>
      <c r="ED33" s="222" t="s">
        <v>4972</v>
      </c>
      <c r="EE33" s="218">
        <v>0</v>
      </c>
      <c r="EF33" s="222" t="s">
        <v>794</v>
      </c>
      <c r="EG33" s="222" t="s">
        <v>14</v>
      </c>
      <c r="EH33" s="222" t="s">
        <v>14</v>
      </c>
      <c r="EI33" s="222" t="s">
        <v>4699</v>
      </c>
      <c r="EJ33" s="222" t="s">
        <v>794</v>
      </c>
      <c r="EK33" s="223">
        <v>44985</v>
      </c>
      <c r="EL33" s="221" t="s">
        <v>4973</v>
      </c>
      <c r="EM33" s="213">
        <v>0</v>
      </c>
      <c r="EN33" s="224" t="s">
        <v>794</v>
      </c>
      <c r="EO33" s="224" t="s">
        <v>14</v>
      </c>
      <c r="EP33" s="224" t="s">
        <v>14</v>
      </c>
      <c r="EQ33" s="224" t="s">
        <v>4699</v>
      </c>
      <c r="ER33" s="224" t="s">
        <v>794</v>
      </c>
      <c r="ES33" s="214">
        <v>44985</v>
      </c>
      <c r="ET33" s="222" t="s">
        <v>4965</v>
      </c>
      <c r="EU33" s="222">
        <v>0</v>
      </c>
      <c r="EV33" s="222" t="s">
        <v>4962</v>
      </c>
      <c r="EW33" s="222" t="s">
        <v>19</v>
      </c>
      <c r="EX33" s="222">
        <v>3</v>
      </c>
      <c r="EY33" s="222" t="s">
        <v>4963</v>
      </c>
      <c r="EZ33" s="222" t="s">
        <v>1396</v>
      </c>
      <c r="FA33" s="223">
        <v>44985</v>
      </c>
      <c r="FB33" s="221" t="s">
        <v>1554</v>
      </c>
      <c r="FC33" s="224">
        <v>5</v>
      </c>
      <c r="FD33" s="224" t="s">
        <v>794</v>
      </c>
      <c r="FE33" s="224" t="s">
        <v>30</v>
      </c>
      <c r="FF33" s="224">
        <v>2</v>
      </c>
      <c r="FG33" s="224" t="s">
        <v>1553</v>
      </c>
      <c r="FH33" s="224" t="s">
        <v>794</v>
      </c>
      <c r="FI33" s="214">
        <v>44699</v>
      </c>
      <c r="FJ33" s="221" t="s">
        <v>258</v>
      </c>
      <c r="FK33" s="222" t="s">
        <v>14</v>
      </c>
      <c r="FL33" s="222">
        <v>0</v>
      </c>
      <c r="FM33" s="222" t="s">
        <v>30</v>
      </c>
      <c r="FN33" s="222">
        <v>2</v>
      </c>
      <c r="FO33" s="222" t="s">
        <v>255</v>
      </c>
      <c r="FP33" s="218">
        <v>0</v>
      </c>
      <c r="FQ33" s="219">
        <v>43509</v>
      </c>
      <c r="FR33" s="221" t="s">
        <v>259</v>
      </c>
      <c r="FS33" s="224" t="s">
        <v>14</v>
      </c>
      <c r="FT33" s="224">
        <v>0</v>
      </c>
      <c r="FU33" s="224" t="s">
        <v>30</v>
      </c>
      <c r="FV33" s="224">
        <v>2</v>
      </c>
      <c r="FW33" s="224" t="s">
        <v>255</v>
      </c>
      <c r="FX33" s="224">
        <v>0</v>
      </c>
      <c r="FY33" s="214">
        <v>43509</v>
      </c>
      <c r="FZ33" s="222" t="s">
        <v>3286</v>
      </c>
      <c r="GA33" s="222">
        <v>3</v>
      </c>
      <c r="GB33" s="222" t="s">
        <v>2373</v>
      </c>
      <c r="GC33" s="222" t="s">
        <v>30</v>
      </c>
      <c r="GD33" s="222">
        <v>2</v>
      </c>
      <c r="GE33" s="222" t="s">
        <v>14</v>
      </c>
      <c r="GF33" s="222" t="s">
        <v>14</v>
      </c>
      <c r="GG33" s="223">
        <v>44865</v>
      </c>
      <c r="GH33" s="221" t="s">
        <v>3292</v>
      </c>
      <c r="GI33" s="224">
        <v>1</v>
      </c>
      <c r="GJ33" s="224" t="s">
        <v>2373</v>
      </c>
      <c r="GK33" s="224" t="s">
        <v>30</v>
      </c>
      <c r="GL33" s="224">
        <v>2</v>
      </c>
      <c r="GM33" s="224" t="s">
        <v>14</v>
      </c>
      <c r="GN33" s="224" t="s">
        <v>14</v>
      </c>
      <c r="GO33" s="214">
        <v>44865</v>
      </c>
      <c r="GP33" s="222" t="s">
        <v>3287</v>
      </c>
      <c r="GQ33" s="222">
        <v>2</v>
      </c>
      <c r="GR33" s="222" t="s">
        <v>2373</v>
      </c>
      <c r="GS33" s="222" t="s">
        <v>30</v>
      </c>
      <c r="GT33" s="222">
        <v>2</v>
      </c>
      <c r="GU33" s="222" t="s">
        <v>14</v>
      </c>
      <c r="GV33" s="222" t="s">
        <v>14</v>
      </c>
      <c r="GW33" s="223">
        <v>44865</v>
      </c>
      <c r="GX33" s="221" t="s">
        <v>3293</v>
      </c>
      <c r="GY33" s="224">
        <v>0</v>
      </c>
      <c r="GZ33" s="224" t="s">
        <v>2373</v>
      </c>
      <c r="HA33" s="224" t="s">
        <v>30</v>
      </c>
      <c r="HB33" s="224">
        <v>2</v>
      </c>
      <c r="HC33" s="224" t="s">
        <v>14</v>
      </c>
      <c r="HD33" s="224" t="s">
        <v>14</v>
      </c>
      <c r="HE33" s="214">
        <v>44865</v>
      </c>
      <c r="HF33" s="222" t="s">
        <v>3285</v>
      </c>
      <c r="HG33" s="222">
        <v>2</v>
      </c>
      <c r="HH33" s="222" t="s">
        <v>2373</v>
      </c>
      <c r="HI33" s="222" t="s">
        <v>30</v>
      </c>
      <c r="HJ33" s="222">
        <v>2</v>
      </c>
      <c r="HK33" s="222" t="s">
        <v>14</v>
      </c>
      <c r="HL33" s="222" t="s">
        <v>14</v>
      </c>
      <c r="HM33" s="223">
        <v>44865</v>
      </c>
      <c r="HN33" s="221" t="s">
        <v>3291</v>
      </c>
      <c r="HO33" s="224">
        <v>2</v>
      </c>
      <c r="HP33" s="224" t="s">
        <v>2373</v>
      </c>
      <c r="HQ33" s="224" t="s">
        <v>30</v>
      </c>
      <c r="HR33" s="224">
        <v>2</v>
      </c>
      <c r="HS33" s="224" t="s">
        <v>14</v>
      </c>
      <c r="HT33" s="224" t="s">
        <v>14</v>
      </c>
      <c r="HU33" s="214">
        <v>44865</v>
      </c>
      <c r="HV33" s="222" t="s">
        <v>3288</v>
      </c>
      <c r="HW33" s="222">
        <v>0</v>
      </c>
      <c r="HX33" s="222" t="s">
        <v>2373</v>
      </c>
      <c r="HY33" s="222" t="s">
        <v>30</v>
      </c>
      <c r="HZ33" s="222">
        <v>2</v>
      </c>
      <c r="IA33" s="222" t="s">
        <v>14</v>
      </c>
      <c r="IB33" s="222" t="s">
        <v>14</v>
      </c>
      <c r="IC33" s="223">
        <v>44865</v>
      </c>
      <c r="ID33" s="221" t="s">
        <v>3290</v>
      </c>
      <c r="IE33" s="224">
        <v>2</v>
      </c>
      <c r="IF33" s="224" t="s">
        <v>2373</v>
      </c>
      <c r="IG33" s="224" t="s">
        <v>30</v>
      </c>
      <c r="IH33" s="224">
        <v>2</v>
      </c>
      <c r="II33" s="224" t="s">
        <v>14</v>
      </c>
      <c r="IJ33" s="224" t="s">
        <v>14</v>
      </c>
      <c r="IK33" s="214">
        <v>44865</v>
      </c>
      <c r="IL33" s="222" t="s">
        <v>3289</v>
      </c>
      <c r="IM33" s="222">
        <v>3</v>
      </c>
      <c r="IN33" s="222" t="s">
        <v>2373</v>
      </c>
      <c r="IO33" s="222" t="s">
        <v>30</v>
      </c>
      <c r="IP33" s="222">
        <v>2</v>
      </c>
      <c r="IQ33" s="222" t="s">
        <v>14</v>
      </c>
      <c r="IR33" s="222" t="s">
        <v>14</v>
      </c>
      <c r="IS33" s="223">
        <v>44865</v>
      </c>
    </row>
    <row r="34" spans="1:253" s="11" customFormat="1" ht="12.95" customHeight="1" x14ac:dyDescent="0.2">
      <c r="A34" s="11" t="s">
        <v>299</v>
      </c>
      <c r="B34" s="11" t="s">
        <v>9284</v>
      </c>
      <c r="C34" s="11" t="s">
        <v>300</v>
      </c>
      <c r="D34" s="11" t="s">
        <v>301</v>
      </c>
      <c r="E34" s="11" t="s">
        <v>8753</v>
      </c>
      <c r="F34" s="11" t="s">
        <v>7600</v>
      </c>
      <c r="G34" s="212">
        <v>47529000</v>
      </c>
      <c r="H34" s="213" t="s">
        <v>6802</v>
      </c>
      <c r="I34" s="213" t="s">
        <v>1882</v>
      </c>
      <c r="J34" s="213">
        <v>2</v>
      </c>
      <c r="K34" s="213" t="s">
        <v>7599</v>
      </c>
      <c r="L34" s="213" t="s">
        <v>7598</v>
      </c>
      <c r="M34" s="214">
        <v>45043</v>
      </c>
      <c r="N34" s="221" t="s">
        <v>1975</v>
      </c>
      <c r="O34" s="216">
        <v>100000</v>
      </c>
      <c r="P34" s="216" t="s">
        <v>1972</v>
      </c>
      <c r="Q34" s="216" t="s">
        <v>30</v>
      </c>
      <c r="R34" s="216">
        <v>2</v>
      </c>
      <c r="S34" s="216" t="s">
        <v>1974</v>
      </c>
      <c r="T34" s="216" t="s">
        <v>1973</v>
      </c>
      <c r="U34" s="217">
        <v>44773</v>
      </c>
      <c r="V34" s="221" t="s">
        <v>7604</v>
      </c>
      <c r="W34" s="213">
        <v>12163000</v>
      </c>
      <c r="X34" s="213" t="s">
        <v>7601</v>
      </c>
      <c r="Y34" s="213" t="s">
        <v>1882</v>
      </c>
      <c r="Z34" s="213">
        <v>2</v>
      </c>
      <c r="AA34" s="213" t="s">
        <v>7603</v>
      </c>
      <c r="AB34" s="213" t="s">
        <v>7602</v>
      </c>
      <c r="AC34" s="214">
        <v>45043</v>
      </c>
      <c r="AD34" s="221" t="s">
        <v>7608</v>
      </c>
      <c r="AE34" s="218">
        <v>146000</v>
      </c>
      <c r="AF34" s="218" t="s">
        <v>7605</v>
      </c>
      <c r="AG34" s="218" t="s">
        <v>1882</v>
      </c>
      <c r="AH34" s="218">
        <v>2</v>
      </c>
      <c r="AI34" s="218" t="s">
        <v>7607</v>
      </c>
      <c r="AJ34" s="218" t="s">
        <v>7606</v>
      </c>
      <c r="AK34" s="219">
        <v>45043</v>
      </c>
      <c r="AL34" s="221" t="s">
        <v>7609</v>
      </c>
      <c r="AM34" s="213">
        <v>146000</v>
      </c>
      <c r="AN34" s="213" t="s">
        <v>7605</v>
      </c>
      <c r="AO34" s="213" t="s">
        <v>1882</v>
      </c>
      <c r="AP34" s="213">
        <v>2</v>
      </c>
      <c r="AQ34" s="213" t="s">
        <v>7607</v>
      </c>
      <c r="AR34" s="213" t="s">
        <v>7606</v>
      </c>
      <c r="AS34" s="214">
        <v>45043</v>
      </c>
      <c r="AT34" s="222" t="s">
        <v>306</v>
      </c>
      <c r="AU34" s="218" t="s">
        <v>14</v>
      </c>
      <c r="AV34" s="218">
        <v>0</v>
      </c>
      <c r="AW34" s="218" t="s">
        <v>30</v>
      </c>
      <c r="AX34" s="218">
        <v>2</v>
      </c>
      <c r="AY34" s="218">
        <v>0</v>
      </c>
      <c r="AZ34" s="218">
        <v>0</v>
      </c>
      <c r="BA34" s="219">
        <v>43510</v>
      </c>
      <c r="BB34" s="221" t="s">
        <v>305</v>
      </c>
      <c r="BC34" s="213" t="s">
        <v>14</v>
      </c>
      <c r="BD34" s="213">
        <v>0</v>
      </c>
      <c r="BE34" s="213" t="s">
        <v>30</v>
      </c>
      <c r="BF34" s="213">
        <v>2</v>
      </c>
      <c r="BG34" s="213">
        <v>0</v>
      </c>
      <c r="BH34" s="213">
        <v>0</v>
      </c>
      <c r="BI34" s="214">
        <v>43510</v>
      </c>
      <c r="BJ34" s="222" t="s">
        <v>7612</v>
      </c>
      <c r="BK34" s="222">
        <v>237</v>
      </c>
      <c r="BL34" s="222" t="s">
        <v>7610</v>
      </c>
      <c r="BM34" s="222" t="s">
        <v>19</v>
      </c>
      <c r="BN34" s="222">
        <v>3</v>
      </c>
      <c r="BO34" s="222" t="s">
        <v>7611</v>
      </c>
      <c r="BP34" s="218" t="s">
        <v>7552</v>
      </c>
      <c r="BQ34" s="223">
        <v>45043</v>
      </c>
      <c r="BR34" s="221" t="s">
        <v>302</v>
      </c>
      <c r="BS34" s="224" t="s">
        <v>14</v>
      </c>
      <c r="BT34" s="224">
        <v>0</v>
      </c>
      <c r="BU34" s="224" t="s">
        <v>30</v>
      </c>
      <c r="BV34" s="224">
        <v>2</v>
      </c>
      <c r="BW34" s="224">
        <v>0</v>
      </c>
      <c r="BX34" s="224">
        <v>0</v>
      </c>
      <c r="BY34" s="214">
        <v>43510</v>
      </c>
      <c r="BZ34" s="222" t="s">
        <v>303</v>
      </c>
      <c r="CA34" s="222" t="s">
        <v>14</v>
      </c>
      <c r="CB34" s="222">
        <v>0</v>
      </c>
      <c r="CC34" s="222" t="s">
        <v>14</v>
      </c>
      <c r="CD34" s="222" t="s">
        <v>14</v>
      </c>
      <c r="CE34" s="222">
        <v>0</v>
      </c>
      <c r="CF34" s="222">
        <v>0</v>
      </c>
      <c r="CG34" s="223">
        <v>43510</v>
      </c>
      <c r="CH34" s="221" t="s">
        <v>9882</v>
      </c>
      <c r="CI34" s="222" t="e">
        <v>#N/A</v>
      </c>
      <c r="CJ34" s="222" t="e">
        <v>#N/A</v>
      </c>
      <c r="CK34" s="222" t="e">
        <v>#N/A</v>
      </c>
      <c r="CL34" s="222" t="e">
        <v>#N/A</v>
      </c>
      <c r="CM34" s="222" t="e">
        <v>#N/A</v>
      </c>
      <c r="CN34" s="222" t="e">
        <v>#N/A</v>
      </c>
      <c r="CO34" s="225" t="e">
        <v>#N/A</v>
      </c>
      <c r="CP34" s="222" t="s">
        <v>304</v>
      </c>
      <c r="CQ34" s="224" t="s">
        <v>14</v>
      </c>
      <c r="CR34" s="224">
        <v>0</v>
      </c>
      <c r="CS34" s="224" t="s">
        <v>30</v>
      </c>
      <c r="CT34" s="224">
        <v>2</v>
      </c>
      <c r="CU34" s="224">
        <v>0</v>
      </c>
      <c r="CV34" s="224">
        <v>0</v>
      </c>
      <c r="CW34" s="214">
        <v>43510</v>
      </c>
      <c r="CX34" s="222" t="s">
        <v>7617</v>
      </c>
      <c r="CY34" s="218">
        <v>146000</v>
      </c>
      <c r="CZ34" s="218" t="s">
        <v>7605</v>
      </c>
      <c r="DA34" s="218" t="s">
        <v>1882</v>
      </c>
      <c r="DB34" s="218">
        <v>2</v>
      </c>
      <c r="DC34" s="218" t="s">
        <v>1941</v>
      </c>
      <c r="DD34" s="218" t="s">
        <v>7606</v>
      </c>
      <c r="DE34" s="220">
        <v>45043</v>
      </c>
      <c r="DF34" s="221" t="s">
        <v>7618</v>
      </c>
      <c r="DG34" s="213">
        <v>12018000</v>
      </c>
      <c r="DH34" s="224" t="s">
        <v>7601</v>
      </c>
      <c r="DI34" s="224" t="s">
        <v>1882</v>
      </c>
      <c r="DJ34" s="224">
        <v>2</v>
      </c>
      <c r="DK34" s="224" t="s">
        <v>2013</v>
      </c>
      <c r="DL34" s="224" t="s">
        <v>7602</v>
      </c>
      <c r="DM34" s="214">
        <v>45043</v>
      </c>
      <c r="DN34" s="222" t="s">
        <v>7619</v>
      </c>
      <c r="DO34" s="218">
        <v>0</v>
      </c>
      <c r="DP34" s="222" t="s">
        <v>7605</v>
      </c>
      <c r="DQ34" s="222" t="s">
        <v>1882</v>
      </c>
      <c r="DR34" s="222">
        <v>2</v>
      </c>
      <c r="DS34" s="222" t="s">
        <v>1939</v>
      </c>
      <c r="DT34" s="222" t="s">
        <v>7606</v>
      </c>
      <c r="DU34" s="223">
        <v>45043</v>
      </c>
      <c r="DV34" s="221" t="s">
        <v>7620</v>
      </c>
      <c r="DW34" s="213">
        <v>146000</v>
      </c>
      <c r="DX34" s="224" t="s">
        <v>7605</v>
      </c>
      <c r="DY34" s="224" t="s">
        <v>1882</v>
      </c>
      <c r="DZ34" s="224">
        <v>2</v>
      </c>
      <c r="EA34" s="224" t="s">
        <v>1941</v>
      </c>
      <c r="EB34" s="224" t="s">
        <v>7606</v>
      </c>
      <c r="EC34" s="214">
        <v>45043</v>
      </c>
      <c r="ED34" s="222" t="s">
        <v>7621</v>
      </c>
      <c r="EE34" s="218">
        <v>0</v>
      </c>
      <c r="EF34" s="222" t="s">
        <v>7605</v>
      </c>
      <c r="EG34" s="222" t="s">
        <v>1882</v>
      </c>
      <c r="EH34" s="222">
        <v>2</v>
      </c>
      <c r="EI34" s="222" t="s">
        <v>1943</v>
      </c>
      <c r="EJ34" s="222" t="s">
        <v>7606</v>
      </c>
      <c r="EK34" s="223">
        <v>45043</v>
      </c>
      <c r="EL34" s="221" t="s">
        <v>7622</v>
      </c>
      <c r="EM34" s="213">
        <v>0</v>
      </c>
      <c r="EN34" s="224" t="s">
        <v>7605</v>
      </c>
      <c r="EO34" s="224" t="s">
        <v>1882</v>
      </c>
      <c r="EP34" s="224">
        <v>2</v>
      </c>
      <c r="EQ34" s="224" t="s">
        <v>1943</v>
      </c>
      <c r="ER34" s="224" t="s">
        <v>7606</v>
      </c>
      <c r="ES34" s="214">
        <v>45043</v>
      </c>
      <c r="ET34" s="222" t="s">
        <v>7616</v>
      </c>
      <c r="EU34" s="222">
        <v>237</v>
      </c>
      <c r="EV34" s="222" t="s">
        <v>7613</v>
      </c>
      <c r="EW34" s="222" t="s">
        <v>19</v>
      </c>
      <c r="EX34" s="222">
        <v>3</v>
      </c>
      <c r="EY34" s="222" t="s">
        <v>7615</v>
      </c>
      <c r="EZ34" s="222" t="s">
        <v>7614</v>
      </c>
      <c r="FA34" s="223">
        <v>45043</v>
      </c>
      <c r="FB34" s="221" t="s">
        <v>1977</v>
      </c>
      <c r="FC34" s="224">
        <v>3</v>
      </c>
      <c r="FD34" s="224" t="s">
        <v>14</v>
      </c>
      <c r="FE34" s="224" t="s">
        <v>19</v>
      </c>
      <c r="FF34" s="224">
        <v>3</v>
      </c>
      <c r="FG34" s="224" t="s">
        <v>1976</v>
      </c>
      <c r="FH34" s="224" t="s">
        <v>14</v>
      </c>
      <c r="FI34" s="214">
        <v>44773</v>
      </c>
      <c r="FJ34" s="221" t="s">
        <v>307</v>
      </c>
      <c r="FK34" s="222" t="s">
        <v>14</v>
      </c>
      <c r="FL34" s="222">
        <v>0</v>
      </c>
      <c r="FM34" s="222" t="s">
        <v>30</v>
      </c>
      <c r="FN34" s="222">
        <v>2</v>
      </c>
      <c r="FO34" s="222">
        <v>0</v>
      </c>
      <c r="FP34" s="218">
        <v>0</v>
      </c>
      <c r="FQ34" s="219">
        <v>43510</v>
      </c>
      <c r="FR34" s="221" t="s">
        <v>308</v>
      </c>
      <c r="FS34" s="224" t="s">
        <v>14</v>
      </c>
      <c r="FT34" s="224">
        <v>0</v>
      </c>
      <c r="FU34" s="224" t="s">
        <v>30</v>
      </c>
      <c r="FV34" s="224">
        <v>2</v>
      </c>
      <c r="FW34" s="224">
        <v>0</v>
      </c>
      <c r="FX34" s="224">
        <v>0</v>
      </c>
      <c r="FY34" s="214">
        <v>43510</v>
      </c>
      <c r="FZ34" s="222" t="s">
        <v>2473</v>
      </c>
      <c r="GA34" s="222">
        <v>0</v>
      </c>
      <c r="GB34" s="222" t="s">
        <v>2373</v>
      </c>
      <c r="GC34" s="222" t="s">
        <v>30</v>
      </c>
      <c r="GD34" s="222">
        <v>2</v>
      </c>
      <c r="GE34" s="222" t="s">
        <v>14</v>
      </c>
      <c r="GF34" s="222" t="s">
        <v>14</v>
      </c>
      <c r="GG34" s="223">
        <v>44860</v>
      </c>
      <c r="GH34" s="221" t="s">
        <v>2479</v>
      </c>
      <c r="GI34" s="224">
        <v>0</v>
      </c>
      <c r="GJ34" s="224" t="s">
        <v>2373</v>
      </c>
      <c r="GK34" s="224" t="s">
        <v>30</v>
      </c>
      <c r="GL34" s="224">
        <v>2</v>
      </c>
      <c r="GM34" s="224" t="s">
        <v>14</v>
      </c>
      <c r="GN34" s="224" t="s">
        <v>14</v>
      </c>
      <c r="GO34" s="214">
        <v>44860</v>
      </c>
      <c r="GP34" s="222" t="s">
        <v>2474</v>
      </c>
      <c r="GQ34" s="222">
        <v>0</v>
      </c>
      <c r="GR34" s="222" t="s">
        <v>2373</v>
      </c>
      <c r="GS34" s="222" t="s">
        <v>30</v>
      </c>
      <c r="GT34" s="222">
        <v>2</v>
      </c>
      <c r="GU34" s="222" t="s">
        <v>14</v>
      </c>
      <c r="GV34" s="222" t="s">
        <v>14</v>
      </c>
      <c r="GW34" s="223">
        <v>44860</v>
      </c>
      <c r="GX34" s="221" t="s">
        <v>2480</v>
      </c>
      <c r="GY34" s="224">
        <v>0</v>
      </c>
      <c r="GZ34" s="224" t="s">
        <v>2373</v>
      </c>
      <c r="HA34" s="224" t="s">
        <v>30</v>
      </c>
      <c r="HB34" s="224">
        <v>2</v>
      </c>
      <c r="HC34" s="224" t="s">
        <v>14</v>
      </c>
      <c r="HD34" s="224" t="s">
        <v>14</v>
      </c>
      <c r="HE34" s="214">
        <v>44860</v>
      </c>
      <c r="HF34" s="222" t="s">
        <v>2472</v>
      </c>
      <c r="HG34" s="222">
        <v>0</v>
      </c>
      <c r="HH34" s="222" t="s">
        <v>2373</v>
      </c>
      <c r="HI34" s="222" t="s">
        <v>30</v>
      </c>
      <c r="HJ34" s="222">
        <v>2</v>
      </c>
      <c r="HK34" s="222" t="s">
        <v>14</v>
      </c>
      <c r="HL34" s="222" t="s">
        <v>14</v>
      </c>
      <c r="HM34" s="223">
        <v>44860</v>
      </c>
      <c r="HN34" s="221" t="s">
        <v>2478</v>
      </c>
      <c r="HO34" s="224">
        <v>0</v>
      </c>
      <c r="HP34" s="224" t="s">
        <v>2373</v>
      </c>
      <c r="HQ34" s="224" t="s">
        <v>30</v>
      </c>
      <c r="HR34" s="224">
        <v>2</v>
      </c>
      <c r="HS34" s="224" t="s">
        <v>14</v>
      </c>
      <c r="HT34" s="224" t="s">
        <v>14</v>
      </c>
      <c r="HU34" s="214">
        <v>44860</v>
      </c>
      <c r="HV34" s="222" t="s">
        <v>2475</v>
      </c>
      <c r="HW34" s="222">
        <v>0</v>
      </c>
      <c r="HX34" s="222" t="s">
        <v>2373</v>
      </c>
      <c r="HY34" s="222" t="s">
        <v>30</v>
      </c>
      <c r="HZ34" s="222">
        <v>2</v>
      </c>
      <c r="IA34" s="222" t="s">
        <v>14</v>
      </c>
      <c r="IB34" s="222" t="s">
        <v>14</v>
      </c>
      <c r="IC34" s="223">
        <v>44860</v>
      </c>
      <c r="ID34" s="221" t="s">
        <v>2477</v>
      </c>
      <c r="IE34" s="224">
        <v>0</v>
      </c>
      <c r="IF34" s="224" t="s">
        <v>2373</v>
      </c>
      <c r="IG34" s="224" t="s">
        <v>30</v>
      </c>
      <c r="IH34" s="224">
        <v>2</v>
      </c>
      <c r="II34" s="224" t="s">
        <v>14</v>
      </c>
      <c r="IJ34" s="224" t="s">
        <v>14</v>
      </c>
      <c r="IK34" s="214">
        <v>44860</v>
      </c>
      <c r="IL34" s="222" t="s">
        <v>2476</v>
      </c>
      <c r="IM34" s="222">
        <v>1</v>
      </c>
      <c r="IN34" s="222" t="s">
        <v>2373</v>
      </c>
      <c r="IO34" s="222" t="s">
        <v>30</v>
      </c>
      <c r="IP34" s="222">
        <v>2</v>
      </c>
      <c r="IQ34" s="222" t="s">
        <v>14</v>
      </c>
      <c r="IR34" s="222" t="s">
        <v>14</v>
      </c>
      <c r="IS34" s="223">
        <v>44860</v>
      </c>
    </row>
    <row r="35" spans="1:253" s="11" customFormat="1" ht="12.95" customHeight="1" x14ac:dyDescent="0.2">
      <c r="A35" s="11" t="s">
        <v>1656</v>
      </c>
      <c r="B35" s="11" t="s">
        <v>9345</v>
      </c>
      <c r="C35" s="11" t="s">
        <v>1657</v>
      </c>
      <c r="D35" s="11" t="s">
        <v>1309</v>
      </c>
      <c r="E35" s="11" t="s">
        <v>8756</v>
      </c>
      <c r="F35" s="11" t="s">
        <v>4579</v>
      </c>
      <c r="G35" s="212">
        <v>125343000</v>
      </c>
      <c r="H35" s="213" t="s">
        <v>4569</v>
      </c>
      <c r="I35" s="213" t="s">
        <v>1882</v>
      </c>
      <c r="J35" s="213">
        <v>2</v>
      </c>
      <c r="K35" s="213" t="s">
        <v>4571</v>
      </c>
      <c r="L35" s="213" t="s">
        <v>4570</v>
      </c>
      <c r="M35" s="214">
        <v>44978</v>
      </c>
      <c r="N35" s="221" t="s">
        <v>4580</v>
      </c>
      <c r="O35" s="216">
        <v>1128571</v>
      </c>
      <c r="P35" s="216" t="s">
        <v>4575</v>
      </c>
      <c r="Q35" s="216" t="s">
        <v>1882</v>
      </c>
      <c r="R35" s="216">
        <v>2</v>
      </c>
      <c r="S35" s="216" t="s">
        <v>4577</v>
      </c>
      <c r="T35" s="216" t="s">
        <v>4576</v>
      </c>
      <c r="U35" s="217">
        <v>44978</v>
      </c>
      <c r="V35" s="221" t="s">
        <v>8369</v>
      </c>
      <c r="W35" s="213">
        <v>125343000</v>
      </c>
      <c r="X35" s="213" t="s">
        <v>4569</v>
      </c>
      <c r="Y35" s="213" t="s">
        <v>1882</v>
      </c>
      <c r="Z35" s="213">
        <v>2</v>
      </c>
      <c r="AA35" s="213" t="s">
        <v>8368</v>
      </c>
      <c r="AB35" s="213" t="s">
        <v>4570</v>
      </c>
      <c r="AC35" s="214">
        <v>45046</v>
      </c>
      <c r="AD35" s="221" t="s">
        <v>8373</v>
      </c>
      <c r="AE35" s="218">
        <v>86079000</v>
      </c>
      <c r="AF35" s="218" t="s">
        <v>8370</v>
      </c>
      <c r="AG35" s="218" t="s">
        <v>74</v>
      </c>
      <c r="AH35" s="218">
        <v>1</v>
      </c>
      <c r="AI35" s="218" t="s">
        <v>8372</v>
      </c>
      <c r="AJ35" s="218" t="s">
        <v>8371</v>
      </c>
      <c r="AK35" s="219">
        <v>45046</v>
      </c>
      <c r="AL35" s="221" t="s">
        <v>8377</v>
      </c>
      <c r="AM35" s="213">
        <v>4262000</v>
      </c>
      <c r="AN35" s="213" t="s">
        <v>8374</v>
      </c>
      <c r="AO35" s="213" t="s">
        <v>1882</v>
      </c>
      <c r="AP35" s="213">
        <v>2</v>
      </c>
      <c r="AQ35" s="213" t="s">
        <v>8376</v>
      </c>
      <c r="AR35" s="213" t="s">
        <v>8375</v>
      </c>
      <c r="AS35" s="214">
        <v>45046</v>
      </c>
      <c r="AT35" s="222" t="s">
        <v>4158</v>
      </c>
      <c r="AU35" s="218" t="s">
        <v>14</v>
      </c>
      <c r="AV35" s="218" t="s">
        <v>794</v>
      </c>
      <c r="AW35" s="218" t="s">
        <v>14</v>
      </c>
      <c r="AX35" s="218" t="s">
        <v>14</v>
      </c>
      <c r="AY35" s="218" t="s">
        <v>4157</v>
      </c>
      <c r="AZ35" s="218" t="s">
        <v>794</v>
      </c>
      <c r="BA35" s="219">
        <v>44922</v>
      </c>
      <c r="BB35" s="221" t="s">
        <v>4584</v>
      </c>
      <c r="BC35" s="213">
        <v>2700000</v>
      </c>
      <c r="BD35" s="213" t="s">
        <v>4581</v>
      </c>
      <c r="BE35" s="213" t="s">
        <v>74</v>
      </c>
      <c r="BF35" s="213">
        <v>1</v>
      </c>
      <c r="BG35" s="213" t="s">
        <v>4583</v>
      </c>
      <c r="BH35" s="213" t="s">
        <v>4582</v>
      </c>
      <c r="BI35" s="214">
        <v>44978</v>
      </c>
      <c r="BJ35" s="222" t="s">
        <v>8351</v>
      </c>
      <c r="BK35" s="222">
        <v>1084</v>
      </c>
      <c r="BL35" s="222" t="s">
        <v>8338</v>
      </c>
      <c r="BM35" s="222" t="s">
        <v>1882</v>
      </c>
      <c r="BN35" s="222">
        <v>2</v>
      </c>
      <c r="BO35" s="222" t="s">
        <v>8350</v>
      </c>
      <c r="BP35" s="218" t="s">
        <v>4005</v>
      </c>
      <c r="BQ35" s="223">
        <v>45046</v>
      </c>
      <c r="BR35" s="221" t="s">
        <v>4159</v>
      </c>
      <c r="BS35" s="224" t="s">
        <v>14</v>
      </c>
      <c r="BT35" s="224" t="s">
        <v>794</v>
      </c>
      <c r="BU35" s="224" t="s">
        <v>14</v>
      </c>
      <c r="BV35" s="224" t="s">
        <v>14</v>
      </c>
      <c r="BW35" s="224" t="s">
        <v>4157</v>
      </c>
      <c r="BX35" s="224" t="s">
        <v>794</v>
      </c>
      <c r="BY35" s="214">
        <v>44922</v>
      </c>
      <c r="BZ35" s="222" t="s">
        <v>4160</v>
      </c>
      <c r="CA35" s="222" t="s">
        <v>14</v>
      </c>
      <c r="CB35" s="222" t="s">
        <v>794</v>
      </c>
      <c r="CC35" s="222" t="s">
        <v>14</v>
      </c>
      <c r="CD35" s="222" t="s">
        <v>14</v>
      </c>
      <c r="CE35" s="222" t="s">
        <v>4157</v>
      </c>
      <c r="CF35" s="222" t="s">
        <v>794</v>
      </c>
      <c r="CG35" s="223">
        <v>44922</v>
      </c>
      <c r="CH35" s="221" t="s">
        <v>9883</v>
      </c>
      <c r="CI35" s="222" t="e">
        <v>#N/A</v>
      </c>
      <c r="CJ35" s="222" t="e">
        <v>#N/A</v>
      </c>
      <c r="CK35" s="222" t="e">
        <v>#N/A</v>
      </c>
      <c r="CL35" s="222" t="e">
        <v>#N/A</v>
      </c>
      <c r="CM35" s="222" t="e">
        <v>#N/A</v>
      </c>
      <c r="CN35" s="222" t="e">
        <v>#N/A</v>
      </c>
      <c r="CO35" s="225" t="e">
        <v>#N/A</v>
      </c>
      <c r="CP35" s="222" t="s">
        <v>4255</v>
      </c>
      <c r="CQ35" s="224">
        <v>4500000</v>
      </c>
      <c r="CR35" s="224" t="s">
        <v>4252</v>
      </c>
      <c r="CS35" s="224" t="s">
        <v>1882</v>
      </c>
      <c r="CT35" s="224">
        <v>2</v>
      </c>
      <c r="CU35" s="224" t="s">
        <v>4254</v>
      </c>
      <c r="CV35" s="224" t="s">
        <v>4253</v>
      </c>
      <c r="CW35" s="214">
        <v>44953</v>
      </c>
      <c r="CX35" s="222" t="s">
        <v>8367</v>
      </c>
      <c r="CY35" s="218">
        <v>26384000</v>
      </c>
      <c r="CZ35" s="218" t="s">
        <v>8358</v>
      </c>
      <c r="DA35" s="218" t="s">
        <v>74</v>
      </c>
      <c r="DB35" s="218">
        <v>1</v>
      </c>
      <c r="DC35" s="218" t="s">
        <v>8353</v>
      </c>
      <c r="DD35" s="218" t="s">
        <v>8359</v>
      </c>
      <c r="DE35" s="220">
        <v>45046</v>
      </c>
      <c r="DF35" s="221" t="s">
        <v>8354</v>
      </c>
      <c r="DG35" s="213">
        <v>39264000</v>
      </c>
      <c r="DH35" s="224" t="s">
        <v>4569</v>
      </c>
      <c r="DI35" s="224" t="s">
        <v>1882</v>
      </c>
      <c r="DJ35" s="224">
        <v>2</v>
      </c>
      <c r="DK35" s="224" t="s">
        <v>8353</v>
      </c>
      <c r="DL35" s="224" t="s">
        <v>4570</v>
      </c>
      <c r="DM35" s="214">
        <v>45046</v>
      </c>
      <c r="DN35" s="222" t="s">
        <v>8357</v>
      </c>
      <c r="DO35" s="218">
        <v>59695000</v>
      </c>
      <c r="DP35" s="222" t="s">
        <v>8355</v>
      </c>
      <c r="DQ35" s="222" t="s">
        <v>1882</v>
      </c>
      <c r="DR35" s="222">
        <v>2</v>
      </c>
      <c r="DS35" s="222" t="s">
        <v>8353</v>
      </c>
      <c r="DT35" s="222" t="s">
        <v>8356</v>
      </c>
      <c r="DU35" s="223">
        <v>45046</v>
      </c>
      <c r="DV35" s="221" t="s">
        <v>8360</v>
      </c>
      <c r="DW35" s="213">
        <v>13984000</v>
      </c>
      <c r="DX35" s="224" t="s">
        <v>8358</v>
      </c>
      <c r="DY35" s="224" t="s">
        <v>74</v>
      </c>
      <c r="DZ35" s="224">
        <v>1</v>
      </c>
      <c r="EA35" s="224" t="s">
        <v>8353</v>
      </c>
      <c r="EB35" s="224" t="s">
        <v>8359</v>
      </c>
      <c r="EC35" s="214">
        <v>45046</v>
      </c>
      <c r="ED35" s="222" t="s">
        <v>8363</v>
      </c>
      <c r="EE35" s="218">
        <v>11195000</v>
      </c>
      <c r="EF35" s="222" t="s">
        <v>8361</v>
      </c>
      <c r="EG35" s="222" t="s">
        <v>74</v>
      </c>
      <c r="EH35" s="222">
        <v>1</v>
      </c>
      <c r="EI35" s="222" t="s">
        <v>8353</v>
      </c>
      <c r="EJ35" s="222" t="s">
        <v>8362</v>
      </c>
      <c r="EK35" s="223">
        <v>45046</v>
      </c>
      <c r="EL35" s="221" t="s">
        <v>8366</v>
      </c>
      <c r="EM35" s="213">
        <v>1205000</v>
      </c>
      <c r="EN35" s="224" t="s">
        <v>8364</v>
      </c>
      <c r="EO35" s="224" t="s">
        <v>74</v>
      </c>
      <c r="EP35" s="224">
        <v>1</v>
      </c>
      <c r="EQ35" s="224" t="s">
        <v>8353</v>
      </c>
      <c r="ER35" s="224" t="s">
        <v>8365</v>
      </c>
      <c r="ES35" s="214">
        <v>45046</v>
      </c>
      <c r="ET35" s="222" t="s">
        <v>8352</v>
      </c>
      <c r="EU35" s="222">
        <v>1249</v>
      </c>
      <c r="EV35" s="222" t="s">
        <v>8338</v>
      </c>
      <c r="EW35" s="222" t="s">
        <v>1882</v>
      </c>
      <c r="EX35" s="222">
        <v>2</v>
      </c>
      <c r="EY35" s="222" t="s">
        <v>8339</v>
      </c>
      <c r="EZ35" s="222" t="s">
        <v>4005</v>
      </c>
      <c r="FA35" s="223">
        <v>45046</v>
      </c>
      <c r="FB35" s="221" t="s">
        <v>1658</v>
      </c>
      <c r="FC35" s="224">
        <v>4</v>
      </c>
      <c r="FD35" s="224" t="s">
        <v>1388</v>
      </c>
      <c r="FE35" s="224" t="s">
        <v>74</v>
      </c>
      <c r="FF35" s="224">
        <v>1</v>
      </c>
      <c r="FG35" s="224" t="s">
        <v>1390</v>
      </c>
      <c r="FH35" s="224" t="s">
        <v>1389</v>
      </c>
      <c r="FI35" s="214">
        <v>44736</v>
      </c>
      <c r="FJ35" s="221" t="s">
        <v>1659</v>
      </c>
      <c r="FK35" s="222" t="s">
        <v>14</v>
      </c>
      <c r="FL35" s="222" t="s">
        <v>14</v>
      </c>
      <c r="FM35" s="222" t="s">
        <v>14</v>
      </c>
      <c r="FN35" s="222" t="s">
        <v>14</v>
      </c>
      <c r="FO35" s="222" t="s">
        <v>14</v>
      </c>
      <c r="FP35" s="218" t="s">
        <v>14</v>
      </c>
      <c r="FQ35" s="219">
        <v>44736</v>
      </c>
      <c r="FR35" s="221" t="s">
        <v>1663</v>
      </c>
      <c r="FS35" s="224">
        <v>10000</v>
      </c>
      <c r="FT35" s="224" t="s">
        <v>1660</v>
      </c>
      <c r="FU35" s="224" t="s">
        <v>19</v>
      </c>
      <c r="FV35" s="224">
        <v>3</v>
      </c>
      <c r="FW35" s="224" t="s">
        <v>1662</v>
      </c>
      <c r="FX35" s="224" t="s">
        <v>1661</v>
      </c>
      <c r="FY35" s="214">
        <v>44736</v>
      </c>
      <c r="FZ35" s="222" t="s">
        <v>3734</v>
      </c>
      <c r="GA35" s="222">
        <v>1</v>
      </c>
      <c r="GB35" s="222" t="s">
        <v>2373</v>
      </c>
      <c r="GC35" s="222" t="s">
        <v>30</v>
      </c>
      <c r="GD35" s="222">
        <v>2</v>
      </c>
      <c r="GE35" s="222" t="s">
        <v>14</v>
      </c>
      <c r="GF35" s="222" t="s">
        <v>14</v>
      </c>
      <c r="GG35" s="223">
        <v>44871</v>
      </c>
      <c r="GH35" s="221" t="s">
        <v>3740</v>
      </c>
      <c r="GI35" s="224">
        <v>2</v>
      </c>
      <c r="GJ35" s="224" t="s">
        <v>2373</v>
      </c>
      <c r="GK35" s="224" t="s">
        <v>30</v>
      </c>
      <c r="GL35" s="224">
        <v>2</v>
      </c>
      <c r="GM35" s="224" t="s">
        <v>14</v>
      </c>
      <c r="GN35" s="224" t="s">
        <v>14</v>
      </c>
      <c r="GO35" s="214">
        <v>44871</v>
      </c>
      <c r="GP35" s="222" t="s">
        <v>3735</v>
      </c>
      <c r="GQ35" s="222">
        <v>3</v>
      </c>
      <c r="GR35" s="222" t="s">
        <v>2373</v>
      </c>
      <c r="GS35" s="222" t="s">
        <v>30</v>
      </c>
      <c r="GT35" s="222">
        <v>2</v>
      </c>
      <c r="GU35" s="222" t="s">
        <v>14</v>
      </c>
      <c r="GV35" s="222" t="s">
        <v>14</v>
      </c>
      <c r="GW35" s="223">
        <v>44871</v>
      </c>
      <c r="GX35" s="221" t="s">
        <v>3741</v>
      </c>
      <c r="GY35" s="224">
        <v>2</v>
      </c>
      <c r="GZ35" s="224" t="s">
        <v>2373</v>
      </c>
      <c r="HA35" s="224" t="s">
        <v>30</v>
      </c>
      <c r="HB35" s="224">
        <v>2</v>
      </c>
      <c r="HC35" s="224" t="s">
        <v>14</v>
      </c>
      <c r="HD35" s="224" t="s">
        <v>14</v>
      </c>
      <c r="HE35" s="214">
        <v>44871</v>
      </c>
      <c r="HF35" s="222" t="s">
        <v>3733</v>
      </c>
      <c r="HG35" s="222">
        <v>3</v>
      </c>
      <c r="HH35" s="222" t="s">
        <v>2373</v>
      </c>
      <c r="HI35" s="222" t="s">
        <v>30</v>
      </c>
      <c r="HJ35" s="222">
        <v>2</v>
      </c>
      <c r="HK35" s="222" t="s">
        <v>14</v>
      </c>
      <c r="HL35" s="222" t="s">
        <v>14</v>
      </c>
      <c r="HM35" s="223">
        <v>44871</v>
      </c>
      <c r="HN35" s="221" t="s">
        <v>3739</v>
      </c>
      <c r="HO35" s="224">
        <v>3</v>
      </c>
      <c r="HP35" s="224" t="s">
        <v>2373</v>
      </c>
      <c r="HQ35" s="224" t="s">
        <v>30</v>
      </c>
      <c r="HR35" s="224">
        <v>2</v>
      </c>
      <c r="HS35" s="224" t="s">
        <v>14</v>
      </c>
      <c r="HT35" s="224" t="s">
        <v>14</v>
      </c>
      <c r="HU35" s="214">
        <v>44871</v>
      </c>
      <c r="HV35" s="222" t="s">
        <v>3736</v>
      </c>
      <c r="HW35" s="222">
        <v>3</v>
      </c>
      <c r="HX35" s="222" t="s">
        <v>2373</v>
      </c>
      <c r="HY35" s="222" t="s">
        <v>30</v>
      </c>
      <c r="HZ35" s="222">
        <v>2</v>
      </c>
      <c r="IA35" s="222" t="s">
        <v>14</v>
      </c>
      <c r="IB35" s="222" t="s">
        <v>14</v>
      </c>
      <c r="IC35" s="223">
        <v>44871</v>
      </c>
      <c r="ID35" s="221" t="s">
        <v>3738</v>
      </c>
      <c r="IE35" s="224">
        <v>3</v>
      </c>
      <c r="IF35" s="224" t="s">
        <v>2373</v>
      </c>
      <c r="IG35" s="224" t="s">
        <v>30</v>
      </c>
      <c r="IH35" s="224">
        <v>2</v>
      </c>
      <c r="II35" s="224" t="s">
        <v>14</v>
      </c>
      <c r="IJ35" s="224" t="s">
        <v>14</v>
      </c>
      <c r="IK35" s="214">
        <v>44871</v>
      </c>
      <c r="IL35" s="222" t="s">
        <v>3737</v>
      </c>
      <c r="IM35" s="222">
        <v>3</v>
      </c>
      <c r="IN35" s="222" t="s">
        <v>2373</v>
      </c>
      <c r="IO35" s="222" t="s">
        <v>30</v>
      </c>
      <c r="IP35" s="222">
        <v>2</v>
      </c>
      <c r="IQ35" s="222" t="s">
        <v>14</v>
      </c>
      <c r="IR35" s="222" t="s">
        <v>14</v>
      </c>
      <c r="IS35" s="223">
        <v>44871</v>
      </c>
    </row>
    <row r="36" spans="1:253" s="11" customFormat="1" ht="12.95" customHeight="1" x14ac:dyDescent="0.2">
      <c r="A36" s="11" t="s">
        <v>1307</v>
      </c>
      <c r="B36" s="11" t="s">
        <v>9284</v>
      </c>
      <c r="C36" s="11" t="s">
        <v>1308</v>
      </c>
      <c r="D36" s="11" t="s">
        <v>1309</v>
      </c>
      <c r="E36" s="11" t="s">
        <v>8756</v>
      </c>
      <c r="F36" s="11" t="s">
        <v>4574</v>
      </c>
      <c r="G36" s="212">
        <v>125343000</v>
      </c>
      <c r="H36" s="213" t="s">
        <v>4569</v>
      </c>
      <c r="I36" s="213" t="s">
        <v>1882</v>
      </c>
      <c r="J36" s="213">
        <v>2</v>
      </c>
      <c r="K36" s="213" t="s">
        <v>4571</v>
      </c>
      <c r="L36" s="213" t="s">
        <v>4570</v>
      </c>
      <c r="M36" s="214">
        <v>44978</v>
      </c>
      <c r="N36" s="221" t="s">
        <v>4578</v>
      </c>
      <c r="O36" s="216">
        <v>1128571</v>
      </c>
      <c r="P36" s="216" t="s">
        <v>4575</v>
      </c>
      <c r="Q36" s="216" t="s">
        <v>1882</v>
      </c>
      <c r="R36" s="216">
        <v>2</v>
      </c>
      <c r="S36" s="216" t="s">
        <v>4577</v>
      </c>
      <c r="T36" s="216" t="s">
        <v>4576</v>
      </c>
      <c r="U36" s="217">
        <v>44978</v>
      </c>
      <c r="V36" s="221" t="s">
        <v>8405</v>
      </c>
      <c r="W36" s="213">
        <v>124574000</v>
      </c>
      <c r="X36" s="213" t="s">
        <v>8403</v>
      </c>
      <c r="Y36" s="213" t="s">
        <v>1882</v>
      </c>
      <c r="Z36" s="213">
        <v>2</v>
      </c>
      <c r="AA36" s="213" t="s">
        <v>8404</v>
      </c>
      <c r="AB36" s="213" t="s">
        <v>4570</v>
      </c>
      <c r="AC36" s="214">
        <v>45046</v>
      </c>
      <c r="AD36" s="221" t="s">
        <v>8409</v>
      </c>
      <c r="AE36" s="218">
        <v>41979000</v>
      </c>
      <c r="AF36" s="218" t="s">
        <v>8406</v>
      </c>
      <c r="AG36" s="218" t="s">
        <v>1882</v>
      </c>
      <c r="AH36" s="218">
        <v>2</v>
      </c>
      <c r="AI36" s="218" t="s">
        <v>8408</v>
      </c>
      <c r="AJ36" s="218" t="s">
        <v>8407</v>
      </c>
      <c r="AK36" s="219">
        <v>45046</v>
      </c>
      <c r="AL36" s="221" t="s">
        <v>8411</v>
      </c>
      <c r="AM36" s="213">
        <v>890000</v>
      </c>
      <c r="AN36" s="213" t="s">
        <v>8062</v>
      </c>
      <c r="AO36" s="213" t="s">
        <v>1882</v>
      </c>
      <c r="AP36" s="213">
        <v>2</v>
      </c>
      <c r="AQ36" s="213" t="s">
        <v>8410</v>
      </c>
      <c r="AR36" s="213" t="s">
        <v>8399</v>
      </c>
      <c r="AS36" s="214">
        <v>45046</v>
      </c>
      <c r="AT36" s="222" t="s">
        <v>4001</v>
      </c>
      <c r="AU36" s="218" t="s">
        <v>14</v>
      </c>
      <c r="AV36" s="218" t="s">
        <v>14</v>
      </c>
      <c r="AW36" s="218" t="s">
        <v>14</v>
      </c>
      <c r="AX36" s="218" t="s">
        <v>14</v>
      </c>
      <c r="AY36" s="218" t="s">
        <v>4000</v>
      </c>
      <c r="AZ36" s="218" t="s">
        <v>14</v>
      </c>
      <c r="BA36" s="219">
        <v>44915</v>
      </c>
      <c r="BB36" s="221" t="s">
        <v>3999</v>
      </c>
      <c r="BC36" s="213" t="s">
        <v>14</v>
      </c>
      <c r="BD36" s="213" t="s">
        <v>14</v>
      </c>
      <c r="BE36" s="213" t="s">
        <v>14</v>
      </c>
      <c r="BF36" s="213" t="s">
        <v>14</v>
      </c>
      <c r="BG36" s="213">
        <v>0</v>
      </c>
      <c r="BH36" s="213" t="s">
        <v>14</v>
      </c>
      <c r="BI36" s="214">
        <v>44915</v>
      </c>
      <c r="BJ36" s="222" t="s">
        <v>4003</v>
      </c>
      <c r="BK36" s="222" t="s">
        <v>14</v>
      </c>
      <c r="BL36" s="222" t="s">
        <v>14</v>
      </c>
      <c r="BM36" s="222" t="s">
        <v>14</v>
      </c>
      <c r="BN36" s="222" t="s">
        <v>14</v>
      </c>
      <c r="BO36" s="222" t="s">
        <v>4002</v>
      </c>
      <c r="BP36" s="218" t="s">
        <v>14</v>
      </c>
      <c r="BQ36" s="223">
        <v>44915</v>
      </c>
      <c r="BR36" s="221" t="s">
        <v>4008</v>
      </c>
      <c r="BS36" s="224" t="s">
        <v>14</v>
      </c>
      <c r="BT36" s="224" t="s">
        <v>14</v>
      </c>
      <c r="BU36" s="224" t="s">
        <v>14</v>
      </c>
      <c r="BV36" s="224" t="s">
        <v>14</v>
      </c>
      <c r="BW36" s="224" t="s">
        <v>4000</v>
      </c>
      <c r="BX36" s="224" t="s">
        <v>14</v>
      </c>
      <c r="BY36" s="214">
        <v>44915</v>
      </c>
      <c r="BZ36" s="222" t="s">
        <v>4009</v>
      </c>
      <c r="CA36" s="222" t="s">
        <v>14</v>
      </c>
      <c r="CB36" s="222" t="s">
        <v>14</v>
      </c>
      <c r="CC36" s="222" t="s">
        <v>14</v>
      </c>
      <c r="CD36" s="222" t="s">
        <v>14</v>
      </c>
      <c r="CE36" s="222" t="s">
        <v>4000</v>
      </c>
      <c r="CF36" s="222" t="s">
        <v>14</v>
      </c>
      <c r="CG36" s="223">
        <v>44915</v>
      </c>
      <c r="CH36" s="221" t="s">
        <v>9884</v>
      </c>
      <c r="CI36" s="222" t="e">
        <v>#N/A</v>
      </c>
      <c r="CJ36" s="222" t="e">
        <v>#N/A</v>
      </c>
      <c r="CK36" s="222" t="e">
        <v>#N/A</v>
      </c>
      <c r="CL36" s="222" t="e">
        <v>#N/A</v>
      </c>
      <c r="CM36" s="222" t="e">
        <v>#N/A</v>
      </c>
      <c r="CN36" s="222" t="e">
        <v>#N/A</v>
      </c>
      <c r="CO36" s="225" t="e">
        <v>#N/A</v>
      </c>
      <c r="CP36" s="222" t="s">
        <v>4010</v>
      </c>
      <c r="CQ36" s="224" t="s">
        <v>14</v>
      </c>
      <c r="CR36" s="224" t="s">
        <v>14</v>
      </c>
      <c r="CS36" s="224" t="s">
        <v>14</v>
      </c>
      <c r="CT36" s="224" t="s">
        <v>14</v>
      </c>
      <c r="CU36" s="224" t="s">
        <v>4000</v>
      </c>
      <c r="CV36" s="224" t="s">
        <v>14</v>
      </c>
      <c r="CW36" s="214">
        <v>44915</v>
      </c>
      <c r="CX36" s="222" t="s">
        <v>8342</v>
      </c>
      <c r="CY36" s="218">
        <v>890000</v>
      </c>
      <c r="CZ36" s="218" t="s">
        <v>8062</v>
      </c>
      <c r="DA36" s="218" t="s">
        <v>30</v>
      </c>
      <c r="DB36" s="218">
        <v>2</v>
      </c>
      <c r="DC36" s="218" t="s">
        <v>8345</v>
      </c>
      <c r="DD36" s="218" t="s">
        <v>8399</v>
      </c>
      <c r="DE36" s="220">
        <v>45046</v>
      </c>
      <c r="DF36" s="221" t="s">
        <v>8346</v>
      </c>
      <c r="DG36" s="213">
        <v>82595000</v>
      </c>
      <c r="DH36" s="224" t="s">
        <v>8343</v>
      </c>
      <c r="DI36" s="224" t="s">
        <v>1882</v>
      </c>
      <c r="DJ36" s="224">
        <v>2</v>
      </c>
      <c r="DK36" s="224" t="s">
        <v>8345</v>
      </c>
      <c r="DL36" s="224" t="s">
        <v>8344</v>
      </c>
      <c r="DM36" s="214">
        <v>45046</v>
      </c>
      <c r="DN36" s="222" t="s">
        <v>8349</v>
      </c>
      <c r="DO36" s="218">
        <v>41089000</v>
      </c>
      <c r="DP36" s="222" t="s">
        <v>8347</v>
      </c>
      <c r="DQ36" s="222" t="s">
        <v>1882</v>
      </c>
      <c r="DR36" s="222">
        <v>2</v>
      </c>
      <c r="DS36" s="222" t="s">
        <v>8345</v>
      </c>
      <c r="DT36" s="222" t="s">
        <v>8348</v>
      </c>
      <c r="DU36" s="223">
        <v>45046</v>
      </c>
      <c r="DV36" s="221" t="s">
        <v>8400</v>
      </c>
      <c r="DW36" s="213">
        <v>890000</v>
      </c>
      <c r="DX36" s="224" t="s">
        <v>8062</v>
      </c>
      <c r="DY36" s="224" t="s">
        <v>30</v>
      </c>
      <c r="DZ36" s="224">
        <v>2</v>
      </c>
      <c r="EA36" s="224" t="s">
        <v>8345</v>
      </c>
      <c r="EB36" s="224" t="s">
        <v>8399</v>
      </c>
      <c r="EC36" s="214">
        <v>45046</v>
      </c>
      <c r="ED36" s="222" t="s">
        <v>8401</v>
      </c>
      <c r="EE36" s="218">
        <v>0</v>
      </c>
      <c r="EF36" s="222" t="s">
        <v>8062</v>
      </c>
      <c r="EG36" s="222" t="s">
        <v>30</v>
      </c>
      <c r="EH36" s="222">
        <v>2</v>
      </c>
      <c r="EI36" s="222" t="s">
        <v>8345</v>
      </c>
      <c r="EJ36" s="222" t="s">
        <v>8341</v>
      </c>
      <c r="EK36" s="223">
        <v>45046</v>
      </c>
      <c r="EL36" s="221" t="s">
        <v>8402</v>
      </c>
      <c r="EM36" s="213">
        <v>0</v>
      </c>
      <c r="EN36" s="224" t="s">
        <v>8062</v>
      </c>
      <c r="EO36" s="224" t="s">
        <v>30</v>
      </c>
      <c r="EP36" s="224">
        <v>2</v>
      </c>
      <c r="EQ36" s="224" t="s">
        <v>8345</v>
      </c>
      <c r="ER36" s="224" t="s">
        <v>8341</v>
      </c>
      <c r="ES36" s="214">
        <v>45046</v>
      </c>
      <c r="ET36" s="222" t="s">
        <v>4007</v>
      </c>
      <c r="EU36" s="222">
        <v>2256</v>
      </c>
      <c r="EV36" s="222" t="s">
        <v>4004</v>
      </c>
      <c r="EW36" s="222" t="s">
        <v>1882</v>
      </c>
      <c r="EX36" s="222">
        <v>2</v>
      </c>
      <c r="EY36" s="222" t="s">
        <v>4006</v>
      </c>
      <c r="EZ36" s="222" t="s">
        <v>4005</v>
      </c>
      <c r="FA36" s="223">
        <v>44915</v>
      </c>
      <c r="FB36" s="221" t="s">
        <v>1313</v>
      </c>
      <c r="FC36" s="224">
        <v>3</v>
      </c>
      <c r="FD36" s="224" t="s">
        <v>1310</v>
      </c>
      <c r="FE36" s="224" t="s">
        <v>74</v>
      </c>
      <c r="FF36" s="224">
        <v>1</v>
      </c>
      <c r="FG36" s="224" t="s">
        <v>1312</v>
      </c>
      <c r="FH36" s="224" t="s">
        <v>1311</v>
      </c>
      <c r="FI36" s="214">
        <v>44363</v>
      </c>
      <c r="FJ36" s="221" t="s">
        <v>1315</v>
      </c>
      <c r="FK36" s="222">
        <v>0</v>
      </c>
      <c r="FL36" s="222" t="s">
        <v>14</v>
      </c>
      <c r="FM36" s="222" t="s">
        <v>14</v>
      </c>
      <c r="FN36" s="222" t="s">
        <v>14</v>
      </c>
      <c r="FO36" s="222" t="s">
        <v>1314</v>
      </c>
      <c r="FP36" s="218" t="s">
        <v>14</v>
      </c>
      <c r="FQ36" s="219">
        <v>44363</v>
      </c>
      <c r="FR36" s="221" t="s">
        <v>1316</v>
      </c>
      <c r="FS36" s="224">
        <v>0</v>
      </c>
      <c r="FT36" s="224" t="s">
        <v>14</v>
      </c>
      <c r="FU36" s="224" t="s">
        <v>14</v>
      </c>
      <c r="FV36" s="224" t="s">
        <v>14</v>
      </c>
      <c r="FW36" s="224" t="s">
        <v>1314</v>
      </c>
      <c r="FX36" s="224" t="s">
        <v>14</v>
      </c>
      <c r="FY36" s="214">
        <v>44363</v>
      </c>
      <c r="FZ36" s="222" t="s">
        <v>3697</v>
      </c>
      <c r="GA36" s="222">
        <v>2</v>
      </c>
      <c r="GB36" s="222" t="s">
        <v>2373</v>
      </c>
      <c r="GC36" s="222" t="s">
        <v>30</v>
      </c>
      <c r="GD36" s="222">
        <v>2</v>
      </c>
      <c r="GE36" s="222" t="s">
        <v>14</v>
      </c>
      <c r="GF36" s="222" t="s">
        <v>14</v>
      </c>
      <c r="GG36" s="223">
        <v>44868</v>
      </c>
      <c r="GH36" s="221" t="s">
        <v>3703</v>
      </c>
      <c r="GI36" s="224">
        <v>2</v>
      </c>
      <c r="GJ36" s="224" t="s">
        <v>2373</v>
      </c>
      <c r="GK36" s="224" t="s">
        <v>30</v>
      </c>
      <c r="GL36" s="224">
        <v>2</v>
      </c>
      <c r="GM36" s="224" t="s">
        <v>14</v>
      </c>
      <c r="GN36" s="224" t="s">
        <v>14</v>
      </c>
      <c r="GO36" s="214">
        <v>44868</v>
      </c>
      <c r="GP36" s="222" t="s">
        <v>3698</v>
      </c>
      <c r="GQ36" s="222">
        <v>2</v>
      </c>
      <c r="GR36" s="222" t="s">
        <v>2373</v>
      </c>
      <c r="GS36" s="222" t="s">
        <v>30</v>
      </c>
      <c r="GT36" s="222">
        <v>2</v>
      </c>
      <c r="GU36" s="222" t="s">
        <v>14</v>
      </c>
      <c r="GV36" s="222" t="s">
        <v>14</v>
      </c>
      <c r="GW36" s="223">
        <v>44868</v>
      </c>
      <c r="GX36" s="221" t="s">
        <v>3704</v>
      </c>
      <c r="GY36" s="224">
        <v>2</v>
      </c>
      <c r="GZ36" s="224" t="s">
        <v>2373</v>
      </c>
      <c r="HA36" s="224" t="s">
        <v>30</v>
      </c>
      <c r="HB36" s="224">
        <v>2</v>
      </c>
      <c r="HC36" s="224" t="s">
        <v>14</v>
      </c>
      <c r="HD36" s="224" t="s">
        <v>14</v>
      </c>
      <c r="HE36" s="214">
        <v>44868</v>
      </c>
      <c r="HF36" s="222" t="s">
        <v>3696</v>
      </c>
      <c r="HG36" s="222">
        <v>0</v>
      </c>
      <c r="HH36" s="222" t="s">
        <v>2373</v>
      </c>
      <c r="HI36" s="222" t="s">
        <v>30</v>
      </c>
      <c r="HJ36" s="222">
        <v>2</v>
      </c>
      <c r="HK36" s="222" t="s">
        <v>14</v>
      </c>
      <c r="HL36" s="222" t="s">
        <v>14</v>
      </c>
      <c r="HM36" s="223">
        <v>44868</v>
      </c>
      <c r="HN36" s="221" t="s">
        <v>3702</v>
      </c>
      <c r="HO36" s="224">
        <v>3</v>
      </c>
      <c r="HP36" s="224" t="s">
        <v>2373</v>
      </c>
      <c r="HQ36" s="224" t="s">
        <v>30</v>
      </c>
      <c r="HR36" s="224">
        <v>2</v>
      </c>
      <c r="HS36" s="224" t="s">
        <v>14</v>
      </c>
      <c r="HT36" s="224" t="s">
        <v>14</v>
      </c>
      <c r="HU36" s="214">
        <v>44868</v>
      </c>
      <c r="HV36" s="222" t="s">
        <v>3699</v>
      </c>
      <c r="HW36" s="222">
        <v>3</v>
      </c>
      <c r="HX36" s="222" t="s">
        <v>2373</v>
      </c>
      <c r="HY36" s="222" t="s">
        <v>30</v>
      </c>
      <c r="HZ36" s="222">
        <v>2</v>
      </c>
      <c r="IA36" s="222" t="s">
        <v>14</v>
      </c>
      <c r="IB36" s="222" t="s">
        <v>14</v>
      </c>
      <c r="IC36" s="223">
        <v>44868</v>
      </c>
      <c r="ID36" s="221" t="s">
        <v>3701</v>
      </c>
      <c r="IE36" s="224">
        <v>3</v>
      </c>
      <c r="IF36" s="224" t="s">
        <v>2373</v>
      </c>
      <c r="IG36" s="224" t="s">
        <v>30</v>
      </c>
      <c r="IH36" s="224">
        <v>2</v>
      </c>
      <c r="II36" s="224" t="s">
        <v>14</v>
      </c>
      <c r="IJ36" s="224" t="s">
        <v>14</v>
      </c>
      <c r="IK36" s="214">
        <v>44868</v>
      </c>
      <c r="IL36" s="222" t="s">
        <v>3700</v>
      </c>
      <c r="IM36" s="222">
        <v>3</v>
      </c>
      <c r="IN36" s="222" t="s">
        <v>2373</v>
      </c>
      <c r="IO36" s="222" t="s">
        <v>30</v>
      </c>
      <c r="IP36" s="222">
        <v>2</v>
      </c>
      <c r="IQ36" s="222" t="s">
        <v>14</v>
      </c>
      <c r="IR36" s="222" t="s">
        <v>14</v>
      </c>
      <c r="IS36" s="223">
        <v>44868</v>
      </c>
    </row>
    <row r="37" spans="1:253" s="11" customFormat="1" ht="12.95" customHeight="1" x14ac:dyDescent="0.2">
      <c r="A37" s="11" t="s">
        <v>1317</v>
      </c>
      <c r="B37" s="11" t="s">
        <v>9257</v>
      </c>
      <c r="C37" s="11" t="s">
        <v>1318</v>
      </c>
      <c r="D37" s="11" t="s">
        <v>1309</v>
      </c>
      <c r="E37" s="11" t="s">
        <v>8756</v>
      </c>
      <c r="F37" s="11" t="s">
        <v>4573</v>
      </c>
      <c r="G37" s="212">
        <v>125343000</v>
      </c>
      <c r="H37" s="213" t="s">
        <v>4569</v>
      </c>
      <c r="I37" s="213" t="s">
        <v>1882</v>
      </c>
      <c r="J37" s="213">
        <v>2</v>
      </c>
      <c r="K37" s="213" t="s">
        <v>4571</v>
      </c>
      <c r="L37" s="213" t="s">
        <v>4570</v>
      </c>
      <c r="M37" s="214">
        <v>44978</v>
      </c>
      <c r="N37" s="221" t="s">
        <v>2303</v>
      </c>
      <c r="O37" s="216">
        <v>299000</v>
      </c>
      <c r="P37" s="216" t="s">
        <v>2298</v>
      </c>
      <c r="Q37" s="216" t="s">
        <v>19</v>
      </c>
      <c r="R37" s="216">
        <v>3</v>
      </c>
      <c r="S37" s="216" t="s">
        <v>2302</v>
      </c>
      <c r="T37" s="216" t="s">
        <v>2299</v>
      </c>
      <c r="U37" s="217">
        <v>44832</v>
      </c>
      <c r="V37" s="221" t="s">
        <v>5914</v>
      </c>
      <c r="W37" s="213">
        <v>30100000</v>
      </c>
      <c r="X37" s="213" t="s">
        <v>5911</v>
      </c>
      <c r="Y37" s="213" t="s">
        <v>1882</v>
      </c>
      <c r="Z37" s="213">
        <v>2</v>
      </c>
      <c r="AA37" s="213" t="s">
        <v>5913</v>
      </c>
      <c r="AB37" s="213" t="s">
        <v>5912</v>
      </c>
      <c r="AC37" s="214">
        <v>45015</v>
      </c>
      <c r="AD37" s="221" t="s">
        <v>5917</v>
      </c>
      <c r="AE37" s="218">
        <v>30100000</v>
      </c>
      <c r="AF37" s="218" t="s">
        <v>5911</v>
      </c>
      <c r="AG37" s="218" t="s">
        <v>1882</v>
      </c>
      <c r="AH37" s="218">
        <v>2</v>
      </c>
      <c r="AI37" s="218" t="s">
        <v>5916</v>
      </c>
      <c r="AJ37" s="218" t="s">
        <v>5915</v>
      </c>
      <c r="AK37" s="219">
        <v>45015</v>
      </c>
      <c r="AL37" s="221" t="s">
        <v>5921</v>
      </c>
      <c r="AM37" s="213">
        <v>2600000</v>
      </c>
      <c r="AN37" s="213" t="s">
        <v>5918</v>
      </c>
      <c r="AO37" s="213" t="s">
        <v>74</v>
      </c>
      <c r="AP37" s="213">
        <v>1</v>
      </c>
      <c r="AQ37" s="213" t="s">
        <v>5920</v>
      </c>
      <c r="AR37" s="213" t="s">
        <v>5919</v>
      </c>
      <c r="AS37" s="214">
        <v>45015</v>
      </c>
      <c r="AT37" s="222" t="s">
        <v>5927</v>
      </c>
      <c r="AU37" s="218" t="s">
        <v>14</v>
      </c>
      <c r="AV37" s="218" t="s">
        <v>14</v>
      </c>
      <c r="AW37" s="218">
        <v>0</v>
      </c>
      <c r="AX37" s="218">
        <v>0</v>
      </c>
      <c r="AY37" s="218" t="s">
        <v>5926</v>
      </c>
      <c r="AZ37" s="218" t="s">
        <v>14</v>
      </c>
      <c r="BA37" s="219">
        <v>45015</v>
      </c>
      <c r="BB37" s="221" t="s">
        <v>5925</v>
      </c>
      <c r="BC37" s="213">
        <v>492800</v>
      </c>
      <c r="BD37" s="213" t="s">
        <v>5922</v>
      </c>
      <c r="BE37" s="213" t="s">
        <v>19</v>
      </c>
      <c r="BF37" s="213">
        <v>3</v>
      </c>
      <c r="BG37" s="213" t="s">
        <v>5924</v>
      </c>
      <c r="BH37" s="213" t="s">
        <v>5923</v>
      </c>
      <c r="BI37" s="214">
        <v>45015</v>
      </c>
      <c r="BJ37" s="222" t="s">
        <v>8337</v>
      </c>
      <c r="BK37" s="222">
        <v>165</v>
      </c>
      <c r="BL37" s="222" t="s">
        <v>8335</v>
      </c>
      <c r="BM37" s="222" t="s">
        <v>1882</v>
      </c>
      <c r="BN37" s="222">
        <v>2</v>
      </c>
      <c r="BO37" s="222" t="s">
        <v>8336</v>
      </c>
      <c r="BP37" s="218" t="s">
        <v>1119</v>
      </c>
      <c r="BQ37" s="223">
        <v>45046</v>
      </c>
      <c r="BR37" s="221" t="s">
        <v>9885</v>
      </c>
      <c r="BS37" s="224" t="e">
        <v>#N/A</v>
      </c>
      <c r="BT37" s="224" t="e">
        <v>#N/A</v>
      </c>
      <c r="BU37" s="224" t="e">
        <v>#N/A</v>
      </c>
      <c r="BV37" s="224" t="e">
        <v>#N/A</v>
      </c>
      <c r="BW37" s="224" t="e">
        <v>#N/A</v>
      </c>
      <c r="BX37" s="224" t="e">
        <v>#N/A</v>
      </c>
      <c r="BY37" s="214" t="e">
        <v>#N/A</v>
      </c>
      <c r="BZ37" s="222" t="s">
        <v>9886</v>
      </c>
      <c r="CA37" s="222" t="e">
        <v>#N/A</v>
      </c>
      <c r="CB37" s="222" t="e">
        <v>#N/A</v>
      </c>
      <c r="CC37" s="222" t="e">
        <v>#N/A</v>
      </c>
      <c r="CD37" s="222" t="e">
        <v>#N/A</v>
      </c>
      <c r="CE37" s="222" t="e">
        <v>#N/A</v>
      </c>
      <c r="CF37" s="222" t="e">
        <v>#N/A</v>
      </c>
      <c r="CG37" s="223" t="e">
        <v>#N/A</v>
      </c>
      <c r="CH37" s="221" t="s">
        <v>9887</v>
      </c>
      <c r="CI37" s="222" t="e">
        <v>#N/A</v>
      </c>
      <c r="CJ37" s="222" t="e">
        <v>#N/A</v>
      </c>
      <c r="CK37" s="222" t="e">
        <v>#N/A</v>
      </c>
      <c r="CL37" s="222" t="e">
        <v>#N/A</v>
      </c>
      <c r="CM37" s="222" t="e">
        <v>#N/A</v>
      </c>
      <c r="CN37" s="222" t="e">
        <v>#N/A</v>
      </c>
      <c r="CO37" s="225" t="e">
        <v>#N/A</v>
      </c>
      <c r="CP37" s="222" t="s">
        <v>9888</v>
      </c>
      <c r="CQ37" s="224" t="e">
        <v>#N/A</v>
      </c>
      <c r="CR37" s="224" t="e">
        <v>#N/A</v>
      </c>
      <c r="CS37" s="224" t="e">
        <v>#N/A</v>
      </c>
      <c r="CT37" s="224" t="e">
        <v>#N/A</v>
      </c>
      <c r="CU37" s="224" t="e">
        <v>#N/A</v>
      </c>
      <c r="CV37" s="224" t="e">
        <v>#N/A</v>
      </c>
      <c r="CW37" s="214" t="e">
        <v>#N/A</v>
      </c>
      <c r="CX37" s="222" t="s">
        <v>5929</v>
      </c>
      <c r="CY37" s="218">
        <v>13400000</v>
      </c>
      <c r="CZ37" s="218" t="s">
        <v>5922</v>
      </c>
      <c r="DA37" s="218" t="s">
        <v>74</v>
      </c>
      <c r="DB37" s="218">
        <v>1</v>
      </c>
      <c r="DC37" s="218" t="s">
        <v>5930</v>
      </c>
      <c r="DD37" s="218" t="s">
        <v>5928</v>
      </c>
      <c r="DE37" s="220">
        <v>45015</v>
      </c>
      <c r="DF37" s="221" t="s">
        <v>5931</v>
      </c>
      <c r="DG37" s="213">
        <v>0</v>
      </c>
      <c r="DH37" s="224" t="s">
        <v>5911</v>
      </c>
      <c r="DI37" s="224" t="s">
        <v>1882</v>
      </c>
      <c r="DJ37" s="224">
        <v>2</v>
      </c>
      <c r="DK37" s="224" t="s">
        <v>5930</v>
      </c>
      <c r="DL37" s="224" t="s">
        <v>5912</v>
      </c>
      <c r="DM37" s="214">
        <v>45015</v>
      </c>
      <c r="DN37" s="222" t="s">
        <v>5932</v>
      </c>
      <c r="DO37" s="218">
        <v>16700000</v>
      </c>
      <c r="DP37" s="222" t="s">
        <v>5911</v>
      </c>
      <c r="DQ37" s="222" t="s">
        <v>1882</v>
      </c>
      <c r="DR37" s="222">
        <v>2</v>
      </c>
      <c r="DS37" s="222" t="s">
        <v>5930</v>
      </c>
      <c r="DT37" s="222" t="s">
        <v>5912</v>
      </c>
      <c r="DU37" s="223">
        <v>45015</v>
      </c>
      <c r="DV37" s="221" t="s">
        <v>5933</v>
      </c>
      <c r="DW37" s="213">
        <v>3700000</v>
      </c>
      <c r="DX37" s="224" t="s">
        <v>5922</v>
      </c>
      <c r="DY37" s="224" t="s">
        <v>74</v>
      </c>
      <c r="DZ37" s="224">
        <v>1</v>
      </c>
      <c r="EA37" s="224" t="s">
        <v>5930</v>
      </c>
      <c r="EB37" s="224" t="s">
        <v>5928</v>
      </c>
      <c r="EC37" s="214">
        <v>45015</v>
      </c>
      <c r="ED37" s="222" t="s">
        <v>5935</v>
      </c>
      <c r="EE37" s="218">
        <v>9200000</v>
      </c>
      <c r="EF37" s="222" t="s">
        <v>5922</v>
      </c>
      <c r="EG37" s="222" t="s">
        <v>74</v>
      </c>
      <c r="EH37" s="222">
        <v>1</v>
      </c>
      <c r="EI37" s="222" t="s">
        <v>5934</v>
      </c>
      <c r="EJ37" s="222" t="s">
        <v>5928</v>
      </c>
      <c r="EK37" s="223">
        <v>45015</v>
      </c>
      <c r="EL37" s="221" t="s">
        <v>5937</v>
      </c>
      <c r="EM37" s="213">
        <v>500000</v>
      </c>
      <c r="EN37" s="224" t="s">
        <v>5922</v>
      </c>
      <c r="EO37" s="224" t="s">
        <v>74</v>
      </c>
      <c r="EP37" s="224">
        <v>1</v>
      </c>
      <c r="EQ37" s="224" t="s">
        <v>5936</v>
      </c>
      <c r="ER37" s="224" t="s">
        <v>5928</v>
      </c>
      <c r="ES37" s="214">
        <v>45015</v>
      </c>
      <c r="ET37" s="222" t="s">
        <v>8340</v>
      </c>
      <c r="EU37" s="222">
        <v>1249</v>
      </c>
      <c r="EV37" s="222" t="s">
        <v>8338</v>
      </c>
      <c r="EW37" s="222" t="s">
        <v>1882</v>
      </c>
      <c r="EX37" s="222">
        <v>2</v>
      </c>
      <c r="EY37" s="222" t="s">
        <v>8339</v>
      </c>
      <c r="EZ37" s="222" t="s">
        <v>4005</v>
      </c>
      <c r="FA37" s="223">
        <v>45046</v>
      </c>
      <c r="FB37" s="221" t="s">
        <v>1391</v>
      </c>
      <c r="FC37" s="224">
        <v>4</v>
      </c>
      <c r="FD37" s="224" t="s">
        <v>1388</v>
      </c>
      <c r="FE37" s="224" t="s">
        <v>74</v>
      </c>
      <c r="FF37" s="224">
        <v>1</v>
      </c>
      <c r="FG37" s="224" t="s">
        <v>1390</v>
      </c>
      <c r="FH37" s="224" t="s">
        <v>1389</v>
      </c>
      <c r="FI37" s="214">
        <v>44514</v>
      </c>
      <c r="FJ37" s="221" t="s">
        <v>1320</v>
      </c>
      <c r="FK37" s="222">
        <v>0</v>
      </c>
      <c r="FL37" s="222" t="s">
        <v>14</v>
      </c>
      <c r="FM37" s="222" t="s">
        <v>14</v>
      </c>
      <c r="FN37" s="222" t="s">
        <v>14</v>
      </c>
      <c r="FO37" s="222" t="s">
        <v>1319</v>
      </c>
      <c r="FP37" s="218" t="s">
        <v>14</v>
      </c>
      <c r="FQ37" s="219">
        <v>44363</v>
      </c>
      <c r="FR37" s="221" t="s">
        <v>1484</v>
      </c>
      <c r="FS37" s="224">
        <v>210000</v>
      </c>
      <c r="FT37" s="224" t="s">
        <v>1481</v>
      </c>
      <c r="FU37" s="224" t="s">
        <v>19</v>
      </c>
      <c r="FV37" s="224">
        <v>3</v>
      </c>
      <c r="FW37" s="224" t="s">
        <v>1483</v>
      </c>
      <c r="FX37" s="224" t="s">
        <v>1482</v>
      </c>
      <c r="FY37" s="214">
        <v>44648</v>
      </c>
      <c r="FZ37" s="222" t="s">
        <v>3716</v>
      </c>
      <c r="GA37" s="222">
        <v>2</v>
      </c>
      <c r="GB37" s="222" t="s">
        <v>2373</v>
      </c>
      <c r="GC37" s="222" t="s">
        <v>30</v>
      </c>
      <c r="GD37" s="222">
        <v>2</v>
      </c>
      <c r="GE37" s="222" t="s">
        <v>14</v>
      </c>
      <c r="GF37" s="222" t="s">
        <v>14</v>
      </c>
      <c r="GG37" s="223">
        <v>44869</v>
      </c>
      <c r="GH37" s="221" t="s">
        <v>3722</v>
      </c>
      <c r="GI37" s="224">
        <v>3</v>
      </c>
      <c r="GJ37" s="224" t="s">
        <v>2373</v>
      </c>
      <c r="GK37" s="224" t="s">
        <v>30</v>
      </c>
      <c r="GL37" s="224">
        <v>2</v>
      </c>
      <c r="GM37" s="224" t="s">
        <v>14</v>
      </c>
      <c r="GN37" s="224" t="s">
        <v>14</v>
      </c>
      <c r="GO37" s="214">
        <v>44869</v>
      </c>
      <c r="GP37" s="222" t="s">
        <v>3717</v>
      </c>
      <c r="GQ37" s="222">
        <v>3</v>
      </c>
      <c r="GR37" s="222" t="s">
        <v>2373</v>
      </c>
      <c r="GS37" s="222" t="s">
        <v>30</v>
      </c>
      <c r="GT37" s="222">
        <v>2</v>
      </c>
      <c r="GU37" s="222" t="s">
        <v>14</v>
      </c>
      <c r="GV37" s="222" t="s">
        <v>14</v>
      </c>
      <c r="GW37" s="223">
        <v>44869</v>
      </c>
      <c r="GX37" s="221" t="s">
        <v>3723</v>
      </c>
      <c r="GY37" s="224">
        <v>2</v>
      </c>
      <c r="GZ37" s="224" t="s">
        <v>2373</v>
      </c>
      <c r="HA37" s="224" t="s">
        <v>30</v>
      </c>
      <c r="HB37" s="224">
        <v>2</v>
      </c>
      <c r="HC37" s="224" t="s">
        <v>14</v>
      </c>
      <c r="HD37" s="224" t="s">
        <v>14</v>
      </c>
      <c r="HE37" s="214">
        <v>44869</v>
      </c>
      <c r="HF37" s="222" t="s">
        <v>3715</v>
      </c>
      <c r="HG37" s="222">
        <v>2</v>
      </c>
      <c r="HH37" s="222" t="s">
        <v>2373</v>
      </c>
      <c r="HI37" s="222" t="s">
        <v>30</v>
      </c>
      <c r="HJ37" s="222">
        <v>2</v>
      </c>
      <c r="HK37" s="222" t="s">
        <v>14</v>
      </c>
      <c r="HL37" s="222" t="s">
        <v>14</v>
      </c>
      <c r="HM37" s="223">
        <v>44869</v>
      </c>
      <c r="HN37" s="221" t="s">
        <v>3721</v>
      </c>
      <c r="HO37" s="224">
        <v>3</v>
      </c>
      <c r="HP37" s="224" t="s">
        <v>2373</v>
      </c>
      <c r="HQ37" s="224" t="s">
        <v>30</v>
      </c>
      <c r="HR37" s="224">
        <v>2</v>
      </c>
      <c r="HS37" s="224" t="s">
        <v>14</v>
      </c>
      <c r="HT37" s="224" t="s">
        <v>14</v>
      </c>
      <c r="HU37" s="214">
        <v>44869</v>
      </c>
      <c r="HV37" s="222" t="s">
        <v>3718</v>
      </c>
      <c r="HW37" s="222">
        <v>3</v>
      </c>
      <c r="HX37" s="222" t="s">
        <v>2373</v>
      </c>
      <c r="HY37" s="222" t="s">
        <v>30</v>
      </c>
      <c r="HZ37" s="222">
        <v>2</v>
      </c>
      <c r="IA37" s="222" t="s">
        <v>14</v>
      </c>
      <c r="IB37" s="222" t="s">
        <v>14</v>
      </c>
      <c r="IC37" s="223">
        <v>44869</v>
      </c>
      <c r="ID37" s="221" t="s">
        <v>3720</v>
      </c>
      <c r="IE37" s="224">
        <v>3</v>
      </c>
      <c r="IF37" s="224" t="s">
        <v>2373</v>
      </c>
      <c r="IG37" s="224" t="s">
        <v>30</v>
      </c>
      <c r="IH37" s="224">
        <v>2</v>
      </c>
      <c r="II37" s="224" t="s">
        <v>14</v>
      </c>
      <c r="IJ37" s="224" t="s">
        <v>14</v>
      </c>
      <c r="IK37" s="214">
        <v>44869</v>
      </c>
      <c r="IL37" s="222" t="s">
        <v>3719</v>
      </c>
      <c r="IM37" s="222">
        <v>3</v>
      </c>
      <c r="IN37" s="222" t="s">
        <v>2373</v>
      </c>
      <c r="IO37" s="222" t="s">
        <v>30</v>
      </c>
      <c r="IP37" s="222">
        <v>2</v>
      </c>
      <c r="IQ37" s="222" t="s">
        <v>14</v>
      </c>
      <c r="IR37" s="222" t="s">
        <v>14</v>
      </c>
      <c r="IS37" s="223">
        <v>44869</v>
      </c>
    </row>
    <row r="38" spans="1:253" s="11" customFormat="1" ht="12.95" customHeight="1" x14ac:dyDescent="0.2">
      <c r="A38" s="11" t="s">
        <v>1432</v>
      </c>
      <c r="B38" s="11" t="s">
        <v>9249</v>
      </c>
      <c r="C38" s="11" t="s">
        <v>1433</v>
      </c>
      <c r="D38" s="11" t="s">
        <v>1309</v>
      </c>
      <c r="E38" s="11" t="s">
        <v>8756</v>
      </c>
      <c r="F38" s="11" t="s">
        <v>4572</v>
      </c>
      <c r="G38" s="212">
        <v>125343000</v>
      </c>
      <c r="H38" s="213" t="s">
        <v>4569</v>
      </c>
      <c r="I38" s="213" t="s">
        <v>1882</v>
      </c>
      <c r="J38" s="213">
        <v>2</v>
      </c>
      <c r="K38" s="213" t="s">
        <v>4571</v>
      </c>
      <c r="L38" s="213" t="s">
        <v>4570</v>
      </c>
      <c r="M38" s="214">
        <v>44978</v>
      </c>
      <c r="N38" s="221" t="s">
        <v>2301</v>
      </c>
      <c r="O38" s="216">
        <v>784300</v>
      </c>
      <c r="P38" s="216" t="s">
        <v>2298</v>
      </c>
      <c r="Q38" s="216" t="s">
        <v>19</v>
      </c>
      <c r="R38" s="216">
        <v>3</v>
      </c>
      <c r="S38" s="216" t="s">
        <v>2300</v>
      </c>
      <c r="T38" s="216" t="s">
        <v>2299</v>
      </c>
      <c r="U38" s="217">
        <v>44832</v>
      </c>
      <c r="V38" s="221" t="s">
        <v>8392</v>
      </c>
      <c r="W38" s="213">
        <v>60000000</v>
      </c>
      <c r="X38" s="213" t="s">
        <v>5911</v>
      </c>
      <c r="Y38" s="213" t="s">
        <v>1882</v>
      </c>
      <c r="Z38" s="213">
        <v>2</v>
      </c>
      <c r="AA38" s="213" t="s">
        <v>8391</v>
      </c>
      <c r="AB38" s="213" t="s">
        <v>8390</v>
      </c>
      <c r="AC38" s="214">
        <v>45046</v>
      </c>
      <c r="AD38" s="221" t="s">
        <v>8396</v>
      </c>
      <c r="AE38" s="218">
        <v>24100000</v>
      </c>
      <c r="AF38" s="218" t="s">
        <v>8393</v>
      </c>
      <c r="AG38" s="218" t="s">
        <v>74</v>
      </c>
      <c r="AH38" s="218">
        <v>1</v>
      </c>
      <c r="AI38" s="218" t="s">
        <v>8395</v>
      </c>
      <c r="AJ38" s="218" t="s">
        <v>8394</v>
      </c>
      <c r="AK38" s="219">
        <v>45046</v>
      </c>
      <c r="AL38" s="221" t="s">
        <v>8398</v>
      </c>
      <c r="AM38" s="213">
        <v>772000</v>
      </c>
      <c r="AN38" s="213" t="s">
        <v>8387</v>
      </c>
      <c r="AO38" s="213" t="s">
        <v>1882</v>
      </c>
      <c r="AP38" s="213">
        <v>2</v>
      </c>
      <c r="AQ38" s="213" t="s">
        <v>8397</v>
      </c>
      <c r="AR38" s="213" t="s">
        <v>8388</v>
      </c>
      <c r="AS38" s="214">
        <v>45046</v>
      </c>
      <c r="AT38" s="222" t="s">
        <v>2213</v>
      </c>
      <c r="AU38" s="218" t="s">
        <v>14</v>
      </c>
      <c r="AV38" s="218" t="s">
        <v>14</v>
      </c>
      <c r="AW38" s="218" t="s">
        <v>14</v>
      </c>
      <c r="AX38" s="218" t="s">
        <v>14</v>
      </c>
      <c r="AY38" s="218" t="s">
        <v>2212</v>
      </c>
      <c r="AZ38" s="218" t="s">
        <v>14</v>
      </c>
      <c r="BA38" s="219">
        <v>44805</v>
      </c>
      <c r="BB38" s="221" t="s">
        <v>5906</v>
      </c>
      <c r="BC38" s="213">
        <v>705000</v>
      </c>
      <c r="BD38" s="213" t="s">
        <v>5903</v>
      </c>
      <c r="BE38" s="213" t="s">
        <v>74</v>
      </c>
      <c r="BF38" s="213">
        <v>1</v>
      </c>
      <c r="BG38" s="213" t="s">
        <v>5905</v>
      </c>
      <c r="BH38" s="213" t="s">
        <v>5904</v>
      </c>
      <c r="BI38" s="214">
        <v>45015</v>
      </c>
      <c r="BJ38" s="222" t="s">
        <v>3998</v>
      </c>
      <c r="BK38" s="222">
        <v>24</v>
      </c>
      <c r="BL38" s="222" t="s">
        <v>3995</v>
      </c>
      <c r="BM38" s="222" t="s">
        <v>1882</v>
      </c>
      <c r="BN38" s="222">
        <v>2</v>
      </c>
      <c r="BO38" s="222" t="s">
        <v>3997</v>
      </c>
      <c r="BP38" s="218" t="s">
        <v>3996</v>
      </c>
      <c r="BQ38" s="223">
        <v>44915</v>
      </c>
      <c r="BR38" s="221" t="s">
        <v>1434</v>
      </c>
      <c r="BS38" s="224" t="s">
        <v>14</v>
      </c>
      <c r="BT38" s="224" t="s">
        <v>14</v>
      </c>
      <c r="BU38" s="224">
        <v>0</v>
      </c>
      <c r="BV38" s="224">
        <v>0</v>
      </c>
      <c r="BW38" s="224" t="s">
        <v>14</v>
      </c>
      <c r="BX38" s="224" t="s">
        <v>14</v>
      </c>
      <c r="BY38" s="214">
        <v>44600</v>
      </c>
      <c r="BZ38" s="222" t="s">
        <v>1435</v>
      </c>
      <c r="CA38" s="222" t="s">
        <v>14</v>
      </c>
      <c r="CB38" s="222" t="s">
        <v>14</v>
      </c>
      <c r="CC38" s="222">
        <v>0</v>
      </c>
      <c r="CD38" s="222">
        <v>0</v>
      </c>
      <c r="CE38" s="222" t="s">
        <v>14</v>
      </c>
      <c r="CF38" s="222" t="s">
        <v>14</v>
      </c>
      <c r="CG38" s="223">
        <v>44600</v>
      </c>
      <c r="CH38" s="221" t="s">
        <v>9889</v>
      </c>
      <c r="CI38" s="222" t="e">
        <v>#N/A</v>
      </c>
      <c r="CJ38" s="222" t="e">
        <v>#N/A</v>
      </c>
      <c r="CK38" s="222" t="e">
        <v>#N/A</v>
      </c>
      <c r="CL38" s="222" t="e">
        <v>#N/A</v>
      </c>
      <c r="CM38" s="222" t="e">
        <v>#N/A</v>
      </c>
      <c r="CN38" s="222" t="e">
        <v>#N/A</v>
      </c>
      <c r="CO38" s="225" t="e">
        <v>#N/A</v>
      </c>
      <c r="CP38" s="222" t="s">
        <v>5910</v>
      </c>
      <c r="CQ38" s="224">
        <v>6850000</v>
      </c>
      <c r="CR38" s="224" t="s">
        <v>5907</v>
      </c>
      <c r="CS38" s="224" t="s">
        <v>74</v>
      </c>
      <c r="CT38" s="224">
        <v>1</v>
      </c>
      <c r="CU38" s="224" t="s">
        <v>5909</v>
      </c>
      <c r="CV38" s="224" t="s">
        <v>5908</v>
      </c>
      <c r="CW38" s="214">
        <v>45015</v>
      </c>
      <c r="CX38" s="222" t="s">
        <v>8389</v>
      </c>
      <c r="CY38" s="218">
        <v>12000000</v>
      </c>
      <c r="CZ38" s="218" t="s">
        <v>4581</v>
      </c>
      <c r="DA38" s="218" t="s">
        <v>74</v>
      </c>
      <c r="DB38" s="218">
        <v>1</v>
      </c>
      <c r="DC38" s="218" t="s">
        <v>8381</v>
      </c>
      <c r="DD38" s="218" t="s">
        <v>4582</v>
      </c>
      <c r="DE38" s="220">
        <v>45046</v>
      </c>
      <c r="DF38" s="221" t="s">
        <v>8331</v>
      </c>
      <c r="DG38" s="213">
        <v>35900000</v>
      </c>
      <c r="DH38" s="224" t="s">
        <v>8328</v>
      </c>
      <c r="DI38" s="224" t="s">
        <v>74</v>
      </c>
      <c r="DJ38" s="224">
        <v>1</v>
      </c>
      <c r="DK38" s="224" t="s">
        <v>8330</v>
      </c>
      <c r="DL38" s="224" t="s">
        <v>8329</v>
      </c>
      <c r="DM38" s="214">
        <v>45046</v>
      </c>
      <c r="DN38" s="222" t="s">
        <v>8334</v>
      </c>
      <c r="DO38" s="218">
        <v>12100000</v>
      </c>
      <c r="DP38" s="222" t="s">
        <v>8332</v>
      </c>
      <c r="DQ38" s="222" t="s">
        <v>1882</v>
      </c>
      <c r="DR38" s="222">
        <v>2</v>
      </c>
      <c r="DS38" s="222" t="s">
        <v>5678</v>
      </c>
      <c r="DT38" s="222" t="s">
        <v>8333</v>
      </c>
      <c r="DU38" s="223">
        <v>45046</v>
      </c>
      <c r="DV38" s="221" t="s">
        <v>8382</v>
      </c>
      <c r="DW38" s="213">
        <v>9300000</v>
      </c>
      <c r="DX38" s="224" t="s">
        <v>4581</v>
      </c>
      <c r="DY38" s="224" t="s">
        <v>74</v>
      </c>
      <c r="DZ38" s="224">
        <v>1</v>
      </c>
      <c r="EA38" s="224" t="s">
        <v>8381</v>
      </c>
      <c r="EB38" s="224" t="s">
        <v>4582</v>
      </c>
      <c r="EC38" s="214">
        <v>45046</v>
      </c>
      <c r="ED38" s="222" t="s">
        <v>8384</v>
      </c>
      <c r="EE38" s="218">
        <v>1995000</v>
      </c>
      <c r="EF38" s="222" t="s">
        <v>4581</v>
      </c>
      <c r="EG38" s="222" t="s">
        <v>74</v>
      </c>
      <c r="EH38" s="222">
        <v>1</v>
      </c>
      <c r="EI38" s="222" t="s">
        <v>8383</v>
      </c>
      <c r="EJ38" s="222" t="s">
        <v>4582</v>
      </c>
      <c r="EK38" s="223">
        <v>45046</v>
      </c>
      <c r="EL38" s="221" t="s">
        <v>8386</v>
      </c>
      <c r="EM38" s="213">
        <v>705000</v>
      </c>
      <c r="EN38" s="224" t="s">
        <v>5903</v>
      </c>
      <c r="EO38" s="224" t="s">
        <v>74</v>
      </c>
      <c r="EP38" s="224">
        <v>1</v>
      </c>
      <c r="EQ38" s="224" t="s">
        <v>8385</v>
      </c>
      <c r="ER38" s="224" t="s">
        <v>5904</v>
      </c>
      <c r="ES38" s="214">
        <v>45046</v>
      </c>
      <c r="ET38" s="222" t="s">
        <v>4251</v>
      </c>
      <c r="EU38" s="222">
        <v>1744</v>
      </c>
      <c r="EV38" s="222" t="s">
        <v>4249</v>
      </c>
      <c r="EW38" s="222" t="s">
        <v>1882</v>
      </c>
      <c r="EX38" s="222">
        <v>2</v>
      </c>
      <c r="EY38" s="222" t="s">
        <v>4250</v>
      </c>
      <c r="EZ38" s="222" t="s">
        <v>4005</v>
      </c>
      <c r="FA38" s="223">
        <v>44953</v>
      </c>
      <c r="FB38" s="221" t="s">
        <v>1437</v>
      </c>
      <c r="FC38" s="224">
        <v>3</v>
      </c>
      <c r="FD38" s="224" t="s">
        <v>14</v>
      </c>
      <c r="FE38" s="224" t="s">
        <v>30</v>
      </c>
      <c r="FF38" s="224">
        <v>2</v>
      </c>
      <c r="FG38" s="224" t="s">
        <v>1436</v>
      </c>
      <c r="FH38" s="224" t="s">
        <v>14</v>
      </c>
      <c r="FI38" s="214">
        <v>44600</v>
      </c>
      <c r="FJ38" s="221" t="s">
        <v>1438</v>
      </c>
      <c r="FK38" s="222" t="s">
        <v>14</v>
      </c>
      <c r="FL38" s="222" t="s">
        <v>14</v>
      </c>
      <c r="FM38" s="222">
        <v>0</v>
      </c>
      <c r="FN38" s="222">
        <v>0</v>
      </c>
      <c r="FO38" s="222" t="s">
        <v>14</v>
      </c>
      <c r="FP38" s="218" t="s">
        <v>14</v>
      </c>
      <c r="FQ38" s="219">
        <v>44600</v>
      </c>
      <c r="FR38" s="221" t="s">
        <v>1439</v>
      </c>
      <c r="FS38" s="224" t="s">
        <v>14</v>
      </c>
      <c r="FT38" s="224" t="s">
        <v>14</v>
      </c>
      <c r="FU38" s="224">
        <v>0</v>
      </c>
      <c r="FV38" s="224">
        <v>0</v>
      </c>
      <c r="FW38" s="224" t="s">
        <v>14</v>
      </c>
      <c r="FX38" s="224" t="s">
        <v>14</v>
      </c>
      <c r="FY38" s="214">
        <v>44600</v>
      </c>
      <c r="FZ38" s="222" t="s">
        <v>3725</v>
      </c>
      <c r="GA38" s="222">
        <v>2</v>
      </c>
      <c r="GB38" s="222" t="s">
        <v>2373</v>
      </c>
      <c r="GC38" s="222" t="s">
        <v>30</v>
      </c>
      <c r="GD38" s="222">
        <v>2</v>
      </c>
      <c r="GE38" s="222" t="s">
        <v>14</v>
      </c>
      <c r="GF38" s="222" t="s">
        <v>14</v>
      </c>
      <c r="GG38" s="223">
        <v>44869</v>
      </c>
      <c r="GH38" s="221" t="s">
        <v>3731</v>
      </c>
      <c r="GI38" s="224">
        <v>2</v>
      </c>
      <c r="GJ38" s="224" t="s">
        <v>2373</v>
      </c>
      <c r="GK38" s="224" t="s">
        <v>30</v>
      </c>
      <c r="GL38" s="224">
        <v>2</v>
      </c>
      <c r="GM38" s="224" t="s">
        <v>14</v>
      </c>
      <c r="GN38" s="224" t="s">
        <v>14</v>
      </c>
      <c r="GO38" s="214">
        <v>44869</v>
      </c>
      <c r="GP38" s="222" t="s">
        <v>3726</v>
      </c>
      <c r="GQ38" s="222">
        <v>2</v>
      </c>
      <c r="GR38" s="222" t="s">
        <v>2373</v>
      </c>
      <c r="GS38" s="222" t="s">
        <v>30</v>
      </c>
      <c r="GT38" s="222">
        <v>2</v>
      </c>
      <c r="GU38" s="222" t="s">
        <v>14</v>
      </c>
      <c r="GV38" s="222" t="s">
        <v>14</v>
      </c>
      <c r="GW38" s="223">
        <v>44869</v>
      </c>
      <c r="GX38" s="221" t="s">
        <v>3732</v>
      </c>
      <c r="GY38" s="224">
        <v>2</v>
      </c>
      <c r="GZ38" s="224" t="s">
        <v>2373</v>
      </c>
      <c r="HA38" s="224" t="s">
        <v>30</v>
      </c>
      <c r="HB38" s="224">
        <v>2</v>
      </c>
      <c r="HC38" s="224" t="s">
        <v>14</v>
      </c>
      <c r="HD38" s="224" t="s">
        <v>14</v>
      </c>
      <c r="HE38" s="214">
        <v>44869</v>
      </c>
      <c r="HF38" s="222" t="s">
        <v>3724</v>
      </c>
      <c r="HG38" s="222">
        <v>1</v>
      </c>
      <c r="HH38" s="222" t="s">
        <v>2373</v>
      </c>
      <c r="HI38" s="222" t="s">
        <v>30</v>
      </c>
      <c r="HJ38" s="222">
        <v>2</v>
      </c>
      <c r="HK38" s="222" t="s">
        <v>14</v>
      </c>
      <c r="HL38" s="222" t="s">
        <v>14</v>
      </c>
      <c r="HM38" s="223">
        <v>44869</v>
      </c>
      <c r="HN38" s="221" t="s">
        <v>3730</v>
      </c>
      <c r="HO38" s="224">
        <v>1</v>
      </c>
      <c r="HP38" s="224" t="s">
        <v>2373</v>
      </c>
      <c r="HQ38" s="224" t="s">
        <v>30</v>
      </c>
      <c r="HR38" s="224">
        <v>2</v>
      </c>
      <c r="HS38" s="224" t="s">
        <v>14</v>
      </c>
      <c r="HT38" s="224" t="s">
        <v>14</v>
      </c>
      <c r="HU38" s="214">
        <v>44869</v>
      </c>
      <c r="HV38" s="222" t="s">
        <v>3727</v>
      </c>
      <c r="HW38" s="222">
        <v>3</v>
      </c>
      <c r="HX38" s="222" t="s">
        <v>2373</v>
      </c>
      <c r="HY38" s="222" t="s">
        <v>30</v>
      </c>
      <c r="HZ38" s="222">
        <v>2</v>
      </c>
      <c r="IA38" s="222" t="s">
        <v>14</v>
      </c>
      <c r="IB38" s="222" t="s">
        <v>14</v>
      </c>
      <c r="IC38" s="223">
        <v>44869</v>
      </c>
      <c r="ID38" s="221" t="s">
        <v>3729</v>
      </c>
      <c r="IE38" s="224">
        <v>3</v>
      </c>
      <c r="IF38" s="224" t="s">
        <v>2373</v>
      </c>
      <c r="IG38" s="224" t="s">
        <v>30</v>
      </c>
      <c r="IH38" s="224">
        <v>2</v>
      </c>
      <c r="II38" s="224" t="s">
        <v>14</v>
      </c>
      <c r="IJ38" s="224" t="s">
        <v>14</v>
      </c>
      <c r="IK38" s="214">
        <v>44869</v>
      </c>
      <c r="IL38" s="222" t="s">
        <v>3728</v>
      </c>
      <c r="IM38" s="222">
        <v>3</v>
      </c>
      <c r="IN38" s="222" t="s">
        <v>2373</v>
      </c>
      <c r="IO38" s="222" t="s">
        <v>30</v>
      </c>
      <c r="IP38" s="222">
        <v>2</v>
      </c>
      <c r="IQ38" s="222" t="s">
        <v>14</v>
      </c>
      <c r="IR38" s="222" t="s">
        <v>14</v>
      </c>
      <c r="IS38" s="223">
        <v>44869</v>
      </c>
    </row>
    <row r="39" spans="1:253" s="11" customFormat="1" ht="12.95" customHeight="1" x14ac:dyDescent="0.2">
      <c r="A39" s="11" t="s">
        <v>100</v>
      </c>
      <c r="B39" s="11" t="s">
        <v>9284</v>
      </c>
      <c r="C39" s="11" t="s">
        <v>101</v>
      </c>
      <c r="D39" s="11" t="s">
        <v>102</v>
      </c>
      <c r="E39" s="11" t="s">
        <v>8781</v>
      </c>
      <c r="F39" s="11" t="s">
        <v>6748</v>
      </c>
      <c r="G39" s="212">
        <v>10432000</v>
      </c>
      <c r="H39" s="213" t="s">
        <v>6745</v>
      </c>
      <c r="I39" s="213" t="s">
        <v>74</v>
      </c>
      <c r="J39" s="213">
        <v>1</v>
      </c>
      <c r="K39" s="213" t="s">
        <v>6747</v>
      </c>
      <c r="L39" s="213" t="s">
        <v>6746</v>
      </c>
      <c r="M39" s="214">
        <v>45041</v>
      </c>
      <c r="N39" s="221" t="s">
        <v>6752</v>
      </c>
      <c r="O39" s="216">
        <v>3364</v>
      </c>
      <c r="P39" s="216" t="s">
        <v>6749</v>
      </c>
      <c r="Q39" s="216" t="s">
        <v>74</v>
      </c>
      <c r="R39" s="216">
        <v>1</v>
      </c>
      <c r="S39" s="216" t="s">
        <v>6751</v>
      </c>
      <c r="T39" s="216" t="s">
        <v>6750</v>
      </c>
      <c r="U39" s="217">
        <v>45041</v>
      </c>
      <c r="V39" s="221" t="s">
        <v>6756</v>
      </c>
      <c r="W39" s="213">
        <v>405000</v>
      </c>
      <c r="X39" s="213" t="s">
        <v>6753</v>
      </c>
      <c r="Y39" s="213" t="s">
        <v>1882</v>
      </c>
      <c r="Z39" s="213">
        <v>2</v>
      </c>
      <c r="AA39" s="213" t="s">
        <v>6755</v>
      </c>
      <c r="AB39" s="213" t="s">
        <v>6754</v>
      </c>
      <c r="AC39" s="214">
        <v>45041</v>
      </c>
      <c r="AD39" s="221" t="s">
        <v>6758</v>
      </c>
      <c r="AE39" s="218">
        <v>160000</v>
      </c>
      <c r="AF39" s="218" t="s">
        <v>6753</v>
      </c>
      <c r="AG39" s="218" t="s">
        <v>1882</v>
      </c>
      <c r="AH39" s="218">
        <v>2</v>
      </c>
      <c r="AI39" s="218" t="s">
        <v>6757</v>
      </c>
      <c r="AJ39" s="218" t="s">
        <v>6754</v>
      </c>
      <c r="AK39" s="219">
        <v>45041</v>
      </c>
      <c r="AL39" s="221" t="s">
        <v>6760</v>
      </c>
      <c r="AM39" s="213">
        <v>160000</v>
      </c>
      <c r="AN39" s="213" t="s">
        <v>6753</v>
      </c>
      <c r="AO39" s="213" t="s">
        <v>1882</v>
      </c>
      <c r="AP39" s="213">
        <v>2</v>
      </c>
      <c r="AQ39" s="213" t="s">
        <v>6759</v>
      </c>
      <c r="AR39" s="213" t="s">
        <v>6754</v>
      </c>
      <c r="AS39" s="214">
        <v>45041</v>
      </c>
      <c r="AT39" s="222" t="s">
        <v>670</v>
      </c>
      <c r="AU39" s="218">
        <v>0</v>
      </c>
      <c r="AV39" s="218" t="s">
        <v>14</v>
      </c>
      <c r="AW39" s="218" t="s">
        <v>14</v>
      </c>
      <c r="AX39" s="218" t="s">
        <v>14</v>
      </c>
      <c r="AY39" s="218" t="s">
        <v>14</v>
      </c>
      <c r="AZ39" s="218" t="s">
        <v>14</v>
      </c>
      <c r="BA39" s="219">
        <v>43585</v>
      </c>
      <c r="BB39" s="221" t="s">
        <v>108</v>
      </c>
      <c r="BC39" s="213" t="s">
        <v>14</v>
      </c>
      <c r="BD39" s="213">
        <v>0</v>
      </c>
      <c r="BE39" s="213" t="s">
        <v>14</v>
      </c>
      <c r="BF39" s="213" t="s">
        <v>14</v>
      </c>
      <c r="BG39" s="213">
        <v>0</v>
      </c>
      <c r="BH39" s="213">
        <v>0</v>
      </c>
      <c r="BI39" s="214">
        <v>43501</v>
      </c>
      <c r="BJ39" s="222" t="s">
        <v>6764</v>
      </c>
      <c r="BK39" s="222">
        <v>24</v>
      </c>
      <c r="BL39" s="222" t="s">
        <v>6761</v>
      </c>
      <c r="BM39" s="222" t="s">
        <v>19</v>
      </c>
      <c r="BN39" s="222">
        <v>3</v>
      </c>
      <c r="BO39" s="222" t="s">
        <v>6763</v>
      </c>
      <c r="BP39" s="218" t="s">
        <v>6762</v>
      </c>
      <c r="BQ39" s="223">
        <v>45041</v>
      </c>
      <c r="BR39" s="221" t="s">
        <v>103</v>
      </c>
      <c r="BS39" s="224" t="s">
        <v>14</v>
      </c>
      <c r="BT39" s="224">
        <v>0</v>
      </c>
      <c r="BU39" s="224" t="s">
        <v>14</v>
      </c>
      <c r="BV39" s="224" t="s">
        <v>14</v>
      </c>
      <c r="BW39" s="224">
        <v>0</v>
      </c>
      <c r="BX39" s="224">
        <v>0</v>
      </c>
      <c r="BY39" s="214">
        <v>43501</v>
      </c>
      <c r="BZ39" s="222" t="s">
        <v>104</v>
      </c>
      <c r="CA39" s="222" t="s">
        <v>14</v>
      </c>
      <c r="CB39" s="222">
        <v>0</v>
      </c>
      <c r="CC39" s="222" t="s">
        <v>14</v>
      </c>
      <c r="CD39" s="222" t="s">
        <v>14</v>
      </c>
      <c r="CE39" s="222">
        <v>0</v>
      </c>
      <c r="CF39" s="222">
        <v>0</v>
      </c>
      <c r="CG39" s="223">
        <v>43501</v>
      </c>
      <c r="CH39" s="221" t="s">
        <v>9890</v>
      </c>
      <c r="CI39" s="222" t="e">
        <v>#N/A</v>
      </c>
      <c r="CJ39" s="222" t="e">
        <v>#N/A</v>
      </c>
      <c r="CK39" s="222" t="e">
        <v>#N/A</v>
      </c>
      <c r="CL39" s="222" t="e">
        <v>#N/A</v>
      </c>
      <c r="CM39" s="222" t="e">
        <v>#N/A</v>
      </c>
      <c r="CN39" s="222" t="e">
        <v>#N/A</v>
      </c>
      <c r="CO39" s="225" t="e">
        <v>#N/A</v>
      </c>
      <c r="CP39" s="222" t="s">
        <v>107</v>
      </c>
      <c r="CQ39" s="224" t="s">
        <v>14</v>
      </c>
      <c r="CR39" s="224">
        <v>0</v>
      </c>
      <c r="CS39" s="224" t="s">
        <v>14</v>
      </c>
      <c r="CT39" s="224" t="s">
        <v>14</v>
      </c>
      <c r="CU39" s="224">
        <v>0</v>
      </c>
      <c r="CV39" s="224">
        <v>0</v>
      </c>
      <c r="CW39" s="214">
        <v>43501</v>
      </c>
      <c r="CX39" s="222" t="s">
        <v>6769</v>
      </c>
      <c r="CY39" s="218">
        <v>19000</v>
      </c>
      <c r="CZ39" s="218" t="s">
        <v>6766</v>
      </c>
      <c r="DA39" s="218" t="s">
        <v>19</v>
      </c>
      <c r="DB39" s="218">
        <v>3</v>
      </c>
      <c r="DC39" s="218" t="s">
        <v>6768</v>
      </c>
      <c r="DD39" s="218" t="s">
        <v>6767</v>
      </c>
      <c r="DE39" s="220">
        <v>45041</v>
      </c>
      <c r="DF39" s="221" t="s">
        <v>6770</v>
      </c>
      <c r="DG39" s="213">
        <v>245000</v>
      </c>
      <c r="DH39" s="224" t="s">
        <v>6766</v>
      </c>
      <c r="DI39" s="224" t="s">
        <v>19</v>
      </c>
      <c r="DJ39" s="224">
        <v>3</v>
      </c>
      <c r="DK39" s="224" t="s">
        <v>6768</v>
      </c>
      <c r="DL39" s="224" t="s">
        <v>6767</v>
      </c>
      <c r="DM39" s="214">
        <v>45041</v>
      </c>
      <c r="DN39" s="222" t="s">
        <v>6771</v>
      </c>
      <c r="DO39" s="218">
        <v>141000</v>
      </c>
      <c r="DP39" s="222" t="s">
        <v>6766</v>
      </c>
      <c r="DQ39" s="222" t="s">
        <v>19</v>
      </c>
      <c r="DR39" s="222">
        <v>3</v>
      </c>
      <c r="DS39" s="222" t="s">
        <v>6768</v>
      </c>
      <c r="DT39" s="222" t="s">
        <v>6767</v>
      </c>
      <c r="DU39" s="223">
        <v>45041</v>
      </c>
      <c r="DV39" s="221" t="s">
        <v>6772</v>
      </c>
      <c r="DW39" s="213">
        <v>19000</v>
      </c>
      <c r="DX39" s="224" t="s">
        <v>6766</v>
      </c>
      <c r="DY39" s="224" t="s">
        <v>19</v>
      </c>
      <c r="DZ39" s="224">
        <v>3</v>
      </c>
      <c r="EA39" s="224" t="s">
        <v>6768</v>
      </c>
      <c r="EB39" s="224" t="s">
        <v>6767</v>
      </c>
      <c r="EC39" s="214">
        <v>45041</v>
      </c>
      <c r="ED39" s="222" t="s">
        <v>6773</v>
      </c>
      <c r="EE39" s="218">
        <v>0</v>
      </c>
      <c r="EF39" s="222" t="s">
        <v>6766</v>
      </c>
      <c r="EG39" s="222" t="s">
        <v>19</v>
      </c>
      <c r="EH39" s="222">
        <v>3</v>
      </c>
      <c r="EI39" s="222" t="s">
        <v>6768</v>
      </c>
      <c r="EJ39" s="222" t="s">
        <v>6767</v>
      </c>
      <c r="EK39" s="223">
        <v>45041</v>
      </c>
      <c r="EL39" s="221" t="s">
        <v>6774</v>
      </c>
      <c r="EM39" s="213">
        <v>0</v>
      </c>
      <c r="EN39" s="224" t="s">
        <v>6766</v>
      </c>
      <c r="EO39" s="224" t="s">
        <v>19</v>
      </c>
      <c r="EP39" s="224">
        <v>3</v>
      </c>
      <c r="EQ39" s="224" t="s">
        <v>6768</v>
      </c>
      <c r="ER39" s="224" t="s">
        <v>6767</v>
      </c>
      <c r="ES39" s="214">
        <v>45041</v>
      </c>
      <c r="ET39" s="222" t="s">
        <v>6765</v>
      </c>
      <c r="EU39" s="222">
        <v>24</v>
      </c>
      <c r="EV39" s="222" t="s">
        <v>6761</v>
      </c>
      <c r="EW39" s="222" t="s">
        <v>19</v>
      </c>
      <c r="EX39" s="222">
        <v>3</v>
      </c>
      <c r="EY39" s="222" t="s">
        <v>6763</v>
      </c>
      <c r="EZ39" s="222" t="s">
        <v>6762</v>
      </c>
      <c r="FA39" s="223">
        <v>45041</v>
      </c>
      <c r="FB39" s="221" t="s">
        <v>106</v>
      </c>
      <c r="FC39" s="224">
        <v>2</v>
      </c>
      <c r="FD39" s="224">
        <v>0</v>
      </c>
      <c r="FE39" s="224" t="s">
        <v>30</v>
      </c>
      <c r="FF39" s="224">
        <v>2</v>
      </c>
      <c r="FG39" s="224" t="s">
        <v>105</v>
      </c>
      <c r="FH39" s="224">
        <v>0</v>
      </c>
      <c r="FI39" s="214">
        <v>43501</v>
      </c>
      <c r="FJ39" s="221" t="s">
        <v>109</v>
      </c>
      <c r="FK39" s="222" t="s">
        <v>14</v>
      </c>
      <c r="FL39" s="222">
        <v>0</v>
      </c>
      <c r="FM39" s="222" t="s">
        <v>14</v>
      </c>
      <c r="FN39" s="222" t="s">
        <v>14</v>
      </c>
      <c r="FO39" s="222">
        <v>0</v>
      </c>
      <c r="FP39" s="218">
        <v>0</v>
      </c>
      <c r="FQ39" s="219">
        <v>43501</v>
      </c>
      <c r="FR39" s="221" t="s">
        <v>110</v>
      </c>
      <c r="FS39" s="224" t="s">
        <v>14</v>
      </c>
      <c r="FT39" s="224">
        <v>0</v>
      </c>
      <c r="FU39" s="224" t="s">
        <v>14</v>
      </c>
      <c r="FV39" s="224" t="s">
        <v>14</v>
      </c>
      <c r="FW39" s="224">
        <v>0</v>
      </c>
      <c r="FX39" s="224">
        <v>0</v>
      </c>
      <c r="FY39" s="214">
        <v>43501</v>
      </c>
      <c r="FZ39" s="222" t="s">
        <v>3295</v>
      </c>
      <c r="GA39" s="222">
        <v>1</v>
      </c>
      <c r="GB39" s="222" t="s">
        <v>2373</v>
      </c>
      <c r="GC39" s="222" t="s">
        <v>30</v>
      </c>
      <c r="GD39" s="222">
        <v>2</v>
      </c>
      <c r="GE39" s="222" t="s">
        <v>14</v>
      </c>
      <c r="GF39" s="222" t="s">
        <v>14</v>
      </c>
      <c r="GG39" s="223">
        <v>44865</v>
      </c>
      <c r="GH39" s="221" t="s">
        <v>3301</v>
      </c>
      <c r="GI39" s="224">
        <v>0</v>
      </c>
      <c r="GJ39" s="224" t="s">
        <v>2373</v>
      </c>
      <c r="GK39" s="224" t="s">
        <v>30</v>
      </c>
      <c r="GL39" s="224">
        <v>2</v>
      </c>
      <c r="GM39" s="224" t="s">
        <v>14</v>
      </c>
      <c r="GN39" s="224" t="s">
        <v>14</v>
      </c>
      <c r="GO39" s="214">
        <v>44865</v>
      </c>
      <c r="GP39" s="222" t="s">
        <v>3296</v>
      </c>
      <c r="GQ39" s="222">
        <v>1</v>
      </c>
      <c r="GR39" s="222" t="s">
        <v>2373</v>
      </c>
      <c r="GS39" s="222" t="s">
        <v>30</v>
      </c>
      <c r="GT39" s="222">
        <v>2</v>
      </c>
      <c r="GU39" s="222" t="s">
        <v>14</v>
      </c>
      <c r="GV39" s="222" t="s">
        <v>14</v>
      </c>
      <c r="GW39" s="223">
        <v>44865</v>
      </c>
      <c r="GX39" s="221" t="s">
        <v>3302</v>
      </c>
      <c r="GY39" s="224">
        <v>0</v>
      </c>
      <c r="GZ39" s="224" t="s">
        <v>2373</v>
      </c>
      <c r="HA39" s="224" t="s">
        <v>30</v>
      </c>
      <c r="HB39" s="224">
        <v>2</v>
      </c>
      <c r="HC39" s="224" t="s">
        <v>14</v>
      </c>
      <c r="HD39" s="224" t="s">
        <v>14</v>
      </c>
      <c r="HE39" s="214">
        <v>44865</v>
      </c>
      <c r="HF39" s="222" t="s">
        <v>3294</v>
      </c>
      <c r="HG39" s="222">
        <v>2</v>
      </c>
      <c r="HH39" s="222" t="s">
        <v>2373</v>
      </c>
      <c r="HI39" s="222" t="s">
        <v>30</v>
      </c>
      <c r="HJ39" s="222">
        <v>2</v>
      </c>
      <c r="HK39" s="222" t="s">
        <v>14</v>
      </c>
      <c r="HL39" s="222" t="s">
        <v>14</v>
      </c>
      <c r="HM39" s="223">
        <v>44865</v>
      </c>
      <c r="HN39" s="221" t="s">
        <v>3300</v>
      </c>
      <c r="HO39" s="224">
        <v>0</v>
      </c>
      <c r="HP39" s="224" t="s">
        <v>2373</v>
      </c>
      <c r="HQ39" s="224" t="s">
        <v>30</v>
      </c>
      <c r="HR39" s="224">
        <v>2</v>
      </c>
      <c r="HS39" s="224" t="s">
        <v>14</v>
      </c>
      <c r="HT39" s="224" t="s">
        <v>14</v>
      </c>
      <c r="HU39" s="214">
        <v>44865</v>
      </c>
      <c r="HV39" s="222" t="s">
        <v>3297</v>
      </c>
      <c r="HW39" s="222">
        <v>0</v>
      </c>
      <c r="HX39" s="222" t="s">
        <v>2373</v>
      </c>
      <c r="HY39" s="222" t="s">
        <v>30</v>
      </c>
      <c r="HZ39" s="222">
        <v>2</v>
      </c>
      <c r="IA39" s="222" t="s">
        <v>14</v>
      </c>
      <c r="IB39" s="222" t="s">
        <v>14</v>
      </c>
      <c r="IC39" s="223">
        <v>44865</v>
      </c>
      <c r="ID39" s="221" t="s">
        <v>3299</v>
      </c>
      <c r="IE39" s="224">
        <v>0</v>
      </c>
      <c r="IF39" s="224" t="s">
        <v>2373</v>
      </c>
      <c r="IG39" s="224" t="s">
        <v>30</v>
      </c>
      <c r="IH39" s="224">
        <v>2</v>
      </c>
      <c r="II39" s="224" t="s">
        <v>14</v>
      </c>
      <c r="IJ39" s="224" t="s">
        <v>14</v>
      </c>
      <c r="IK39" s="214">
        <v>44865</v>
      </c>
      <c r="IL39" s="222" t="s">
        <v>3298</v>
      </c>
      <c r="IM39" s="222">
        <v>0</v>
      </c>
      <c r="IN39" s="222" t="s">
        <v>2373</v>
      </c>
      <c r="IO39" s="222" t="s">
        <v>30</v>
      </c>
      <c r="IP39" s="222">
        <v>2</v>
      </c>
      <c r="IQ39" s="222" t="s">
        <v>14</v>
      </c>
      <c r="IR39" s="222" t="s">
        <v>14</v>
      </c>
      <c r="IS39" s="223">
        <v>44865</v>
      </c>
    </row>
    <row r="40" spans="1:253" s="11" customFormat="1" ht="12.95" customHeight="1" x14ac:dyDescent="0.2">
      <c r="A40" s="11" t="s">
        <v>2898</v>
      </c>
      <c r="B40" s="11" t="s">
        <v>9360</v>
      </c>
      <c r="C40" s="11" t="s">
        <v>2899</v>
      </c>
      <c r="D40" s="11" t="s">
        <v>2900</v>
      </c>
      <c r="E40" s="11" t="s">
        <v>8784</v>
      </c>
      <c r="F40" s="11" t="s">
        <v>4419</v>
      </c>
      <c r="G40" s="212">
        <v>17300000</v>
      </c>
      <c r="H40" s="213" t="s">
        <v>4240</v>
      </c>
      <c r="I40" s="213" t="s">
        <v>1882</v>
      </c>
      <c r="J40" s="213">
        <v>2</v>
      </c>
      <c r="K40" s="213" t="s">
        <v>4242</v>
      </c>
      <c r="L40" s="213" t="s">
        <v>4418</v>
      </c>
      <c r="M40" s="214">
        <v>44956</v>
      </c>
      <c r="N40" s="221" t="s">
        <v>4054</v>
      </c>
      <c r="O40" s="216">
        <v>107160</v>
      </c>
      <c r="P40" s="216" t="s">
        <v>1929</v>
      </c>
      <c r="Q40" s="216" t="s">
        <v>1882</v>
      </c>
      <c r="R40" s="216">
        <v>2</v>
      </c>
      <c r="S40" s="216" t="s">
        <v>4053</v>
      </c>
      <c r="T40" s="216" t="s">
        <v>4052</v>
      </c>
      <c r="U40" s="217">
        <v>44921</v>
      </c>
      <c r="V40" s="221" t="s">
        <v>4420</v>
      </c>
      <c r="W40" s="213">
        <v>17300000</v>
      </c>
      <c r="X40" s="213" t="s">
        <v>4240</v>
      </c>
      <c r="Y40" s="213" t="s">
        <v>1882</v>
      </c>
      <c r="Z40" s="213">
        <v>2</v>
      </c>
      <c r="AA40" s="213" t="s">
        <v>4242</v>
      </c>
      <c r="AB40" s="213" t="s">
        <v>4418</v>
      </c>
      <c r="AC40" s="214">
        <v>44956</v>
      </c>
      <c r="AD40" s="221" t="s">
        <v>4056</v>
      </c>
      <c r="AE40" s="218">
        <v>5700000</v>
      </c>
      <c r="AF40" s="218" t="s">
        <v>4030</v>
      </c>
      <c r="AG40" s="218" t="s">
        <v>1882</v>
      </c>
      <c r="AH40" s="218">
        <v>2</v>
      </c>
      <c r="AI40" s="218" t="s">
        <v>4055</v>
      </c>
      <c r="AJ40" s="218" t="s">
        <v>4031</v>
      </c>
      <c r="AK40" s="219">
        <v>44921</v>
      </c>
      <c r="AL40" s="221" t="s">
        <v>4059</v>
      </c>
      <c r="AM40" s="213">
        <v>242000</v>
      </c>
      <c r="AN40" s="213" t="s">
        <v>4030</v>
      </c>
      <c r="AO40" s="213" t="s">
        <v>1882</v>
      </c>
      <c r="AP40" s="213">
        <v>2</v>
      </c>
      <c r="AQ40" s="213" t="s">
        <v>4058</v>
      </c>
      <c r="AR40" s="213" t="s">
        <v>4057</v>
      </c>
      <c r="AS40" s="214">
        <v>44921</v>
      </c>
      <c r="AT40" s="222" t="s">
        <v>4060</v>
      </c>
      <c r="AU40" s="218" t="s">
        <v>14</v>
      </c>
      <c r="AV40" s="218" t="s">
        <v>14</v>
      </c>
      <c r="AW40" s="218" t="s">
        <v>14</v>
      </c>
      <c r="AX40" s="218" t="s">
        <v>14</v>
      </c>
      <c r="AY40" s="218" t="s">
        <v>4024</v>
      </c>
      <c r="AZ40" s="218" t="s">
        <v>14</v>
      </c>
      <c r="BA40" s="219">
        <v>44921</v>
      </c>
      <c r="BB40" s="221" t="s">
        <v>4071</v>
      </c>
      <c r="BC40" s="213">
        <v>7505</v>
      </c>
      <c r="BD40" s="213" t="s">
        <v>4068</v>
      </c>
      <c r="BE40" s="213" t="s">
        <v>1882</v>
      </c>
      <c r="BF40" s="213">
        <v>2</v>
      </c>
      <c r="BG40" s="213" t="s">
        <v>4070</v>
      </c>
      <c r="BH40" s="213" t="s">
        <v>4069</v>
      </c>
      <c r="BI40" s="214">
        <v>44921</v>
      </c>
      <c r="BJ40" s="222" t="s">
        <v>4652</v>
      </c>
      <c r="BK40" s="222">
        <v>599</v>
      </c>
      <c r="BL40" s="222" t="s">
        <v>4645</v>
      </c>
      <c r="BM40" s="222" t="s">
        <v>1882</v>
      </c>
      <c r="BN40" s="222">
        <v>2</v>
      </c>
      <c r="BO40" s="222" t="s">
        <v>4646</v>
      </c>
      <c r="BP40" s="218" t="s">
        <v>1396</v>
      </c>
      <c r="BQ40" s="223">
        <v>44978</v>
      </c>
      <c r="BR40" s="221" t="s">
        <v>4073</v>
      </c>
      <c r="BS40" s="224">
        <v>56769</v>
      </c>
      <c r="BT40" s="224" t="s">
        <v>4030</v>
      </c>
      <c r="BU40" s="224" t="s">
        <v>1882</v>
      </c>
      <c r="BV40" s="224">
        <v>2</v>
      </c>
      <c r="BW40" s="224" t="s">
        <v>4072</v>
      </c>
      <c r="BX40" s="224" t="s">
        <v>4057</v>
      </c>
      <c r="BY40" s="214">
        <v>44921</v>
      </c>
      <c r="BZ40" s="222" t="s">
        <v>4075</v>
      </c>
      <c r="CA40" s="222">
        <v>33</v>
      </c>
      <c r="CB40" s="222" t="s">
        <v>4030</v>
      </c>
      <c r="CC40" s="222" t="s">
        <v>1882</v>
      </c>
      <c r="CD40" s="222">
        <v>2</v>
      </c>
      <c r="CE40" s="222" t="s">
        <v>4074</v>
      </c>
      <c r="CF40" s="222" t="s">
        <v>4057</v>
      </c>
      <c r="CG40" s="223">
        <v>44921</v>
      </c>
      <c r="CH40" s="221" t="s">
        <v>9891</v>
      </c>
      <c r="CI40" s="222" t="e">
        <v>#N/A</v>
      </c>
      <c r="CJ40" s="222" t="e">
        <v>#N/A</v>
      </c>
      <c r="CK40" s="222" t="e">
        <v>#N/A</v>
      </c>
      <c r="CL40" s="222" t="e">
        <v>#N/A</v>
      </c>
      <c r="CM40" s="222" t="e">
        <v>#N/A</v>
      </c>
      <c r="CN40" s="222" t="e">
        <v>#N/A</v>
      </c>
      <c r="CO40" s="225" t="e">
        <v>#N/A</v>
      </c>
      <c r="CP40" s="222" t="s">
        <v>4077</v>
      </c>
      <c r="CQ40" s="224">
        <v>367600000</v>
      </c>
      <c r="CR40" s="224" t="s">
        <v>4030</v>
      </c>
      <c r="CS40" s="224" t="s">
        <v>1882</v>
      </c>
      <c r="CT40" s="224">
        <v>2</v>
      </c>
      <c r="CU40" s="224" t="s">
        <v>4076</v>
      </c>
      <c r="CV40" s="224" t="s">
        <v>4057</v>
      </c>
      <c r="CW40" s="214">
        <v>44921</v>
      </c>
      <c r="CX40" s="222" t="s">
        <v>4421</v>
      </c>
      <c r="CY40" s="218">
        <v>5000000</v>
      </c>
      <c r="CZ40" s="218" t="s">
        <v>4240</v>
      </c>
      <c r="DA40" s="218" t="s">
        <v>1882</v>
      </c>
      <c r="DB40" s="218">
        <v>2</v>
      </c>
      <c r="DC40" s="218" t="s">
        <v>4423</v>
      </c>
      <c r="DD40" s="218" t="s">
        <v>4057</v>
      </c>
      <c r="DE40" s="220">
        <v>44956</v>
      </c>
      <c r="DF40" s="221" t="s">
        <v>4061</v>
      </c>
      <c r="DG40" s="213">
        <v>11400000</v>
      </c>
      <c r="DH40" s="224" t="s">
        <v>4030</v>
      </c>
      <c r="DI40" s="224" t="s">
        <v>1882</v>
      </c>
      <c r="DJ40" s="224">
        <v>2</v>
      </c>
      <c r="DK40" s="224" t="s">
        <v>1842</v>
      </c>
      <c r="DL40" s="224" t="s">
        <v>4057</v>
      </c>
      <c r="DM40" s="214">
        <v>44921</v>
      </c>
      <c r="DN40" s="222" t="s">
        <v>4422</v>
      </c>
      <c r="DO40" s="218">
        <v>700000</v>
      </c>
      <c r="DP40" s="222" t="s">
        <v>4240</v>
      </c>
      <c r="DQ40" s="222" t="s">
        <v>1882</v>
      </c>
      <c r="DR40" s="222">
        <v>2</v>
      </c>
      <c r="DS40" s="222" t="s">
        <v>4119</v>
      </c>
      <c r="DT40" s="222" t="s">
        <v>4057</v>
      </c>
      <c r="DU40" s="223">
        <v>44956</v>
      </c>
      <c r="DV40" s="221" t="s">
        <v>4424</v>
      </c>
      <c r="DW40" s="213">
        <v>5000000</v>
      </c>
      <c r="DX40" s="224" t="s">
        <v>4240</v>
      </c>
      <c r="DY40" s="224" t="s">
        <v>1882</v>
      </c>
      <c r="DZ40" s="224">
        <v>2</v>
      </c>
      <c r="EA40" s="224" t="s">
        <v>4423</v>
      </c>
      <c r="EB40" s="224" t="s">
        <v>4057</v>
      </c>
      <c r="EC40" s="214">
        <v>44956</v>
      </c>
      <c r="ED40" s="222" t="s">
        <v>4062</v>
      </c>
      <c r="EE40" s="218">
        <v>0</v>
      </c>
      <c r="EF40" s="222" t="s">
        <v>14</v>
      </c>
      <c r="EG40" s="222" t="s">
        <v>14</v>
      </c>
      <c r="EH40" s="222" t="s">
        <v>14</v>
      </c>
      <c r="EI40" s="222" t="s">
        <v>4026</v>
      </c>
      <c r="EJ40" s="222" t="s">
        <v>14</v>
      </c>
      <c r="EK40" s="223">
        <v>44921</v>
      </c>
      <c r="EL40" s="221" t="s">
        <v>4063</v>
      </c>
      <c r="EM40" s="213">
        <v>0</v>
      </c>
      <c r="EN40" s="224" t="s">
        <v>14</v>
      </c>
      <c r="EO40" s="224" t="s">
        <v>14</v>
      </c>
      <c r="EP40" s="224" t="s">
        <v>14</v>
      </c>
      <c r="EQ40" s="224" t="s">
        <v>4028</v>
      </c>
      <c r="ER40" s="224" t="s">
        <v>14</v>
      </c>
      <c r="ES40" s="214">
        <v>44921</v>
      </c>
      <c r="ET40" s="222" t="s">
        <v>4653</v>
      </c>
      <c r="EU40" s="222">
        <v>599</v>
      </c>
      <c r="EV40" s="222" t="s">
        <v>4645</v>
      </c>
      <c r="EW40" s="222" t="s">
        <v>1882</v>
      </c>
      <c r="EX40" s="222">
        <v>2</v>
      </c>
      <c r="EY40" s="222" t="s">
        <v>4646</v>
      </c>
      <c r="EZ40" s="222" t="s">
        <v>1396</v>
      </c>
      <c r="FA40" s="223">
        <v>44978</v>
      </c>
      <c r="FB40" s="221" t="s">
        <v>4065</v>
      </c>
      <c r="FC40" s="224">
        <v>5</v>
      </c>
      <c r="FD40" s="224" t="s">
        <v>4030</v>
      </c>
      <c r="FE40" s="224" t="s">
        <v>1882</v>
      </c>
      <c r="FF40" s="224">
        <v>2</v>
      </c>
      <c r="FG40" s="224" t="s">
        <v>4064</v>
      </c>
      <c r="FH40" s="224" t="s">
        <v>4057</v>
      </c>
      <c r="FI40" s="214">
        <v>44921</v>
      </c>
      <c r="FJ40" s="221" t="s">
        <v>4066</v>
      </c>
      <c r="FK40" s="222" t="s">
        <v>14</v>
      </c>
      <c r="FL40" s="222" t="s">
        <v>14</v>
      </c>
      <c r="FM40" s="222" t="s">
        <v>14</v>
      </c>
      <c r="FN40" s="222" t="s">
        <v>14</v>
      </c>
      <c r="FO40" s="222" t="s">
        <v>4034</v>
      </c>
      <c r="FP40" s="218" t="s">
        <v>14</v>
      </c>
      <c r="FQ40" s="219">
        <v>44921</v>
      </c>
      <c r="FR40" s="221" t="s">
        <v>4067</v>
      </c>
      <c r="FS40" s="224" t="s">
        <v>14</v>
      </c>
      <c r="FT40" s="224" t="s">
        <v>14</v>
      </c>
      <c r="FU40" s="224" t="s">
        <v>14</v>
      </c>
      <c r="FV40" s="224" t="s">
        <v>14</v>
      </c>
      <c r="FW40" s="224" t="s">
        <v>4036</v>
      </c>
      <c r="FX40" s="224" t="s">
        <v>14</v>
      </c>
      <c r="FY40" s="214">
        <v>44921</v>
      </c>
      <c r="FZ40" s="222" t="s">
        <v>2902</v>
      </c>
      <c r="GA40" s="222">
        <v>0</v>
      </c>
      <c r="GB40" s="222" t="s">
        <v>2373</v>
      </c>
      <c r="GC40" s="222" t="s">
        <v>30</v>
      </c>
      <c r="GD40" s="222">
        <v>2</v>
      </c>
      <c r="GE40" s="222" t="s">
        <v>14</v>
      </c>
      <c r="GF40" s="222" t="s">
        <v>14</v>
      </c>
      <c r="GG40" s="223">
        <v>44863</v>
      </c>
      <c r="GH40" s="221" t="s">
        <v>2908</v>
      </c>
      <c r="GI40" s="224">
        <v>0</v>
      </c>
      <c r="GJ40" s="224" t="s">
        <v>2373</v>
      </c>
      <c r="GK40" s="224" t="s">
        <v>30</v>
      </c>
      <c r="GL40" s="224">
        <v>2</v>
      </c>
      <c r="GM40" s="224" t="s">
        <v>14</v>
      </c>
      <c r="GN40" s="224" t="s">
        <v>14</v>
      </c>
      <c r="GO40" s="214">
        <v>44863</v>
      </c>
      <c r="GP40" s="222" t="s">
        <v>2903</v>
      </c>
      <c r="GQ40" s="222">
        <v>0</v>
      </c>
      <c r="GR40" s="222" t="s">
        <v>2373</v>
      </c>
      <c r="GS40" s="222" t="s">
        <v>30</v>
      </c>
      <c r="GT40" s="222">
        <v>2</v>
      </c>
      <c r="GU40" s="222" t="s">
        <v>14</v>
      </c>
      <c r="GV40" s="222" t="s">
        <v>14</v>
      </c>
      <c r="GW40" s="223">
        <v>44863</v>
      </c>
      <c r="GX40" s="221" t="s">
        <v>2909</v>
      </c>
      <c r="GY40" s="224">
        <v>0</v>
      </c>
      <c r="GZ40" s="224" t="s">
        <v>2373</v>
      </c>
      <c r="HA40" s="224" t="s">
        <v>30</v>
      </c>
      <c r="HB40" s="224">
        <v>2</v>
      </c>
      <c r="HC40" s="224" t="s">
        <v>14</v>
      </c>
      <c r="HD40" s="224" t="s">
        <v>14</v>
      </c>
      <c r="HE40" s="214">
        <v>44863</v>
      </c>
      <c r="HF40" s="222" t="s">
        <v>2901</v>
      </c>
      <c r="HG40" s="222">
        <v>0</v>
      </c>
      <c r="HH40" s="222" t="s">
        <v>2373</v>
      </c>
      <c r="HI40" s="222" t="s">
        <v>30</v>
      </c>
      <c r="HJ40" s="222">
        <v>2</v>
      </c>
      <c r="HK40" s="222" t="s">
        <v>14</v>
      </c>
      <c r="HL40" s="222" t="s">
        <v>14</v>
      </c>
      <c r="HM40" s="223">
        <v>44863</v>
      </c>
      <c r="HN40" s="221" t="s">
        <v>2907</v>
      </c>
      <c r="HO40" s="224">
        <v>1</v>
      </c>
      <c r="HP40" s="224" t="s">
        <v>2373</v>
      </c>
      <c r="HQ40" s="224" t="s">
        <v>30</v>
      </c>
      <c r="HR40" s="224">
        <v>2</v>
      </c>
      <c r="HS40" s="224" t="s">
        <v>14</v>
      </c>
      <c r="HT40" s="224" t="s">
        <v>14</v>
      </c>
      <c r="HU40" s="214">
        <v>44863</v>
      </c>
      <c r="HV40" s="222" t="s">
        <v>2904</v>
      </c>
      <c r="HW40" s="222">
        <v>1</v>
      </c>
      <c r="HX40" s="222" t="s">
        <v>2373</v>
      </c>
      <c r="HY40" s="222" t="s">
        <v>30</v>
      </c>
      <c r="HZ40" s="222">
        <v>2</v>
      </c>
      <c r="IA40" s="222" t="s">
        <v>14</v>
      </c>
      <c r="IB40" s="222" t="s">
        <v>14</v>
      </c>
      <c r="IC40" s="223">
        <v>44863</v>
      </c>
      <c r="ID40" s="221" t="s">
        <v>2906</v>
      </c>
      <c r="IE40" s="224">
        <v>0</v>
      </c>
      <c r="IF40" s="224" t="s">
        <v>2373</v>
      </c>
      <c r="IG40" s="224" t="s">
        <v>30</v>
      </c>
      <c r="IH40" s="224">
        <v>2</v>
      </c>
      <c r="II40" s="224" t="s">
        <v>14</v>
      </c>
      <c r="IJ40" s="224" t="s">
        <v>14</v>
      </c>
      <c r="IK40" s="214">
        <v>44863</v>
      </c>
      <c r="IL40" s="222" t="s">
        <v>2905</v>
      </c>
      <c r="IM40" s="222">
        <v>3</v>
      </c>
      <c r="IN40" s="222" t="s">
        <v>2373</v>
      </c>
      <c r="IO40" s="222" t="s">
        <v>30</v>
      </c>
      <c r="IP40" s="222">
        <v>2</v>
      </c>
      <c r="IQ40" s="222" t="s">
        <v>14</v>
      </c>
      <c r="IR40" s="222" t="s">
        <v>14</v>
      </c>
      <c r="IS40" s="223">
        <v>44863</v>
      </c>
    </row>
    <row r="41" spans="1:253" s="11" customFormat="1" ht="12.95" customHeight="1" x14ac:dyDescent="0.2">
      <c r="A41" s="11" t="s">
        <v>2910</v>
      </c>
      <c r="B41" s="11" t="s">
        <v>9362</v>
      </c>
      <c r="C41" s="11" t="s">
        <v>2911</v>
      </c>
      <c r="D41" s="11" t="s">
        <v>2912</v>
      </c>
      <c r="E41" s="11" t="s">
        <v>8787</v>
      </c>
      <c r="F41" s="11" t="s">
        <v>4243</v>
      </c>
      <c r="G41" s="212">
        <v>9600000</v>
      </c>
      <c r="H41" s="213" t="s">
        <v>4240</v>
      </c>
      <c r="I41" s="213" t="s">
        <v>1882</v>
      </c>
      <c r="J41" s="213">
        <v>2</v>
      </c>
      <c r="K41" s="213" t="s">
        <v>4242</v>
      </c>
      <c r="L41" s="213" t="s">
        <v>4241</v>
      </c>
      <c r="M41" s="214">
        <v>44952</v>
      </c>
      <c r="N41" s="221" t="s">
        <v>4079</v>
      </c>
      <c r="O41" s="216">
        <v>111890</v>
      </c>
      <c r="P41" s="216" t="s">
        <v>1929</v>
      </c>
      <c r="Q41" s="216" t="s">
        <v>1882</v>
      </c>
      <c r="R41" s="216">
        <v>2</v>
      </c>
      <c r="S41" s="216" t="s">
        <v>4053</v>
      </c>
      <c r="T41" s="216" t="s">
        <v>4078</v>
      </c>
      <c r="U41" s="217">
        <v>44921</v>
      </c>
      <c r="V41" s="221" t="s">
        <v>4244</v>
      </c>
      <c r="W41" s="213">
        <v>9600000</v>
      </c>
      <c r="X41" s="213" t="s">
        <v>4240</v>
      </c>
      <c r="Y41" s="213" t="s">
        <v>1882</v>
      </c>
      <c r="Z41" s="213">
        <v>2</v>
      </c>
      <c r="AA41" s="213" t="s">
        <v>4242</v>
      </c>
      <c r="AB41" s="213" t="s">
        <v>4241</v>
      </c>
      <c r="AC41" s="214">
        <v>44952</v>
      </c>
      <c r="AD41" s="221" t="s">
        <v>4081</v>
      </c>
      <c r="AE41" s="218">
        <v>4000000</v>
      </c>
      <c r="AF41" s="218" t="s">
        <v>4030</v>
      </c>
      <c r="AG41" s="218" t="s">
        <v>1882</v>
      </c>
      <c r="AH41" s="218">
        <v>2</v>
      </c>
      <c r="AI41" s="218" t="s">
        <v>4080</v>
      </c>
      <c r="AJ41" s="218" t="s">
        <v>4031</v>
      </c>
      <c r="AK41" s="219">
        <v>44921</v>
      </c>
      <c r="AL41" s="221" t="s">
        <v>4083</v>
      </c>
      <c r="AM41" s="213">
        <v>247000</v>
      </c>
      <c r="AN41" s="213" t="s">
        <v>4020</v>
      </c>
      <c r="AO41" s="213" t="s">
        <v>1882</v>
      </c>
      <c r="AP41" s="213">
        <v>2</v>
      </c>
      <c r="AQ41" s="213" t="s">
        <v>4082</v>
      </c>
      <c r="AR41" s="213" t="s">
        <v>4021</v>
      </c>
      <c r="AS41" s="214">
        <v>44921</v>
      </c>
      <c r="AT41" s="222" t="s">
        <v>4084</v>
      </c>
      <c r="AU41" s="218" t="s">
        <v>14</v>
      </c>
      <c r="AV41" s="218" t="s">
        <v>14</v>
      </c>
      <c r="AW41" s="218" t="s">
        <v>14</v>
      </c>
      <c r="AX41" s="218" t="s">
        <v>14</v>
      </c>
      <c r="AY41" s="218" t="s">
        <v>4024</v>
      </c>
      <c r="AZ41" s="218" t="s">
        <v>14</v>
      </c>
      <c r="BA41" s="219">
        <v>44921</v>
      </c>
      <c r="BB41" s="221" t="s">
        <v>4096</v>
      </c>
      <c r="BC41" s="213">
        <v>3232</v>
      </c>
      <c r="BD41" s="213" t="s">
        <v>4093</v>
      </c>
      <c r="BE41" s="213" t="s">
        <v>1882</v>
      </c>
      <c r="BF41" s="213">
        <v>2</v>
      </c>
      <c r="BG41" s="213" t="s">
        <v>4095</v>
      </c>
      <c r="BH41" s="213" t="s">
        <v>4094</v>
      </c>
      <c r="BI41" s="214">
        <v>44921</v>
      </c>
      <c r="BJ41" s="222" t="s">
        <v>4654</v>
      </c>
      <c r="BK41" s="222">
        <v>675</v>
      </c>
      <c r="BL41" s="222" t="s">
        <v>4645</v>
      </c>
      <c r="BM41" s="222" t="s">
        <v>1882</v>
      </c>
      <c r="BN41" s="222">
        <v>2</v>
      </c>
      <c r="BO41" s="222" t="s">
        <v>4646</v>
      </c>
      <c r="BP41" s="218" t="s">
        <v>1396</v>
      </c>
      <c r="BQ41" s="223">
        <v>44978</v>
      </c>
      <c r="BR41" s="221" t="s">
        <v>4098</v>
      </c>
      <c r="BS41" s="224">
        <v>414</v>
      </c>
      <c r="BT41" s="224" t="s">
        <v>4030</v>
      </c>
      <c r="BU41" s="224" t="s">
        <v>1882</v>
      </c>
      <c r="BV41" s="224">
        <v>2</v>
      </c>
      <c r="BW41" s="224" t="s">
        <v>4097</v>
      </c>
      <c r="BX41" s="224" t="s">
        <v>4088</v>
      </c>
      <c r="BY41" s="214">
        <v>44921</v>
      </c>
      <c r="BZ41" s="222" t="s">
        <v>4099</v>
      </c>
      <c r="CA41" s="222">
        <v>414</v>
      </c>
      <c r="CB41" s="222" t="s">
        <v>4030</v>
      </c>
      <c r="CC41" s="222" t="s">
        <v>1882</v>
      </c>
      <c r="CD41" s="222">
        <v>2</v>
      </c>
      <c r="CE41" s="222" t="s">
        <v>4097</v>
      </c>
      <c r="CF41" s="222" t="s">
        <v>4088</v>
      </c>
      <c r="CG41" s="223">
        <v>44921</v>
      </c>
      <c r="CH41" s="221" t="s">
        <v>9892</v>
      </c>
      <c r="CI41" s="222" t="e">
        <v>#N/A</v>
      </c>
      <c r="CJ41" s="222" t="e">
        <v>#N/A</v>
      </c>
      <c r="CK41" s="222" t="e">
        <v>#N/A</v>
      </c>
      <c r="CL41" s="222" t="e">
        <v>#N/A</v>
      </c>
      <c r="CM41" s="222" t="e">
        <v>#N/A</v>
      </c>
      <c r="CN41" s="222" t="e">
        <v>#N/A</v>
      </c>
      <c r="CO41" s="225" t="e">
        <v>#N/A</v>
      </c>
      <c r="CP41" s="222" t="s">
        <v>4101</v>
      </c>
      <c r="CQ41" s="224">
        <v>2258000000</v>
      </c>
      <c r="CR41" s="224" t="s">
        <v>4030</v>
      </c>
      <c r="CS41" s="224" t="s">
        <v>1882</v>
      </c>
      <c r="CT41" s="224">
        <v>2</v>
      </c>
      <c r="CU41" s="224" t="s">
        <v>4100</v>
      </c>
      <c r="CV41" s="224" t="s">
        <v>4088</v>
      </c>
      <c r="CW41" s="214">
        <v>44921</v>
      </c>
      <c r="CX41" s="222" t="s">
        <v>4246</v>
      </c>
      <c r="CY41" s="218">
        <v>3200000</v>
      </c>
      <c r="CZ41" s="218" t="s">
        <v>4240</v>
      </c>
      <c r="DA41" s="218" t="s">
        <v>1882</v>
      </c>
      <c r="DB41" s="218">
        <v>2</v>
      </c>
      <c r="DC41" s="218" t="s">
        <v>4245</v>
      </c>
      <c r="DD41" s="218" t="s">
        <v>4241</v>
      </c>
      <c r="DE41" s="220">
        <v>44952</v>
      </c>
      <c r="DF41" s="221" t="s">
        <v>4085</v>
      </c>
      <c r="DG41" s="213">
        <v>5400000</v>
      </c>
      <c r="DH41" s="224" t="s">
        <v>4030</v>
      </c>
      <c r="DI41" s="224" t="s">
        <v>1882</v>
      </c>
      <c r="DJ41" s="224">
        <v>2</v>
      </c>
      <c r="DK41" s="224" t="s">
        <v>1842</v>
      </c>
      <c r="DL41" s="224" t="s">
        <v>4031</v>
      </c>
      <c r="DM41" s="214">
        <v>44921</v>
      </c>
      <c r="DN41" s="222" t="s">
        <v>4247</v>
      </c>
      <c r="DO41" s="218">
        <v>800000</v>
      </c>
      <c r="DP41" s="222" t="s">
        <v>4030</v>
      </c>
      <c r="DQ41" s="222" t="s">
        <v>1882</v>
      </c>
      <c r="DR41" s="222">
        <v>2</v>
      </c>
      <c r="DS41" s="222" t="s">
        <v>4119</v>
      </c>
      <c r="DT41" s="222" t="s">
        <v>4031</v>
      </c>
      <c r="DU41" s="223">
        <v>44952</v>
      </c>
      <c r="DV41" s="221" t="s">
        <v>4248</v>
      </c>
      <c r="DW41" s="213">
        <v>3200000</v>
      </c>
      <c r="DX41" s="224" t="s">
        <v>4240</v>
      </c>
      <c r="DY41" s="224" t="s">
        <v>1882</v>
      </c>
      <c r="DZ41" s="224">
        <v>2</v>
      </c>
      <c r="EA41" s="224" t="s">
        <v>4245</v>
      </c>
      <c r="EB41" s="224" t="s">
        <v>4241</v>
      </c>
      <c r="EC41" s="214">
        <v>44952</v>
      </c>
      <c r="ED41" s="222" t="s">
        <v>4086</v>
      </c>
      <c r="EE41" s="218">
        <v>0</v>
      </c>
      <c r="EF41" s="222" t="s">
        <v>14</v>
      </c>
      <c r="EG41" s="222" t="s">
        <v>14</v>
      </c>
      <c r="EH41" s="222" t="s">
        <v>14</v>
      </c>
      <c r="EI41" s="222" t="s">
        <v>4026</v>
      </c>
      <c r="EJ41" s="222" t="s">
        <v>14</v>
      </c>
      <c r="EK41" s="223">
        <v>44921</v>
      </c>
      <c r="EL41" s="221" t="s">
        <v>4087</v>
      </c>
      <c r="EM41" s="213">
        <v>0</v>
      </c>
      <c r="EN41" s="224" t="s">
        <v>14</v>
      </c>
      <c r="EO41" s="224" t="s">
        <v>14</v>
      </c>
      <c r="EP41" s="224" t="s">
        <v>14</v>
      </c>
      <c r="EQ41" s="224" t="s">
        <v>4028</v>
      </c>
      <c r="ER41" s="224" t="s">
        <v>14</v>
      </c>
      <c r="ES41" s="214">
        <v>44921</v>
      </c>
      <c r="ET41" s="222" t="s">
        <v>4655</v>
      </c>
      <c r="EU41" s="222">
        <v>675</v>
      </c>
      <c r="EV41" s="222" t="s">
        <v>4645</v>
      </c>
      <c r="EW41" s="222" t="s">
        <v>1882</v>
      </c>
      <c r="EX41" s="222">
        <v>2</v>
      </c>
      <c r="EY41" s="222" t="s">
        <v>4646</v>
      </c>
      <c r="EZ41" s="222" t="s">
        <v>1396</v>
      </c>
      <c r="FA41" s="223">
        <v>44978</v>
      </c>
      <c r="FB41" s="221" t="s">
        <v>4090</v>
      </c>
      <c r="FC41" s="224">
        <v>3</v>
      </c>
      <c r="FD41" s="224" t="s">
        <v>4030</v>
      </c>
      <c r="FE41" s="224" t="s">
        <v>1882</v>
      </c>
      <c r="FF41" s="224">
        <v>2</v>
      </c>
      <c r="FG41" s="224" t="s">
        <v>4089</v>
      </c>
      <c r="FH41" s="224" t="s">
        <v>4088</v>
      </c>
      <c r="FI41" s="214">
        <v>44921</v>
      </c>
      <c r="FJ41" s="221" t="s">
        <v>4091</v>
      </c>
      <c r="FK41" s="222" t="s">
        <v>14</v>
      </c>
      <c r="FL41" s="222" t="s">
        <v>14</v>
      </c>
      <c r="FM41" s="222" t="s">
        <v>14</v>
      </c>
      <c r="FN41" s="222" t="s">
        <v>14</v>
      </c>
      <c r="FO41" s="222" t="s">
        <v>4034</v>
      </c>
      <c r="FP41" s="218" t="s">
        <v>14</v>
      </c>
      <c r="FQ41" s="219">
        <v>44921</v>
      </c>
      <c r="FR41" s="221" t="s">
        <v>4092</v>
      </c>
      <c r="FS41" s="224" t="s">
        <v>14</v>
      </c>
      <c r="FT41" s="224" t="s">
        <v>14</v>
      </c>
      <c r="FU41" s="224" t="s">
        <v>14</v>
      </c>
      <c r="FV41" s="224" t="s">
        <v>14</v>
      </c>
      <c r="FW41" s="224" t="s">
        <v>4036</v>
      </c>
      <c r="FX41" s="224" t="s">
        <v>14</v>
      </c>
      <c r="FY41" s="214">
        <v>44921</v>
      </c>
      <c r="FZ41" s="222" t="s">
        <v>2914</v>
      </c>
      <c r="GA41" s="222">
        <v>0</v>
      </c>
      <c r="GB41" s="222" t="s">
        <v>2373</v>
      </c>
      <c r="GC41" s="222" t="s">
        <v>30</v>
      </c>
      <c r="GD41" s="222">
        <v>2</v>
      </c>
      <c r="GE41" s="222" t="s">
        <v>14</v>
      </c>
      <c r="GF41" s="222" t="s">
        <v>14</v>
      </c>
      <c r="GG41" s="223">
        <v>44863</v>
      </c>
      <c r="GH41" s="221" t="s">
        <v>2920</v>
      </c>
      <c r="GI41" s="224">
        <v>1</v>
      </c>
      <c r="GJ41" s="224" t="s">
        <v>2373</v>
      </c>
      <c r="GK41" s="224" t="s">
        <v>30</v>
      </c>
      <c r="GL41" s="224">
        <v>2</v>
      </c>
      <c r="GM41" s="224" t="s">
        <v>14</v>
      </c>
      <c r="GN41" s="224" t="s">
        <v>14</v>
      </c>
      <c r="GO41" s="214">
        <v>44863</v>
      </c>
      <c r="GP41" s="222" t="s">
        <v>2915</v>
      </c>
      <c r="GQ41" s="222">
        <v>0</v>
      </c>
      <c r="GR41" s="222" t="s">
        <v>2373</v>
      </c>
      <c r="GS41" s="222" t="s">
        <v>30</v>
      </c>
      <c r="GT41" s="222">
        <v>2</v>
      </c>
      <c r="GU41" s="222" t="s">
        <v>14</v>
      </c>
      <c r="GV41" s="222" t="s">
        <v>14</v>
      </c>
      <c r="GW41" s="223">
        <v>44863</v>
      </c>
      <c r="GX41" s="221" t="s">
        <v>2921</v>
      </c>
      <c r="GY41" s="224">
        <v>0</v>
      </c>
      <c r="GZ41" s="224" t="s">
        <v>2373</v>
      </c>
      <c r="HA41" s="224" t="s">
        <v>30</v>
      </c>
      <c r="HB41" s="224">
        <v>2</v>
      </c>
      <c r="HC41" s="224" t="s">
        <v>14</v>
      </c>
      <c r="HD41" s="224" t="s">
        <v>14</v>
      </c>
      <c r="HE41" s="214">
        <v>44863</v>
      </c>
      <c r="HF41" s="222" t="s">
        <v>2913</v>
      </c>
      <c r="HG41" s="222">
        <v>0</v>
      </c>
      <c r="HH41" s="222" t="s">
        <v>2373</v>
      </c>
      <c r="HI41" s="222" t="s">
        <v>30</v>
      </c>
      <c r="HJ41" s="222">
        <v>2</v>
      </c>
      <c r="HK41" s="222" t="s">
        <v>14</v>
      </c>
      <c r="HL41" s="222" t="s">
        <v>14</v>
      </c>
      <c r="HM41" s="223">
        <v>44863</v>
      </c>
      <c r="HN41" s="221" t="s">
        <v>2919</v>
      </c>
      <c r="HO41" s="224">
        <v>2</v>
      </c>
      <c r="HP41" s="224" t="s">
        <v>2373</v>
      </c>
      <c r="HQ41" s="224" t="s">
        <v>30</v>
      </c>
      <c r="HR41" s="224">
        <v>2</v>
      </c>
      <c r="HS41" s="224" t="s">
        <v>14</v>
      </c>
      <c r="HT41" s="224" t="s">
        <v>14</v>
      </c>
      <c r="HU41" s="214">
        <v>44863</v>
      </c>
      <c r="HV41" s="222" t="s">
        <v>2916</v>
      </c>
      <c r="HW41" s="222">
        <v>1</v>
      </c>
      <c r="HX41" s="222" t="s">
        <v>2373</v>
      </c>
      <c r="HY41" s="222" t="s">
        <v>30</v>
      </c>
      <c r="HZ41" s="222">
        <v>2</v>
      </c>
      <c r="IA41" s="222" t="s">
        <v>14</v>
      </c>
      <c r="IB41" s="222" t="s">
        <v>14</v>
      </c>
      <c r="IC41" s="223">
        <v>44863</v>
      </c>
      <c r="ID41" s="221" t="s">
        <v>2918</v>
      </c>
      <c r="IE41" s="224">
        <v>0</v>
      </c>
      <c r="IF41" s="224" t="s">
        <v>2373</v>
      </c>
      <c r="IG41" s="224" t="s">
        <v>30</v>
      </c>
      <c r="IH41" s="224">
        <v>2</v>
      </c>
      <c r="II41" s="224" t="s">
        <v>14</v>
      </c>
      <c r="IJ41" s="224" t="s">
        <v>14</v>
      </c>
      <c r="IK41" s="214">
        <v>44863</v>
      </c>
      <c r="IL41" s="222" t="s">
        <v>2917</v>
      </c>
      <c r="IM41" s="222">
        <v>3</v>
      </c>
      <c r="IN41" s="222" t="s">
        <v>2373</v>
      </c>
      <c r="IO41" s="222" t="s">
        <v>30</v>
      </c>
      <c r="IP41" s="222">
        <v>2</v>
      </c>
      <c r="IQ41" s="222" t="s">
        <v>14</v>
      </c>
      <c r="IR41" s="222" t="s">
        <v>14</v>
      </c>
      <c r="IS41" s="223">
        <v>44863</v>
      </c>
    </row>
    <row r="42" spans="1:253" s="11" customFormat="1" ht="12.95" customHeight="1" x14ac:dyDescent="0.2">
      <c r="A42" s="11" t="s">
        <v>2922</v>
      </c>
      <c r="B42" s="11" t="s">
        <v>9364</v>
      </c>
      <c r="C42" s="11" t="s">
        <v>2923</v>
      </c>
      <c r="D42" s="11" t="s">
        <v>2924</v>
      </c>
      <c r="E42" s="11" t="s">
        <v>8790</v>
      </c>
      <c r="F42" s="11" t="s">
        <v>5496</v>
      </c>
      <c r="G42" s="212">
        <v>11400000</v>
      </c>
      <c r="H42" s="213" t="s">
        <v>4240</v>
      </c>
      <c r="I42" s="213" t="s">
        <v>1882</v>
      </c>
      <c r="J42" s="213">
        <v>2</v>
      </c>
      <c r="K42" s="213" t="s">
        <v>5495</v>
      </c>
      <c r="L42" s="213" t="s">
        <v>5494</v>
      </c>
      <c r="M42" s="214">
        <v>45013</v>
      </c>
      <c r="N42" s="221" t="s">
        <v>5499</v>
      </c>
      <c r="O42" s="216">
        <v>27560</v>
      </c>
      <c r="P42" s="216" t="s">
        <v>1978</v>
      </c>
      <c r="Q42" s="216" t="s">
        <v>1882</v>
      </c>
      <c r="R42" s="216">
        <v>2</v>
      </c>
      <c r="S42" s="216" t="s">
        <v>5498</v>
      </c>
      <c r="T42" s="216" t="s">
        <v>5497</v>
      </c>
      <c r="U42" s="217">
        <v>45013</v>
      </c>
      <c r="V42" s="221" t="s">
        <v>5500</v>
      </c>
      <c r="W42" s="213">
        <v>11400000</v>
      </c>
      <c r="X42" s="213" t="s">
        <v>4240</v>
      </c>
      <c r="Y42" s="213" t="s">
        <v>1882</v>
      </c>
      <c r="Z42" s="213">
        <v>2</v>
      </c>
      <c r="AA42" s="213" t="s">
        <v>5495</v>
      </c>
      <c r="AB42" s="213" t="s">
        <v>5494</v>
      </c>
      <c r="AC42" s="214">
        <v>45013</v>
      </c>
      <c r="AD42" s="221" t="s">
        <v>5502</v>
      </c>
      <c r="AE42" s="218">
        <v>8200000</v>
      </c>
      <c r="AF42" s="218" t="s">
        <v>4240</v>
      </c>
      <c r="AG42" s="218" t="s">
        <v>1882</v>
      </c>
      <c r="AH42" s="218">
        <v>2</v>
      </c>
      <c r="AI42" s="218" t="s">
        <v>5501</v>
      </c>
      <c r="AJ42" s="218" t="s">
        <v>5494</v>
      </c>
      <c r="AK42" s="219">
        <v>45013</v>
      </c>
      <c r="AL42" s="221" t="s">
        <v>5506</v>
      </c>
      <c r="AM42" s="213">
        <v>160000</v>
      </c>
      <c r="AN42" s="213" t="s">
        <v>5503</v>
      </c>
      <c r="AO42" s="213" t="s">
        <v>74</v>
      </c>
      <c r="AP42" s="213">
        <v>1</v>
      </c>
      <c r="AQ42" s="213" t="s">
        <v>5505</v>
      </c>
      <c r="AR42" s="213" t="s">
        <v>5504</v>
      </c>
      <c r="AS42" s="214">
        <v>45013</v>
      </c>
      <c r="AT42" s="222" t="s">
        <v>5510</v>
      </c>
      <c r="AU42" s="218">
        <v>13337</v>
      </c>
      <c r="AV42" s="218" t="s">
        <v>5507</v>
      </c>
      <c r="AW42" s="218" t="s">
        <v>1882</v>
      </c>
      <c r="AX42" s="218">
        <v>2</v>
      </c>
      <c r="AY42" s="218" t="s">
        <v>5509</v>
      </c>
      <c r="AZ42" s="218" t="s">
        <v>5508</v>
      </c>
      <c r="BA42" s="219">
        <v>45013</v>
      </c>
      <c r="BB42" s="221" t="s">
        <v>5535</v>
      </c>
      <c r="BC42" s="213">
        <v>33000</v>
      </c>
      <c r="BD42" s="213" t="s">
        <v>5532</v>
      </c>
      <c r="BE42" s="213" t="s">
        <v>74</v>
      </c>
      <c r="BF42" s="213">
        <v>1</v>
      </c>
      <c r="BG42" s="213" t="s">
        <v>5534</v>
      </c>
      <c r="BH42" s="213" t="s">
        <v>5533</v>
      </c>
      <c r="BI42" s="214">
        <v>45013</v>
      </c>
      <c r="BJ42" s="222" t="s">
        <v>5512</v>
      </c>
      <c r="BK42" s="222">
        <v>2988</v>
      </c>
      <c r="BL42" s="222" t="s">
        <v>5507</v>
      </c>
      <c r="BM42" s="222" t="s">
        <v>1882</v>
      </c>
      <c r="BN42" s="222">
        <v>2</v>
      </c>
      <c r="BO42" s="222" t="s">
        <v>5511</v>
      </c>
      <c r="BP42" s="218" t="s">
        <v>5508</v>
      </c>
      <c r="BQ42" s="223">
        <v>45013</v>
      </c>
      <c r="BR42" s="221" t="s">
        <v>5537</v>
      </c>
      <c r="BS42" s="224">
        <v>77006</v>
      </c>
      <c r="BT42" s="224" t="s">
        <v>4030</v>
      </c>
      <c r="BU42" s="224" t="s">
        <v>1882</v>
      </c>
      <c r="BV42" s="224">
        <v>2</v>
      </c>
      <c r="BW42" s="224" t="s">
        <v>5418</v>
      </c>
      <c r="BX42" s="224" t="s">
        <v>5536</v>
      </c>
      <c r="BY42" s="214">
        <v>45013</v>
      </c>
      <c r="BZ42" s="222" t="s">
        <v>5540</v>
      </c>
      <c r="CA42" s="222">
        <v>53093</v>
      </c>
      <c r="CB42" s="222" t="s">
        <v>5538</v>
      </c>
      <c r="CC42" s="222" t="s">
        <v>1882</v>
      </c>
      <c r="CD42" s="222">
        <v>2</v>
      </c>
      <c r="CE42" s="222" t="s">
        <v>5420</v>
      </c>
      <c r="CF42" s="222" t="s">
        <v>5539</v>
      </c>
      <c r="CG42" s="223">
        <v>45013</v>
      </c>
      <c r="CH42" s="221" t="s">
        <v>9893</v>
      </c>
      <c r="CI42" s="222" t="e">
        <v>#N/A</v>
      </c>
      <c r="CJ42" s="222" t="e">
        <v>#N/A</v>
      </c>
      <c r="CK42" s="222" t="e">
        <v>#N/A</v>
      </c>
      <c r="CL42" s="222" t="e">
        <v>#N/A</v>
      </c>
      <c r="CM42" s="222" t="e">
        <v>#N/A</v>
      </c>
      <c r="CN42" s="222" t="e">
        <v>#N/A</v>
      </c>
      <c r="CO42" s="225" t="e">
        <v>#N/A</v>
      </c>
      <c r="CP42" s="222" t="s">
        <v>5542</v>
      </c>
      <c r="CQ42" s="224">
        <v>1500000000</v>
      </c>
      <c r="CR42" s="224" t="s">
        <v>4030</v>
      </c>
      <c r="CS42" s="224" t="s">
        <v>19</v>
      </c>
      <c r="CT42" s="224">
        <v>3</v>
      </c>
      <c r="CU42" s="224" t="s">
        <v>5422</v>
      </c>
      <c r="CV42" s="224" t="s">
        <v>5541</v>
      </c>
      <c r="CW42" s="214">
        <v>45013</v>
      </c>
      <c r="CX42" s="222" t="s">
        <v>5517</v>
      </c>
      <c r="CY42" s="218">
        <v>4400000</v>
      </c>
      <c r="CZ42" s="218" t="s">
        <v>4240</v>
      </c>
      <c r="DA42" s="218" t="s">
        <v>1882</v>
      </c>
      <c r="DB42" s="218">
        <v>2</v>
      </c>
      <c r="DC42" s="218" t="s">
        <v>5522</v>
      </c>
      <c r="DD42" s="218" t="s">
        <v>5494</v>
      </c>
      <c r="DE42" s="220">
        <v>45013</v>
      </c>
      <c r="DF42" s="221" t="s">
        <v>5519</v>
      </c>
      <c r="DG42" s="213">
        <v>3200000</v>
      </c>
      <c r="DH42" s="224" t="s">
        <v>4240</v>
      </c>
      <c r="DI42" s="224" t="s">
        <v>1882</v>
      </c>
      <c r="DJ42" s="224">
        <v>2</v>
      </c>
      <c r="DK42" s="224" t="s">
        <v>5518</v>
      </c>
      <c r="DL42" s="224" t="s">
        <v>5494</v>
      </c>
      <c r="DM42" s="214">
        <v>45013</v>
      </c>
      <c r="DN42" s="222" t="s">
        <v>5521</v>
      </c>
      <c r="DO42" s="218">
        <v>3800000</v>
      </c>
      <c r="DP42" s="222" t="s">
        <v>4240</v>
      </c>
      <c r="DQ42" s="222" t="s">
        <v>1882</v>
      </c>
      <c r="DR42" s="222">
        <v>2</v>
      </c>
      <c r="DS42" s="222" t="s">
        <v>5520</v>
      </c>
      <c r="DT42" s="222" t="s">
        <v>5494</v>
      </c>
      <c r="DU42" s="223">
        <v>45013</v>
      </c>
      <c r="DV42" s="221" t="s">
        <v>5523</v>
      </c>
      <c r="DW42" s="213">
        <v>1900000</v>
      </c>
      <c r="DX42" s="224" t="s">
        <v>4240</v>
      </c>
      <c r="DY42" s="224" t="s">
        <v>1882</v>
      </c>
      <c r="DZ42" s="224">
        <v>2</v>
      </c>
      <c r="EA42" s="224" t="s">
        <v>5522</v>
      </c>
      <c r="EB42" s="224" t="s">
        <v>5494</v>
      </c>
      <c r="EC42" s="214">
        <v>45013</v>
      </c>
      <c r="ED42" s="222" t="s">
        <v>5525</v>
      </c>
      <c r="EE42" s="218">
        <v>1500000</v>
      </c>
      <c r="EF42" s="222" t="s">
        <v>4240</v>
      </c>
      <c r="EG42" s="222" t="s">
        <v>1882</v>
      </c>
      <c r="EH42" s="222">
        <v>2</v>
      </c>
      <c r="EI42" s="222" t="s">
        <v>5524</v>
      </c>
      <c r="EJ42" s="222" t="s">
        <v>5494</v>
      </c>
      <c r="EK42" s="223">
        <v>45013</v>
      </c>
      <c r="EL42" s="221" t="s">
        <v>5527</v>
      </c>
      <c r="EM42" s="213">
        <v>1000000</v>
      </c>
      <c r="EN42" s="224" t="s">
        <v>4240</v>
      </c>
      <c r="EO42" s="224" t="s">
        <v>1882</v>
      </c>
      <c r="EP42" s="224">
        <v>2</v>
      </c>
      <c r="EQ42" s="224" t="s">
        <v>5526</v>
      </c>
      <c r="ER42" s="224" t="s">
        <v>5494</v>
      </c>
      <c r="ES42" s="214">
        <v>45013</v>
      </c>
      <c r="ET42" s="222" t="s">
        <v>5516</v>
      </c>
      <c r="EU42" s="222">
        <v>5236</v>
      </c>
      <c r="EV42" s="222" t="s">
        <v>5513</v>
      </c>
      <c r="EW42" s="222" t="s">
        <v>1882</v>
      </c>
      <c r="EX42" s="222">
        <v>2</v>
      </c>
      <c r="EY42" s="222" t="s">
        <v>5515</v>
      </c>
      <c r="EZ42" s="222" t="s">
        <v>5514</v>
      </c>
      <c r="FA42" s="223">
        <v>45013</v>
      </c>
      <c r="FB42" s="221" t="s">
        <v>5529</v>
      </c>
      <c r="FC42" s="224">
        <v>5</v>
      </c>
      <c r="FD42" s="224" t="s">
        <v>4240</v>
      </c>
      <c r="FE42" s="224" t="s">
        <v>74</v>
      </c>
      <c r="FF42" s="224">
        <v>1</v>
      </c>
      <c r="FG42" s="224" t="s">
        <v>5528</v>
      </c>
      <c r="FH42" s="224" t="s">
        <v>5494</v>
      </c>
      <c r="FI42" s="214">
        <v>45013</v>
      </c>
      <c r="FJ42" s="221" t="s">
        <v>5530</v>
      </c>
      <c r="FK42" s="222" t="s">
        <v>14</v>
      </c>
      <c r="FL42" s="222" t="s">
        <v>14</v>
      </c>
      <c r="FM42" s="222" t="s">
        <v>14</v>
      </c>
      <c r="FN42" s="222" t="s">
        <v>14</v>
      </c>
      <c r="FO42" s="222" t="s">
        <v>4034</v>
      </c>
      <c r="FP42" s="218" t="s">
        <v>14</v>
      </c>
      <c r="FQ42" s="219">
        <v>45013</v>
      </c>
      <c r="FR42" s="221" t="s">
        <v>5531</v>
      </c>
      <c r="FS42" s="224" t="s">
        <v>14</v>
      </c>
      <c r="FT42" s="224" t="s">
        <v>14</v>
      </c>
      <c r="FU42" s="224" t="s">
        <v>14</v>
      </c>
      <c r="FV42" s="224" t="s">
        <v>14</v>
      </c>
      <c r="FW42" s="224" t="s">
        <v>4036</v>
      </c>
      <c r="FX42" s="224" t="s">
        <v>14</v>
      </c>
      <c r="FY42" s="214">
        <v>45013</v>
      </c>
      <c r="FZ42" s="222" t="s">
        <v>2926</v>
      </c>
      <c r="GA42" s="222">
        <v>0</v>
      </c>
      <c r="GB42" s="222" t="s">
        <v>2373</v>
      </c>
      <c r="GC42" s="222" t="s">
        <v>30</v>
      </c>
      <c r="GD42" s="222">
        <v>2</v>
      </c>
      <c r="GE42" s="222" t="s">
        <v>14</v>
      </c>
      <c r="GF42" s="222" t="s">
        <v>14</v>
      </c>
      <c r="GG42" s="223">
        <v>44863</v>
      </c>
      <c r="GH42" s="221" t="s">
        <v>2932</v>
      </c>
      <c r="GI42" s="224">
        <v>2</v>
      </c>
      <c r="GJ42" s="224" t="s">
        <v>2373</v>
      </c>
      <c r="GK42" s="224" t="s">
        <v>30</v>
      </c>
      <c r="GL42" s="224">
        <v>2</v>
      </c>
      <c r="GM42" s="224" t="s">
        <v>14</v>
      </c>
      <c r="GN42" s="224" t="s">
        <v>14</v>
      </c>
      <c r="GO42" s="214">
        <v>44863</v>
      </c>
      <c r="GP42" s="222" t="s">
        <v>2927</v>
      </c>
      <c r="GQ42" s="222">
        <v>1</v>
      </c>
      <c r="GR42" s="222" t="s">
        <v>2373</v>
      </c>
      <c r="GS42" s="222" t="s">
        <v>30</v>
      </c>
      <c r="GT42" s="222">
        <v>2</v>
      </c>
      <c r="GU42" s="222" t="s">
        <v>14</v>
      </c>
      <c r="GV42" s="222" t="s">
        <v>14</v>
      </c>
      <c r="GW42" s="223">
        <v>44863</v>
      </c>
      <c r="GX42" s="221" t="s">
        <v>2933</v>
      </c>
      <c r="GY42" s="224">
        <v>0</v>
      </c>
      <c r="GZ42" s="224" t="s">
        <v>2373</v>
      </c>
      <c r="HA42" s="224" t="s">
        <v>30</v>
      </c>
      <c r="HB42" s="224">
        <v>2</v>
      </c>
      <c r="HC42" s="224" t="s">
        <v>14</v>
      </c>
      <c r="HD42" s="224" t="s">
        <v>14</v>
      </c>
      <c r="HE42" s="214">
        <v>44863</v>
      </c>
      <c r="HF42" s="222" t="s">
        <v>2925</v>
      </c>
      <c r="HG42" s="222">
        <v>0</v>
      </c>
      <c r="HH42" s="222" t="s">
        <v>2373</v>
      </c>
      <c r="HI42" s="222" t="s">
        <v>30</v>
      </c>
      <c r="HJ42" s="222">
        <v>2</v>
      </c>
      <c r="HK42" s="222" t="s">
        <v>14</v>
      </c>
      <c r="HL42" s="222" t="s">
        <v>14</v>
      </c>
      <c r="HM42" s="223">
        <v>44863</v>
      </c>
      <c r="HN42" s="221" t="s">
        <v>2931</v>
      </c>
      <c r="HO42" s="224">
        <v>2</v>
      </c>
      <c r="HP42" s="224" t="s">
        <v>2373</v>
      </c>
      <c r="HQ42" s="224" t="s">
        <v>30</v>
      </c>
      <c r="HR42" s="224">
        <v>2</v>
      </c>
      <c r="HS42" s="224" t="s">
        <v>14</v>
      </c>
      <c r="HT42" s="224" t="s">
        <v>14</v>
      </c>
      <c r="HU42" s="214">
        <v>44863</v>
      </c>
      <c r="HV42" s="222" t="s">
        <v>2928</v>
      </c>
      <c r="HW42" s="222">
        <v>3</v>
      </c>
      <c r="HX42" s="222" t="s">
        <v>2373</v>
      </c>
      <c r="HY42" s="222" t="s">
        <v>30</v>
      </c>
      <c r="HZ42" s="222">
        <v>2</v>
      </c>
      <c r="IA42" s="222" t="s">
        <v>14</v>
      </c>
      <c r="IB42" s="222" t="s">
        <v>14</v>
      </c>
      <c r="IC42" s="223">
        <v>44863</v>
      </c>
      <c r="ID42" s="221" t="s">
        <v>2930</v>
      </c>
      <c r="IE42" s="224">
        <v>0</v>
      </c>
      <c r="IF42" s="224" t="s">
        <v>2373</v>
      </c>
      <c r="IG42" s="224" t="s">
        <v>30</v>
      </c>
      <c r="IH42" s="224">
        <v>2</v>
      </c>
      <c r="II42" s="224" t="s">
        <v>14</v>
      </c>
      <c r="IJ42" s="224" t="s">
        <v>14</v>
      </c>
      <c r="IK42" s="214">
        <v>44863</v>
      </c>
      <c r="IL42" s="222" t="s">
        <v>2929</v>
      </c>
      <c r="IM42" s="222">
        <v>3</v>
      </c>
      <c r="IN42" s="222" t="s">
        <v>2373</v>
      </c>
      <c r="IO42" s="222" t="s">
        <v>30</v>
      </c>
      <c r="IP42" s="222">
        <v>2</v>
      </c>
      <c r="IQ42" s="222" t="s">
        <v>14</v>
      </c>
      <c r="IR42" s="222" t="s">
        <v>14</v>
      </c>
      <c r="IS42" s="223">
        <v>44863</v>
      </c>
    </row>
    <row r="43" spans="1:253" s="11" customFormat="1" ht="12.95" customHeight="1" x14ac:dyDescent="0.2">
      <c r="A43" s="11" t="s">
        <v>2934</v>
      </c>
      <c r="B43" s="11" t="s">
        <v>9366</v>
      </c>
      <c r="C43" s="11" t="s">
        <v>2935</v>
      </c>
      <c r="D43" s="11" t="s">
        <v>2924</v>
      </c>
      <c r="E43" s="11" t="s">
        <v>8790</v>
      </c>
      <c r="F43" s="11" t="s">
        <v>5545</v>
      </c>
      <c r="G43" s="212">
        <v>11400000</v>
      </c>
      <c r="H43" s="213" t="s">
        <v>4240</v>
      </c>
      <c r="I43" s="213" t="s">
        <v>30</v>
      </c>
      <c r="J43" s="213">
        <v>2</v>
      </c>
      <c r="K43" s="213" t="s">
        <v>5544</v>
      </c>
      <c r="L43" s="213" t="s">
        <v>5543</v>
      </c>
      <c r="M43" s="214">
        <v>45013</v>
      </c>
      <c r="N43" s="221" t="s">
        <v>5549</v>
      </c>
      <c r="O43" s="216">
        <v>12851</v>
      </c>
      <c r="P43" s="216" t="s">
        <v>5546</v>
      </c>
      <c r="Q43" s="216" t="s">
        <v>1882</v>
      </c>
      <c r="R43" s="216">
        <v>2</v>
      </c>
      <c r="S43" s="216" t="s">
        <v>5548</v>
      </c>
      <c r="T43" s="216" t="s">
        <v>5547</v>
      </c>
      <c r="U43" s="217">
        <v>45013</v>
      </c>
      <c r="V43" s="221" t="s">
        <v>5553</v>
      </c>
      <c r="W43" s="213">
        <v>6429000</v>
      </c>
      <c r="X43" s="213" t="s">
        <v>5550</v>
      </c>
      <c r="Y43" s="213" t="s">
        <v>1882</v>
      </c>
      <c r="Z43" s="213">
        <v>2</v>
      </c>
      <c r="AA43" s="213" t="s">
        <v>5552</v>
      </c>
      <c r="AB43" s="213" t="s">
        <v>5551</v>
      </c>
      <c r="AC43" s="214">
        <v>45013</v>
      </c>
      <c r="AD43" s="221" t="s">
        <v>5557</v>
      </c>
      <c r="AE43" s="218">
        <v>690000</v>
      </c>
      <c r="AF43" s="218" t="s">
        <v>5554</v>
      </c>
      <c r="AG43" s="218" t="s">
        <v>1882</v>
      </c>
      <c r="AH43" s="218">
        <v>2</v>
      </c>
      <c r="AI43" s="218" t="s">
        <v>5556</v>
      </c>
      <c r="AJ43" s="218" t="s">
        <v>5555</v>
      </c>
      <c r="AK43" s="219">
        <v>45013</v>
      </c>
      <c r="AL43" s="221" t="s">
        <v>5561</v>
      </c>
      <c r="AM43" s="213">
        <v>17000</v>
      </c>
      <c r="AN43" s="213" t="s">
        <v>5558</v>
      </c>
      <c r="AO43" s="213" t="s">
        <v>1882</v>
      </c>
      <c r="AP43" s="213">
        <v>2</v>
      </c>
      <c r="AQ43" s="213" t="s">
        <v>5560</v>
      </c>
      <c r="AR43" s="213" t="s">
        <v>5559</v>
      </c>
      <c r="AS43" s="214">
        <v>45013</v>
      </c>
      <c r="AT43" s="222" t="s">
        <v>5563</v>
      </c>
      <c r="AU43" s="218">
        <v>12763</v>
      </c>
      <c r="AV43" s="218" t="s">
        <v>5554</v>
      </c>
      <c r="AW43" s="218" t="s">
        <v>1882</v>
      </c>
      <c r="AX43" s="218">
        <v>2</v>
      </c>
      <c r="AY43" s="218" t="s">
        <v>5562</v>
      </c>
      <c r="AZ43" s="218" t="s">
        <v>5555</v>
      </c>
      <c r="BA43" s="219">
        <v>45013</v>
      </c>
      <c r="BB43" s="221" t="s">
        <v>5583</v>
      </c>
      <c r="BC43" s="213">
        <v>33000</v>
      </c>
      <c r="BD43" s="213" t="s">
        <v>5532</v>
      </c>
      <c r="BE43" s="213" t="s">
        <v>1882</v>
      </c>
      <c r="BF43" s="213">
        <v>2</v>
      </c>
      <c r="BG43" s="213" t="s">
        <v>5534</v>
      </c>
      <c r="BH43" s="213" t="s">
        <v>5533</v>
      </c>
      <c r="BI43" s="214">
        <v>45013</v>
      </c>
      <c r="BJ43" s="222" t="s">
        <v>5564</v>
      </c>
      <c r="BK43" s="222">
        <v>2248</v>
      </c>
      <c r="BL43" s="222" t="s">
        <v>5554</v>
      </c>
      <c r="BM43" s="222" t="s">
        <v>1882</v>
      </c>
      <c r="BN43" s="222">
        <v>2</v>
      </c>
      <c r="BO43" s="222" t="s">
        <v>5562</v>
      </c>
      <c r="BP43" s="218" t="s">
        <v>5555</v>
      </c>
      <c r="BQ43" s="223">
        <v>45013</v>
      </c>
      <c r="BR43" s="221" t="s">
        <v>5585</v>
      </c>
      <c r="BS43" s="224">
        <v>83858</v>
      </c>
      <c r="BT43" s="224" t="s">
        <v>5554</v>
      </c>
      <c r="BU43" s="224" t="s">
        <v>30</v>
      </c>
      <c r="BV43" s="224">
        <v>2</v>
      </c>
      <c r="BW43" s="224" t="s">
        <v>5584</v>
      </c>
      <c r="BX43" s="224" t="s">
        <v>5555</v>
      </c>
      <c r="BY43" s="214">
        <v>45013</v>
      </c>
      <c r="BZ43" s="222" t="s">
        <v>5587</v>
      </c>
      <c r="CA43" s="222">
        <v>53815</v>
      </c>
      <c r="CB43" s="222" t="s">
        <v>5554</v>
      </c>
      <c r="CC43" s="222" t="s">
        <v>1882</v>
      </c>
      <c r="CD43" s="222">
        <v>2</v>
      </c>
      <c r="CE43" s="222" t="s">
        <v>5586</v>
      </c>
      <c r="CF43" s="222" t="s">
        <v>5555</v>
      </c>
      <c r="CG43" s="223">
        <v>45013</v>
      </c>
      <c r="CH43" s="221" t="s">
        <v>9894</v>
      </c>
      <c r="CI43" s="222" t="e">
        <v>#N/A</v>
      </c>
      <c r="CJ43" s="222" t="e">
        <v>#N/A</v>
      </c>
      <c r="CK43" s="222" t="e">
        <v>#N/A</v>
      </c>
      <c r="CL43" s="222" t="e">
        <v>#N/A</v>
      </c>
      <c r="CM43" s="222" t="e">
        <v>#N/A</v>
      </c>
      <c r="CN43" s="222" t="e">
        <v>#N/A</v>
      </c>
      <c r="CO43" s="225" t="e">
        <v>#N/A</v>
      </c>
      <c r="CP43" s="222" t="s">
        <v>5589</v>
      </c>
      <c r="CQ43" s="224">
        <v>1500000000</v>
      </c>
      <c r="CR43" s="224" t="s">
        <v>5554</v>
      </c>
      <c r="CS43" s="224" t="s">
        <v>30</v>
      </c>
      <c r="CT43" s="224">
        <v>2</v>
      </c>
      <c r="CU43" s="224" t="s">
        <v>5588</v>
      </c>
      <c r="CV43" s="224" t="s">
        <v>5555</v>
      </c>
      <c r="CW43" s="214">
        <v>45013</v>
      </c>
      <c r="CX43" s="222" t="s">
        <v>5569</v>
      </c>
      <c r="CY43" s="218">
        <v>650000</v>
      </c>
      <c r="CZ43" s="218" t="s">
        <v>4030</v>
      </c>
      <c r="DA43" s="218" t="s">
        <v>1882</v>
      </c>
      <c r="DB43" s="218">
        <v>2</v>
      </c>
      <c r="DC43" s="218" t="s">
        <v>5575</v>
      </c>
      <c r="DD43" s="218" t="s">
        <v>5568</v>
      </c>
      <c r="DE43" s="220">
        <v>45013</v>
      </c>
      <c r="DF43" s="221" t="s">
        <v>5572</v>
      </c>
      <c r="DG43" s="213">
        <v>5739000</v>
      </c>
      <c r="DH43" s="224" t="s">
        <v>5570</v>
      </c>
      <c r="DI43" s="224" t="s">
        <v>30</v>
      </c>
      <c r="DJ43" s="224">
        <v>2</v>
      </c>
      <c r="DK43" s="224" t="s">
        <v>5571</v>
      </c>
      <c r="DL43" s="224" t="s">
        <v>5568</v>
      </c>
      <c r="DM43" s="214">
        <v>45013</v>
      </c>
      <c r="DN43" s="222" t="s">
        <v>5574</v>
      </c>
      <c r="DO43" s="218">
        <v>40000</v>
      </c>
      <c r="DP43" s="222" t="s">
        <v>4030</v>
      </c>
      <c r="DQ43" s="222" t="s">
        <v>30</v>
      </c>
      <c r="DR43" s="222">
        <v>2</v>
      </c>
      <c r="DS43" s="222" t="s">
        <v>5573</v>
      </c>
      <c r="DT43" s="222" t="s">
        <v>5568</v>
      </c>
      <c r="DU43" s="223">
        <v>45013</v>
      </c>
      <c r="DV43" s="221" t="s">
        <v>5576</v>
      </c>
      <c r="DW43" s="213">
        <v>650000</v>
      </c>
      <c r="DX43" s="224" t="s">
        <v>4030</v>
      </c>
      <c r="DY43" s="224" t="s">
        <v>1882</v>
      </c>
      <c r="DZ43" s="224">
        <v>2</v>
      </c>
      <c r="EA43" s="224" t="s">
        <v>5575</v>
      </c>
      <c r="EB43" s="224" t="s">
        <v>5568</v>
      </c>
      <c r="EC43" s="214">
        <v>45013</v>
      </c>
      <c r="ED43" s="222" t="s">
        <v>5577</v>
      </c>
      <c r="EE43" s="218">
        <v>0</v>
      </c>
      <c r="EF43" s="222" t="s">
        <v>1228</v>
      </c>
      <c r="EG43" s="222" t="s">
        <v>14</v>
      </c>
      <c r="EH43" s="222" t="s">
        <v>14</v>
      </c>
      <c r="EI43" s="222" t="s">
        <v>4026</v>
      </c>
      <c r="EJ43" s="222" t="s">
        <v>14</v>
      </c>
      <c r="EK43" s="223">
        <v>45013</v>
      </c>
      <c r="EL43" s="221" t="s">
        <v>5578</v>
      </c>
      <c r="EM43" s="213">
        <v>0</v>
      </c>
      <c r="EN43" s="224" t="s">
        <v>14</v>
      </c>
      <c r="EO43" s="224" t="s">
        <v>14</v>
      </c>
      <c r="EP43" s="224" t="s">
        <v>14</v>
      </c>
      <c r="EQ43" s="224" t="s">
        <v>4028</v>
      </c>
      <c r="ER43" s="224" t="s">
        <v>14</v>
      </c>
      <c r="ES43" s="214">
        <v>45013</v>
      </c>
      <c r="ET43" s="222" t="s">
        <v>5567</v>
      </c>
      <c r="EU43" s="222">
        <v>5236</v>
      </c>
      <c r="EV43" s="222" t="s">
        <v>5565</v>
      </c>
      <c r="EW43" s="222" t="s">
        <v>1882</v>
      </c>
      <c r="EX43" s="222">
        <v>2</v>
      </c>
      <c r="EY43" s="222" t="s">
        <v>5566</v>
      </c>
      <c r="EZ43" s="222" t="s">
        <v>5555</v>
      </c>
      <c r="FA43" s="223">
        <v>45013</v>
      </c>
      <c r="FB43" s="221" t="s">
        <v>5580</v>
      </c>
      <c r="FC43" s="224">
        <v>3</v>
      </c>
      <c r="FD43" s="224" t="s">
        <v>4030</v>
      </c>
      <c r="FE43" s="224" t="s">
        <v>1882</v>
      </c>
      <c r="FF43" s="224">
        <v>2</v>
      </c>
      <c r="FG43" s="224" t="s">
        <v>5579</v>
      </c>
      <c r="FH43" s="224" t="s">
        <v>5568</v>
      </c>
      <c r="FI43" s="214">
        <v>45013</v>
      </c>
      <c r="FJ43" s="221" t="s">
        <v>5581</v>
      </c>
      <c r="FK43" s="222" t="s">
        <v>14</v>
      </c>
      <c r="FL43" s="222" t="s">
        <v>14</v>
      </c>
      <c r="FM43" s="222" t="s">
        <v>14</v>
      </c>
      <c r="FN43" s="222" t="s">
        <v>14</v>
      </c>
      <c r="FO43" s="222" t="s">
        <v>4034</v>
      </c>
      <c r="FP43" s="218" t="s">
        <v>14</v>
      </c>
      <c r="FQ43" s="219">
        <v>45013</v>
      </c>
      <c r="FR43" s="221" t="s">
        <v>5582</v>
      </c>
      <c r="FS43" s="224" t="s">
        <v>14</v>
      </c>
      <c r="FT43" s="224" t="s">
        <v>14</v>
      </c>
      <c r="FU43" s="224" t="s">
        <v>14</v>
      </c>
      <c r="FV43" s="224" t="s">
        <v>14</v>
      </c>
      <c r="FW43" s="224" t="s">
        <v>4036</v>
      </c>
      <c r="FX43" s="224" t="s">
        <v>14</v>
      </c>
      <c r="FY43" s="214">
        <v>45013</v>
      </c>
      <c r="FZ43" s="222" t="s">
        <v>2937</v>
      </c>
      <c r="GA43" s="222">
        <v>0</v>
      </c>
      <c r="GB43" s="222" t="s">
        <v>2373</v>
      </c>
      <c r="GC43" s="222" t="s">
        <v>30</v>
      </c>
      <c r="GD43" s="222">
        <v>2</v>
      </c>
      <c r="GE43" s="222" t="s">
        <v>14</v>
      </c>
      <c r="GF43" s="222" t="s">
        <v>14</v>
      </c>
      <c r="GG43" s="223">
        <v>44863</v>
      </c>
      <c r="GH43" s="221" t="s">
        <v>2943</v>
      </c>
      <c r="GI43" s="224">
        <v>2</v>
      </c>
      <c r="GJ43" s="224" t="s">
        <v>2373</v>
      </c>
      <c r="GK43" s="224" t="s">
        <v>30</v>
      </c>
      <c r="GL43" s="224">
        <v>2</v>
      </c>
      <c r="GM43" s="224" t="s">
        <v>14</v>
      </c>
      <c r="GN43" s="224" t="s">
        <v>14</v>
      </c>
      <c r="GO43" s="214">
        <v>44863</v>
      </c>
      <c r="GP43" s="222" t="s">
        <v>2938</v>
      </c>
      <c r="GQ43" s="222">
        <v>1</v>
      </c>
      <c r="GR43" s="222" t="s">
        <v>2373</v>
      </c>
      <c r="GS43" s="222" t="s">
        <v>30</v>
      </c>
      <c r="GT43" s="222">
        <v>2</v>
      </c>
      <c r="GU43" s="222" t="s">
        <v>14</v>
      </c>
      <c r="GV43" s="222" t="s">
        <v>14</v>
      </c>
      <c r="GW43" s="223">
        <v>44863</v>
      </c>
      <c r="GX43" s="221" t="s">
        <v>2944</v>
      </c>
      <c r="GY43" s="224">
        <v>0</v>
      </c>
      <c r="GZ43" s="224" t="s">
        <v>2373</v>
      </c>
      <c r="HA43" s="224" t="s">
        <v>30</v>
      </c>
      <c r="HB43" s="224">
        <v>2</v>
      </c>
      <c r="HC43" s="224" t="s">
        <v>14</v>
      </c>
      <c r="HD43" s="224" t="s">
        <v>14</v>
      </c>
      <c r="HE43" s="214">
        <v>44863</v>
      </c>
      <c r="HF43" s="222" t="s">
        <v>2936</v>
      </c>
      <c r="HG43" s="222">
        <v>0</v>
      </c>
      <c r="HH43" s="222" t="s">
        <v>2373</v>
      </c>
      <c r="HI43" s="222" t="s">
        <v>30</v>
      </c>
      <c r="HJ43" s="222">
        <v>2</v>
      </c>
      <c r="HK43" s="222" t="s">
        <v>14</v>
      </c>
      <c r="HL43" s="222" t="s">
        <v>14</v>
      </c>
      <c r="HM43" s="223">
        <v>44863</v>
      </c>
      <c r="HN43" s="221" t="s">
        <v>2942</v>
      </c>
      <c r="HO43" s="224">
        <v>2</v>
      </c>
      <c r="HP43" s="224" t="s">
        <v>2373</v>
      </c>
      <c r="HQ43" s="224" t="s">
        <v>30</v>
      </c>
      <c r="HR43" s="224">
        <v>2</v>
      </c>
      <c r="HS43" s="224" t="s">
        <v>14</v>
      </c>
      <c r="HT43" s="224" t="s">
        <v>14</v>
      </c>
      <c r="HU43" s="214">
        <v>44863</v>
      </c>
      <c r="HV43" s="222" t="s">
        <v>2939</v>
      </c>
      <c r="HW43" s="222">
        <v>3</v>
      </c>
      <c r="HX43" s="222" t="s">
        <v>2373</v>
      </c>
      <c r="HY43" s="222" t="s">
        <v>30</v>
      </c>
      <c r="HZ43" s="222">
        <v>2</v>
      </c>
      <c r="IA43" s="222" t="s">
        <v>14</v>
      </c>
      <c r="IB43" s="222" t="s">
        <v>14</v>
      </c>
      <c r="IC43" s="223">
        <v>44863</v>
      </c>
      <c r="ID43" s="221" t="s">
        <v>2941</v>
      </c>
      <c r="IE43" s="224">
        <v>0</v>
      </c>
      <c r="IF43" s="224" t="s">
        <v>2373</v>
      </c>
      <c r="IG43" s="224" t="s">
        <v>30</v>
      </c>
      <c r="IH43" s="224">
        <v>2</v>
      </c>
      <c r="II43" s="224" t="s">
        <v>14</v>
      </c>
      <c r="IJ43" s="224" t="s">
        <v>14</v>
      </c>
      <c r="IK43" s="214">
        <v>44863</v>
      </c>
      <c r="IL43" s="222" t="s">
        <v>2940</v>
      </c>
      <c r="IM43" s="222">
        <v>3</v>
      </c>
      <c r="IN43" s="222" t="s">
        <v>2373</v>
      </c>
      <c r="IO43" s="222" t="s">
        <v>30</v>
      </c>
      <c r="IP43" s="222">
        <v>2</v>
      </c>
      <c r="IQ43" s="222" t="s">
        <v>14</v>
      </c>
      <c r="IR43" s="222" t="s">
        <v>14</v>
      </c>
      <c r="IS43" s="223">
        <v>44863</v>
      </c>
    </row>
    <row r="44" spans="1:253" s="11" customFormat="1" ht="12.95" customHeight="1" x14ac:dyDescent="0.2">
      <c r="A44" s="11" t="s">
        <v>1908</v>
      </c>
      <c r="B44" s="11" t="s">
        <v>9257</v>
      </c>
      <c r="C44" s="11" t="s">
        <v>1909</v>
      </c>
      <c r="D44" s="11" t="s">
        <v>1910</v>
      </c>
      <c r="E44" s="11" t="s">
        <v>8791</v>
      </c>
      <c r="F44" s="11" t="s">
        <v>6805</v>
      </c>
      <c r="G44" s="212">
        <v>10188000</v>
      </c>
      <c r="H44" s="213" t="s">
        <v>6802</v>
      </c>
      <c r="I44" s="213" t="s">
        <v>74</v>
      </c>
      <c r="J44" s="213">
        <v>1</v>
      </c>
      <c r="K44" s="213" t="s">
        <v>6804</v>
      </c>
      <c r="L44" s="213" t="s">
        <v>6803</v>
      </c>
      <c r="M44" s="214">
        <v>45042</v>
      </c>
      <c r="N44" s="221" t="s">
        <v>5167</v>
      </c>
      <c r="O44" s="216">
        <v>5936</v>
      </c>
      <c r="P44" s="216" t="s">
        <v>5164</v>
      </c>
      <c r="Q44" s="216" t="s">
        <v>1882</v>
      </c>
      <c r="R44" s="216">
        <v>2</v>
      </c>
      <c r="S44" s="216" t="s">
        <v>5166</v>
      </c>
      <c r="T44" s="216" t="s">
        <v>5165</v>
      </c>
      <c r="U44" s="217">
        <v>45000</v>
      </c>
      <c r="V44" s="221" t="s">
        <v>6809</v>
      </c>
      <c r="W44" s="213">
        <v>588000</v>
      </c>
      <c r="X44" s="213" t="s">
        <v>6806</v>
      </c>
      <c r="Y44" s="213" t="s">
        <v>1882</v>
      </c>
      <c r="Z44" s="213">
        <v>2</v>
      </c>
      <c r="AA44" s="213" t="s">
        <v>6808</v>
      </c>
      <c r="AB44" s="213" t="s">
        <v>6807</v>
      </c>
      <c r="AC44" s="214">
        <v>45042</v>
      </c>
      <c r="AD44" s="221" t="s">
        <v>6812</v>
      </c>
      <c r="AE44" s="218">
        <v>35000</v>
      </c>
      <c r="AF44" s="218" t="s">
        <v>6810</v>
      </c>
      <c r="AG44" s="218" t="s">
        <v>1882</v>
      </c>
      <c r="AH44" s="218">
        <v>2</v>
      </c>
      <c r="AI44" s="218" t="s">
        <v>6811</v>
      </c>
      <c r="AJ44" s="218" t="s">
        <v>5165</v>
      </c>
      <c r="AK44" s="219">
        <v>45042</v>
      </c>
      <c r="AL44" s="221" t="s">
        <v>6813</v>
      </c>
      <c r="AM44" s="213">
        <v>35000</v>
      </c>
      <c r="AN44" s="213" t="s">
        <v>6810</v>
      </c>
      <c r="AO44" s="213" t="s">
        <v>1882</v>
      </c>
      <c r="AP44" s="213">
        <v>2</v>
      </c>
      <c r="AQ44" s="213" t="s">
        <v>6811</v>
      </c>
      <c r="AR44" s="213" t="s">
        <v>5165</v>
      </c>
      <c r="AS44" s="214">
        <v>45042</v>
      </c>
      <c r="AT44" s="222" t="s">
        <v>9895</v>
      </c>
      <c r="AU44" s="218" t="e">
        <v>#N/A</v>
      </c>
      <c r="AV44" s="218" t="e">
        <v>#N/A</v>
      </c>
      <c r="AW44" s="218" t="e">
        <v>#N/A</v>
      </c>
      <c r="AX44" s="218" t="e">
        <v>#N/A</v>
      </c>
      <c r="AY44" s="218" t="e">
        <v>#N/A</v>
      </c>
      <c r="AZ44" s="218" t="e">
        <v>#N/A</v>
      </c>
      <c r="BA44" s="219" t="e">
        <v>#N/A</v>
      </c>
      <c r="BB44" s="221" t="s">
        <v>9896</v>
      </c>
      <c r="BC44" s="213" t="e">
        <v>#N/A</v>
      </c>
      <c r="BD44" s="213" t="e">
        <v>#N/A</v>
      </c>
      <c r="BE44" s="213" t="e">
        <v>#N/A</v>
      </c>
      <c r="BF44" s="213" t="e">
        <v>#N/A</v>
      </c>
      <c r="BG44" s="213" t="e">
        <v>#N/A</v>
      </c>
      <c r="BH44" s="213" t="e">
        <v>#N/A</v>
      </c>
      <c r="BI44" s="214" t="e">
        <v>#N/A</v>
      </c>
      <c r="BJ44" s="222" t="s">
        <v>6816</v>
      </c>
      <c r="BK44" s="222">
        <v>0</v>
      </c>
      <c r="BL44" s="222" t="s">
        <v>6814</v>
      </c>
      <c r="BM44" s="222" t="s">
        <v>1882</v>
      </c>
      <c r="BN44" s="222">
        <v>2</v>
      </c>
      <c r="BO44" s="222" t="s">
        <v>6815</v>
      </c>
      <c r="BP44" s="218" t="s">
        <v>1396</v>
      </c>
      <c r="BQ44" s="223">
        <v>45042</v>
      </c>
      <c r="BR44" s="221" t="s">
        <v>9897</v>
      </c>
      <c r="BS44" s="224" t="e">
        <v>#N/A</v>
      </c>
      <c r="BT44" s="224" t="e">
        <v>#N/A</v>
      </c>
      <c r="BU44" s="224" t="e">
        <v>#N/A</v>
      </c>
      <c r="BV44" s="224" t="e">
        <v>#N/A</v>
      </c>
      <c r="BW44" s="224" t="e">
        <v>#N/A</v>
      </c>
      <c r="BX44" s="224" t="e">
        <v>#N/A</v>
      </c>
      <c r="BY44" s="214" t="e">
        <v>#N/A</v>
      </c>
      <c r="BZ44" s="222" t="s">
        <v>9898</v>
      </c>
      <c r="CA44" s="222" t="e">
        <v>#N/A</v>
      </c>
      <c r="CB44" s="222" t="e">
        <v>#N/A</v>
      </c>
      <c r="CC44" s="222" t="e">
        <v>#N/A</v>
      </c>
      <c r="CD44" s="222" t="e">
        <v>#N/A</v>
      </c>
      <c r="CE44" s="222" t="e">
        <v>#N/A</v>
      </c>
      <c r="CF44" s="222" t="e">
        <v>#N/A</v>
      </c>
      <c r="CG44" s="223" t="e">
        <v>#N/A</v>
      </c>
      <c r="CH44" s="221" t="s">
        <v>9899</v>
      </c>
      <c r="CI44" s="222" t="e">
        <v>#N/A</v>
      </c>
      <c r="CJ44" s="222" t="e">
        <v>#N/A</v>
      </c>
      <c r="CK44" s="222" t="e">
        <v>#N/A</v>
      </c>
      <c r="CL44" s="222" t="e">
        <v>#N/A</v>
      </c>
      <c r="CM44" s="222" t="e">
        <v>#N/A</v>
      </c>
      <c r="CN44" s="222" t="e">
        <v>#N/A</v>
      </c>
      <c r="CO44" s="225" t="e">
        <v>#N/A</v>
      </c>
      <c r="CP44" s="222" t="s">
        <v>9900</v>
      </c>
      <c r="CQ44" s="224" t="e">
        <v>#N/A</v>
      </c>
      <c r="CR44" s="224" t="e">
        <v>#N/A</v>
      </c>
      <c r="CS44" s="224" t="e">
        <v>#N/A</v>
      </c>
      <c r="CT44" s="224" t="e">
        <v>#N/A</v>
      </c>
      <c r="CU44" s="224" t="e">
        <v>#N/A</v>
      </c>
      <c r="CV44" s="224" t="e">
        <v>#N/A</v>
      </c>
      <c r="CW44" s="214" t="e">
        <v>#N/A</v>
      </c>
      <c r="CX44" s="222" t="s">
        <v>6819</v>
      </c>
      <c r="CY44" s="218">
        <v>35000</v>
      </c>
      <c r="CZ44" s="218" t="s">
        <v>6810</v>
      </c>
      <c r="DA44" s="218" t="s">
        <v>1882</v>
      </c>
      <c r="DB44" s="218">
        <v>2</v>
      </c>
      <c r="DC44" s="218" t="s">
        <v>1941</v>
      </c>
      <c r="DD44" s="218" t="s">
        <v>5165</v>
      </c>
      <c r="DE44" s="220">
        <v>45042</v>
      </c>
      <c r="DF44" s="221" t="s">
        <v>6821</v>
      </c>
      <c r="DG44" s="213">
        <v>553000</v>
      </c>
      <c r="DH44" s="224" t="s">
        <v>6806</v>
      </c>
      <c r="DI44" s="224" t="s">
        <v>1882</v>
      </c>
      <c r="DJ44" s="224">
        <v>2</v>
      </c>
      <c r="DK44" s="224" t="s">
        <v>6820</v>
      </c>
      <c r="DL44" s="224" t="s">
        <v>6807</v>
      </c>
      <c r="DM44" s="214">
        <v>45042</v>
      </c>
      <c r="DN44" s="222" t="s">
        <v>6823</v>
      </c>
      <c r="DO44" s="218">
        <v>0</v>
      </c>
      <c r="DP44" s="222" t="s">
        <v>6810</v>
      </c>
      <c r="DQ44" s="222" t="s">
        <v>1882</v>
      </c>
      <c r="DR44" s="222">
        <v>2</v>
      </c>
      <c r="DS44" s="222" t="s">
        <v>6822</v>
      </c>
      <c r="DT44" s="222" t="s">
        <v>5165</v>
      </c>
      <c r="DU44" s="223">
        <v>45042</v>
      </c>
      <c r="DV44" s="221" t="s">
        <v>6824</v>
      </c>
      <c r="DW44" s="213">
        <v>35000</v>
      </c>
      <c r="DX44" s="224" t="s">
        <v>6810</v>
      </c>
      <c r="DY44" s="224" t="s">
        <v>1882</v>
      </c>
      <c r="DZ44" s="224">
        <v>2</v>
      </c>
      <c r="EA44" s="224" t="s">
        <v>1941</v>
      </c>
      <c r="EB44" s="224" t="s">
        <v>5165</v>
      </c>
      <c r="EC44" s="214">
        <v>45042</v>
      </c>
      <c r="ED44" s="222" t="s">
        <v>6825</v>
      </c>
      <c r="EE44" s="218">
        <v>0</v>
      </c>
      <c r="EF44" s="222" t="s">
        <v>6810</v>
      </c>
      <c r="EG44" s="222" t="s">
        <v>1882</v>
      </c>
      <c r="EH44" s="222">
        <v>2</v>
      </c>
      <c r="EI44" s="222" t="s">
        <v>1943</v>
      </c>
      <c r="EJ44" s="222" t="s">
        <v>5165</v>
      </c>
      <c r="EK44" s="223">
        <v>45042</v>
      </c>
      <c r="EL44" s="221" t="s">
        <v>6826</v>
      </c>
      <c r="EM44" s="213">
        <v>0</v>
      </c>
      <c r="EN44" s="224" t="s">
        <v>6810</v>
      </c>
      <c r="EO44" s="224" t="s">
        <v>1882</v>
      </c>
      <c r="EP44" s="224">
        <v>2</v>
      </c>
      <c r="EQ44" s="224" t="s">
        <v>1943</v>
      </c>
      <c r="ER44" s="224" t="s">
        <v>5165</v>
      </c>
      <c r="ES44" s="214">
        <v>45042</v>
      </c>
      <c r="ET44" s="222" t="s">
        <v>6818</v>
      </c>
      <c r="EU44" s="222">
        <v>0</v>
      </c>
      <c r="EV44" s="222" t="s">
        <v>6814</v>
      </c>
      <c r="EW44" s="222" t="s">
        <v>1882</v>
      </c>
      <c r="EX44" s="222">
        <v>2</v>
      </c>
      <c r="EY44" s="222" t="s">
        <v>6817</v>
      </c>
      <c r="EZ44" s="222" t="s">
        <v>1396</v>
      </c>
      <c r="FA44" s="223">
        <v>45042</v>
      </c>
      <c r="FB44" s="221" t="s">
        <v>1912</v>
      </c>
      <c r="FC44" s="224">
        <v>2</v>
      </c>
      <c r="FD44" s="224" t="s">
        <v>14</v>
      </c>
      <c r="FE44" s="224" t="s">
        <v>30</v>
      </c>
      <c r="FF44" s="224">
        <v>2</v>
      </c>
      <c r="FG44" s="224" t="s">
        <v>1911</v>
      </c>
      <c r="FH44" s="224" t="s">
        <v>14</v>
      </c>
      <c r="FI44" s="214">
        <v>44773</v>
      </c>
      <c r="FJ44" s="221" t="s">
        <v>9901</v>
      </c>
      <c r="FK44" s="222" t="e">
        <v>#N/A</v>
      </c>
      <c r="FL44" s="222" t="e">
        <v>#N/A</v>
      </c>
      <c r="FM44" s="222" t="e">
        <v>#N/A</v>
      </c>
      <c r="FN44" s="222" t="e">
        <v>#N/A</v>
      </c>
      <c r="FO44" s="222" t="e">
        <v>#N/A</v>
      </c>
      <c r="FP44" s="218" t="e">
        <v>#N/A</v>
      </c>
      <c r="FQ44" s="219" t="e">
        <v>#N/A</v>
      </c>
      <c r="FR44" s="221" t="s">
        <v>9902</v>
      </c>
      <c r="FS44" s="224" t="e">
        <v>#N/A</v>
      </c>
      <c r="FT44" s="224" t="e">
        <v>#N/A</v>
      </c>
      <c r="FU44" s="224" t="e">
        <v>#N/A</v>
      </c>
      <c r="FV44" s="224" t="e">
        <v>#N/A</v>
      </c>
      <c r="FW44" s="224" t="e">
        <v>#N/A</v>
      </c>
      <c r="FX44" s="224" t="e">
        <v>#N/A</v>
      </c>
      <c r="FY44" s="214" t="e">
        <v>#N/A</v>
      </c>
      <c r="FZ44" s="222" t="s">
        <v>2617</v>
      </c>
      <c r="GA44" s="222">
        <v>0</v>
      </c>
      <c r="GB44" s="222" t="s">
        <v>2373</v>
      </c>
      <c r="GC44" s="222" t="s">
        <v>30</v>
      </c>
      <c r="GD44" s="222">
        <v>2</v>
      </c>
      <c r="GE44" s="222" t="s">
        <v>14</v>
      </c>
      <c r="GF44" s="222" t="s">
        <v>14</v>
      </c>
      <c r="GG44" s="223">
        <v>44862</v>
      </c>
      <c r="GH44" s="221" t="s">
        <v>2623</v>
      </c>
      <c r="GI44" s="224">
        <v>0</v>
      </c>
      <c r="GJ44" s="224" t="s">
        <v>2373</v>
      </c>
      <c r="GK44" s="224" t="s">
        <v>30</v>
      </c>
      <c r="GL44" s="224">
        <v>2</v>
      </c>
      <c r="GM44" s="224" t="s">
        <v>14</v>
      </c>
      <c r="GN44" s="224" t="s">
        <v>14</v>
      </c>
      <c r="GO44" s="214">
        <v>44862</v>
      </c>
      <c r="GP44" s="222" t="s">
        <v>2618</v>
      </c>
      <c r="GQ44" s="222">
        <v>0</v>
      </c>
      <c r="GR44" s="222" t="s">
        <v>2373</v>
      </c>
      <c r="GS44" s="222" t="s">
        <v>30</v>
      </c>
      <c r="GT44" s="222">
        <v>2</v>
      </c>
      <c r="GU44" s="222" t="s">
        <v>14</v>
      </c>
      <c r="GV44" s="222" t="s">
        <v>14</v>
      </c>
      <c r="GW44" s="223">
        <v>44862</v>
      </c>
      <c r="GX44" s="221" t="s">
        <v>2624</v>
      </c>
      <c r="GY44" s="224">
        <v>0</v>
      </c>
      <c r="GZ44" s="224" t="s">
        <v>2373</v>
      </c>
      <c r="HA44" s="224" t="s">
        <v>30</v>
      </c>
      <c r="HB44" s="224">
        <v>2</v>
      </c>
      <c r="HC44" s="224" t="s">
        <v>14</v>
      </c>
      <c r="HD44" s="224" t="s">
        <v>14</v>
      </c>
      <c r="HE44" s="214">
        <v>44862</v>
      </c>
      <c r="HF44" s="222" t="s">
        <v>2616</v>
      </c>
      <c r="HG44" s="222">
        <v>0</v>
      </c>
      <c r="HH44" s="222" t="s">
        <v>2373</v>
      </c>
      <c r="HI44" s="222" t="s">
        <v>30</v>
      </c>
      <c r="HJ44" s="222">
        <v>2</v>
      </c>
      <c r="HK44" s="222" t="s">
        <v>14</v>
      </c>
      <c r="HL44" s="222" t="s">
        <v>14</v>
      </c>
      <c r="HM44" s="223">
        <v>44862</v>
      </c>
      <c r="HN44" s="221" t="s">
        <v>2622</v>
      </c>
      <c r="HO44" s="224">
        <v>0</v>
      </c>
      <c r="HP44" s="224" t="s">
        <v>2373</v>
      </c>
      <c r="HQ44" s="224" t="s">
        <v>30</v>
      </c>
      <c r="HR44" s="224">
        <v>2</v>
      </c>
      <c r="HS44" s="224" t="s">
        <v>14</v>
      </c>
      <c r="HT44" s="224" t="s">
        <v>14</v>
      </c>
      <c r="HU44" s="214">
        <v>44862</v>
      </c>
      <c r="HV44" s="222" t="s">
        <v>2619</v>
      </c>
      <c r="HW44" s="222">
        <v>0</v>
      </c>
      <c r="HX44" s="222" t="s">
        <v>2373</v>
      </c>
      <c r="HY44" s="222" t="s">
        <v>30</v>
      </c>
      <c r="HZ44" s="222">
        <v>2</v>
      </c>
      <c r="IA44" s="222" t="s">
        <v>14</v>
      </c>
      <c r="IB44" s="222" t="s">
        <v>14</v>
      </c>
      <c r="IC44" s="223">
        <v>44862</v>
      </c>
      <c r="ID44" s="221" t="s">
        <v>2621</v>
      </c>
      <c r="IE44" s="224">
        <v>0</v>
      </c>
      <c r="IF44" s="224" t="s">
        <v>2373</v>
      </c>
      <c r="IG44" s="224" t="s">
        <v>30</v>
      </c>
      <c r="IH44" s="224">
        <v>2</v>
      </c>
      <c r="II44" s="224" t="s">
        <v>14</v>
      </c>
      <c r="IJ44" s="224" t="s">
        <v>14</v>
      </c>
      <c r="IK44" s="214">
        <v>44862</v>
      </c>
      <c r="IL44" s="222" t="s">
        <v>2620</v>
      </c>
      <c r="IM44" s="222">
        <v>0</v>
      </c>
      <c r="IN44" s="222" t="s">
        <v>2373</v>
      </c>
      <c r="IO44" s="222" t="s">
        <v>30</v>
      </c>
      <c r="IP44" s="222">
        <v>2</v>
      </c>
      <c r="IQ44" s="222" t="s">
        <v>14</v>
      </c>
      <c r="IR44" s="222" t="s">
        <v>14</v>
      </c>
      <c r="IS44" s="223">
        <v>44862</v>
      </c>
    </row>
    <row r="45" spans="1:253" s="11" customFormat="1" ht="12.95" customHeight="1" x14ac:dyDescent="0.2">
      <c r="A45" s="11" t="s">
        <v>771</v>
      </c>
      <c r="B45" s="11" t="s">
        <v>9377</v>
      </c>
      <c r="C45" s="11" t="s">
        <v>772</v>
      </c>
      <c r="D45" s="11" t="s">
        <v>773</v>
      </c>
      <c r="E45" s="11" t="s">
        <v>8792</v>
      </c>
      <c r="F45" s="11" t="s">
        <v>1526</v>
      </c>
      <c r="G45" s="212">
        <v>270213000</v>
      </c>
      <c r="H45" s="213" t="s">
        <v>1523</v>
      </c>
      <c r="I45" s="213" t="s">
        <v>30</v>
      </c>
      <c r="J45" s="213">
        <v>2</v>
      </c>
      <c r="K45" s="213" t="s">
        <v>1525</v>
      </c>
      <c r="L45" s="213" t="s">
        <v>1524</v>
      </c>
      <c r="M45" s="214">
        <v>44683</v>
      </c>
      <c r="N45" s="221" t="s">
        <v>1530</v>
      </c>
      <c r="O45" s="216">
        <v>421991</v>
      </c>
      <c r="P45" s="216" t="s">
        <v>1527</v>
      </c>
      <c r="Q45" s="216" t="s">
        <v>74</v>
      </c>
      <c r="R45" s="216">
        <v>1</v>
      </c>
      <c r="S45" s="216" t="s">
        <v>1529</v>
      </c>
      <c r="T45" s="216" t="s">
        <v>1528</v>
      </c>
      <c r="U45" s="217">
        <v>44683</v>
      </c>
      <c r="V45" s="221" t="s">
        <v>1532</v>
      </c>
      <c r="W45" s="213">
        <v>5438000</v>
      </c>
      <c r="X45" s="213" t="s">
        <v>1527</v>
      </c>
      <c r="Y45" s="213" t="s">
        <v>30</v>
      </c>
      <c r="Z45" s="213">
        <v>2</v>
      </c>
      <c r="AA45" s="213" t="s">
        <v>1531</v>
      </c>
      <c r="AB45" s="213" t="s">
        <v>1528</v>
      </c>
      <c r="AC45" s="214">
        <v>44683</v>
      </c>
      <c r="AD45" s="221" t="s">
        <v>1534</v>
      </c>
      <c r="AE45" s="218">
        <v>5438000</v>
      </c>
      <c r="AF45" s="218" t="s">
        <v>1527</v>
      </c>
      <c r="AG45" s="218" t="s">
        <v>30</v>
      </c>
      <c r="AH45" s="218">
        <v>2</v>
      </c>
      <c r="AI45" s="218" t="s">
        <v>1533</v>
      </c>
      <c r="AJ45" s="218" t="s">
        <v>1528</v>
      </c>
      <c r="AK45" s="219">
        <v>44683</v>
      </c>
      <c r="AL45" s="221" t="s">
        <v>1452</v>
      </c>
      <c r="AM45" s="213">
        <v>100000</v>
      </c>
      <c r="AN45" s="213" t="s">
        <v>1449</v>
      </c>
      <c r="AO45" s="213" t="s">
        <v>19</v>
      </c>
      <c r="AP45" s="213">
        <v>3</v>
      </c>
      <c r="AQ45" s="213" t="s">
        <v>1451</v>
      </c>
      <c r="AR45" s="213" t="s">
        <v>1450</v>
      </c>
      <c r="AS45" s="214">
        <v>44628</v>
      </c>
      <c r="AT45" s="222" t="s">
        <v>780</v>
      </c>
      <c r="AU45" s="218" t="s">
        <v>14</v>
      </c>
      <c r="AV45" s="218" t="s">
        <v>14</v>
      </c>
      <c r="AW45" s="218" t="s">
        <v>14</v>
      </c>
      <c r="AX45" s="218" t="s">
        <v>14</v>
      </c>
      <c r="AY45" s="218" t="s">
        <v>767</v>
      </c>
      <c r="AZ45" s="218" t="s">
        <v>14</v>
      </c>
      <c r="BA45" s="219">
        <v>43676</v>
      </c>
      <c r="BB45" s="221" t="s">
        <v>779</v>
      </c>
      <c r="BC45" s="213" t="s">
        <v>14</v>
      </c>
      <c r="BD45" s="213" t="s">
        <v>14</v>
      </c>
      <c r="BE45" s="213" t="s">
        <v>14</v>
      </c>
      <c r="BF45" s="213" t="s">
        <v>14</v>
      </c>
      <c r="BG45" s="213" t="s">
        <v>767</v>
      </c>
      <c r="BH45" s="213" t="s">
        <v>14</v>
      </c>
      <c r="BI45" s="214">
        <v>43676</v>
      </c>
      <c r="BJ45" s="222" t="s">
        <v>7241</v>
      </c>
      <c r="BK45" s="222">
        <v>45</v>
      </c>
      <c r="BL45" s="222" t="s">
        <v>7068</v>
      </c>
      <c r="BM45" s="222" t="s">
        <v>19</v>
      </c>
      <c r="BN45" s="222">
        <v>3</v>
      </c>
      <c r="BO45" s="222" t="s">
        <v>7240</v>
      </c>
      <c r="BP45" s="218" t="s">
        <v>1119</v>
      </c>
      <c r="BQ45" s="223">
        <v>45043</v>
      </c>
      <c r="BR45" s="221" t="s">
        <v>774</v>
      </c>
      <c r="BS45" s="224" t="s">
        <v>14</v>
      </c>
      <c r="BT45" s="224" t="s">
        <v>14</v>
      </c>
      <c r="BU45" s="224" t="s">
        <v>14</v>
      </c>
      <c r="BV45" s="224" t="s">
        <v>14</v>
      </c>
      <c r="BW45" s="224" t="s">
        <v>767</v>
      </c>
      <c r="BX45" s="224" t="s">
        <v>14</v>
      </c>
      <c r="BY45" s="214">
        <v>43676</v>
      </c>
      <c r="BZ45" s="222" t="s">
        <v>775</v>
      </c>
      <c r="CA45" s="222" t="s">
        <v>14</v>
      </c>
      <c r="CB45" s="222" t="s">
        <v>14</v>
      </c>
      <c r="CC45" s="222" t="s">
        <v>14</v>
      </c>
      <c r="CD45" s="222" t="s">
        <v>14</v>
      </c>
      <c r="CE45" s="222" t="s">
        <v>767</v>
      </c>
      <c r="CF45" s="222" t="s">
        <v>14</v>
      </c>
      <c r="CG45" s="223">
        <v>43676</v>
      </c>
      <c r="CH45" s="221" t="s">
        <v>9903</v>
      </c>
      <c r="CI45" s="222" t="e">
        <v>#N/A</v>
      </c>
      <c r="CJ45" s="222" t="e">
        <v>#N/A</v>
      </c>
      <c r="CK45" s="222" t="e">
        <v>#N/A</v>
      </c>
      <c r="CL45" s="222" t="e">
        <v>#N/A</v>
      </c>
      <c r="CM45" s="222" t="e">
        <v>#N/A</v>
      </c>
      <c r="CN45" s="222" t="e">
        <v>#N/A</v>
      </c>
      <c r="CO45" s="225" t="e">
        <v>#N/A</v>
      </c>
      <c r="CP45" s="222" t="s">
        <v>778</v>
      </c>
      <c r="CQ45" s="224" t="s">
        <v>14</v>
      </c>
      <c r="CR45" s="224" t="s">
        <v>14</v>
      </c>
      <c r="CS45" s="224" t="s">
        <v>14</v>
      </c>
      <c r="CT45" s="224" t="s">
        <v>14</v>
      </c>
      <c r="CU45" s="224" t="s">
        <v>767</v>
      </c>
      <c r="CV45" s="224" t="s">
        <v>14</v>
      </c>
      <c r="CW45" s="214">
        <v>43676</v>
      </c>
      <c r="CX45" s="222" t="s">
        <v>1535</v>
      </c>
      <c r="CY45" s="218">
        <v>100000</v>
      </c>
      <c r="CZ45" s="218" t="s">
        <v>1449</v>
      </c>
      <c r="DA45" s="218" t="s">
        <v>19</v>
      </c>
      <c r="DB45" s="218">
        <v>3</v>
      </c>
      <c r="DC45" s="218" t="s">
        <v>1536</v>
      </c>
      <c r="DD45" s="218" t="s">
        <v>1450</v>
      </c>
      <c r="DE45" s="220">
        <v>44683</v>
      </c>
      <c r="DF45" s="221" t="s">
        <v>1578</v>
      </c>
      <c r="DG45" s="213">
        <v>0</v>
      </c>
      <c r="DH45" s="224" t="s">
        <v>14</v>
      </c>
      <c r="DI45" s="224" t="s">
        <v>19</v>
      </c>
      <c r="DJ45" s="224">
        <v>3</v>
      </c>
      <c r="DK45" s="224" t="s">
        <v>1577</v>
      </c>
      <c r="DL45" s="224" t="s">
        <v>14</v>
      </c>
      <c r="DM45" s="214">
        <v>44718</v>
      </c>
      <c r="DN45" s="222" t="s">
        <v>1576</v>
      </c>
      <c r="DO45" s="218">
        <v>5338000</v>
      </c>
      <c r="DP45" s="222" t="s">
        <v>1573</v>
      </c>
      <c r="DQ45" s="222" t="s">
        <v>30</v>
      </c>
      <c r="DR45" s="222">
        <v>2</v>
      </c>
      <c r="DS45" s="222" t="s">
        <v>1575</v>
      </c>
      <c r="DT45" s="222" t="s">
        <v>1574</v>
      </c>
      <c r="DU45" s="223">
        <v>44712</v>
      </c>
      <c r="DV45" s="221" t="s">
        <v>1537</v>
      </c>
      <c r="DW45" s="213">
        <v>100000</v>
      </c>
      <c r="DX45" s="224" t="s">
        <v>1449</v>
      </c>
      <c r="DY45" s="224" t="s">
        <v>19</v>
      </c>
      <c r="DZ45" s="224">
        <v>3</v>
      </c>
      <c r="EA45" s="224" t="s">
        <v>1536</v>
      </c>
      <c r="EB45" s="224" t="s">
        <v>1450</v>
      </c>
      <c r="EC45" s="214">
        <v>44683</v>
      </c>
      <c r="ED45" s="222" t="s">
        <v>1539</v>
      </c>
      <c r="EE45" s="218">
        <v>0</v>
      </c>
      <c r="EF45" s="222" t="s">
        <v>14</v>
      </c>
      <c r="EG45" s="222" t="s">
        <v>19</v>
      </c>
      <c r="EH45" s="222">
        <v>3</v>
      </c>
      <c r="EI45" s="222" t="s">
        <v>1538</v>
      </c>
      <c r="EJ45" s="222" t="s">
        <v>14</v>
      </c>
      <c r="EK45" s="223">
        <v>44683</v>
      </c>
      <c r="EL45" s="221" t="s">
        <v>1540</v>
      </c>
      <c r="EM45" s="213">
        <v>0</v>
      </c>
      <c r="EN45" s="224" t="s">
        <v>14</v>
      </c>
      <c r="EO45" s="224" t="s">
        <v>19</v>
      </c>
      <c r="EP45" s="224">
        <v>3</v>
      </c>
      <c r="EQ45" s="224" t="s">
        <v>1538</v>
      </c>
      <c r="ER45" s="224" t="s">
        <v>14</v>
      </c>
      <c r="ES45" s="214">
        <v>44683</v>
      </c>
      <c r="ET45" s="222" t="s">
        <v>7242</v>
      </c>
      <c r="EU45" s="222">
        <v>383</v>
      </c>
      <c r="EV45" s="222" t="s">
        <v>7225</v>
      </c>
      <c r="EW45" s="222" t="s">
        <v>19</v>
      </c>
      <c r="EX45" s="222">
        <v>3</v>
      </c>
      <c r="EY45" s="222" t="s">
        <v>7240</v>
      </c>
      <c r="EZ45" s="222" t="s">
        <v>7226</v>
      </c>
      <c r="FA45" s="223">
        <v>45043</v>
      </c>
      <c r="FB45" s="221" t="s">
        <v>777</v>
      </c>
      <c r="FC45" s="224">
        <v>4</v>
      </c>
      <c r="FD45" s="224" t="s">
        <v>14</v>
      </c>
      <c r="FE45" s="224" t="s">
        <v>74</v>
      </c>
      <c r="FF45" s="224">
        <v>1</v>
      </c>
      <c r="FG45" s="224" t="s">
        <v>776</v>
      </c>
      <c r="FH45" s="224" t="s">
        <v>14</v>
      </c>
      <c r="FI45" s="214">
        <v>43676</v>
      </c>
      <c r="FJ45" s="221" t="s">
        <v>781</v>
      </c>
      <c r="FK45" s="222" t="s">
        <v>14</v>
      </c>
      <c r="FL45" s="222" t="s">
        <v>14</v>
      </c>
      <c r="FM45" s="222" t="s">
        <v>14</v>
      </c>
      <c r="FN45" s="222" t="s">
        <v>14</v>
      </c>
      <c r="FO45" s="222" t="s">
        <v>767</v>
      </c>
      <c r="FP45" s="218" t="s">
        <v>14</v>
      </c>
      <c r="FQ45" s="219">
        <v>43676</v>
      </c>
      <c r="FR45" s="221" t="s">
        <v>782</v>
      </c>
      <c r="FS45" s="224" t="s">
        <v>14</v>
      </c>
      <c r="FT45" s="224" t="s">
        <v>14</v>
      </c>
      <c r="FU45" s="224" t="s">
        <v>14</v>
      </c>
      <c r="FV45" s="224" t="s">
        <v>14</v>
      </c>
      <c r="FW45" s="224" t="s">
        <v>767</v>
      </c>
      <c r="FX45" s="224" t="s">
        <v>14</v>
      </c>
      <c r="FY45" s="214">
        <v>43676</v>
      </c>
      <c r="FZ45" s="222" t="s">
        <v>3304</v>
      </c>
      <c r="GA45" s="222">
        <v>1</v>
      </c>
      <c r="GB45" s="222" t="s">
        <v>2373</v>
      </c>
      <c r="GC45" s="222" t="s">
        <v>30</v>
      </c>
      <c r="GD45" s="222">
        <v>2</v>
      </c>
      <c r="GE45" s="222" t="s">
        <v>14</v>
      </c>
      <c r="GF45" s="222" t="s">
        <v>14</v>
      </c>
      <c r="GG45" s="223">
        <v>44865</v>
      </c>
      <c r="GH45" s="221" t="s">
        <v>3310</v>
      </c>
      <c r="GI45" s="224">
        <v>2</v>
      </c>
      <c r="GJ45" s="224" t="s">
        <v>2373</v>
      </c>
      <c r="GK45" s="224" t="s">
        <v>30</v>
      </c>
      <c r="GL45" s="224">
        <v>2</v>
      </c>
      <c r="GM45" s="224" t="s">
        <v>14</v>
      </c>
      <c r="GN45" s="224" t="s">
        <v>14</v>
      </c>
      <c r="GO45" s="214">
        <v>44865</v>
      </c>
      <c r="GP45" s="222" t="s">
        <v>3305</v>
      </c>
      <c r="GQ45" s="222">
        <v>2</v>
      </c>
      <c r="GR45" s="222" t="s">
        <v>2373</v>
      </c>
      <c r="GS45" s="222" t="s">
        <v>30</v>
      </c>
      <c r="GT45" s="222">
        <v>2</v>
      </c>
      <c r="GU45" s="222" t="s">
        <v>14</v>
      </c>
      <c r="GV45" s="222" t="s">
        <v>14</v>
      </c>
      <c r="GW45" s="223">
        <v>44865</v>
      </c>
      <c r="GX45" s="221" t="s">
        <v>3311</v>
      </c>
      <c r="GY45" s="224">
        <v>0</v>
      </c>
      <c r="GZ45" s="224" t="s">
        <v>2373</v>
      </c>
      <c r="HA45" s="224" t="s">
        <v>30</v>
      </c>
      <c r="HB45" s="224">
        <v>2</v>
      </c>
      <c r="HC45" s="224" t="s">
        <v>14</v>
      </c>
      <c r="HD45" s="224" t="s">
        <v>14</v>
      </c>
      <c r="HE45" s="214">
        <v>44865</v>
      </c>
      <c r="HF45" s="222" t="s">
        <v>3303</v>
      </c>
      <c r="HG45" s="222">
        <v>2</v>
      </c>
      <c r="HH45" s="222" t="s">
        <v>2373</v>
      </c>
      <c r="HI45" s="222" t="s">
        <v>30</v>
      </c>
      <c r="HJ45" s="222">
        <v>2</v>
      </c>
      <c r="HK45" s="222" t="s">
        <v>14</v>
      </c>
      <c r="HL45" s="222" t="s">
        <v>14</v>
      </c>
      <c r="HM45" s="223">
        <v>44865</v>
      </c>
      <c r="HN45" s="221" t="s">
        <v>3309</v>
      </c>
      <c r="HO45" s="224">
        <v>3</v>
      </c>
      <c r="HP45" s="224" t="s">
        <v>2373</v>
      </c>
      <c r="HQ45" s="224" t="s">
        <v>30</v>
      </c>
      <c r="HR45" s="224">
        <v>2</v>
      </c>
      <c r="HS45" s="224" t="s">
        <v>14</v>
      </c>
      <c r="HT45" s="224" t="s">
        <v>14</v>
      </c>
      <c r="HU45" s="214">
        <v>44865</v>
      </c>
      <c r="HV45" s="222" t="s">
        <v>3306</v>
      </c>
      <c r="HW45" s="222">
        <v>1</v>
      </c>
      <c r="HX45" s="222" t="s">
        <v>2373</v>
      </c>
      <c r="HY45" s="222" t="s">
        <v>30</v>
      </c>
      <c r="HZ45" s="222">
        <v>2</v>
      </c>
      <c r="IA45" s="222" t="s">
        <v>14</v>
      </c>
      <c r="IB45" s="222" t="s">
        <v>14</v>
      </c>
      <c r="IC45" s="223">
        <v>44865</v>
      </c>
      <c r="ID45" s="221" t="s">
        <v>3308</v>
      </c>
      <c r="IE45" s="224">
        <v>0</v>
      </c>
      <c r="IF45" s="224" t="s">
        <v>2373</v>
      </c>
      <c r="IG45" s="224" t="s">
        <v>30</v>
      </c>
      <c r="IH45" s="224">
        <v>2</v>
      </c>
      <c r="II45" s="224" t="s">
        <v>14</v>
      </c>
      <c r="IJ45" s="224" t="s">
        <v>14</v>
      </c>
      <c r="IK45" s="214">
        <v>44865</v>
      </c>
      <c r="IL45" s="222" t="s">
        <v>3307</v>
      </c>
      <c r="IM45" s="222">
        <v>3</v>
      </c>
      <c r="IN45" s="222" t="s">
        <v>2373</v>
      </c>
      <c r="IO45" s="222" t="s">
        <v>30</v>
      </c>
      <c r="IP45" s="222">
        <v>2</v>
      </c>
      <c r="IQ45" s="222" t="s">
        <v>14</v>
      </c>
      <c r="IR45" s="222" t="s">
        <v>14</v>
      </c>
      <c r="IS45" s="223">
        <v>44865</v>
      </c>
    </row>
    <row r="46" spans="1:253" s="11" customFormat="1" ht="12.95" customHeight="1" x14ac:dyDescent="0.2">
      <c r="A46" s="11" t="s">
        <v>1246</v>
      </c>
      <c r="B46" s="11" t="s">
        <v>9382</v>
      </c>
      <c r="C46" s="11" t="s">
        <v>1247</v>
      </c>
      <c r="D46" s="11" t="s">
        <v>773</v>
      </c>
      <c r="E46" s="11" t="s">
        <v>8792</v>
      </c>
      <c r="F46" s="11" t="s">
        <v>3760</v>
      </c>
      <c r="G46" s="212">
        <v>270213000</v>
      </c>
      <c r="H46" s="213" t="s">
        <v>1523</v>
      </c>
      <c r="I46" s="213" t="s">
        <v>1882</v>
      </c>
      <c r="J46" s="213">
        <v>2</v>
      </c>
      <c r="K46" s="213" t="s">
        <v>3759</v>
      </c>
      <c r="L46" s="213" t="s">
        <v>1524</v>
      </c>
      <c r="M46" s="214">
        <v>44893</v>
      </c>
      <c r="N46" s="221" t="s">
        <v>3764</v>
      </c>
      <c r="O46" s="216">
        <v>435319</v>
      </c>
      <c r="P46" s="216" t="s">
        <v>3761</v>
      </c>
      <c r="Q46" s="216" t="s">
        <v>74</v>
      </c>
      <c r="R46" s="216">
        <v>1</v>
      </c>
      <c r="S46" s="216" t="s">
        <v>3763</v>
      </c>
      <c r="T46" s="216" t="s">
        <v>3762</v>
      </c>
      <c r="U46" s="217">
        <v>44893</v>
      </c>
      <c r="V46" s="221" t="s">
        <v>3766</v>
      </c>
      <c r="W46" s="213">
        <v>22299000</v>
      </c>
      <c r="X46" s="213" t="s">
        <v>3761</v>
      </c>
      <c r="Y46" s="213" t="s">
        <v>1882</v>
      </c>
      <c r="Z46" s="213">
        <v>2</v>
      </c>
      <c r="AA46" s="213" t="s">
        <v>3765</v>
      </c>
      <c r="AB46" s="213" t="s">
        <v>3762</v>
      </c>
      <c r="AC46" s="214">
        <v>44893</v>
      </c>
      <c r="AD46" s="221" t="s">
        <v>3770</v>
      </c>
      <c r="AE46" s="218">
        <v>7238000</v>
      </c>
      <c r="AF46" s="218" t="s">
        <v>3767</v>
      </c>
      <c r="AG46" s="218" t="s">
        <v>1882</v>
      </c>
      <c r="AH46" s="218">
        <v>2</v>
      </c>
      <c r="AI46" s="218" t="s">
        <v>3769</v>
      </c>
      <c r="AJ46" s="218" t="s">
        <v>3768</v>
      </c>
      <c r="AK46" s="219">
        <v>44893</v>
      </c>
      <c r="AL46" s="221" t="s">
        <v>3774</v>
      </c>
      <c r="AM46" s="213">
        <v>162000</v>
      </c>
      <c r="AN46" s="213" t="s">
        <v>3771</v>
      </c>
      <c r="AO46" s="213" t="s">
        <v>19</v>
      </c>
      <c r="AP46" s="213">
        <v>3</v>
      </c>
      <c r="AQ46" s="213" t="s">
        <v>3773</v>
      </c>
      <c r="AR46" s="213" t="s">
        <v>3772</v>
      </c>
      <c r="AS46" s="214">
        <v>44893</v>
      </c>
      <c r="AT46" s="222" t="s">
        <v>3778</v>
      </c>
      <c r="AU46" s="218">
        <v>2000</v>
      </c>
      <c r="AV46" s="218" t="s">
        <v>3775</v>
      </c>
      <c r="AW46" s="218" t="s">
        <v>1882</v>
      </c>
      <c r="AX46" s="218">
        <v>2</v>
      </c>
      <c r="AY46" s="218" t="s">
        <v>3777</v>
      </c>
      <c r="AZ46" s="218" t="s">
        <v>3776</v>
      </c>
      <c r="BA46" s="219">
        <v>44893</v>
      </c>
      <c r="BB46" s="221" t="s">
        <v>9904</v>
      </c>
      <c r="BC46" s="213" t="e">
        <v>#N/A</v>
      </c>
      <c r="BD46" s="213" t="e">
        <v>#N/A</v>
      </c>
      <c r="BE46" s="213" t="e">
        <v>#N/A</v>
      </c>
      <c r="BF46" s="213" t="e">
        <v>#N/A</v>
      </c>
      <c r="BG46" s="213" t="e">
        <v>#N/A</v>
      </c>
      <c r="BH46" s="213" t="e">
        <v>#N/A</v>
      </c>
      <c r="BI46" s="214" t="e">
        <v>#N/A</v>
      </c>
      <c r="BJ46" s="222" t="s">
        <v>7244</v>
      </c>
      <c r="BK46" s="222">
        <v>383</v>
      </c>
      <c r="BL46" s="222" t="s">
        <v>7225</v>
      </c>
      <c r="BM46" s="222" t="s">
        <v>19</v>
      </c>
      <c r="BN46" s="222">
        <v>3</v>
      </c>
      <c r="BO46" s="222" t="s">
        <v>7243</v>
      </c>
      <c r="BP46" s="218" t="s">
        <v>7226</v>
      </c>
      <c r="BQ46" s="223">
        <v>45043</v>
      </c>
      <c r="BR46" s="221" t="s">
        <v>9905</v>
      </c>
      <c r="BS46" s="224" t="e">
        <v>#N/A</v>
      </c>
      <c r="BT46" s="224" t="e">
        <v>#N/A</v>
      </c>
      <c r="BU46" s="224" t="e">
        <v>#N/A</v>
      </c>
      <c r="BV46" s="224" t="e">
        <v>#N/A</v>
      </c>
      <c r="BW46" s="224" t="e">
        <v>#N/A</v>
      </c>
      <c r="BX46" s="224" t="e">
        <v>#N/A</v>
      </c>
      <c r="BY46" s="214" t="e">
        <v>#N/A</v>
      </c>
      <c r="BZ46" s="222" t="s">
        <v>9906</v>
      </c>
      <c r="CA46" s="222" t="e">
        <v>#N/A</v>
      </c>
      <c r="CB46" s="222" t="e">
        <v>#N/A</v>
      </c>
      <c r="CC46" s="222" t="e">
        <v>#N/A</v>
      </c>
      <c r="CD46" s="222" t="e">
        <v>#N/A</v>
      </c>
      <c r="CE46" s="222" t="e">
        <v>#N/A</v>
      </c>
      <c r="CF46" s="222" t="e">
        <v>#N/A</v>
      </c>
      <c r="CG46" s="223" t="e">
        <v>#N/A</v>
      </c>
      <c r="CH46" s="221" t="s">
        <v>9907</v>
      </c>
      <c r="CI46" s="222" t="e">
        <v>#N/A</v>
      </c>
      <c r="CJ46" s="222" t="e">
        <v>#N/A</v>
      </c>
      <c r="CK46" s="222" t="e">
        <v>#N/A</v>
      </c>
      <c r="CL46" s="222" t="e">
        <v>#N/A</v>
      </c>
      <c r="CM46" s="222" t="e">
        <v>#N/A</v>
      </c>
      <c r="CN46" s="222" t="e">
        <v>#N/A</v>
      </c>
      <c r="CO46" s="225" t="e">
        <v>#N/A</v>
      </c>
      <c r="CP46" s="222" t="s">
        <v>9908</v>
      </c>
      <c r="CQ46" s="224" t="e">
        <v>#N/A</v>
      </c>
      <c r="CR46" s="224" t="e">
        <v>#N/A</v>
      </c>
      <c r="CS46" s="224" t="e">
        <v>#N/A</v>
      </c>
      <c r="CT46" s="224" t="e">
        <v>#N/A</v>
      </c>
      <c r="CU46" s="224" t="e">
        <v>#N/A</v>
      </c>
      <c r="CV46" s="224" t="e">
        <v>#N/A</v>
      </c>
      <c r="CW46" s="214" t="e">
        <v>#N/A</v>
      </c>
      <c r="CX46" s="222" t="s">
        <v>7248</v>
      </c>
      <c r="CY46" s="218">
        <v>215000</v>
      </c>
      <c r="CZ46" s="218" t="s">
        <v>7246</v>
      </c>
      <c r="DA46" s="218" t="s">
        <v>19</v>
      </c>
      <c r="DB46" s="218">
        <v>3</v>
      </c>
      <c r="DC46" s="218" t="s">
        <v>7257</v>
      </c>
      <c r="DD46" s="218" t="s">
        <v>7247</v>
      </c>
      <c r="DE46" s="220">
        <v>45043</v>
      </c>
      <c r="DF46" s="221" t="s">
        <v>7252</v>
      </c>
      <c r="DG46" s="213">
        <v>15061000</v>
      </c>
      <c r="DH46" s="224" t="s">
        <v>7249</v>
      </c>
      <c r="DI46" s="224" t="s">
        <v>19</v>
      </c>
      <c r="DJ46" s="224">
        <v>3</v>
      </c>
      <c r="DK46" s="224" t="s">
        <v>7251</v>
      </c>
      <c r="DL46" s="224" t="s">
        <v>7250</v>
      </c>
      <c r="DM46" s="214">
        <v>45043</v>
      </c>
      <c r="DN46" s="222" t="s">
        <v>7256</v>
      </c>
      <c r="DO46" s="226">
        <v>7023000</v>
      </c>
      <c r="DP46" s="222" t="s">
        <v>7253</v>
      </c>
      <c r="DQ46" s="222" t="s">
        <v>1882</v>
      </c>
      <c r="DR46" s="222">
        <v>2</v>
      </c>
      <c r="DS46" s="222" t="s">
        <v>7255</v>
      </c>
      <c r="DT46" s="222" t="s">
        <v>7254</v>
      </c>
      <c r="DU46" s="223">
        <v>45043</v>
      </c>
      <c r="DV46" s="221" t="s">
        <v>7258</v>
      </c>
      <c r="DW46" s="213">
        <v>215000</v>
      </c>
      <c r="DX46" s="224" t="s">
        <v>7246</v>
      </c>
      <c r="DY46" s="224" t="s">
        <v>19</v>
      </c>
      <c r="DZ46" s="224">
        <v>3</v>
      </c>
      <c r="EA46" s="224" t="s">
        <v>7257</v>
      </c>
      <c r="EB46" s="224" t="s">
        <v>7247</v>
      </c>
      <c r="EC46" s="214">
        <v>45043</v>
      </c>
      <c r="ED46" s="222" t="s">
        <v>3780</v>
      </c>
      <c r="EE46" s="218">
        <v>0</v>
      </c>
      <c r="EF46" s="222" t="s">
        <v>14</v>
      </c>
      <c r="EG46" s="222" t="s">
        <v>19</v>
      </c>
      <c r="EH46" s="222">
        <v>3</v>
      </c>
      <c r="EI46" s="222" t="s">
        <v>3779</v>
      </c>
      <c r="EJ46" s="222" t="s">
        <v>14</v>
      </c>
      <c r="EK46" s="223">
        <v>44893</v>
      </c>
      <c r="EL46" s="221" t="s">
        <v>3781</v>
      </c>
      <c r="EM46" s="213">
        <v>0</v>
      </c>
      <c r="EN46" s="224" t="s">
        <v>14</v>
      </c>
      <c r="EO46" s="224" t="s">
        <v>19</v>
      </c>
      <c r="EP46" s="224">
        <v>3</v>
      </c>
      <c r="EQ46" s="224" t="s">
        <v>3779</v>
      </c>
      <c r="ER46" s="224" t="s">
        <v>14</v>
      </c>
      <c r="ES46" s="214">
        <v>44893</v>
      </c>
      <c r="ET46" s="222" t="s">
        <v>7245</v>
      </c>
      <c r="EU46" s="222">
        <v>383</v>
      </c>
      <c r="EV46" s="222" t="s">
        <v>7225</v>
      </c>
      <c r="EW46" s="222" t="s">
        <v>19</v>
      </c>
      <c r="EX46" s="222">
        <v>3</v>
      </c>
      <c r="EY46" s="222" t="s">
        <v>7243</v>
      </c>
      <c r="EZ46" s="222" t="s">
        <v>7226</v>
      </c>
      <c r="FA46" s="223">
        <v>45043</v>
      </c>
      <c r="FB46" s="221" t="s">
        <v>3785</v>
      </c>
      <c r="FC46" s="224">
        <v>4</v>
      </c>
      <c r="FD46" s="224" t="s">
        <v>3782</v>
      </c>
      <c r="FE46" s="224" t="s">
        <v>1882</v>
      </c>
      <c r="FF46" s="224">
        <v>2</v>
      </c>
      <c r="FG46" s="224" t="s">
        <v>3784</v>
      </c>
      <c r="FH46" s="224" t="s">
        <v>3783</v>
      </c>
      <c r="FI46" s="214">
        <v>44893</v>
      </c>
      <c r="FJ46" s="221" t="s">
        <v>1248</v>
      </c>
      <c r="FK46" s="222" t="s">
        <v>14</v>
      </c>
      <c r="FL46" s="222" t="s">
        <v>1228</v>
      </c>
      <c r="FM46" s="222" t="s">
        <v>14</v>
      </c>
      <c r="FN46" s="222" t="s">
        <v>14</v>
      </c>
      <c r="FO46" s="222" t="s">
        <v>14</v>
      </c>
      <c r="FP46" s="218" t="s">
        <v>14</v>
      </c>
      <c r="FQ46" s="219">
        <v>44227</v>
      </c>
      <c r="FR46" s="221" t="s">
        <v>1249</v>
      </c>
      <c r="FS46" s="224" t="s">
        <v>14</v>
      </c>
      <c r="FT46" s="224" t="s">
        <v>1228</v>
      </c>
      <c r="FU46" s="224" t="s">
        <v>14</v>
      </c>
      <c r="FV46" s="224" t="s">
        <v>14</v>
      </c>
      <c r="FW46" s="224" t="s">
        <v>14</v>
      </c>
      <c r="FX46" s="224" t="s">
        <v>14</v>
      </c>
      <c r="FY46" s="214">
        <v>44227</v>
      </c>
      <c r="FZ46" s="222" t="s">
        <v>3935</v>
      </c>
      <c r="GA46" s="222">
        <v>1</v>
      </c>
      <c r="GB46" s="222" t="s">
        <v>2373</v>
      </c>
      <c r="GC46" s="222" t="s">
        <v>30</v>
      </c>
      <c r="GD46" s="222">
        <v>2</v>
      </c>
      <c r="GE46" s="222" t="s">
        <v>14</v>
      </c>
      <c r="GF46" s="222" t="s">
        <v>14</v>
      </c>
      <c r="GG46" s="223">
        <v>44894</v>
      </c>
      <c r="GH46" s="221" t="s">
        <v>3941</v>
      </c>
      <c r="GI46" s="224">
        <v>2</v>
      </c>
      <c r="GJ46" s="224" t="s">
        <v>2373</v>
      </c>
      <c r="GK46" s="224" t="s">
        <v>30</v>
      </c>
      <c r="GL46" s="224">
        <v>2</v>
      </c>
      <c r="GM46" s="224" t="s">
        <v>14</v>
      </c>
      <c r="GN46" s="224" t="s">
        <v>14</v>
      </c>
      <c r="GO46" s="214">
        <v>44894</v>
      </c>
      <c r="GP46" s="222" t="s">
        <v>3936</v>
      </c>
      <c r="GQ46" s="222">
        <v>2</v>
      </c>
      <c r="GR46" s="222" t="s">
        <v>2373</v>
      </c>
      <c r="GS46" s="222" t="s">
        <v>30</v>
      </c>
      <c r="GT46" s="222">
        <v>2</v>
      </c>
      <c r="GU46" s="222" t="s">
        <v>14</v>
      </c>
      <c r="GV46" s="222" t="s">
        <v>14</v>
      </c>
      <c r="GW46" s="223">
        <v>44894</v>
      </c>
      <c r="GX46" s="221" t="s">
        <v>3942</v>
      </c>
      <c r="GY46" s="224">
        <v>0</v>
      </c>
      <c r="GZ46" s="224" t="s">
        <v>2373</v>
      </c>
      <c r="HA46" s="224" t="s">
        <v>30</v>
      </c>
      <c r="HB46" s="224">
        <v>2</v>
      </c>
      <c r="HC46" s="224" t="s">
        <v>14</v>
      </c>
      <c r="HD46" s="224" t="s">
        <v>14</v>
      </c>
      <c r="HE46" s="214">
        <v>44894</v>
      </c>
      <c r="HF46" s="222" t="s">
        <v>3934</v>
      </c>
      <c r="HG46" s="222">
        <v>2</v>
      </c>
      <c r="HH46" s="222" t="s">
        <v>2373</v>
      </c>
      <c r="HI46" s="222" t="s">
        <v>30</v>
      </c>
      <c r="HJ46" s="222">
        <v>2</v>
      </c>
      <c r="HK46" s="222" t="s">
        <v>14</v>
      </c>
      <c r="HL46" s="222" t="s">
        <v>14</v>
      </c>
      <c r="HM46" s="223">
        <v>44894</v>
      </c>
      <c r="HN46" s="221" t="s">
        <v>3940</v>
      </c>
      <c r="HO46" s="224">
        <v>3</v>
      </c>
      <c r="HP46" s="224" t="s">
        <v>2373</v>
      </c>
      <c r="HQ46" s="224" t="s">
        <v>30</v>
      </c>
      <c r="HR46" s="224">
        <v>2</v>
      </c>
      <c r="HS46" s="224" t="s">
        <v>14</v>
      </c>
      <c r="HT46" s="224" t="s">
        <v>14</v>
      </c>
      <c r="HU46" s="214">
        <v>44894</v>
      </c>
      <c r="HV46" s="222" t="s">
        <v>3937</v>
      </c>
      <c r="HW46" s="222">
        <v>1</v>
      </c>
      <c r="HX46" s="222" t="s">
        <v>2373</v>
      </c>
      <c r="HY46" s="222" t="s">
        <v>30</v>
      </c>
      <c r="HZ46" s="222">
        <v>2</v>
      </c>
      <c r="IA46" s="222" t="s">
        <v>14</v>
      </c>
      <c r="IB46" s="222" t="s">
        <v>14</v>
      </c>
      <c r="IC46" s="223">
        <v>44894</v>
      </c>
      <c r="ID46" s="221" t="s">
        <v>3939</v>
      </c>
      <c r="IE46" s="224">
        <v>0</v>
      </c>
      <c r="IF46" s="224" t="s">
        <v>2373</v>
      </c>
      <c r="IG46" s="224" t="s">
        <v>30</v>
      </c>
      <c r="IH46" s="224">
        <v>2</v>
      </c>
      <c r="II46" s="224" t="s">
        <v>14</v>
      </c>
      <c r="IJ46" s="224" t="s">
        <v>14</v>
      </c>
      <c r="IK46" s="214">
        <v>44894</v>
      </c>
      <c r="IL46" s="222" t="s">
        <v>3938</v>
      </c>
      <c r="IM46" s="222">
        <v>3</v>
      </c>
      <c r="IN46" s="222" t="s">
        <v>2373</v>
      </c>
      <c r="IO46" s="222" t="s">
        <v>30</v>
      </c>
      <c r="IP46" s="222">
        <v>2</v>
      </c>
      <c r="IQ46" s="222" t="s">
        <v>14</v>
      </c>
      <c r="IR46" s="222" t="s">
        <v>14</v>
      </c>
      <c r="IS46" s="223">
        <v>44894</v>
      </c>
    </row>
    <row r="47" spans="1:253" s="11" customFormat="1" ht="12.95" customHeight="1" x14ac:dyDescent="0.2">
      <c r="A47" s="11" t="s">
        <v>3786</v>
      </c>
      <c r="B47" s="11" t="s">
        <v>9366</v>
      </c>
      <c r="C47" s="11" t="s">
        <v>3787</v>
      </c>
      <c r="D47" s="11" t="s">
        <v>773</v>
      </c>
      <c r="E47" s="11" t="s">
        <v>8792</v>
      </c>
      <c r="F47" s="11" t="s">
        <v>3788</v>
      </c>
      <c r="G47" s="212">
        <v>270213000</v>
      </c>
      <c r="H47" s="213" t="s">
        <v>1523</v>
      </c>
      <c r="I47" s="213" t="s">
        <v>1882</v>
      </c>
      <c r="J47" s="213">
        <v>2</v>
      </c>
      <c r="K47" s="213" t="s">
        <v>3759</v>
      </c>
      <c r="L47" s="213" t="s">
        <v>1524</v>
      </c>
      <c r="M47" s="214">
        <v>44893</v>
      </c>
      <c r="N47" s="221" t="s">
        <v>3791</v>
      </c>
      <c r="O47" s="216">
        <v>13328</v>
      </c>
      <c r="P47" s="216" t="s">
        <v>3761</v>
      </c>
      <c r="Q47" s="216" t="s">
        <v>74</v>
      </c>
      <c r="R47" s="216">
        <v>1</v>
      </c>
      <c r="S47" s="216" t="s">
        <v>3790</v>
      </c>
      <c r="T47" s="216" t="s">
        <v>3789</v>
      </c>
      <c r="U47" s="217">
        <v>44893</v>
      </c>
      <c r="V47" s="221" t="s">
        <v>3793</v>
      </c>
      <c r="W47" s="213">
        <v>16861000</v>
      </c>
      <c r="X47" s="213" t="s">
        <v>3761</v>
      </c>
      <c r="Y47" s="213" t="s">
        <v>1882</v>
      </c>
      <c r="Z47" s="213">
        <v>2</v>
      </c>
      <c r="AA47" s="213" t="s">
        <v>3792</v>
      </c>
      <c r="AB47" s="213" t="s">
        <v>3789</v>
      </c>
      <c r="AC47" s="214">
        <v>44893</v>
      </c>
      <c r="AD47" s="221" t="s">
        <v>3797</v>
      </c>
      <c r="AE47" s="218">
        <v>1800000</v>
      </c>
      <c r="AF47" s="218" t="s">
        <v>3794</v>
      </c>
      <c r="AG47" s="218" t="s">
        <v>1882</v>
      </c>
      <c r="AH47" s="218">
        <v>2</v>
      </c>
      <c r="AI47" s="218" t="s">
        <v>3796</v>
      </c>
      <c r="AJ47" s="218" t="s">
        <v>3795</v>
      </c>
      <c r="AK47" s="219">
        <v>44893</v>
      </c>
      <c r="AL47" s="221" t="s">
        <v>7224</v>
      </c>
      <c r="AM47" s="213">
        <v>115000</v>
      </c>
      <c r="AN47" s="213" t="s">
        <v>7221</v>
      </c>
      <c r="AO47" s="213" t="s">
        <v>1882</v>
      </c>
      <c r="AP47" s="213">
        <v>2</v>
      </c>
      <c r="AQ47" s="213" t="s">
        <v>7223</v>
      </c>
      <c r="AR47" s="213" t="s">
        <v>7222</v>
      </c>
      <c r="AS47" s="214">
        <v>45043</v>
      </c>
      <c r="AT47" s="222" t="s">
        <v>4297</v>
      </c>
      <c r="AU47" s="218">
        <v>7700</v>
      </c>
      <c r="AV47" s="218" t="s">
        <v>4294</v>
      </c>
      <c r="AW47" s="218" t="s">
        <v>1882</v>
      </c>
      <c r="AX47" s="218">
        <v>2</v>
      </c>
      <c r="AY47" s="218" t="s">
        <v>4296</v>
      </c>
      <c r="AZ47" s="218" t="s">
        <v>4295</v>
      </c>
      <c r="BA47" s="219">
        <v>44955</v>
      </c>
      <c r="BB47" s="221" t="s">
        <v>9909</v>
      </c>
      <c r="BC47" s="213" t="e">
        <v>#N/A</v>
      </c>
      <c r="BD47" s="213" t="e">
        <v>#N/A</v>
      </c>
      <c r="BE47" s="213" t="e">
        <v>#N/A</v>
      </c>
      <c r="BF47" s="213" t="e">
        <v>#N/A</v>
      </c>
      <c r="BG47" s="213" t="e">
        <v>#N/A</v>
      </c>
      <c r="BH47" s="213" t="e">
        <v>#N/A</v>
      </c>
      <c r="BI47" s="214" t="e">
        <v>#N/A</v>
      </c>
      <c r="BJ47" s="222" t="s">
        <v>4301</v>
      </c>
      <c r="BK47" s="222">
        <v>338</v>
      </c>
      <c r="BL47" s="222" t="s">
        <v>4298</v>
      </c>
      <c r="BM47" s="222" t="s">
        <v>1882</v>
      </c>
      <c r="BN47" s="222">
        <v>2</v>
      </c>
      <c r="BO47" s="222" t="s">
        <v>4300</v>
      </c>
      <c r="BP47" s="218" t="s">
        <v>4299</v>
      </c>
      <c r="BQ47" s="223">
        <v>44955</v>
      </c>
      <c r="BR47" s="221" t="s">
        <v>9910</v>
      </c>
      <c r="BS47" s="224" t="e">
        <v>#N/A</v>
      </c>
      <c r="BT47" s="224" t="e">
        <v>#N/A</v>
      </c>
      <c r="BU47" s="224" t="e">
        <v>#N/A</v>
      </c>
      <c r="BV47" s="224" t="e">
        <v>#N/A</v>
      </c>
      <c r="BW47" s="224" t="e">
        <v>#N/A</v>
      </c>
      <c r="BX47" s="224" t="e">
        <v>#N/A</v>
      </c>
      <c r="BY47" s="214" t="e">
        <v>#N/A</v>
      </c>
      <c r="BZ47" s="222" t="s">
        <v>9911</v>
      </c>
      <c r="CA47" s="222" t="e">
        <v>#N/A</v>
      </c>
      <c r="CB47" s="222" t="e">
        <v>#N/A</v>
      </c>
      <c r="CC47" s="222" t="e">
        <v>#N/A</v>
      </c>
      <c r="CD47" s="222" t="e">
        <v>#N/A</v>
      </c>
      <c r="CE47" s="222" t="e">
        <v>#N/A</v>
      </c>
      <c r="CF47" s="222" t="e">
        <v>#N/A</v>
      </c>
      <c r="CG47" s="223" t="e">
        <v>#N/A</v>
      </c>
      <c r="CH47" s="221" t="s">
        <v>9912</v>
      </c>
      <c r="CI47" s="222" t="e">
        <v>#N/A</v>
      </c>
      <c r="CJ47" s="222" t="e">
        <v>#N/A</v>
      </c>
      <c r="CK47" s="222" t="e">
        <v>#N/A</v>
      </c>
      <c r="CL47" s="222" t="e">
        <v>#N/A</v>
      </c>
      <c r="CM47" s="222" t="e">
        <v>#N/A</v>
      </c>
      <c r="CN47" s="222" t="e">
        <v>#N/A</v>
      </c>
      <c r="CO47" s="225" t="e">
        <v>#N/A</v>
      </c>
      <c r="CP47" s="222" t="s">
        <v>9913</v>
      </c>
      <c r="CQ47" s="224" t="e">
        <v>#N/A</v>
      </c>
      <c r="CR47" s="224" t="e">
        <v>#N/A</v>
      </c>
      <c r="CS47" s="224" t="e">
        <v>#N/A</v>
      </c>
      <c r="CT47" s="224" t="e">
        <v>#N/A</v>
      </c>
      <c r="CU47" s="224" t="e">
        <v>#N/A</v>
      </c>
      <c r="CV47" s="224" t="e">
        <v>#N/A</v>
      </c>
      <c r="CW47" s="214" t="e">
        <v>#N/A</v>
      </c>
      <c r="CX47" s="222" t="s">
        <v>7229</v>
      </c>
      <c r="CY47" s="218">
        <v>115000</v>
      </c>
      <c r="CZ47" s="218" t="s">
        <v>7221</v>
      </c>
      <c r="DA47" s="218" t="s">
        <v>1882</v>
      </c>
      <c r="DB47" s="218">
        <v>2</v>
      </c>
      <c r="DC47" s="218" t="s">
        <v>7238</v>
      </c>
      <c r="DD47" s="218" t="s">
        <v>7222</v>
      </c>
      <c r="DE47" s="220">
        <v>45043</v>
      </c>
      <c r="DF47" s="221" t="s">
        <v>7233</v>
      </c>
      <c r="DG47" s="213">
        <v>15061000</v>
      </c>
      <c r="DH47" s="224" t="s">
        <v>7230</v>
      </c>
      <c r="DI47" s="224" t="s">
        <v>1882</v>
      </c>
      <c r="DJ47" s="224">
        <v>2</v>
      </c>
      <c r="DK47" s="224" t="s">
        <v>7232</v>
      </c>
      <c r="DL47" s="224" t="s">
        <v>7231</v>
      </c>
      <c r="DM47" s="214">
        <v>45043</v>
      </c>
      <c r="DN47" s="222" t="s">
        <v>7237</v>
      </c>
      <c r="DO47" s="218">
        <v>1685000</v>
      </c>
      <c r="DP47" s="222" t="s">
        <v>7234</v>
      </c>
      <c r="DQ47" s="222" t="s">
        <v>1882</v>
      </c>
      <c r="DR47" s="222">
        <v>2</v>
      </c>
      <c r="DS47" s="222" t="s">
        <v>7236</v>
      </c>
      <c r="DT47" s="222" t="s">
        <v>7235</v>
      </c>
      <c r="DU47" s="223">
        <v>45043</v>
      </c>
      <c r="DV47" s="221" t="s">
        <v>7239</v>
      </c>
      <c r="DW47" s="213">
        <v>115000</v>
      </c>
      <c r="DX47" s="224" t="s">
        <v>7221</v>
      </c>
      <c r="DY47" s="224" t="s">
        <v>1882</v>
      </c>
      <c r="DZ47" s="224">
        <v>2</v>
      </c>
      <c r="EA47" s="224" t="s">
        <v>7238</v>
      </c>
      <c r="EB47" s="224" t="s">
        <v>7222</v>
      </c>
      <c r="EC47" s="214">
        <v>45043</v>
      </c>
      <c r="ED47" s="222" t="s">
        <v>3799</v>
      </c>
      <c r="EE47" s="218">
        <v>0</v>
      </c>
      <c r="EF47" s="222" t="s">
        <v>14</v>
      </c>
      <c r="EG47" s="222">
        <v>0</v>
      </c>
      <c r="EH47" s="222">
        <v>0</v>
      </c>
      <c r="EI47" s="222" t="s">
        <v>3798</v>
      </c>
      <c r="EJ47" s="222" t="s">
        <v>14</v>
      </c>
      <c r="EK47" s="223">
        <v>44893</v>
      </c>
      <c r="EL47" s="221" t="s">
        <v>3801</v>
      </c>
      <c r="EM47" s="213">
        <v>0</v>
      </c>
      <c r="EN47" s="224" t="s">
        <v>14</v>
      </c>
      <c r="EO47" s="224">
        <v>0</v>
      </c>
      <c r="EP47" s="224">
        <v>0</v>
      </c>
      <c r="EQ47" s="224" t="s">
        <v>3800</v>
      </c>
      <c r="ER47" s="224" t="s">
        <v>14</v>
      </c>
      <c r="ES47" s="214">
        <v>44893</v>
      </c>
      <c r="ET47" s="222" t="s">
        <v>7228</v>
      </c>
      <c r="EU47" s="222">
        <v>383</v>
      </c>
      <c r="EV47" s="222" t="s">
        <v>7225</v>
      </c>
      <c r="EW47" s="222" t="s">
        <v>19</v>
      </c>
      <c r="EX47" s="222">
        <v>3</v>
      </c>
      <c r="EY47" s="222" t="s">
        <v>7227</v>
      </c>
      <c r="EZ47" s="222" t="s">
        <v>7226</v>
      </c>
      <c r="FA47" s="223">
        <v>45043</v>
      </c>
      <c r="FB47" s="221" t="s">
        <v>3805</v>
      </c>
      <c r="FC47" s="224">
        <v>4</v>
      </c>
      <c r="FD47" s="224" t="s">
        <v>3802</v>
      </c>
      <c r="FE47" s="224" t="s">
        <v>1882</v>
      </c>
      <c r="FF47" s="224">
        <v>2</v>
      </c>
      <c r="FG47" s="224" t="s">
        <v>3804</v>
      </c>
      <c r="FH47" s="224" t="s">
        <v>3803</v>
      </c>
      <c r="FI47" s="214">
        <v>44893</v>
      </c>
      <c r="FJ47" s="221" t="s">
        <v>9914</v>
      </c>
      <c r="FK47" s="222" t="e">
        <v>#N/A</v>
      </c>
      <c r="FL47" s="222" t="e">
        <v>#N/A</v>
      </c>
      <c r="FM47" s="222" t="e">
        <v>#N/A</v>
      </c>
      <c r="FN47" s="222" t="e">
        <v>#N/A</v>
      </c>
      <c r="FO47" s="222" t="e">
        <v>#N/A</v>
      </c>
      <c r="FP47" s="218" t="e">
        <v>#N/A</v>
      </c>
      <c r="FQ47" s="219" t="e">
        <v>#N/A</v>
      </c>
      <c r="FR47" s="221" t="s">
        <v>9915</v>
      </c>
      <c r="FS47" s="224" t="e">
        <v>#N/A</v>
      </c>
      <c r="FT47" s="224" t="e">
        <v>#N/A</v>
      </c>
      <c r="FU47" s="224" t="e">
        <v>#N/A</v>
      </c>
      <c r="FV47" s="224" t="e">
        <v>#N/A</v>
      </c>
      <c r="FW47" s="224" t="e">
        <v>#N/A</v>
      </c>
      <c r="FX47" s="224" t="e">
        <v>#N/A</v>
      </c>
      <c r="FY47" s="214" t="e">
        <v>#N/A</v>
      </c>
      <c r="FZ47" s="222" t="s">
        <v>3944</v>
      </c>
      <c r="GA47" s="222">
        <v>1</v>
      </c>
      <c r="GB47" s="222" t="s">
        <v>2373</v>
      </c>
      <c r="GC47" s="222" t="s">
        <v>30</v>
      </c>
      <c r="GD47" s="222">
        <v>2</v>
      </c>
      <c r="GE47" s="222" t="s">
        <v>14</v>
      </c>
      <c r="GF47" s="222" t="s">
        <v>14</v>
      </c>
      <c r="GG47" s="223">
        <v>44894</v>
      </c>
      <c r="GH47" s="221" t="s">
        <v>3950</v>
      </c>
      <c r="GI47" s="224">
        <v>0</v>
      </c>
      <c r="GJ47" s="224" t="s">
        <v>2373</v>
      </c>
      <c r="GK47" s="224" t="s">
        <v>30</v>
      </c>
      <c r="GL47" s="224">
        <v>2</v>
      </c>
      <c r="GM47" s="224" t="s">
        <v>14</v>
      </c>
      <c r="GN47" s="224" t="s">
        <v>14</v>
      </c>
      <c r="GO47" s="214">
        <v>44894</v>
      </c>
      <c r="GP47" s="222" t="s">
        <v>3945</v>
      </c>
      <c r="GQ47" s="222">
        <v>0</v>
      </c>
      <c r="GR47" s="222" t="s">
        <v>2373</v>
      </c>
      <c r="GS47" s="222" t="s">
        <v>30</v>
      </c>
      <c r="GT47" s="222">
        <v>2</v>
      </c>
      <c r="GU47" s="222" t="s">
        <v>14</v>
      </c>
      <c r="GV47" s="222" t="s">
        <v>14</v>
      </c>
      <c r="GW47" s="223">
        <v>44894</v>
      </c>
      <c r="GX47" s="221" t="s">
        <v>3951</v>
      </c>
      <c r="GY47" s="224">
        <v>0</v>
      </c>
      <c r="GZ47" s="224" t="s">
        <v>2373</v>
      </c>
      <c r="HA47" s="224" t="s">
        <v>30</v>
      </c>
      <c r="HB47" s="224">
        <v>2</v>
      </c>
      <c r="HC47" s="224" t="s">
        <v>14</v>
      </c>
      <c r="HD47" s="224" t="s">
        <v>14</v>
      </c>
      <c r="HE47" s="214">
        <v>44894</v>
      </c>
      <c r="HF47" s="222" t="s">
        <v>3943</v>
      </c>
      <c r="HG47" s="222">
        <v>0</v>
      </c>
      <c r="HH47" s="222" t="s">
        <v>2373</v>
      </c>
      <c r="HI47" s="222" t="s">
        <v>30</v>
      </c>
      <c r="HJ47" s="222">
        <v>2</v>
      </c>
      <c r="HK47" s="222" t="s">
        <v>14</v>
      </c>
      <c r="HL47" s="222" t="s">
        <v>14</v>
      </c>
      <c r="HM47" s="223">
        <v>44894</v>
      </c>
      <c r="HN47" s="221" t="s">
        <v>3949</v>
      </c>
      <c r="HO47" s="224">
        <v>0</v>
      </c>
      <c r="HP47" s="224" t="s">
        <v>2373</v>
      </c>
      <c r="HQ47" s="224" t="s">
        <v>30</v>
      </c>
      <c r="HR47" s="224">
        <v>2</v>
      </c>
      <c r="HS47" s="224" t="s">
        <v>14</v>
      </c>
      <c r="HT47" s="224" t="s">
        <v>14</v>
      </c>
      <c r="HU47" s="214">
        <v>44894</v>
      </c>
      <c r="HV47" s="222" t="s">
        <v>3946</v>
      </c>
      <c r="HW47" s="222">
        <v>0</v>
      </c>
      <c r="HX47" s="222" t="s">
        <v>2373</v>
      </c>
      <c r="HY47" s="222" t="s">
        <v>30</v>
      </c>
      <c r="HZ47" s="222">
        <v>2</v>
      </c>
      <c r="IA47" s="222" t="s">
        <v>14</v>
      </c>
      <c r="IB47" s="222" t="s">
        <v>14</v>
      </c>
      <c r="IC47" s="223">
        <v>44894</v>
      </c>
      <c r="ID47" s="221" t="s">
        <v>3948</v>
      </c>
      <c r="IE47" s="224">
        <v>0</v>
      </c>
      <c r="IF47" s="224" t="s">
        <v>2373</v>
      </c>
      <c r="IG47" s="224" t="s">
        <v>30</v>
      </c>
      <c r="IH47" s="224">
        <v>2</v>
      </c>
      <c r="II47" s="224" t="s">
        <v>14</v>
      </c>
      <c r="IJ47" s="224" t="s">
        <v>14</v>
      </c>
      <c r="IK47" s="214">
        <v>44894</v>
      </c>
      <c r="IL47" s="222" t="s">
        <v>3947</v>
      </c>
      <c r="IM47" s="222">
        <v>3</v>
      </c>
      <c r="IN47" s="222" t="s">
        <v>2373</v>
      </c>
      <c r="IO47" s="222" t="s">
        <v>30</v>
      </c>
      <c r="IP47" s="222">
        <v>2</v>
      </c>
      <c r="IQ47" s="222" t="s">
        <v>14</v>
      </c>
      <c r="IR47" s="222" t="s">
        <v>14</v>
      </c>
      <c r="IS47" s="223">
        <v>44894</v>
      </c>
    </row>
    <row r="48" spans="1:253" s="11" customFormat="1" ht="12.95" customHeight="1" x14ac:dyDescent="0.2">
      <c r="A48" s="11" t="s">
        <v>606</v>
      </c>
      <c r="B48" s="11" t="s">
        <v>9392</v>
      </c>
      <c r="C48" s="11" t="s">
        <v>607</v>
      </c>
      <c r="D48" s="11" t="s">
        <v>608</v>
      </c>
      <c r="E48" s="11" t="s">
        <v>8793</v>
      </c>
      <c r="F48" s="11" t="s">
        <v>7325</v>
      </c>
      <c r="G48" s="212">
        <v>1426242000</v>
      </c>
      <c r="H48" s="213" t="s">
        <v>7322</v>
      </c>
      <c r="I48" s="213" t="s">
        <v>30</v>
      </c>
      <c r="J48" s="213">
        <v>2</v>
      </c>
      <c r="K48" s="213" t="s">
        <v>7324</v>
      </c>
      <c r="L48" s="213" t="s">
        <v>7323</v>
      </c>
      <c r="M48" s="214">
        <v>45043</v>
      </c>
      <c r="N48" s="221" t="s">
        <v>1218</v>
      </c>
      <c r="O48" s="216">
        <v>222236</v>
      </c>
      <c r="P48" s="216" t="s">
        <v>1215</v>
      </c>
      <c r="Q48" s="216" t="s">
        <v>30</v>
      </c>
      <c r="R48" s="216">
        <v>2</v>
      </c>
      <c r="S48" s="216" t="s">
        <v>1217</v>
      </c>
      <c r="T48" s="216" t="s">
        <v>1216</v>
      </c>
      <c r="U48" s="217">
        <v>44223</v>
      </c>
      <c r="V48" s="221" t="s">
        <v>1220</v>
      </c>
      <c r="W48" s="213">
        <v>12541000</v>
      </c>
      <c r="X48" s="213" t="s">
        <v>1215</v>
      </c>
      <c r="Y48" s="213" t="s">
        <v>30</v>
      </c>
      <c r="Z48" s="213">
        <v>2</v>
      </c>
      <c r="AA48" s="213" t="s">
        <v>1219</v>
      </c>
      <c r="AB48" s="213" t="s">
        <v>1216</v>
      </c>
      <c r="AC48" s="214">
        <v>44223</v>
      </c>
      <c r="AD48" s="221" t="s">
        <v>1222</v>
      </c>
      <c r="AE48" s="218" t="s">
        <v>14</v>
      </c>
      <c r="AF48" s="218" t="s">
        <v>14</v>
      </c>
      <c r="AG48" s="218" t="s">
        <v>14</v>
      </c>
      <c r="AH48" s="218" t="s">
        <v>14</v>
      </c>
      <c r="AI48" s="218" t="s">
        <v>1221</v>
      </c>
      <c r="AJ48" s="218" t="s">
        <v>14</v>
      </c>
      <c r="AK48" s="219">
        <v>44223</v>
      </c>
      <c r="AL48" s="221" t="s">
        <v>1232</v>
      </c>
      <c r="AM48" s="213" t="s">
        <v>14</v>
      </c>
      <c r="AN48" s="213" t="s">
        <v>14</v>
      </c>
      <c r="AO48" s="213" t="s">
        <v>14</v>
      </c>
      <c r="AP48" s="213" t="s">
        <v>14</v>
      </c>
      <c r="AQ48" s="213" t="s">
        <v>1231</v>
      </c>
      <c r="AR48" s="213" t="s">
        <v>14</v>
      </c>
      <c r="AS48" s="214">
        <v>44223</v>
      </c>
      <c r="AT48" s="222" t="s">
        <v>615</v>
      </c>
      <c r="AU48" s="218" t="s">
        <v>14</v>
      </c>
      <c r="AV48" s="218" t="s">
        <v>14</v>
      </c>
      <c r="AW48" s="218" t="s">
        <v>14</v>
      </c>
      <c r="AX48" s="218" t="s">
        <v>14</v>
      </c>
      <c r="AY48" s="218" t="s">
        <v>14</v>
      </c>
      <c r="AZ48" s="218" t="s">
        <v>14</v>
      </c>
      <c r="BA48" s="219">
        <v>43553</v>
      </c>
      <c r="BB48" s="221" t="s">
        <v>614</v>
      </c>
      <c r="BC48" s="213" t="s">
        <v>14</v>
      </c>
      <c r="BD48" s="213">
        <v>0</v>
      </c>
      <c r="BE48" s="213" t="s">
        <v>14</v>
      </c>
      <c r="BF48" s="213" t="s">
        <v>14</v>
      </c>
      <c r="BG48" s="213" t="s">
        <v>613</v>
      </c>
      <c r="BH48" s="213" t="s">
        <v>14</v>
      </c>
      <c r="BI48" s="214">
        <v>43553</v>
      </c>
      <c r="BJ48" s="222" t="s">
        <v>7329</v>
      </c>
      <c r="BK48" s="222">
        <v>18</v>
      </c>
      <c r="BL48" s="222" t="s">
        <v>7326</v>
      </c>
      <c r="BM48" s="222" t="s">
        <v>19</v>
      </c>
      <c r="BN48" s="222">
        <v>3</v>
      </c>
      <c r="BO48" s="222" t="s">
        <v>7328</v>
      </c>
      <c r="BP48" s="218" t="s">
        <v>7327</v>
      </c>
      <c r="BQ48" s="223">
        <v>45043</v>
      </c>
      <c r="BR48" s="221" t="s">
        <v>609</v>
      </c>
      <c r="BS48" s="224" t="s">
        <v>14</v>
      </c>
      <c r="BT48" s="224">
        <v>0</v>
      </c>
      <c r="BU48" s="224" t="s">
        <v>14</v>
      </c>
      <c r="BV48" s="224" t="s">
        <v>14</v>
      </c>
      <c r="BW48" s="224">
        <v>0</v>
      </c>
      <c r="BX48" s="224">
        <v>0</v>
      </c>
      <c r="BY48" s="214">
        <v>43553</v>
      </c>
      <c r="BZ48" s="222" t="s">
        <v>611</v>
      </c>
      <c r="CA48" s="222" t="s">
        <v>14</v>
      </c>
      <c r="CB48" s="222" t="s">
        <v>14</v>
      </c>
      <c r="CC48" s="222" t="s">
        <v>14</v>
      </c>
      <c r="CD48" s="222" t="s">
        <v>14</v>
      </c>
      <c r="CE48" s="222" t="s">
        <v>14</v>
      </c>
      <c r="CF48" s="222" t="s">
        <v>14</v>
      </c>
      <c r="CG48" s="223">
        <v>43553</v>
      </c>
      <c r="CH48" s="221" t="s">
        <v>9916</v>
      </c>
      <c r="CI48" s="222" t="e">
        <v>#N/A</v>
      </c>
      <c r="CJ48" s="222" t="e">
        <v>#N/A</v>
      </c>
      <c r="CK48" s="222" t="e">
        <v>#N/A</v>
      </c>
      <c r="CL48" s="222" t="e">
        <v>#N/A</v>
      </c>
      <c r="CM48" s="222" t="e">
        <v>#N/A</v>
      </c>
      <c r="CN48" s="222" t="e">
        <v>#N/A</v>
      </c>
      <c r="CO48" s="225" t="e">
        <v>#N/A</v>
      </c>
      <c r="CP48" s="222" t="s">
        <v>612</v>
      </c>
      <c r="CQ48" s="224" t="s">
        <v>14</v>
      </c>
      <c r="CR48" s="224">
        <v>0</v>
      </c>
      <c r="CS48" s="224" t="s">
        <v>14</v>
      </c>
      <c r="CT48" s="224" t="s">
        <v>14</v>
      </c>
      <c r="CU48" s="224">
        <v>0</v>
      </c>
      <c r="CV48" s="224">
        <v>0</v>
      </c>
      <c r="CW48" s="214">
        <v>43553</v>
      </c>
      <c r="CX48" s="222" t="s">
        <v>1225</v>
      </c>
      <c r="CY48" s="218" t="s">
        <v>14</v>
      </c>
      <c r="CZ48" s="218" t="s">
        <v>14</v>
      </c>
      <c r="DA48" s="218" t="s">
        <v>14</v>
      </c>
      <c r="DB48" s="218" t="s">
        <v>14</v>
      </c>
      <c r="DC48" s="218" t="s">
        <v>1223</v>
      </c>
      <c r="DD48" s="218" t="s">
        <v>14</v>
      </c>
      <c r="DE48" s="220">
        <v>44223</v>
      </c>
      <c r="DF48" s="221" t="s">
        <v>1226</v>
      </c>
      <c r="DG48" s="213">
        <v>12541000</v>
      </c>
      <c r="DH48" s="224" t="s">
        <v>1215</v>
      </c>
      <c r="DI48" s="224" t="s">
        <v>30</v>
      </c>
      <c r="DJ48" s="224">
        <v>2</v>
      </c>
      <c r="DK48" s="224" t="s">
        <v>1223</v>
      </c>
      <c r="DL48" s="224" t="s">
        <v>1216</v>
      </c>
      <c r="DM48" s="214">
        <v>44223</v>
      </c>
      <c r="DN48" s="222" t="s">
        <v>1227</v>
      </c>
      <c r="DO48" s="218" t="s">
        <v>14</v>
      </c>
      <c r="DP48" s="222" t="s">
        <v>14</v>
      </c>
      <c r="DQ48" s="222" t="s">
        <v>14</v>
      </c>
      <c r="DR48" s="222" t="s">
        <v>14</v>
      </c>
      <c r="DS48" s="222" t="s">
        <v>1223</v>
      </c>
      <c r="DT48" s="222" t="s">
        <v>14</v>
      </c>
      <c r="DU48" s="223">
        <v>44223</v>
      </c>
      <c r="DV48" s="221" t="s">
        <v>1224</v>
      </c>
      <c r="DW48" s="213" t="s">
        <v>14</v>
      </c>
      <c r="DX48" s="224" t="s">
        <v>14</v>
      </c>
      <c r="DY48" s="224" t="s">
        <v>14</v>
      </c>
      <c r="DZ48" s="224" t="s">
        <v>14</v>
      </c>
      <c r="EA48" s="224" t="s">
        <v>1223</v>
      </c>
      <c r="EB48" s="224" t="s">
        <v>14</v>
      </c>
      <c r="EC48" s="214">
        <v>44223</v>
      </c>
      <c r="ED48" s="222" t="s">
        <v>1229</v>
      </c>
      <c r="EE48" s="218" t="s">
        <v>14</v>
      </c>
      <c r="EF48" s="222" t="s">
        <v>1228</v>
      </c>
      <c r="EG48" s="222" t="s">
        <v>14</v>
      </c>
      <c r="EH48" s="222" t="s">
        <v>14</v>
      </c>
      <c r="EI48" s="222" t="s">
        <v>1223</v>
      </c>
      <c r="EJ48" s="222" t="s">
        <v>14</v>
      </c>
      <c r="EK48" s="223">
        <v>44223</v>
      </c>
      <c r="EL48" s="221" t="s">
        <v>1230</v>
      </c>
      <c r="EM48" s="213" t="s">
        <v>14</v>
      </c>
      <c r="EN48" s="224" t="s">
        <v>14</v>
      </c>
      <c r="EO48" s="224" t="s">
        <v>14</v>
      </c>
      <c r="EP48" s="224" t="s">
        <v>14</v>
      </c>
      <c r="EQ48" s="224" t="s">
        <v>1223</v>
      </c>
      <c r="ER48" s="224" t="s">
        <v>14</v>
      </c>
      <c r="ES48" s="214">
        <v>44223</v>
      </c>
      <c r="ET48" s="222" t="s">
        <v>7332</v>
      </c>
      <c r="EU48" s="222">
        <v>18</v>
      </c>
      <c r="EV48" s="222" t="s">
        <v>7330</v>
      </c>
      <c r="EW48" s="222" t="s">
        <v>19</v>
      </c>
      <c r="EX48" s="222">
        <v>3</v>
      </c>
      <c r="EY48" s="222" t="s">
        <v>7331</v>
      </c>
      <c r="EZ48" s="222" t="s">
        <v>7327</v>
      </c>
      <c r="FA48" s="223">
        <v>45043</v>
      </c>
      <c r="FB48" s="221" t="s">
        <v>853</v>
      </c>
      <c r="FC48" s="224" t="s">
        <v>14</v>
      </c>
      <c r="FD48" s="224" t="s">
        <v>14</v>
      </c>
      <c r="FE48" s="224" t="s">
        <v>14</v>
      </c>
      <c r="FF48" s="224" t="s">
        <v>14</v>
      </c>
      <c r="FG48" s="224" t="s">
        <v>852</v>
      </c>
      <c r="FH48" s="224" t="s">
        <v>14</v>
      </c>
      <c r="FI48" s="214">
        <v>43796</v>
      </c>
      <c r="FJ48" s="221" t="s">
        <v>616</v>
      </c>
      <c r="FK48" s="222" t="s">
        <v>14</v>
      </c>
      <c r="FL48" s="222">
        <v>0</v>
      </c>
      <c r="FM48" s="222" t="s">
        <v>30</v>
      </c>
      <c r="FN48" s="222">
        <v>2</v>
      </c>
      <c r="FO48" s="222">
        <v>0</v>
      </c>
      <c r="FP48" s="218">
        <v>0</v>
      </c>
      <c r="FQ48" s="219">
        <v>43553</v>
      </c>
      <c r="FR48" s="221" t="s">
        <v>617</v>
      </c>
      <c r="FS48" s="224" t="s">
        <v>14</v>
      </c>
      <c r="FT48" s="224">
        <v>0</v>
      </c>
      <c r="FU48" s="224" t="s">
        <v>30</v>
      </c>
      <c r="FV48" s="224">
        <v>2</v>
      </c>
      <c r="FW48" s="224">
        <v>0</v>
      </c>
      <c r="FX48" s="224">
        <v>0</v>
      </c>
      <c r="FY48" s="214">
        <v>43553</v>
      </c>
      <c r="FZ48" s="222" t="s">
        <v>3313</v>
      </c>
      <c r="GA48" s="222">
        <v>1</v>
      </c>
      <c r="GB48" s="222" t="s">
        <v>2373</v>
      </c>
      <c r="GC48" s="222" t="s">
        <v>30</v>
      </c>
      <c r="GD48" s="222">
        <v>2</v>
      </c>
      <c r="GE48" s="222" t="s">
        <v>14</v>
      </c>
      <c r="GF48" s="222" t="s">
        <v>14</v>
      </c>
      <c r="GG48" s="223">
        <v>44865</v>
      </c>
      <c r="GH48" s="221" t="s">
        <v>3319</v>
      </c>
      <c r="GI48" s="224">
        <v>1</v>
      </c>
      <c r="GJ48" s="224" t="s">
        <v>2373</v>
      </c>
      <c r="GK48" s="224" t="s">
        <v>30</v>
      </c>
      <c r="GL48" s="224">
        <v>2</v>
      </c>
      <c r="GM48" s="224" t="s">
        <v>14</v>
      </c>
      <c r="GN48" s="224" t="s">
        <v>14</v>
      </c>
      <c r="GO48" s="214">
        <v>44865</v>
      </c>
      <c r="GP48" s="222" t="s">
        <v>3314</v>
      </c>
      <c r="GQ48" s="222">
        <v>0</v>
      </c>
      <c r="GR48" s="222" t="s">
        <v>2373</v>
      </c>
      <c r="GS48" s="222" t="s">
        <v>30</v>
      </c>
      <c r="GT48" s="222">
        <v>2</v>
      </c>
      <c r="GU48" s="222" t="s">
        <v>14</v>
      </c>
      <c r="GV48" s="222" t="s">
        <v>14</v>
      </c>
      <c r="GW48" s="223">
        <v>44865</v>
      </c>
      <c r="GX48" s="221" t="s">
        <v>3320</v>
      </c>
      <c r="GY48" s="224">
        <v>0</v>
      </c>
      <c r="GZ48" s="224" t="s">
        <v>2373</v>
      </c>
      <c r="HA48" s="224" t="s">
        <v>30</v>
      </c>
      <c r="HB48" s="224">
        <v>2</v>
      </c>
      <c r="HC48" s="224" t="s">
        <v>14</v>
      </c>
      <c r="HD48" s="224" t="s">
        <v>14</v>
      </c>
      <c r="HE48" s="214">
        <v>44865</v>
      </c>
      <c r="HF48" s="222" t="s">
        <v>3312</v>
      </c>
      <c r="HG48" s="222">
        <v>0</v>
      </c>
      <c r="HH48" s="222" t="s">
        <v>2373</v>
      </c>
      <c r="HI48" s="222" t="s">
        <v>30</v>
      </c>
      <c r="HJ48" s="222">
        <v>2</v>
      </c>
      <c r="HK48" s="222" t="s">
        <v>14</v>
      </c>
      <c r="HL48" s="222" t="s">
        <v>14</v>
      </c>
      <c r="HM48" s="223">
        <v>44865</v>
      </c>
      <c r="HN48" s="221" t="s">
        <v>3318</v>
      </c>
      <c r="HO48" s="224">
        <v>2</v>
      </c>
      <c r="HP48" s="224" t="s">
        <v>2373</v>
      </c>
      <c r="HQ48" s="224" t="s">
        <v>30</v>
      </c>
      <c r="HR48" s="224">
        <v>2</v>
      </c>
      <c r="HS48" s="224" t="s">
        <v>14</v>
      </c>
      <c r="HT48" s="224" t="s">
        <v>14</v>
      </c>
      <c r="HU48" s="214">
        <v>44865</v>
      </c>
      <c r="HV48" s="222" t="s">
        <v>3315</v>
      </c>
      <c r="HW48" s="222">
        <v>0</v>
      </c>
      <c r="HX48" s="222" t="s">
        <v>2373</v>
      </c>
      <c r="HY48" s="222" t="s">
        <v>30</v>
      </c>
      <c r="HZ48" s="222">
        <v>2</v>
      </c>
      <c r="IA48" s="222" t="s">
        <v>14</v>
      </c>
      <c r="IB48" s="222" t="s">
        <v>14</v>
      </c>
      <c r="IC48" s="223">
        <v>44865</v>
      </c>
      <c r="ID48" s="221" t="s">
        <v>3317</v>
      </c>
      <c r="IE48" s="224">
        <v>1</v>
      </c>
      <c r="IF48" s="224" t="s">
        <v>2373</v>
      </c>
      <c r="IG48" s="224" t="s">
        <v>30</v>
      </c>
      <c r="IH48" s="224">
        <v>2</v>
      </c>
      <c r="II48" s="224" t="s">
        <v>14</v>
      </c>
      <c r="IJ48" s="224" t="s">
        <v>14</v>
      </c>
      <c r="IK48" s="214">
        <v>44865</v>
      </c>
      <c r="IL48" s="222" t="s">
        <v>3316</v>
      </c>
      <c r="IM48" s="222">
        <v>1</v>
      </c>
      <c r="IN48" s="222" t="s">
        <v>2373</v>
      </c>
      <c r="IO48" s="222" t="s">
        <v>30</v>
      </c>
      <c r="IP48" s="222">
        <v>2</v>
      </c>
      <c r="IQ48" s="222" t="s">
        <v>14</v>
      </c>
      <c r="IR48" s="222" t="s">
        <v>14</v>
      </c>
      <c r="IS48" s="223">
        <v>44865</v>
      </c>
    </row>
    <row r="49" spans="1:253" s="11" customFormat="1" ht="12.95" customHeight="1" x14ac:dyDescent="0.2">
      <c r="A49" s="11" t="s">
        <v>956</v>
      </c>
      <c r="B49" s="11" t="s">
        <v>9284</v>
      </c>
      <c r="C49" s="11" t="s">
        <v>957</v>
      </c>
      <c r="D49" s="11" t="s">
        <v>958</v>
      </c>
      <c r="E49" s="11" t="s">
        <v>8796</v>
      </c>
      <c r="F49" s="11" t="s">
        <v>1633</v>
      </c>
      <c r="G49" s="212">
        <v>86023000</v>
      </c>
      <c r="H49" s="213" t="s">
        <v>1630</v>
      </c>
      <c r="I49" s="213" t="s">
        <v>74</v>
      </c>
      <c r="J49" s="213">
        <v>1</v>
      </c>
      <c r="K49" s="213" t="s">
        <v>1632</v>
      </c>
      <c r="L49" s="213" t="s">
        <v>1631</v>
      </c>
      <c r="M49" s="214">
        <v>44733</v>
      </c>
      <c r="N49" s="221" t="s">
        <v>1262</v>
      </c>
      <c r="O49" s="216">
        <v>239561</v>
      </c>
      <c r="P49" s="216" t="s">
        <v>1259</v>
      </c>
      <c r="Q49" s="216" t="s">
        <v>19</v>
      </c>
      <c r="R49" s="216">
        <v>3</v>
      </c>
      <c r="S49" s="216" t="s">
        <v>1261</v>
      </c>
      <c r="T49" s="216" t="s">
        <v>1260</v>
      </c>
      <c r="U49" s="217">
        <v>44270</v>
      </c>
      <c r="V49" s="221" t="s">
        <v>1264</v>
      </c>
      <c r="W49" s="213">
        <v>24823000</v>
      </c>
      <c r="X49" s="213" t="s">
        <v>1259</v>
      </c>
      <c r="Y49" s="213" t="s">
        <v>19</v>
      </c>
      <c r="Z49" s="213">
        <v>3</v>
      </c>
      <c r="AA49" s="213" t="s">
        <v>1263</v>
      </c>
      <c r="AB49" s="213" t="s">
        <v>1260</v>
      </c>
      <c r="AC49" s="214">
        <v>44270</v>
      </c>
      <c r="AD49" s="221" t="s">
        <v>5091</v>
      </c>
      <c r="AE49" s="218">
        <v>4477000</v>
      </c>
      <c r="AF49" s="218" t="s">
        <v>5015</v>
      </c>
      <c r="AG49" s="218" t="s">
        <v>19</v>
      </c>
      <c r="AH49" s="218">
        <v>3</v>
      </c>
      <c r="AI49" s="218" t="s">
        <v>5090</v>
      </c>
      <c r="AJ49" s="218" t="s">
        <v>5016</v>
      </c>
      <c r="AK49" s="219">
        <v>44985</v>
      </c>
      <c r="AL49" s="221" t="s">
        <v>5018</v>
      </c>
      <c r="AM49" s="213">
        <v>4477000</v>
      </c>
      <c r="AN49" s="213" t="s">
        <v>5015</v>
      </c>
      <c r="AO49" s="213" t="s">
        <v>19</v>
      </c>
      <c r="AP49" s="213">
        <v>3</v>
      </c>
      <c r="AQ49" s="213" t="s">
        <v>5017</v>
      </c>
      <c r="AR49" s="213" t="s">
        <v>5016</v>
      </c>
      <c r="AS49" s="214">
        <v>44985</v>
      </c>
      <c r="AT49" s="222" t="s">
        <v>963</v>
      </c>
      <c r="AU49" s="218" t="s">
        <v>14</v>
      </c>
      <c r="AV49" s="218" t="s">
        <v>14</v>
      </c>
      <c r="AW49" s="218" t="s">
        <v>14</v>
      </c>
      <c r="AX49" s="218" t="s">
        <v>14</v>
      </c>
      <c r="AY49" s="218" t="s">
        <v>14</v>
      </c>
      <c r="AZ49" s="218" t="s">
        <v>14</v>
      </c>
      <c r="BA49" s="219">
        <v>43920</v>
      </c>
      <c r="BB49" s="221" t="s">
        <v>962</v>
      </c>
      <c r="BC49" s="213" t="s">
        <v>14</v>
      </c>
      <c r="BD49" s="213" t="s">
        <v>14</v>
      </c>
      <c r="BE49" s="213" t="s">
        <v>14</v>
      </c>
      <c r="BF49" s="213" t="s">
        <v>14</v>
      </c>
      <c r="BG49" s="213" t="s">
        <v>14</v>
      </c>
      <c r="BH49" s="213" t="s">
        <v>14</v>
      </c>
      <c r="BI49" s="214">
        <v>43920</v>
      </c>
      <c r="BJ49" s="222" t="s">
        <v>7950</v>
      </c>
      <c r="BK49" s="222" t="s">
        <v>14</v>
      </c>
      <c r="BL49" s="222" t="s">
        <v>794</v>
      </c>
      <c r="BM49" s="222" t="s">
        <v>14</v>
      </c>
      <c r="BN49" s="222" t="s">
        <v>14</v>
      </c>
      <c r="BO49" s="222" t="s">
        <v>7949</v>
      </c>
      <c r="BP49" s="218" t="s">
        <v>794</v>
      </c>
      <c r="BQ49" s="223">
        <v>45046</v>
      </c>
      <c r="BR49" s="221" t="s">
        <v>959</v>
      </c>
      <c r="BS49" s="224" t="s">
        <v>14</v>
      </c>
      <c r="BT49" s="224" t="s">
        <v>14</v>
      </c>
      <c r="BU49" s="224" t="s">
        <v>14</v>
      </c>
      <c r="BV49" s="224" t="s">
        <v>14</v>
      </c>
      <c r="BW49" s="224" t="s">
        <v>14</v>
      </c>
      <c r="BX49" s="224" t="s">
        <v>14</v>
      </c>
      <c r="BY49" s="214">
        <v>43920</v>
      </c>
      <c r="BZ49" s="222" t="s">
        <v>960</v>
      </c>
      <c r="CA49" s="222" t="s">
        <v>14</v>
      </c>
      <c r="CB49" s="222" t="s">
        <v>14</v>
      </c>
      <c r="CC49" s="222" t="s">
        <v>14</v>
      </c>
      <c r="CD49" s="222" t="s">
        <v>14</v>
      </c>
      <c r="CE49" s="222" t="s">
        <v>14</v>
      </c>
      <c r="CF49" s="222" t="s">
        <v>14</v>
      </c>
      <c r="CG49" s="223">
        <v>43920</v>
      </c>
      <c r="CH49" s="221" t="s">
        <v>9917</v>
      </c>
      <c r="CI49" s="222" t="e">
        <v>#N/A</v>
      </c>
      <c r="CJ49" s="222" t="e">
        <v>#N/A</v>
      </c>
      <c r="CK49" s="222" t="e">
        <v>#N/A</v>
      </c>
      <c r="CL49" s="222" t="e">
        <v>#N/A</v>
      </c>
      <c r="CM49" s="222" t="e">
        <v>#N/A</v>
      </c>
      <c r="CN49" s="222" t="e">
        <v>#N/A</v>
      </c>
      <c r="CO49" s="225" t="e">
        <v>#N/A</v>
      </c>
      <c r="CP49" s="222" t="s">
        <v>961</v>
      </c>
      <c r="CQ49" s="224" t="s">
        <v>14</v>
      </c>
      <c r="CR49" s="224" t="s">
        <v>14</v>
      </c>
      <c r="CS49" s="224" t="s">
        <v>14</v>
      </c>
      <c r="CT49" s="224" t="s">
        <v>14</v>
      </c>
      <c r="CU49" s="224" t="s">
        <v>14</v>
      </c>
      <c r="CV49" s="224" t="s">
        <v>14</v>
      </c>
      <c r="CW49" s="214">
        <v>43920</v>
      </c>
      <c r="CX49" s="222" t="s">
        <v>5104</v>
      </c>
      <c r="CY49" s="218">
        <v>4477000</v>
      </c>
      <c r="CZ49" s="218" t="s">
        <v>5015</v>
      </c>
      <c r="DA49" s="218" t="s">
        <v>19</v>
      </c>
      <c r="DB49" s="218">
        <v>3</v>
      </c>
      <c r="DC49" s="218" t="s">
        <v>5103</v>
      </c>
      <c r="DD49" s="218" t="s">
        <v>5102</v>
      </c>
      <c r="DE49" s="220">
        <v>44985</v>
      </c>
      <c r="DF49" s="221" t="s">
        <v>5107</v>
      </c>
      <c r="DG49" s="213">
        <v>20346000</v>
      </c>
      <c r="DH49" s="224" t="s">
        <v>5015</v>
      </c>
      <c r="DI49" s="224" t="s">
        <v>19</v>
      </c>
      <c r="DJ49" s="224">
        <v>3</v>
      </c>
      <c r="DK49" s="224" t="s">
        <v>5103</v>
      </c>
      <c r="DL49" s="224" t="s">
        <v>5102</v>
      </c>
      <c r="DM49" s="214">
        <v>44985</v>
      </c>
      <c r="DN49" s="222" t="s">
        <v>5108</v>
      </c>
      <c r="DO49" s="218">
        <v>0</v>
      </c>
      <c r="DP49" s="222" t="s">
        <v>5015</v>
      </c>
      <c r="DQ49" s="222" t="s">
        <v>19</v>
      </c>
      <c r="DR49" s="222">
        <v>3</v>
      </c>
      <c r="DS49" s="222" t="s">
        <v>5103</v>
      </c>
      <c r="DT49" s="222" t="s">
        <v>5102</v>
      </c>
      <c r="DU49" s="223">
        <v>44985</v>
      </c>
      <c r="DV49" s="221" t="s">
        <v>5109</v>
      </c>
      <c r="DW49" s="213">
        <v>1377000</v>
      </c>
      <c r="DX49" s="224" t="s">
        <v>5015</v>
      </c>
      <c r="DY49" s="224" t="s">
        <v>19</v>
      </c>
      <c r="DZ49" s="224">
        <v>3</v>
      </c>
      <c r="EA49" s="224" t="s">
        <v>5103</v>
      </c>
      <c r="EB49" s="224" t="s">
        <v>5102</v>
      </c>
      <c r="EC49" s="214">
        <v>44985</v>
      </c>
      <c r="ED49" s="222" t="s">
        <v>5110</v>
      </c>
      <c r="EE49" s="218">
        <v>3100000</v>
      </c>
      <c r="EF49" s="222" t="s">
        <v>5015</v>
      </c>
      <c r="EG49" s="222" t="s">
        <v>19</v>
      </c>
      <c r="EH49" s="222">
        <v>3</v>
      </c>
      <c r="EI49" s="222" t="s">
        <v>5103</v>
      </c>
      <c r="EJ49" s="222" t="s">
        <v>5102</v>
      </c>
      <c r="EK49" s="223">
        <v>44985</v>
      </c>
      <c r="EL49" s="221" t="s">
        <v>5111</v>
      </c>
      <c r="EM49" s="213">
        <v>0</v>
      </c>
      <c r="EN49" s="224" t="s">
        <v>5015</v>
      </c>
      <c r="EO49" s="224" t="s">
        <v>19</v>
      </c>
      <c r="EP49" s="224">
        <v>3</v>
      </c>
      <c r="EQ49" s="224" t="s">
        <v>5103</v>
      </c>
      <c r="ER49" s="224" t="s">
        <v>5102</v>
      </c>
      <c r="ES49" s="214">
        <v>44985</v>
      </c>
      <c r="ET49" s="222" t="s">
        <v>7952</v>
      </c>
      <c r="EU49" s="222" t="s">
        <v>14</v>
      </c>
      <c r="EV49" s="222" t="s">
        <v>794</v>
      </c>
      <c r="EW49" s="222" t="s">
        <v>14</v>
      </c>
      <c r="EX49" s="222" t="s">
        <v>14</v>
      </c>
      <c r="EY49" s="222" t="s">
        <v>7951</v>
      </c>
      <c r="EZ49" s="222" t="s">
        <v>794</v>
      </c>
      <c r="FA49" s="223">
        <v>45046</v>
      </c>
      <c r="FB49" s="221" t="s">
        <v>1268</v>
      </c>
      <c r="FC49" s="224">
        <v>2</v>
      </c>
      <c r="FD49" s="224" t="s">
        <v>1265</v>
      </c>
      <c r="FE49" s="224" t="s">
        <v>19</v>
      </c>
      <c r="FF49" s="224">
        <v>3</v>
      </c>
      <c r="FG49" s="224" t="s">
        <v>1267</v>
      </c>
      <c r="FH49" s="224" t="s">
        <v>1266</v>
      </c>
      <c r="FI49" s="214">
        <v>44270</v>
      </c>
      <c r="FJ49" s="221" t="s">
        <v>964</v>
      </c>
      <c r="FK49" s="222" t="s">
        <v>14</v>
      </c>
      <c r="FL49" s="222" t="s">
        <v>14</v>
      </c>
      <c r="FM49" s="222" t="s">
        <v>14</v>
      </c>
      <c r="FN49" s="222" t="s">
        <v>14</v>
      </c>
      <c r="FO49" s="222" t="s">
        <v>14</v>
      </c>
      <c r="FP49" s="218" t="s">
        <v>14</v>
      </c>
      <c r="FQ49" s="219">
        <v>43920</v>
      </c>
      <c r="FR49" s="221" t="s">
        <v>965</v>
      </c>
      <c r="FS49" s="224" t="s">
        <v>14</v>
      </c>
      <c r="FT49" s="224" t="s">
        <v>14</v>
      </c>
      <c r="FU49" s="224" t="s">
        <v>14</v>
      </c>
      <c r="FV49" s="224" t="s">
        <v>14</v>
      </c>
      <c r="FW49" s="224" t="s">
        <v>14</v>
      </c>
      <c r="FX49" s="224" t="s">
        <v>14</v>
      </c>
      <c r="FY49" s="214">
        <v>43920</v>
      </c>
      <c r="FZ49" s="222" t="s">
        <v>3322</v>
      </c>
      <c r="GA49" s="222">
        <v>1</v>
      </c>
      <c r="GB49" s="222" t="s">
        <v>2373</v>
      </c>
      <c r="GC49" s="222" t="s">
        <v>30</v>
      </c>
      <c r="GD49" s="222">
        <v>2</v>
      </c>
      <c r="GE49" s="222" t="s">
        <v>14</v>
      </c>
      <c r="GF49" s="222" t="s">
        <v>14</v>
      </c>
      <c r="GG49" s="223">
        <v>44865</v>
      </c>
      <c r="GH49" s="221" t="s">
        <v>3328</v>
      </c>
      <c r="GI49" s="224">
        <v>1</v>
      </c>
      <c r="GJ49" s="224" t="s">
        <v>2373</v>
      </c>
      <c r="GK49" s="224" t="s">
        <v>30</v>
      </c>
      <c r="GL49" s="224">
        <v>2</v>
      </c>
      <c r="GM49" s="224" t="s">
        <v>14</v>
      </c>
      <c r="GN49" s="224" t="s">
        <v>14</v>
      </c>
      <c r="GO49" s="214">
        <v>44865</v>
      </c>
      <c r="GP49" s="222" t="s">
        <v>3323</v>
      </c>
      <c r="GQ49" s="222">
        <v>1</v>
      </c>
      <c r="GR49" s="222" t="s">
        <v>2373</v>
      </c>
      <c r="GS49" s="222" t="s">
        <v>30</v>
      </c>
      <c r="GT49" s="222">
        <v>2</v>
      </c>
      <c r="GU49" s="222" t="s">
        <v>14</v>
      </c>
      <c r="GV49" s="222" t="s">
        <v>14</v>
      </c>
      <c r="GW49" s="223">
        <v>44865</v>
      </c>
      <c r="GX49" s="221" t="s">
        <v>3329</v>
      </c>
      <c r="GY49" s="224">
        <v>0</v>
      </c>
      <c r="GZ49" s="224" t="s">
        <v>2373</v>
      </c>
      <c r="HA49" s="224" t="s">
        <v>30</v>
      </c>
      <c r="HB49" s="224">
        <v>2</v>
      </c>
      <c r="HC49" s="224" t="s">
        <v>14</v>
      </c>
      <c r="HD49" s="224" t="s">
        <v>14</v>
      </c>
      <c r="HE49" s="214">
        <v>44865</v>
      </c>
      <c r="HF49" s="222" t="s">
        <v>3321</v>
      </c>
      <c r="HG49" s="222">
        <v>2</v>
      </c>
      <c r="HH49" s="222" t="s">
        <v>2373</v>
      </c>
      <c r="HI49" s="222" t="s">
        <v>30</v>
      </c>
      <c r="HJ49" s="222">
        <v>2</v>
      </c>
      <c r="HK49" s="222" t="s">
        <v>14</v>
      </c>
      <c r="HL49" s="222" t="s">
        <v>14</v>
      </c>
      <c r="HM49" s="223">
        <v>44865</v>
      </c>
      <c r="HN49" s="221" t="s">
        <v>3327</v>
      </c>
      <c r="HO49" s="224">
        <v>1</v>
      </c>
      <c r="HP49" s="224" t="s">
        <v>2373</v>
      </c>
      <c r="HQ49" s="224" t="s">
        <v>30</v>
      </c>
      <c r="HR49" s="224">
        <v>2</v>
      </c>
      <c r="HS49" s="224" t="s">
        <v>14</v>
      </c>
      <c r="HT49" s="224" t="s">
        <v>14</v>
      </c>
      <c r="HU49" s="214">
        <v>44865</v>
      </c>
      <c r="HV49" s="222" t="s">
        <v>3324</v>
      </c>
      <c r="HW49" s="222">
        <v>0</v>
      </c>
      <c r="HX49" s="222" t="s">
        <v>2373</v>
      </c>
      <c r="HY49" s="222" t="s">
        <v>30</v>
      </c>
      <c r="HZ49" s="222">
        <v>2</v>
      </c>
      <c r="IA49" s="222" t="s">
        <v>14</v>
      </c>
      <c r="IB49" s="222" t="s">
        <v>14</v>
      </c>
      <c r="IC49" s="223">
        <v>44865</v>
      </c>
      <c r="ID49" s="221" t="s">
        <v>3326</v>
      </c>
      <c r="IE49" s="224">
        <v>1</v>
      </c>
      <c r="IF49" s="224" t="s">
        <v>2373</v>
      </c>
      <c r="IG49" s="224" t="s">
        <v>30</v>
      </c>
      <c r="IH49" s="224">
        <v>2</v>
      </c>
      <c r="II49" s="224" t="s">
        <v>14</v>
      </c>
      <c r="IJ49" s="224" t="s">
        <v>14</v>
      </c>
      <c r="IK49" s="214">
        <v>44865</v>
      </c>
      <c r="IL49" s="222" t="s">
        <v>3325</v>
      </c>
      <c r="IM49" s="222">
        <v>0</v>
      </c>
      <c r="IN49" s="222" t="s">
        <v>2373</v>
      </c>
      <c r="IO49" s="222" t="s">
        <v>30</v>
      </c>
      <c r="IP49" s="222">
        <v>2</v>
      </c>
      <c r="IQ49" s="222" t="s">
        <v>14</v>
      </c>
      <c r="IR49" s="222" t="s">
        <v>14</v>
      </c>
      <c r="IS49" s="223">
        <v>44865</v>
      </c>
    </row>
    <row r="50" spans="1:253" s="11" customFormat="1" ht="12.95" customHeight="1" x14ac:dyDescent="0.2">
      <c r="A50" s="11" t="s">
        <v>987</v>
      </c>
      <c r="B50" s="11" t="s">
        <v>9403</v>
      </c>
      <c r="C50" s="11" t="s">
        <v>988</v>
      </c>
      <c r="D50" s="11" t="s">
        <v>369</v>
      </c>
      <c r="E50" s="11" t="s">
        <v>8797</v>
      </c>
      <c r="F50" s="11" t="s">
        <v>6481</v>
      </c>
      <c r="G50" s="212">
        <v>41191000</v>
      </c>
      <c r="H50" s="213" t="s">
        <v>6478</v>
      </c>
      <c r="I50" s="213" t="s">
        <v>74</v>
      </c>
      <c r="J50" s="213">
        <v>1</v>
      </c>
      <c r="K50" s="213" t="s">
        <v>6480</v>
      </c>
      <c r="L50" s="213" t="s">
        <v>6479</v>
      </c>
      <c r="M50" s="214">
        <v>45041</v>
      </c>
      <c r="N50" s="221" t="s">
        <v>6485</v>
      </c>
      <c r="O50" s="216">
        <v>383312</v>
      </c>
      <c r="P50" s="216" t="s">
        <v>6482</v>
      </c>
      <c r="Q50" s="216" t="s">
        <v>1882</v>
      </c>
      <c r="R50" s="216">
        <v>2</v>
      </c>
      <c r="S50" s="216" t="s">
        <v>6484</v>
      </c>
      <c r="T50" s="216" t="s">
        <v>6483</v>
      </c>
      <c r="U50" s="217">
        <v>45041</v>
      </c>
      <c r="V50" s="221" t="s">
        <v>6489</v>
      </c>
      <c r="W50" s="213">
        <v>45730000</v>
      </c>
      <c r="X50" s="213" t="s">
        <v>6486</v>
      </c>
      <c r="Y50" s="213" t="s">
        <v>19</v>
      </c>
      <c r="Z50" s="213">
        <v>3</v>
      </c>
      <c r="AA50" s="213" t="s">
        <v>6488</v>
      </c>
      <c r="AB50" s="213" t="s">
        <v>6487</v>
      </c>
      <c r="AC50" s="214">
        <v>45041</v>
      </c>
      <c r="AD50" s="221" t="s">
        <v>6493</v>
      </c>
      <c r="AE50" s="218">
        <v>5822000</v>
      </c>
      <c r="AF50" s="218" t="s">
        <v>6490</v>
      </c>
      <c r="AG50" s="218" t="s">
        <v>19</v>
      </c>
      <c r="AH50" s="218">
        <v>3</v>
      </c>
      <c r="AI50" s="218" t="s">
        <v>6492</v>
      </c>
      <c r="AJ50" s="218" t="s">
        <v>6491</v>
      </c>
      <c r="AK50" s="219">
        <v>45041</v>
      </c>
      <c r="AL50" s="221" t="s">
        <v>6497</v>
      </c>
      <c r="AM50" s="213">
        <v>8514000</v>
      </c>
      <c r="AN50" s="213" t="s">
        <v>6494</v>
      </c>
      <c r="AO50" s="213" t="s">
        <v>19</v>
      </c>
      <c r="AP50" s="213">
        <v>3</v>
      </c>
      <c r="AQ50" s="213" t="s">
        <v>6496</v>
      </c>
      <c r="AR50" s="213" t="s">
        <v>6495</v>
      </c>
      <c r="AS50" s="214">
        <v>45041</v>
      </c>
      <c r="AT50" s="222" t="s">
        <v>1000</v>
      </c>
      <c r="AU50" s="218" t="s">
        <v>14</v>
      </c>
      <c r="AV50" s="218" t="s">
        <v>14</v>
      </c>
      <c r="AW50" s="218" t="s">
        <v>14</v>
      </c>
      <c r="AX50" s="218" t="s">
        <v>14</v>
      </c>
      <c r="AY50" s="218" t="s">
        <v>999</v>
      </c>
      <c r="AZ50" s="218" t="s">
        <v>14</v>
      </c>
      <c r="BA50" s="219">
        <v>43950</v>
      </c>
      <c r="BB50" s="221" t="s">
        <v>998</v>
      </c>
      <c r="BC50" s="213" t="s">
        <v>14</v>
      </c>
      <c r="BD50" s="213" t="s">
        <v>14</v>
      </c>
      <c r="BE50" s="213" t="s">
        <v>14</v>
      </c>
      <c r="BF50" s="213" t="s">
        <v>14</v>
      </c>
      <c r="BG50" s="213" t="s">
        <v>14</v>
      </c>
      <c r="BH50" s="213" t="s">
        <v>14</v>
      </c>
      <c r="BI50" s="214">
        <v>43950</v>
      </c>
      <c r="BJ50" s="222" t="s">
        <v>6500</v>
      </c>
      <c r="BK50" s="222">
        <v>1287</v>
      </c>
      <c r="BL50" s="222" t="s">
        <v>6498</v>
      </c>
      <c r="BM50" s="222" t="s">
        <v>1882</v>
      </c>
      <c r="BN50" s="222">
        <v>2</v>
      </c>
      <c r="BO50" s="222" t="s">
        <v>6499</v>
      </c>
      <c r="BP50" s="218" t="s">
        <v>452</v>
      </c>
      <c r="BQ50" s="223">
        <v>45041</v>
      </c>
      <c r="BR50" s="221" t="s">
        <v>990</v>
      </c>
      <c r="BS50" s="224" t="s">
        <v>14</v>
      </c>
      <c r="BT50" s="224" t="s">
        <v>14</v>
      </c>
      <c r="BU50" s="224" t="s">
        <v>14</v>
      </c>
      <c r="BV50" s="224" t="s">
        <v>14</v>
      </c>
      <c r="BW50" s="224" t="s">
        <v>989</v>
      </c>
      <c r="BX50" s="224" t="s">
        <v>14</v>
      </c>
      <c r="BY50" s="214">
        <v>43950</v>
      </c>
      <c r="BZ50" s="222" t="s">
        <v>991</v>
      </c>
      <c r="CA50" s="222" t="s">
        <v>14</v>
      </c>
      <c r="CB50" s="222" t="s">
        <v>14</v>
      </c>
      <c r="CC50" s="222" t="s">
        <v>14</v>
      </c>
      <c r="CD50" s="222" t="s">
        <v>14</v>
      </c>
      <c r="CE50" s="222" t="s">
        <v>989</v>
      </c>
      <c r="CF50" s="222" t="s">
        <v>14</v>
      </c>
      <c r="CG50" s="223">
        <v>43950</v>
      </c>
      <c r="CH50" s="221" t="s">
        <v>9918</v>
      </c>
      <c r="CI50" s="222" t="e">
        <v>#N/A</v>
      </c>
      <c r="CJ50" s="222" t="e">
        <v>#N/A</v>
      </c>
      <c r="CK50" s="222" t="e">
        <v>#N/A</v>
      </c>
      <c r="CL50" s="222" t="e">
        <v>#N/A</v>
      </c>
      <c r="CM50" s="222" t="e">
        <v>#N/A</v>
      </c>
      <c r="CN50" s="222" t="e">
        <v>#N/A</v>
      </c>
      <c r="CO50" s="225" t="e">
        <v>#N/A</v>
      </c>
      <c r="CP50" s="222" t="s">
        <v>997</v>
      </c>
      <c r="CQ50" s="224">
        <v>133900</v>
      </c>
      <c r="CR50" s="224" t="s">
        <v>994</v>
      </c>
      <c r="CS50" s="224" t="s">
        <v>19</v>
      </c>
      <c r="CT50" s="224">
        <v>3</v>
      </c>
      <c r="CU50" s="224" t="s">
        <v>996</v>
      </c>
      <c r="CV50" s="224" t="s">
        <v>995</v>
      </c>
      <c r="CW50" s="214">
        <v>43950</v>
      </c>
      <c r="CX50" s="222" t="s">
        <v>6505</v>
      </c>
      <c r="CY50" s="218">
        <v>2994000</v>
      </c>
      <c r="CZ50" s="218" t="s">
        <v>6503</v>
      </c>
      <c r="DA50" s="218" t="s">
        <v>19</v>
      </c>
      <c r="DB50" s="218">
        <v>3</v>
      </c>
      <c r="DC50" s="218" t="s">
        <v>6510</v>
      </c>
      <c r="DD50" s="218" t="s">
        <v>6504</v>
      </c>
      <c r="DE50" s="220">
        <v>45041</v>
      </c>
      <c r="DF50" s="221" t="s">
        <v>6507</v>
      </c>
      <c r="DG50" s="213">
        <v>39909000</v>
      </c>
      <c r="DH50" s="224" t="s">
        <v>6503</v>
      </c>
      <c r="DI50" s="224" t="s">
        <v>19</v>
      </c>
      <c r="DJ50" s="224">
        <v>3</v>
      </c>
      <c r="DK50" s="224" t="s">
        <v>6506</v>
      </c>
      <c r="DL50" s="224" t="s">
        <v>6504</v>
      </c>
      <c r="DM50" s="214">
        <v>45041</v>
      </c>
      <c r="DN50" s="222" t="s">
        <v>6509</v>
      </c>
      <c r="DO50" s="218">
        <v>2828000</v>
      </c>
      <c r="DP50" s="222" t="s">
        <v>6503</v>
      </c>
      <c r="DQ50" s="222" t="s">
        <v>19</v>
      </c>
      <c r="DR50" s="222">
        <v>3</v>
      </c>
      <c r="DS50" s="222" t="s">
        <v>6508</v>
      </c>
      <c r="DT50" s="222" t="s">
        <v>6504</v>
      </c>
      <c r="DU50" s="223">
        <v>45041</v>
      </c>
      <c r="DV50" s="221" t="s">
        <v>6511</v>
      </c>
      <c r="DW50" s="213">
        <v>2466000</v>
      </c>
      <c r="DX50" s="224" t="s">
        <v>6503</v>
      </c>
      <c r="DY50" s="224" t="s">
        <v>19</v>
      </c>
      <c r="DZ50" s="224">
        <v>3</v>
      </c>
      <c r="EA50" s="224" t="s">
        <v>6510</v>
      </c>
      <c r="EB50" s="224" t="s">
        <v>6504</v>
      </c>
      <c r="EC50" s="214">
        <v>45041</v>
      </c>
      <c r="ED50" s="222" t="s">
        <v>6512</v>
      </c>
      <c r="EE50" s="218">
        <v>382000</v>
      </c>
      <c r="EF50" s="222" t="s">
        <v>6503</v>
      </c>
      <c r="EG50" s="222" t="s">
        <v>19</v>
      </c>
      <c r="EH50" s="222">
        <v>3</v>
      </c>
      <c r="EI50" s="222" t="s">
        <v>6510</v>
      </c>
      <c r="EJ50" s="222" t="s">
        <v>6504</v>
      </c>
      <c r="EK50" s="223">
        <v>45041</v>
      </c>
      <c r="EL50" s="221" t="s">
        <v>6513</v>
      </c>
      <c r="EM50" s="213">
        <v>146000</v>
      </c>
      <c r="EN50" s="224" t="s">
        <v>6503</v>
      </c>
      <c r="EO50" s="224" t="s">
        <v>19</v>
      </c>
      <c r="EP50" s="224">
        <v>3</v>
      </c>
      <c r="EQ50" s="224" t="s">
        <v>6510</v>
      </c>
      <c r="ER50" s="224" t="s">
        <v>6504</v>
      </c>
      <c r="ES50" s="214">
        <v>45041</v>
      </c>
      <c r="ET50" s="222" t="s">
        <v>6502</v>
      </c>
      <c r="EU50" s="222">
        <v>1287</v>
      </c>
      <c r="EV50" s="222" t="s">
        <v>6498</v>
      </c>
      <c r="EW50" s="222" t="s">
        <v>1882</v>
      </c>
      <c r="EX50" s="222">
        <v>2</v>
      </c>
      <c r="EY50" s="222" t="s">
        <v>6501</v>
      </c>
      <c r="EZ50" s="222" t="s">
        <v>452</v>
      </c>
      <c r="FA50" s="223">
        <v>45041</v>
      </c>
      <c r="FB50" s="221" t="s">
        <v>993</v>
      </c>
      <c r="FC50" s="224">
        <v>5</v>
      </c>
      <c r="FD50" s="224" t="s">
        <v>924</v>
      </c>
      <c r="FE50" s="224" t="s">
        <v>74</v>
      </c>
      <c r="FF50" s="224">
        <v>1</v>
      </c>
      <c r="FG50" s="224" t="s">
        <v>992</v>
      </c>
      <c r="FH50" s="224" t="s">
        <v>925</v>
      </c>
      <c r="FI50" s="214">
        <v>43950</v>
      </c>
      <c r="FJ50" s="221" t="s">
        <v>1066</v>
      </c>
      <c r="FK50" s="222">
        <v>1500000</v>
      </c>
      <c r="FL50" s="222" t="s">
        <v>1063</v>
      </c>
      <c r="FM50" s="222" t="s">
        <v>19</v>
      </c>
      <c r="FN50" s="222">
        <v>3</v>
      </c>
      <c r="FO50" s="222" t="s">
        <v>1065</v>
      </c>
      <c r="FP50" s="218" t="s">
        <v>1064</v>
      </c>
      <c r="FQ50" s="219">
        <v>44015</v>
      </c>
      <c r="FR50" s="221" t="s">
        <v>1068</v>
      </c>
      <c r="FS50" s="224">
        <v>300000</v>
      </c>
      <c r="FT50" s="224" t="s">
        <v>1063</v>
      </c>
      <c r="FU50" s="224" t="s">
        <v>19</v>
      </c>
      <c r="FV50" s="224">
        <v>3</v>
      </c>
      <c r="FW50" s="224" t="s">
        <v>1067</v>
      </c>
      <c r="FX50" s="224" t="s">
        <v>1064</v>
      </c>
      <c r="FY50" s="214">
        <v>44015</v>
      </c>
      <c r="FZ50" s="222" t="s">
        <v>3331</v>
      </c>
      <c r="GA50" s="222">
        <v>0</v>
      </c>
      <c r="GB50" s="222" t="s">
        <v>2373</v>
      </c>
      <c r="GC50" s="222" t="s">
        <v>30</v>
      </c>
      <c r="GD50" s="222">
        <v>2</v>
      </c>
      <c r="GE50" s="222" t="s">
        <v>14</v>
      </c>
      <c r="GF50" s="222" t="s">
        <v>14</v>
      </c>
      <c r="GG50" s="223">
        <v>44865</v>
      </c>
      <c r="GH50" s="221" t="s">
        <v>3337</v>
      </c>
      <c r="GI50" s="224">
        <v>2</v>
      </c>
      <c r="GJ50" s="224" t="s">
        <v>2373</v>
      </c>
      <c r="GK50" s="224" t="s">
        <v>30</v>
      </c>
      <c r="GL50" s="224">
        <v>2</v>
      </c>
      <c r="GM50" s="224" t="s">
        <v>14</v>
      </c>
      <c r="GN50" s="224" t="s">
        <v>14</v>
      </c>
      <c r="GO50" s="214">
        <v>44865</v>
      </c>
      <c r="GP50" s="222" t="s">
        <v>3332</v>
      </c>
      <c r="GQ50" s="222">
        <v>2</v>
      </c>
      <c r="GR50" s="222" t="s">
        <v>2373</v>
      </c>
      <c r="GS50" s="222" t="s">
        <v>30</v>
      </c>
      <c r="GT50" s="222">
        <v>2</v>
      </c>
      <c r="GU50" s="222" t="s">
        <v>14</v>
      </c>
      <c r="GV50" s="222" t="s">
        <v>14</v>
      </c>
      <c r="GW50" s="223">
        <v>44865</v>
      </c>
      <c r="GX50" s="221" t="s">
        <v>3338</v>
      </c>
      <c r="GY50" s="224">
        <v>0</v>
      </c>
      <c r="GZ50" s="224" t="s">
        <v>2373</v>
      </c>
      <c r="HA50" s="224" t="s">
        <v>30</v>
      </c>
      <c r="HB50" s="224">
        <v>2</v>
      </c>
      <c r="HC50" s="224" t="s">
        <v>14</v>
      </c>
      <c r="HD50" s="224" t="s">
        <v>14</v>
      </c>
      <c r="HE50" s="214">
        <v>44865</v>
      </c>
      <c r="HF50" s="222" t="s">
        <v>3330</v>
      </c>
      <c r="HG50" s="222">
        <v>2</v>
      </c>
      <c r="HH50" s="222" t="s">
        <v>2373</v>
      </c>
      <c r="HI50" s="222" t="s">
        <v>30</v>
      </c>
      <c r="HJ50" s="222">
        <v>2</v>
      </c>
      <c r="HK50" s="222" t="s">
        <v>14</v>
      </c>
      <c r="HL50" s="222" t="s">
        <v>14</v>
      </c>
      <c r="HM50" s="223">
        <v>44865</v>
      </c>
      <c r="HN50" s="221" t="s">
        <v>3336</v>
      </c>
      <c r="HO50" s="224">
        <v>3</v>
      </c>
      <c r="HP50" s="224" t="s">
        <v>2373</v>
      </c>
      <c r="HQ50" s="224" t="s">
        <v>30</v>
      </c>
      <c r="HR50" s="224">
        <v>2</v>
      </c>
      <c r="HS50" s="224" t="s">
        <v>14</v>
      </c>
      <c r="HT50" s="224" t="s">
        <v>14</v>
      </c>
      <c r="HU50" s="214">
        <v>44865</v>
      </c>
      <c r="HV50" s="222" t="s">
        <v>3333</v>
      </c>
      <c r="HW50" s="222">
        <v>2</v>
      </c>
      <c r="HX50" s="222" t="s">
        <v>2373</v>
      </c>
      <c r="HY50" s="222" t="s">
        <v>30</v>
      </c>
      <c r="HZ50" s="222">
        <v>2</v>
      </c>
      <c r="IA50" s="222" t="s">
        <v>14</v>
      </c>
      <c r="IB50" s="222" t="s">
        <v>14</v>
      </c>
      <c r="IC50" s="223">
        <v>44865</v>
      </c>
      <c r="ID50" s="221" t="s">
        <v>3335</v>
      </c>
      <c r="IE50" s="224">
        <v>3</v>
      </c>
      <c r="IF50" s="224" t="s">
        <v>2373</v>
      </c>
      <c r="IG50" s="224" t="s">
        <v>30</v>
      </c>
      <c r="IH50" s="224">
        <v>2</v>
      </c>
      <c r="II50" s="224" t="s">
        <v>14</v>
      </c>
      <c r="IJ50" s="224" t="s">
        <v>14</v>
      </c>
      <c r="IK50" s="214">
        <v>44865</v>
      </c>
      <c r="IL50" s="222" t="s">
        <v>3334</v>
      </c>
      <c r="IM50" s="222">
        <v>1</v>
      </c>
      <c r="IN50" s="222" t="s">
        <v>2373</v>
      </c>
      <c r="IO50" s="222" t="s">
        <v>30</v>
      </c>
      <c r="IP50" s="222">
        <v>2</v>
      </c>
      <c r="IQ50" s="222" t="s">
        <v>14</v>
      </c>
      <c r="IR50" s="222" t="s">
        <v>14</v>
      </c>
      <c r="IS50" s="223">
        <v>44865</v>
      </c>
    </row>
    <row r="51" spans="1:253" s="11" customFormat="1" ht="12.95" customHeight="1" x14ac:dyDescent="0.2">
      <c r="A51" s="11" t="s">
        <v>367</v>
      </c>
      <c r="B51" s="11" t="s">
        <v>9407</v>
      </c>
      <c r="C51" s="11" t="s">
        <v>368</v>
      </c>
      <c r="D51" s="11" t="s">
        <v>369</v>
      </c>
      <c r="E51" s="11" t="s">
        <v>8797</v>
      </c>
      <c r="F51" s="11" t="s">
        <v>6514</v>
      </c>
      <c r="G51" s="212">
        <v>41191000</v>
      </c>
      <c r="H51" s="213" t="s">
        <v>6478</v>
      </c>
      <c r="I51" s="213" t="s">
        <v>74</v>
      </c>
      <c r="J51" s="213">
        <v>1</v>
      </c>
      <c r="K51" s="213" t="s">
        <v>6480</v>
      </c>
      <c r="L51" s="213" t="s">
        <v>6479</v>
      </c>
      <c r="M51" s="214">
        <v>45041</v>
      </c>
      <c r="N51" s="221" t="s">
        <v>6515</v>
      </c>
      <c r="O51" s="216">
        <v>383312</v>
      </c>
      <c r="P51" s="216" t="s">
        <v>6482</v>
      </c>
      <c r="Q51" s="216" t="s">
        <v>1882</v>
      </c>
      <c r="R51" s="216">
        <v>2</v>
      </c>
      <c r="S51" s="216" t="s">
        <v>6484</v>
      </c>
      <c r="T51" s="216" t="s">
        <v>6483</v>
      </c>
      <c r="U51" s="217">
        <v>45041</v>
      </c>
      <c r="V51" s="221" t="s">
        <v>6517</v>
      </c>
      <c r="W51" s="213">
        <v>40576000</v>
      </c>
      <c r="X51" s="213" t="s">
        <v>6486</v>
      </c>
      <c r="Y51" s="213" t="s">
        <v>19</v>
      </c>
      <c r="Z51" s="213">
        <v>3</v>
      </c>
      <c r="AA51" s="213" t="s">
        <v>6516</v>
      </c>
      <c r="AB51" s="213" t="s">
        <v>6487</v>
      </c>
      <c r="AC51" s="214">
        <v>45041</v>
      </c>
      <c r="AD51" s="221" t="s">
        <v>6520</v>
      </c>
      <c r="AE51" s="218">
        <v>5300000</v>
      </c>
      <c r="AF51" s="218" t="s">
        <v>6518</v>
      </c>
      <c r="AG51" s="218" t="s">
        <v>19</v>
      </c>
      <c r="AH51" s="218">
        <v>3</v>
      </c>
      <c r="AI51" s="218" t="s">
        <v>6492</v>
      </c>
      <c r="AJ51" s="218" t="s">
        <v>6519</v>
      </c>
      <c r="AK51" s="219">
        <v>45041</v>
      </c>
      <c r="AL51" s="221" t="s">
        <v>6524</v>
      </c>
      <c r="AM51" s="213">
        <v>8252000</v>
      </c>
      <c r="AN51" s="213" t="s">
        <v>6521</v>
      </c>
      <c r="AO51" s="213" t="s">
        <v>1882</v>
      </c>
      <c r="AP51" s="213">
        <v>2</v>
      </c>
      <c r="AQ51" s="213" t="s">
        <v>6523</v>
      </c>
      <c r="AR51" s="213" t="s">
        <v>6522</v>
      </c>
      <c r="AS51" s="214">
        <v>45041</v>
      </c>
      <c r="AT51" s="222" t="s">
        <v>581</v>
      </c>
      <c r="AU51" s="218" t="s">
        <v>14</v>
      </c>
      <c r="AV51" s="218" t="s">
        <v>14</v>
      </c>
      <c r="AW51" s="218" t="s">
        <v>30</v>
      </c>
      <c r="AX51" s="218">
        <v>2</v>
      </c>
      <c r="AY51" s="218" t="s">
        <v>580</v>
      </c>
      <c r="AZ51" s="218" t="s">
        <v>14</v>
      </c>
      <c r="BA51" s="219">
        <v>43524</v>
      </c>
      <c r="BB51" s="221" t="s">
        <v>372</v>
      </c>
      <c r="BC51" s="213" t="s">
        <v>14</v>
      </c>
      <c r="BD51" s="213">
        <v>0</v>
      </c>
      <c r="BE51" s="213" t="s">
        <v>30</v>
      </c>
      <c r="BF51" s="213">
        <v>2</v>
      </c>
      <c r="BG51" s="213">
        <v>0</v>
      </c>
      <c r="BH51" s="213">
        <v>0</v>
      </c>
      <c r="BI51" s="214">
        <v>43511</v>
      </c>
      <c r="BJ51" s="222" t="s">
        <v>6525</v>
      </c>
      <c r="BK51" s="222">
        <v>1287</v>
      </c>
      <c r="BL51" s="222" t="s">
        <v>6498</v>
      </c>
      <c r="BM51" s="222" t="s">
        <v>1882</v>
      </c>
      <c r="BN51" s="222">
        <v>2</v>
      </c>
      <c r="BO51" s="222" t="s">
        <v>6499</v>
      </c>
      <c r="BP51" s="218" t="s">
        <v>452</v>
      </c>
      <c r="BQ51" s="223">
        <v>45041</v>
      </c>
      <c r="BR51" s="221" t="s">
        <v>370</v>
      </c>
      <c r="BS51" s="224" t="s">
        <v>14</v>
      </c>
      <c r="BT51" s="224">
        <v>0</v>
      </c>
      <c r="BU51" s="224" t="s">
        <v>30</v>
      </c>
      <c r="BV51" s="224">
        <v>2</v>
      </c>
      <c r="BW51" s="224">
        <v>0</v>
      </c>
      <c r="BX51" s="224">
        <v>0</v>
      </c>
      <c r="BY51" s="214">
        <v>43511</v>
      </c>
      <c r="BZ51" s="222" t="s">
        <v>371</v>
      </c>
      <c r="CA51" s="222" t="s">
        <v>14</v>
      </c>
      <c r="CB51" s="222" t="s">
        <v>14</v>
      </c>
      <c r="CC51" s="222" t="s">
        <v>14</v>
      </c>
      <c r="CD51" s="222" t="s">
        <v>14</v>
      </c>
      <c r="CE51" s="222" t="s">
        <v>14</v>
      </c>
      <c r="CF51" s="222" t="s">
        <v>14</v>
      </c>
      <c r="CG51" s="223">
        <v>43511</v>
      </c>
      <c r="CH51" s="221" t="s">
        <v>9919</v>
      </c>
      <c r="CI51" s="222" t="e">
        <v>#N/A</v>
      </c>
      <c r="CJ51" s="222" t="e">
        <v>#N/A</v>
      </c>
      <c r="CK51" s="222" t="e">
        <v>#N/A</v>
      </c>
      <c r="CL51" s="222" t="e">
        <v>#N/A</v>
      </c>
      <c r="CM51" s="222" t="e">
        <v>#N/A</v>
      </c>
      <c r="CN51" s="222" t="e">
        <v>#N/A</v>
      </c>
      <c r="CO51" s="225" t="e">
        <v>#N/A</v>
      </c>
      <c r="CP51" s="222" t="s">
        <v>1003</v>
      </c>
      <c r="CQ51" s="224">
        <v>133900</v>
      </c>
      <c r="CR51" s="224" t="s">
        <v>1001</v>
      </c>
      <c r="CS51" s="224" t="s">
        <v>19</v>
      </c>
      <c r="CT51" s="224">
        <v>3</v>
      </c>
      <c r="CU51" s="224" t="s">
        <v>996</v>
      </c>
      <c r="CV51" s="224" t="s">
        <v>1002</v>
      </c>
      <c r="CW51" s="214">
        <v>43950</v>
      </c>
      <c r="CX51" s="222" t="s">
        <v>6528</v>
      </c>
      <c r="CY51" s="218">
        <v>2500000</v>
      </c>
      <c r="CZ51" s="218" t="s">
        <v>6518</v>
      </c>
      <c r="DA51" s="218" t="s">
        <v>74</v>
      </c>
      <c r="DB51" s="218">
        <v>1</v>
      </c>
      <c r="DC51" s="218" t="s">
        <v>6533</v>
      </c>
      <c r="DD51" s="218" t="s">
        <v>6519</v>
      </c>
      <c r="DE51" s="220">
        <v>45041</v>
      </c>
      <c r="DF51" s="221" t="s">
        <v>6530</v>
      </c>
      <c r="DG51" s="213">
        <v>35276000</v>
      </c>
      <c r="DH51" s="224" t="s">
        <v>6518</v>
      </c>
      <c r="DI51" s="224" t="s">
        <v>74</v>
      </c>
      <c r="DJ51" s="224">
        <v>1</v>
      </c>
      <c r="DK51" s="224" t="s">
        <v>6529</v>
      </c>
      <c r="DL51" s="224" t="s">
        <v>6519</v>
      </c>
      <c r="DM51" s="214">
        <v>45041</v>
      </c>
      <c r="DN51" s="222" t="s">
        <v>6532</v>
      </c>
      <c r="DO51" s="218">
        <v>2800000</v>
      </c>
      <c r="DP51" s="222" t="s">
        <v>6518</v>
      </c>
      <c r="DQ51" s="222" t="s">
        <v>74</v>
      </c>
      <c r="DR51" s="222">
        <v>1</v>
      </c>
      <c r="DS51" s="222" t="s">
        <v>6531</v>
      </c>
      <c r="DT51" s="222" t="s">
        <v>6519</v>
      </c>
      <c r="DU51" s="223">
        <v>45041</v>
      </c>
      <c r="DV51" s="221" t="s">
        <v>6534</v>
      </c>
      <c r="DW51" s="213">
        <v>2150000</v>
      </c>
      <c r="DX51" s="224" t="s">
        <v>6518</v>
      </c>
      <c r="DY51" s="224" t="s">
        <v>74</v>
      </c>
      <c r="DZ51" s="224">
        <v>1</v>
      </c>
      <c r="EA51" s="224" t="s">
        <v>6533</v>
      </c>
      <c r="EB51" s="224" t="s">
        <v>6519</v>
      </c>
      <c r="EC51" s="214">
        <v>45041</v>
      </c>
      <c r="ED51" s="222" t="s">
        <v>6535</v>
      </c>
      <c r="EE51" s="218">
        <v>225000</v>
      </c>
      <c r="EF51" s="222" t="s">
        <v>6518</v>
      </c>
      <c r="EG51" s="222" t="s">
        <v>74</v>
      </c>
      <c r="EH51" s="222">
        <v>1</v>
      </c>
      <c r="EI51" s="222" t="s">
        <v>6533</v>
      </c>
      <c r="EJ51" s="222" t="s">
        <v>6519</v>
      </c>
      <c r="EK51" s="223">
        <v>45041</v>
      </c>
      <c r="EL51" s="221" t="s">
        <v>6536</v>
      </c>
      <c r="EM51" s="213">
        <v>125000</v>
      </c>
      <c r="EN51" s="224" t="s">
        <v>6518</v>
      </c>
      <c r="EO51" s="224" t="s">
        <v>74</v>
      </c>
      <c r="EP51" s="224">
        <v>1</v>
      </c>
      <c r="EQ51" s="224" t="s">
        <v>6533</v>
      </c>
      <c r="ER51" s="224" t="s">
        <v>6519</v>
      </c>
      <c r="ES51" s="214">
        <v>45041</v>
      </c>
      <c r="ET51" s="222" t="s">
        <v>6527</v>
      </c>
      <c r="EU51" s="222">
        <v>1287</v>
      </c>
      <c r="EV51" s="222" t="s">
        <v>6498</v>
      </c>
      <c r="EW51" s="222" t="s">
        <v>1882</v>
      </c>
      <c r="EX51" s="222">
        <v>2</v>
      </c>
      <c r="EY51" s="222" t="s">
        <v>6526</v>
      </c>
      <c r="EZ51" s="222" t="s">
        <v>452</v>
      </c>
      <c r="FA51" s="223">
        <v>45041</v>
      </c>
      <c r="FB51" s="221" t="s">
        <v>927</v>
      </c>
      <c r="FC51" s="224">
        <v>5</v>
      </c>
      <c r="FD51" s="224" t="s">
        <v>924</v>
      </c>
      <c r="FE51" s="224" t="s">
        <v>74</v>
      </c>
      <c r="FF51" s="224">
        <v>1</v>
      </c>
      <c r="FG51" s="224" t="s">
        <v>926</v>
      </c>
      <c r="FH51" s="224" t="s">
        <v>925</v>
      </c>
      <c r="FI51" s="214">
        <v>43867</v>
      </c>
      <c r="FJ51" s="221" t="s">
        <v>1070</v>
      </c>
      <c r="FK51" s="222">
        <v>1500000</v>
      </c>
      <c r="FL51" s="222" t="s">
        <v>1063</v>
      </c>
      <c r="FM51" s="222" t="s">
        <v>19</v>
      </c>
      <c r="FN51" s="222">
        <v>3</v>
      </c>
      <c r="FO51" s="222" t="s">
        <v>1069</v>
      </c>
      <c r="FP51" s="218" t="s">
        <v>1064</v>
      </c>
      <c r="FQ51" s="219">
        <v>44015</v>
      </c>
      <c r="FR51" s="221" t="s">
        <v>1072</v>
      </c>
      <c r="FS51" s="224">
        <v>300000</v>
      </c>
      <c r="FT51" s="224" t="s">
        <v>1063</v>
      </c>
      <c r="FU51" s="224" t="s">
        <v>19</v>
      </c>
      <c r="FV51" s="224">
        <v>3</v>
      </c>
      <c r="FW51" s="224" t="s">
        <v>1071</v>
      </c>
      <c r="FX51" s="224" t="s">
        <v>1064</v>
      </c>
      <c r="FY51" s="214">
        <v>44015</v>
      </c>
      <c r="FZ51" s="222" t="s">
        <v>3340</v>
      </c>
      <c r="GA51" s="222">
        <v>0</v>
      </c>
      <c r="GB51" s="222" t="s">
        <v>2373</v>
      </c>
      <c r="GC51" s="222" t="s">
        <v>30</v>
      </c>
      <c r="GD51" s="222">
        <v>2</v>
      </c>
      <c r="GE51" s="222" t="s">
        <v>14</v>
      </c>
      <c r="GF51" s="222" t="s">
        <v>14</v>
      </c>
      <c r="GG51" s="223">
        <v>44865</v>
      </c>
      <c r="GH51" s="221" t="s">
        <v>3346</v>
      </c>
      <c r="GI51" s="224">
        <v>2</v>
      </c>
      <c r="GJ51" s="224" t="s">
        <v>2373</v>
      </c>
      <c r="GK51" s="224" t="s">
        <v>30</v>
      </c>
      <c r="GL51" s="224">
        <v>2</v>
      </c>
      <c r="GM51" s="224" t="s">
        <v>14</v>
      </c>
      <c r="GN51" s="224" t="s">
        <v>14</v>
      </c>
      <c r="GO51" s="214">
        <v>44865</v>
      </c>
      <c r="GP51" s="222" t="s">
        <v>3341</v>
      </c>
      <c r="GQ51" s="222">
        <v>2</v>
      </c>
      <c r="GR51" s="222" t="s">
        <v>2373</v>
      </c>
      <c r="GS51" s="222" t="s">
        <v>30</v>
      </c>
      <c r="GT51" s="222">
        <v>2</v>
      </c>
      <c r="GU51" s="222" t="s">
        <v>14</v>
      </c>
      <c r="GV51" s="222" t="s">
        <v>14</v>
      </c>
      <c r="GW51" s="223">
        <v>44865</v>
      </c>
      <c r="GX51" s="221" t="s">
        <v>3347</v>
      </c>
      <c r="GY51" s="224">
        <v>0</v>
      </c>
      <c r="GZ51" s="224" t="s">
        <v>2373</v>
      </c>
      <c r="HA51" s="224" t="s">
        <v>30</v>
      </c>
      <c r="HB51" s="224">
        <v>2</v>
      </c>
      <c r="HC51" s="224" t="s">
        <v>14</v>
      </c>
      <c r="HD51" s="224" t="s">
        <v>14</v>
      </c>
      <c r="HE51" s="214">
        <v>44865</v>
      </c>
      <c r="HF51" s="222" t="s">
        <v>3339</v>
      </c>
      <c r="HG51" s="222">
        <v>2</v>
      </c>
      <c r="HH51" s="222" t="s">
        <v>2373</v>
      </c>
      <c r="HI51" s="222" t="s">
        <v>30</v>
      </c>
      <c r="HJ51" s="222">
        <v>2</v>
      </c>
      <c r="HK51" s="222" t="s">
        <v>14</v>
      </c>
      <c r="HL51" s="222" t="s">
        <v>14</v>
      </c>
      <c r="HM51" s="223">
        <v>44865</v>
      </c>
      <c r="HN51" s="221" t="s">
        <v>3345</v>
      </c>
      <c r="HO51" s="224">
        <v>3</v>
      </c>
      <c r="HP51" s="224" t="s">
        <v>2373</v>
      </c>
      <c r="HQ51" s="224" t="s">
        <v>30</v>
      </c>
      <c r="HR51" s="224">
        <v>2</v>
      </c>
      <c r="HS51" s="224" t="s">
        <v>14</v>
      </c>
      <c r="HT51" s="224" t="s">
        <v>14</v>
      </c>
      <c r="HU51" s="214">
        <v>44865</v>
      </c>
      <c r="HV51" s="222" t="s">
        <v>3342</v>
      </c>
      <c r="HW51" s="222">
        <v>2</v>
      </c>
      <c r="HX51" s="222" t="s">
        <v>2373</v>
      </c>
      <c r="HY51" s="222" t="s">
        <v>30</v>
      </c>
      <c r="HZ51" s="222">
        <v>2</v>
      </c>
      <c r="IA51" s="222" t="s">
        <v>14</v>
      </c>
      <c r="IB51" s="222" t="s">
        <v>14</v>
      </c>
      <c r="IC51" s="223">
        <v>44865</v>
      </c>
      <c r="ID51" s="221" t="s">
        <v>3344</v>
      </c>
      <c r="IE51" s="224">
        <v>3</v>
      </c>
      <c r="IF51" s="224" t="s">
        <v>2373</v>
      </c>
      <c r="IG51" s="224" t="s">
        <v>30</v>
      </c>
      <c r="IH51" s="224">
        <v>2</v>
      </c>
      <c r="II51" s="224" t="s">
        <v>14</v>
      </c>
      <c r="IJ51" s="224" t="s">
        <v>14</v>
      </c>
      <c r="IK51" s="214">
        <v>44865</v>
      </c>
      <c r="IL51" s="222" t="s">
        <v>3343</v>
      </c>
      <c r="IM51" s="222">
        <v>1</v>
      </c>
      <c r="IN51" s="222" t="s">
        <v>2373</v>
      </c>
      <c r="IO51" s="222" t="s">
        <v>30</v>
      </c>
      <c r="IP51" s="222">
        <v>2</v>
      </c>
      <c r="IQ51" s="222" t="s">
        <v>14</v>
      </c>
      <c r="IR51" s="222" t="s">
        <v>14</v>
      </c>
      <c r="IS51" s="223">
        <v>44865</v>
      </c>
    </row>
    <row r="52" spans="1:253" s="11" customFormat="1" ht="12.95" customHeight="1" x14ac:dyDescent="0.2">
      <c r="A52" s="11" t="s">
        <v>373</v>
      </c>
      <c r="B52" s="11" t="s">
        <v>9284</v>
      </c>
      <c r="C52" s="11" t="s">
        <v>374</v>
      </c>
      <c r="D52" s="11" t="s">
        <v>369</v>
      </c>
      <c r="E52" s="11" t="s">
        <v>8797</v>
      </c>
      <c r="F52" s="11" t="s">
        <v>6537</v>
      </c>
      <c r="G52" s="212">
        <v>41191000</v>
      </c>
      <c r="H52" s="213" t="s">
        <v>6478</v>
      </c>
      <c r="I52" s="213" t="s">
        <v>74</v>
      </c>
      <c r="J52" s="213">
        <v>1</v>
      </c>
      <c r="K52" s="213" t="s">
        <v>6480</v>
      </c>
      <c r="L52" s="213" t="s">
        <v>6479</v>
      </c>
      <c r="M52" s="214">
        <v>45041</v>
      </c>
      <c r="N52" s="221" t="s">
        <v>6541</v>
      </c>
      <c r="O52" s="216">
        <v>38650</v>
      </c>
      <c r="P52" s="216" t="s">
        <v>6538</v>
      </c>
      <c r="Q52" s="216" t="s">
        <v>74</v>
      </c>
      <c r="R52" s="216">
        <v>1</v>
      </c>
      <c r="S52" s="216" t="s">
        <v>6540</v>
      </c>
      <c r="T52" s="216" t="s">
        <v>6539</v>
      </c>
      <c r="U52" s="217">
        <v>45041</v>
      </c>
      <c r="V52" s="221" t="s">
        <v>6545</v>
      </c>
      <c r="W52" s="213">
        <v>5155000</v>
      </c>
      <c r="X52" s="213" t="s">
        <v>6542</v>
      </c>
      <c r="Y52" s="213" t="s">
        <v>19</v>
      </c>
      <c r="Z52" s="213">
        <v>3</v>
      </c>
      <c r="AA52" s="213" t="s">
        <v>6544</v>
      </c>
      <c r="AB52" s="213" t="s">
        <v>6543</v>
      </c>
      <c r="AC52" s="214">
        <v>45041</v>
      </c>
      <c r="AD52" s="221" t="s">
        <v>6549</v>
      </c>
      <c r="AE52" s="218">
        <v>522000</v>
      </c>
      <c r="AF52" s="218" t="s">
        <v>6546</v>
      </c>
      <c r="AG52" s="218" t="s">
        <v>1882</v>
      </c>
      <c r="AH52" s="218">
        <v>2</v>
      </c>
      <c r="AI52" s="218" t="s">
        <v>6548</v>
      </c>
      <c r="AJ52" s="218" t="s">
        <v>6547</v>
      </c>
      <c r="AK52" s="219">
        <v>45041</v>
      </c>
      <c r="AL52" s="221" t="s">
        <v>6553</v>
      </c>
      <c r="AM52" s="213">
        <v>262000</v>
      </c>
      <c r="AN52" s="213" t="s">
        <v>6550</v>
      </c>
      <c r="AO52" s="213" t="s">
        <v>1882</v>
      </c>
      <c r="AP52" s="213">
        <v>2</v>
      </c>
      <c r="AQ52" s="213" t="s">
        <v>6552</v>
      </c>
      <c r="AR52" s="213" t="s">
        <v>6551</v>
      </c>
      <c r="AS52" s="214">
        <v>45041</v>
      </c>
      <c r="AT52" s="222" t="s">
        <v>384</v>
      </c>
      <c r="AU52" s="218" t="s">
        <v>14</v>
      </c>
      <c r="AV52" s="218">
        <v>0</v>
      </c>
      <c r="AW52" s="218" t="s">
        <v>30</v>
      </c>
      <c r="AX52" s="218">
        <v>2</v>
      </c>
      <c r="AY52" s="218">
        <v>0</v>
      </c>
      <c r="AZ52" s="218">
        <v>0</v>
      </c>
      <c r="BA52" s="219">
        <v>43511</v>
      </c>
      <c r="BB52" s="221" t="s">
        <v>383</v>
      </c>
      <c r="BC52" s="213" t="s">
        <v>14</v>
      </c>
      <c r="BD52" s="213">
        <v>0</v>
      </c>
      <c r="BE52" s="213" t="s">
        <v>30</v>
      </c>
      <c r="BF52" s="213">
        <v>2</v>
      </c>
      <c r="BG52" s="213">
        <v>0</v>
      </c>
      <c r="BH52" s="213">
        <v>0</v>
      </c>
      <c r="BI52" s="214">
        <v>43511</v>
      </c>
      <c r="BJ52" s="222" t="s">
        <v>3880</v>
      </c>
      <c r="BK52" s="222">
        <v>0</v>
      </c>
      <c r="BL52" s="222" t="s">
        <v>794</v>
      </c>
      <c r="BM52" s="222" t="s">
        <v>14</v>
      </c>
      <c r="BN52" s="222" t="s">
        <v>14</v>
      </c>
      <c r="BO52" s="222" t="s">
        <v>794</v>
      </c>
      <c r="BP52" s="218" t="s">
        <v>794</v>
      </c>
      <c r="BQ52" s="223">
        <v>44893</v>
      </c>
      <c r="BR52" s="221" t="s">
        <v>376</v>
      </c>
      <c r="BS52" s="224" t="s">
        <v>14</v>
      </c>
      <c r="BT52" s="224">
        <v>0</v>
      </c>
      <c r="BU52" s="224" t="s">
        <v>30</v>
      </c>
      <c r="BV52" s="224">
        <v>2</v>
      </c>
      <c r="BW52" s="224" t="s">
        <v>375</v>
      </c>
      <c r="BX52" s="224">
        <v>0</v>
      </c>
      <c r="BY52" s="214">
        <v>43511</v>
      </c>
      <c r="BZ52" s="222" t="s">
        <v>377</v>
      </c>
      <c r="CA52" s="222">
        <v>0</v>
      </c>
      <c r="CB52" s="222" t="s">
        <v>14</v>
      </c>
      <c r="CC52" s="222" t="s">
        <v>30</v>
      </c>
      <c r="CD52" s="222">
        <v>2</v>
      </c>
      <c r="CE52" s="222" t="s">
        <v>14</v>
      </c>
      <c r="CF52" s="222" t="s">
        <v>14</v>
      </c>
      <c r="CG52" s="223">
        <v>43511</v>
      </c>
      <c r="CH52" s="221" t="s">
        <v>9920</v>
      </c>
      <c r="CI52" s="222" t="e">
        <v>#N/A</v>
      </c>
      <c r="CJ52" s="222" t="e">
        <v>#N/A</v>
      </c>
      <c r="CK52" s="222" t="e">
        <v>#N/A</v>
      </c>
      <c r="CL52" s="222" t="e">
        <v>#N/A</v>
      </c>
      <c r="CM52" s="222" t="e">
        <v>#N/A</v>
      </c>
      <c r="CN52" s="222" t="e">
        <v>#N/A</v>
      </c>
      <c r="CO52" s="225" t="e">
        <v>#N/A</v>
      </c>
      <c r="CP52" s="222" t="s">
        <v>382</v>
      </c>
      <c r="CQ52" s="224" t="s">
        <v>14</v>
      </c>
      <c r="CR52" s="224">
        <v>0</v>
      </c>
      <c r="CS52" s="224" t="s">
        <v>30</v>
      </c>
      <c r="CT52" s="224">
        <v>2</v>
      </c>
      <c r="CU52" s="224" t="s">
        <v>375</v>
      </c>
      <c r="CV52" s="224">
        <v>0</v>
      </c>
      <c r="CW52" s="214">
        <v>43511</v>
      </c>
      <c r="CX52" s="222" t="s">
        <v>6555</v>
      </c>
      <c r="CY52" s="218">
        <v>494000</v>
      </c>
      <c r="CZ52" s="218" t="s">
        <v>6556</v>
      </c>
      <c r="DA52" s="218" t="s">
        <v>19</v>
      </c>
      <c r="DB52" s="218">
        <v>3</v>
      </c>
      <c r="DC52" s="218" t="s">
        <v>6562</v>
      </c>
      <c r="DD52" s="218" t="s">
        <v>6557</v>
      </c>
      <c r="DE52" s="220">
        <v>45041</v>
      </c>
      <c r="DF52" s="221" t="s">
        <v>6559</v>
      </c>
      <c r="DG52" s="213">
        <v>4633000</v>
      </c>
      <c r="DH52" s="224" t="s">
        <v>6556</v>
      </c>
      <c r="DI52" s="224" t="s">
        <v>19</v>
      </c>
      <c r="DJ52" s="224">
        <v>3</v>
      </c>
      <c r="DK52" s="224" t="s">
        <v>6558</v>
      </c>
      <c r="DL52" s="224" t="s">
        <v>6557</v>
      </c>
      <c r="DM52" s="214">
        <v>45041</v>
      </c>
      <c r="DN52" s="222" t="s">
        <v>6561</v>
      </c>
      <c r="DO52" s="218">
        <v>28000</v>
      </c>
      <c r="DP52" s="222" t="s">
        <v>6556</v>
      </c>
      <c r="DQ52" s="222" t="s">
        <v>19</v>
      </c>
      <c r="DR52" s="222">
        <v>3</v>
      </c>
      <c r="DS52" s="222" t="s">
        <v>6560</v>
      </c>
      <c r="DT52" s="222" t="s">
        <v>6557</v>
      </c>
      <c r="DU52" s="223">
        <v>45041</v>
      </c>
      <c r="DV52" s="221" t="s">
        <v>6563</v>
      </c>
      <c r="DW52" s="213">
        <v>316000</v>
      </c>
      <c r="DX52" s="224" t="s">
        <v>6556</v>
      </c>
      <c r="DY52" s="224" t="s">
        <v>19</v>
      </c>
      <c r="DZ52" s="224">
        <v>3</v>
      </c>
      <c r="EA52" s="224" t="s">
        <v>6562</v>
      </c>
      <c r="EB52" s="224" t="s">
        <v>6557</v>
      </c>
      <c r="EC52" s="214">
        <v>45041</v>
      </c>
      <c r="ED52" s="222" t="s">
        <v>6564</v>
      </c>
      <c r="EE52" s="218">
        <v>157000</v>
      </c>
      <c r="EF52" s="222" t="s">
        <v>6556</v>
      </c>
      <c r="EG52" s="222" t="s">
        <v>19</v>
      </c>
      <c r="EH52" s="222">
        <v>3</v>
      </c>
      <c r="EI52" s="222" t="s">
        <v>6562</v>
      </c>
      <c r="EJ52" s="222" t="s">
        <v>6557</v>
      </c>
      <c r="EK52" s="223">
        <v>45041</v>
      </c>
      <c r="EL52" s="221" t="s">
        <v>6565</v>
      </c>
      <c r="EM52" s="213">
        <v>21000</v>
      </c>
      <c r="EN52" s="224" t="s">
        <v>6556</v>
      </c>
      <c r="EO52" s="224" t="s">
        <v>19</v>
      </c>
      <c r="EP52" s="224">
        <v>3</v>
      </c>
      <c r="EQ52" s="224" t="s">
        <v>6562</v>
      </c>
      <c r="ER52" s="224" t="s">
        <v>6557</v>
      </c>
      <c r="ES52" s="214">
        <v>45041</v>
      </c>
      <c r="ET52" s="222" t="s">
        <v>6554</v>
      </c>
      <c r="EU52" s="222">
        <v>1287</v>
      </c>
      <c r="EV52" s="222" t="s">
        <v>6498</v>
      </c>
      <c r="EW52" s="222" t="s">
        <v>1882</v>
      </c>
      <c r="EX52" s="222">
        <v>2</v>
      </c>
      <c r="EY52" s="222" t="s">
        <v>6526</v>
      </c>
      <c r="EZ52" s="222" t="s">
        <v>452</v>
      </c>
      <c r="FA52" s="223">
        <v>45041</v>
      </c>
      <c r="FB52" s="221" t="s">
        <v>381</v>
      </c>
      <c r="FC52" s="224">
        <v>5</v>
      </c>
      <c r="FD52" s="224" t="s">
        <v>378</v>
      </c>
      <c r="FE52" s="224" t="s">
        <v>30</v>
      </c>
      <c r="FF52" s="224">
        <v>2</v>
      </c>
      <c r="FG52" s="224" t="s">
        <v>380</v>
      </c>
      <c r="FH52" s="224" t="s">
        <v>379</v>
      </c>
      <c r="FI52" s="214">
        <v>43511</v>
      </c>
      <c r="FJ52" s="221" t="s">
        <v>1076</v>
      </c>
      <c r="FK52" s="222" t="s">
        <v>14</v>
      </c>
      <c r="FL52" s="222" t="s">
        <v>1073</v>
      </c>
      <c r="FM52" s="222" t="s">
        <v>14</v>
      </c>
      <c r="FN52" s="222" t="s">
        <v>14</v>
      </c>
      <c r="FO52" s="222" t="s">
        <v>1075</v>
      </c>
      <c r="FP52" s="218" t="s">
        <v>1074</v>
      </c>
      <c r="FQ52" s="219">
        <v>44015</v>
      </c>
      <c r="FR52" s="221" t="s">
        <v>1078</v>
      </c>
      <c r="FS52" s="224">
        <v>0</v>
      </c>
      <c r="FT52" s="224" t="s">
        <v>1073</v>
      </c>
      <c r="FU52" s="224" t="s">
        <v>30</v>
      </c>
      <c r="FV52" s="224">
        <v>2</v>
      </c>
      <c r="FW52" s="224" t="s">
        <v>1077</v>
      </c>
      <c r="FX52" s="224" t="s">
        <v>1074</v>
      </c>
      <c r="FY52" s="214">
        <v>44015</v>
      </c>
      <c r="FZ52" s="222" t="s">
        <v>3349</v>
      </c>
      <c r="GA52" s="222">
        <v>0</v>
      </c>
      <c r="GB52" s="222" t="s">
        <v>2373</v>
      </c>
      <c r="GC52" s="222" t="s">
        <v>30</v>
      </c>
      <c r="GD52" s="222">
        <v>2</v>
      </c>
      <c r="GE52" s="222" t="s">
        <v>14</v>
      </c>
      <c r="GF52" s="222" t="s">
        <v>14</v>
      </c>
      <c r="GG52" s="223">
        <v>44865</v>
      </c>
      <c r="GH52" s="221" t="s">
        <v>3355</v>
      </c>
      <c r="GI52" s="224">
        <v>2</v>
      </c>
      <c r="GJ52" s="224" t="s">
        <v>2373</v>
      </c>
      <c r="GK52" s="224" t="s">
        <v>30</v>
      </c>
      <c r="GL52" s="224">
        <v>2</v>
      </c>
      <c r="GM52" s="224" t="s">
        <v>14</v>
      </c>
      <c r="GN52" s="224" t="s">
        <v>14</v>
      </c>
      <c r="GO52" s="214">
        <v>44865</v>
      </c>
      <c r="GP52" s="222" t="s">
        <v>3350</v>
      </c>
      <c r="GQ52" s="222">
        <v>1</v>
      </c>
      <c r="GR52" s="222" t="s">
        <v>2373</v>
      </c>
      <c r="GS52" s="222" t="s">
        <v>30</v>
      </c>
      <c r="GT52" s="222">
        <v>2</v>
      </c>
      <c r="GU52" s="222" t="s">
        <v>14</v>
      </c>
      <c r="GV52" s="222" t="s">
        <v>14</v>
      </c>
      <c r="GW52" s="223">
        <v>44865</v>
      </c>
      <c r="GX52" s="221" t="s">
        <v>3356</v>
      </c>
      <c r="GY52" s="224">
        <v>0</v>
      </c>
      <c r="GZ52" s="224" t="s">
        <v>2373</v>
      </c>
      <c r="HA52" s="224" t="s">
        <v>30</v>
      </c>
      <c r="HB52" s="224">
        <v>2</v>
      </c>
      <c r="HC52" s="224" t="s">
        <v>14</v>
      </c>
      <c r="HD52" s="224" t="s">
        <v>14</v>
      </c>
      <c r="HE52" s="214">
        <v>44865</v>
      </c>
      <c r="HF52" s="222" t="s">
        <v>3348</v>
      </c>
      <c r="HG52" s="222">
        <v>0</v>
      </c>
      <c r="HH52" s="222" t="s">
        <v>2373</v>
      </c>
      <c r="HI52" s="222" t="s">
        <v>30</v>
      </c>
      <c r="HJ52" s="222">
        <v>2</v>
      </c>
      <c r="HK52" s="222" t="s">
        <v>14</v>
      </c>
      <c r="HL52" s="222" t="s">
        <v>14</v>
      </c>
      <c r="HM52" s="223">
        <v>44865</v>
      </c>
      <c r="HN52" s="221" t="s">
        <v>3354</v>
      </c>
      <c r="HO52" s="224">
        <v>0</v>
      </c>
      <c r="HP52" s="224" t="s">
        <v>2373</v>
      </c>
      <c r="HQ52" s="224" t="s">
        <v>30</v>
      </c>
      <c r="HR52" s="224">
        <v>2</v>
      </c>
      <c r="HS52" s="224" t="s">
        <v>14</v>
      </c>
      <c r="HT52" s="224" t="s">
        <v>14</v>
      </c>
      <c r="HU52" s="214">
        <v>44865</v>
      </c>
      <c r="HV52" s="222" t="s">
        <v>3351</v>
      </c>
      <c r="HW52" s="222">
        <v>0</v>
      </c>
      <c r="HX52" s="222" t="s">
        <v>2373</v>
      </c>
      <c r="HY52" s="222" t="s">
        <v>30</v>
      </c>
      <c r="HZ52" s="222">
        <v>2</v>
      </c>
      <c r="IA52" s="222" t="s">
        <v>14</v>
      </c>
      <c r="IB52" s="222" t="s">
        <v>14</v>
      </c>
      <c r="IC52" s="223">
        <v>44865</v>
      </c>
      <c r="ID52" s="221" t="s">
        <v>3353</v>
      </c>
      <c r="IE52" s="224">
        <v>3</v>
      </c>
      <c r="IF52" s="224" t="s">
        <v>2373</v>
      </c>
      <c r="IG52" s="224" t="s">
        <v>30</v>
      </c>
      <c r="IH52" s="224">
        <v>2</v>
      </c>
      <c r="II52" s="224" t="s">
        <v>14</v>
      </c>
      <c r="IJ52" s="224" t="s">
        <v>14</v>
      </c>
      <c r="IK52" s="214">
        <v>44865</v>
      </c>
      <c r="IL52" s="222" t="s">
        <v>3352</v>
      </c>
      <c r="IM52" s="222">
        <v>0</v>
      </c>
      <c r="IN52" s="222" t="s">
        <v>2373</v>
      </c>
      <c r="IO52" s="222" t="s">
        <v>30</v>
      </c>
      <c r="IP52" s="222">
        <v>2</v>
      </c>
      <c r="IQ52" s="222" t="s">
        <v>14</v>
      </c>
      <c r="IR52" s="222" t="s">
        <v>14</v>
      </c>
      <c r="IS52" s="223">
        <v>44865</v>
      </c>
    </row>
    <row r="53" spans="1:253" s="11" customFormat="1" ht="12.95" customHeight="1" x14ac:dyDescent="0.2">
      <c r="A53" s="11" t="s">
        <v>385</v>
      </c>
      <c r="B53" s="11" t="s">
        <v>9284</v>
      </c>
      <c r="C53" s="11" t="s">
        <v>386</v>
      </c>
      <c r="D53" s="11" t="s">
        <v>387</v>
      </c>
      <c r="E53" s="11" t="s">
        <v>8802</v>
      </c>
      <c r="F53" s="11" t="s">
        <v>7495</v>
      </c>
      <c r="G53" s="212">
        <v>60215000</v>
      </c>
      <c r="H53" s="213" t="s">
        <v>7492</v>
      </c>
      <c r="I53" s="213" t="s">
        <v>1882</v>
      </c>
      <c r="J53" s="213">
        <v>2</v>
      </c>
      <c r="K53" s="213" t="s">
        <v>7494</v>
      </c>
      <c r="L53" s="213" t="s">
        <v>7493</v>
      </c>
      <c r="M53" s="214">
        <v>45043</v>
      </c>
      <c r="N53" s="221" t="s">
        <v>1916</v>
      </c>
      <c r="O53" s="216">
        <v>41055</v>
      </c>
      <c r="P53" s="216" t="s">
        <v>1913</v>
      </c>
      <c r="Q53" s="216" t="s">
        <v>30</v>
      </c>
      <c r="R53" s="216">
        <v>2</v>
      </c>
      <c r="S53" s="216" t="s">
        <v>1915</v>
      </c>
      <c r="T53" s="216" t="s">
        <v>1914</v>
      </c>
      <c r="U53" s="217">
        <v>44773</v>
      </c>
      <c r="V53" s="221" t="s">
        <v>7498</v>
      </c>
      <c r="W53" s="213">
        <v>6678000</v>
      </c>
      <c r="X53" s="213" t="s">
        <v>7496</v>
      </c>
      <c r="Y53" s="213" t="s">
        <v>1882</v>
      </c>
      <c r="Z53" s="213">
        <v>2</v>
      </c>
      <c r="AA53" s="213" t="s">
        <v>7497</v>
      </c>
      <c r="AB53" s="213" t="s">
        <v>1914</v>
      </c>
      <c r="AC53" s="214">
        <v>45043</v>
      </c>
      <c r="AD53" s="221" t="s">
        <v>7501</v>
      </c>
      <c r="AE53" s="218">
        <v>275000</v>
      </c>
      <c r="AF53" s="218" t="s">
        <v>7477</v>
      </c>
      <c r="AG53" s="218" t="s">
        <v>1882</v>
      </c>
      <c r="AH53" s="218">
        <v>2</v>
      </c>
      <c r="AI53" s="218" t="s">
        <v>7500</v>
      </c>
      <c r="AJ53" s="218" t="s">
        <v>7499</v>
      </c>
      <c r="AK53" s="219">
        <v>45043</v>
      </c>
      <c r="AL53" s="221" t="s">
        <v>7503</v>
      </c>
      <c r="AM53" s="213">
        <v>275000</v>
      </c>
      <c r="AN53" s="213" t="s">
        <v>7477</v>
      </c>
      <c r="AO53" s="213" t="s">
        <v>1882</v>
      </c>
      <c r="AP53" s="213">
        <v>2</v>
      </c>
      <c r="AQ53" s="213" t="s">
        <v>7502</v>
      </c>
      <c r="AR53" s="213" t="s">
        <v>7499</v>
      </c>
      <c r="AS53" s="214">
        <v>45043</v>
      </c>
      <c r="AT53" s="222" t="s">
        <v>393</v>
      </c>
      <c r="AU53" s="218" t="s">
        <v>14</v>
      </c>
      <c r="AV53" s="218">
        <v>0</v>
      </c>
      <c r="AW53" s="218" t="s">
        <v>30</v>
      </c>
      <c r="AX53" s="218">
        <v>2</v>
      </c>
      <c r="AY53" s="218" t="s">
        <v>15</v>
      </c>
      <c r="AZ53" s="218">
        <v>0</v>
      </c>
      <c r="BA53" s="219">
        <v>43511</v>
      </c>
      <c r="BB53" s="221" t="s">
        <v>392</v>
      </c>
      <c r="BC53" s="213" t="s">
        <v>14</v>
      </c>
      <c r="BD53" s="213">
        <v>0</v>
      </c>
      <c r="BE53" s="213" t="s">
        <v>30</v>
      </c>
      <c r="BF53" s="213">
        <v>2</v>
      </c>
      <c r="BG53" s="213" t="s">
        <v>15</v>
      </c>
      <c r="BH53" s="213">
        <v>0</v>
      </c>
      <c r="BI53" s="214">
        <v>43511</v>
      </c>
      <c r="BJ53" s="222" t="s">
        <v>7507</v>
      </c>
      <c r="BK53" s="222">
        <v>689</v>
      </c>
      <c r="BL53" s="222" t="s">
        <v>7504</v>
      </c>
      <c r="BM53" s="222" t="s">
        <v>1882</v>
      </c>
      <c r="BN53" s="222">
        <v>2</v>
      </c>
      <c r="BO53" s="222" t="s">
        <v>7506</v>
      </c>
      <c r="BP53" s="218" t="s">
        <v>7505</v>
      </c>
      <c r="BQ53" s="223">
        <v>45043</v>
      </c>
      <c r="BR53" s="221" t="s">
        <v>388</v>
      </c>
      <c r="BS53" s="224" t="s">
        <v>14</v>
      </c>
      <c r="BT53" s="224">
        <v>0</v>
      </c>
      <c r="BU53" s="224" t="s">
        <v>30</v>
      </c>
      <c r="BV53" s="224">
        <v>2</v>
      </c>
      <c r="BW53" s="224" t="s">
        <v>15</v>
      </c>
      <c r="BX53" s="224">
        <v>0</v>
      </c>
      <c r="BY53" s="214">
        <v>43511</v>
      </c>
      <c r="BZ53" s="222" t="s">
        <v>390</v>
      </c>
      <c r="CA53" s="222">
        <v>0</v>
      </c>
      <c r="CB53" s="222" t="s">
        <v>14</v>
      </c>
      <c r="CC53" s="222" t="s">
        <v>30</v>
      </c>
      <c r="CD53" s="222">
        <v>2</v>
      </c>
      <c r="CE53" s="222" t="s">
        <v>389</v>
      </c>
      <c r="CF53" s="222" t="s">
        <v>14</v>
      </c>
      <c r="CG53" s="223">
        <v>43511</v>
      </c>
      <c r="CH53" s="221" t="s">
        <v>9921</v>
      </c>
      <c r="CI53" s="222" t="e">
        <v>#N/A</v>
      </c>
      <c r="CJ53" s="222" t="e">
        <v>#N/A</v>
      </c>
      <c r="CK53" s="222" t="e">
        <v>#N/A</v>
      </c>
      <c r="CL53" s="222" t="e">
        <v>#N/A</v>
      </c>
      <c r="CM53" s="222" t="e">
        <v>#N/A</v>
      </c>
      <c r="CN53" s="222" t="e">
        <v>#N/A</v>
      </c>
      <c r="CO53" s="225" t="e">
        <v>#N/A</v>
      </c>
      <c r="CP53" s="222" t="s">
        <v>391</v>
      </c>
      <c r="CQ53" s="224" t="s">
        <v>14</v>
      </c>
      <c r="CR53" s="224">
        <v>0</v>
      </c>
      <c r="CS53" s="224" t="s">
        <v>30</v>
      </c>
      <c r="CT53" s="224">
        <v>2</v>
      </c>
      <c r="CU53" s="224" t="s">
        <v>15</v>
      </c>
      <c r="CV53" s="224">
        <v>0</v>
      </c>
      <c r="CW53" s="214">
        <v>43511</v>
      </c>
      <c r="CX53" s="222" t="s">
        <v>7512</v>
      </c>
      <c r="CY53" s="218">
        <v>275000</v>
      </c>
      <c r="CZ53" s="218" t="s">
        <v>7477</v>
      </c>
      <c r="DA53" s="218" t="s">
        <v>1882</v>
      </c>
      <c r="DB53" s="218">
        <v>2</v>
      </c>
      <c r="DC53" s="218" t="s">
        <v>1941</v>
      </c>
      <c r="DD53" s="218" t="s">
        <v>7499</v>
      </c>
      <c r="DE53" s="220">
        <v>45043</v>
      </c>
      <c r="DF53" s="221" t="s">
        <v>7516</v>
      </c>
      <c r="DG53" s="213">
        <v>6402000</v>
      </c>
      <c r="DH53" s="224" t="s">
        <v>7513</v>
      </c>
      <c r="DI53" s="224" t="s">
        <v>1882</v>
      </c>
      <c r="DJ53" s="224">
        <v>2</v>
      </c>
      <c r="DK53" s="224" t="s">
        <v>7515</v>
      </c>
      <c r="DL53" s="224" t="s">
        <v>7514</v>
      </c>
      <c r="DM53" s="214">
        <v>45043</v>
      </c>
      <c r="DN53" s="222" t="s">
        <v>7518</v>
      </c>
      <c r="DO53" s="218">
        <v>0</v>
      </c>
      <c r="DP53" s="222" t="s">
        <v>7477</v>
      </c>
      <c r="DQ53" s="222" t="s">
        <v>1882</v>
      </c>
      <c r="DR53" s="222">
        <v>2</v>
      </c>
      <c r="DS53" s="222" t="s">
        <v>7517</v>
      </c>
      <c r="DT53" s="222" t="s">
        <v>7499</v>
      </c>
      <c r="DU53" s="223">
        <v>45043</v>
      </c>
      <c r="DV53" s="221" t="s">
        <v>7519</v>
      </c>
      <c r="DW53" s="213">
        <v>275000</v>
      </c>
      <c r="DX53" s="224" t="s">
        <v>7477</v>
      </c>
      <c r="DY53" s="224" t="s">
        <v>1882</v>
      </c>
      <c r="DZ53" s="224">
        <v>2</v>
      </c>
      <c r="EA53" s="224" t="s">
        <v>1941</v>
      </c>
      <c r="EB53" s="224" t="s">
        <v>7499</v>
      </c>
      <c r="EC53" s="214">
        <v>45043</v>
      </c>
      <c r="ED53" s="222" t="s">
        <v>7520</v>
      </c>
      <c r="EE53" s="218">
        <v>0</v>
      </c>
      <c r="EF53" s="222" t="s">
        <v>7477</v>
      </c>
      <c r="EG53" s="222" t="s">
        <v>1882</v>
      </c>
      <c r="EH53" s="222">
        <v>2</v>
      </c>
      <c r="EI53" s="222" t="s">
        <v>1943</v>
      </c>
      <c r="EJ53" s="222" t="s">
        <v>7499</v>
      </c>
      <c r="EK53" s="223">
        <v>45043</v>
      </c>
      <c r="EL53" s="221" t="s">
        <v>7521</v>
      </c>
      <c r="EM53" s="213">
        <v>0</v>
      </c>
      <c r="EN53" s="224" t="s">
        <v>7477</v>
      </c>
      <c r="EO53" s="224" t="s">
        <v>1882</v>
      </c>
      <c r="EP53" s="224">
        <v>2</v>
      </c>
      <c r="EQ53" s="224" t="s">
        <v>1943</v>
      </c>
      <c r="ER53" s="224" t="s">
        <v>7499</v>
      </c>
      <c r="ES53" s="214">
        <v>45043</v>
      </c>
      <c r="ET53" s="222" t="s">
        <v>7511</v>
      </c>
      <c r="EU53" s="222">
        <v>689</v>
      </c>
      <c r="EV53" s="222" t="s">
        <v>7508</v>
      </c>
      <c r="EW53" s="222" t="s">
        <v>1882</v>
      </c>
      <c r="EX53" s="222">
        <v>2</v>
      </c>
      <c r="EY53" s="222" t="s">
        <v>7510</v>
      </c>
      <c r="EZ53" s="222" t="s">
        <v>7509</v>
      </c>
      <c r="FA53" s="223">
        <v>45043</v>
      </c>
      <c r="FB53" s="221" t="s">
        <v>1920</v>
      </c>
      <c r="FC53" s="224">
        <v>3</v>
      </c>
      <c r="FD53" s="224" t="s">
        <v>1917</v>
      </c>
      <c r="FE53" s="224" t="s">
        <v>30</v>
      </c>
      <c r="FF53" s="224">
        <v>2</v>
      </c>
      <c r="FG53" s="224" t="s">
        <v>1919</v>
      </c>
      <c r="FH53" s="224" t="s">
        <v>1918</v>
      </c>
      <c r="FI53" s="214">
        <v>44773</v>
      </c>
      <c r="FJ53" s="221" t="s">
        <v>394</v>
      </c>
      <c r="FK53" s="222" t="s">
        <v>14</v>
      </c>
      <c r="FL53" s="222">
        <v>0</v>
      </c>
      <c r="FM53" s="222" t="s">
        <v>30</v>
      </c>
      <c r="FN53" s="222">
        <v>2</v>
      </c>
      <c r="FO53" s="222" t="s">
        <v>375</v>
      </c>
      <c r="FP53" s="218">
        <v>0</v>
      </c>
      <c r="FQ53" s="219">
        <v>43511</v>
      </c>
      <c r="FR53" s="221" t="s">
        <v>395</v>
      </c>
      <c r="FS53" s="224" t="s">
        <v>14</v>
      </c>
      <c r="FT53" s="224">
        <v>0</v>
      </c>
      <c r="FU53" s="224" t="s">
        <v>30</v>
      </c>
      <c r="FV53" s="224">
        <v>2</v>
      </c>
      <c r="FW53" s="224" t="s">
        <v>375</v>
      </c>
      <c r="FX53" s="224">
        <v>0</v>
      </c>
      <c r="FY53" s="214">
        <v>43511</v>
      </c>
      <c r="FZ53" s="222" t="s">
        <v>2482</v>
      </c>
      <c r="GA53" s="222">
        <v>0</v>
      </c>
      <c r="GB53" s="222" t="s">
        <v>2373</v>
      </c>
      <c r="GC53" s="222" t="s">
        <v>30</v>
      </c>
      <c r="GD53" s="222">
        <v>2</v>
      </c>
      <c r="GE53" s="222" t="s">
        <v>14</v>
      </c>
      <c r="GF53" s="222" t="s">
        <v>14</v>
      </c>
      <c r="GG53" s="223">
        <v>44860</v>
      </c>
      <c r="GH53" s="221" t="s">
        <v>2488</v>
      </c>
      <c r="GI53" s="224">
        <v>0</v>
      </c>
      <c r="GJ53" s="224" t="s">
        <v>2373</v>
      </c>
      <c r="GK53" s="224" t="s">
        <v>30</v>
      </c>
      <c r="GL53" s="224">
        <v>2</v>
      </c>
      <c r="GM53" s="224" t="s">
        <v>14</v>
      </c>
      <c r="GN53" s="224" t="s">
        <v>14</v>
      </c>
      <c r="GO53" s="214">
        <v>44860</v>
      </c>
      <c r="GP53" s="222" t="s">
        <v>2483</v>
      </c>
      <c r="GQ53" s="222">
        <v>1</v>
      </c>
      <c r="GR53" s="222" t="s">
        <v>2373</v>
      </c>
      <c r="GS53" s="222" t="s">
        <v>30</v>
      </c>
      <c r="GT53" s="222">
        <v>2</v>
      </c>
      <c r="GU53" s="222" t="s">
        <v>14</v>
      </c>
      <c r="GV53" s="222" t="s">
        <v>14</v>
      </c>
      <c r="GW53" s="223">
        <v>44860</v>
      </c>
      <c r="GX53" s="221" t="s">
        <v>2489</v>
      </c>
      <c r="GY53" s="224">
        <v>0</v>
      </c>
      <c r="GZ53" s="224" t="s">
        <v>2373</v>
      </c>
      <c r="HA53" s="224" t="s">
        <v>30</v>
      </c>
      <c r="HB53" s="224">
        <v>2</v>
      </c>
      <c r="HC53" s="224" t="s">
        <v>14</v>
      </c>
      <c r="HD53" s="224" t="s">
        <v>14</v>
      </c>
      <c r="HE53" s="214">
        <v>44860</v>
      </c>
      <c r="HF53" s="222" t="s">
        <v>2481</v>
      </c>
      <c r="HG53" s="222">
        <v>0</v>
      </c>
      <c r="HH53" s="222" t="s">
        <v>2373</v>
      </c>
      <c r="HI53" s="222" t="s">
        <v>30</v>
      </c>
      <c r="HJ53" s="222">
        <v>2</v>
      </c>
      <c r="HK53" s="222" t="s">
        <v>14</v>
      </c>
      <c r="HL53" s="222" t="s">
        <v>14</v>
      </c>
      <c r="HM53" s="223">
        <v>44860</v>
      </c>
      <c r="HN53" s="221" t="s">
        <v>2487</v>
      </c>
      <c r="HO53" s="224">
        <v>0</v>
      </c>
      <c r="HP53" s="224" t="s">
        <v>2373</v>
      </c>
      <c r="HQ53" s="224" t="s">
        <v>30</v>
      </c>
      <c r="HR53" s="224">
        <v>2</v>
      </c>
      <c r="HS53" s="224" t="s">
        <v>14</v>
      </c>
      <c r="HT53" s="224" t="s">
        <v>14</v>
      </c>
      <c r="HU53" s="214">
        <v>44860</v>
      </c>
      <c r="HV53" s="222" t="s">
        <v>2484</v>
      </c>
      <c r="HW53" s="222">
        <v>0</v>
      </c>
      <c r="HX53" s="222" t="s">
        <v>2373</v>
      </c>
      <c r="HY53" s="222" t="s">
        <v>30</v>
      </c>
      <c r="HZ53" s="222">
        <v>2</v>
      </c>
      <c r="IA53" s="222" t="s">
        <v>14</v>
      </c>
      <c r="IB53" s="222" t="s">
        <v>14</v>
      </c>
      <c r="IC53" s="223">
        <v>44860</v>
      </c>
      <c r="ID53" s="221" t="s">
        <v>2486</v>
      </c>
      <c r="IE53" s="224">
        <v>0</v>
      </c>
      <c r="IF53" s="224" t="s">
        <v>2373</v>
      </c>
      <c r="IG53" s="224" t="s">
        <v>30</v>
      </c>
      <c r="IH53" s="224">
        <v>2</v>
      </c>
      <c r="II53" s="224" t="s">
        <v>14</v>
      </c>
      <c r="IJ53" s="224" t="s">
        <v>14</v>
      </c>
      <c r="IK53" s="214">
        <v>44860</v>
      </c>
      <c r="IL53" s="222" t="s">
        <v>2485</v>
      </c>
      <c r="IM53" s="222">
        <v>1</v>
      </c>
      <c r="IN53" s="222" t="s">
        <v>2373</v>
      </c>
      <c r="IO53" s="222" t="s">
        <v>30</v>
      </c>
      <c r="IP53" s="222">
        <v>2</v>
      </c>
      <c r="IQ53" s="222" t="s">
        <v>14</v>
      </c>
      <c r="IR53" s="222" t="s">
        <v>14</v>
      </c>
      <c r="IS53" s="223">
        <v>44860</v>
      </c>
    </row>
    <row r="54" spans="1:253" s="11" customFormat="1" ht="12.95" customHeight="1" x14ac:dyDescent="0.2">
      <c r="A54" s="11" t="s">
        <v>124</v>
      </c>
      <c r="B54" s="11" t="s">
        <v>9284</v>
      </c>
      <c r="C54" s="11" t="s">
        <v>125</v>
      </c>
      <c r="D54" s="11" t="s">
        <v>126</v>
      </c>
      <c r="E54" s="11" t="s">
        <v>8805</v>
      </c>
      <c r="F54" s="11" t="s">
        <v>6569</v>
      </c>
      <c r="G54" s="212">
        <v>10806000</v>
      </c>
      <c r="H54" s="213" t="s">
        <v>6566</v>
      </c>
      <c r="I54" s="213" t="s">
        <v>1882</v>
      </c>
      <c r="J54" s="213">
        <v>2</v>
      </c>
      <c r="K54" s="213" t="s">
        <v>6568</v>
      </c>
      <c r="L54" s="213" t="s">
        <v>6567</v>
      </c>
      <c r="M54" s="214">
        <v>45041</v>
      </c>
      <c r="N54" s="221" t="s">
        <v>6573</v>
      </c>
      <c r="O54" s="216">
        <v>40463</v>
      </c>
      <c r="P54" s="216" t="s">
        <v>6570</v>
      </c>
      <c r="Q54" s="216" t="s">
        <v>74</v>
      </c>
      <c r="R54" s="216">
        <v>1</v>
      </c>
      <c r="S54" s="216" t="s">
        <v>6572</v>
      </c>
      <c r="T54" s="216" t="s">
        <v>6571</v>
      </c>
      <c r="U54" s="217">
        <v>45041</v>
      </c>
      <c r="V54" s="221" t="s">
        <v>6575</v>
      </c>
      <c r="W54" s="213">
        <v>8708000</v>
      </c>
      <c r="X54" s="213" t="s">
        <v>6570</v>
      </c>
      <c r="Y54" s="213" t="s">
        <v>1882</v>
      </c>
      <c r="Z54" s="213">
        <v>2</v>
      </c>
      <c r="AA54" s="213" t="s">
        <v>6574</v>
      </c>
      <c r="AB54" s="213" t="s">
        <v>6571</v>
      </c>
      <c r="AC54" s="214">
        <v>45041</v>
      </c>
      <c r="AD54" s="221" t="s">
        <v>6579</v>
      </c>
      <c r="AE54" s="218">
        <v>1839000</v>
      </c>
      <c r="AF54" s="218" t="s">
        <v>6576</v>
      </c>
      <c r="AG54" s="218" t="s">
        <v>19</v>
      </c>
      <c r="AH54" s="218">
        <v>3</v>
      </c>
      <c r="AI54" s="218" t="s">
        <v>6578</v>
      </c>
      <c r="AJ54" s="218" t="s">
        <v>6577</v>
      </c>
      <c r="AK54" s="219">
        <v>45041</v>
      </c>
      <c r="AL54" s="221" t="s">
        <v>6581</v>
      </c>
      <c r="AM54" s="213">
        <v>1319000</v>
      </c>
      <c r="AN54" s="213" t="s">
        <v>6576</v>
      </c>
      <c r="AO54" s="213" t="s">
        <v>19</v>
      </c>
      <c r="AP54" s="213">
        <v>3</v>
      </c>
      <c r="AQ54" s="213" t="s">
        <v>6580</v>
      </c>
      <c r="AR54" s="213" t="s">
        <v>6577</v>
      </c>
      <c r="AS54" s="214">
        <v>45041</v>
      </c>
      <c r="AT54" s="222" t="s">
        <v>1121</v>
      </c>
      <c r="AU54" s="218" t="s">
        <v>14</v>
      </c>
      <c r="AV54" s="218" t="s">
        <v>1118</v>
      </c>
      <c r="AW54" s="218" t="s">
        <v>14</v>
      </c>
      <c r="AX54" s="218" t="s">
        <v>14</v>
      </c>
      <c r="AY54" s="218" t="s">
        <v>1120</v>
      </c>
      <c r="AZ54" s="218" t="s">
        <v>1119</v>
      </c>
      <c r="BA54" s="219">
        <v>44102</v>
      </c>
      <c r="BB54" s="221" t="s">
        <v>1008</v>
      </c>
      <c r="BC54" s="213" t="s">
        <v>14</v>
      </c>
      <c r="BD54" s="213" t="s">
        <v>14</v>
      </c>
      <c r="BE54" s="213" t="s">
        <v>14</v>
      </c>
      <c r="BF54" s="213" t="s">
        <v>14</v>
      </c>
      <c r="BG54" s="213" t="s">
        <v>127</v>
      </c>
      <c r="BH54" s="213" t="s">
        <v>14</v>
      </c>
      <c r="BI54" s="214">
        <v>43950</v>
      </c>
      <c r="BJ54" s="222" t="s">
        <v>1173</v>
      </c>
      <c r="BK54" s="222">
        <v>0</v>
      </c>
      <c r="BL54" s="222" t="s">
        <v>1170</v>
      </c>
      <c r="BM54" s="222" t="s">
        <v>19</v>
      </c>
      <c r="BN54" s="222">
        <v>3</v>
      </c>
      <c r="BO54" s="222" t="s">
        <v>1171</v>
      </c>
      <c r="BP54" s="218" t="s">
        <v>1119</v>
      </c>
      <c r="BQ54" s="223">
        <v>44165</v>
      </c>
      <c r="BR54" s="221" t="s">
        <v>1005</v>
      </c>
      <c r="BS54" s="224" t="s">
        <v>14</v>
      </c>
      <c r="BT54" s="224" t="s">
        <v>14</v>
      </c>
      <c r="BU54" s="224" t="s">
        <v>14</v>
      </c>
      <c r="BV54" s="224" t="s">
        <v>14</v>
      </c>
      <c r="BW54" s="224" t="s">
        <v>1004</v>
      </c>
      <c r="BX54" s="224" t="s">
        <v>14</v>
      </c>
      <c r="BY54" s="214">
        <v>43950</v>
      </c>
      <c r="BZ54" s="222" t="s">
        <v>1007</v>
      </c>
      <c r="CA54" s="222" t="s">
        <v>14</v>
      </c>
      <c r="CB54" s="222" t="s">
        <v>14</v>
      </c>
      <c r="CC54" s="222" t="s">
        <v>14</v>
      </c>
      <c r="CD54" s="222" t="s">
        <v>14</v>
      </c>
      <c r="CE54" s="222" t="s">
        <v>1006</v>
      </c>
      <c r="CF54" s="222" t="s">
        <v>14</v>
      </c>
      <c r="CG54" s="223">
        <v>43950</v>
      </c>
      <c r="CH54" s="221" t="s">
        <v>9922</v>
      </c>
      <c r="CI54" s="222" t="e">
        <v>#N/A</v>
      </c>
      <c r="CJ54" s="222" t="e">
        <v>#N/A</v>
      </c>
      <c r="CK54" s="222" t="e">
        <v>#N/A</v>
      </c>
      <c r="CL54" s="222" t="e">
        <v>#N/A</v>
      </c>
      <c r="CM54" s="222" t="e">
        <v>#N/A</v>
      </c>
      <c r="CN54" s="222" t="e">
        <v>#N/A</v>
      </c>
      <c r="CO54" s="225" t="e">
        <v>#N/A</v>
      </c>
      <c r="CP54" s="222" t="s">
        <v>1086</v>
      </c>
      <c r="CQ54" s="224" t="s">
        <v>14</v>
      </c>
      <c r="CR54" s="224" t="s">
        <v>1083</v>
      </c>
      <c r="CS54" s="224" t="s">
        <v>14</v>
      </c>
      <c r="CT54" s="224" t="s">
        <v>14</v>
      </c>
      <c r="CU54" s="224" t="s">
        <v>1085</v>
      </c>
      <c r="CV54" s="224" t="s">
        <v>1084</v>
      </c>
      <c r="CW54" s="214">
        <v>44015</v>
      </c>
      <c r="CX54" s="222" t="s">
        <v>6582</v>
      </c>
      <c r="CY54" s="218">
        <v>777000</v>
      </c>
      <c r="CZ54" s="218" t="s">
        <v>5314</v>
      </c>
      <c r="DA54" s="218" t="s">
        <v>19</v>
      </c>
      <c r="DB54" s="218">
        <v>3</v>
      </c>
      <c r="DC54" s="218" t="s">
        <v>5316</v>
      </c>
      <c r="DD54" s="218" t="s">
        <v>5315</v>
      </c>
      <c r="DE54" s="220">
        <v>45041</v>
      </c>
      <c r="DF54" s="221" t="s">
        <v>6584</v>
      </c>
      <c r="DG54" s="213">
        <v>6869000</v>
      </c>
      <c r="DH54" s="224" t="s">
        <v>5314</v>
      </c>
      <c r="DI54" s="224" t="s">
        <v>19</v>
      </c>
      <c r="DJ54" s="224">
        <v>3</v>
      </c>
      <c r="DK54" s="224" t="s">
        <v>6583</v>
      </c>
      <c r="DL54" s="224" t="s">
        <v>5315</v>
      </c>
      <c r="DM54" s="214">
        <v>45041</v>
      </c>
      <c r="DN54" s="222" t="s">
        <v>6586</v>
      </c>
      <c r="DO54" s="218">
        <v>1062000</v>
      </c>
      <c r="DP54" s="222" t="s">
        <v>5314</v>
      </c>
      <c r="DQ54" s="222" t="s">
        <v>19</v>
      </c>
      <c r="DR54" s="222">
        <v>3</v>
      </c>
      <c r="DS54" s="222" t="s">
        <v>6585</v>
      </c>
      <c r="DT54" s="222" t="s">
        <v>5315</v>
      </c>
      <c r="DU54" s="223">
        <v>45041</v>
      </c>
      <c r="DV54" s="221" t="s">
        <v>6587</v>
      </c>
      <c r="DW54" s="213">
        <v>622000</v>
      </c>
      <c r="DX54" s="224" t="s">
        <v>5314</v>
      </c>
      <c r="DY54" s="224" t="s">
        <v>19</v>
      </c>
      <c r="DZ54" s="224">
        <v>3</v>
      </c>
      <c r="EA54" s="224" t="s">
        <v>5316</v>
      </c>
      <c r="EB54" s="224" t="s">
        <v>5315</v>
      </c>
      <c r="EC54" s="214">
        <v>45041</v>
      </c>
      <c r="ED54" s="222" t="s">
        <v>6588</v>
      </c>
      <c r="EE54" s="218">
        <v>155000</v>
      </c>
      <c r="EF54" s="222" t="s">
        <v>5314</v>
      </c>
      <c r="EG54" s="222" t="s">
        <v>19</v>
      </c>
      <c r="EH54" s="222">
        <v>3</v>
      </c>
      <c r="EI54" s="222" t="s">
        <v>5316</v>
      </c>
      <c r="EJ54" s="222" t="s">
        <v>5315</v>
      </c>
      <c r="EK54" s="223">
        <v>45041</v>
      </c>
      <c r="EL54" s="221" t="s">
        <v>5317</v>
      </c>
      <c r="EM54" s="213">
        <v>0</v>
      </c>
      <c r="EN54" s="224" t="s">
        <v>5314</v>
      </c>
      <c r="EO54" s="224" t="s">
        <v>19</v>
      </c>
      <c r="EP54" s="224">
        <v>3</v>
      </c>
      <c r="EQ54" s="224" t="s">
        <v>5316</v>
      </c>
      <c r="ER54" s="224" t="s">
        <v>5315</v>
      </c>
      <c r="ES54" s="214">
        <v>45010</v>
      </c>
      <c r="ET54" s="222" t="s">
        <v>1172</v>
      </c>
      <c r="EU54" s="222">
        <v>0</v>
      </c>
      <c r="EV54" s="222" t="s">
        <v>1170</v>
      </c>
      <c r="EW54" s="222" t="s">
        <v>19</v>
      </c>
      <c r="EX54" s="222">
        <v>3</v>
      </c>
      <c r="EY54" s="222" t="s">
        <v>1171</v>
      </c>
      <c r="EZ54" s="222" t="s">
        <v>1119</v>
      </c>
      <c r="FA54" s="223">
        <v>44165</v>
      </c>
      <c r="FB54" s="221" t="s">
        <v>1082</v>
      </c>
      <c r="FC54" s="224">
        <v>2</v>
      </c>
      <c r="FD54" s="224" t="s">
        <v>1079</v>
      </c>
      <c r="FE54" s="224" t="s">
        <v>30</v>
      </c>
      <c r="FF54" s="224">
        <v>2</v>
      </c>
      <c r="FG54" s="224" t="s">
        <v>1081</v>
      </c>
      <c r="FH54" s="224" t="s">
        <v>1080</v>
      </c>
      <c r="FI54" s="214">
        <v>44015</v>
      </c>
      <c r="FJ54" s="221" t="s">
        <v>128</v>
      </c>
      <c r="FK54" s="222" t="s">
        <v>14</v>
      </c>
      <c r="FL54" s="222">
        <v>0</v>
      </c>
      <c r="FM54" s="222" t="s">
        <v>14</v>
      </c>
      <c r="FN54" s="222" t="s">
        <v>14</v>
      </c>
      <c r="FO54" s="222" t="s">
        <v>127</v>
      </c>
      <c r="FP54" s="218">
        <v>0</v>
      </c>
      <c r="FQ54" s="219">
        <v>43503</v>
      </c>
      <c r="FR54" s="221" t="s">
        <v>129</v>
      </c>
      <c r="FS54" s="224" t="s">
        <v>14</v>
      </c>
      <c r="FT54" s="224">
        <v>0</v>
      </c>
      <c r="FU54" s="224" t="s">
        <v>14</v>
      </c>
      <c r="FV54" s="224" t="s">
        <v>14</v>
      </c>
      <c r="FW54" s="224" t="s">
        <v>127</v>
      </c>
      <c r="FX54" s="224">
        <v>0</v>
      </c>
      <c r="FY54" s="214">
        <v>43503</v>
      </c>
      <c r="FZ54" s="222" t="s">
        <v>3358</v>
      </c>
      <c r="GA54" s="222">
        <v>0</v>
      </c>
      <c r="GB54" s="222" t="s">
        <v>2373</v>
      </c>
      <c r="GC54" s="222" t="s">
        <v>30</v>
      </c>
      <c r="GD54" s="222">
        <v>2</v>
      </c>
      <c r="GE54" s="222" t="s">
        <v>14</v>
      </c>
      <c r="GF54" s="222" t="s">
        <v>14</v>
      </c>
      <c r="GG54" s="223">
        <v>44865</v>
      </c>
      <c r="GH54" s="221" t="s">
        <v>3364</v>
      </c>
      <c r="GI54" s="224">
        <v>0</v>
      </c>
      <c r="GJ54" s="224" t="s">
        <v>2373</v>
      </c>
      <c r="GK54" s="224" t="s">
        <v>30</v>
      </c>
      <c r="GL54" s="224">
        <v>2</v>
      </c>
      <c r="GM54" s="224" t="s">
        <v>14</v>
      </c>
      <c r="GN54" s="224" t="s">
        <v>14</v>
      </c>
      <c r="GO54" s="214">
        <v>44865</v>
      </c>
      <c r="GP54" s="222" t="s">
        <v>3359</v>
      </c>
      <c r="GQ54" s="222">
        <v>0</v>
      </c>
      <c r="GR54" s="222" t="s">
        <v>2373</v>
      </c>
      <c r="GS54" s="222" t="s">
        <v>30</v>
      </c>
      <c r="GT54" s="222">
        <v>2</v>
      </c>
      <c r="GU54" s="222" t="s">
        <v>14</v>
      </c>
      <c r="GV54" s="222" t="s">
        <v>14</v>
      </c>
      <c r="GW54" s="223">
        <v>44865</v>
      </c>
      <c r="GX54" s="221" t="s">
        <v>3365</v>
      </c>
      <c r="GY54" s="224">
        <v>0</v>
      </c>
      <c r="GZ54" s="224" t="s">
        <v>2373</v>
      </c>
      <c r="HA54" s="224" t="s">
        <v>30</v>
      </c>
      <c r="HB54" s="224">
        <v>2</v>
      </c>
      <c r="HC54" s="224" t="s">
        <v>14</v>
      </c>
      <c r="HD54" s="224" t="s">
        <v>14</v>
      </c>
      <c r="HE54" s="214">
        <v>44865</v>
      </c>
      <c r="HF54" s="222" t="s">
        <v>3357</v>
      </c>
      <c r="HG54" s="222">
        <v>0</v>
      </c>
      <c r="HH54" s="222" t="s">
        <v>2373</v>
      </c>
      <c r="HI54" s="222" t="s">
        <v>30</v>
      </c>
      <c r="HJ54" s="222">
        <v>2</v>
      </c>
      <c r="HK54" s="222" t="s">
        <v>14</v>
      </c>
      <c r="HL54" s="222" t="s">
        <v>14</v>
      </c>
      <c r="HM54" s="223">
        <v>44865</v>
      </c>
      <c r="HN54" s="221" t="s">
        <v>3363</v>
      </c>
      <c r="HO54" s="224">
        <v>1</v>
      </c>
      <c r="HP54" s="224" t="s">
        <v>2373</v>
      </c>
      <c r="HQ54" s="224" t="s">
        <v>30</v>
      </c>
      <c r="HR54" s="224">
        <v>2</v>
      </c>
      <c r="HS54" s="224" t="s">
        <v>14</v>
      </c>
      <c r="HT54" s="224" t="s">
        <v>14</v>
      </c>
      <c r="HU54" s="214">
        <v>44865</v>
      </c>
      <c r="HV54" s="222" t="s">
        <v>3360</v>
      </c>
      <c r="HW54" s="222">
        <v>0</v>
      </c>
      <c r="HX54" s="222" t="s">
        <v>2373</v>
      </c>
      <c r="HY54" s="222" t="s">
        <v>30</v>
      </c>
      <c r="HZ54" s="222">
        <v>2</v>
      </c>
      <c r="IA54" s="222" t="s">
        <v>14</v>
      </c>
      <c r="IB54" s="222" t="s">
        <v>14</v>
      </c>
      <c r="IC54" s="223">
        <v>44865</v>
      </c>
      <c r="ID54" s="221" t="s">
        <v>3362</v>
      </c>
      <c r="IE54" s="224">
        <v>2</v>
      </c>
      <c r="IF54" s="224" t="s">
        <v>2373</v>
      </c>
      <c r="IG54" s="224" t="s">
        <v>30</v>
      </c>
      <c r="IH54" s="224">
        <v>2</v>
      </c>
      <c r="II54" s="224" t="s">
        <v>14</v>
      </c>
      <c r="IJ54" s="224" t="s">
        <v>14</v>
      </c>
      <c r="IK54" s="214">
        <v>44865</v>
      </c>
      <c r="IL54" s="222" t="s">
        <v>3361</v>
      </c>
      <c r="IM54" s="222">
        <v>0</v>
      </c>
      <c r="IN54" s="222" t="s">
        <v>2373</v>
      </c>
      <c r="IO54" s="222" t="s">
        <v>30</v>
      </c>
      <c r="IP54" s="222">
        <v>2</v>
      </c>
      <c r="IQ54" s="222" t="s">
        <v>14</v>
      </c>
      <c r="IR54" s="222" t="s">
        <v>14</v>
      </c>
      <c r="IS54" s="223">
        <v>44865</v>
      </c>
    </row>
    <row r="55" spans="1:253" s="11" customFormat="1" ht="12.95" customHeight="1" x14ac:dyDescent="0.2">
      <c r="A55" s="11" t="s">
        <v>1367</v>
      </c>
      <c r="B55" s="11" t="s">
        <v>9420</v>
      </c>
      <c r="C55" s="11" t="s">
        <v>1368</v>
      </c>
      <c r="D55" s="11" t="s">
        <v>398</v>
      </c>
      <c r="E55" s="11" t="s">
        <v>8810</v>
      </c>
      <c r="F55" s="11" t="s">
        <v>5326</v>
      </c>
      <c r="G55" s="212">
        <v>54778000</v>
      </c>
      <c r="H55" s="213" t="s">
        <v>5325</v>
      </c>
      <c r="I55" s="213" t="s">
        <v>1882</v>
      </c>
      <c r="J55" s="213">
        <v>2</v>
      </c>
      <c r="K55" s="213" t="s">
        <v>4599</v>
      </c>
      <c r="L55" s="213" t="s">
        <v>4598</v>
      </c>
      <c r="M55" s="214">
        <v>45012</v>
      </c>
      <c r="N55" s="221" t="s">
        <v>5330</v>
      </c>
      <c r="O55" s="216">
        <v>543630</v>
      </c>
      <c r="P55" s="216" t="s">
        <v>5327</v>
      </c>
      <c r="Q55" s="216" t="s">
        <v>74</v>
      </c>
      <c r="R55" s="216">
        <v>1</v>
      </c>
      <c r="S55" s="216" t="s">
        <v>5329</v>
      </c>
      <c r="T55" s="216" t="s">
        <v>5328</v>
      </c>
      <c r="U55" s="217">
        <v>45012</v>
      </c>
      <c r="V55" s="221" t="s">
        <v>5334</v>
      </c>
      <c r="W55" s="213">
        <v>24775000</v>
      </c>
      <c r="X55" s="213" t="s">
        <v>5331</v>
      </c>
      <c r="Y55" s="213" t="s">
        <v>1882</v>
      </c>
      <c r="Z55" s="213">
        <v>2</v>
      </c>
      <c r="AA55" s="213" t="s">
        <v>5333</v>
      </c>
      <c r="AB55" s="213" t="s">
        <v>5332</v>
      </c>
      <c r="AC55" s="214">
        <v>45012</v>
      </c>
      <c r="AD55" s="221" t="s">
        <v>5338</v>
      </c>
      <c r="AE55" s="218">
        <v>24775000</v>
      </c>
      <c r="AF55" s="218" t="s">
        <v>5335</v>
      </c>
      <c r="AG55" s="218" t="s">
        <v>1882</v>
      </c>
      <c r="AH55" s="218">
        <v>2</v>
      </c>
      <c r="AI55" s="218" t="s">
        <v>5337</v>
      </c>
      <c r="AJ55" s="218" t="s">
        <v>5336</v>
      </c>
      <c r="AK55" s="219">
        <v>45012</v>
      </c>
      <c r="AL55" s="221" t="s">
        <v>5341</v>
      </c>
      <c r="AM55" s="213">
        <v>851000</v>
      </c>
      <c r="AN55" s="213" t="s">
        <v>5339</v>
      </c>
      <c r="AO55" s="213" t="s">
        <v>19</v>
      </c>
      <c r="AP55" s="213">
        <v>3</v>
      </c>
      <c r="AQ55" s="213" t="s">
        <v>5340</v>
      </c>
      <c r="AR55" s="213" t="s">
        <v>4606</v>
      </c>
      <c r="AS55" s="214">
        <v>45012</v>
      </c>
      <c r="AT55" s="222" t="s">
        <v>5342</v>
      </c>
      <c r="AU55" s="218" t="s">
        <v>14</v>
      </c>
      <c r="AV55" s="218" t="s">
        <v>14</v>
      </c>
      <c r="AW55" s="218" t="s">
        <v>14</v>
      </c>
      <c r="AX55" s="218" t="s">
        <v>14</v>
      </c>
      <c r="AY55" s="218" t="s">
        <v>1641</v>
      </c>
      <c r="AZ55" s="218" t="s">
        <v>14</v>
      </c>
      <c r="BA55" s="219">
        <v>45012</v>
      </c>
      <c r="BB55" s="221" t="s">
        <v>2220</v>
      </c>
      <c r="BC55" s="213">
        <v>1000538</v>
      </c>
      <c r="BD55" s="213" t="s">
        <v>2217</v>
      </c>
      <c r="BE55" s="213" t="s">
        <v>1882</v>
      </c>
      <c r="BF55" s="213">
        <v>2</v>
      </c>
      <c r="BG55" s="213" t="s">
        <v>2219</v>
      </c>
      <c r="BH55" s="213" t="s">
        <v>2218</v>
      </c>
      <c r="BI55" s="214">
        <v>44809</v>
      </c>
      <c r="BJ55" s="222" t="s">
        <v>5343</v>
      </c>
      <c r="BK55" s="222" t="s">
        <v>14</v>
      </c>
      <c r="BL55" s="222" t="s">
        <v>14</v>
      </c>
      <c r="BM55" s="222" t="s">
        <v>14</v>
      </c>
      <c r="BN55" s="222" t="s">
        <v>14</v>
      </c>
      <c r="BO55" s="222" t="s">
        <v>2214</v>
      </c>
      <c r="BP55" s="218" t="s">
        <v>14</v>
      </c>
      <c r="BQ55" s="223">
        <v>45012</v>
      </c>
      <c r="BR55" s="221" t="s">
        <v>1370</v>
      </c>
      <c r="BS55" s="224">
        <v>0</v>
      </c>
      <c r="BT55" s="224" t="s">
        <v>14</v>
      </c>
      <c r="BU55" s="224" t="s">
        <v>14</v>
      </c>
      <c r="BV55" s="224" t="s">
        <v>14</v>
      </c>
      <c r="BW55" s="224" t="s">
        <v>1369</v>
      </c>
      <c r="BX55" s="224" t="s">
        <v>14</v>
      </c>
      <c r="BY55" s="214">
        <v>44456</v>
      </c>
      <c r="BZ55" s="222" t="s">
        <v>1371</v>
      </c>
      <c r="CA55" s="222">
        <v>0</v>
      </c>
      <c r="CB55" s="222" t="s">
        <v>14</v>
      </c>
      <c r="CC55" s="222" t="s">
        <v>14</v>
      </c>
      <c r="CD55" s="222" t="s">
        <v>14</v>
      </c>
      <c r="CE55" s="222" t="s">
        <v>1369</v>
      </c>
      <c r="CF55" s="222" t="s">
        <v>14</v>
      </c>
      <c r="CG55" s="223">
        <v>44456</v>
      </c>
      <c r="CH55" s="221" t="s">
        <v>9923</v>
      </c>
      <c r="CI55" s="222" t="e">
        <v>#N/A</v>
      </c>
      <c r="CJ55" s="222" t="e">
        <v>#N/A</v>
      </c>
      <c r="CK55" s="222" t="e">
        <v>#N/A</v>
      </c>
      <c r="CL55" s="222" t="e">
        <v>#N/A</v>
      </c>
      <c r="CM55" s="222" t="e">
        <v>#N/A</v>
      </c>
      <c r="CN55" s="222" t="e">
        <v>#N/A</v>
      </c>
      <c r="CO55" s="225" t="e">
        <v>#N/A</v>
      </c>
      <c r="CP55" s="222" t="s">
        <v>1372</v>
      </c>
      <c r="CQ55" s="224">
        <v>0</v>
      </c>
      <c r="CR55" s="224" t="s">
        <v>14</v>
      </c>
      <c r="CS55" s="224" t="s">
        <v>14</v>
      </c>
      <c r="CT55" s="224" t="s">
        <v>14</v>
      </c>
      <c r="CU55" s="224" t="s">
        <v>1369</v>
      </c>
      <c r="CV55" s="224" t="s">
        <v>14</v>
      </c>
      <c r="CW55" s="214">
        <v>44456</v>
      </c>
      <c r="CX55" s="222" t="s">
        <v>5345</v>
      </c>
      <c r="CY55" s="218">
        <v>6099000</v>
      </c>
      <c r="CZ55" s="218" t="s">
        <v>5350</v>
      </c>
      <c r="DA55" s="218" t="s">
        <v>1882</v>
      </c>
      <c r="DB55" s="218">
        <v>2</v>
      </c>
      <c r="DC55" s="218" t="s">
        <v>5347</v>
      </c>
      <c r="DD55" s="218" t="s">
        <v>5351</v>
      </c>
      <c r="DE55" s="220">
        <v>45012</v>
      </c>
      <c r="DF55" s="221" t="s">
        <v>5348</v>
      </c>
      <c r="DG55" s="213">
        <v>0</v>
      </c>
      <c r="DH55" s="224" t="s">
        <v>5144</v>
      </c>
      <c r="DI55" s="224" t="s">
        <v>1882</v>
      </c>
      <c r="DJ55" s="224">
        <v>2</v>
      </c>
      <c r="DK55" s="224" t="s">
        <v>5347</v>
      </c>
      <c r="DL55" s="224" t="s">
        <v>5346</v>
      </c>
      <c r="DM55" s="214">
        <v>45012</v>
      </c>
      <c r="DN55" s="222" t="s">
        <v>5349</v>
      </c>
      <c r="DO55" s="218">
        <v>18676000</v>
      </c>
      <c r="DP55" s="222" t="s">
        <v>5147</v>
      </c>
      <c r="DQ55" s="222" t="s">
        <v>1882</v>
      </c>
      <c r="DR55" s="222">
        <v>2</v>
      </c>
      <c r="DS55" s="222" t="s">
        <v>5347</v>
      </c>
      <c r="DT55" s="222" t="s">
        <v>5346</v>
      </c>
      <c r="DU55" s="223">
        <v>45012</v>
      </c>
      <c r="DV55" s="221" t="s">
        <v>5352</v>
      </c>
      <c r="DW55" s="213">
        <v>4874000</v>
      </c>
      <c r="DX55" s="224" t="s">
        <v>5350</v>
      </c>
      <c r="DY55" s="224" t="s">
        <v>1882</v>
      </c>
      <c r="DZ55" s="224">
        <v>2</v>
      </c>
      <c r="EA55" s="224" t="s">
        <v>5347</v>
      </c>
      <c r="EB55" s="224" t="s">
        <v>5351</v>
      </c>
      <c r="EC55" s="214">
        <v>45012</v>
      </c>
      <c r="ED55" s="222" t="s">
        <v>5354</v>
      </c>
      <c r="EE55" s="218">
        <v>1225000</v>
      </c>
      <c r="EF55" s="222" t="s">
        <v>5353</v>
      </c>
      <c r="EG55" s="222" t="s">
        <v>1882</v>
      </c>
      <c r="EH55" s="222">
        <v>2</v>
      </c>
      <c r="EI55" s="222" t="s">
        <v>5347</v>
      </c>
      <c r="EJ55" s="222" t="s">
        <v>4633</v>
      </c>
      <c r="EK55" s="223">
        <v>45012</v>
      </c>
      <c r="EL55" s="221" t="s">
        <v>5355</v>
      </c>
      <c r="EM55" s="213">
        <v>0</v>
      </c>
      <c r="EN55" s="224" t="s">
        <v>5353</v>
      </c>
      <c r="EO55" s="224" t="s">
        <v>19</v>
      </c>
      <c r="EP55" s="224">
        <v>3</v>
      </c>
      <c r="EQ55" s="224" t="s">
        <v>5347</v>
      </c>
      <c r="ER55" s="224" t="s">
        <v>4633</v>
      </c>
      <c r="ES55" s="214">
        <v>45012</v>
      </c>
      <c r="ET55" s="222" t="s">
        <v>5344</v>
      </c>
      <c r="EU55" s="222" t="s">
        <v>14</v>
      </c>
      <c r="EV55" s="222" t="s">
        <v>14</v>
      </c>
      <c r="EW55" s="222" t="s">
        <v>14</v>
      </c>
      <c r="EX55" s="222" t="s">
        <v>14</v>
      </c>
      <c r="EY55" s="222" t="s">
        <v>2214</v>
      </c>
      <c r="EZ55" s="222" t="s">
        <v>14</v>
      </c>
      <c r="FA55" s="223">
        <v>45012</v>
      </c>
      <c r="FB55" s="221" t="s">
        <v>1640</v>
      </c>
      <c r="FC55" s="224">
        <v>2</v>
      </c>
      <c r="FD55" s="224" t="s">
        <v>794</v>
      </c>
      <c r="FE55" s="224" t="s">
        <v>30</v>
      </c>
      <c r="FF55" s="224">
        <v>2</v>
      </c>
      <c r="FG55" s="224" t="s">
        <v>1639</v>
      </c>
      <c r="FH55" s="224" t="s">
        <v>1638</v>
      </c>
      <c r="FI55" s="214">
        <v>44736</v>
      </c>
      <c r="FJ55" s="221" t="s">
        <v>1373</v>
      </c>
      <c r="FK55" s="222">
        <v>0</v>
      </c>
      <c r="FL55" s="222" t="s">
        <v>14</v>
      </c>
      <c r="FM55" s="222" t="s">
        <v>14</v>
      </c>
      <c r="FN55" s="222" t="s">
        <v>14</v>
      </c>
      <c r="FO55" s="222" t="s">
        <v>1369</v>
      </c>
      <c r="FP55" s="218" t="s">
        <v>14</v>
      </c>
      <c r="FQ55" s="219">
        <v>44456</v>
      </c>
      <c r="FR55" s="221" t="s">
        <v>1374</v>
      </c>
      <c r="FS55" s="224">
        <v>0</v>
      </c>
      <c r="FT55" s="224" t="s">
        <v>14</v>
      </c>
      <c r="FU55" s="224" t="s">
        <v>14</v>
      </c>
      <c r="FV55" s="224" t="s">
        <v>14</v>
      </c>
      <c r="FW55" s="224" t="s">
        <v>1369</v>
      </c>
      <c r="FX55" s="224" t="s">
        <v>14</v>
      </c>
      <c r="FY55" s="214">
        <v>44456</v>
      </c>
      <c r="FZ55" s="222" t="s">
        <v>2626</v>
      </c>
      <c r="GA55" s="222">
        <v>1</v>
      </c>
      <c r="GB55" s="222" t="s">
        <v>2373</v>
      </c>
      <c r="GC55" s="222" t="s">
        <v>30</v>
      </c>
      <c r="GD55" s="222">
        <v>2</v>
      </c>
      <c r="GE55" s="222" t="s">
        <v>14</v>
      </c>
      <c r="GF55" s="222" t="s">
        <v>14</v>
      </c>
      <c r="GG55" s="223">
        <v>44862</v>
      </c>
      <c r="GH55" s="221" t="s">
        <v>2632</v>
      </c>
      <c r="GI55" s="224">
        <v>1</v>
      </c>
      <c r="GJ55" s="224" t="s">
        <v>2373</v>
      </c>
      <c r="GK55" s="224" t="s">
        <v>30</v>
      </c>
      <c r="GL55" s="224">
        <v>2</v>
      </c>
      <c r="GM55" s="224" t="s">
        <v>14</v>
      </c>
      <c r="GN55" s="224" t="s">
        <v>14</v>
      </c>
      <c r="GO55" s="214">
        <v>44862</v>
      </c>
      <c r="GP55" s="222" t="s">
        <v>2627</v>
      </c>
      <c r="GQ55" s="222">
        <v>0</v>
      </c>
      <c r="GR55" s="222" t="s">
        <v>2373</v>
      </c>
      <c r="GS55" s="222" t="s">
        <v>30</v>
      </c>
      <c r="GT55" s="222">
        <v>2</v>
      </c>
      <c r="GU55" s="222" t="s">
        <v>14</v>
      </c>
      <c r="GV55" s="222" t="s">
        <v>14</v>
      </c>
      <c r="GW55" s="223">
        <v>44862</v>
      </c>
      <c r="GX55" s="221" t="s">
        <v>2633</v>
      </c>
      <c r="GY55" s="224">
        <v>0</v>
      </c>
      <c r="GZ55" s="224" t="s">
        <v>2373</v>
      </c>
      <c r="HA55" s="224" t="s">
        <v>30</v>
      </c>
      <c r="HB55" s="224">
        <v>2</v>
      </c>
      <c r="HC55" s="224" t="s">
        <v>14</v>
      </c>
      <c r="HD55" s="224" t="s">
        <v>14</v>
      </c>
      <c r="HE55" s="214">
        <v>44862</v>
      </c>
      <c r="HF55" s="222" t="s">
        <v>2625</v>
      </c>
      <c r="HG55" s="222">
        <v>2</v>
      </c>
      <c r="HH55" s="222" t="s">
        <v>2373</v>
      </c>
      <c r="HI55" s="222" t="s">
        <v>30</v>
      </c>
      <c r="HJ55" s="222">
        <v>2</v>
      </c>
      <c r="HK55" s="222" t="s">
        <v>14</v>
      </c>
      <c r="HL55" s="222" t="s">
        <v>14</v>
      </c>
      <c r="HM55" s="223">
        <v>44862</v>
      </c>
      <c r="HN55" s="221" t="s">
        <v>2631</v>
      </c>
      <c r="HO55" s="224">
        <v>2</v>
      </c>
      <c r="HP55" s="224" t="s">
        <v>2373</v>
      </c>
      <c r="HQ55" s="224" t="s">
        <v>30</v>
      </c>
      <c r="HR55" s="224">
        <v>2</v>
      </c>
      <c r="HS55" s="224" t="s">
        <v>14</v>
      </c>
      <c r="HT55" s="224" t="s">
        <v>14</v>
      </c>
      <c r="HU55" s="214">
        <v>44862</v>
      </c>
      <c r="HV55" s="222" t="s">
        <v>2628</v>
      </c>
      <c r="HW55" s="222">
        <v>3</v>
      </c>
      <c r="HX55" s="222" t="s">
        <v>2373</v>
      </c>
      <c r="HY55" s="222" t="s">
        <v>30</v>
      </c>
      <c r="HZ55" s="222">
        <v>2</v>
      </c>
      <c r="IA55" s="222" t="s">
        <v>14</v>
      </c>
      <c r="IB55" s="222" t="s">
        <v>14</v>
      </c>
      <c r="IC55" s="223">
        <v>44862</v>
      </c>
      <c r="ID55" s="221" t="s">
        <v>2630</v>
      </c>
      <c r="IE55" s="224">
        <v>1</v>
      </c>
      <c r="IF55" s="224" t="s">
        <v>2373</v>
      </c>
      <c r="IG55" s="224" t="s">
        <v>30</v>
      </c>
      <c r="IH55" s="224">
        <v>2</v>
      </c>
      <c r="II55" s="224" t="s">
        <v>14</v>
      </c>
      <c r="IJ55" s="224" t="s">
        <v>14</v>
      </c>
      <c r="IK55" s="214">
        <v>44862</v>
      </c>
      <c r="IL55" s="222" t="s">
        <v>2629</v>
      </c>
      <c r="IM55" s="222">
        <v>0</v>
      </c>
      <c r="IN55" s="222" t="s">
        <v>2373</v>
      </c>
      <c r="IO55" s="222" t="s">
        <v>30</v>
      </c>
      <c r="IP55" s="222">
        <v>2</v>
      </c>
      <c r="IQ55" s="222" t="s">
        <v>14</v>
      </c>
      <c r="IR55" s="222" t="s">
        <v>14</v>
      </c>
      <c r="IS55" s="223">
        <v>44862</v>
      </c>
    </row>
    <row r="56" spans="1:253" s="11" customFormat="1" ht="12.95" customHeight="1" x14ac:dyDescent="0.2">
      <c r="A56" s="11" t="s">
        <v>396</v>
      </c>
      <c r="B56" s="11" t="s">
        <v>9284</v>
      </c>
      <c r="C56" s="11" t="s">
        <v>397</v>
      </c>
      <c r="D56" s="11" t="s">
        <v>398</v>
      </c>
      <c r="E56" s="11" t="s">
        <v>8810</v>
      </c>
      <c r="F56" s="11" t="s">
        <v>4600</v>
      </c>
      <c r="G56" s="212">
        <v>54700000</v>
      </c>
      <c r="H56" s="213" t="s">
        <v>4597</v>
      </c>
      <c r="I56" s="213" t="s">
        <v>1882</v>
      </c>
      <c r="J56" s="213">
        <v>2</v>
      </c>
      <c r="K56" s="213" t="s">
        <v>4599</v>
      </c>
      <c r="L56" s="213" t="s">
        <v>4598</v>
      </c>
      <c r="M56" s="214">
        <v>44978</v>
      </c>
      <c r="N56" s="221" t="s">
        <v>1649</v>
      </c>
      <c r="O56" s="216">
        <v>38244</v>
      </c>
      <c r="P56" s="216" t="s">
        <v>1646</v>
      </c>
      <c r="Q56" s="216" t="s">
        <v>30</v>
      </c>
      <c r="R56" s="216">
        <v>2</v>
      </c>
      <c r="S56" s="216" t="s">
        <v>1648</v>
      </c>
      <c r="T56" s="216" t="s">
        <v>1647</v>
      </c>
      <c r="U56" s="217">
        <v>44736</v>
      </c>
      <c r="V56" s="221" t="s">
        <v>4604</v>
      </c>
      <c r="W56" s="213">
        <v>1220000</v>
      </c>
      <c r="X56" s="213" t="s">
        <v>4601</v>
      </c>
      <c r="Y56" s="213" t="s">
        <v>1882</v>
      </c>
      <c r="Z56" s="213">
        <v>2</v>
      </c>
      <c r="AA56" s="213" t="s">
        <v>4603</v>
      </c>
      <c r="AB56" s="213" t="s">
        <v>4602</v>
      </c>
      <c r="AC56" s="214">
        <v>44978</v>
      </c>
      <c r="AD56" s="221" t="s">
        <v>4608</v>
      </c>
      <c r="AE56" s="218">
        <v>661000</v>
      </c>
      <c r="AF56" s="218" t="s">
        <v>4605</v>
      </c>
      <c r="AG56" s="218" t="s">
        <v>1882</v>
      </c>
      <c r="AH56" s="218">
        <v>2</v>
      </c>
      <c r="AI56" s="218" t="s">
        <v>4607</v>
      </c>
      <c r="AJ56" s="218" t="s">
        <v>4606</v>
      </c>
      <c r="AK56" s="219">
        <v>44978</v>
      </c>
      <c r="AL56" s="221" t="s">
        <v>4609</v>
      </c>
      <c r="AM56" s="213">
        <v>661000</v>
      </c>
      <c r="AN56" s="213" t="s">
        <v>4605</v>
      </c>
      <c r="AO56" s="213" t="s">
        <v>1882</v>
      </c>
      <c r="AP56" s="213">
        <v>2</v>
      </c>
      <c r="AQ56" s="213" t="s">
        <v>4607</v>
      </c>
      <c r="AR56" s="213" t="s">
        <v>4606</v>
      </c>
      <c r="AS56" s="214">
        <v>44978</v>
      </c>
      <c r="AT56" s="222" t="s">
        <v>1651</v>
      </c>
      <c r="AU56" s="218" t="s">
        <v>14</v>
      </c>
      <c r="AV56" s="218" t="s">
        <v>794</v>
      </c>
      <c r="AW56" s="218" t="s">
        <v>14</v>
      </c>
      <c r="AX56" s="218" t="s">
        <v>14</v>
      </c>
      <c r="AY56" s="218">
        <v>0</v>
      </c>
      <c r="AZ56" s="218" t="s">
        <v>1650</v>
      </c>
      <c r="BA56" s="219">
        <v>44736</v>
      </c>
      <c r="BB56" s="221" t="s">
        <v>4637</v>
      </c>
      <c r="BC56" s="213">
        <v>1112393</v>
      </c>
      <c r="BD56" s="213" t="s">
        <v>4632</v>
      </c>
      <c r="BE56" s="213" t="s">
        <v>1882</v>
      </c>
      <c r="BF56" s="213">
        <v>2</v>
      </c>
      <c r="BG56" s="213" t="s">
        <v>4636</v>
      </c>
      <c r="BH56" s="213" t="s">
        <v>4633</v>
      </c>
      <c r="BI56" s="214">
        <v>44978</v>
      </c>
      <c r="BJ56" s="222" t="s">
        <v>1652</v>
      </c>
      <c r="BK56" s="222" t="s">
        <v>14</v>
      </c>
      <c r="BL56" s="222" t="s">
        <v>794</v>
      </c>
      <c r="BM56" s="222" t="s">
        <v>14</v>
      </c>
      <c r="BN56" s="222" t="s">
        <v>14</v>
      </c>
      <c r="BO56" s="222">
        <v>0</v>
      </c>
      <c r="BP56" s="218" t="s">
        <v>1650</v>
      </c>
      <c r="BQ56" s="223">
        <v>44736</v>
      </c>
      <c r="BR56" s="221" t="s">
        <v>1375</v>
      </c>
      <c r="BS56" s="224">
        <v>0</v>
      </c>
      <c r="BT56" s="224" t="s">
        <v>14</v>
      </c>
      <c r="BU56" s="224" t="s">
        <v>14</v>
      </c>
      <c r="BV56" s="224" t="s">
        <v>14</v>
      </c>
      <c r="BW56" s="224" t="s">
        <v>1369</v>
      </c>
      <c r="BX56" s="224" t="s">
        <v>14</v>
      </c>
      <c r="BY56" s="214">
        <v>44456</v>
      </c>
      <c r="BZ56" s="222" t="s">
        <v>1376</v>
      </c>
      <c r="CA56" s="222">
        <v>0</v>
      </c>
      <c r="CB56" s="222" t="s">
        <v>14</v>
      </c>
      <c r="CC56" s="222" t="s">
        <v>14</v>
      </c>
      <c r="CD56" s="222" t="s">
        <v>14</v>
      </c>
      <c r="CE56" s="222" t="s">
        <v>1369</v>
      </c>
      <c r="CF56" s="222" t="s">
        <v>14</v>
      </c>
      <c r="CG56" s="223">
        <v>44456</v>
      </c>
      <c r="CH56" s="221" t="s">
        <v>9924</v>
      </c>
      <c r="CI56" s="222" t="e">
        <v>#N/A</v>
      </c>
      <c r="CJ56" s="222" t="e">
        <v>#N/A</v>
      </c>
      <c r="CK56" s="222" t="e">
        <v>#N/A</v>
      </c>
      <c r="CL56" s="222" t="e">
        <v>#N/A</v>
      </c>
      <c r="CM56" s="222" t="e">
        <v>#N/A</v>
      </c>
      <c r="CN56" s="222" t="e">
        <v>#N/A</v>
      </c>
      <c r="CO56" s="225" t="e">
        <v>#N/A</v>
      </c>
      <c r="CP56" s="222" t="s">
        <v>1377</v>
      </c>
      <c r="CQ56" s="224">
        <v>0</v>
      </c>
      <c r="CR56" s="224" t="s">
        <v>14</v>
      </c>
      <c r="CS56" s="224" t="s">
        <v>14</v>
      </c>
      <c r="CT56" s="224" t="s">
        <v>14</v>
      </c>
      <c r="CU56" s="224" t="s">
        <v>1369</v>
      </c>
      <c r="CV56" s="224" t="s">
        <v>14</v>
      </c>
      <c r="CW56" s="214">
        <v>44456</v>
      </c>
      <c r="CX56" s="222" t="s">
        <v>4610</v>
      </c>
      <c r="CY56" s="218">
        <v>661000</v>
      </c>
      <c r="CZ56" s="218" t="s">
        <v>4605</v>
      </c>
      <c r="DA56" s="218" t="s">
        <v>1882</v>
      </c>
      <c r="DB56" s="218">
        <v>2</v>
      </c>
      <c r="DC56" s="218" t="s">
        <v>4613</v>
      </c>
      <c r="DD56" s="218" t="s">
        <v>4606</v>
      </c>
      <c r="DE56" s="220">
        <v>44978</v>
      </c>
      <c r="DF56" s="221" t="s">
        <v>4614</v>
      </c>
      <c r="DG56" s="213">
        <v>559000</v>
      </c>
      <c r="DH56" s="224" t="s">
        <v>4611</v>
      </c>
      <c r="DI56" s="224" t="s">
        <v>1882</v>
      </c>
      <c r="DJ56" s="224">
        <v>2</v>
      </c>
      <c r="DK56" s="224" t="s">
        <v>4613</v>
      </c>
      <c r="DL56" s="224" t="s">
        <v>4612</v>
      </c>
      <c r="DM56" s="214">
        <v>44978</v>
      </c>
      <c r="DN56" s="222" t="s">
        <v>4615</v>
      </c>
      <c r="DO56" s="218">
        <v>0</v>
      </c>
      <c r="DP56" s="222" t="s">
        <v>4611</v>
      </c>
      <c r="DQ56" s="222" t="s">
        <v>1882</v>
      </c>
      <c r="DR56" s="222">
        <v>2</v>
      </c>
      <c r="DS56" s="222" t="s">
        <v>4613</v>
      </c>
      <c r="DT56" s="222" t="s">
        <v>4612</v>
      </c>
      <c r="DU56" s="223">
        <v>44978</v>
      </c>
      <c r="DV56" s="221" t="s">
        <v>4616</v>
      </c>
      <c r="DW56" s="213">
        <v>661000</v>
      </c>
      <c r="DX56" s="224" t="s">
        <v>4605</v>
      </c>
      <c r="DY56" s="224" t="s">
        <v>1882</v>
      </c>
      <c r="DZ56" s="224">
        <v>2</v>
      </c>
      <c r="EA56" s="224" t="s">
        <v>4613</v>
      </c>
      <c r="EB56" s="224" t="s">
        <v>4606</v>
      </c>
      <c r="EC56" s="214">
        <v>44978</v>
      </c>
      <c r="ED56" s="222" t="s">
        <v>4617</v>
      </c>
      <c r="EE56" s="218">
        <v>0</v>
      </c>
      <c r="EF56" s="222" t="s">
        <v>794</v>
      </c>
      <c r="EG56" s="222" t="s">
        <v>14</v>
      </c>
      <c r="EH56" s="222" t="s">
        <v>14</v>
      </c>
      <c r="EI56" s="222" t="s">
        <v>4613</v>
      </c>
      <c r="EJ56" s="222" t="s">
        <v>794</v>
      </c>
      <c r="EK56" s="223">
        <v>44978</v>
      </c>
      <c r="EL56" s="221" t="s">
        <v>4618</v>
      </c>
      <c r="EM56" s="213">
        <v>0</v>
      </c>
      <c r="EN56" s="224" t="s">
        <v>794</v>
      </c>
      <c r="EO56" s="224" t="s">
        <v>14</v>
      </c>
      <c r="EP56" s="224" t="s">
        <v>14</v>
      </c>
      <c r="EQ56" s="224" t="s">
        <v>4613</v>
      </c>
      <c r="ER56" s="224" t="s">
        <v>794</v>
      </c>
      <c r="ES56" s="214">
        <v>44978</v>
      </c>
      <c r="ET56" s="222" t="s">
        <v>1653</v>
      </c>
      <c r="EU56" s="222" t="s">
        <v>14</v>
      </c>
      <c r="EV56" s="222" t="s">
        <v>794</v>
      </c>
      <c r="EW56" s="222" t="s">
        <v>14</v>
      </c>
      <c r="EX56" s="222" t="s">
        <v>14</v>
      </c>
      <c r="EY56" s="222">
        <v>0</v>
      </c>
      <c r="EZ56" s="222" t="s">
        <v>1650</v>
      </c>
      <c r="FA56" s="223">
        <v>44736</v>
      </c>
      <c r="FB56" s="221" t="s">
        <v>1655</v>
      </c>
      <c r="FC56" s="224">
        <v>2</v>
      </c>
      <c r="FD56" s="224" t="s">
        <v>794</v>
      </c>
      <c r="FE56" s="224" t="s">
        <v>74</v>
      </c>
      <c r="FF56" s="224">
        <v>1</v>
      </c>
      <c r="FG56" s="224" t="s">
        <v>1654</v>
      </c>
      <c r="FH56" s="224" t="s">
        <v>794</v>
      </c>
      <c r="FI56" s="214">
        <v>44736</v>
      </c>
      <c r="FJ56" s="221" t="s">
        <v>1383</v>
      </c>
      <c r="FK56" s="222">
        <v>0</v>
      </c>
      <c r="FL56" s="222" t="s">
        <v>14</v>
      </c>
      <c r="FM56" s="222" t="s">
        <v>14</v>
      </c>
      <c r="FN56" s="222" t="s">
        <v>14</v>
      </c>
      <c r="FO56" s="222" t="s">
        <v>1369</v>
      </c>
      <c r="FP56" s="218" t="s">
        <v>14</v>
      </c>
      <c r="FQ56" s="219">
        <v>44456</v>
      </c>
      <c r="FR56" s="221" t="s">
        <v>399</v>
      </c>
      <c r="FS56" s="224" t="s">
        <v>14</v>
      </c>
      <c r="FT56" s="224">
        <v>0</v>
      </c>
      <c r="FU56" s="224" t="s">
        <v>14</v>
      </c>
      <c r="FV56" s="224" t="s">
        <v>14</v>
      </c>
      <c r="FW56" s="224" t="s">
        <v>15</v>
      </c>
      <c r="FX56" s="224">
        <v>0</v>
      </c>
      <c r="FY56" s="214">
        <v>43511</v>
      </c>
      <c r="FZ56" s="222" t="s">
        <v>2635</v>
      </c>
      <c r="GA56" s="222">
        <v>1</v>
      </c>
      <c r="GB56" s="222" t="s">
        <v>2373</v>
      </c>
      <c r="GC56" s="222" t="s">
        <v>30</v>
      </c>
      <c r="GD56" s="222">
        <v>2</v>
      </c>
      <c r="GE56" s="222" t="s">
        <v>14</v>
      </c>
      <c r="GF56" s="222" t="s">
        <v>14</v>
      </c>
      <c r="GG56" s="223">
        <v>44862</v>
      </c>
      <c r="GH56" s="221" t="s">
        <v>2641</v>
      </c>
      <c r="GI56" s="224">
        <v>1</v>
      </c>
      <c r="GJ56" s="224" t="s">
        <v>2373</v>
      </c>
      <c r="GK56" s="224" t="s">
        <v>30</v>
      </c>
      <c r="GL56" s="224">
        <v>2</v>
      </c>
      <c r="GM56" s="224" t="s">
        <v>14</v>
      </c>
      <c r="GN56" s="224" t="s">
        <v>14</v>
      </c>
      <c r="GO56" s="214">
        <v>44862</v>
      </c>
      <c r="GP56" s="222" t="s">
        <v>2636</v>
      </c>
      <c r="GQ56" s="222">
        <v>0</v>
      </c>
      <c r="GR56" s="222" t="s">
        <v>2373</v>
      </c>
      <c r="GS56" s="222" t="s">
        <v>30</v>
      </c>
      <c r="GT56" s="222">
        <v>2</v>
      </c>
      <c r="GU56" s="222" t="s">
        <v>14</v>
      </c>
      <c r="GV56" s="222" t="s">
        <v>14</v>
      </c>
      <c r="GW56" s="223">
        <v>44862</v>
      </c>
      <c r="GX56" s="221" t="s">
        <v>2642</v>
      </c>
      <c r="GY56" s="224">
        <v>0</v>
      </c>
      <c r="GZ56" s="224" t="s">
        <v>2373</v>
      </c>
      <c r="HA56" s="224" t="s">
        <v>30</v>
      </c>
      <c r="HB56" s="224">
        <v>2</v>
      </c>
      <c r="HC56" s="224" t="s">
        <v>14</v>
      </c>
      <c r="HD56" s="224" t="s">
        <v>14</v>
      </c>
      <c r="HE56" s="214">
        <v>44862</v>
      </c>
      <c r="HF56" s="222" t="s">
        <v>2634</v>
      </c>
      <c r="HG56" s="222">
        <v>2</v>
      </c>
      <c r="HH56" s="222" t="s">
        <v>2373</v>
      </c>
      <c r="HI56" s="222" t="s">
        <v>30</v>
      </c>
      <c r="HJ56" s="222">
        <v>2</v>
      </c>
      <c r="HK56" s="222" t="s">
        <v>14</v>
      </c>
      <c r="HL56" s="222" t="s">
        <v>14</v>
      </c>
      <c r="HM56" s="223">
        <v>44862</v>
      </c>
      <c r="HN56" s="221" t="s">
        <v>2640</v>
      </c>
      <c r="HO56" s="224">
        <v>1</v>
      </c>
      <c r="HP56" s="224" t="s">
        <v>2373</v>
      </c>
      <c r="HQ56" s="224" t="s">
        <v>30</v>
      </c>
      <c r="HR56" s="224">
        <v>2</v>
      </c>
      <c r="HS56" s="224" t="s">
        <v>14</v>
      </c>
      <c r="HT56" s="224" t="s">
        <v>14</v>
      </c>
      <c r="HU56" s="214">
        <v>44862</v>
      </c>
      <c r="HV56" s="222" t="s">
        <v>2637</v>
      </c>
      <c r="HW56" s="222">
        <v>1</v>
      </c>
      <c r="HX56" s="222" t="s">
        <v>2373</v>
      </c>
      <c r="HY56" s="222" t="s">
        <v>30</v>
      </c>
      <c r="HZ56" s="222">
        <v>2</v>
      </c>
      <c r="IA56" s="222" t="s">
        <v>14</v>
      </c>
      <c r="IB56" s="222" t="s">
        <v>14</v>
      </c>
      <c r="IC56" s="223">
        <v>44862</v>
      </c>
      <c r="ID56" s="221" t="s">
        <v>2639</v>
      </c>
      <c r="IE56" s="224">
        <v>1</v>
      </c>
      <c r="IF56" s="224" t="s">
        <v>2373</v>
      </c>
      <c r="IG56" s="224" t="s">
        <v>30</v>
      </c>
      <c r="IH56" s="224">
        <v>2</v>
      </c>
      <c r="II56" s="224" t="s">
        <v>14</v>
      </c>
      <c r="IJ56" s="224" t="s">
        <v>14</v>
      </c>
      <c r="IK56" s="214">
        <v>44862</v>
      </c>
      <c r="IL56" s="222" t="s">
        <v>2638</v>
      </c>
      <c r="IM56" s="222">
        <v>0</v>
      </c>
      <c r="IN56" s="222" t="s">
        <v>2373</v>
      </c>
      <c r="IO56" s="222" t="s">
        <v>30</v>
      </c>
      <c r="IP56" s="222">
        <v>2</v>
      </c>
      <c r="IQ56" s="222" t="s">
        <v>14</v>
      </c>
      <c r="IR56" s="222" t="s">
        <v>14</v>
      </c>
      <c r="IS56" s="223">
        <v>44862</v>
      </c>
    </row>
    <row r="57" spans="1:253" s="11" customFormat="1" ht="12.95" customHeight="1" x14ac:dyDescent="0.2">
      <c r="A57" s="11" t="s">
        <v>1378</v>
      </c>
      <c r="B57" s="11" t="s">
        <v>9249</v>
      </c>
      <c r="C57" s="11" t="s">
        <v>1379</v>
      </c>
      <c r="D57" s="11" t="s">
        <v>398</v>
      </c>
      <c r="E57" s="11" t="s">
        <v>8810</v>
      </c>
      <c r="F57" s="11" t="s">
        <v>4619</v>
      </c>
      <c r="G57" s="212">
        <v>54700000</v>
      </c>
      <c r="H57" s="213" t="s">
        <v>4597</v>
      </c>
      <c r="I57" s="213" t="s">
        <v>1882</v>
      </c>
      <c r="J57" s="213">
        <v>2</v>
      </c>
      <c r="K57" s="213" t="s">
        <v>4599</v>
      </c>
      <c r="L57" s="213" t="s">
        <v>4598</v>
      </c>
      <c r="M57" s="214">
        <v>44978</v>
      </c>
      <c r="N57" s="221" t="s">
        <v>4623</v>
      </c>
      <c r="O57" s="216">
        <v>543630</v>
      </c>
      <c r="P57" s="216" t="s">
        <v>4620</v>
      </c>
      <c r="Q57" s="216" t="s">
        <v>1882</v>
      </c>
      <c r="R57" s="216">
        <v>2</v>
      </c>
      <c r="S57" s="216" t="s">
        <v>4622</v>
      </c>
      <c r="T57" s="216" t="s">
        <v>4621</v>
      </c>
      <c r="U57" s="217">
        <v>44978</v>
      </c>
      <c r="V57" s="221" t="s">
        <v>4627</v>
      </c>
      <c r="W57" s="213">
        <v>24684000</v>
      </c>
      <c r="X57" s="213" t="s">
        <v>4624</v>
      </c>
      <c r="Y57" s="213" t="s">
        <v>1882</v>
      </c>
      <c r="Z57" s="213">
        <v>2</v>
      </c>
      <c r="AA57" s="213" t="s">
        <v>4626</v>
      </c>
      <c r="AB57" s="213" t="s">
        <v>4625</v>
      </c>
      <c r="AC57" s="214">
        <v>44978</v>
      </c>
      <c r="AD57" s="221" t="s">
        <v>4631</v>
      </c>
      <c r="AE57" s="218">
        <v>24684000</v>
      </c>
      <c r="AF57" s="218" t="s">
        <v>4628</v>
      </c>
      <c r="AG57" s="218" t="s">
        <v>1882</v>
      </c>
      <c r="AH57" s="218">
        <v>2</v>
      </c>
      <c r="AI57" s="218" t="s">
        <v>4630</v>
      </c>
      <c r="AJ57" s="218" t="s">
        <v>4629</v>
      </c>
      <c r="AK57" s="219">
        <v>44978</v>
      </c>
      <c r="AL57" s="221" t="s">
        <v>1642</v>
      </c>
      <c r="AM57" s="213" t="s">
        <v>14</v>
      </c>
      <c r="AN57" s="213" t="s">
        <v>794</v>
      </c>
      <c r="AO57" s="213" t="s">
        <v>14</v>
      </c>
      <c r="AP57" s="213" t="s">
        <v>14</v>
      </c>
      <c r="AQ57" s="213" t="s">
        <v>1641</v>
      </c>
      <c r="AR57" s="213" t="s">
        <v>794</v>
      </c>
      <c r="AS57" s="214">
        <v>44736</v>
      </c>
      <c r="AT57" s="222" t="s">
        <v>1643</v>
      </c>
      <c r="AU57" s="218" t="s">
        <v>14</v>
      </c>
      <c r="AV57" s="218" t="s">
        <v>794</v>
      </c>
      <c r="AW57" s="218" t="s">
        <v>14</v>
      </c>
      <c r="AX57" s="218" t="s">
        <v>14</v>
      </c>
      <c r="AY57" s="218" t="s">
        <v>1641</v>
      </c>
      <c r="AZ57" s="218" t="s">
        <v>794</v>
      </c>
      <c r="BA57" s="219">
        <v>44736</v>
      </c>
      <c r="BB57" s="221" t="s">
        <v>4635</v>
      </c>
      <c r="BC57" s="213">
        <v>1112393</v>
      </c>
      <c r="BD57" s="213" t="s">
        <v>4632</v>
      </c>
      <c r="BE57" s="213" t="s">
        <v>1882</v>
      </c>
      <c r="BF57" s="213">
        <v>2</v>
      </c>
      <c r="BG57" s="213" t="s">
        <v>4634</v>
      </c>
      <c r="BH57" s="213" t="s">
        <v>4633</v>
      </c>
      <c r="BI57" s="214">
        <v>44978</v>
      </c>
      <c r="BJ57" s="222" t="s">
        <v>2215</v>
      </c>
      <c r="BK57" s="222" t="s">
        <v>14</v>
      </c>
      <c r="BL57" s="222" t="s">
        <v>14</v>
      </c>
      <c r="BM57" s="222" t="s">
        <v>14</v>
      </c>
      <c r="BN57" s="222" t="s">
        <v>14</v>
      </c>
      <c r="BO57" s="222" t="s">
        <v>2214</v>
      </c>
      <c r="BP57" s="218" t="s">
        <v>14</v>
      </c>
      <c r="BQ57" s="223">
        <v>44809</v>
      </c>
      <c r="BR57" s="221" t="s">
        <v>1380</v>
      </c>
      <c r="BS57" s="224">
        <v>0</v>
      </c>
      <c r="BT57" s="224" t="s">
        <v>14</v>
      </c>
      <c r="BU57" s="224" t="s">
        <v>14</v>
      </c>
      <c r="BV57" s="224" t="s">
        <v>14</v>
      </c>
      <c r="BW57" s="224" t="s">
        <v>1369</v>
      </c>
      <c r="BX57" s="224" t="s">
        <v>14</v>
      </c>
      <c r="BY57" s="214">
        <v>44456</v>
      </c>
      <c r="BZ57" s="222" t="s">
        <v>1381</v>
      </c>
      <c r="CA57" s="222">
        <v>0</v>
      </c>
      <c r="CB57" s="222" t="s">
        <v>14</v>
      </c>
      <c r="CC57" s="222" t="s">
        <v>14</v>
      </c>
      <c r="CD57" s="222" t="s">
        <v>14</v>
      </c>
      <c r="CE57" s="222" t="s">
        <v>1369</v>
      </c>
      <c r="CF57" s="222" t="s">
        <v>14</v>
      </c>
      <c r="CG57" s="223">
        <v>44456</v>
      </c>
      <c r="CH57" s="221" t="s">
        <v>9925</v>
      </c>
      <c r="CI57" s="222" t="e">
        <v>#N/A</v>
      </c>
      <c r="CJ57" s="222" t="e">
        <v>#N/A</v>
      </c>
      <c r="CK57" s="222" t="e">
        <v>#N/A</v>
      </c>
      <c r="CL57" s="222" t="e">
        <v>#N/A</v>
      </c>
      <c r="CM57" s="222" t="e">
        <v>#N/A</v>
      </c>
      <c r="CN57" s="222" t="e">
        <v>#N/A</v>
      </c>
      <c r="CO57" s="225" t="e">
        <v>#N/A</v>
      </c>
      <c r="CP57" s="222" t="s">
        <v>1382</v>
      </c>
      <c r="CQ57" s="224">
        <v>0</v>
      </c>
      <c r="CR57" s="224" t="s">
        <v>14</v>
      </c>
      <c r="CS57" s="224" t="s">
        <v>14</v>
      </c>
      <c r="CT57" s="224" t="s">
        <v>14</v>
      </c>
      <c r="CU57" s="224" t="s">
        <v>1369</v>
      </c>
      <c r="CV57" s="224" t="s">
        <v>14</v>
      </c>
      <c r="CW57" s="214">
        <v>44456</v>
      </c>
      <c r="CX57" s="222" t="s">
        <v>5146</v>
      </c>
      <c r="CY57" s="218">
        <v>5439000</v>
      </c>
      <c r="CZ57" s="218" t="s">
        <v>5151</v>
      </c>
      <c r="DA57" s="218" t="s">
        <v>1882</v>
      </c>
      <c r="DB57" s="218">
        <v>2</v>
      </c>
      <c r="DC57" s="218" t="s">
        <v>4724</v>
      </c>
      <c r="DD57" s="218" t="s">
        <v>5149</v>
      </c>
      <c r="DE57" s="220">
        <v>45000</v>
      </c>
      <c r="DF57" s="221" t="s">
        <v>5148</v>
      </c>
      <c r="DG57" s="213">
        <v>0</v>
      </c>
      <c r="DH57" s="224" t="s">
        <v>5147</v>
      </c>
      <c r="DI57" s="224" t="s">
        <v>1882</v>
      </c>
      <c r="DJ57" s="224">
        <v>2</v>
      </c>
      <c r="DK57" s="224" t="s">
        <v>4724</v>
      </c>
      <c r="DL57" s="224" t="s">
        <v>5145</v>
      </c>
      <c r="DM57" s="214">
        <v>45000</v>
      </c>
      <c r="DN57" s="222" t="s">
        <v>5150</v>
      </c>
      <c r="DO57" s="218">
        <v>19246000</v>
      </c>
      <c r="DP57" s="222" t="s">
        <v>5144</v>
      </c>
      <c r="DQ57" s="222" t="s">
        <v>1882</v>
      </c>
      <c r="DR57" s="222">
        <v>2</v>
      </c>
      <c r="DS57" s="222" t="s">
        <v>4724</v>
      </c>
      <c r="DT57" s="222" t="s">
        <v>5149</v>
      </c>
      <c r="DU57" s="223">
        <v>45000</v>
      </c>
      <c r="DV57" s="221" t="s">
        <v>5152</v>
      </c>
      <c r="DW57" s="213">
        <v>4214000</v>
      </c>
      <c r="DX57" s="224" t="s">
        <v>5151</v>
      </c>
      <c r="DY57" s="224" t="s">
        <v>1882</v>
      </c>
      <c r="DZ57" s="224">
        <v>2</v>
      </c>
      <c r="EA57" s="224" t="s">
        <v>4724</v>
      </c>
      <c r="EB57" s="224" t="s">
        <v>5149</v>
      </c>
      <c r="EC57" s="214">
        <v>45000</v>
      </c>
      <c r="ED57" s="222" t="s">
        <v>5154</v>
      </c>
      <c r="EE57" s="218">
        <v>1225000</v>
      </c>
      <c r="EF57" s="222" t="s">
        <v>4632</v>
      </c>
      <c r="EG57" s="222" t="s">
        <v>1882</v>
      </c>
      <c r="EH57" s="222">
        <v>2</v>
      </c>
      <c r="EI57" s="222" t="s">
        <v>4724</v>
      </c>
      <c r="EJ57" s="222" t="s">
        <v>5153</v>
      </c>
      <c r="EK57" s="223">
        <v>45000</v>
      </c>
      <c r="EL57" s="221" t="s">
        <v>5155</v>
      </c>
      <c r="EM57" s="213">
        <v>0</v>
      </c>
      <c r="EN57" s="224" t="s">
        <v>4632</v>
      </c>
      <c r="EO57" s="224" t="s">
        <v>1882</v>
      </c>
      <c r="EP57" s="224">
        <v>2</v>
      </c>
      <c r="EQ57" s="224" t="s">
        <v>4724</v>
      </c>
      <c r="ER57" s="224" t="s">
        <v>5153</v>
      </c>
      <c r="ES57" s="214">
        <v>45000</v>
      </c>
      <c r="ET57" s="222" t="s">
        <v>2216</v>
      </c>
      <c r="EU57" s="222" t="s">
        <v>14</v>
      </c>
      <c r="EV57" s="222" t="s">
        <v>14</v>
      </c>
      <c r="EW57" s="222" t="s">
        <v>14</v>
      </c>
      <c r="EX57" s="222" t="s">
        <v>14</v>
      </c>
      <c r="EY57" s="222" t="s">
        <v>2214</v>
      </c>
      <c r="EZ57" s="222" t="s">
        <v>14</v>
      </c>
      <c r="FA57" s="223">
        <v>44809</v>
      </c>
      <c r="FB57" s="221" t="s">
        <v>1645</v>
      </c>
      <c r="FC57" s="224">
        <v>2</v>
      </c>
      <c r="FD57" s="224" t="s">
        <v>794</v>
      </c>
      <c r="FE57" s="224" t="s">
        <v>74</v>
      </c>
      <c r="FF57" s="224">
        <v>1</v>
      </c>
      <c r="FG57" s="224" t="s">
        <v>1644</v>
      </c>
      <c r="FH57" s="224" t="s">
        <v>794</v>
      </c>
      <c r="FI57" s="214">
        <v>44736</v>
      </c>
      <c r="FJ57" s="221" t="s">
        <v>1384</v>
      </c>
      <c r="FK57" s="222">
        <v>0</v>
      </c>
      <c r="FL57" s="222" t="s">
        <v>14</v>
      </c>
      <c r="FM57" s="222" t="s">
        <v>14</v>
      </c>
      <c r="FN57" s="222" t="s">
        <v>14</v>
      </c>
      <c r="FO57" s="222" t="s">
        <v>1369</v>
      </c>
      <c r="FP57" s="218" t="s">
        <v>14</v>
      </c>
      <c r="FQ57" s="219">
        <v>44456</v>
      </c>
      <c r="FR57" s="221" t="s">
        <v>1385</v>
      </c>
      <c r="FS57" s="224">
        <v>0</v>
      </c>
      <c r="FT57" s="224" t="s">
        <v>14</v>
      </c>
      <c r="FU57" s="224" t="s">
        <v>14</v>
      </c>
      <c r="FV57" s="224" t="s">
        <v>14</v>
      </c>
      <c r="FW57" s="224" t="s">
        <v>1369</v>
      </c>
      <c r="FX57" s="224" t="s">
        <v>14</v>
      </c>
      <c r="FY57" s="214">
        <v>44456</v>
      </c>
      <c r="FZ57" s="222" t="s">
        <v>2644</v>
      </c>
      <c r="GA57" s="222">
        <v>1</v>
      </c>
      <c r="GB57" s="222" t="s">
        <v>2373</v>
      </c>
      <c r="GC57" s="222" t="s">
        <v>30</v>
      </c>
      <c r="GD57" s="222">
        <v>2</v>
      </c>
      <c r="GE57" s="222" t="s">
        <v>14</v>
      </c>
      <c r="GF57" s="222" t="s">
        <v>14</v>
      </c>
      <c r="GG57" s="223">
        <v>44862</v>
      </c>
      <c r="GH57" s="221" t="s">
        <v>2650</v>
      </c>
      <c r="GI57" s="224">
        <v>1</v>
      </c>
      <c r="GJ57" s="224" t="s">
        <v>2373</v>
      </c>
      <c r="GK57" s="224" t="s">
        <v>30</v>
      </c>
      <c r="GL57" s="224">
        <v>2</v>
      </c>
      <c r="GM57" s="224" t="s">
        <v>14</v>
      </c>
      <c r="GN57" s="224" t="s">
        <v>14</v>
      </c>
      <c r="GO57" s="214">
        <v>44862</v>
      </c>
      <c r="GP57" s="222" t="s">
        <v>2645</v>
      </c>
      <c r="GQ57" s="222">
        <v>0</v>
      </c>
      <c r="GR57" s="222" t="s">
        <v>2373</v>
      </c>
      <c r="GS57" s="222" t="s">
        <v>30</v>
      </c>
      <c r="GT57" s="222">
        <v>2</v>
      </c>
      <c r="GU57" s="222" t="s">
        <v>14</v>
      </c>
      <c r="GV57" s="222" t="s">
        <v>14</v>
      </c>
      <c r="GW57" s="223">
        <v>44862</v>
      </c>
      <c r="GX57" s="221" t="s">
        <v>2651</v>
      </c>
      <c r="GY57" s="224">
        <v>0</v>
      </c>
      <c r="GZ57" s="224" t="s">
        <v>2373</v>
      </c>
      <c r="HA57" s="224" t="s">
        <v>30</v>
      </c>
      <c r="HB57" s="224">
        <v>2</v>
      </c>
      <c r="HC57" s="224" t="s">
        <v>14</v>
      </c>
      <c r="HD57" s="224" t="s">
        <v>14</v>
      </c>
      <c r="HE57" s="214">
        <v>44862</v>
      </c>
      <c r="HF57" s="222" t="s">
        <v>2643</v>
      </c>
      <c r="HG57" s="222">
        <v>0</v>
      </c>
      <c r="HH57" s="222" t="s">
        <v>2373</v>
      </c>
      <c r="HI57" s="222" t="s">
        <v>30</v>
      </c>
      <c r="HJ57" s="222">
        <v>2</v>
      </c>
      <c r="HK57" s="222" t="s">
        <v>14</v>
      </c>
      <c r="HL57" s="222" t="s">
        <v>14</v>
      </c>
      <c r="HM57" s="223">
        <v>44862</v>
      </c>
      <c r="HN57" s="221" t="s">
        <v>2649</v>
      </c>
      <c r="HO57" s="224">
        <v>2</v>
      </c>
      <c r="HP57" s="224" t="s">
        <v>2373</v>
      </c>
      <c r="HQ57" s="224" t="s">
        <v>30</v>
      </c>
      <c r="HR57" s="224">
        <v>2</v>
      </c>
      <c r="HS57" s="224" t="s">
        <v>14</v>
      </c>
      <c r="HT57" s="224" t="s">
        <v>14</v>
      </c>
      <c r="HU57" s="214">
        <v>44862</v>
      </c>
      <c r="HV57" s="222" t="s">
        <v>2646</v>
      </c>
      <c r="HW57" s="222">
        <v>3</v>
      </c>
      <c r="HX57" s="222" t="s">
        <v>2373</v>
      </c>
      <c r="HY57" s="222" t="s">
        <v>30</v>
      </c>
      <c r="HZ57" s="222">
        <v>2</v>
      </c>
      <c r="IA57" s="222" t="s">
        <v>14</v>
      </c>
      <c r="IB57" s="222" t="s">
        <v>14</v>
      </c>
      <c r="IC57" s="223">
        <v>44862</v>
      </c>
      <c r="ID57" s="221" t="s">
        <v>2648</v>
      </c>
      <c r="IE57" s="224">
        <v>1</v>
      </c>
      <c r="IF57" s="224" t="s">
        <v>2373</v>
      </c>
      <c r="IG57" s="224" t="s">
        <v>30</v>
      </c>
      <c r="IH57" s="224">
        <v>2</v>
      </c>
      <c r="II57" s="224" t="s">
        <v>14</v>
      </c>
      <c r="IJ57" s="224" t="s">
        <v>14</v>
      </c>
      <c r="IK57" s="214">
        <v>44862</v>
      </c>
      <c r="IL57" s="222" t="s">
        <v>2647</v>
      </c>
      <c r="IM57" s="222">
        <v>0</v>
      </c>
      <c r="IN57" s="222" t="s">
        <v>2373</v>
      </c>
      <c r="IO57" s="222" t="s">
        <v>30</v>
      </c>
      <c r="IP57" s="222">
        <v>2</v>
      </c>
      <c r="IQ57" s="222" t="s">
        <v>14</v>
      </c>
      <c r="IR57" s="222" t="s">
        <v>14</v>
      </c>
      <c r="IS57" s="223">
        <v>44862</v>
      </c>
    </row>
    <row r="58" spans="1:253" s="11" customFormat="1" ht="12.95" customHeight="1" x14ac:dyDescent="0.2">
      <c r="A58" s="11" t="s">
        <v>1027</v>
      </c>
      <c r="B58" s="11" t="s">
        <v>9284</v>
      </c>
      <c r="C58" s="11" t="s">
        <v>1028</v>
      </c>
      <c r="D58" s="11" t="s">
        <v>1011</v>
      </c>
      <c r="E58" s="11" t="s">
        <v>8825</v>
      </c>
      <c r="F58" s="11" t="s">
        <v>6592</v>
      </c>
      <c r="G58" s="212">
        <v>6769000</v>
      </c>
      <c r="H58" s="213" t="s">
        <v>6589</v>
      </c>
      <c r="I58" s="213" t="s">
        <v>1882</v>
      </c>
      <c r="J58" s="213">
        <v>2</v>
      </c>
      <c r="K58" s="213" t="s">
        <v>6591</v>
      </c>
      <c r="L58" s="213" t="s">
        <v>6590</v>
      </c>
      <c r="M58" s="214">
        <v>45041</v>
      </c>
      <c r="N58" s="221" t="s">
        <v>6596</v>
      </c>
      <c r="O58" s="216">
        <v>10450</v>
      </c>
      <c r="P58" s="216" t="s">
        <v>6593</v>
      </c>
      <c r="Q58" s="216" t="s">
        <v>74</v>
      </c>
      <c r="R58" s="216">
        <v>1</v>
      </c>
      <c r="S58" s="216" t="s">
        <v>6595</v>
      </c>
      <c r="T58" s="216" t="s">
        <v>6594</v>
      </c>
      <c r="U58" s="217">
        <v>45041</v>
      </c>
      <c r="V58" s="221" t="s">
        <v>6598</v>
      </c>
      <c r="W58" s="213">
        <v>6769000</v>
      </c>
      <c r="X58" s="213" t="s">
        <v>6589</v>
      </c>
      <c r="Y58" s="213" t="s">
        <v>1882</v>
      </c>
      <c r="Z58" s="213">
        <v>2</v>
      </c>
      <c r="AA58" s="213" t="s">
        <v>6597</v>
      </c>
      <c r="AB58" s="213" t="s">
        <v>6590</v>
      </c>
      <c r="AC58" s="214">
        <v>45041</v>
      </c>
      <c r="AD58" s="221" t="s">
        <v>6602</v>
      </c>
      <c r="AE58" s="218">
        <v>6246000</v>
      </c>
      <c r="AF58" s="218" t="s">
        <v>6599</v>
      </c>
      <c r="AG58" s="218" t="s">
        <v>19</v>
      </c>
      <c r="AH58" s="218">
        <v>3</v>
      </c>
      <c r="AI58" s="218" t="s">
        <v>6601</v>
      </c>
      <c r="AJ58" s="218" t="s">
        <v>6600</v>
      </c>
      <c r="AK58" s="219">
        <v>45041</v>
      </c>
      <c r="AL58" s="221" t="s">
        <v>6606</v>
      </c>
      <c r="AM58" s="213">
        <v>1531000</v>
      </c>
      <c r="AN58" s="213" t="s">
        <v>6603</v>
      </c>
      <c r="AO58" s="213" t="s">
        <v>19</v>
      </c>
      <c r="AP58" s="213">
        <v>3</v>
      </c>
      <c r="AQ58" s="213" t="s">
        <v>6605</v>
      </c>
      <c r="AR58" s="213" t="s">
        <v>6604</v>
      </c>
      <c r="AS58" s="214">
        <v>45041</v>
      </c>
      <c r="AT58" s="222" t="s">
        <v>1043</v>
      </c>
      <c r="AU58" s="218" t="s">
        <v>14</v>
      </c>
      <c r="AV58" s="218" t="s">
        <v>14</v>
      </c>
      <c r="AW58" s="218" t="s">
        <v>14</v>
      </c>
      <c r="AX58" s="218" t="s">
        <v>14</v>
      </c>
      <c r="AY58" s="218" t="s">
        <v>15</v>
      </c>
      <c r="AZ58" s="218" t="s">
        <v>14</v>
      </c>
      <c r="BA58" s="219">
        <v>43987</v>
      </c>
      <c r="BB58" s="221" t="s">
        <v>1042</v>
      </c>
      <c r="BC58" s="213">
        <v>0</v>
      </c>
      <c r="BD58" s="213" t="s">
        <v>1029</v>
      </c>
      <c r="BE58" s="213" t="s">
        <v>19</v>
      </c>
      <c r="BF58" s="213">
        <v>3</v>
      </c>
      <c r="BG58" s="213" t="s">
        <v>1041</v>
      </c>
      <c r="BH58" s="213" t="s">
        <v>452</v>
      </c>
      <c r="BI58" s="214">
        <v>43987</v>
      </c>
      <c r="BJ58" s="222" t="s">
        <v>6607</v>
      </c>
      <c r="BK58" s="222">
        <v>0</v>
      </c>
      <c r="BL58" s="222" t="s">
        <v>794</v>
      </c>
      <c r="BM58" s="222" t="s">
        <v>14</v>
      </c>
      <c r="BN58" s="222" t="s">
        <v>14</v>
      </c>
      <c r="BO58" s="222" t="s">
        <v>794</v>
      </c>
      <c r="BP58" s="218" t="s">
        <v>794</v>
      </c>
      <c r="BQ58" s="223">
        <v>45041</v>
      </c>
      <c r="BR58" s="221" t="s">
        <v>1031</v>
      </c>
      <c r="BS58" s="224" t="s">
        <v>14</v>
      </c>
      <c r="BT58" s="224" t="s">
        <v>1029</v>
      </c>
      <c r="BU58" s="224" t="s">
        <v>14</v>
      </c>
      <c r="BV58" s="224" t="s">
        <v>14</v>
      </c>
      <c r="BW58" s="224" t="s">
        <v>1030</v>
      </c>
      <c r="BX58" s="224" t="s">
        <v>452</v>
      </c>
      <c r="BY58" s="214">
        <v>43987</v>
      </c>
      <c r="BZ58" s="222" t="s">
        <v>1032</v>
      </c>
      <c r="CA58" s="222" t="s">
        <v>14</v>
      </c>
      <c r="CB58" s="222" t="s">
        <v>1029</v>
      </c>
      <c r="CC58" s="222" t="s">
        <v>14</v>
      </c>
      <c r="CD58" s="222" t="s">
        <v>14</v>
      </c>
      <c r="CE58" s="222" t="s">
        <v>1030</v>
      </c>
      <c r="CF58" s="222" t="s">
        <v>452</v>
      </c>
      <c r="CG58" s="223">
        <v>43987</v>
      </c>
      <c r="CH58" s="221" t="s">
        <v>9926</v>
      </c>
      <c r="CI58" s="222" t="e">
        <v>#N/A</v>
      </c>
      <c r="CJ58" s="222" t="e">
        <v>#N/A</v>
      </c>
      <c r="CK58" s="222" t="e">
        <v>#N/A</v>
      </c>
      <c r="CL58" s="222" t="e">
        <v>#N/A</v>
      </c>
      <c r="CM58" s="222" t="e">
        <v>#N/A</v>
      </c>
      <c r="CN58" s="222" t="e">
        <v>#N/A</v>
      </c>
      <c r="CO58" s="225" t="e">
        <v>#N/A</v>
      </c>
      <c r="CP58" s="222" t="s">
        <v>1040</v>
      </c>
      <c r="CQ58" s="224" t="s">
        <v>14</v>
      </c>
      <c r="CR58" s="224" t="s">
        <v>1037</v>
      </c>
      <c r="CS58" s="224" t="s">
        <v>14</v>
      </c>
      <c r="CT58" s="224" t="s">
        <v>14</v>
      </c>
      <c r="CU58" s="224" t="s">
        <v>1039</v>
      </c>
      <c r="CV58" s="224" t="s">
        <v>1038</v>
      </c>
      <c r="CW58" s="214">
        <v>43987</v>
      </c>
      <c r="CX58" s="222" t="s">
        <v>6613</v>
      </c>
      <c r="CY58" s="218">
        <v>1531000</v>
      </c>
      <c r="CZ58" s="218" t="s">
        <v>6610</v>
      </c>
      <c r="DA58" s="218" t="s">
        <v>19</v>
      </c>
      <c r="DB58" s="218">
        <v>3</v>
      </c>
      <c r="DC58" s="218" t="s">
        <v>6612</v>
      </c>
      <c r="DD58" s="218" t="s">
        <v>6611</v>
      </c>
      <c r="DE58" s="220">
        <v>45041</v>
      </c>
      <c r="DF58" s="221" t="s">
        <v>6614</v>
      </c>
      <c r="DG58" s="213">
        <v>523000</v>
      </c>
      <c r="DH58" s="224" t="s">
        <v>6610</v>
      </c>
      <c r="DI58" s="224" t="s">
        <v>19</v>
      </c>
      <c r="DJ58" s="224">
        <v>3</v>
      </c>
      <c r="DK58" s="224" t="s">
        <v>6612</v>
      </c>
      <c r="DL58" s="224" t="s">
        <v>6611</v>
      </c>
      <c r="DM58" s="214">
        <v>45041</v>
      </c>
      <c r="DN58" s="222" t="s">
        <v>6615</v>
      </c>
      <c r="DO58" s="218">
        <v>4715000</v>
      </c>
      <c r="DP58" s="222" t="s">
        <v>6610</v>
      </c>
      <c r="DQ58" s="222" t="s">
        <v>19</v>
      </c>
      <c r="DR58" s="222">
        <v>3</v>
      </c>
      <c r="DS58" s="222" t="s">
        <v>6612</v>
      </c>
      <c r="DT58" s="222" t="s">
        <v>6611</v>
      </c>
      <c r="DU58" s="223">
        <v>45041</v>
      </c>
      <c r="DV58" s="221" t="s">
        <v>6616</v>
      </c>
      <c r="DW58" s="213">
        <v>781000</v>
      </c>
      <c r="DX58" s="224" t="s">
        <v>6610</v>
      </c>
      <c r="DY58" s="224" t="s">
        <v>19</v>
      </c>
      <c r="DZ58" s="224">
        <v>3</v>
      </c>
      <c r="EA58" s="224" t="s">
        <v>6612</v>
      </c>
      <c r="EB58" s="224" t="s">
        <v>6611</v>
      </c>
      <c r="EC58" s="214">
        <v>45041</v>
      </c>
      <c r="ED58" s="222" t="s">
        <v>6617</v>
      </c>
      <c r="EE58" s="218">
        <v>704000</v>
      </c>
      <c r="EF58" s="222" t="s">
        <v>6610</v>
      </c>
      <c r="EG58" s="222" t="s">
        <v>19</v>
      </c>
      <c r="EH58" s="222">
        <v>3</v>
      </c>
      <c r="EI58" s="222" t="s">
        <v>6612</v>
      </c>
      <c r="EJ58" s="222" t="s">
        <v>6611</v>
      </c>
      <c r="EK58" s="223">
        <v>45041</v>
      </c>
      <c r="EL58" s="221" t="s">
        <v>6618</v>
      </c>
      <c r="EM58" s="213">
        <v>46000</v>
      </c>
      <c r="EN58" s="224" t="s">
        <v>6610</v>
      </c>
      <c r="EO58" s="224" t="s">
        <v>19</v>
      </c>
      <c r="EP58" s="224">
        <v>3</v>
      </c>
      <c r="EQ58" s="224" t="s">
        <v>6612</v>
      </c>
      <c r="ER58" s="224" t="s">
        <v>6611</v>
      </c>
      <c r="ES58" s="214">
        <v>45041</v>
      </c>
      <c r="ET58" s="222" t="s">
        <v>6609</v>
      </c>
      <c r="EU58" s="222">
        <v>9</v>
      </c>
      <c r="EV58" s="222" t="s">
        <v>6498</v>
      </c>
      <c r="EW58" s="222" t="s">
        <v>19</v>
      </c>
      <c r="EX58" s="222">
        <v>3</v>
      </c>
      <c r="EY58" s="222" t="s">
        <v>6608</v>
      </c>
      <c r="EZ58" s="222" t="s">
        <v>452</v>
      </c>
      <c r="FA58" s="223">
        <v>45041</v>
      </c>
      <c r="FB58" s="221" t="s">
        <v>1036</v>
      </c>
      <c r="FC58" s="224">
        <v>2</v>
      </c>
      <c r="FD58" s="224" t="s">
        <v>1033</v>
      </c>
      <c r="FE58" s="224" t="s">
        <v>74</v>
      </c>
      <c r="FF58" s="224">
        <v>1</v>
      </c>
      <c r="FG58" s="224" t="s">
        <v>1035</v>
      </c>
      <c r="FH58" s="224" t="s">
        <v>1034</v>
      </c>
      <c r="FI58" s="214">
        <v>43987</v>
      </c>
      <c r="FJ58" s="221" t="s">
        <v>1044</v>
      </c>
      <c r="FK58" s="222" t="s">
        <v>14</v>
      </c>
      <c r="FL58" s="222" t="s">
        <v>14</v>
      </c>
      <c r="FM58" s="222" t="s">
        <v>14</v>
      </c>
      <c r="FN58" s="222" t="s">
        <v>14</v>
      </c>
      <c r="FO58" s="222" t="s">
        <v>1020</v>
      </c>
      <c r="FP58" s="218" t="s">
        <v>14</v>
      </c>
      <c r="FQ58" s="219">
        <v>43987</v>
      </c>
      <c r="FR58" s="221" t="s">
        <v>1045</v>
      </c>
      <c r="FS58" s="224" t="s">
        <v>14</v>
      </c>
      <c r="FT58" s="224" t="s">
        <v>14</v>
      </c>
      <c r="FU58" s="224" t="s">
        <v>14</v>
      </c>
      <c r="FV58" s="224" t="s">
        <v>14</v>
      </c>
      <c r="FW58" s="224" t="s">
        <v>1020</v>
      </c>
      <c r="FX58" s="224" t="s">
        <v>14</v>
      </c>
      <c r="FY58" s="214">
        <v>43987</v>
      </c>
      <c r="FZ58" s="222" t="s">
        <v>3367</v>
      </c>
      <c r="GA58" s="222">
        <v>0</v>
      </c>
      <c r="GB58" s="222" t="s">
        <v>2373</v>
      </c>
      <c r="GC58" s="222" t="s">
        <v>30</v>
      </c>
      <c r="GD58" s="222">
        <v>2</v>
      </c>
      <c r="GE58" s="222" t="s">
        <v>14</v>
      </c>
      <c r="GF58" s="222" t="s">
        <v>14</v>
      </c>
      <c r="GG58" s="223">
        <v>44865</v>
      </c>
      <c r="GH58" s="221" t="s">
        <v>3373</v>
      </c>
      <c r="GI58" s="224">
        <v>0</v>
      </c>
      <c r="GJ58" s="224" t="s">
        <v>2373</v>
      </c>
      <c r="GK58" s="224" t="s">
        <v>30</v>
      </c>
      <c r="GL58" s="224">
        <v>2</v>
      </c>
      <c r="GM58" s="224" t="s">
        <v>14</v>
      </c>
      <c r="GN58" s="224" t="s">
        <v>14</v>
      </c>
      <c r="GO58" s="214">
        <v>44865</v>
      </c>
      <c r="GP58" s="222" t="s">
        <v>3368</v>
      </c>
      <c r="GQ58" s="222">
        <v>0</v>
      </c>
      <c r="GR58" s="222" t="s">
        <v>2373</v>
      </c>
      <c r="GS58" s="222" t="s">
        <v>30</v>
      </c>
      <c r="GT58" s="222">
        <v>2</v>
      </c>
      <c r="GU58" s="222" t="s">
        <v>14</v>
      </c>
      <c r="GV58" s="222" t="s">
        <v>14</v>
      </c>
      <c r="GW58" s="223">
        <v>44865</v>
      </c>
      <c r="GX58" s="221" t="s">
        <v>3374</v>
      </c>
      <c r="GY58" s="224">
        <v>0</v>
      </c>
      <c r="GZ58" s="224" t="s">
        <v>2373</v>
      </c>
      <c r="HA58" s="224" t="s">
        <v>30</v>
      </c>
      <c r="HB58" s="224">
        <v>2</v>
      </c>
      <c r="HC58" s="224" t="s">
        <v>14</v>
      </c>
      <c r="HD58" s="224" t="s">
        <v>14</v>
      </c>
      <c r="HE58" s="214">
        <v>44865</v>
      </c>
      <c r="HF58" s="222" t="s">
        <v>3366</v>
      </c>
      <c r="HG58" s="222">
        <v>1</v>
      </c>
      <c r="HH58" s="222" t="s">
        <v>2373</v>
      </c>
      <c r="HI58" s="222" t="s">
        <v>30</v>
      </c>
      <c r="HJ58" s="222">
        <v>2</v>
      </c>
      <c r="HK58" s="222" t="s">
        <v>14</v>
      </c>
      <c r="HL58" s="222" t="s">
        <v>14</v>
      </c>
      <c r="HM58" s="223">
        <v>44865</v>
      </c>
      <c r="HN58" s="221" t="s">
        <v>3372</v>
      </c>
      <c r="HO58" s="224">
        <v>2</v>
      </c>
      <c r="HP58" s="224" t="s">
        <v>2373</v>
      </c>
      <c r="HQ58" s="224" t="s">
        <v>30</v>
      </c>
      <c r="HR58" s="224">
        <v>2</v>
      </c>
      <c r="HS58" s="224" t="s">
        <v>14</v>
      </c>
      <c r="HT58" s="224" t="s">
        <v>14</v>
      </c>
      <c r="HU58" s="214">
        <v>44865</v>
      </c>
      <c r="HV58" s="222" t="s">
        <v>3369</v>
      </c>
      <c r="HW58" s="222">
        <v>0</v>
      </c>
      <c r="HX58" s="222" t="s">
        <v>2373</v>
      </c>
      <c r="HY58" s="222" t="s">
        <v>30</v>
      </c>
      <c r="HZ58" s="222">
        <v>2</v>
      </c>
      <c r="IA58" s="222" t="s">
        <v>14</v>
      </c>
      <c r="IB58" s="222" t="s">
        <v>14</v>
      </c>
      <c r="IC58" s="223">
        <v>44865</v>
      </c>
      <c r="ID58" s="221" t="s">
        <v>3371</v>
      </c>
      <c r="IE58" s="224">
        <v>3</v>
      </c>
      <c r="IF58" s="224" t="s">
        <v>2373</v>
      </c>
      <c r="IG58" s="224" t="s">
        <v>30</v>
      </c>
      <c r="IH58" s="224">
        <v>2</v>
      </c>
      <c r="II58" s="224" t="s">
        <v>14</v>
      </c>
      <c r="IJ58" s="224" t="s">
        <v>14</v>
      </c>
      <c r="IK58" s="214">
        <v>44865</v>
      </c>
      <c r="IL58" s="222" t="s">
        <v>3370</v>
      </c>
      <c r="IM58" s="222">
        <v>0</v>
      </c>
      <c r="IN58" s="222" t="s">
        <v>2373</v>
      </c>
      <c r="IO58" s="222" t="s">
        <v>30</v>
      </c>
      <c r="IP58" s="222">
        <v>2</v>
      </c>
      <c r="IQ58" s="222" t="s">
        <v>14</v>
      </c>
      <c r="IR58" s="222" t="s">
        <v>14</v>
      </c>
      <c r="IS58" s="223">
        <v>44865</v>
      </c>
    </row>
    <row r="59" spans="1:253" s="11" customFormat="1" ht="12.95" customHeight="1" x14ac:dyDescent="0.2">
      <c r="A59" s="11" t="s">
        <v>1009</v>
      </c>
      <c r="B59" s="11" t="s">
        <v>9433</v>
      </c>
      <c r="C59" s="11" t="s">
        <v>1010</v>
      </c>
      <c r="D59" s="11" t="s">
        <v>1011</v>
      </c>
      <c r="E59" s="11" t="s">
        <v>8825</v>
      </c>
      <c r="F59" s="11" t="s">
        <v>6619</v>
      </c>
      <c r="G59" s="212">
        <v>6769000</v>
      </c>
      <c r="H59" s="213" t="s">
        <v>6589</v>
      </c>
      <c r="I59" s="213" t="s">
        <v>1882</v>
      </c>
      <c r="J59" s="213">
        <v>2</v>
      </c>
      <c r="K59" s="213" t="s">
        <v>6591</v>
      </c>
      <c r="L59" s="213" t="s">
        <v>6590</v>
      </c>
      <c r="M59" s="214">
        <v>45041</v>
      </c>
      <c r="N59" s="221" t="s">
        <v>6621</v>
      </c>
      <c r="O59" s="216">
        <v>10450</v>
      </c>
      <c r="P59" s="216" t="s">
        <v>6593</v>
      </c>
      <c r="Q59" s="216" t="s">
        <v>74</v>
      </c>
      <c r="R59" s="216">
        <v>1</v>
      </c>
      <c r="S59" s="216" t="s">
        <v>6620</v>
      </c>
      <c r="T59" s="216" t="s">
        <v>6594</v>
      </c>
      <c r="U59" s="217">
        <v>45041</v>
      </c>
      <c r="V59" s="221" t="s">
        <v>6623</v>
      </c>
      <c r="W59" s="213">
        <v>6769000</v>
      </c>
      <c r="X59" s="213" t="s">
        <v>6589</v>
      </c>
      <c r="Y59" s="213" t="s">
        <v>1882</v>
      </c>
      <c r="Z59" s="213">
        <v>2</v>
      </c>
      <c r="AA59" s="213" t="s">
        <v>6622</v>
      </c>
      <c r="AB59" s="213" t="s">
        <v>6590</v>
      </c>
      <c r="AC59" s="214">
        <v>45041</v>
      </c>
      <c r="AD59" s="221" t="s">
        <v>6626</v>
      </c>
      <c r="AE59" s="218">
        <v>6246000</v>
      </c>
      <c r="AF59" s="218" t="s">
        <v>6610</v>
      </c>
      <c r="AG59" s="218" t="s">
        <v>19</v>
      </c>
      <c r="AH59" s="218">
        <v>3</v>
      </c>
      <c r="AI59" s="218" t="s">
        <v>6625</v>
      </c>
      <c r="AJ59" s="218" t="s">
        <v>6624</v>
      </c>
      <c r="AK59" s="219">
        <v>45041</v>
      </c>
      <c r="AL59" s="221" t="s">
        <v>6628</v>
      </c>
      <c r="AM59" s="213" t="s">
        <v>14</v>
      </c>
      <c r="AN59" s="213" t="s">
        <v>794</v>
      </c>
      <c r="AO59" s="213" t="s">
        <v>14</v>
      </c>
      <c r="AP59" s="213" t="s">
        <v>14</v>
      </c>
      <c r="AQ59" s="213" t="s">
        <v>6627</v>
      </c>
      <c r="AR59" s="213" t="s">
        <v>794</v>
      </c>
      <c r="AS59" s="214">
        <v>45041</v>
      </c>
      <c r="AT59" s="222" t="s">
        <v>1128</v>
      </c>
      <c r="AU59" s="218" t="s">
        <v>14</v>
      </c>
      <c r="AV59" s="218" t="s">
        <v>1126</v>
      </c>
      <c r="AW59" s="218" t="s">
        <v>14</v>
      </c>
      <c r="AX59" s="218" t="s">
        <v>14</v>
      </c>
      <c r="AY59" s="218" t="s">
        <v>1127</v>
      </c>
      <c r="AZ59" s="218" t="s">
        <v>452</v>
      </c>
      <c r="BA59" s="219">
        <v>44104</v>
      </c>
      <c r="BB59" s="221" t="s">
        <v>1019</v>
      </c>
      <c r="BC59" s="213" t="s">
        <v>14</v>
      </c>
      <c r="BD59" s="213" t="s">
        <v>14</v>
      </c>
      <c r="BE59" s="213" t="s">
        <v>14</v>
      </c>
      <c r="BF59" s="213" t="s">
        <v>14</v>
      </c>
      <c r="BG59" s="213" t="s">
        <v>638</v>
      </c>
      <c r="BH59" s="213" t="s">
        <v>638</v>
      </c>
      <c r="BI59" s="214">
        <v>43950</v>
      </c>
      <c r="BJ59" s="222" t="s">
        <v>6629</v>
      </c>
      <c r="BK59" s="222">
        <v>9</v>
      </c>
      <c r="BL59" s="222" t="s">
        <v>6498</v>
      </c>
      <c r="BM59" s="222" t="s">
        <v>19</v>
      </c>
      <c r="BN59" s="222">
        <v>3</v>
      </c>
      <c r="BO59" s="222" t="s">
        <v>6608</v>
      </c>
      <c r="BP59" s="218" t="s">
        <v>452</v>
      </c>
      <c r="BQ59" s="223">
        <v>45041</v>
      </c>
      <c r="BR59" s="221" t="s">
        <v>1090</v>
      </c>
      <c r="BS59" s="224" t="s">
        <v>14</v>
      </c>
      <c r="BT59" s="224" t="s">
        <v>1087</v>
      </c>
      <c r="BU59" s="224" t="s">
        <v>14</v>
      </c>
      <c r="BV59" s="224" t="s">
        <v>14</v>
      </c>
      <c r="BW59" s="224" t="s">
        <v>1089</v>
      </c>
      <c r="BX59" s="224" t="s">
        <v>1088</v>
      </c>
      <c r="BY59" s="214">
        <v>44015</v>
      </c>
      <c r="BZ59" s="222" t="s">
        <v>1092</v>
      </c>
      <c r="CA59" s="222" t="s">
        <v>14</v>
      </c>
      <c r="CB59" s="222" t="s">
        <v>1087</v>
      </c>
      <c r="CC59" s="222" t="s">
        <v>14</v>
      </c>
      <c r="CD59" s="222" t="s">
        <v>14</v>
      </c>
      <c r="CE59" s="222" t="s">
        <v>1091</v>
      </c>
      <c r="CF59" s="222" t="s">
        <v>1088</v>
      </c>
      <c r="CG59" s="223">
        <v>44015</v>
      </c>
      <c r="CH59" s="221" t="s">
        <v>9927</v>
      </c>
      <c r="CI59" s="222" t="e">
        <v>#N/A</v>
      </c>
      <c r="CJ59" s="222" t="e">
        <v>#N/A</v>
      </c>
      <c r="CK59" s="222" t="e">
        <v>#N/A</v>
      </c>
      <c r="CL59" s="222" t="e">
        <v>#N/A</v>
      </c>
      <c r="CM59" s="222" t="e">
        <v>#N/A</v>
      </c>
      <c r="CN59" s="222" t="e">
        <v>#N/A</v>
      </c>
      <c r="CO59" s="225" t="e">
        <v>#N/A</v>
      </c>
      <c r="CP59" s="222" t="s">
        <v>1018</v>
      </c>
      <c r="CQ59" s="224" t="s">
        <v>14</v>
      </c>
      <c r="CR59" s="224" t="s">
        <v>14</v>
      </c>
      <c r="CS59" s="224" t="s">
        <v>14</v>
      </c>
      <c r="CT59" s="224" t="s">
        <v>14</v>
      </c>
      <c r="CU59" s="224" t="s">
        <v>1017</v>
      </c>
      <c r="CV59" s="224" t="s">
        <v>1016</v>
      </c>
      <c r="CW59" s="214">
        <v>43950</v>
      </c>
      <c r="CX59" s="222" t="s">
        <v>6631</v>
      </c>
      <c r="CY59" s="218">
        <v>3211000</v>
      </c>
      <c r="CZ59" s="218" t="s">
        <v>6610</v>
      </c>
      <c r="DA59" s="218" t="s">
        <v>19</v>
      </c>
      <c r="DB59" s="218">
        <v>3</v>
      </c>
      <c r="DC59" s="218" t="s">
        <v>6632</v>
      </c>
      <c r="DD59" s="218" t="s">
        <v>6624</v>
      </c>
      <c r="DE59" s="220">
        <v>45041</v>
      </c>
      <c r="DF59" s="221" t="s">
        <v>6633</v>
      </c>
      <c r="DG59" s="213">
        <v>523000</v>
      </c>
      <c r="DH59" s="224" t="s">
        <v>6610</v>
      </c>
      <c r="DI59" s="224" t="s">
        <v>19</v>
      </c>
      <c r="DJ59" s="224">
        <v>3</v>
      </c>
      <c r="DK59" s="224" t="s">
        <v>6632</v>
      </c>
      <c r="DL59" s="224" t="s">
        <v>6624</v>
      </c>
      <c r="DM59" s="214">
        <v>45041</v>
      </c>
      <c r="DN59" s="222" t="s">
        <v>6634</v>
      </c>
      <c r="DO59" s="218">
        <v>3035000</v>
      </c>
      <c r="DP59" s="222" t="s">
        <v>6610</v>
      </c>
      <c r="DQ59" s="222" t="s">
        <v>19</v>
      </c>
      <c r="DR59" s="222">
        <v>3</v>
      </c>
      <c r="DS59" s="222" t="s">
        <v>6632</v>
      </c>
      <c r="DT59" s="222" t="s">
        <v>6624</v>
      </c>
      <c r="DU59" s="223">
        <v>45041</v>
      </c>
      <c r="DV59" s="221" t="s">
        <v>6635</v>
      </c>
      <c r="DW59" s="213">
        <v>1890000</v>
      </c>
      <c r="DX59" s="224" t="s">
        <v>6610</v>
      </c>
      <c r="DY59" s="224" t="s">
        <v>19</v>
      </c>
      <c r="DZ59" s="224">
        <v>3</v>
      </c>
      <c r="EA59" s="224" t="s">
        <v>6632</v>
      </c>
      <c r="EB59" s="224" t="s">
        <v>6624</v>
      </c>
      <c r="EC59" s="214">
        <v>45041</v>
      </c>
      <c r="ED59" s="222" t="s">
        <v>6636</v>
      </c>
      <c r="EE59" s="218">
        <v>1275000</v>
      </c>
      <c r="EF59" s="222" t="s">
        <v>6610</v>
      </c>
      <c r="EG59" s="222" t="s">
        <v>19</v>
      </c>
      <c r="EH59" s="222">
        <v>3</v>
      </c>
      <c r="EI59" s="222" t="s">
        <v>6632</v>
      </c>
      <c r="EJ59" s="222" t="s">
        <v>6624</v>
      </c>
      <c r="EK59" s="223">
        <v>45041</v>
      </c>
      <c r="EL59" s="221" t="s">
        <v>6637</v>
      </c>
      <c r="EM59" s="213">
        <v>46000</v>
      </c>
      <c r="EN59" s="224" t="s">
        <v>6610</v>
      </c>
      <c r="EO59" s="224" t="s">
        <v>19</v>
      </c>
      <c r="EP59" s="224">
        <v>3</v>
      </c>
      <c r="EQ59" s="224" t="s">
        <v>6632</v>
      </c>
      <c r="ER59" s="224" t="s">
        <v>6624</v>
      </c>
      <c r="ES59" s="214">
        <v>45041</v>
      </c>
      <c r="ET59" s="222" t="s">
        <v>6630</v>
      </c>
      <c r="EU59" s="222">
        <v>9</v>
      </c>
      <c r="EV59" s="222" t="s">
        <v>6498</v>
      </c>
      <c r="EW59" s="222" t="s">
        <v>19</v>
      </c>
      <c r="EX59" s="222">
        <v>3</v>
      </c>
      <c r="EY59" s="222" t="s">
        <v>6608</v>
      </c>
      <c r="EZ59" s="222" t="s">
        <v>452</v>
      </c>
      <c r="FA59" s="223">
        <v>45041</v>
      </c>
      <c r="FB59" s="221" t="s">
        <v>1015</v>
      </c>
      <c r="FC59" s="224">
        <v>3</v>
      </c>
      <c r="FD59" s="224" t="s">
        <v>1012</v>
      </c>
      <c r="FE59" s="224" t="s">
        <v>74</v>
      </c>
      <c r="FF59" s="224">
        <v>1</v>
      </c>
      <c r="FG59" s="224" t="s">
        <v>1014</v>
      </c>
      <c r="FH59" s="224" t="s">
        <v>1013</v>
      </c>
      <c r="FI59" s="214">
        <v>43950</v>
      </c>
      <c r="FJ59" s="221" t="s">
        <v>1021</v>
      </c>
      <c r="FK59" s="222" t="s">
        <v>14</v>
      </c>
      <c r="FL59" s="222" t="s">
        <v>14</v>
      </c>
      <c r="FM59" s="222" t="s">
        <v>14</v>
      </c>
      <c r="FN59" s="222" t="s">
        <v>14</v>
      </c>
      <c r="FO59" s="222" t="s">
        <v>1020</v>
      </c>
      <c r="FP59" s="218" t="s">
        <v>638</v>
      </c>
      <c r="FQ59" s="219">
        <v>43950</v>
      </c>
      <c r="FR59" s="221" t="s">
        <v>1022</v>
      </c>
      <c r="FS59" s="224" t="s">
        <v>14</v>
      </c>
      <c r="FT59" s="224" t="s">
        <v>14</v>
      </c>
      <c r="FU59" s="224" t="s">
        <v>14</v>
      </c>
      <c r="FV59" s="224" t="s">
        <v>14</v>
      </c>
      <c r="FW59" s="224" t="s">
        <v>1020</v>
      </c>
      <c r="FX59" s="224" t="s">
        <v>638</v>
      </c>
      <c r="FY59" s="214">
        <v>43950</v>
      </c>
      <c r="FZ59" s="222" t="s">
        <v>3376</v>
      </c>
      <c r="GA59" s="222">
        <v>0</v>
      </c>
      <c r="GB59" s="222" t="s">
        <v>2373</v>
      </c>
      <c r="GC59" s="222" t="s">
        <v>30</v>
      </c>
      <c r="GD59" s="222">
        <v>2</v>
      </c>
      <c r="GE59" s="222" t="s">
        <v>14</v>
      </c>
      <c r="GF59" s="222" t="s">
        <v>14</v>
      </c>
      <c r="GG59" s="223">
        <v>44865</v>
      </c>
      <c r="GH59" s="221" t="s">
        <v>3382</v>
      </c>
      <c r="GI59" s="224">
        <v>0</v>
      </c>
      <c r="GJ59" s="224" t="s">
        <v>2373</v>
      </c>
      <c r="GK59" s="224" t="s">
        <v>30</v>
      </c>
      <c r="GL59" s="224">
        <v>2</v>
      </c>
      <c r="GM59" s="224" t="s">
        <v>14</v>
      </c>
      <c r="GN59" s="224" t="s">
        <v>14</v>
      </c>
      <c r="GO59" s="214">
        <v>44865</v>
      </c>
      <c r="GP59" s="222" t="s">
        <v>3377</v>
      </c>
      <c r="GQ59" s="222">
        <v>1</v>
      </c>
      <c r="GR59" s="222" t="s">
        <v>2373</v>
      </c>
      <c r="GS59" s="222" t="s">
        <v>30</v>
      </c>
      <c r="GT59" s="222">
        <v>2</v>
      </c>
      <c r="GU59" s="222" t="s">
        <v>14</v>
      </c>
      <c r="GV59" s="222" t="s">
        <v>14</v>
      </c>
      <c r="GW59" s="223">
        <v>44865</v>
      </c>
      <c r="GX59" s="221" t="s">
        <v>3383</v>
      </c>
      <c r="GY59" s="224">
        <v>0</v>
      </c>
      <c r="GZ59" s="224" t="s">
        <v>2373</v>
      </c>
      <c r="HA59" s="224" t="s">
        <v>30</v>
      </c>
      <c r="HB59" s="224">
        <v>2</v>
      </c>
      <c r="HC59" s="224" t="s">
        <v>14</v>
      </c>
      <c r="HD59" s="224" t="s">
        <v>14</v>
      </c>
      <c r="HE59" s="214">
        <v>44865</v>
      </c>
      <c r="HF59" s="222" t="s">
        <v>3375</v>
      </c>
      <c r="HG59" s="222">
        <v>1</v>
      </c>
      <c r="HH59" s="222" t="s">
        <v>2373</v>
      </c>
      <c r="HI59" s="222" t="s">
        <v>30</v>
      </c>
      <c r="HJ59" s="222">
        <v>2</v>
      </c>
      <c r="HK59" s="222" t="s">
        <v>14</v>
      </c>
      <c r="HL59" s="222" t="s">
        <v>14</v>
      </c>
      <c r="HM59" s="223">
        <v>44865</v>
      </c>
      <c r="HN59" s="221" t="s">
        <v>3381</v>
      </c>
      <c r="HO59" s="224">
        <v>2</v>
      </c>
      <c r="HP59" s="224" t="s">
        <v>2373</v>
      </c>
      <c r="HQ59" s="224" t="s">
        <v>30</v>
      </c>
      <c r="HR59" s="224">
        <v>2</v>
      </c>
      <c r="HS59" s="224" t="s">
        <v>14</v>
      </c>
      <c r="HT59" s="224" t="s">
        <v>14</v>
      </c>
      <c r="HU59" s="214">
        <v>44865</v>
      </c>
      <c r="HV59" s="222" t="s">
        <v>3378</v>
      </c>
      <c r="HW59" s="222">
        <v>0</v>
      </c>
      <c r="HX59" s="222" t="s">
        <v>2373</v>
      </c>
      <c r="HY59" s="222" t="s">
        <v>30</v>
      </c>
      <c r="HZ59" s="222">
        <v>2</v>
      </c>
      <c r="IA59" s="222" t="s">
        <v>14</v>
      </c>
      <c r="IB59" s="222" t="s">
        <v>14</v>
      </c>
      <c r="IC59" s="223">
        <v>44865</v>
      </c>
      <c r="ID59" s="221" t="s">
        <v>3380</v>
      </c>
      <c r="IE59" s="224">
        <v>3</v>
      </c>
      <c r="IF59" s="224" t="s">
        <v>2373</v>
      </c>
      <c r="IG59" s="224" t="s">
        <v>30</v>
      </c>
      <c r="IH59" s="224">
        <v>2</v>
      </c>
      <c r="II59" s="224" t="s">
        <v>14</v>
      </c>
      <c r="IJ59" s="224" t="s">
        <v>14</v>
      </c>
      <c r="IK59" s="214">
        <v>44865</v>
      </c>
      <c r="IL59" s="222" t="s">
        <v>3379</v>
      </c>
      <c r="IM59" s="222">
        <v>0</v>
      </c>
      <c r="IN59" s="222" t="s">
        <v>2373</v>
      </c>
      <c r="IO59" s="222" t="s">
        <v>30</v>
      </c>
      <c r="IP59" s="222">
        <v>2</v>
      </c>
      <c r="IQ59" s="222" t="s">
        <v>14</v>
      </c>
      <c r="IR59" s="222" t="s">
        <v>14</v>
      </c>
      <c r="IS59" s="223">
        <v>44865</v>
      </c>
    </row>
    <row r="60" spans="1:253" s="11" customFormat="1" ht="12.95" customHeight="1" x14ac:dyDescent="0.2">
      <c r="A60" s="11" t="s">
        <v>130</v>
      </c>
      <c r="B60" s="11" t="s">
        <v>9309</v>
      </c>
      <c r="C60" s="11" t="s">
        <v>131</v>
      </c>
      <c r="D60" s="11" t="s">
        <v>132</v>
      </c>
      <c r="E60" s="11" t="s">
        <v>8828</v>
      </c>
      <c r="F60" s="11" t="s">
        <v>7626</v>
      </c>
      <c r="G60" s="212">
        <v>6871000</v>
      </c>
      <c r="H60" s="213" t="s">
        <v>7623</v>
      </c>
      <c r="I60" s="213" t="s">
        <v>1882</v>
      </c>
      <c r="J60" s="213">
        <v>2</v>
      </c>
      <c r="K60" s="213" t="s">
        <v>7625</v>
      </c>
      <c r="L60" s="213" t="s">
        <v>7624</v>
      </c>
      <c r="M60" s="214">
        <v>45043</v>
      </c>
      <c r="N60" s="221" t="s">
        <v>4395</v>
      </c>
      <c r="O60" s="216">
        <v>1759540</v>
      </c>
      <c r="P60" s="216" t="s">
        <v>1929</v>
      </c>
      <c r="Q60" s="216" t="s">
        <v>74</v>
      </c>
      <c r="R60" s="216">
        <v>1</v>
      </c>
      <c r="S60" s="216" t="s">
        <v>4394</v>
      </c>
      <c r="T60" s="216" t="s">
        <v>4393</v>
      </c>
      <c r="U60" s="217">
        <v>44956</v>
      </c>
      <c r="V60" s="221" t="s">
        <v>7628</v>
      </c>
      <c r="W60" s="213">
        <v>6871000</v>
      </c>
      <c r="X60" s="213" t="s">
        <v>7623</v>
      </c>
      <c r="Y60" s="213" t="s">
        <v>1882</v>
      </c>
      <c r="Z60" s="213">
        <v>2</v>
      </c>
      <c r="AA60" s="213" t="s">
        <v>7627</v>
      </c>
      <c r="AB60" s="213" t="s">
        <v>7624</v>
      </c>
      <c r="AC60" s="214">
        <v>45043</v>
      </c>
      <c r="AD60" s="221" t="s">
        <v>7630</v>
      </c>
      <c r="AE60" s="218">
        <v>6871000</v>
      </c>
      <c r="AF60" s="218" t="s">
        <v>7623</v>
      </c>
      <c r="AG60" s="218" t="s">
        <v>74</v>
      </c>
      <c r="AH60" s="218">
        <v>1</v>
      </c>
      <c r="AI60" s="218" t="s">
        <v>7629</v>
      </c>
      <c r="AJ60" s="218" t="s">
        <v>7624</v>
      </c>
      <c r="AK60" s="219">
        <v>45043</v>
      </c>
      <c r="AL60" s="221" t="s">
        <v>7634</v>
      </c>
      <c r="AM60" s="213">
        <v>1571000</v>
      </c>
      <c r="AN60" s="213" t="s">
        <v>7631</v>
      </c>
      <c r="AO60" s="213" t="s">
        <v>1882</v>
      </c>
      <c r="AP60" s="213">
        <v>2</v>
      </c>
      <c r="AQ60" s="213" t="s">
        <v>7633</v>
      </c>
      <c r="AR60" s="213" t="s">
        <v>7632</v>
      </c>
      <c r="AS60" s="214">
        <v>45043</v>
      </c>
      <c r="AT60" s="222" t="s">
        <v>831</v>
      </c>
      <c r="AU60" s="218" t="s">
        <v>14</v>
      </c>
      <c r="AV60" s="218" t="s">
        <v>14</v>
      </c>
      <c r="AW60" s="218" t="s">
        <v>14</v>
      </c>
      <c r="AX60" s="218" t="s">
        <v>14</v>
      </c>
      <c r="AY60" s="218" t="s">
        <v>830</v>
      </c>
      <c r="AZ60" s="218" t="s">
        <v>14</v>
      </c>
      <c r="BA60" s="219">
        <v>43767</v>
      </c>
      <c r="BB60" s="221" t="s">
        <v>136</v>
      </c>
      <c r="BC60" s="213" t="s">
        <v>14</v>
      </c>
      <c r="BD60" s="213">
        <v>0</v>
      </c>
      <c r="BE60" s="213" t="s">
        <v>14</v>
      </c>
      <c r="BF60" s="213" t="s">
        <v>14</v>
      </c>
      <c r="BG60" s="213" t="s">
        <v>15</v>
      </c>
      <c r="BH60" s="213">
        <v>0</v>
      </c>
      <c r="BI60" s="214">
        <v>43503</v>
      </c>
      <c r="BJ60" s="222" t="s">
        <v>7637</v>
      </c>
      <c r="BK60" s="222">
        <v>703</v>
      </c>
      <c r="BL60" s="222" t="s">
        <v>7508</v>
      </c>
      <c r="BM60" s="222" t="s">
        <v>19</v>
      </c>
      <c r="BN60" s="222">
        <v>3</v>
      </c>
      <c r="BO60" s="222" t="s">
        <v>7636</v>
      </c>
      <c r="BP60" s="218" t="s">
        <v>7635</v>
      </c>
      <c r="BQ60" s="223">
        <v>45043</v>
      </c>
      <c r="BR60" s="221" t="s">
        <v>133</v>
      </c>
      <c r="BS60" s="224" t="s">
        <v>14</v>
      </c>
      <c r="BT60" s="224">
        <v>0</v>
      </c>
      <c r="BU60" s="224" t="s">
        <v>14</v>
      </c>
      <c r="BV60" s="224" t="s">
        <v>14</v>
      </c>
      <c r="BW60" s="224" t="s">
        <v>15</v>
      </c>
      <c r="BX60" s="224">
        <v>0</v>
      </c>
      <c r="BY60" s="214">
        <v>43503</v>
      </c>
      <c r="BZ60" s="222" t="s">
        <v>134</v>
      </c>
      <c r="CA60" s="222" t="s">
        <v>14</v>
      </c>
      <c r="CB60" s="222">
        <v>0</v>
      </c>
      <c r="CC60" s="222" t="s">
        <v>14</v>
      </c>
      <c r="CD60" s="222" t="s">
        <v>14</v>
      </c>
      <c r="CE60" s="222" t="s">
        <v>15</v>
      </c>
      <c r="CF60" s="222">
        <v>0</v>
      </c>
      <c r="CG60" s="223">
        <v>43503</v>
      </c>
      <c r="CH60" s="221" t="s">
        <v>9928</v>
      </c>
      <c r="CI60" s="222" t="e">
        <v>#N/A</v>
      </c>
      <c r="CJ60" s="222" t="e">
        <v>#N/A</v>
      </c>
      <c r="CK60" s="222" t="e">
        <v>#N/A</v>
      </c>
      <c r="CL60" s="222" t="e">
        <v>#N/A</v>
      </c>
      <c r="CM60" s="222" t="e">
        <v>#N/A</v>
      </c>
      <c r="CN60" s="222" t="e">
        <v>#N/A</v>
      </c>
      <c r="CO60" s="225" t="e">
        <v>#N/A</v>
      </c>
      <c r="CP60" s="222" t="s">
        <v>135</v>
      </c>
      <c r="CQ60" s="224" t="s">
        <v>14</v>
      </c>
      <c r="CR60" s="224">
        <v>0</v>
      </c>
      <c r="CS60" s="224" t="s">
        <v>14</v>
      </c>
      <c r="CT60" s="224" t="s">
        <v>14</v>
      </c>
      <c r="CU60" s="224" t="s">
        <v>15</v>
      </c>
      <c r="CV60" s="224">
        <v>0</v>
      </c>
      <c r="CW60" s="214">
        <v>43503</v>
      </c>
      <c r="CX60" s="222" t="s">
        <v>7643</v>
      </c>
      <c r="CY60" s="218">
        <v>1043000</v>
      </c>
      <c r="CZ60" s="218" t="s">
        <v>7641</v>
      </c>
      <c r="DA60" s="218" t="s">
        <v>74</v>
      </c>
      <c r="DB60" s="218">
        <v>1</v>
      </c>
      <c r="DC60" s="218" t="s">
        <v>7646</v>
      </c>
      <c r="DD60" s="218" t="s">
        <v>7642</v>
      </c>
      <c r="DE60" s="220">
        <v>45043</v>
      </c>
      <c r="DF60" s="221" t="s">
        <v>7644</v>
      </c>
      <c r="DG60" s="213">
        <v>0</v>
      </c>
      <c r="DH60" s="224" t="s">
        <v>7641</v>
      </c>
      <c r="DI60" s="224" t="s">
        <v>74</v>
      </c>
      <c r="DJ60" s="224">
        <v>1</v>
      </c>
      <c r="DK60" s="224" t="s">
        <v>2013</v>
      </c>
      <c r="DL60" s="224" t="s">
        <v>7642</v>
      </c>
      <c r="DM60" s="214">
        <v>45043</v>
      </c>
      <c r="DN60" s="222" t="s">
        <v>7645</v>
      </c>
      <c r="DO60" s="218">
        <v>5828000</v>
      </c>
      <c r="DP60" s="222" t="s">
        <v>7641</v>
      </c>
      <c r="DQ60" s="222" t="s">
        <v>74</v>
      </c>
      <c r="DR60" s="222">
        <v>1</v>
      </c>
      <c r="DS60" s="222" t="s">
        <v>1939</v>
      </c>
      <c r="DT60" s="222" t="s">
        <v>7642</v>
      </c>
      <c r="DU60" s="223">
        <v>45043</v>
      </c>
      <c r="DV60" s="221" t="s">
        <v>7647</v>
      </c>
      <c r="DW60" s="213">
        <v>1019000</v>
      </c>
      <c r="DX60" s="224" t="s">
        <v>7641</v>
      </c>
      <c r="DY60" s="224" t="s">
        <v>74</v>
      </c>
      <c r="DZ60" s="224">
        <v>1</v>
      </c>
      <c r="EA60" s="224" t="s">
        <v>7646</v>
      </c>
      <c r="EB60" s="224" t="s">
        <v>7642</v>
      </c>
      <c r="EC60" s="214">
        <v>45043</v>
      </c>
      <c r="ED60" s="222" t="s">
        <v>7649</v>
      </c>
      <c r="EE60" s="218">
        <v>24000</v>
      </c>
      <c r="EF60" s="222" t="s">
        <v>7641</v>
      </c>
      <c r="EG60" s="222" t="s">
        <v>74</v>
      </c>
      <c r="EH60" s="222">
        <v>1</v>
      </c>
      <c r="EI60" s="222" t="s">
        <v>7648</v>
      </c>
      <c r="EJ60" s="222" t="s">
        <v>7642</v>
      </c>
      <c r="EK60" s="223">
        <v>45043</v>
      </c>
      <c r="EL60" s="221" t="s">
        <v>7651</v>
      </c>
      <c r="EM60" s="213">
        <v>0</v>
      </c>
      <c r="EN60" s="224" t="s">
        <v>7641</v>
      </c>
      <c r="EO60" s="224" t="s">
        <v>74</v>
      </c>
      <c r="EP60" s="224">
        <v>1</v>
      </c>
      <c r="EQ60" s="224" t="s">
        <v>7650</v>
      </c>
      <c r="ER60" s="224" t="s">
        <v>7642</v>
      </c>
      <c r="ES60" s="214">
        <v>45043</v>
      </c>
      <c r="ET60" s="222" t="s">
        <v>7640</v>
      </c>
      <c r="EU60" s="222">
        <v>703</v>
      </c>
      <c r="EV60" s="222" t="s">
        <v>7508</v>
      </c>
      <c r="EW60" s="222" t="s">
        <v>19</v>
      </c>
      <c r="EX60" s="222">
        <v>3</v>
      </c>
      <c r="EY60" s="222" t="s">
        <v>7639</v>
      </c>
      <c r="EZ60" s="222" t="s">
        <v>7638</v>
      </c>
      <c r="FA60" s="223">
        <v>45043</v>
      </c>
      <c r="FB60" s="221" t="s">
        <v>1922</v>
      </c>
      <c r="FC60" s="224">
        <v>7</v>
      </c>
      <c r="FD60" s="224" t="s">
        <v>14</v>
      </c>
      <c r="FE60" s="224" t="s">
        <v>19</v>
      </c>
      <c r="FF60" s="224">
        <v>3</v>
      </c>
      <c r="FG60" s="224" t="s">
        <v>1921</v>
      </c>
      <c r="FH60" s="224" t="s">
        <v>14</v>
      </c>
      <c r="FI60" s="214">
        <v>44773</v>
      </c>
      <c r="FJ60" s="221" t="s">
        <v>1096</v>
      </c>
      <c r="FK60" s="222">
        <v>198000</v>
      </c>
      <c r="FL60" s="222" t="s">
        <v>1093</v>
      </c>
      <c r="FM60" s="222" t="s">
        <v>19</v>
      </c>
      <c r="FN60" s="222">
        <v>3</v>
      </c>
      <c r="FO60" s="222" t="s">
        <v>1095</v>
      </c>
      <c r="FP60" s="218" t="s">
        <v>1094</v>
      </c>
      <c r="FQ60" s="219">
        <v>44015</v>
      </c>
      <c r="FR60" s="221" t="s">
        <v>1097</v>
      </c>
      <c r="FS60" s="224">
        <v>633000</v>
      </c>
      <c r="FT60" s="224" t="s">
        <v>1093</v>
      </c>
      <c r="FU60" s="224" t="s">
        <v>19</v>
      </c>
      <c r="FV60" s="224">
        <v>3</v>
      </c>
      <c r="FW60" s="224" t="s">
        <v>1095</v>
      </c>
      <c r="FX60" s="224" t="s">
        <v>1094</v>
      </c>
      <c r="FY60" s="214">
        <v>44015</v>
      </c>
      <c r="FZ60" s="222" t="s">
        <v>2491</v>
      </c>
      <c r="GA60" s="222">
        <v>1</v>
      </c>
      <c r="GB60" s="222" t="s">
        <v>2373</v>
      </c>
      <c r="GC60" s="222" t="s">
        <v>30</v>
      </c>
      <c r="GD60" s="222">
        <v>2</v>
      </c>
      <c r="GE60" s="222" t="s">
        <v>14</v>
      </c>
      <c r="GF60" s="222" t="s">
        <v>14</v>
      </c>
      <c r="GG60" s="223">
        <v>44860</v>
      </c>
      <c r="GH60" s="221" t="s">
        <v>2497</v>
      </c>
      <c r="GI60" s="224">
        <v>3</v>
      </c>
      <c r="GJ60" s="224" t="s">
        <v>2373</v>
      </c>
      <c r="GK60" s="224" t="s">
        <v>30</v>
      </c>
      <c r="GL60" s="224">
        <v>2</v>
      </c>
      <c r="GM60" s="224" t="s">
        <v>14</v>
      </c>
      <c r="GN60" s="224" t="s">
        <v>14</v>
      </c>
      <c r="GO60" s="214">
        <v>44860</v>
      </c>
      <c r="GP60" s="222" t="s">
        <v>2492</v>
      </c>
      <c r="GQ60" s="222">
        <v>2</v>
      </c>
      <c r="GR60" s="222" t="s">
        <v>2373</v>
      </c>
      <c r="GS60" s="222" t="s">
        <v>30</v>
      </c>
      <c r="GT60" s="222">
        <v>2</v>
      </c>
      <c r="GU60" s="222" t="s">
        <v>14</v>
      </c>
      <c r="GV60" s="222" t="s">
        <v>14</v>
      </c>
      <c r="GW60" s="223">
        <v>44860</v>
      </c>
      <c r="GX60" s="221" t="s">
        <v>2498</v>
      </c>
      <c r="GY60" s="224">
        <v>0</v>
      </c>
      <c r="GZ60" s="224" t="s">
        <v>2373</v>
      </c>
      <c r="HA60" s="224" t="s">
        <v>30</v>
      </c>
      <c r="HB60" s="224">
        <v>2</v>
      </c>
      <c r="HC60" s="224" t="s">
        <v>14</v>
      </c>
      <c r="HD60" s="224" t="s">
        <v>14</v>
      </c>
      <c r="HE60" s="214">
        <v>44860</v>
      </c>
      <c r="HF60" s="222" t="s">
        <v>2490</v>
      </c>
      <c r="HG60" s="222">
        <v>2</v>
      </c>
      <c r="HH60" s="222" t="s">
        <v>2373</v>
      </c>
      <c r="HI60" s="222" t="s">
        <v>30</v>
      </c>
      <c r="HJ60" s="222">
        <v>2</v>
      </c>
      <c r="HK60" s="222" t="s">
        <v>14</v>
      </c>
      <c r="HL60" s="222" t="s">
        <v>14</v>
      </c>
      <c r="HM60" s="223">
        <v>44860</v>
      </c>
      <c r="HN60" s="221" t="s">
        <v>2496</v>
      </c>
      <c r="HO60" s="224">
        <v>3</v>
      </c>
      <c r="HP60" s="224" t="s">
        <v>2373</v>
      </c>
      <c r="HQ60" s="224" t="s">
        <v>30</v>
      </c>
      <c r="HR60" s="224">
        <v>2</v>
      </c>
      <c r="HS60" s="224" t="s">
        <v>14</v>
      </c>
      <c r="HT60" s="224" t="s">
        <v>14</v>
      </c>
      <c r="HU60" s="214">
        <v>44860</v>
      </c>
      <c r="HV60" s="222" t="s">
        <v>2493</v>
      </c>
      <c r="HW60" s="222">
        <v>2</v>
      </c>
      <c r="HX60" s="222" t="s">
        <v>2373</v>
      </c>
      <c r="HY60" s="222" t="s">
        <v>30</v>
      </c>
      <c r="HZ60" s="222">
        <v>2</v>
      </c>
      <c r="IA60" s="222" t="s">
        <v>14</v>
      </c>
      <c r="IB60" s="222" t="s">
        <v>14</v>
      </c>
      <c r="IC60" s="223">
        <v>44860</v>
      </c>
      <c r="ID60" s="221" t="s">
        <v>2495</v>
      </c>
      <c r="IE60" s="224">
        <v>1</v>
      </c>
      <c r="IF60" s="224" t="s">
        <v>2373</v>
      </c>
      <c r="IG60" s="224" t="s">
        <v>30</v>
      </c>
      <c r="IH60" s="224">
        <v>2</v>
      </c>
      <c r="II60" s="224" t="s">
        <v>14</v>
      </c>
      <c r="IJ60" s="224" t="s">
        <v>14</v>
      </c>
      <c r="IK60" s="214">
        <v>44860</v>
      </c>
      <c r="IL60" s="222" t="s">
        <v>2494</v>
      </c>
      <c r="IM60" s="222">
        <v>1</v>
      </c>
      <c r="IN60" s="222" t="s">
        <v>2373</v>
      </c>
      <c r="IO60" s="222" t="s">
        <v>30</v>
      </c>
      <c r="IP60" s="222">
        <v>2</v>
      </c>
      <c r="IQ60" s="222" t="s">
        <v>14</v>
      </c>
      <c r="IR60" s="222" t="s">
        <v>14</v>
      </c>
      <c r="IS60" s="223">
        <v>44860</v>
      </c>
    </row>
    <row r="61" spans="1:253" s="11" customFormat="1" ht="12.95" customHeight="1" x14ac:dyDescent="0.2">
      <c r="A61" s="11" t="s">
        <v>137</v>
      </c>
      <c r="B61" s="11" t="s">
        <v>9284</v>
      </c>
      <c r="C61" s="11" t="s">
        <v>138</v>
      </c>
      <c r="D61" s="11" t="s">
        <v>132</v>
      </c>
      <c r="E61" s="11" t="s">
        <v>8828</v>
      </c>
      <c r="F61" s="11" t="s">
        <v>7652</v>
      </c>
      <c r="G61" s="212">
        <v>6871000</v>
      </c>
      <c r="H61" s="213" t="s">
        <v>7623</v>
      </c>
      <c r="I61" s="213" t="s">
        <v>1882</v>
      </c>
      <c r="J61" s="213">
        <v>2</v>
      </c>
      <c r="K61" s="213" t="s">
        <v>7625</v>
      </c>
      <c r="L61" s="213" t="s">
        <v>7624</v>
      </c>
      <c r="M61" s="214">
        <v>45043</v>
      </c>
      <c r="N61" s="221" t="s">
        <v>4396</v>
      </c>
      <c r="O61" s="216">
        <v>1759540</v>
      </c>
      <c r="P61" s="216" t="s">
        <v>1929</v>
      </c>
      <c r="Q61" s="216" t="s">
        <v>74</v>
      </c>
      <c r="R61" s="216">
        <v>1</v>
      </c>
      <c r="S61" s="216" t="s">
        <v>4394</v>
      </c>
      <c r="T61" s="216" t="s">
        <v>4393</v>
      </c>
      <c r="U61" s="217">
        <v>44956</v>
      </c>
      <c r="V61" s="221" t="s">
        <v>7654</v>
      </c>
      <c r="W61" s="213">
        <v>6871000</v>
      </c>
      <c r="X61" s="213" t="s">
        <v>7623</v>
      </c>
      <c r="Y61" s="213" t="s">
        <v>1882</v>
      </c>
      <c r="Z61" s="213">
        <v>2</v>
      </c>
      <c r="AA61" s="213" t="s">
        <v>7653</v>
      </c>
      <c r="AB61" s="213" t="s">
        <v>7624</v>
      </c>
      <c r="AC61" s="214">
        <v>45043</v>
      </c>
      <c r="AD61" s="221" t="s">
        <v>7656</v>
      </c>
      <c r="AE61" s="218">
        <v>740000</v>
      </c>
      <c r="AF61" s="218" t="s">
        <v>7631</v>
      </c>
      <c r="AG61" s="218" t="s">
        <v>1882</v>
      </c>
      <c r="AH61" s="218">
        <v>2</v>
      </c>
      <c r="AI61" s="218" t="s">
        <v>7655</v>
      </c>
      <c r="AJ61" s="218" t="s">
        <v>7632</v>
      </c>
      <c r="AK61" s="219">
        <v>45043</v>
      </c>
      <c r="AL61" s="221" t="s">
        <v>7657</v>
      </c>
      <c r="AM61" s="213">
        <v>740000</v>
      </c>
      <c r="AN61" s="213" t="s">
        <v>7631</v>
      </c>
      <c r="AO61" s="213" t="s">
        <v>1882</v>
      </c>
      <c r="AP61" s="213">
        <v>2</v>
      </c>
      <c r="AQ61" s="213" t="s">
        <v>7655</v>
      </c>
      <c r="AR61" s="213" t="s">
        <v>7632</v>
      </c>
      <c r="AS61" s="214">
        <v>45043</v>
      </c>
      <c r="AT61" s="222" t="s">
        <v>143</v>
      </c>
      <c r="AU61" s="218" t="s">
        <v>14</v>
      </c>
      <c r="AV61" s="218">
        <v>0</v>
      </c>
      <c r="AW61" s="218" t="s">
        <v>14</v>
      </c>
      <c r="AX61" s="218" t="s">
        <v>14</v>
      </c>
      <c r="AY61" s="218" t="s">
        <v>15</v>
      </c>
      <c r="AZ61" s="218">
        <v>0</v>
      </c>
      <c r="BA61" s="219">
        <v>43503</v>
      </c>
      <c r="BB61" s="221" t="s">
        <v>142</v>
      </c>
      <c r="BC61" s="213" t="s">
        <v>14</v>
      </c>
      <c r="BD61" s="213">
        <v>0</v>
      </c>
      <c r="BE61" s="213" t="s">
        <v>14</v>
      </c>
      <c r="BF61" s="213" t="s">
        <v>14</v>
      </c>
      <c r="BG61" s="213" t="s">
        <v>15</v>
      </c>
      <c r="BH61" s="213">
        <v>0</v>
      </c>
      <c r="BI61" s="214">
        <v>43503</v>
      </c>
      <c r="BJ61" s="222" t="s">
        <v>7659</v>
      </c>
      <c r="BK61" s="222">
        <v>689</v>
      </c>
      <c r="BL61" s="222" t="s">
        <v>7504</v>
      </c>
      <c r="BM61" s="222" t="s">
        <v>19</v>
      </c>
      <c r="BN61" s="222">
        <v>3</v>
      </c>
      <c r="BO61" s="222" t="s">
        <v>7658</v>
      </c>
      <c r="BP61" s="218" t="s">
        <v>7509</v>
      </c>
      <c r="BQ61" s="223">
        <v>45043</v>
      </c>
      <c r="BR61" s="221" t="s">
        <v>139</v>
      </c>
      <c r="BS61" s="224" t="s">
        <v>14</v>
      </c>
      <c r="BT61" s="224">
        <v>0</v>
      </c>
      <c r="BU61" s="224" t="s">
        <v>14</v>
      </c>
      <c r="BV61" s="224" t="s">
        <v>14</v>
      </c>
      <c r="BW61" s="224" t="s">
        <v>15</v>
      </c>
      <c r="BX61" s="224">
        <v>0</v>
      </c>
      <c r="BY61" s="214">
        <v>43503</v>
      </c>
      <c r="BZ61" s="222" t="s">
        <v>140</v>
      </c>
      <c r="CA61" s="222" t="s">
        <v>14</v>
      </c>
      <c r="CB61" s="222">
        <v>0</v>
      </c>
      <c r="CC61" s="222" t="s">
        <v>14</v>
      </c>
      <c r="CD61" s="222" t="s">
        <v>14</v>
      </c>
      <c r="CE61" s="222" t="s">
        <v>15</v>
      </c>
      <c r="CF61" s="222">
        <v>0</v>
      </c>
      <c r="CG61" s="223">
        <v>43503</v>
      </c>
      <c r="CH61" s="221" t="s">
        <v>9929</v>
      </c>
      <c r="CI61" s="222" t="e">
        <v>#N/A</v>
      </c>
      <c r="CJ61" s="222" t="e">
        <v>#N/A</v>
      </c>
      <c r="CK61" s="222" t="e">
        <v>#N/A</v>
      </c>
      <c r="CL61" s="222" t="e">
        <v>#N/A</v>
      </c>
      <c r="CM61" s="222" t="e">
        <v>#N/A</v>
      </c>
      <c r="CN61" s="222" t="e">
        <v>#N/A</v>
      </c>
      <c r="CO61" s="225" t="e">
        <v>#N/A</v>
      </c>
      <c r="CP61" s="222" t="s">
        <v>141</v>
      </c>
      <c r="CQ61" s="224" t="s">
        <v>14</v>
      </c>
      <c r="CR61" s="224">
        <v>0</v>
      </c>
      <c r="CS61" s="224" t="s">
        <v>14</v>
      </c>
      <c r="CT61" s="224" t="s">
        <v>14</v>
      </c>
      <c r="CU61" s="224" t="s">
        <v>15</v>
      </c>
      <c r="CV61" s="224">
        <v>0</v>
      </c>
      <c r="CW61" s="214">
        <v>43503</v>
      </c>
      <c r="CX61" s="222" t="s">
        <v>7661</v>
      </c>
      <c r="CY61" s="218">
        <v>740000</v>
      </c>
      <c r="CZ61" s="218" t="s">
        <v>7631</v>
      </c>
      <c r="DA61" s="218" t="s">
        <v>1882</v>
      </c>
      <c r="DB61" s="218">
        <v>2</v>
      </c>
      <c r="DC61" s="218" t="s">
        <v>1941</v>
      </c>
      <c r="DD61" s="218" t="s">
        <v>7632</v>
      </c>
      <c r="DE61" s="220">
        <v>45043</v>
      </c>
      <c r="DF61" s="221" t="s">
        <v>7664</v>
      </c>
      <c r="DG61" s="213">
        <v>6131000</v>
      </c>
      <c r="DH61" s="224" t="s">
        <v>7662</v>
      </c>
      <c r="DI61" s="224" t="s">
        <v>1882</v>
      </c>
      <c r="DJ61" s="224">
        <v>2</v>
      </c>
      <c r="DK61" s="224" t="s">
        <v>2013</v>
      </c>
      <c r="DL61" s="224" t="s">
        <v>7663</v>
      </c>
      <c r="DM61" s="214">
        <v>45043</v>
      </c>
      <c r="DN61" s="222" t="s">
        <v>7665</v>
      </c>
      <c r="DO61" s="218">
        <v>0</v>
      </c>
      <c r="DP61" s="222" t="s">
        <v>7631</v>
      </c>
      <c r="DQ61" s="222" t="s">
        <v>1882</v>
      </c>
      <c r="DR61" s="222">
        <v>2</v>
      </c>
      <c r="DS61" s="222" t="s">
        <v>1939</v>
      </c>
      <c r="DT61" s="222" t="s">
        <v>7632</v>
      </c>
      <c r="DU61" s="223">
        <v>45043</v>
      </c>
      <c r="DV61" s="221" t="s">
        <v>7666</v>
      </c>
      <c r="DW61" s="213">
        <v>740000</v>
      </c>
      <c r="DX61" s="224" t="s">
        <v>7631</v>
      </c>
      <c r="DY61" s="224" t="s">
        <v>1882</v>
      </c>
      <c r="DZ61" s="224">
        <v>2</v>
      </c>
      <c r="EA61" s="224" t="s">
        <v>1941</v>
      </c>
      <c r="EB61" s="224" t="s">
        <v>7632</v>
      </c>
      <c r="EC61" s="214">
        <v>45043</v>
      </c>
      <c r="ED61" s="222" t="s">
        <v>7667</v>
      </c>
      <c r="EE61" s="218">
        <v>0</v>
      </c>
      <c r="EF61" s="222" t="s">
        <v>7631</v>
      </c>
      <c r="EG61" s="222" t="s">
        <v>1882</v>
      </c>
      <c r="EH61" s="222">
        <v>2</v>
      </c>
      <c r="EI61" s="222" t="s">
        <v>1943</v>
      </c>
      <c r="EJ61" s="222" t="s">
        <v>7632</v>
      </c>
      <c r="EK61" s="223">
        <v>45043</v>
      </c>
      <c r="EL61" s="221" t="s">
        <v>7668</v>
      </c>
      <c r="EM61" s="213">
        <v>0</v>
      </c>
      <c r="EN61" s="224" t="s">
        <v>7631</v>
      </c>
      <c r="EO61" s="224" t="s">
        <v>1882</v>
      </c>
      <c r="EP61" s="224">
        <v>2</v>
      </c>
      <c r="EQ61" s="224" t="s">
        <v>1943</v>
      </c>
      <c r="ER61" s="224" t="s">
        <v>7632</v>
      </c>
      <c r="ES61" s="214">
        <v>45043</v>
      </c>
      <c r="ET61" s="222" t="s">
        <v>7660</v>
      </c>
      <c r="EU61" s="222">
        <v>703</v>
      </c>
      <c r="EV61" s="222" t="s">
        <v>7508</v>
      </c>
      <c r="EW61" s="222" t="s">
        <v>19</v>
      </c>
      <c r="EX61" s="222">
        <v>3</v>
      </c>
      <c r="EY61" s="222" t="s">
        <v>7639</v>
      </c>
      <c r="EZ61" s="222" t="s">
        <v>7638</v>
      </c>
      <c r="FA61" s="223">
        <v>45043</v>
      </c>
      <c r="FB61" s="221" t="s">
        <v>1924</v>
      </c>
      <c r="FC61" s="224">
        <v>4</v>
      </c>
      <c r="FD61" s="224" t="s">
        <v>14</v>
      </c>
      <c r="FE61" s="224" t="s">
        <v>74</v>
      </c>
      <c r="FF61" s="224">
        <v>1</v>
      </c>
      <c r="FG61" s="224" t="s">
        <v>1923</v>
      </c>
      <c r="FH61" s="224" t="s">
        <v>14</v>
      </c>
      <c r="FI61" s="214">
        <v>44773</v>
      </c>
      <c r="FJ61" s="221" t="s">
        <v>1099</v>
      </c>
      <c r="FK61" s="222">
        <v>79000</v>
      </c>
      <c r="FL61" s="222" t="s">
        <v>1093</v>
      </c>
      <c r="FM61" s="222" t="s">
        <v>19</v>
      </c>
      <c r="FN61" s="222">
        <v>3</v>
      </c>
      <c r="FO61" s="222" t="s">
        <v>1098</v>
      </c>
      <c r="FP61" s="218" t="s">
        <v>1094</v>
      </c>
      <c r="FQ61" s="219">
        <v>44015</v>
      </c>
      <c r="FR61" s="221" t="s">
        <v>1100</v>
      </c>
      <c r="FS61" s="224">
        <v>229000</v>
      </c>
      <c r="FT61" s="224" t="s">
        <v>1093</v>
      </c>
      <c r="FU61" s="224" t="s">
        <v>19</v>
      </c>
      <c r="FV61" s="224">
        <v>3</v>
      </c>
      <c r="FW61" s="224" t="s">
        <v>1098</v>
      </c>
      <c r="FX61" s="224" t="s">
        <v>1094</v>
      </c>
      <c r="FY61" s="214">
        <v>44015</v>
      </c>
      <c r="FZ61" s="222" t="s">
        <v>2500</v>
      </c>
      <c r="GA61" s="222">
        <v>1</v>
      </c>
      <c r="GB61" s="222" t="s">
        <v>2373</v>
      </c>
      <c r="GC61" s="222" t="s">
        <v>30</v>
      </c>
      <c r="GD61" s="222">
        <v>2</v>
      </c>
      <c r="GE61" s="222" t="s">
        <v>14</v>
      </c>
      <c r="GF61" s="222" t="s">
        <v>14</v>
      </c>
      <c r="GG61" s="223">
        <v>44860</v>
      </c>
      <c r="GH61" s="221" t="s">
        <v>2506</v>
      </c>
      <c r="GI61" s="224">
        <v>3</v>
      </c>
      <c r="GJ61" s="224" t="s">
        <v>2373</v>
      </c>
      <c r="GK61" s="224" t="s">
        <v>30</v>
      </c>
      <c r="GL61" s="224">
        <v>2</v>
      </c>
      <c r="GM61" s="224" t="s">
        <v>14</v>
      </c>
      <c r="GN61" s="224" t="s">
        <v>14</v>
      </c>
      <c r="GO61" s="214">
        <v>44860</v>
      </c>
      <c r="GP61" s="222" t="s">
        <v>2501</v>
      </c>
      <c r="GQ61" s="222">
        <v>2</v>
      </c>
      <c r="GR61" s="222" t="s">
        <v>2373</v>
      </c>
      <c r="GS61" s="222" t="s">
        <v>30</v>
      </c>
      <c r="GT61" s="222">
        <v>2</v>
      </c>
      <c r="GU61" s="222" t="s">
        <v>14</v>
      </c>
      <c r="GV61" s="222" t="s">
        <v>14</v>
      </c>
      <c r="GW61" s="223">
        <v>44860</v>
      </c>
      <c r="GX61" s="221" t="s">
        <v>2507</v>
      </c>
      <c r="GY61" s="224">
        <v>0</v>
      </c>
      <c r="GZ61" s="224" t="s">
        <v>2373</v>
      </c>
      <c r="HA61" s="224" t="s">
        <v>30</v>
      </c>
      <c r="HB61" s="224">
        <v>2</v>
      </c>
      <c r="HC61" s="224" t="s">
        <v>14</v>
      </c>
      <c r="HD61" s="224" t="s">
        <v>14</v>
      </c>
      <c r="HE61" s="214">
        <v>44860</v>
      </c>
      <c r="HF61" s="222" t="s">
        <v>2499</v>
      </c>
      <c r="HG61" s="222">
        <v>2</v>
      </c>
      <c r="HH61" s="222" t="s">
        <v>2373</v>
      </c>
      <c r="HI61" s="222" t="s">
        <v>30</v>
      </c>
      <c r="HJ61" s="222">
        <v>2</v>
      </c>
      <c r="HK61" s="222" t="s">
        <v>14</v>
      </c>
      <c r="HL61" s="222" t="s">
        <v>14</v>
      </c>
      <c r="HM61" s="223">
        <v>44860</v>
      </c>
      <c r="HN61" s="221" t="s">
        <v>2505</v>
      </c>
      <c r="HO61" s="224">
        <v>3</v>
      </c>
      <c r="HP61" s="224" t="s">
        <v>2373</v>
      </c>
      <c r="HQ61" s="224" t="s">
        <v>30</v>
      </c>
      <c r="HR61" s="224">
        <v>2</v>
      </c>
      <c r="HS61" s="224" t="s">
        <v>14</v>
      </c>
      <c r="HT61" s="224" t="s">
        <v>14</v>
      </c>
      <c r="HU61" s="214">
        <v>44860</v>
      </c>
      <c r="HV61" s="222" t="s">
        <v>2502</v>
      </c>
      <c r="HW61" s="222">
        <v>2</v>
      </c>
      <c r="HX61" s="222" t="s">
        <v>2373</v>
      </c>
      <c r="HY61" s="222" t="s">
        <v>30</v>
      </c>
      <c r="HZ61" s="222">
        <v>2</v>
      </c>
      <c r="IA61" s="222" t="s">
        <v>14</v>
      </c>
      <c r="IB61" s="222" t="s">
        <v>14</v>
      </c>
      <c r="IC61" s="223">
        <v>44860</v>
      </c>
      <c r="ID61" s="221" t="s">
        <v>2504</v>
      </c>
      <c r="IE61" s="224">
        <v>1</v>
      </c>
      <c r="IF61" s="224" t="s">
        <v>2373</v>
      </c>
      <c r="IG61" s="224" t="s">
        <v>30</v>
      </c>
      <c r="IH61" s="224">
        <v>2</v>
      </c>
      <c r="II61" s="224" t="s">
        <v>14</v>
      </c>
      <c r="IJ61" s="224" t="s">
        <v>14</v>
      </c>
      <c r="IK61" s="214">
        <v>44860</v>
      </c>
      <c r="IL61" s="222" t="s">
        <v>2503</v>
      </c>
      <c r="IM61" s="222">
        <v>1</v>
      </c>
      <c r="IN61" s="222" t="s">
        <v>2373</v>
      </c>
      <c r="IO61" s="222" t="s">
        <v>30</v>
      </c>
      <c r="IP61" s="222">
        <v>2</v>
      </c>
      <c r="IQ61" s="222" t="s">
        <v>14</v>
      </c>
      <c r="IR61" s="222" t="s">
        <v>14</v>
      </c>
      <c r="IS61" s="223">
        <v>44860</v>
      </c>
    </row>
    <row r="62" spans="1:253" s="11" customFormat="1" ht="12.95" customHeight="1" x14ac:dyDescent="0.2">
      <c r="A62" s="11" t="s">
        <v>1607</v>
      </c>
      <c r="B62" s="11" t="s">
        <v>9439</v>
      </c>
      <c r="C62" s="11" t="s">
        <v>1608</v>
      </c>
      <c r="D62" s="11" t="s">
        <v>1609</v>
      </c>
      <c r="E62" s="11" t="s">
        <v>8833</v>
      </c>
      <c r="F62" s="11" t="s">
        <v>1613</v>
      </c>
      <c r="G62" s="212">
        <v>22156000</v>
      </c>
      <c r="H62" s="213" t="s">
        <v>1610</v>
      </c>
      <c r="I62" s="213" t="s">
        <v>74</v>
      </c>
      <c r="J62" s="213">
        <v>1</v>
      </c>
      <c r="K62" s="213" t="s">
        <v>1612</v>
      </c>
      <c r="L62" s="213" t="s">
        <v>1611</v>
      </c>
      <c r="M62" s="214">
        <v>44732</v>
      </c>
      <c r="N62" s="221" t="s">
        <v>1617</v>
      </c>
      <c r="O62" s="216">
        <v>62705</v>
      </c>
      <c r="P62" s="216" t="s">
        <v>1614</v>
      </c>
      <c r="Q62" s="216" t="s">
        <v>74</v>
      </c>
      <c r="R62" s="216">
        <v>1</v>
      </c>
      <c r="S62" s="216" t="s">
        <v>1616</v>
      </c>
      <c r="T62" s="216" t="s">
        <v>1615</v>
      </c>
      <c r="U62" s="217">
        <v>44732</v>
      </c>
      <c r="V62" s="221" t="s">
        <v>3752</v>
      </c>
      <c r="W62" s="213">
        <v>22156000</v>
      </c>
      <c r="X62" s="213" t="s">
        <v>1610</v>
      </c>
      <c r="Y62" s="213" t="s">
        <v>74</v>
      </c>
      <c r="Z62" s="213">
        <v>1</v>
      </c>
      <c r="AA62" s="213" t="s">
        <v>3751</v>
      </c>
      <c r="AB62" s="213" t="s">
        <v>1611</v>
      </c>
      <c r="AC62" s="214">
        <v>44889</v>
      </c>
      <c r="AD62" s="221" t="s">
        <v>3754</v>
      </c>
      <c r="AE62" s="218">
        <v>22156000</v>
      </c>
      <c r="AF62" s="218" t="s">
        <v>1610</v>
      </c>
      <c r="AG62" s="218" t="s">
        <v>74</v>
      </c>
      <c r="AH62" s="218">
        <v>1</v>
      </c>
      <c r="AI62" s="218" t="s">
        <v>3753</v>
      </c>
      <c r="AJ62" s="218" t="s">
        <v>1611</v>
      </c>
      <c r="AK62" s="219">
        <v>44889</v>
      </c>
      <c r="AL62" s="221" t="s">
        <v>1621</v>
      </c>
      <c r="AM62" s="213">
        <v>0</v>
      </c>
      <c r="AN62" s="213" t="s">
        <v>1618</v>
      </c>
      <c r="AO62" s="213" t="s">
        <v>19</v>
      </c>
      <c r="AP62" s="213">
        <v>3</v>
      </c>
      <c r="AQ62" s="213" t="s">
        <v>1620</v>
      </c>
      <c r="AR62" s="213" t="s">
        <v>1619</v>
      </c>
      <c r="AS62" s="214">
        <v>44732</v>
      </c>
      <c r="AT62" s="222" t="s">
        <v>7832</v>
      </c>
      <c r="AU62" s="218">
        <v>30</v>
      </c>
      <c r="AV62" s="218" t="s">
        <v>7087</v>
      </c>
      <c r="AW62" s="218" t="s">
        <v>1882</v>
      </c>
      <c r="AX62" s="218">
        <v>2</v>
      </c>
      <c r="AY62" s="218" t="s">
        <v>7831</v>
      </c>
      <c r="AZ62" s="218" t="s">
        <v>1119</v>
      </c>
      <c r="BA62" s="219">
        <v>45045</v>
      </c>
      <c r="BB62" s="221" t="s">
        <v>9930</v>
      </c>
      <c r="BC62" s="213" t="e">
        <v>#N/A</v>
      </c>
      <c r="BD62" s="213" t="e">
        <v>#N/A</v>
      </c>
      <c r="BE62" s="213" t="e">
        <v>#N/A</v>
      </c>
      <c r="BF62" s="213" t="e">
        <v>#N/A</v>
      </c>
      <c r="BG62" s="213" t="e">
        <v>#N/A</v>
      </c>
      <c r="BH62" s="213" t="e">
        <v>#N/A</v>
      </c>
      <c r="BI62" s="214" t="e">
        <v>#N/A</v>
      </c>
      <c r="BJ62" s="222" t="s">
        <v>7834</v>
      </c>
      <c r="BK62" s="222">
        <v>3</v>
      </c>
      <c r="BL62" s="222" t="s">
        <v>7087</v>
      </c>
      <c r="BM62" s="222" t="s">
        <v>1882</v>
      </c>
      <c r="BN62" s="222">
        <v>2</v>
      </c>
      <c r="BO62" s="222" t="s">
        <v>7833</v>
      </c>
      <c r="BP62" s="218" t="s">
        <v>1119</v>
      </c>
      <c r="BQ62" s="223">
        <v>45045</v>
      </c>
      <c r="BR62" s="221" t="s">
        <v>9931</v>
      </c>
      <c r="BS62" s="224" t="e">
        <v>#N/A</v>
      </c>
      <c r="BT62" s="224" t="e">
        <v>#N/A</v>
      </c>
      <c r="BU62" s="224" t="e">
        <v>#N/A</v>
      </c>
      <c r="BV62" s="224" t="e">
        <v>#N/A</v>
      </c>
      <c r="BW62" s="224" t="e">
        <v>#N/A</v>
      </c>
      <c r="BX62" s="224" t="e">
        <v>#N/A</v>
      </c>
      <c r="BY62" s="214" t="e">
        <v>#N/A</v>
      </c>
      <c r="BZ62" s="222" t="s">
        <v>9932</v>
      </c>
      <c r="CA62" s="222" t="e">
        <v>#N/A</v>
      </c>
      <c r="CB62" s="222" t="e">
        <v>#N/A</v>
      </c>
      <c r="CC62" s="222" t="e">
        <v>#N/A</v>
      </c>
      <c r="CD62" s="222" t="e">
        <v>#N/A</v>
      </c>
      <c r="CE62" s="222" t="e">
        <v>#N/A</v>
      </c>
      <c r="CF62" s="222" t="e">
        <v>#N/A</v>
      </c>
      <c r="CG62" s="223" t="e">
        <v>#N/A</v>
      </c>
      <c r="CH62" s="221" t="s">
        <v>9933</v>
      </c>
      <c r="CI62" s="222" t="e">
        <v>#N/A</v>
      </c>
      <c r="CJ62" s="222" t="e">
        <v>#N/A</v>
      </c>
      <c r="CK62" s="222" t="e">
        <v>#N/A</v>
      </c>
      <c r="CL62" s="222" t="e">
        <v>#N/A</v>
      </c>
      <c r="CM62" s="222" t="e">
        <v>#N/A</v>
      </c>
      <c r="CN62" s="222" t="e">
        <v>#N/A</v>
      </c>
      <c r="CO62" s="225" t="e">
        <v>#N/A</v>
      </c>
      <c r="CP62" s="222" t="s">
        <v>9934</v>
      </c>
      <c r="CQ62" s="224" t="e">
        <v>#N/A</v>
      </c>
      <c r="CR62" s="224" t="e">
        <v>#N/A</v>
      </c>
      <c r="CS62" s="224" t="e">
        <v>#N/A</v>
      </c>
      <c r="CT62" s="224" t="e">
        <v>#N/A</v>
      </c>
      <c r="CU62" s="224" t="e">
        <v>#N/A</v>
      </c>
      <c r="CV62" s="224" t="e">
        <v>#N/A</v>
      </c>
      <c r="CW62" s="214" t="e">
        <v>#N/A</v>
      </c>
      <c r="CX62" s="222" t="s">
        <v>3755</v>
      </c>
      <c r="CY62" s="218">
        <v>7000000</v>
      </c>
      <c r="CZ62" s="218" t="s">
        <v>4165</v>
      </c>
      <c r="DA62" s="218" t="s">
        <v>1882</v>
      </c>
      <c r="DB62" s="218">
        <v>2</v>
      </c>
      <c r="DC62" s="218" t="s">
        <v>4167</v>
      </c>
      <c r="DD62" s="218" t="s">
        <v>4166</v>
      </c>
      <c r="DE62" s="220">
        <v>44924</v>
      </c>
      <c r="DF62" s="221" t="s">
        <v>1625</v>
      </c>
      <c r="DG62" s="213">
        <v>0</v>
      </c>
      <c r="DH62" s="224" t="s">
        <v>1622</v>
      </c>
      <c r="DI62" s="224" t="s">
        <v>30</v>
      </c>
      <c r="DJ62" s="224">
        <v>2</v>
      </c>
      <c r="DK62" s="224" t="s">
        <v>1624</v>
      </c>
      <c r="DL62" s="224" t="s">
        <v>1623</v>
      </c>
      <c r="DM62" s="214">
        <v>44732</v>
      </c>
      <c r="DN62" s="222" t="s">
        <v>3758</v>
      </c>
      <c r="DO62" s="218">
        <v>15156000</v>
      </c>
      <c r="DP62" s="222" t="s">
        <v>3756</v>
      </c>
      <c r="DQ62" s="222" t="s">
        <v>1882</v>
      </c>
      <c r="DR62" s="222">
        <v>2</v>
      </c>
      <c r="DS62" s="222" t="s">
        <v>3757</v>
      </c>
      <c r="DT62" s="222" t="s">
        <v>1623</v>
      </c>
      <c r="DU62" s="223">
        <v>44889</v>
      </c>
      <c r="DV62" s="221" t="s">
        <v>4168</v>
      </c>
      <c r="DW62" s="213">
        <v>3600000</v>
      </c>
      <c r="DX62" s="224" t="s">
        <v>4165</v>
      </c>
      <c r="DY62" s="224" t="s">
        <v>1882</v>
      </c>
      <c r="DZ62" s="224">
        <v>2</v>
      </c>
      <c r="EA62" s="224" t="s">
        <v>4167</v>
      </c>
      <c r="EB62" s="224" t="s">
        <v>4166</v>
      </c>
      <c r="EC62" s="214">
        <v>44924</v>
      </c>
      <c r="ED62" s="222" t="s">
        <v>4170</v>
      </c>
      <c r="EE62" s="218">
        <v>3382000</v>
      </c>
      <c r="EF62" s="222" t="s">
        <v>4165</v>
      </c>
      <c r="EG62" s="222" t="s">
        <v>1882</v>
      </c>
      <c r="EH62" s="222">
        <v>2</v>
      </c>
      <c r="EI62" s="222" t="s">
        <v>4169</v>
      </c>
      <c r="EJ62" s="222" t="s">
        <v>4166</v>
      </c>
      <c r="EK62" s="223">
        <v>44924</v>
      </c>
      <c r="EL62" s="221" t="s">
        <v>4172</v>
      </c>
      <c r="EM62" s="213">
        <v>18000</v>
      </c>
      <c r="EN62" s="224" t="s">
        <v>4165</v>
      </c>
      <c r="EO62" s="224" t="s">
        <v>1882</v>
      </c>
      <c r="EP62" s="224">
        <v>2</v>
      </c>
      <c r="EQ62" s="224" t="s">
        <v>4171</v>
      </c>
      <c r="ER62" s="224" t="s">
        <v>1627</v>
      </c>
      <c r="ES62" s="214">
        <v>44924</v>
      </c>
      <c r="ET62" s="222" t="s">
        <v>7835</v>
      </c>
      <c r="EU62" s="222">
        <v>3</v>
      </c>
      <c r="EV62" s="222" t="s">
        <v>7087</v>
      </c>
      <c r="EW62" s="222" t="s">
        <v>1882</v>
      </c>
      <c r="EX62" s="222">
        <v>2</v>
      </c>
      <c r="EY62" s="222" t="s">
        <v>7833</v>
      </c>
      <c r="EZ62" s="222" t="s">
        <v>1119</v>
      </c>
      <c r="FA62" s="223">
        <v>45045</v>
      </c>
      <c r="FB62" s="221" t="s">
        <v>1629</v>
      </c>
      <c r="FC62" s="224">
        <v>1</v>
      </c>
      <c r="FD62" s="224" t="s">
        <v>1626</v>
      </c>
      <c r="FE62" s="224" t="s">
        <v>74</v>
      </c>
      <c r="FF62" s="224">
        <v>1</v>
      </c>
      <c r="FG62" s="224" t="s">
        <v>1628</v>
      </c>
      <c r="FH62" s="224" t="s">
        <v>1627</v>
      </c>
      <c r="FI62" s="214">
        <v>44732</v>
      </c>
      <c r="FJ62" s="221" t="s">
        <v>9935</v>
      </c>
      <c r="FK62" s="222" t="e">
        <v>#N/A</v>
      </c>
      <c r="FL62" s="222" t="e">
        <v>#N/A</v>
      </c>
      <c r="FM62" s="222" t="e">
        <v>#N/A</v>
      </c>
      <c r="FN62" s="222" t="e">
        <v>#N/A</v>
      </c>
      <c r="FO62" s="222" t="e">
        <v>#N/A</v>
      </c>
      <c r="FP62" s="218" t="e">
        <v>#N/A</v>
      </c>
      <c r="FQ62" s="219" t="e">
        <v>#N/A</v>
      </c>
      <c r="FR62" s="221" t="s">
        <v>9936</v>
      </c>
      <c r="FS62" s="224" t="e">
        <v>#N/A</v>
      </c>
      <c r="FT62" s="224" t="e">
        <v>#N/A</v>
      </c>
      <c r="FU62" s="224" t="e">
        <v>#N/A</v>
      </c>
      <c r="FV62" s="224" t="e">
        <v>#N/A</v>
      </c>
      <c r="FW62" s="224" t="e">
        <v>#N/A</v>
      </c>
      <c r="FX62" s="224" t="e">
        <v>#N/A</v>
      </c>
      <c r="FY62" s="214" t="e">
        <v>#N/A</v>
      </c>
      <c r="FZ62" s="222" t="s">
        <v>3385</v>
      </c>
      <c r="GA62" s="222">
        <v>0</v>
      </c>
      <c r="GB62" s="222" t="s">
        <v>2373</v>
      </c>
      <c r="GC62" s="222" t="s">
        <v>30</v>
      </c>
      <c r="GD62" s="222">
        <v>2</v>
      </c>
      <c r="GE62" s="222" t="s">
        <v>14</v>
      </c>
      <c r="GF62" s="222" t="s">
        <v>14</v>
      </c>
      <c r="GG62" s="223">
        <v>44865</v>
      </c>
      <c r="GH62" s="221" t="s">
        <v>3391</v>
      </c>
      <c r="GI62" s="224">
        <v>0</v>
      </c>
      <c r="GJ62" s="224" t="s">
        <v>2373</v>
      </c>
      <c r="GK62" s="224" t="s">
        <v>30</v>
      </c>
      <c r="GL62" s="224">
        <v>2</v>
      </c>
      <c r="GM62" s="224" t="s">
        <v>14</v>
      </c>
      <c r="GN62" s="224" t="s">
        <v>14</v>
      </c>
      <c r="GO62" s="214">
        <v>44865</v>
      </c>
      <c r="GP62" s="222" t="s">
        <v>3386</v>
      </c>
      <c r="GQ62" s="222">
        <v>0</v>
      </c>
      <c r="GR62" s="222" t="s">
        <v>2373</v>
      </c>
      <c r="GS62" s="222" t="s">
        <v>30</v>
      </c>
      <c r="GT62" s="222">
        <v>2</v>
      </c>
      <c r="GU62" s="222" t="s">
        <v>14</v>
      </c>
      <c r="GV62" s="222" t="s">
        <v>14</v>
      </c>
      <c r="GW62" s="223">
        <v>44865</v>
      </c>
      <c r="GX62" s="221" t="s">
        <v>3392</v>
      </c>
      <c r="GY62" s="224">
        <v>0</v>
      </c>
      <c r="GZ62" s="224" t="s">
        <v>2373</v>
      </c>
      <c r="HA62" s="224" t="s">
        <v>30</v>
      </c>
      <c r="HB62" s="224">
        <v>2</v>
      </c>
      <c r="HC62" s="224" t="s">
        <v>14</v>
      </c>
      <c r="HD62" s="224" t="s">
        <v>14</v>
      </c>
      <c r="HE62" s="214">
        <v>44865</v>
      </c>
      <c r="HF62" s="222" t="s">
        <v>3384</v>
      </c>
      <c r="HG62" s="222">
        <v>0</v>
      </c>
      <c r="HH62" s="222" t="s">
        <v>2373</v>
      </c>
      <c r="HI62" s="222" t="s">
        <v>30</v>
      </c>
      <c r="HJ62" s="222">
        <v>2</v>
      </c>
      <c r="HK62" s="222" t="s">
        <v>14</v>
      </c>
      <c r="HL62" s="222" t="s">
        <v>14</v>
      </c>
      <c r="HM62" s="223">
        <v>44865</v>
      </c>
      <c r="HN62" s="221" t="s">
        <v>3390</v>
      </c>
      <c r="HO62" s="224">
        <v>0</v>
      </c>
      <c r="HP62" s="224" t="s">
        <v>2373</v>
      </c>
      <c r="HQ62" s="224" t="s">
        <v>30</v>
      </c>
      <c r="HR62" s="224">
        <v>2</v>
      </c>
      <c r="HS62" s="224" t="s">
        <v>14</v>
      </c>
      <c r="HT62" s="224" t="s">
        <v>14</v>
      </c>
      <c r="HU62" s="214">
        <v>44865</v>
      </c>
      <c r="HV62" s="222" t="s">
        <v>3387</v>
      </c>
      <c r="HW62" s="222">
        <v>0</v>
      </c>
      <c r="HX62" s="222" t="s">
        <v>2373</v>
      </c>
      <c r="HY62" s="222" t="s">
        <v>30</v>
      </c>
      <c r="HZ62" s="222">
        <v>2</v>
      </c>
      <c r="IA62" s="222" t="s">
        <v>14</v>
      </c>
      <c r="IB62" s="222" t="s">
        <v>14</v>
      </c>
      <c r="IC62" s="223">
        <v>44865</v>
      </c>
      <c r="ID62" s="221" t="s">
        <v>3389</v>
      </c>
      <c r="IE62" s="224">
        <v>2</v>
      </c>
      <c r="IF62" s="224" t="s">
        <v>2373</v>
      </c>
      <c r="IG62" s="224" t="s">
        <v>30</v>
      </c>
      <c r="IH62" s="224">
        <v>2</v>
      </c>
      <c r="II62" s="224" t="s">
        <v>14</v>
      </c>
      <c r="IJ62" s="224" t="s">
        <v>14</v>
      </c>
      <c r="IK62" s="214">
        <v>44865</v>
      </c>
      <c r="IL62" s="222" t="s">
        <v>3388</v>
      </c>
      <c r="IM62" s="222">
        <v>2</v>
      </c>
      <c r="IN62" s="222" t="s">
        <v>2373</v>
      </c>
      <c r="IO62" s="222" t="s">
        <v>30</v>
      </c>
      <c r="IP62" s="222">
        <v>2</v>
      </c>
      <c r="IQ62" s="222" t="s">
        <v>14</v>
      </c>
      <c r="IR62" s="222" t="s">
        <v>14</v>
      </c>
      <c r="IS62" s="223">
        <v>44865</v>
      </c>
    </row>
    <row r="63" spans="1:253" s="11" customFormat="1" ht="12.95" customHeight="1" x14ac:dyDescent="0.2">
      <c r="A63" s="11" t="s">
        <v>400</v>
      </c>
      <c r="B63" s="11" t="s">
        <v>9284</v>
      </c>
      <c r="C63" s="11" t="s">
        <v>401</v>
      </c>
      <c r="D63" s="11" t="s">
        <v>402</v>
      </c>
      <c r="E63" s="11" t="s">
        <v>8842</v>
      </c>
      <c r="F63" s="11" t="s">
        <v>7548</v>
      </c>
      <c r="G63" s="212">
        <v>37754000</v>
      </c>
      <c r="H63" s="213" t="s">
        <v>6802</v>
      </c>
      <c r="I63" s="213" t="s">
        <v>1882</v>
      </c>
      <c r="J63" s="213">
        <v>2</v>
      </c>
      <c r="K63" s="213" t="s">
        <v>7547</v>
      </c>
      <c r="L63" s="213" t="s">
        <v>7546</v>
      </c>
      <c r="M63" s="214">
        <v>45043</v>
      </c>
      <c r="N63" s="221" t="s">
        <v>1932</v>
      </c>
      <c r="O63" s="216">
        <v>446300</v>
      </c>
      <c r="P63" s="216" t="s">
        <v>1929</v>
      </c>
      <c r="Q63" s="216" t="s">
        <v>30</v>
      </c>
      <c r="R63" s="216">
        <v>2</v>
      </c>
      <c r="S63" s="216" t="s">
        <v>1931</v>
      </c>
      <c r="T63" s="216" t="s">
        <v>1930</v>
      </c>
      <c r="U63" s="217">
        <v>44773</v>
      </c>
      <c r="V63" s="221" t="s">
        <v>7550</v>
      </c>
      <c r="W63" s="213">
        <v>37754000</v>
      </c>
      <c r="X63" s="213" t="s">
        <v>6802</v>
      </c>
      <c r="Y63" s="213" t="s">
        <v>1882</v>
      </c>
      <c r="Z63" s="213">
        <v>2</v>
      </c>
      <c r="AA63" s="213" t="s">
        <v>7549</v>
      </c>
      <c r="AB63" s="213" t="s">
        <v>7546</v>
      </c>
      <c r="AC63" s="214">
        <v>45043</v>
      </c>
      <c r="AD63" s="221" t="s">
        <v>1936</v>
      </c>
      <c r="AE63" s="218">
        <v>21000</v>
      </c>
      <c r="AF63" s="218" t="s">
        <v>1933</v>
      </c>
      <c r="AG63" s="218" t="s">
        <v>19</v>
      </c>
      <c r="AH63" s="218">
        <v>3</v>
      </c>
      <c r="AI63" s="218" t="s">
        <v>1935</v>
      </c>
      <c r="AJ63" s="218" t="s">
        <v>1934</v>
      </c>
      <c r="AK63" s="219">
        <v>44773</v>
      </c>
      <c r="AL63" s="221" t="s">
        <v>1937</v>
      </c>
      <c r="AM63" s="213">
        <v>21000</v>
      </c>
      <c r="AN63" s="213" t="s">
        <v>1933</v>
      </c>
      <c r="AO63" s="213" t="s">
        <v>19</v>
      </c>
      <c r="AP63" s="213">
        <v>3</v>
      </c>
      <c r="AQ63" s="213" t="s">
        <v>1935</v>
      </c>
      <c r="AR63" s="213" t="s">
        <v>1934</v>
      </c>
      <c r="AS63" s="214">
        <v>44773</v>
      </c>
      <c r="AT63" s="222" t="s">
        <v>855</v>
      </c>
      <c r="AU63" s="218" t="s">
        <v>14</v>
      </c>
      <c r="AV63" s="218" t="s">
        <v>14</v>
      </c>
      <c r="AW63" s="218" t="s">
        <v>14</v>
      </c>
      <c r="AX63" s="218" t="s">
        <v>14</v>
      </c>
      <c r="AY63" s="218" t="s">
        <v>14</v>
      </c>
      <c r="AZ63" s="218" t="s">
        <v>14</v>
      </c>
      <c r="BA63" s="219">
        <v>43798</v>
      </c>
      <c r="BB63" s="221" t="s">
        <v>854</v>
      </c>
      <c r="BC63" s="213" t="s">
        <v>14</v>
      </c>
      <c r="BD63" s="213" t="s">
        <v>14</v>
      </c>
      <c r="BE63" s="213" t="s">
        <v>14</v>
      </c>
      <c r="BF63" s="213" t="s">
        <v>14</v>
      </c>
      <c r="BG63" s="213" t="s">
        <v>14</v>
      </c>
      <c r="BH63" s="213" t="s">
        <v>14</v>
      </c>
      <c r="BI63" s="214">
        <v>43798</v>
      </c>
      <c r="BJ63" s="222" t="s">
        <v>7554</v>
      </c>
      <c r="BK63" s="222">
        <v>237</v>
      </c>
      <c r="BL63" s="222" t="s">
        <v>7551</v>
      </c>
      <c r="BM63" s="222" t="s">
        <v>19</v>
      </c>
      <c r="BN63" s="222">
        <v>3</v>
      </c>
      <c r="BO63" s="222" t="s">
        <v>7553</v>
      </c>
      <c r="BP63" s="218" t="s">
        <v>7552</v>
      </c>
      <c r="BQ63" s="223">
        <v>45043</v>
      </c>
      <c r="BR63" s="221" t="s">
        <v>404</v>
      </c>
      <c r="BS63" s="224">
        <v>0</v>
      </c>
      <c r="BT63" s="224">
        <v>0</v>
      </c>
      <c r="BU63" s="224" t="s">
        <v>30</v>
      </c>
      <c r="BV63" s="224">
        <v>2</v>
      </c>
      <c r="BW63" s="224" t="s">
        <v>403</v>
      </c>
      <c r="BX63" s="224">
        <v>0</v>
      </c>
      <c r="BY63" s="214">
        <v>43511</v>
      </c>
      <c r="BZ63" s="222" t="s">
        <v>405</v>
      </c>
      <c r="CA63" s="222">
        <v>0</v>
      </c>
      <c r="CB63" s="222">
        <v>0</v>
      </c>
      <c r="CC63" s="222" t="s">
        <v>30</v>
      </c>
      <c r="CD63" s="222">
        <v>2</v>
      </c>
      <c r="CE63" s="222" t="s">
        <v>403</v>
      </c>
      <c r="CF63" s="222">
        <v>0</v>
      </c>
      <c r="CG63" s="223">
        <v>43511</v>
      </c>
      <c r="CH63" s="221" t="s">
        <v>9937</v>
      </c>
      <c r="CI63" s="222" t="e">
        <v>#N/A</v>
      </c>
      <c r="CJ63" s="222" t="e">
        <v>#N/A</v>
      </c>
      <c r="CK63" s="222" t="e">
        <v>#N/A</v>
      </c>
      <c r="CL63" s="222" t="e">
        <v>#N/A</v>
      </c>
      <c r="CM63" s="222" t="e">
        <v>#N/A</v>
      </c>
      <c r="CN63" s="222" t="e">
        <v>#N/A</v>
      </c>
      <c r="CO63" s="225" t="e">
        <v>#N/A</v>
      </c>
      <c r="CP63" s="222" t="s">
        <v>407</v>
      </c>
      <c r="CQ63" s="224">
        <v>0</v>
      </c>
      <c r="CR63" s="224">
        <v>0</v>
      </c>
      <c r="CS63" s="224" t="s">
        <v>30</v>
      </c>
      <c r="CT63" s="224">
        <v>2</v>
      </c>
      <c r="CU63" s="224" t="s">
        <v>406</v>
      </c>
      <c r="CV63" s="224">
        <v>0</v>
      </c>
      <c r="CW63" s="214">
        <v>43511</v>
      </c>
      <c r="CX63" s="222" t="s">
        <v>1938</v>
      </c>
      <c r="CY63" s="218">
        <v>21000</v>
      </c>
      <c r="CZ63" s="218" t="s">
        <v>1933</v>
      </c>
      <c r="DA63" s="218" t="s">
        <v>19</v>
      </c>
      <c r="DB63" s="218">
        <v>3</v>
      </c>
      <c r="DC63" s="218" t="s">
        <v>1941</v>
      </c>
      <c r="DD63" s="218" t="s">
        <v>1934</v>
      </c>
      <c r="DE63" s="220">
        <v>44773</v>
      </c>
      <c r="DF63" s="221" t="s">
        <v>7559</v>
      </c>
      <c r="DG63" s="213">
        <v>37733000</v>
      </c>
      <c r="DH63" s="224" t="s">
        <v>6802</v>
      </c>
      <c r="DI63" s="224" t="s">
        <v>19</v>
      </c>
      <c r="DJ63" s="224">
        <v>3</v>
      </c>
      <c r="DK63" s="224" t="s">
        <v>2013</v>
      </c>
      <c r="DL63" s="224" t="s">
        <v>7546</v>
      </c>
      <c r="DM63" s="214">
        <v>45043</v>
      </c>
      <c r="DN63" s="222" t="s">
        <v>1940</v>
      </c>
      <c r="DO63" s="218">
        <v>0</v>
      </c>
      <c r="DP63" s="222" t="s">
        <v>1933</v>
      </c>
      <c r="DQ63" s="222" t="s">
        <v>19</v>
      </c>
      <c r="DR63" s="222">
        <v>3</v>
      </c>
      <c r="DS63" s="222" t="s">
        <v>1939</v>
      </c>
      <c r="DT63" s="222" t="s">
        <v>1934</v>
      </c>
      <c r="DU63" s="223">
        <v>44773</v>
      </c>
      <c r="DV63" s="221" t="s">
        <v>1942</v>
      </c>
      <c r="DW63" s="213">
        <v>21000</v>
      </c>
      <c r="DX63" s="224" t="s">
        <v>1933</v>
      </c>
      <c r="DY63" s="224" t="s">
        <v>19</v>
      </c>
      <c r="DZ63" s="224">
        <v>3</v>
      </c>
      <c r="EA63" s="224" t="s">
        <v>1941</v>
      </c>
      <c r="EB63" s="224" t="s">
        <v>1934</v>
      </c>
      <c r="EC63" s="214">
        <v>44773</v>
      </c>
      <c r="ED63" s="222" t="s">
        <v>1944</v>
      </c>
      <c r="EE63" s="218">
        <v>0</v>
      </c>
      <c r="EF63" s="222" t="s">
        <v>1933</v>
      </c>
      <c r="EG63" s="222" t="s">
        <v>19</v>
      </c>
      <c r="EH63" s="222">
        <v>3</v>
      </c>
      <c r="EI63" s="222" t="s">
        <v>1943</v>
      </c>
      <c r="EJ63" s="222" t="s">
        <v>1934</v>
      </c>
      <c r="EK63" s="223">
        <v>44773</v>
      </c>
      <c r="EL63" s="221" t="s">
        <v>1945</v>
      </c>
      <c r="EM63" s="213">
        <v>0</v>
      </c>
      <c r="EN63" s="224" t="s">
        <v>1933</v>
      </c>
      <c r="EO63" s="224" t="s">
        <v>19</v>
      </c>
      <c r="EP63" s="224">
        <v>3</v>
      </c>
      <c r="EQ63" s="224" t="s">
        <v>1943</v>
      </c>
      <c r="ER63" s="224" t="s">
        <v>1934</v>
      </c>
      <c r="ES63" s="214">
        <v>44773</v>
      </c>
      <c r="ET63" s="222" t="s">
        <v>7558</v>
      </c>
      <c r="EU63" s="222">
        <v>253</v>
      </c>
      <c r="EV63" s="222" t="s">
        <v>7555</v>
      </c>
      <c r="EW63" s="222" t="s">
        <v>19</v>
      </c>
      <c r="EX63" s="222">
        <v>3</v>
      </c>
      <c r="EY63" s="222" t="s">
        <v>7557</v>
      </c>
      <c r="EZ63" s="222" t="s">
        <v>7556</v>
      </c>
      <c r="FA63" s="223">
        <v>45043</v>
      </c>
      <c r="FB63" s="221" t="s">
        <v>1947</v>
      </c>
      <c r="FC63" s="224">
        <v>4</v>
      </c>
      <c r="FD63" s="224" t="s">
        <v>14</v>
      </c>
      <c r="FE63" s="224" t="s">
        <v>19</v>
      </c>
      <c r="FF63" s="224">
        <v>3</v>
      </c>
      <c r="FG63" s="224" t="s">
        <v>1946</v>
      </c>
      <c r="FH63" s="224" t="s">
        <v>14</v>
      </c>
      <c r="FI63" s="214">
        <v>44773</v>
      </c>
      <c r="FJ63" s="221" t="s">
        <v>409</v>
      </c>
      <c r="FK63" s="222">
        <v>0</v>
      </c>
      <c r="FL63" s="222">
        <v>0</v>
      </c>
      <c r="FM63" s="222" t="s">
        <v>30</v>
      </c>
      <c r="FN63" s="222">
        <v>2</v>
      </c>
      <c r="FO63" s="222" t="s">
        <v>408</v>
      </c>
      <c r="FP63" s="218">
        <v>0</v>
      </c>
      <c r="FQ63" s="219">
        <v>43511</v>
      </c>
      <c r="FR63" s="221" t="s">
        <v>410</v>
      </c>
      <c r="FS63" s="224">
        <v>0</v>
      </c>
      <c r="FT63" s="224">
        <v>0</v>
      </c>
      <c r="FU63" s="224" t="s">
        <v>30</v>
      </c>
      <c r="FV63" s="224">
        <v>2</v>
      </c>
      <c r="FW63" s="224" t="s">
        <v>408</v>
      </c>
      <c r="FX63" s="224">
        <v>0</v>
      </c>
      <c r="FY63" s="214">
        <v>43511</v>
      </c>
      <c r="FZ63" s="222" t="s">
        <v>2427</v>
      </c>
      <c r="GA63" s="222">
        <v>0</v>
      </c>
      <c r="GB63" s="222" t="s">
        <v>2373</v>
      </c>
      <c r="GC63" s="222" t="s">
        <v>30</v>
      </c>
      <c r="GD63" s="222">
        <v>2</v>
      </c>
      <c r="GE63" s="222" t="s">
        <v>14</v>
      </c>
      <c r="GF63" s="222" t="s">
        <v>14</v>
      </c>
      <c r="GG63" s="223">
        <v>44858</v>
      </c>
      <c r="GH63" s="221" t="s">
        <v>2433</v>
      </c>
      <c r="GI63" s="224">
        <v>0</v>
      </c>
      <c r="GJ63" s="224" t="s">
        <v>2373</v>
      </c>
      <c r="GK63" s="224" t="s">
        <v>30</v>
      </c>
      <c r="GL63" s="224">
        <v>2</v>
      </c>
      <c r="GM63" s="224" t="s">
        <v>14</v>
      </c>
      <c r="GN63" s="224" t="s">
        <v>14</v>
      </c>
      <c r="GO63" s="214">
        <v>44858</v>
      </c>
      <c r="GP63" s="222" t="s">
        <v>2428</v>
      </c>
      <c r="GQ63" s="222">
        <v>0</v>
      </c>
      <c r="GR63" s="222" t="s">
        <v>2373</v>
      </c>
      <c r="GS63" s="222" t="s">
        <v>30</v>
      </c>
      <c r="GT63" s="222">
        <v>2</v>
      </c>
      <c r="GU63" s="222" t="s">
        <v>14</v>
      </c>
      <c r="GV63" s="222" t="s">
        <v>14</v>
      </c>
      <c r="GW63" s="223">
        <v>44858</v>
      </c>
      <c r="GX63" s="221" t="s">
        <v>2434</v>
      </c>
      <c r="GY63" s="224">
        <v>0</v>
      </c>
      <c r="GZ63" s="224" t="s">
        <v>2373</v>
      </c>
      <c r="HA63" s="224" t="s">
        <v>30</v>
      </c>
      <c r="HB63" s="224">
        <v>2</v>
      </c>
      <c r="HC63" s="224" t="s">
        <v>14</v>
      </c>
      <c r="HD63" s="224" t="s">
        <v>14</v>
      </c>
      <c r="HE63" s="214">
        <v>44858</v>
      </c>
      <c r="HF63" s="222" t="s">
        <v>2426</v>
      </c>
      <c r="HG63" s="222">
        <v>1</v>
      </c>
      <c r="HH63" s="222" t="s">
        <v>2373</v>
      </c>
      <c r="HI63" s="222" t="s">
        <v>30</v>
      </c>
      <c r="HJ63" s="222">
        <v>2</v>
      </c>
      <c r="HK63" s="222" t="s">
        <v>14</v>
      </c>
      <c r="HL63" s="222" t="s">
        <v>14</v>
      </c>
      <c r="HM63" s="223">
        <v>44858</v>
      </c>
      <c r="HN63" s="221" t="s">
        <v>2432</v>
      </c>
      <c r="HO63" s="224">
        <v>1</v>
      </c>
      <c r="HP63" s="224" t="s">
        <v>2373</v>
      </c>
      <c r="HQ63" s="224" t="s">
        <v>30</v>
      </c>
      <c r="HR63" s="224">
        <v>2</v>
      </c>
      <c r="HS63" s="224" t="s">
        <v>14</v>
      </c>
      <c r="HT63" s="224" t="s">
        <v>14</v>
      </c>
      <c r="HU63" s="214">
        <v>44858</v>
      </c>
      <c r="HV63" s="222" t="s">
        <v>2429</v>
      </c>
      <c r="HW63" s="222">
        <v>0</v>
      </c>
      <c r="HX63" s="222" t="s">
        <v>2373</v>
      </c>
      <c r="HY63" s="222" t="s">
        <v>30</v>
      </c>
      <c r="HZ63" s="222">
        <v>2</v>
      </c>
      <c r="IA63" s="222" t="s">
        <v>14</v>
      </c>
      <c r="IB63" s="222" t="s">
        <v>14</v>
      </c>
      <c r="IC63" s="223">
        <v>44858</v>
      </c>
      <c r="ID63" s="221" t="s">
        <v>2431</v>
      </c>
      <c r="IE63" s="224">
        <v>1</v>
      </c>
      <c r="IF63" s="224" t="s">
        <v>2373</v>
      </c>
      <c r="IG63" s="224" t="s">
        <v>30</v>
      </c>
      <c r="IH63" s="224">
        <v>2</v>
      </c>
      <c r="II63" s="224" t="s">
        <v>14</v>
      </c>
      <c r="IJ63" s="224" t="s">
        <v>14</v>
      </c>
      <c r="IK63" s="214">
        <v>44858</v>
      </c>
      <c r="IL63" s="222" t="s">
        <v>2430</v>
      </c>
      <c r="IM63" s="222">
        <v>1</v>
      </c>
      <c r="IN63" s="222" t="s">
        <v>2373</v>
      </c>
      <c r="IO63" s="222" t="s">
        <v>30</v>
      </c>
      <c r="IP63" s="222">
        <v>2</v>
      </c>
      <c r="IQ63" s="222" t="s">
        <v>14</v>
      </c>
      <c r="IR63" s="222" t="s">
        <v>14</v>
      </c>
      <c r="IS63" s="223">
        <v>44858</v>
      </c>
    </row>
    <row r="64" spans="1:253" s="11" customFormat="1" ht="12.95" customHeight="1" x14ac:dyDescent="0.2">
      <c r="A64" s="11" t="s">
        <v>1925</v>
      </c>
      <c r="B64" s="11" t="s">
        <v>9444</v>
      </c>
      <c r="C64" s="11" t="s">
        <v>1926</v>
      </c>
      <c r="D64" s="11" t="s">
        <v>1927</v>
      </c>
      <c r="E64" s="11" t="s">
        <v>8843</v>
      </c>
      <c r="F64" s="11" t="s">
        <v>6829</v>
      </c>
      <c r="G64" s="215">
        <v>3458000</v>
      </c>
      <c r="H64" s="218" t="s">
        <v>6802</v>
      </c>
      <c r="I64" s="218" t="s">
        <v>74</v>
      </c>
      <c r="J64" s="218">
        <v>1</v>
      </c>
      <c r="K64" s="218" t="s">
        <v>6828</v>
      </c>
      <c r="L64" s="218" t="s">
        <v>6827</v>
      </c>
      <c r="M64" s="219">
        <v>45042</v>
      </c>
      <c r="N64" s="221" t="s">
        <v>5163</v>
      </c>
      <c r="O64" s="218">
        <v>1595</v>
      </c>
      <c r="P64" s="218" t="s">
        <v>5160</v>
      </c>
      <c r="Q64" s="218" t="s">
        <v>1882</v>
      </c>
      <c r="R64" s="218">
        <v>2</v>
      </c>
      <c r="S64" s="218" t="s">
        <v>5162</v>
      </c>
      <c r="T64" s="218" t="s">
        <v>5161</v>
      </c>
      <c r="U64" s="219">
        <v>45000</v>
      </c>
      <c r="V64" s="221" t="s">
        <v>6833</v>
      </c>
      <c r="W64" s="218">
        <v>217000</v>
      </c>
      <c r="X64" s="218" t="s">
        <v>6830</v>
      </c>
      <c r="Y64" s="218" t="s">
        <v>1882</v>
      </c>
      <c r="Z64" s="218">
        <v>2</v>
      </c>
      <c r="AA64" s="218" t="s">
        <v>6832</v>
      </c>
      <c r="AB64" s="218" t="s">
        <v>6831</v>
      </c>
      <c r="AC64" s="219">
        <v>45042</v>
      </c>
      <c r="AD64" s="221" t="s">
        <v>6835</v>
      </c>
      <c r="AE64" s="218">
        <v>107000</v>
      </c>
      <c r="AF64" s="218" t="s">
        <v>6810</v>
      </c>
      <c r="AG64" s="218" t="s">
        <v>1882</v>
      </c>
      <c r="AH64" s="218">
        <v>2</v>
      </c>
      <c r="AI64" s="218" t="s">
        <v>6834</v>
      </c>
      <c r="AJ64" s="218" t="s">
        <v>5165</v>
      </c>
      <c r="AK64" s="219">
        <v>45042</v>
      </c>
      <c r="AL64" s="221" t="s">
        <v>6837</v>
      </c>
      <c r="AM64" s="218">
        <v>107000</v>
      </c>
      <c r="AN64" s="218" t="s">
        <v>6836</v>
      </c>
      <c r="AO64" s="218" t="s">
        <v>1882</v>
      </c>
      <c r="AP64" s="218">
        <v>2</v>
      </c>
      <c r="AQ64" s="218" t="s">
        <v>6834</v>
      </c>
      <c r="AR64" s="218" t="s">
        <v>5165</v>
      </c>
      <c r="AS64" s="219">
        <v>45042</v>
      </c>
      <c r="AT64" s="222" t="s">
        <v>9938</v>
      </c>
      <c r="AU64" s="218" t="e">
        <v>#N/A</v>
      </c>
      <c r="AV64" s="218" t="e">
        <v>#N/A</v>
      </c>
      <c r="AW64" s="218" t="e">
        <v>#N/A</v>
      </c>
      <c r="AX64" s="218" t="e">
        <v>#N/A</v>
      </c>
      <c r="AY64" s="218" t="e">
        <v>#N/A</v>
      </c>
      <c r="AZ64" s="218" t="e">
        <v>#N/A</v>
      </c>
      <c r="BA64" s="219" t="e">
        <v>#N/A</v>
      </c>
      <c r="BB64" s="221" t="s">
        <v>9939</v>
      </c>
      <c r="BC64" s="218" t="e">
        <v>#N/A</v>
      </c>
      <c r="BD64" s="218" t="e">
        <v>#N/A</v>
      </c>
      <c r="BE64" s="218" t="e">
        <v>#N/A</v>
      </c>
      <c r="BF64" s="218" t="e">
        <v>#N/A</v>
      </c>
      <c r="BG64" s="218" t="e">
        <v>#N/A</v>
      </c>
      <c r="BH64" s="218" t="e">
        <v>#N/A</v>
      </c>
      <c r="BI64" s="219" t="e">
        <v>#N/A</v>
      </c>
      <c r="BJ64" s="222" t="s">
        <v>6838</v>
      </c>
      <c r="BK64" s="222">
        <v>0</v>
      </c>
      <c r="BL64" s="222" t="s">
        <v>6814</v>
      </c>
      <c r="BM64" s="222" t="s">
        <v>1882</v>
      </c>
      <c r="BN64" s="222">
        <v>2</v>
      </c>
      <c r="BO64" s="222" t="s">
        <v>6815</v>
      </c>
      <c r="BP64" s="218" t="s">
        <v>1119</v>
      </c>
      <c r="BQ64" s="223">
        <v>45042</v>
      </c>
      <c r="BR64" s="221" t="s">
        <v>9940</v>
      </c>
      <c r="BS64" s="222" t="e">
        <v>#N/A</v>
      </c>
      <c r="BT64" s="222" t="e">
        <v>#N/A</v>
      </c>
      <c r="BU64" s="222" t="e">
        <v>#N/A</v>
      </c>
      <c r="BV64" s="222" t="e">
        <v>#N/A</v>
      </c>
      <c r="BW64" s="222" t="e">
        <v>#N/A</v>
      </c>
      <c r="BX64" s="222" t="e">
        <v>#N/A</v>
      </c>
      <c r="BY64" s="219" t="e">
        <v>#N/A</v>
      </c>
      <c r="BZ64" s="222" t="s">
        <v>9941</v>
      </c>
      <c r="CA64" s="222" t="e">
        <v>#N/A</v>
      </c>
      <c r="CB64" s="222" t="e">
        <v>#N/A</v>
      </c>
      <c r="CC64" s="222" t="e">
        <v>#N/A</v>
      </c>
      <c r="CD64" s="222" t="e">
        <v>#N/A</v>
      </c>
      <c r="CE64" s="222" t="e">
        <v>#N/A</v>
      </c>
      <c r="CF64" s="222" t="e">
        <v>#N/A</v>
      </c>
      <c r="CG64" s="223" t="e">
        <v>#N/A</v>
      </c>
      <c r="CH64" s="221" t="s">
        <v>9942</v>
      </c>
      <c r="CI64" s="222" t="e">
        <v>#N/A</v>
      </c>
      <c r="CJ64" s="222" t="e">
        <v>#N/A</v>
      </c>
      <c r="CK64" s="222" t="e">
        <v>#N/A</v>
      </c>
      <c r="CL64" s="222" t="e">
        <v>#N/A</v>
      </c>
      <c r="CM64" s="222" t="e">
        <v>#N/A</v>
      </c>
      <c r="CN64" s="222" t="e">
        <v>#N/A</v>
      </c>
      <c r="CO64" s="225" t="e">
        <v>#N/A</v>
      </c>
      <c r="CP64" s="222" t="s">
        <v>9943</v>
      </c>
      <c r="CQ64" s="222" t="e">
        <v>#N/A</v>
      </c>
      <c r="CR64" s="222" t="e">
        <v>#N/A</v>
      </c>
      <c r="CS64" s="222" t="e">
        <v>#N/A</v>
      </c>
      <c r="CT64" s="222" t="e">
        <v>#N/A</v>
      </c>
      <c r="CU64" s="222" t="e">
        <v>#N/A</v>
      </c>
      <c r="CV64" s="222" t="e">
        <v>#N/A</v>
      </c>
      <c r="CW64" s="219" t="e">
        <v>#N/A</v>
      </c>
      <c r="CX64" s="222" t="s">
        <v>6841</v>
      </c>
      <c r="CY64" s="218">
        <v>107000</v>
      </c>
      <c r="CZ64" s="218" t="s">
        <v>6836</v>
      </c>
      <c r="DA64" s="218" t="s">
        <v>1882</v>
      </c>
      <c r="DB64" s="218">
        <v>2</v>
      </c>
      <c r="DC64" s="218" t="s">
        <v>1941</v>
      </c>
      <c r="DD64" s="218" t="s">
        <v>5165</v>
      </c>
      <c r="DE64" s="220">
        <v>45042</v>
      </c>
      <c r="DF64" s="221" t="s">
        <v>6842</v>
      </c>
      <c r="DG64" s="218">
        <v>110000</v>
      </c>
      <c r="DH64" s="222" t="s">
        <v>6830</v>
      </c>
      <c r="DI64" s="222" t="s">
        <v>1882</v>
      </c>
      <c r="DJ64" s="222">
        <v>2</v>
      </c>
      <c r="DK64" s="222" t="s">
        <v>6820</v>
      </c>
      <c r="DL64" s="222" t="s">
        <v>6831</v>
      </c>
      <c r="DM64" s="219">
        <v>45042</v>
      </c>
      <c r="DN64" s="222" t="s">
        <v>6843</v>
      </c>
      <c r="DO64" s="218">
        <v>0</v>
      </c>
      <c r="DP64" s="222" t="s">
        <v>6836</v>
      </c>
      <c r="DQ64" s="222" t="s">
        <v>1882</v>
      </c>
      <c r="DR64" s="222">
        <v>2</v>
      </c>
      <c r="DS64" s="222" t="s">
        <v>6822</v>
      </c>
      <c r="DT64" s="222" t="s">
        <v>5165</v>
      </c>
      <c r="DU64" s="223">
        <v>45042</v>
      </c>
      <c r="DV64" s="221" t="s">
        <v>6844</v>
      </c>
      <c r="DW64" s="218">
        <v>107000</v>
      </c>
      <c r="DX64" s="222" t="s">
        <v>6836</v>
      </c>
      <c r="DY64" s="222" t="s">
        <v>1882</v>
      </c>
      <c r="DZ64" s="222">
        <v>2</v>
      </c>
      <c r="EA64" s="222" t="s">
        <v>1941</v>
      </c>
      <c r="EB64" s="222" t="s">
        <v>5165</v>
      </c>
      <c r="EC64" s="219">
        <v>45042</v>
      </c>
      <c r="ED64" s="222" t="s">
        <v>6845</v>
      </c>
      <c r="EE64" s="218">
        <v>0</v>
      </c>
      <c r="EF64" s="222" t="s">
        <v>6836</v>
      </c>
      <c r="EG64" s="222" t="s">
        <v>1882</v>
      </c>
      <c r="EH64" s="222">
        <v>2</v>
      </c>
      <c r="EI64" s="222" t="s">
        <v>1943</v>
      </c>
      <c r="EJ64" s="222" t="s">
        <v>5165</v>
      </c>
      <c r="EK64" s="223">
        <v>45042</v>
      </c>
      <c r="EL64" s="221" t="s">
        <v>6846</v>
      </c>
      <c r="EM64" s="218">
        <v>0</v>
      </c>
      <c r="EN64" s="222" t="s">
        <v>6836</v>
      </c>
      <c r="EO64" s="222" t="s">
        <v>1882</v>
      </c>
      <c r="EP64" s="222">
        <v>2</v>
      </c>
      <c r="EQ64" s="222" t="s">
        <v>1943</v>
      </c>
      <c r="ER64" s="222" t="s">
        <v>5165</v>
      </c>
      <c r="ES64" s="219">
        <v>45042</v>
      </c>
      <c r="ET64" s="222" t="s">
        <v>6840</v>
      </c>
      <c r="EU64" s="222">
        <v>0</v>
      </c>
      <c r="EV64" s="222" t="s">
        <v>6814</v>
      </c>
      <c r="EW64" s="222" t="s">
        <v>1882</v>
      </c>
      <c r="EX64" s="222">
        <v>2</v>
      </c>
      <c r="EY64" s="222" t="s">
        <v>6839</v>
      </c>
      <c r="EZ64" s="222" t="s">
        <v>1119</v>
      </c>
      <c r="FA64" s="223">
        <v>45042</v>
      </c>
      <c r="FB64" s="221" t="s">
        <v>1928</v>
      </c>
      <c r="FC64" s="222">
        <v>2</v>
      </c>
      <c r="FD64" s="222" t="s">
        <v>14</v>
      </c>
      <c r="FE64" s="222" t="s">
        <v>30</v>
      </c>
      <c r="FF64" s="222">
        <v>2</v>
      </c>
      <c r="FG64" s="222" t="s">
        <v>1911</v>
      </c>
      <c r="FH64" s="222" t="s">
        <v>14</v>
      </c>
      <c r="FI64" s="219">
        <v>44773</v>
      </c>
      <c r="FJ64" s="221" t="s">
        <v>9944</v>
      </c>
      <c r="FK64" s="222" t="e">
        <v>#N/A</v>
      </c>
      <c r="FL64" s="222" t="e">
        <v>#N/A</v>
      </c>
      <c r="FM64" s="222" t="e">
        <v>#N/A</v>
      </c>
      <c r="FN64" s="222" t="e">
        <v>#N/A</v>
      </c>
      <c r="FO64" s="222" t="e">
        <v>#N/A</v>
      </c>
      <c r="FP64" s="218" t="e">
        <v>#N/A</v>
      </c>
      <c r="FQ64" s="219" t="e">
        <v>#N/A</v>
      </c>
      <c r="FR64" s="221" t="s">
        <v>9945</v>
      </c>
      <c r="FS64" s="222" t="e">
        <v>#N/A</v>
      </c>
      <c r="FT64" s="222" t="e">
        <v>#N/A</v>
      </c>
      <c r="FU64" s="222" t="e">
        <v>#N/A</v>
      </c>
      <c r="FV64" s="222" t="e">
        <v>#N/A</v>
      </c>
      <c r="FW64" s="222" t="e">
        <v>#N/A</v>
      </c>
      <c r="FX64" s="222" t="e">
        <v>#N/A</v>
      </c>
      <c r="FY64" s="219" t="e">
        <v>#N/A</v>
      </c>
      <c r="FZ64" s="222" t="s">
        <v>2653</v>
      </c>
      <c r="GA64" s="222">
        <v>0</v>
      </c>
      <c r="GB64" s="222" t="s">
        <v>2373</v>
      </c>
      <c r="GC64" s="222" t="s">
        <v>30</v>
      </c>
      <c r="GD64" s="222">
        <v>2</v>
      </c>
      <c r="GE64" s="222" t="s">
        <v>14</v>
      </c>
      <c r="GF64" s="222" t="s">
        <v>14</v>
      </c>
      <c r="GG64" s="223">
        <v>44862</v>
      </c>
      <c r="GH64" s="221" t="s">
        <v>2659</v>
      </c>
      <c r="GI64" s="222">
        <v>1</v>
      </c>
      <c r="GJ64" s="222" t="s">
        <v>2373</v>
      </c>
      <c r="GK64" s="222" t="s">
        <v>30</v>
      </c>
      <c r="GL64" s="222">
        <v>2</v>
      </c>
      <c r="GM64" s="222" t="s">
        <v>14</v>
      </c>
      <c r="GN64" s="222" t="s">
        <v>14</v>
      </c>
      <c r="GO64" s="219">
        <v>44862</v>
      </c>
      <c r="GP64" s="222" t="s">
        <v>2654</v>
      </c>
      <c r="GQ64" s="222">
        <v>0</v>
      </c>
      <c r="GR64" s="222" t="s">
        <v>2373</v>
      </c>
      <c r="GS64" s="222" t="s">
        <v>30</v>
      </c>
      <c r="GT64" s="222">
        <v>2</v>
      </c>
      <c r="GU64" s="222" t="s">
        <v>14</v>
      </c>
      <c r="GV64" s="222" t="s">
        <v>14</v>
      </c>
      <c r="GW64" s="223">
        <v>44862</v>
      </c>
      <c r="GX64" s="221" t="s">
        <v>2660</v>
      </c>
      <c r="GY64" s="222">
        <v>0</v>
      </c>
      <c r="GZ64" s="222" t="s">
        <v>2373</v>
      </c>
      <c r="HA64" s="222" t="s">
        <v>30</v>
      </c>
      <c r="HB64" s="222">
        <v>2</v>
      </c>
      <c r="HC64" s="222" t="s">
        <v>14</v>
      </c>
      <c r="HD64" s="222" t="s">
        <v>14</v>
      </c>
      <c r="HE64" s="219">
        <v>44862</v>
      </c>
      <c r="HF64" s="222" t="s">
        <v>2652</v>
      </c>
      <c r="HG64" s="222">
        <v>0</v>
      </c>
      <c r="HH64" s="222" t="s">
        <v>2373</v>
      </c>
      <c r="HI64" s="222" t="s">
        <v>30</v>
      </c>
      <c r="HJ64" s="222">
        <v>2</v>
      </c>
      <c r="HK64" s="222" t="s">
        <v>14</v>
      </c>
      <c r="HL64" s="222" t="s">
        <v>14</v>
      </c>
      <c r="HM64" s="223">
        <v>44862</v>
      </c>
      <c r="HN64" s="221" t="s">
        <v>2658</v>
      </c>
      <c r="HO64" s="222">
        <v>0</v>
      </c>
      <c r="HP64" s="222" t="s">
        <v>2373</v>
      </c>
      <c r="HQ64" s="222" t="s">
        <v>30</v>
      </c>
      <c r="HR64" s="222">
        <v>2</v>
      </c>
      <c r="HS64" s="222" t="s">
        <v>14</v>
      </c>
      <c r="HT64" s="222" t="s">
        <v>14</v>
      </c>
      <c r="HU64" s="219">
        <v>44862</v>
      </c>
      <c r="HV64" s="222" t="s">
        <v>2655</v>
      </c>
      <c r="HW64" s="222">
        <v>0</v>
      </c>
      <c r="HX64" s="222" t="s">
        <v>2373</v>
      </c>
      <c r="HY64" s="222" t="s">
        <v>30</v>
      </c>
      <c r="HZ64" s="222">
        <v>2</v>
      </c>
      <c r="IA64" s="222" t="s">
        <v>14</v>
      </c>
      <c r="IB64" s="222" t="s">
        <v>14</v>
      </c>
      <c r="IC64" s="223">
        <v>44862</v>
      </c>
      <c r="ID64" s="221" t="s">
        <v>2657</v>
      </c>
      <c r="IE64" s="222">
        <v>0</v>
      </c>
      <c r="IF64" s="222" t="s">
        <v>2373</v>
      </c>
      <c r="IG64" s="222" t="s">
        <v>30</v>
      </c>
      <c r="IH64" s="222">
        <v>2</v>
      </c>
      <c r="II64" s="222" t="s">
        <v>14</v>
      </c>
      <c r="IJ64" s="222" t="s">
        <v>14</v>
      </c>
      <c r="IK64" s="219">
        <v>44862</v>
      </c>
      <c r="IL64" s="222" t="s">
        <v>2656</v>
      </c>
      <c r="IM64" s="222">
        <v>0</v>
      </c>
      <c r="IN64" s="222" t="s">
        <v>2373</v>
      </c>
      <c r="IO64" s="222" t="s">
        <v>30</v>
      </c>
      <c r="IP64" s="222">
        <v>2</v>
      </c>
      <c r="IQ64" s="222" t="s">
        <v>14</v>
      </c>
      <c r="IR64" s="222" t="s">
        <v>14</v>
      </c>
      <c r="IS64" s="223">
        <v>44862</v>
      </c>
    </row>
    <row r="65" spans="1:253" s="11" customFormat="1" ht="12.95" customHeight="1" x14ac:dyDescent="0.2">
      <c r="A65" s="11" t="s">
        <v>6084</v>
      </c>
      <c r="B65" s="11" t="s">
        <v>9450</v>
      </c>
      <c r="C65" s="11" t="s">
        <v>6085</v>
      </c>
      <c r="D65" s="11" t="s">
        <v>3395</v>
      </c>
      <c r="E65" s="11" t="s">
        <v>8844</v>
      </c>
      <c r="F65" s="11" t="s">
        <v>6086</v>
      </c>
      <c r="G65" s="212">
        <v>30038000</v>
      </c>
      <c r="H65" s="213" t="s">
        <v>4504</v>
      </c>
      <c r="I65" s="213" t="s">
        <v>74</v>
      </c>
      <c r="J65" s="213">
        <v>1</v>
      </c>
      <c r="K65" s="213" t="s">
        <v>4526</v>
      </c>
      <c r="L65" s="213" t="s">
        <v>4505</v>
      </c>
      <c r="M65" s="214">
        <v>45016</v>
      </c>
      <c r="N65" s="221" t="s">
        <v>6088</v>
      </c>
      <c r="O65" s="216">
        <v>581800</v>
      </c>
      <c r="P65" s="216" t="s">
        <v>4508</v>
      </c>
      <c r="Q65" s="216" t="s">
        <v>1882</v>
      </c>
      <c r="R65" s="216">
        <v>2</v>
      </c>
      <c r="S65" s="216" t="s">
        <v>6087</v>
      </c>
      <c r="T65" s="216" t="s">
        <v>4509</v>
      </c>
      <c r="U65" s="217">
        <v>45016</v>
      </c>
      <c r="V65" s="221" t="s">
        <v>6092</v>
      </c>
      <c r="W65" s="213">
        <v>30038000</v>
      </c>
      <c r="X65" s="213" t="s">
        <v>6089</v>
      </c>
      <c r="Y65" s="213" t="s">
        <v>74</v>
      </c>
      <c r="Z65" s="213">
        <v>1</v>
      </c>
      <c r="AA65" s="213" t="s">
        <v>6091</v>
      </c>
      <c r="AB65" s="213" t="s">
        <v>6090</v>
      </c>
      <c r="AC65" s="214">
        <v>45016</v>
      </c>
      <c r="AD65" s="221" t="s">
        <v>6096</v>
      </c>
      <c r="AE65" s="218">
        <v>5085000</v>
      </c>
      <c r="AF65" s="218" t="s">
        <v>6093</v>
      </c>
      <c r="AG65" s="218" t="s">
        <v>74</v>
      </c>
      <c r="AH65" s="218">
        <v>1</v>
      </c>
      <c r="AI65" s="218" t="s">
        <v>6095</v>
      </c>
      <c r="AJ65" s="218" t="s">
        <v>6094</v>
      </c>
      <c r="AK65" s="219">
        <v>45016</v>
      </c>
      <c r="AL65" s="221" t="s">
        <v>6100</v>
      </c>
      <c r="AM65" s="213">
        <v>115000</v>
      </c>
      <c r="AN65" s="213" t="s">
        <v>6097</v>
      </c>
      <c r="AO65" s="213" t="s">
        <v>74</v>
      </c>
      <c r="AP65" s="213">
        <v>1</v>
      </c>
      <c r="AQ65" s="213" t="s">
        <v>6099</v>
      </c>
      <c r="AR65" s="213" t="s">
        <v>6098</v>
      </c>
      <c r="AS65" s="214">
        <v>45016</v>
      </c>
      <c r="AT65" s="222" t="s">
        <v>6105</v>
      </c>
      <c r="AU65" s="218">
        <v>0</v>
      </c>
      <c r="AV65" s="218" t="s">
        <v>14</v>
      </c>
      <c r="AW65" s="218" t="s">
        <v>14</v>
      </c>
      <c r="AX65" s="218" t="s">
        <v>14</v>
      </c>
      <c r="AY65" s="218" t="s">
        <v>6104</v>
      </c>
      <c r="AZ65" s="218" t="s">
        <v>14</v>
      </c>
      <c r="BA65" s="219">
        <v>45016</v>
      </c>
      <c r="BB65" s="221" t="s">
        <v>6103</v>
      </c>
      <c r="BC65" s="213">
        <v>39000</v>
      </c>
      <c r="BD65" s="213" t="s">
        <v>6101</v>
      </c>
      <c r="BE65" s="213" t="s">
        <v>1882</v>
      </c>
      <c r="BF65" s="213">
        <v>2</v>
      </c>
      <c r="BG65" s="213" t="s">
        <v>4532</v>
      </c>
      <c r="BH65" s="213" t="s">
        <v>6102</v>
      </c>
      <c r="BI65" s="214">
        <v>45016</v>
      </c>
      <c r="BJ65" s="222" t="s">
        <v>6107</v>
      </c>
      <c r="BK65" s="222">
        <v>50</v>
      </c>
      <c r="BL65" s="222" t="s">
        <v>6057</v>
      </c>
      <c r="BM65" s="222" t="s">
        <v>74</v>
      </c>
      <c r="BN65" s="222">
        <v>1</v>
      </c>
      <c r="BO65" s="222" t="s">
        <v>6106</v>
      </c>
      <c r="BP65" s="218" t="s">
        <v>6058</v>
      </c>
      <c r="BQ65" s="223">
        <v>45016</v>
      </c>
      <c r="BR65" s="221" t="s">
        <v>6112</v>
      </c>
      <c r="BS65" s="224">
        <v>30702</v>
      </c>
      <c r="BT65" s="224" t="s">
        <v>6109</v>
      </c>
      <c r="BU65" s="224" t="s">
        <v>74</v>
      </c>
      <c r="BV65" s="224">
        <v>1</v>
      </c>
      <c r="BW65" s="224" t="s">
        <v>6111</v>
      </c>
      <c r="BX65" s="224" t="s">
        <v>6110</v>
      </c>
      <c r="BY65" s="214">
        <v>45016</v>
      </c>
      <c r="BZ65" s="222" t="s">
        <v>6114</v>
      </c>
      <c r="CA65" s="222">
        <v>3668</v>
      </c>
      <c r="CB65" s="222" t="s">
        <v>6109</v>
      </c>
      <c r="CC65" s="222" t="s">
        <v>74</v>
      </c>
      <c r="CD65" s="222">
        <v>1</v>
      </c>
      <c r="CE65" s="222" t="s">
        <v>6113</v>
      </c>
      <c r="CF65" s="222" t="s">
        <v>6110</v>
      </c>
      <c r="CG65" s="223">
        <v>45016</v>
      </c>
      <c r="CH65" s="221" t="s">
        <v>9946</v>
      </c>
      <c r="CI65" s="222" t="e">
        <v>#N/A</v>
      </c>
      <c r="CJ65" s="222" t="e">
        <v>#N/A</v>
      </c>
      <c r="CK65" s="222" t="e">
        <v>#N/A</v>
      </c>
      <c r="CL65" s="222" t="e">
        <v>#N/A</v>
      </c>
      <c r="CM65" s="222" t="e">
        <v>#N/A</v>
      </c>
      <c r="CN65" s="222" t="e">
        <v>#N/A</v>
      </c>
      <c r="CO65" s="225" t="e">
        <v>#N/A</v>
      </c>
      <c r="CP65" s="222" t="s">
        <v>6115</v>
      </c>
      <c r="CQ65" s="224">
        <v>141000</v>
      </c>
      <c r="CR65" s="224" t="s">
        <v>5671</v>
      </c>
      <c r="CS65" s="224" t="s">
        <v>74</v>
      </c>
      <c r="CT65" s="224">
        <v>1</v>
      </c>
      <c r="CU65" s="224" t="s">
        <v>5673</v>
      </c>
      <c r="CV65" s="224" t="s">
        <v>5672</v>
      </c>
      <c r="CW65" s="214">
        <v>45016</v>
      </c>
      <c r="CX65" s="222" t="s">
        <v>6117</v>
      </c>
      <c r="CY65" s="218">
        <v>2332000</v>
      </c>
      <c r="CZ65" s="218" t="s">
        <v>6124</v>
      </c>
      <c r="DA65" s="218" t="s">
        <v>74</v>
      </c>
      <c r="DB65" s="218">
        <v>1</v>
      </c>
      <c r="DC65" s="218" t="s">
        <v>6122</v>
      </c>
      <c r="DD65" s="218" t="s">
        <v>6125</v>
      </c>
      <c r="DE65" s="220">
        <v>45016</v>
      </c>
      <c r="DF65" s="221" t="s">
        <v>6121</v>
      </c>
      <c r="DG65" s="213">
        <v>24953000</v>
      </c>
      <c r="DH65" s="224" t="s">
        <v>6118</v>
      </c>
      <c r="DI65" s="224" t="s">
        <v>1882</v>
      </c>
      <c r="DJ65" s="224">
        <v>2</v>
      </c>
      <c r="DK65" s="224" t="s">
        <v>6120</v>
      </c>
      <c r="DL65" s="224" t="s">
        <v>6119</v>
      </c>
      <c r="DM65" s="214">
        <v>45016</v>
      </c>
      <c r="DN65" s="222" t="s">
        <v>6123</v>
      </c>
      <c r="DO65" s="218">
        <v>2754000</v>
      </c>
      <c r="DP65" s="222" t="s">
        <v>6116</v>
      </c>
      <c r="DQ65" s="222" t="s">
        <v>74</v>
      </c>
      <c r="DR65" s="222">
        <v>1</v>
      </c>
      <c r="DS65" s="222" t="s">
        <v>6122</v>
      </c>
      <c r="DT65" s="222" t="s">
        <v>6119</v>
      </c>
      <c r="DU65" s="223">
        <v>45016</v>
      </c>
      <c r="DV65" s="221" t="s">
        <v>6126</v>
      </c>
      <c r="DW65" s="213">
        <v>2080000</v>
      </c>
      <c r="DX65" s="224" t="s">
        <v>6124</v>
      </c>
      <c r="DY65" s="224" t="s">
        <v>74</v>
      </c>
      <c r="DZ65" s="224">
        <v>1</v>
      </c>
      <c r="EA65" s="224" t="s">
        <v>6122</v>
      </c>
      <c r="EB65" s="224" t="s">
        <v>6125</v>
      </c>
      <c r="EC65" s="214">
        <v>45016</v>
      </c>
      <c r="ED65" s="222" t="s">
        <v>6127</v>
      </c>
      <c r="EE65" s="218">
        <v>252000</v>
      </c>
      <c r="EF65" s="222" t="s">
        <v>5682</v>
      </c>
      <c r="EG65" s="222" t="s">
        <v>74</v>
      </c>
      <c r="EH65" s="222">
        <v>1</v>
      </c>
      <c r="EI65" s="222" t="s">
        <v>6122</v>
      </c>
      <c r="EJ65" s="222" t="s">
        <v>5683</v>
      </c>
      <c r="EK65" s="223">
        <v>45016</v>
      </c>
      <c r="EL65" s="221" t="s">
        <v>6128</v>
      </c>
      <c r="EM65" s="213">
        <v>0</v>
      </c>
      <c r="EN65" s="224" t="s">
        <v>5682</v>
      </c>
      <c r="EO65" s="224" t="s">
        <v>74</v>
      </c>
      <c r="EP65" s="224">
        <v>1</v>
      </c>
      <c r="EQ65" s="224" t="s">
        <v>6122</v>
      </c>
      <c r="ER65" s="224" t="s">
        <v>5683</v>
      </c>
      <c r="ES65" s="214">
        <v>45016</v>
      </c>
      <c r="ET65" s="222" t="s">
        <v>6108</v>
      </c>
      <c r="EU65" s="222">
        <v>50</v>
      </c>
      <c r="EV65" s="222" t="s">
        <v>6057</v>
      </c>
      <c r="EW65" s="222" t="s">
        <v>74</v>
      </c>
      <c r="EX65" s="222">
        <v>1</v>
      </c>
      <c r="EY65" s="222" t="s">
        <v>6106</v>
      </c>
      <c r="EZ65" s="222" t="s">
        <v>6058</v>
      </c>
      <c r="FA65" s="223">
        <v>45016</v>
      </c>
      <c r="FB65" s="221" t="s">
        <v>6130</v>
      </c>
      <c r="FC65" s="224">
        <v>2</v>
      </c>
      <c r="FD65" s="224" t="s">
        <v>14</v>
      </c>
      <c r="FE65" s="224" t="s">
        <v>1882</v>
      </c>
      <c r="FF65" s="224">
        <v>2</v>
      </c>
      <c r="FG65" s="224" t="s">
        <v>6129</v>
      </c>
      <c r="FH65" s="224" t="s">
        <v>14</v>
      </c>
      <c r="FI65" s="214">
        <v>45016</v>
      </c>
      <c r="FJ65" s="221" t="s">
        <v>6131</v>
      </c>
      <c r="FK65" s="222" t="s">
        <v>14</v>
      </c>
      <c r="FL65" s="222" t="s">
        <v>14</v>
      </c>
      <c r="FM65" s="222" t="s">
        <v>14</v>
      </c>
      <c r="FN65" s="222" t="s">
        <v>14</v>
      </c>
      <c r="FO65" s="222" t="s">
        <v>14</v>
      </c>
      <c r="FP65" s="218" t="s">
        <v>14</v>
      </c>
      <c r="FQ65" s="219">
        <v>45016</v>
      </c>
      <c r="FR65" s="221" t="s">
        <v>6132</v>
      </c>
      <c r="FS65" s="224" t="s">
        <v>14</v>
      </c>
      <c r="FT65" s="224" t="s">
        <v>14</v>
      </c>
      <c r="FU65" s="224" t="s">
        <v>14</v>
      </c>
      <c r="FV65" s="224" t="s">
        <v>14</v>
      </c>
      <c r="FW65" s="224" t="s">
        <v>14</v>
      </c>
      <c r="FX65" s="224" t="s">
        <v>14</v>
      </c>
      <c r="FY65" s="214">
        <v>45016</v>
      </c>
      <c r="FZ65" s="222" t="s">
        <v>6134</v>
      </c>
      <c r="GA65" s="222">
        <v>0</v>
      </c>
      <c r="GB65" s="222" t="s">
        <v>2373</v>
      </c>
      <c r="GC65" s="222" t="s">
        <v>30</v>
      </c>
      <c r="GD65" s="222">
        <v>2</v>
      </c>
      <c r="GE65" s="222" t="s">
        <v>14</v>
      </c>
      <c r="GF65" s="222" t="s">
        <v>14</v>
      </c>
      <c r="GG65" s="223">
        <v>45016</v>
      </c>
      <c r="GH65" s="221" t="s">
        <v>6140</v>
      </c>
      <c r="GI65" s="224">
        <v>1</v>
      </c>
      <c r="GJ65" s="224" t="s">
        <v>2373</v>
      </c>
      <c r="GK65" s="224" t="s">
        <v>30</v>
      </c>
      <c r="GL65" s="224">
        <v>2</v>
      </c>
      <c r="GM65" s="224" t="s">
        <v>14</v>
      </c>
      <c r="GN65" s="224" t="s">
        <v>14</v>
      </c>
      <c r="GO65" s="214">
        <v>45016</v>
      </c>
      <c r="GP65" s="222" t="s">
        <v>6135</v>
      </c>
      <c r="GQ65" s="222">
        <v>1</v>
      </c>
      <c r="GR65" s="222" t="s">
        <v>2373</v>
      </c>
      <c r="GS65" s="222" t="s">
        <v>30</v>
      </c>
      <c r="GT65" s="222">
        <v>2</v>
      </c>
      <c r="GU65" s="222" t="s">
        <v>14</v>
      </c>
      <c r="GV65" s="222" t="s">
        <v>14</v>
      </c>
      <c r="GW65" s="223">
        <v>45016</v>
      </c>
      <c r="GX65" s="221" t="s">
        <v>6141</v>
      </c>
      <c r="GY65" s="224">
        <v>0</v>
      </c>
      <c r="GZ65" s="224" t="s">
        <v>2373</v>
      </c>
      <c r="HA65" s="224" t="s">
        <v>30</v>
      </c>
      <c r="HB65" s="224">
        <v>2</v>
      </c>
      <c r="HC65" s="224" t="s">
        <v>14</v>
      </c>
      <c r="HD65" s="224" t="s">
        <v>14</v>
      </c>
      <c r="HE65" s="214">
        <v>45016</v>
      </c>
      <c r="HF65" s="222" t="s">
        <v>6133</v>
      </c>
      <c r="HG65" s="222">
        <v>0</v>
      </c>
      <c r="HH65" s="222" t="s">
        <v>2373</v>
      </c>
      <c r="HI65" s="222" t="s">
        <v>30</v>
      </c>
      <c r="HJ65" s="222">
        <v>2</v>
      </c>
      <c r="HK65" s="222" t="s">
        <v>14</v>
      </c>
      <c r="HL65" s="222" t="s">
        <v>14</v>
      </c>
      <c r="HM65" s="223">
        <v>45016</v>
      </c>
      <c r="HN65" s="221" t="s">
        <v>6139</v>
      </c>
      <c r="HO65" s="224">
        <v>0</v>
      </c>
      <c r="HP65" s="224" t="s">
        <v>2373</v>
      </c>
      <c r="HQ65" s="224" t="s">
        <v>30</v>
      </c>
      <c r="HR65" s="224">
        <v>2</v>
      </c>
      <c r="HS65" s="224" t="s">
        <v>14</v>
      </c>
      <c r="HT65" s="224" t="s">
        <v>14</v>
      </c>
      <c r="HU65" s="214">
        <v>45016</v>
      </c>
      <c r="HV65" s="222" t="s">
        <v>6136</v>
      </c>
      <c r="HW65" s="222">
        <v>0</v>
      </c>
      <c r="HX65" s="222" t="s">
        <v>2373</v>
      </c>
      <c r="HY65" s="222" t="s">
        <v>30</v>
      </c>
      <c r="HZ65" s="222">
        <v>2</v>
      </c>
      <c r="IA65" s="222" t="s">
        <v>14</v>
      </c>
      <c r="IB65" s="222" t="s">
        <v>14</v>
      </c>
      <c r="IC65" s="223">
        <v>45016</v>
      </c>
      <c r="ID65" s="221" t="s">
        <v>6138</v>
      </c>
      <c r="IE65" s="224">
        <v>0</v>
      </c>
      <c r="IF65" s="224" t="s">
        <v>2373</v>
      </c>
      <c r="IG65" s="224" t="s">
        <v>30</v>
      </c>
      <c r="IH65" s="224">
        <v>2</v>
      </c>
      <c r="II65" s="224" t="s">
        <v>14</v>
      </c>
      <c r="IJ65" s="224" t="s">
        <v>14</v>
      </c>
      <c r="IK65" s="214">
        <v>45016</v>
      </c>
      <c r="IL65" s="222" t="s">
        <v>6137</v>
      </c>
      <c r="IM65" s="222">
        <v>3</v>
      </c>
      <c r="IN65" s="222" t="s">
        <v>2373</v>
      </c>
      <c r="IO65" s="222" t="s">
        <v>30</v>
      </c>
      <c r="IP65" s="222">
        <v>2</v>
      </c>
      <c r="IQ65" s="222" t="s">
        <v>14</v>
      </c>
      <c r="IR65" s="222" t="s">
        <v>14</v>
      </c>
      <c r="IS65" s="223">
        <v>45016</v>
      </c>
    </row>
    <row r="66" spans="1:253" s="11" customFormat="1" ht="12.95" customHeight="1" x14ac:dyDescent="0.2">
      <c r="A66" s="11" t="s">
        <v>3393</v>
      </c>
      <c r="B66" s="11" t="s">
        <v>9249</v>
      </c>
      <c r="C66" s="11" t="s">
        <v>3394</v>
      </c>
      <c r="D66" s="11" t="s">
        <v>3395</v>
      </c>
      <c r="E66" s="11" t="s">
        <v>8844</v>
      </c>
      <c r="F66" s="11" t="s">
        <v>4527</v>
      </c>
      <c r="G66" s="212">
        <v>30038000</v>
      </c>
      <c r="H66" s="213" t="s">
        <v>4504</v>
      </c>
      <c r="I66" s="213" t="s">
        <v>74</v>
      </c>
      <c r="J66" s="213">
        <v>1</v>
      </c>
      <c r="K66" s="213" t="s">
        <v>4526</v>
      </c>
      <c r="L66" s="213" t="s">
        <v>4505</v>
      </c>
      <c r="M66" s="214">
        <v>44965</v>
      </c>
      <c r="N66" s="221" t="s">
        <v>4530</v>
      </c>
      <c r="O66" s="216">
        <v>149752</v>
      </c>
      <c r="P66" s="216" t="s">
        <v>4528</v>
      </c>
      <c r="Q66" s="216" t="s">
        <v>1882</v>
      </c>
      <c r="R66" s="216">
        <v>2</v>
      </c>
      <c r="S66" s="216" t="s">
        <v>4529</v>
      </c>
      <c r="T66" s="216" t="s">
        <v>4529</v>
      </c>
      <c r="U66" s="217">
        <v>44965</v>
      </c>
      <c r="V66" s="221" t="s">
        <v>5685</v>
      </c>
      <c r="W66" s="213">
        <v>6230000</v>
      </c>
      <c r="X66" s="213" t="s">
        <v>5682</v>
      </c>
      <c r="Y66" s="213" t="s">
        <v>74</v>
      </c>
      <c r="Z66" s="213">
        <v>1</v>
      </c>
      <c r="AA66" s="213" t="s">
        <v>5684</v>
      </c>
      <c r="AB66" s="213" t="s">
        <v>5683</v>
      </c>
      <c r="AC66" s="214">
        <v>45013</v>
      </c>
      <c r="AD66" s="221" t="s">
        <v>5687</v>
      </c>
      <c r="AE66" s="218">
        <v>4696000</v>
      </c>
      <c r="AF66" s="218" t="s">
        <v>5682</v>
      </c>
      <c r="AG66" s="218" t="s">
        <v>74</v>
      </c>
      <c r="AH66" s="218">
        <v>1</v>
      </c>
      <c r="AI66" s="218" t="s">
        <v>5686</v>
      </c>
      <c r="AJ66" s="218" t="s">
        <v>5683</v>
      </c>
      <c r="AK66" s="219">
        <v>45013</v>
      </c>
      <c r="AL66" s="221" t="s">
        <v>5691</v>
      </c>
      <c r="AM66" s="213">
        <v>8000</v>
      </c>
      <c r="AN66" s="213" t="s">
        <v>5688</v>
      </c>
      <c r="AO66" s="213" t="s">
        <v>1882</v>
      </c>
      <c r="AP66" s="213">
        <v>2</v>
      </c>
      <c r="AQ66" s="213" t="s">
        <v>5690</v>
      </c>
      <c r="AR66" s="213" t="s">
        <v>5689</v>
      </c>
      <c r="AS66" s="214">
        <v>45013</v>
      </c>
      <c r="AT66" s="222" t="s">
        <v>4534</v>
      </c>
      <c r="AU66" s="218" t="s">
        <v>14</v>
      </c>
      <c r="AV66" s="218" t="s">
        <v>14</v>
      </c>
      <c r="AW66" s="218" t="s">
        <v>14</v>
      </c>
      <c r="AX66" s="218" t="s">
        <v>14</v>
      </c>
      <c r="AY66" s="218" t="s">
        <v>14</v>
      </c>
      <c r="AZ66" s="218" t="s">
        <v>14</v>
      </c>
      <c r="BA66" s="219">
        <v>44965</v>
      </c>
      <c r="BB66" s="221" t="s">
        <v>4533</v>
      </c>
      <c r="BC66" s="213">
        <v>39000</v>
      </c>
      <c r="BD66" s="213" t="s">
        <v>4531</v>
      </c>
      <c r="BE66" s="213" t="s">
        <v>1882</v>
      </c>
      <c r="BF66" s="213">
        <v>2</v>
      </c>
      <c r="BG66" s="213" t="s">
        <v>4532</v>
      </c>
      <c r="BH66" s="213" t="s">
        <v>4532</v>
      </c>
      <c r="BI66" s="214">
        <v>44965</v>
      </c>
      <c r="BJ66" s="222" t="s">
        <v>4535</v>
      </c>
      <c r="BK66" s="222" t="s">
        <v>14</v>
      </c>
      <c r="BL66" s="222" t="s">
        <v>14</v>
      </c>
      <c r="BM66" s="222" t="s">
        <v>14</v>
      </c>
      <c r="BN66" s="222" t="s">
        <v>14</v>
      </c>
      <c r="BO66" s="222" t="s">
        <v>14</v>
      </c>
      <c r="BP66" s="218" t="s">
        <v>14</v>
      </c>
      <c r="BQ66" s="223">
        <v>44965</v>
      </c>
      <c r="BR66" s="221" t="s">
        <v>4537</v>
      </c>
      <c r="BS66" s="224" t="s">
        <v>14</v>
      </c>
      <c r="BT66" s="224" t="s">
        <v>14</v>
      </c>
      <c r="BU66" s="224" t="s">
        <v>14</v>
      </c>
      <c r="BV66" s="224" t="s">
        <v>14</v>
      </c>
      <c r="BW66" s="224" t="s">
        <v>14</v>
      </c>
      <c r="BX66" s="224" t="s">
        <v>14</v>
      </c>
      <c r="BY66" s="214">
        <v>44965</v>
      </c>
      <c r="BZ66" s="222" t="s">
        <v>4538</v>
      </c>
      <c r="CA66" s="222" t="s">
        <v>14</v>
      </c>
      <c r="CB66" s="222" t="s">
        <v>14</v>
      </c>
      <c r="CC66" s="222" t="s">
        <v>14</v>
      </c>
      <c r="CD66" s="222" t="s">
        <v>14</v>
      </c>
      <c r="CE66" s="222" t="s">
        <v>14</v>
      </c>
      <c r="CF66" s="222" t="s">
        <v>14</v>
      </c>
      <c r="CG66" s="223">
        <v>44965</v>
      </c>
      <c r="CH66" s="221" t="s">
        <v>9947</v>
      </c>
      <c r="CI66" s="222" t="e">
        <v>#N/A</v>
      </c>
      <c r="CJ66" s="222" t="e">
        <v>#N/A</v>
      </c>
      <c r="CK66" s="222" t="e">
        <v>#N/A</v>
      </c>
      <c r="CL66" s="222" t="e">
        <v>#N/A</v>
      </c>
      <c r="CM66" s="222" t="e">
        <v>#N/A</v>
      </c>
      <c r="CN66" s="222" t="e">
        <v>#N/A</v>
      </c>
      <c r="CO66" s="225" t="e">
        <v>#N/A</v>
      </c>
      <c r="CP66" s="222" t="s">
        <v>4539</v>
      </c>
      <c r="CQ66" s="224" t="s">
        <v>14</v>
      </c>
      <c r="CR66" s="224" t="s">
        <v>14</v>
      </c>
      <c r="CS66" s="224" t="s">
        <v>14</v>
      </c>
      <c r="CT66" s="224" t="s">
        <v>14</v>
      </c>
      <c r="CU66" s="224" t="s">
        <v>14</v>
      </c>
      <c r="CV66" s="224" t="s">
        <v>14</v>
      </c>
      <c r="CW66" s="214">
        <v>44965</v>
      </c>
      <c r="CX66" s="222" t="s">
        <v>5692</v>
      </c>
      <c r="CY66" s="218">
        <v>2225000</v>
      </c>
      <c r="CZ66" s="218" t="s">
        <v>5682</v>
      </c>
      <c r="DA66" s="218" t="s">
        <v>74</v>
      </c>
      <c r="DB66" s="218">
        <v>1</v>
      </c>
      <c r="DC66" s="218" t="s">
        <v>5697</v>
      </c>
      <c r="DD66" s="218" t="s">
        <v>5683</v>
      </c>
      <c r="DE66" s="220">
        <v>45013</v>
      </c>
      <c r="DF66" s="221" t="s">
        <v>5694</v>
      </c>
      <c r="DG66" s="213">
        <v>1535000</v>
      </c>
      <c r="DH66" s="224" t="s">
        <v>5682</v>
      </c>
      <c r="DI66" s="224" t="s">
        <v>74</v>
      </c>
      <c r="DJ66" s="224">
        <v>1</v>
      </c>
      <c r="DK66" s="224" t="s">
        <v>5693</v>
      </c>
      <c r="DL66" s="224" t="s">
        <v>5683</v>
      </c>
      <c r="DM66" s="214">
        <v>45013</v>
      </c>
      <c r="DN66" s="222" t="s">
        <v>5696</v>
      </c>
      <c r="DO66" s="218">
        <v>2470000</v>
      </c>
      <c r="DP66" s="222" t="s">
        <v>5682</v>
      </c>
      <c r="DQ66" s="222" t="s">
        <v>74</v>
      </c>
      <c r="DR66" s="222">
        <v>1</v>
      </c>
      <c r="DS66" s="222" t="s">
        <v>5695</v>
      </c>
      <c r="DT66" s="222" t="s">
        <v>5683</v>
      </c>
      <c r="DU66" s="223">
        <v>45013</v>
      </c>
      <c r="DV66" s="221" t="s">
        <v>5698</v>
      </c>
      <c r="DW66" s="213">
        <v>1973000</v>
      </c>
      <c r="DX66" s="224" t="s">
        <v>5682</v>
      </c>
      <c r="DY66" s="224" t="s">
        <v>74</v>
      </c>
      <c r="DZ66" s="224">
        <v>1</v>
      </c>
      <c r="EA66" s="224" t="s">
        <v>5697</v>
      </c>
      <c r="EB66" s="224" t="s">
        <v>5683</v>
      </c>
      <c r="EC66" s="214">
        <v>45013</v>
      </c>
      <c r="ED66" s="222" t="s">
        <v>5700</v>
      </c>
      <c r="EE66" s="218">
        <v>252000</v>
      </c>
      <c r="EF66" s="222" t="s">
        <v>5682</v>
      </c>
      <c r="EG66" s="222" t="s">
        <v>74</v>
      </c>
      <c r="EH66" s="222">
        <v>1</v>
      </c>
      <c r="EI66" s="222" t="s">
        <v>5699</v>
      </c>
      <c r="EJ66" s="222" t="s">
        <v>5683</v>
      </c>
      <c r="EK66" s="223">
        <v>45013</v>
      </c>
      <c r="EL66" s="221" t="s">
        <v>5702</v>
      </c>
      <c r="EM66" s="213">
        <v>0</v>
      </c>
      <c r="EN66" s="224" t="s">
        <v>5682</v>
      </c>
      <c r="EO66" s="224" t="s">
        <v>74</v>
      </c>
      <c r="EP66" s="224">
        <v>1</v>
      </c>
      <c r="EQ66" s="224" t="s">
        <v>5701</v>
      </c>
      <c r="ER66" s="224" t="s">
        <v>5683</v>
      </c>
      <c r="ES66" s="214">
        <v>45013</v>
      </c>
      <c r="ET66" s="222" t="s">
        <v>4536</v>
      </c>
      <c r="EU66" s="222">
        <v>33</v>
      </c>
      <c r="EV66" s="222" t="s">
        <v>4512</v>
      </c>
      <c r="EW66" s="222" t="s">
        <v>74</v>
      </c>
      <c r="EX66" s="222">
        <v>1</v>
      </c>
      <c r="EY66" s="222" t="s">
        <v>4516</v>
      </c>
      <c r="EZ66" s="222" t="s">
        <v>4516</v>
      </c>
      <c r="FA66" s="223">
        <v>44965</v>
      </c>
      <c r="FB66" s="221" t="s">
        <v>4541</v>
      </c>
      <c r="FC66" s="224">
        <v>1</v>
      </c>
      <c r="FD66" s="224" t="s">
        <v>14</v>
      </c>
      <c r="FE66" s="224" t="s">
        <v>1882</v>
      </c>
      <c r="FF66" s="224">
        <v>2</v>
      </c>
      <c r="FG66" s="224" t="s">
        <v>4540</v>
      </c>
      <c r="FH66" s="224" t="s">
        <v>4540</v>
      </c>
      <c r="FI66" s="214">
        <v>44965</v>
      </c>
      <c r="FJ66" s="221" t="s">
        <v>4542</v>
      </c>
      <c r="FK66" s="222" t="s">
        <v>14</v>
      </c>
      <c r="FL66" s="222" t="s">
        <v>14</v>
      </c>
      <c r="FM66" s="222" t="s">
        <v>14</v>
      </c>
      <c r="FN66" s="222" t="s">
        <v>14</v>
      </c>
      <c r="FO66" s="222" t="s">
        <v>14</v>
      </c>
      <c r="FP66" s="218" t="s">
        <v>14</v>
      </c>
      <c r="FQ66" s="219">
        <v>44965</v>
      </c>
      <c r="FR66" s="221" t="s">
        <v>4543</v>
      </c>
      <c r="FS66" s="224" t="s">
        <v>14</v>
      </c>
      <c r="FT66" s="224" t="s">
        <v>14</v>
      </c>
      <c r="FU66" s="224" t="s">
        <v>14</v>
      </c>
      <c r="FV66" s="224" t="s">
        <v>14</v>
      </c>
      <c r="FW66" s="224" t="s">
        <v>14</v>
      </c>
      <c r="FX66" s="224" t="s">
        <v>14</v>
      </c>
      <c r="FY66" s="214">
        <v>44965</v>
      </c>
      <c r="FZ66" s="222" t="s">
        <v>3397</v>
      </c>
      <c r="GA66" s="222">
        <v>0</v>
      </c>
      <c r="GB66" s="222" t="s">
        <v>2373</v>
      </c>
      <c r="GC66" s="222" t="s">
        <v>30</v>
      </c>
      <c r="GD66" s="222">
        <v>2</v>
      </c>
      <c r="GE66" s="222" t="s">
        <v>14</v>
      </c>
      <c r="GF66" s="222" t="s">
        <v>14</v>
      </c>
      <c r="GG66" s="223">
        <v>44865</v>
      </c>
      <c r="GH66" s="221" t="s">
        <v>3403</v>
      </c>
      <c r="GI66" s="224">
        <v>1</v>
      </c>
      <c r="GJ66" s="224" t="s">
        <v>2373</v>
      </c>
      <c r="GK66" s="224" t="s">
        <v>30</v>
      </c>
      <c r="GL66" s="224">
        <v>2</v>
      </c>
      <c r="GM66" s="224" t="s">
        <v>14</v>
      </c>
      <c r="GN66" s="224" t="s">
        <v>14</v>
      </c>
      <c r="GO66" s="214">
        <v>44865</v>
      </c>
      <c r="GP66" s="222" t="s">
        <v>3398</v>
      </c>
      <c r="GQ66" s="222">
        <v>0</v>
      </c>
      <c r="GR66" s="222" t="s">
        <v>2373</v>
      </c>
      <c r="GS66" s="222" t="s">
        <v>30</v>
      </c>
      <c r="GT66" s="222">
        <v>2</v>
      </c>
      <c r="GU66" s="222" t="s">
        <v>14</v>
      </c>
      <c r="GV66" s="222" t="s">
        <v>14</v>
      </c>
      <c r="GW66" s="223">
        <v>44865</v>
      </c>
      <c r="GX66" s="221" t="s">
        <v>3404</v>
      </c>
      <c r="GY66" s="224">
        <v>0</v>
      </c>
      <c r="GZ66" s="224" t="s">
        <v>2373</v>
      </c>
      <c r="HA66" s="224" t="s">
        <v>30</v>
      </c>
      <c r="HB66" s="224">
        <v>2</v>
      </c>
      <c r="HC66" s="224" t="s">
        <v>14</v>
      </c>
      <c r="HD66" s="224" t="s">
        <v>14</v>
      </c>
      <c r="HE66" s="214">
        <v>44865</v>
      </c>
      <c r="HF66" s="222" t="s">
        <v>3396</v>
      </c>
      <c r="HG66" s="222">
        <v>0</v>
      </c>
      <c r="HH66" s="222" t="s">
        <v>2373</v>
      </c>
      <c r="HI66" s="222" t="s">
        <v>30</v>
      </c>
      <c r="HJ66" s="222">
        <v>2</v>
      </c>
      <c r="HK66" s="222" t="s">
        <v>14</v>
      </c>
      <c r="HL66" s="222" t="s">
        <v>14</v>
      </c>
      <c r="HM66" s="223">
        <v>44865</v>
      </c>
      <c r="HN66" s="221" t="s">
        <v>3402</v>
      </c>
      <c r="HO66" s="224">
        <v>0</v>
      </c>
      <c r="HP66" s="224" t="s">
        <v>2373</v>
      </c>
      <c r="HQ66" s="224" t="s">
        <v>30</v>
      </c>
      <c r="HR66" s="224">
        <v>2</v>
      </c>
      <c r="HS66" s="224" t="s">
        <v>14</v>
      </c>
      <c r="HT66" s="224" t="s">
        <v>14</v>
      </c>
      <c r="HU66" s="214">
        <v>44865</v>
      </c>
      <c r="HV66" s="222" t="s">
        <v>3399</v>
      </c>
      <c r="HW66" s="222">
        <v>0</v>
      </c>
      <c r="HX66" s="222" t="s">
        <v>2373</v>
      </c>
      <c r="HY66" s="222" t="s">
        <v>30</v>
      </c>
      <c r="HZ66" s="222">
        <v>2</v>
      </c>
      <c r="IA66" s="222" t="s">
        <v>14</v>
      </c>
      <c r="IB66" s="222" t="s">
        <v>14</v>
      </c>
      <c r="IC66" s="223">
        <v>44865</v>
      </c>
      <c r="ID66" s="221" t="s">
        <v>3401</v>
      </c>
      <c r="IE66" s="224">
        <v>0</v>
      </c>
      <c r="IF66" s="224" t="s">
        <v>2373</v>
      </c>
      <c r="IG66" s="224" t="s">
        <v>30</v>
      </c>
      <c r="IH66" s="224">
        <v>2</v>
      </c>
      <c r="II66" s="224" t="s">
        <v>14</v>
      </c>
      <c r="IJ66" s="224" t="s">
        <v>14</v>
      </c>
      <c r="IK66" s="214">
        <v>44865</v>
      </c>
      <c r="IL66" s="222" t="s">
        <v>3400</v>
      </c>
      <c r="IM66" s="222">
        <v>2</v>
      </c>
      <c r="IN66" s="222" t="s">
        <v>2373</v>
      </c>
      <c r="IO66" s="222" t="s">
        <v>30</v>
      </c>
      <c r="IP66" s="222">
        <v>2</v>
      </c>
      <c r="IQ66" s="222" t="s">
        <v>14</v>
      </c>
      <c r="IR66" s="222" t="s">
        <v>14</v>
      </c>
      <c r="IS66" s="223">
        <v>44865</v>
      </c>
    </row>
    <row r="67" spans="1:253" s="11" customFormat="1" ht="12.95" customHeight="1" x14ac:dyDescent="0.2">
      <c r="A67" s="11" t="s">
        <v>4502</v>
      </c>
      <c r="B67" s="11" t="s">
        <v>9456</v>
      </c>
      <c r="C67" s="11" t="s">
        <v>4503</v>
      </c>
      <c r="D67" s="11" t="s">
        <v>3395</v>
      </c>
      <c r="E67" s="11" t="s">
        <v>8844</v>
      </c>
      <c r="F67" s="11" t="s">
        <v>4507</v>
      </c>
      <c r="G67" s="212">
        <v>30038000</v>
      </c>
      <c r="H67" s="213" t="s">
        <v>4504</v>
      </c>
      <c r="I67" s="213" t="s">
        <v>74</v>
      </c>
      <c r="J67" s="213">
        <v>1</v>
      </c>
      <c r="K67" s="213" t="s">
        <v>4506</v>
      </c>
      <c r="L67" s="213" t="s">
        <v>4505</v>
      </c>
      <c r="M67" s="214">
        <v>44965</v>
      </c>
      <c r="N67" s="221" t="s">
        <v>4511</v>
      </c>
      <c r="O67" s="216">
        <v>581800</v>
      </c>
      <c r="P67" s="216" t="s">
        <v>4508</v>
      </c>
      <c r="Q67" s="216" t="s">
        <v>74</v>
      </c>
      <c r="R67" s="216">
        <v>1</v>
      </c>
      <c r="S67" s="216" t="s">
        <v>4510</v>
      </c>
      <c r="T67" s="216" t="s">
        <v>4509</v>
      </c>
      <c r="U67" s="217">
        <v>44965</v>
      </c>
      <c r="V67" s="221" t="s">
        <v>5666</v>
      </c>
      <c r="W67" s="213">
        <v>30038000</v>
      </c>
      <c r="X67" s="213" t="s">
        <v>4504</v>
      </c>
      <c r="Y67" s="213" t="s">
        <v>74</v>
      </c>
      <c r="Z67" s="213">
        <v>1</v>
      </c>
      <c r="AA67" s="213" t="s">
        <v>5665</v>
      </c>
      <c r="AB67" s="213" t="s">
        <v>4505</v>
      </c>
      <c r="AC67" s="214">
        <v>45013</v>
      </c>
      <c r="AD67" s="221" t="s">
        <v>5668</v>
      </c>
      <c r="AE67" s="218">
        <v>91000</v>
      </c>
      <c r="AF67" s="218" t="s">
        <v>4512</v>
      </c>
      <c r="AG67" s="218" t="s">
        <v>74</v>
      </c>
      <c r="AH67" s="218">
        <v>1</v>
      </c>
      <c r="AI67" s="218" t="s">
        <v>5667</v>
      </c>
      <c r="AJ67" s="218" t="s">
        <v>4513</v>
      </c>
      <c r="AK67" s="219">
        <v>45013</v>
      </c>
      <c r="AL67" s="221" t="s">
        <v>5670</v>
      </c>
      <c r="AM67" s="213">
        <v>34000</v>
      </c>
      <c r="AN67" s="213" t="s">
        <v>4512</v>
      </c>
      <c r="AO67" s="213" t="s">
        <v>74</v>
      </c>
      <c r="AP67" s="213">
        <v>1</v>
      </c>
      <c r="AQ67" s="213" t="s">
        <v>5669</v>
      </c>
      <c r="AR67" s="213" t="s">
        <v>4513</v>
      </c>
      <c r="AS67" s="214">
        <v>45013</v>
      </c>
      <c r="AT67" s="222" t="s">
        <v>4544</v>
      </c>
      <c r="AU67" s="218" t="s">
        <v>14</v>
      </c>
      <c r="AV67" s="218" t="s">
        <v>14</v>
      </c>
      <c r="AW67" s="218" t="s">
        <v>14</v>
      </c>
      <c r="AX67" s="218" t="s">
        <v>14</v>
      </c>
      <c r="AY67" s="218" t="s">
        <v>14</v>
      </c>
      <c r="AZ67" s="218" t="s">
        <v>14</v>
      </c>
      <c r="BA67" s="219">
        <v>44965</v>
      </c>
      <c r="BB67" s="221" t="s">
        <v>9948</v>
      </c>
      <c r="BC67" s="213" t="e">
        <v>#N/A</v>
      </c>
      <c r="BD67" s="213" t="e">
        <v>#N/A</v>
      </c>
      <c r="BE67" s="213" t="e">
        <v>#N/A</v>
      </c>
      <c r="BF67" s="213" t="e">
        <v>#N/A</v>
      </c>
      <c r="BG67" s="213" t="e">
        <v>#N/A</v>
      </c>
      <c r="BH67" s="213" t="e">
        <v>#N/A</v>
      </c>
      <c r="BI67" s="214" t="e">
        <v>#N/A</v>
      </c>
      <c r="BJ67" s="222" t="s">
        <v>4515</v>
      </c>
      <c r="BK67" s="222">
        <v>33</v>
      </c>
      <c r="BL67" s="222" t="s">
        <v>4512</v>
      </c>
      <c r="BM67" s="222" t="s">
        <v>74</v>
      </c>
      <c r="BN67" s="222">
        <v>1</v>
      </c>
      <c r="BO67" s="222" t="s">
        <v>4514</v>
      </c>
      <c r="BP67" s="218" t="s">
        <v>4513</v>
      </c>
      <c r="BQ67" s="223">
        <v>44965</v>
      </c>
      <c r="BR67" s="221" t="s">
        <v>4521</v>
      </c>
      <c r="BS67" s="224">
        <v>23600</v>
      </c>
      <c r="BT67" s="224" t="s">
        <v>4518</v>
      </c>
      <c r="BU67" s="224" t="s">
        <v>74</v>
      </c>
      <c r="BV67" s="224">
        <v>1</v>
      </c>
      <c r="BW67" s="224" t="s">
        <v>4520</v>
      </c>
      <c r="BX67" s="224" t="s">
        <v>4519</v>
      </c>
      <c r="BY67" s="214">
        <v>44965</v>
      </c>
      <c r="BZ67" s="222" t="s">
        <v>4522</v>
      </c>
      <c r="CA67" s="222">
        <v>500</v>
      </c>
      <c r="CB67" s="222" t="s">
        <v>4518</v>
      </c>
      <c r="CC67" s="222" t="s">
        <v>74</v>
      </c>
      <c r="CD67" s="222">
        <v>1</v>
      </c>
      <c r="CE67" s="222" t="s">
        <v>4520</v>
      </c>
      <c r="CF67" s="222" t="s">
        <v>4519</v>
      </c>
      <c r="CG67" s="223">
        <v>44965</v>
      </c>
      <c r="CH67" s="221" t="s">
        <v>9949</v>
      </c>
      <c r="CI67" s="222" t="e">
        <v>#N/A</v>
      </c>
      <c r="CJ67" s="222" t="e">
        <v>#N/A</v>
      </c>
      <c r="CK67" s="222" t="e">
        <v>#N/A</v>
      </c>
      <c r="CL67" s="222" t="e">
        <v>#N/A</v>
      </c>
      <c r="CM67" s="222" t="e">
        <v>#N/A</v>
      </c>
      <c r="CN67" s="222" t="e">
        <v>#N/A</v>
      </c>
      <c r="CO67" s="225" t="e">
        <v>#N/A</v>
      </c>
      <c r="CP67" s="222" t="s">
        <v>5674</v>
      </c>
      <c r="CQ67" s="224">
        <v>141000</v>
      </c>
      <c r="CR67" s="224" t="s">
        <v>5671</v>
      </c>
      <c r="CS67" s="224" t="s">
        <v>74</v>
      </c>
      <c r="CT67" s="224">
        <v>1</v>
      </c>
      <c r="CU67" s="224" t="s">
        <v>5673</v>
      </c>
      <c r="CV67" s="224" t="s">
        <v>5672</v>
      </c>
      <c r="CW67" s="214">
        <v>45013</v>
      </c>
      <c r="CX67" s="222" t="s">
        <v>5675</v>
      </c>
      <c r="CY67" s="218">
        <v>34000</v>
      </c>
      <c r="CZ67" s="218" t="s">
        <v>4512</v>
      </c>
      <c r="DA67" s="218" t="s">
        <v>74</v>
      </c>
      <c r="DB67" s="218">
        <v>1</v>
      </c>
      <c r="DC67" s="218" t="s">
        <v>5680</v>
      </c>
      <c r="DD67" s="218" t="s">
        <v>4513</v>
      </c>
      <c r="DE67" s="220">
        <v>45013</v>
      </c>
      <c r="DF67" s="221" t="s">
        <v>5677</v>
      </c>
      <c r="DG67" s="213">
        <v>29947000</v>
      </c>
      <c r="DH67" s="224" t="s">
        <v>4504</v>
      </c>
      <c r="DI67" s="224" t="s">
        <v>74</v>
      </c>
      <c r="DJ67" s="224">
        <v>1</v>
      </c>
      <c r="DK67" s="224" t="s">
        <v>5676</v>
      </c>
      <c r="DL67" s="224" t="s">
        <v>4505</v>
      </c>
      <c r="DM67" s="214">
        <v>45013</v>
      </c>
      <c r="DN67" s="222" t="s">
        <v>5679</v>
      </c>
      <c r="DO67" s="218">
        <v>57000</v>
      </c>
      <c r="DP67" s="222" t="s">
        <v>4504</v>
      </c>
      <c r="DQ67" s="222" t="s">
        <v>74</v>
      </c>
      <c r="DR67" s="222">
        <v>1</v>
      </c>
      <c r="DS67" s="222" t="s">
        <v>5678</v>
      </c>
      <c r="DT67" s="222" t="s">
        <v>4505</v>
      </c>
      <c r="DU67" s="223">
        <v>45013</v>
      </c>
      <c r="DV67" s="221" t="s">
        <v>5681</v>
      </c>
      <c r="DW67" s="213">
        <v>34000</v>
      </c>
      <c r="DX67" s="224" t="s">
        <v>4512</v>
      </c>
      <c r="DY67" s="224" t="s">
        <v>74</v>
      </c>
      <c r="DZ67" s="224">
        <v>1</v>
      </c>
      <c r="EA67" s="224" t="s">
        <v>5680</v>
      </c>
      <c r="EB67" s="224" t="s">
        <v>4513</v>
      </c>
      <c r="EC67" s="214">
        <v>45013</v>
      </c>
      <c r="ED67" s="222" t="s">
        <v>4524</v>
      </c>
      <c r="EE67" s="218">
        <v>0</v>
      </c>
      <c r="EF67" s="222" t="s">
        <v>14</v>
      </c>
      <c r="EG67" s="222" t="s">
        <v>14</v>
      </c>
      <c r="EH67" s="222" t="s">
        <v>14</v>
      </c>
      <c r="EI67" s="222" t="s">
        <v>4523</v>
      </c>
      <c r="EJ67" s="222" t="s">
        <v>14</v>
      </c>
      <c r="EK67" s="223">
        <v>44965</v>
      </c>
      <c r="EL67" s="221" t="s">
        <v>4525</v>
      </c>
      <c r="EM67" s="213">
        <v>0</v>
      </c>
      <c r="EN67" s="224" t="s">
        <v>14</v>
      </c>
      <c r="EO67" s="224" t="s">
        <v>14</v>
      </c>
      <c r="EP67" s="224" t="s">
        <v>14</v>
      </c>
      <c r="EQ67" s="224" t="s">
        <v>4523</v>
      </c>
      <c r="ER67" s="224" t="s">
        <v>14</v>
      </c>
      <c r="ES67" s="214">
        <v>44965</v>
      </c>
      <c r="ET67" s="222" t="s">
        <v>4517</v>
      </c>
      <c r="EU67" s="222">
        <v>33</v>
      </c>
      <c r="EV67" s="222" t="s">
        <v>4512</v>
      </c>
      <c r="EW67" s="222" t="s">
        <v>74</v>
      </c>
      <c r="EX67" s="222">
        <v>1</v>
      </c>
      <c r="EY67" s="222" t="s">
        <v>4516</v>
      </c>
      <c r="EZ67" s="222" t="s">
        <v>4513</v>
      </c>
      <c r="FA67" s="223">
        <v>44965</v>
      </c>
      <c r="FB67" s="221" t="s">
        <v>4545</v>
      </c>
      <c r="FC67" s="224" t="s">
        <v>14</v>
      </c>
      <c r="FD67" s="224" t="s">
        <v>14</v>
      </c>
      <c r="FE67" s="224" t="s">
        <v>14</v>
      </c>
      <c r="FF67" s="224" t="s">
        <v>14</v>
      </c>
      <c r="FG67" s="224" t="s">
        <v>14</v>
      </c>
      <c r="FH67" s="224" t="s">
        <v>14</v>
      </c>
      <c r="FI67" s="214">
        <v>44965</v>
      </c>
      <c r="FJ67" s="221" t="s">
        <v>4546</v>
      </c>
      <c r="FK67" s="222" t="s">
        <v>14</v>
      </c>
      <c r="FL67" s="222" t="s">
        <v>14</v>
      </c>
      <c r="FM67" s="222" t="s">
        <v>14</v>
      </c>
      <c r="FN67" s="222" t="s">
        <v>14</v>
      </c>
      <c r="FO67" s="222" t="s">
        <v>14</v>
      </c>
      <c r="FP67" s="218" t="s">
        <v>14</v>
      </c>
      <c r="FQ67" s="219">
        <v>44965</v>
      </c>
      <c r="FR67" s="221" t="s">
        <v>4547</v>
      </c>
      <c r="FS67" s="224" t="s">
        <v>14</v>
      </c>
      <c r="FT67" s="224" t="s">
        <v>14</v>
      </c>
      <c r="FU67" s="224" t="s">
        <v>14</v>
      </c>
      <c r="FV67" s="224" t="s">
        <v>14</v>
      </c>
      <c r="FW67" s="224" t="s">
        <v>14</v>
      </c>
      <c r="FX67" s="224" t="s">
        <v>14</v>
      </c>
      <c r="FY67" s="214">
        <v>44965</v>
      </c>
      <c r="FZ67" s="222" t="s">
        <v>4549</v>
      </c>
      <c r="GA67" s="222">
        <v>0</v>
      </c>
      <c r="GB67" s="222" t="s">
        <v>2373</v>
      </c>
      <c r="GC67" s="222" t="s">
        <v>30</v>
      </c>
      <c r="GD67" s="222">
        <v>2</v>
      </c>
      <c r="GE67" s="222" t="s">
        <v>14</v>
      </c>
      <c r="GF67" s="222" t="s">
        <v>14</v>
      </c>
      <c r="GG67" s="223">
        <v>44965</v>
      </c>
      <c r="GH67" s="221" t="s">
        <v>4555</v>
      </c>
      <c r="GI67" s="224">
        <v>0</v>
      </c>
      <c r="GJ67" s="224" t="s">
        <v>2373</v>
      </c>
      <c r="GK67" s="224" t="s">
        <v>30</v>
      </c>
      <c r="GL67" s="224">
        <v>2</v>
      </c>
      <c r="GM67" s="224" t="s">
        <v>14</v>
      </c>
      <c r="GN67" s="224" t="s">
        <v>14</v>
      </c>
      <c r="GO67" s="214">
        <v>44965</v>
      </c>
      <c r="GP67" s="222" t="s">
        <v>4550</v>
      </c>
      <c r="GQ67" s="222">
        <v>0</v>
      </c>
      <c r="GR67" s="222" t="s">
        <v>2373</v>
      </c>
      <c r="GS67" s="222" t="s">
        <v>30</v>
      </c>
      <c r="GT67" s="222">
        <v>2</v>
      </c>
      <c r="GU67" s="222" t="s">
        <v>14</v>
      </c>
      <c r="GV67" s="222" t="s">
        <v>14</v>
      </c>
      <c r="GW67" s="223">
        <v>44965</v>
      </c>
      <c r="GX67" s="221" t="s">
        <v>4556</v>
      </c>
      <c r="GY67" s="224">
        <v>0</v>
      </c>
      <c r="GZ67" s="224" t="s">
        <v>2373</v>
      </c>
      <c r="HA67" s="224" t="s">
        <v>30</v>
      </c>
      <c r="HB67" s="224">
        <v>2</v>
      </c>
      <c r="HC67" s="224" t="s">
        <v>14</v>
      </c>
      <c r="HD67" s="224" t="s">
        <v>14</v>
      </c>
      <c r="HE67" s="214">
        <v>44965</v>
      </c>
      <c r="HF67" s="222" t="s">
        <v>4548</v>
      </c>
      <c r="HG67" s="222">
        <v>0</v>
      </c>
      <c r="HH67" s="222" t="s">
        <v>2373</v>
      </c>
      <c r="HI67" s="222" t="s">
        <v>30</v>
      </c>
      <c r="HJ67" s="222">
        <v>2</v>
      </c>
      <c r="HK67" s="222" t="s">
        <v>14</v>
      </c>
      <c r="HL67" s="222" t="s">
        <v>14</v>
      </c>
      <c r="HM67" s="223">
        <v>44965</v>
      </c>
      <c r="HN67" s="221" t="s">
        <v>4554</v>
      </c>
      <c r="HO67" s="224">
        <v>0</v>
      </c>
      <c r="HP67" s="224" t="s">
        <v>2373</v>
      </c>
      <c r="HQ67" s="224" t="s">
        <v>30</v>
      </c>
      <c r="HR67" s="224">
        <v>2</v>
      </c>
      <c r="HS67" s="224" t="s">
        <v>14</v>
      </c>
      <c r="HT67" s="224" t="s">
        <v>14</v>
      </c>
      <c r="HU67" s="214">
        <v>44965</v>
      </c>
      <c r="HV67" s="222" t="s">
        <v>4551</v>
      </c>
      <c r="HW67" s="222">
        <v>0</v>
      </c>
      <c r="HX67" s="222" t="s">
        <v>2373</v>
      </c>
      <c r="HY67" s="222" t="s">
        <v>30</v>
      </c>
      <c r="HZ67" s="222">
        <v>2</v>
      </c>
      <c r="IA67" s="222" t="s">
        <v>14</v>
      </c>
      <c r="IB67" s="222" t="s">
        <v>14</v>
      </c>
      <c r="IC67" s="223">
        <v>44965</v>
      </c>
      <c r="ID67" s="221" t="s">
        <v>4553</v>
      </c>
      <c r="IE67" s="224">
        <v>0</v>
      </c>
      <c r="IF67" s="224" t="s">
        <v>2373</v>
      </c>
      <c r="IG67" s="224" t="s">
        <v>30</v>
      </c>
      <c r="IH67" s="224">
        <v>2</v>
      </c>
      <c r="II67" s="224" t="s">
        <v>14</v>
      </c>
      <c r="IJ67" s="224" t="s">
        <v>14</v>
      </c>
      <c r="IK67" s="214">
        <v>44965</v>
      </c>
      <c r="IL67" s="222" t="s">
        <v>4552</v>
      </c>
      <c r="IM67" s="222">
        <v>3</v>
      </c>
      <c r="IN67" s="222" t="s">
        <v>2373</v>
      </c>
      <c r="IO67" s="222" t="s">
        <v>30</v>
      </c>
      <c r="IP67" s="222">
        <v>2</v>
      </c>
      <c r="IQ67" s="222" t="s">
        <v>14</v>
      </c>
      <c r="IR67" s="222" t="s">
        <v>14</v>
      </c>
      <c r="IS67" s="223">
        <v>44965</v>
      </c>
    </row>
    <row r="68" spans="1:253" s="11" customFormat="1" ht="12.95" customHeight="1" x14ac:dyDescent="0.2">
      <c r="A68" s="11" t="s">
        <v>6035</v>
      </c>
      <c r="B68" s="11" t="s">
        <v>9456</v>
      </c>
      <c r="C68" s="11" t="s">
        <v>6036</v>
      </c>
      <c r="D68" s="11" t="s">
        <v>3395</v>
      </c>
      <c r="E68" s="11" t="s">
        <v>8844</v>
      </c>
      <c r="F68" s="11" t="s">
        <v>6037</v>
      </c>
      <c r="G68" s="212">
        <v>30038000</v>
      </c>
      <c r="H68" s="213" t="s">
        <v>4504</v>
      </c>
      <c r="I68" s="213" t="s">
        <v>74</v>
      </c>
      <c r="J68" s="213">
        <v>1</v>
      </c>
      <c r="K68" s="213" t="s">
        <v>4506</v>
      </c>
      <c r="L68" s="213" t="s">
        <v>4505</v>
      </c>
      <c r="M68" s="214">
        <v>45016</v>
      </c>
      <c r="N68" s="221" t="s">
        <v>6041</v>
      </c>
      <c r="O68" s="216">
        <v>265258</v>
      </c>
      <c r="P68" s="216" t="s">
        <v>6038</v>
      </c>
      <c r="Q68" s="216" t="s">
        <v>1882</v>
      </c>
      <c r="R68" s="216">
        <v>2</v>
      </c>
      <c r="S68" s="216" t="s">
        <v>6040</v>
      </c>
      <c r="T68" s="216" t="s">
        <v>6039</v>
      </c>
      <c r="U68" s="217">
        <v>45016</v>
      </c>
      <c r="V68" s="221" t="s">
        <v>6044</v>
      </c>
      <c r="W68" s="213">
        <v>1006000</v>
      </c>
      <c r="X68" s="213" t="s">
        <v>6042</v>
      </c>
      <c r="Y68" s="213" t="s">
        <v>1882</v>
      </c>
      <c r="Z68" s="213">
        <v>2</v>
      </c>
      <c r="AA68" s="213" t="s">
        <v>6043</v>
      </c>
      <c r="AB68" s="213" t="s">
        <v>6039</v>
      </c>
      <c r="AC68" s="214">
        <v>45016</v>
      </c>
      <c r="AD68" s="221" t="s">
        <v>6048</v>
      </c>
      <c r="AE68" s="218">
        <v>299000</v>
      </c>
      <c r="AF68" s="218" t="s">
        <v>6045</v>
      </c>
      <c r="AG68" s="218" t="s">
        <v>74</v>
      </c>
      <c r="AH68" s="218">
        <v>1</v>
      </c>
      <c r="AI68" s="218" t="s">
        <v>6047</v>
      </c>
      <c r="AJ68" s="218" t="s">
        <v>6046</v>
      </c>
      <c r="AK68" s="219">
        <v>45016</v>
      </c>
      <c r="AL68" s="221" t="s">
        <v>6052</v>
      </c>
      <c r="AM68" s="213">
        <v>73000</v>
      </c>
      <c r="AN68" s="213" t="s">
        <v>6049</v>
      </c>
      <c r="AO68" s="213" t="s">
        <v>74</v>
      </c>
      <c r="AP68" s="213">
        <v>1</v>
      </c>
      <c r="AQ68" s="213" t="s">
        <v>6051</v>
      </c>
      <c r="AR68" s="213" t="s">
        <v>6050</v>
      </c>
      <c r="AS68" s="214">
        <v>45016</v>
      </c>
      <c r="AT68" s="222" t="s">
        <v>6054</v>
      </c>
      <c r="AU68" s="218">
        <v>0</v>
      </c>
      <c r="AV68" s="218" t="s">
        <v>14</v>
      </c>
      <c r="AW68" s="218" t="s">
        <v>19</v>
      </c>
      <c r="AX68" s="218">
        <v>3</v>
      </c>
      <c r="AY68" s="218" t="s">
        <v>6053</v>
      </c>
      <c r="AZ68" s="218" t="s">
        <v>14</v>
      </c>
      <c r="BA68" s="219">
        <v>45016</v>
      </c>
      <c r="BB68" s="221" t="s">
        <v>6076</v>
      </c>
      <c r="BC68" s="213">
        <v>0</v>
      </c>
      <c r="BD68" s="213" t="s">
        <v>14</v>
      </c>
      <c r="BE68" s="213" t="s">
        <v>14</v>
      </c>
      <c r="BF68" s="213" t="s">
        <v>14</v>
      </c>
      <c r="BG68" s="213" t="s">
        <v>5841</v>
      </c>
      <c r="BH68" s="213" t="s">
        <v>14</v>
      </c>
      <c r="BI68" s="214">
        <v>45016</v>
      </c>
      <c r="BJ68" s="222" t="s">
        <v>6056</v>
      </c>
      <c r="BK68" s="222">
        <v>17</v>
      </c>
      <c r="BL68" s="222" t="s">
        <v>6045</v>
      </c>
      <c r="BM68" s="222" t="s">
        <v>74</v>
      </c>
      <c r="BN68" s="222">
        <v>1</v>
      </c>
      <c r="BO68" s="222" t="s">
        <v>6055</v>
      </c>
      <c r="BP68" s="218" t="s">
        <v>6046</v>
      </c>
      <c r="BQ68" s="223">
        <v>45016</v>
      </c>
      <c r="BR68" s="221" t="s">
        <v>6080</v>
      </c>
      <c r="BS68" s="224">
        <v>7102</v>
      </c>
      <c r="BT68" s="224" t="s">
        <v>6077</v>
      </c>
      <c r="BU68" s="224" t="s">
        <v>74</v>
      </c>
      <c r="BV68" s="224">
        <v>1</v>
      </c>
      <c r="BW68" s="224" t="s">
        <v>6079</v>
      </c>
      <c r="BX68" s="224" t="s">
        <v>6078</v>
      </c>
      <c r="BY68" s="214">
        <v>45016</v>
      </c>
      <c r="BZ68" s="222" t="s">
        <v>6082</v>
      </c>
      <c r="CA68" s="222">
        <v>3168</v>
      </c>
      <c r="CB68" s="222" t="s">
        <v>6077</v>
      </c>
      <c r="CC68" s="222" t="s">
        <v>74</v>
      </c>
      <c r="CD68" s="222">
        <v>1</v>
      </c>
      <c r="CE68" s="222" t="s">
        <v>6081</v>
      </c>
      <c r="CF68" s="222" t="s">
        <v>6078</v>
      </c>
      <c r="CG68" s="223">
        <v>45016</v>
      </c>
      <c r="CH68" s="221" t="s">
        <v>9950</v>
      </c>
      <c r="CI68" s="222" t="e">
        <v>#N/A</v>
      </c>
      <c r="CJ68" s="222" t="e">
        <v>#N/A</v>
      </c>
      <c r="CK68" s="222" t="e">
        <v>#N/A</v>
      </c>
      <c r="CL68" s="222" t="e">
        <v>#N/A</v>
      </c>
      <c r="CM68" s="222" t="e">
        <v>#N/A</v>
      </c>
      <c r="CN68" s="222" t="e">
        <v>#N/A</v>
      </c>
      <c r="CO68" s="225" t="e">
        <v>#N/A</v>
      </c>
      <c r="CP68" s="222" t="s">
        <v>6083</v>
      </c>
      <c r="CQ68" s="224">
        <v>0</v>
      </c>
      <c r="CR68" s="224" t="s">
        <v>14</v>
      </c>
      <c r="CS68" s="224" t="s">
        <v>14</v>
      </c>
      <c r="CT68" s="224" t="s">
        <v>14</v>
      </c>
      <c r="CU68" s="224" t="s">
        <v>5841</v>
      </c>
      <c r="CV68" s="224" t="s">
        <v>14</v>
      </c>
      <c r="CW68" s="214">
        <v>45016</v>
      </c>
      <c r="CX68" s="222" t="s">
        <v>6061</v>
      </c>
      <c r="CY68" s="218">
        <v>73000</v>
      </c>
      <c r="CZ68" s="218" t="s">
        <v>6049</v>
      </c>
      <c r="DA68" s="218" t="s">
        <v>74</v>
      </c>
      <c r="DB68" s="218">
        <v>1</v>
      </c>
      <c r="DC68" s="218" t="s">
        <v>6064</v>
      </c>
      <c r="DD68" s="218" t="s">
        <v>6050</v>
      </c>
      <c r="DE68" s="220">
        <v>45016</v>
      </c>
      <c r="DF68" s="221" t="s">
        <v>6065</v>
      </c>
      <c r="DG68" s="213">
        <v>707000</v>
      </c>
      <c r="DH68" s="224" t="s">
        <v>6062</v>
      </c>
      <c r="DI68" s="224" t="s">
        <v>1882</v>
      </c>
      <c r="DJ68" s="224">
        <v>2</v>
      </c>
      <c r="DK68" s="224" t="s">
        <v>6064</v>
      </c>
      <c r="DL68" s="224" t="s">
        <v>6063</v>
      </c>
      <c r="DM68" s="214">
        <v>45016</v>
      </c>
      <c r="DN68" s="222" t="s">
        <v>6068</v>
      </c>
      <c r="DO68" s="218">
        <v>226000</v>
      </c>
      <c r="DP68" s="222" t="s">
        <v>6066</v>
      </c>
      <c r="DQ68" s="222" t="s">
        <v>74</v>
      </c>
      <c r="DR68" s="222">
        <v>1</v>
      </c>
      <c r="DS68" s="222" t="s">
        <v>6064</v>
      </c>
      <c r="DT68" s="222" t="s">
        <v>6067</v>
      </c>
      <c r="DU68" s="223">
        <v>45016</v>
      </c>
      <c r="DV68" s="221" t="s">
        <v>6069</v>
      </c>
      <c r="DW68" s="213">
        <v>73000</v>
      </c>
      <c r="DX68" s="224" t="s">
        <v>6049</v>
      </c>
      <c r="DY68" s="224" t="s">
        <v>74</v>
      </c>
      <c r="DZ68" s="224">
        <v>1</v>
      </c>
      <c r="EA68" s="224" t="s">
        <v>6064</v>
      </c>
      <c r="EB68" s="224" t="s">
        <v>6050</v>
      </c>
      <c r="EC68" s="214">
        <v>45016</v>
      </c>
      <c r="ED68" s="222" t="s">
        <v>6070</v>
      </c>
      <c r="EE68" s="218">
        <v>0</v>
      </c>
      <c r="EF68" s="222" t="s">
        <v>14</v>
      </c>
      <c r="EG68" s="222" t="s">
        <v>1882</v>
      </c>
      <c r="EH68" s="222">
        <v>2</v>
      </c>
      <c r="EI68" s="222" t="s">
        <v>6064</v>
      </c>
      <c r="EJ68" s="222" t="s">
        <v>14</v>
      </c>
      <c r="EK68" s="223">
        <v>45016</v>
      </c>
      <c r="EL68" s="221" t="s">
        <v>6071</v>
      </c>
      <c r="EM68" s="213">
        <v>0</v>
      </c>
      <c r="EN68" s="224" t="s">
        <v>14</v>
      </c>
      <c r="EO68" s="224" t="s">
        <v>1882</v>
      </c>
      <c r="EP68" s="224">
        <v>2</v>
      </c>
      <c r="EQ68" s="224" t="s">
        <v>6064</v>
      </c>
      <c r="ER68" s="224" t="s">
        <v>14</v>
      </c>
      <c r="ES68" s="214">
        <v>45016</v>
      </c>
      <c r="ET68" s="222" t="s">
        <v>6060</v>
      </c>
      <c r="EU68" s="222">
        <v>50</v>
      </c>
      <c r="EV68" s="222" t="s">
        <v>6057</v>
      </c>
      <c r="EW68" s="222" t="s">
        <v>74</v>
      </c>
      <c r="EX68" s="222">
        <v>1</v>
      </c>
      <c r="EY68" s="222" t="s">
        <v>6059</v>
      </c>
      <c r="EZ68" s="222" t="s">
        <v>6058</v>
      </c>
      <c r="FA68" s="223">
        <v>45016</v>
      </c>
      <c r="FB68" s="221" t="s">
        <v>6073</v>
      </c>
      <c r="FC68" s="224">
        <v>2</v>
      </c>
      <c r="FD68" s="224" t="s">
        <v>14</v>
      </c>
      <c r="FE68" s="224" t="s">
        <v>74</v>
      </c>
      <c r="FF68" s="224">
        <v>1</v>
      </c>
      <c r="FG68" s="224" t="s">
        <v>6072</v>
      </c>
      <c r="FH68" s="224" t="s">
        <v>14</v>
      </c>
      <c r="FI68" s="214">
        <v>45016</v>
      </c>
      <c r="FJ68" s="221" t="s">
        <v>6074</v>
      </c>
      <c r="FK68" s="222">
        <v>0</v>
      </c>
      <c r="FL68" s="222" t="s">
        <v>14</v>
      </c>
      <c r="FM68" s="222" t="s">
        <v>14</v>
      </c>
      <c r="FN68" s="222" t="s">
        <v>14</v>
      </c>
      <c r="FO68" s="222" t="s">
        <v>5841</v>
      </c>
      <c r="FP68" s="218" t="s">
        <v>14</v>
      </c>
      <c r="FQ68" s="219">
        <v>45016</v>
      </c>
      <c r="FR68" s="221" t="s">
        <v>6075</v>
      </c>
      <c r="FS68" s="224">
        <v>0</v>
      </c>
      <c r="FT68" s="224" t="s">
        <v>14</v>
      </c>
      <c r="FU68" s="224" t="s">
        <v>14</v>
      </c>
      <c r="FV68" s="224" t="s">
        <v>14</v>
      </c>
      <c r="FW68" s="224" t="s">
        <v>5841</v>
      </c>
      <c r="FX68" s="224" t="s">
        <v>14</v>
      </c>
      <c r="FY68" s="214">
        <v>45016</v>
      </c>
      <c r="FZ68" s="222" t="s">
        <v>6143</v>
      </c>
      <c r="GA68" s="222">
        <v>0</v>
      </c>
      <c r="GB68" s="222" t="s">
        <v>2373</v>
      </c>
      <c r="GC68" s="222" t="s">
        <v>30</v>
      </c>
      <c r="GD68" s="222">
        <v>2</v>
      </c>
      <c r="GE68" s="222" t="s">
        <v>14</v>
      </c>
      <c r="GF68" s="222" t="s">
        <v>14</v>
      </c>
      <c r="GG68" s="223">
        <v>45016</v>
      </c>
      <c r="GH68" s="221" t="s">
        <v>6149</v>
      </c>
      <c r="GI68" s="224">
        <v>0</v>
      </c>
      <c r="GJ68" s="224" t="s">
        <v>2373</v>
      </c>
      <c r="GK68" s="224" t="s">
        <v>30</v>
      </c>
      <c r="GL68" s="224">
        <v>2</v>
      </c>
      <c r="GM68" s="224" t="s">
        <v>14</v>
      </c>
      <c r="GN68" s="224" t="s">
        <v>14</v>
      </c>
      <c r="GO68" s="214">
        <v>45016</v>
      </c>
      <c r="GP68" s="222" t="s">
        <v>6144</v>
      </c>
      <c r="GQ68" s="222">
        <v>1</v>
      </c>
      <c r="GR68" s="222" t="s">
        <v>2373</v>
      </c>
      <c r="GS68" s="222" t="s">
        <v>30</v>
      </c>
      <c r="GT68" s="222">
        <v>2</v>
      </c>
      <c r="GU68" s="222" t="s">
        <v>14</v>
      </c>
      <c r="GV68" s="222" t="s">
        <v>14</v>
      </c>
      <c r="GW68" s="223">
        <v>45016</v>
      </c>
      <c r="GX68" s="221" t="s">
        <v>6150</v>
      </c>
      <c r="GY68" s="224">
        <v>0</v>
      </c>
      <c r="GZ68" s="224" t="s">
        <v>2373</v>
      </c>
      <c r="HA68" s="224" t="s">
        <v>30</v>
      </c>
      <c r="HB68" s="224">
        <v>2</v>
      </c>
      <c r="HC68" s="224" t="s">
        <v>14</v>
      </c>
      <c r="HD68" s="224" t="s">
        <v>14</v>
      </c>
      <c r="HE68" s="214">
        <v>45016</v>
      </c>
      <c r="HF68" s="222" t="s">
        <v>6142</v>
      </c>
      <c r="HG68" s="222">
        <v>0</v>
      </c>
      <c r="HH68" s="222" t="s">
        <v>2373</v>
      </c>
      <c r="HI68" s="222" t="s">
        <v>30</v>
      </c>
      <c r="HJ68" s="222">
        <v>2</v>
      </c>
      <c r="HK68" s="222" t="s">
        <v>14</v>
      </c>
      <c r="HL68" s="222" t="s">
        <v>14</v>
      </c>
      <c r="HM68" s="223">
        <v>45016</v>
      </c>
      <c r="HN68" s="221" t="s">
        <v>6148</v>
      </c>
      <c r="HO68" s="224">
        <v>0</v>
      </c>
      <c r="HP68" s="224" t="s">
        <v>2373</v>
      </c>
      <c r="HQ68" s="224" t="s">
        <v>30</v>
      </c>
      <c r="HR68" s="224">
        <v>2</v>
      </c>
      <c r="HS68" s="224" t="s">
        <v>14</v>
      </c>
      <c r="HT68" s="224" t="s">
        <v>14</v>
      </c>
      <c r="HU68" s="214">
        <v>45016</v>
      </c>
      <c r="HV68" s="222" t="s">
        <v>6145</v>
      </c>
      <c r="HW68" s="222">
        <v>0</v>
      </c>
      <c r="HX68" s="222" t="s">
        <v>2373</v>
      </c>
      <c r="HY68" s="222" t="s">
        <v>30</v>
      </c>
      <c r="HZ68" s="222">
        <v>2</v>
      </c>
      <c r="IA68" s="222" t="s">
        <v>14</v>
      </c>
      <c r="IB68" s="222" t="s">
        <v>14</v>
      </c>
      <c r="IC68" s="223">
        <v>45016</v>
      </c>
      <c r="ID68" s="221" t="s">
        <v>6147</v>
      </c>
      <c r="IE68" s="224">
        <v>0</v>
      </c>
      <c r="IF68" s="224" t="s">
        <v>2373</v>
      </c>
      <c r="IG68" s="224" t="s">
        <v>30</v>
      </c>
      <c r="IH68" s="224">
        <v>2</v>
      </c>
      <c r="II68" s="224" t="s">
        <v>14</v>
      </c>
      <c r="IJ68" s="224" t="s">
        <v>14</v>
      </c>
      <c r="IK68" s="214">
        <v>45016</v>
      </c>
      <c r="IL68" s="222" t="s">
        <v>6146</v>
      </c>
      <c r="IM68" s="222">
        <v>3</v>
      </c>
      <c r="IN68" s="222" t="s">
        <v>2373</v>
      </c>
      <c r="IO68" s="222" t="s">
        <v>30</v>
      </c>
      <c r="IP68" s="222">
        <v>2</v>
      </c>
      <c r="IQ68" s="222" t="s">
        <v>14</v>
      </c>
      <c r="IR68" s="222" t="s">
        <v>14</v>
      </c>
      <c r="IS68" s="223">
        <v>45016</v>
      </c>
    </row>
    <row r="69" spans="1:253" s="11" customFormat="1" ht="12.95" customHeight="1" x14ac:dyDescent="0.2">
      <c r="A69" s="11" t="s">
        <v>2945</v>
      </c>
      <c r="B69" s="11" t="s">
        <v>9466</v>
      </c>
      <c r="C69" s="11" t="s">
        <v>2946</v>
      </c>
      <c r="D69" s="11" t="s">
        <v>2947</v>
      </c>
      <c r="E69" s="11" t="s">
        <v>8847</v>
      </c>
      <c r="F69" s="11" t="s">
        <v>5384</v>
      </c>
      <c r="G69" s="212">
        <v>118414000</v>
      </c>
      <c r="H69" s="213" t="s">
        <v>5381</v>
      </c>
      <c r="I69" s="213" t="s">
        <v>1882</v>
      </c>
      <c r="J69" s="213">
        <v>2</v>
      </c>
      <c r="K69" s="213" t="s">
        <v>5383</v>
      </c>
      <c r="L69" s="213" t="s">
        <v>5382</v>
      </c>
      <c r="M69" s="214">
        <v>45013</v>
      </c>
      <c r="N69" s="221" t="s">
        <v>5388</v>
      </c>
      <c r="O69" s="216">
        <v>1943950</v>
      </c>
      <c r="P69" s="216" t="s">
        <v>5385</v>
      </c>
      <c r="Q69" s="216" t="s">
        <v>1882</v>
      </c>
      <c r="R69" s="216">
        <v>2</v>
      </c>
      <c r="S69" s="216" t="s">
        <v>5387</v>
      </c>
      <c r="T69" s="216" t="s">
        <v>5386</v>
      </c>
      <c r="U69" s="217">
        <v>45013</v>
      </c>
      <c r="V69" s="221" t="s">
        <v>5390</v>
      </c>
      <c r="W69" s="213">
        <v>118414000</v>
      </c>
      <c r="X69" s="213" t="s">
        <v>5385</v>
      </c>
      <c r="Y69" s="213" t="s">
        <v>19</v>
      </c>
      <c r="Z69" s="213">
        <v>3</v>
      </c>
      <c r="AA69" s="213" t="s">
        <v>5389</v>
      </c>
      <c r="AB69" s="213" t="s">
        <v>5382</v>
      </c>
      <c r="AC69" s="214">
        <v>45013</v>
      </c>
      <c r="AD69" s="221" t="s">
        <v>5394</v>
      </c>
      <c r="AE69" s="218">
        <v>607000</v>
      </c>
      <c r="AF69" s="218" t="s">
        <v>5391</v>
      </c>
      <c r="AG69" s="218" t="s">
        <v>19</v>
      </c>
      <c r="AH69" s="218">
        <v>3</v>
      </c>
      <c r="AI69" s="218" t="s">
        <v>5393</v>
      </c>
      <c r="AJ69" s="218" t="s">
        <v>5392</v>
      </c>
      <c r="AK69" s="219">
        <v>45013</v>
      </c>
      <c r="AL69" s="221" t="s">
        <v>5395</v>
      </c>
      <c r="AM69" s="213">
        <v>607000</v>
      </c>
      <c r="AN69" s="213" t="s">
        <v>5391</v>
      </c>
      <c r="AO69" s="213" t="s">
        <v>19</v>
      </c>
      <c r="AP69" s="213">
        <v>3</v>
      </c>
      <c r="AQ69" s="213" t="s">
        <v>5393</v>
      </c>
      <c r="AR69" s="213" t="s">
        <v>5392</v>
      </c>
      <c r="AS69" s="214">
        <v>45013</v>
      </c>
      <c r="AT69" s="222" t="s">
        <v>5396</v>
      </c>
      <c r="AU69" s="218" t="s">
        <v>14</v>
      </c>
      <c r="AV69" s="218" t="s">
        <v>794</v>
      </c>
      <c r="AW69" s="218" t="s">
        <v>14</v>
      </c>
      <c r="AX69" s="218" t="s">
        <v>14</v>
      </c>
      <c r="AY69" s="218" t="s">
        <v>4024</v>
      </c>
      <c r="AZ69" s="218" t="s">
        <v>794</v>
      </c>
      <c r="BA69" s="219">
        <v>45013</v>
      </c>
      <c r="BB69" s="221" t="s">
        <v>5417</v>
      </c>
      <c r="BC69" s="213" t="s">
        <v>14</v>
      </c>
      <c r="BD69" s="213" t="s">
        <v>14</v>
      </c>
      <c r="BE69" s="213" t="s">
        <v>14</v>
      </c>
      <c r="BF69" s="213" t="s">
        <v>14</v>
      </c>
      <c r="BG69" s="213" t="s">
        <v>5416</v>
      </c>
      <c r="BH69" s="213" t="s">
        <v>14</v>
      </c>
      <c r="BI69" s="214">
        <v>45013</v>
      </c>
      <c r="BJ69" s="222" t="s">
        <v>5400</v>
      </c>
      <c r="BK69" s="222">
        <v>8514</v>
      </c>
      <c r="BL69" s="222" t="s">
        <v>5397</v>
      </c>
      <c r="BM69" s="222" t="s">
        <v>1882</v>
      </c>
      <c r="BN69" s="222">
        <v>2</v>
      </c>
      <c r="BO69" s="222" t="s">
        <v>5399</v>
      </c>
      <c r="BP69" s="218" t="s">
        <v>5398</v>
      </c>
      <c r="BQ69" s="223">
        <v>45013</v>
      </c>
      <c r="BR69" s="221" t="s">
        <v>5419</v>
      </c>
      <c r="BS69" s="224" t="s">
        <v>14</v>
      </c>
      <c r="BT69" s="224" t="s">
        <v>14</v>
      </c>
      <c r="BU69" s="224" t="s">
        <v>14</v>
      </c>
      <c r="BV69" s="224" t="s">
        <v>14</v>
      </c>
      <c r="BW69" s="224" t="s">
        <v>5418</v>
      </c>
      <c r="BX69" s="224" t="s">
        <v>14</v>
      </c>
      <c r="BY69" s="214">
        <v>45013</v>
      </c>
      <c r="BZ69" s="222" t="s">
        <v>5421</v>
      </c>
      <c r="CA69" s="222" t="s">
        <v>14</v>
      </c>
      <c r="CB69" s="222" t="s">
        <v>14</v>
      </c>
      <c r="CC69" s="222" t="s">
        <v>14</v>
      </c>
      <c r="CD69" s="222" t="s">
        <v>14</v>
      </c>
      <c r="CE69" s="222" t="s">
        <v>5420</v>
      </c>
      <c r="CF69" s="222" t="s">
        <v>14</v>
      </c>
      <c r="CG69" s="223">
        <v>45013</v>
      </c>
      <c r="CH69" s="221" t="s">
        <v>9951</v>
      </c>
      <c r="CI69" s="222" t="e">
        <v>#N/A</v>
      </c>
      <c r="CJ69" s="222" t="e">
        <v>#N/A</v>
      </c>
      <c r="CK69" s="222" t="e">
        <v>#N/A</v>
      </c>
      <c r="CL69" s="222" t="e">
        <v>#N/A</v>
      </c>
      <c r="CM69" s="222" t="e">
        <v>#N/A</v>
      </c>
      <c r="CN69" s="222" t="e">
        <v>#N/A</v>
      </c>
      <c r="CO69" s="225" t="e">
        <v>#N/A</v>
      </c>
      <c r="CP69" s="222" t="s">
        <v>5423</v>
      </c>
      <c r="CQ69" s="224" t="s">
        <v>14</v>
      </c>
      <c r="CR69" s="224" t="s">
        <v>14</v>
      </c>
      <c r="CS69" s="224" t="s">
        <v>14</v>
      </c>
      <c r="CT69" s="224" t="s">
        <v>14</v>
      </c>
      <c r="CU69" s="224" t="s">
        <v>5422</v>
      </c>
      <c r="CV69" s="224" t="s">
        <v>14</v>
      </c>
      <c r="CW69" s="214">
        <v>45013</v>
      </c>
      <c r="CX69" s="222" t="s">
        <v>5403</v>
      </c>
      <c r="CY69" s="218">
        <v>106000</v>
      </c>
      <c r="CZ69" s="218" t="s">
        <v>5408</v>
      </c>
      <c r="DA69" s="218" t="s">
        <v>19</v>
      </c>
      <c r="DB69" s="218">
        <v>3</v>
      </c>
      <c r="DC69" s="218" t="s">
        <v>5409</v>
      </c>
      <c r="DD69" s="218" t="s">
        <v>5402</v>
      </c>
      <c r="DE69" s="220">
        <v>45013</v>
      </c>
      <c r="DF69" s="221" t="s">
        <v>5406</v>
      </c>
      <c r="DG69" s="213">
        <v>117806000</v>
      </c>
      <c r="DH69" s="224" t="s">
        <v>5404</v>
      </c>
      <c r="DI69" s="224" t="s">
        <v>19</v>
      </c>
      <c r="DJ69" s="224">
        <v>3</v>
      </c>
      <c r="DK69" s="224" t="s">
        <v>1842</v>
      </c>
      <c r="DL69" s="224" t="s">
        <v>5405</v>
      </c>
      <c r="DM69" s="214">
        <v>45013</v>
      </c>
      <c r="DN69" s="222" t="s">
        <v>5407</v>
      </c>
      <c r="DO69" s="218">
        <v>502000</v>
      </c>
      <c r="DP69" s="222" t="s">
        <v>5391</v>
      </c>
      <c r="DQ69" s="222" t="s">
        <v>19</v>
      </c>
      <c r="DR69" s="222">
        <v>3</v>
      </c>
      <c r="DS69" s="222" t="s">
        <v>4233</v>
      </c>
      <c r="DT69" s="222" t="s">
        <v>5405</v>
      </c>
      <c r="DU69" s="223">
        <v>45013</v>
      </c>
      <c r="DV69" s="221" t="s">
        <v>5410</v>
      </c>
      <c r="DW69" s="213">
        <v>106000</v>
      </c>
      <c r="DX69" s="224" t="s">
        <v>5408</v>
      </c>
      <c r="DY69" s="224" t="s">
        <v>19</v>
      </c>
      <c r="DZ69" s="224">
        <v>3</v>
      </c>
      <c r="EA69" s="224" t="s">
        <v>5409</v>
      </c>
      <c r="EB69" s="224" t="s">
        <v>5402</v>
      </c>
      <c r="EC69" s="214">
        <v>45013</v>
      </c>
      <c r="ED69" s="222" t="s">
        <v>5411</v>
      </c>
      <c r="EE69" s="218">
        <v>0</v>
      </c>
      <c r="EF69" s="222" t="s">
        <v>14</v>
      </c>
      <c r="EG69" s="222" t="s">
        <v>14</v>
      </c>
      <c r="EH69" s="222" t="s">
        <v>14</v>
      </c>
      <c r="EI69" s="222" t="s">
        <v>4026</v>
      </c>
      <c r="EJ69" s="222" t="s">
        <v>14</v>
      </c>
      <c r="EK69" s="223">
        <v>45013</v>
      </c>
      <c r="EL69" s="221" t="s">
        <v>5412</v>
      </c>
      <c r="EM69" s="213">
        <v>0</v>
      </c>
      <c r="EN69" s="224" t="s">
        <v>14</v>
      </c>
      <c r="EO69" s="224" t="s">
        <v>14</v>
      </c>
      <c r="EP69" s="224" t="s">
        <v>14</v>
      </c>
      <c r="EQ69" s="224" t="s">
        <v>4028</v>
      </c>
      <c r="ER69" s="224" t="s">
        <v>14</v>
      </c>
      <c r="ES69" s="214">
        <v>45013</v>
      </c>
      <c r="ET69" s="222" t="s">
        <v>5401</v>
      </c>
      <c r="EU69" s="222">
        <v>8514</v>
      </c>
      <c r="EV69" s="222" t="s">
        <v>5397</v>
      </c>
      <c r="EW69" s="222" t="s">
        <v>1882</v>
      </c>
      <c r="EX69" s="222">
        <v>2</v>
      </c>
      <c r="EY69" s="222" t="s">
        <v>5399</v>
      </c>
      <c r="EZ69" s="222" t="s">
        <v>5398</v>
      </c>
      <c r="FA69" s="223">
        <v>45013</v>
      </c>
      <c r="FB69" s="221" t="s">
        <v>5413</v>
      </c>
      <c r="FC69" s="224">
        <v>5</v>
      </c>
      <c r="FD69" s="224" t="s">
        <v>5391</v>
      </c>
      <c r="FE69" s="224" t="s">
        <v>19</v>
      </c>
      <c r="FF69" s="224">
        <v>3</v>
      </c>
      <c r="FG69" s="224" t="s">
        <v>2114</v>
      </c>
      <c r="FH69" s="224" t="s">
        <v>5392</v>
      </c>
      <c r="FI69" s="214">
        <v>45013</v>
      </c>
      <c r="FJ69" s="221" t="s">
        <v>5414</v>
      </c>
      <c r="FK69" s="222" t="s">
        <v>14</v>
      </c>
      <c r="FL69" s="222" t="s">
        <v>14</v>
      </c>
      <c r="FM69" s="222" t="s">
        <v>14</v>
      </c>
      <c r="FN69" s="222" t="s">
        <v>14</v>
      </c>
      <c r="FO69" s="222" t="s">
        <v>4034</v>
      </c>
      <c r="FP69" s="218" t="s">
        <v>14</v>
      </c>
      <c r="FQ69" s="219">
        <v>45013</v>
      </c>
      <c r="FR69" s="221" t="s">
        <v>5415</v>
      </c>
      <c r="FS69" s="224" t="s">
        <v>14</v>
      </c>
      <c r="FT69" s="224" t="s">
        <v>14</v>
      </c>
      <c r="FU69" s="224" t="s">
        <v>14</v>
      </c>
      <c r="FV69" s="224" t="s">
        <v>14</v>
      </c>
      <c r="FW69" s="224" t="s">
        <v>4036</v>
      </c>
      <c r="FX69" s="224" t="s">
        <v>14</v>
      </c>
      <c r="FY69" s="214">
        <v>45013</v>
      </c>
      <c r="FZ69" s="222" t="s">
        <v>2949</v>
      </c>
      <c r="GA69" s="222">
        <v>0</v>
      </c>
      <c r="GB69" s="222" t="s">
        <v>2373</v>
      </c>
      <c r="GC69" s="222" t="s">
        <v>30</v>
      </c>
      <c r="GD69" s="222">
        <v>2</v>
      </c>
      <c r="GE69" s="222" t="s">
        <v>14</v>
      </c>
      <c r="GF69" s="222" t="s">
        <v>14</v>
      </c>
      <c r="GG69" s="223">
        <v>44863</v>
      </c>
      <c r="GH69" s="221" t="s">
        <v>2955</v>
      </c>
      <c r="GI69" s="224">
        <v>1</v>
      </c>
      <c r="GJ69" s="224" t="s">
        <v>2373</v>
      </c>
      <c r="GK69" s="224" t="s">
        <v>30</v>
      </c>
      <c r="GL69" s="224">
        <v>2</v>
      </c>
      <c r="GM69" s="224" t="s">
        <v>14</v>
      </c>
      <c r="GN69" s="224" t="s">
        <v>14</v>
      </c>
      <c r="GO69" s="214">
        <v>44863</v>
      </c>
      <c r="GP69" s="222" t="s">
        <v>2950</v>
      </c>
      <c r="GQ69" s="222">
        <v>0</v>
      </c>
      <c r="GR69" s="222" t="s">
        <v>2373</v>
      </c>
      <c r="GS69" s="222" t="s">
        <v>30</v>
      </c>
      <c r="GT69" s="222">
        <v>2</v>
      </c>
      <c r="GU69" s="222" t="s">
        <v>14</v>
      </c>
      <c r="GV69" s="222" t="s">
        <v>14</v>
      </c>
      <c r="GW69" s="223">
        <v>44863</v>
      </c>
      <c r="GX69" s="221" t="s">
        <v>2956</v>
      </c>
      <c r="GY69" s="224">
        <v>0</v>
      </c>
      <c r="GZ69" s="224" t="s">
        <v>2373</v>
      </c>
      <c r="HA69" s="224" t="s">
        <v>30</v>
      </c>
      <c r="HB69" s="224">
        <v>2</v>
      </c>
      <c r="HC69" s="224" t="s">
        <v>14</v>
      </c>
      <c r="HD69" s="224" t="s">
        <v>14</v>
      </c>
      <c r="HE69" s="214">
        <v>44863</v>
      </c>
      <c r="HF69" s="222" t="s">
        <v>2948</v>
      </c>
      <c r="HG69" s="222">
        <v>2</v>
      </c>
      <c r="HH69" s="222" t="s">
        <v>2373</v>
      </c>
      <c r="HI69" s="222" t="s">
        <v>30</v>
      </c>
      <c r="HJ69" s="222">
        <v>2</v>
      </c>
      <c r="HK69" s="222" t="s">
        <v>14</v>
      </c>
      <c r="HL69" s="222" t="s">
        <v>14</v>
      </c>
      <c r="HM69" s="223">
        <v>44863</v>
      </c>
      <c r="HN69" s="221" t="s">
        <v>2954</v>
      </c>
      <c r="HO69" s="224">
        <v>3</v>
      </c>
      <c r="HP69" s="224" t="s">
        <v>2373</v>
      </c>
      <c r="HQ69" s="224" t="s">
        <v>30</v>
      </c>
      <c r="HR69" s="224">
        <v>2</v>
      </c>
      <c r="HS69" s="224" t="s">
        <v>14</v>
      </c>
      <c r="HT69" s="224" t="s">
        <v>14</v>
      </c>
      <c r="HU69" s="214">
        <v>44863</v>
      </c>
      <c r="HV69" s="222" t="s">
        <v>2951</v>
      </c>
      <c r="HW69" s="222">
        <v>1</v>
      </c>
      <c r="HX69" s="222" t="s">
        <v>2373</v>
      </c>
      <c r="HY69" s="222" t="s">
        <v>30</v>
      </c>
      <c r="HZ69" s="222">
        <v>2</v>
      </c>
      <c r="IA69" s="222" t="s">
        <v>14</v>
      </c>
      <c r="IB69" s="222" t="s">
        <v>14</v>
      </c>
      <c r="IC69" s="223">
        <v>44863</v>
      </c>
      <c r="ID69" s="221" t="s">
        <v>2953</v>
      </c>
      <c r="IE69" s="224">
        <v>0</v>
      </c>
      <c r="IF69" s="224" t="s">
        <v>2373</v>
      </c>
      <c r="IG69" s="224" t="s">
        <v>30</v>
      </c>
      <c r="IH69" s="224">
        <v>2</v>
      </c>
      <c r="II69" s="224" t="s">
        <v>14</v>
      </c>
      <c r="IJ69" s="224" t="s">
        <v>14</v>
      </c>
      <c r="IK69" s="214">
        <v>44863</v>
      </c>
      <c r="IL69" s="222" t="s">
        <v>2952</v>
      </c>
      <c r="IM69" s="222">
        <v>3</v>
      </c>
      <c r="IN69" s="222" t="s">
        <v>2373</v>
      </c>
      <c r="IO69" s="222" t="s">
        <v>30</v>
      </c>
      <c r="IP69" s="222">
        <v>2</v>
      </c>
      <c r="IQ69" s="222" t="s">
        <v>14</v>
      </c>
      <c r="IR69" s="222" t="s">
        <v>14</v>
      </c>
      <c r="IS69" s="223">
        <v>44863</v>
      </c>
    </row>
    <row r="70" spans="1:253" s="11" customFormat="1" ht="12.95" customHeight="1" x14ac:dyDescent="0.2">
      <c r="A70" s="11" t="s">
        <v>2957</v>
      </c>
      <c r="B70" s="11" t="s">
        <v>9466</v>
      </c>
      <c r="C70" s="11" t="s">
        <v>2958</v>
      </c>
      <c r="D70" s="11" t="s">
        <v>2947</v>
      </c>
      <c r="E70" s="11" t="s">
        <v>8847</v>
      </c>
      <c r="F70" s="11" t="s">
        <v>5424</v>
      </c>
      <c r="G70" s="212">
        <v>118414000</v>
      </c>
      <c r="H70" s="213" t="s">
        <v>5381</v>
      </c>
      <c r="I70" s="213" t="s">
        <v>1882</v>
      </c>
      <c r="J70" s="213">
        <v>2</v>
      </c>
      <c r="K70" s="213" t="s">
        <v>5383</v>
      </c>
      <c r="L70" s="213" t="s">
        <v>5382</v>
      </c>
      <c r="M70" s="214">
        <v>45013</v>
      </c>
      <c r="N70" s="221" t="s">
        <v>5427</v>
      </c>
      <c r="O70" s="216">
        <v>1943950</v>
      </c>
      <c r="P70" s="216" t="s">
        <v>5385</v>
      </c>
      <c r="Q70" s="216" t="s">
        <v>1882</v>
      </c>
      <c r="R70" s="216">
        <v>2</v>
      </c>
      <c r="S70" s="216" t="s">
        <v>5426</v>
      </c>
      <c r="T70" s="216" t="s">
        <v>5425</v>
      </c>
      <c r="U70" s="217">
        <v>45013</v>
      </c>
      <c r="V70" s="221" t="s">
        <v>5430</v>
      </c>
      <c r="W70" s="213">
        <v>118414000</v>
      </c>
      <c r="X70" s="213" t="s">
        <v>5385</v>
      </c>
      <c r="Y70" s="213" t="s">
        <v>19</v>
      </c>
      <c r="Z70" s="213">
        <v>3</v>
      </c>
      <c r="AA70" s="213" t="s">
        <v>5429</v>
      </c>
      <c r="AB70" s="213" t="s">
        <v>5428</v>
      </c>
      <c r="AC70" s="214">
        <v>45013</v>
      </c>
      <c r="AD70" s="221" t="s">
        <v>5433</v>
      </c>
      <c r="AE70" s="218">
        <v>379000</v>
      </c>
      <c r="AF70" s="218" t="s">
        <v>5431</v>
      </c>
      <c r="AG70" s="218" t="s">
        <v>19</v>
      </c>
      <c r="AH70" s="218">
        <v>3</v>
      </c>
      <c r="AI70" s="218" t="s">
        <v>5432</v>
      </c>
      <c r="AJ70" s="218" t="s">
        <v>4021</v>
      </c>
      <c r="AK70" s="219">
        <v>45013</v>
      </c>
      <c r="AL70" s="221" t="s">
        <v>5434</v>
      </c>
      <c r="AM70" s="213">
        <v>379000</v>
      </c>
      <c r="AN70" s="213" t="s">
        <v>5431</v>
      </c>
      <c r="AO70" s="213" t="s">
        <v>19</v>
      </c>
      <c r="AP70" s="213">
        <v>3</v>
      </c>
      <c r="AQ70" s="213" t="s">
        <v>5432</v>
      </c>
      <c r="AR70" s="213" t="s">
        <v>4021</v>
      </c>
      <c r="AS70" s="214">
        <v>45013</v>
      </c>
      <c r="AT70" s="222" t="s">
        <v>5435</v>
      </c>
      <c r="AU70" s="218" t="s">
        <v>14</v>
      </c>
      <c r="AV70" s="218" t="s">
        <v>14</v>
      </c>
      <c r="AW70" s="218" t="s">
        <v>14</v>
      </c>
      <c r="AX70" s="218" t="s">
        <v>14</v>
      </c>
      <c r="AY70" s="218" t="s">
        <v>4024</v>
      </c>
      <c r="AZ70" s="218" t="s">
        <v>14</v>
      </c>
      <c r="BA70" s="219">
        <v>45013</v>
      </c>
      <c r="BB70" s="221" t="s">
        <v>5449</v>
      </c>
      <c r="BC70" s="213" t="s">
        <v>14</v>
      </c>
      <c r="BD70" s="213" t="s">
        <v>14</v>
      </c>
      <c r="BE70" s="213" t="s">
        <v>14</v>
      </c>
      <c r="BF70" s="213" t="s">
        <v>14</v>
      </c>
      <c r="BG70" s="213" t="s">
        <v>4131</v>
      </c>
      <c r="BH70" s="213" t="s">
        <v>14</v>
      </c>
      <c r="BI70" s="214">
        <v>45013</v>
      </c>
      <c r="BJ70" s="222" t="s">
        <v>5437</v>
      </c>
      <c r="BK70" s="222">
        <v>7705</v>
      </c>
      <c r="BL70" s="222" t="s">
        <v>5397</v>
      </c>
      <c r="BM70" s="222" t="s">
        <v>1882</v>
      </c>
      <c r="BN70" s="222">
        <v>2</v>
      </c>
      <c r="BO70" s="222" t="s">
        <v>5436</v>
      </c>
      <c r="BP70" s="218" t="s">
        <v>1396</v>
      </c>
      <c r="BQ70" s="223">
        <v>45013</v>
      </c>
      <c r="BR70" s="221" t="s">
        <v>5450</v>
      </c>
      <c r="BS70" s="224" t="s">
        <v>14</v>
      </c>
      <c r="BT70" s="224" t="s">
        <v>14</v>
      </c>
      <c r="BU70" s="224" t="s">
        <v>14</v>
      </c>
      <c r="BV70" s="224" t="s">
        <v>14</v>
      </c>
      <c r="BW70" s="224" t="s">
        <v>4042</v>
      </c>
      <c r="BX70" s="224" t="s">
        <v>14</v>
      </c>
      <c r="BY70" s="214">
        <v>45013</v>
      </c>
      <c r="BZ70" s="222" t="s">
        <v>5451</v>
      </c>
      <c r="CA70" s="222" t="s">
        <v>14</v>
      </c>
      <c r="CB70" s="222" t="s">
        <v>14</v>
      </c>
      <c r="CC70" s="222" t="s">
        <v>14</v>
      </c>
      <c r="CD70" s="222" t="s">
        <v>14</v>
      </c>
      <c r="CE70" s="222" t="s">
        <v>4044</v>
      </c>
      <c r="CF70" s="222" t="s">
        <v>14</v>
      </c>
      <c r="CG70" s="223">
        <v>45013</v>
      </c>
      <c r="CH70" s="221" t="s">
        <v>9952</v>
      </c>
      <c r="CI70" s="222" t="e">
        <v>#N/A</v>
      </c>
      <c r="CJ70" s="222" t="e">
        <v>#N/A</v>
      </c>
      <c r="CK70" s="222" t="e">
        <v>#N/A</v>
      </c>
      <c r="CL70" s="222" t="e">
        <v>#N/A</v>
      </c>
      <c r="CM70" s="222" t="e">
        <v>#N/A</v>
      </c>
      <c r="CN70" s="222" t="e">
        <v>#N/A</v>
      </c>
      <c r="CO70" s="225" t="e">
        <v>#N/A</v>
      </c>
      <c r="CP70" s="222" t="s">
        <v>5452</v>
      </c>
      <c r="CQ70" s="224" t="s">
        <v>14</v>
      </c>
      <c r="CR70" s="224" t="s">
        <v>14</v>
      </c>
      <c r="CS70" s="224" t="s">
        <v>14</v>
      </c>
      <c r="CT70" s="224" t="s">
        <v>14</v>
      </c>
      <c r="CU70" s="224" t="s">
        <v>4135</v>
      </c>
      <c r="CV70" s="224" t="s">
        <v>14</v>
      </c>
      <c r="CW70" s="214">
        <v>45013</v>
      </c>
      <c r="CX70" s="222" t="s">
        <v>5439</v>
      </c>
      <c r="CY70" s="218" t="s">
        <v>14</v>
      </c>
      <c r="CZ70" s="218" t="s">
        <v>14</v>
      </c>
      <c r="DA70" s="218" t="s">
        <v>14</v>
      </c>
      <c r="DB70" s="218" t="s">
        <v>14</v>
      </c>
      <c r="DC70" s="218" t="s">
        <v>4121</v>
      </c>
      <c r="DD70" s="218" t="s">
        <v>14</v>
      </c>
      <c r="DE70" s="220">
        <v>45013</v>
      </c>
      <c r="DF70" s="221" t="s">
        <v>5441</v>
      </c>
      <c r="DG70" s="213">
        <v>118035000</v>
      </c>
      <c r="DH70" s="224" t="s">
        <v>5440</v>
      </c>
      <c r="DI70" s="224" t="s">
        <v>19</v>
      </c>
      <c r="DJ70" s="224">
        <v>3</v>
      </c>
      <c r="DK70" s="224" t="s">
        <v>1842</v>
      </c>
      <c r="DL70" s="224" t="s">
        <v>4021</v>
      </c>
      <c r="DM70" s="214">
        <v>45013</v>
      </c>
      <c r="DN70" s="222" t="s">
        <v>5442</v>
      </c>
      <c r="DO70" s="218">
        <v>379000</v>
      </c>
      <c r="DP70" s="222" t="s">
        <v>5431</v>
      </c>
      <c r="DQ70" s="222" t="s">
        <v>19</v>
      </c>
      <c r="DR70" s="222">
        <v>3</v>
      </c>
      <c r="DS70" s="222" t="s">
        <v>4119</v>
      </c>
      <c r="DT70" s="222" t="s">
        <v>4021</v>
      </c>
      <c r="DU70" s="223">
        <v>45013</v>
      </c>
      <c r="DV70" s="221" t="s">
        <v>5443</v>
      </c>
      <c r="DW70" s="213" t="s">
        <v>14</v>
      </c>
      <c r="DX70" s="224" t="s">
        <v>14</v>
      </c>
      <c r="DY70" s="224" t="s">
        <v>14</v>
      </c>
      <c r="DZ70" s="224" t="s">
        <v>14</v>
      </c>
      <c r="EA70" s="224" t="s">
        <v>4121</v>
      </c>
      <c r="EB70" s="224" t="s">
        <v>14</v>
      </c>
      <c r="EC70" s="214">
        <v>45013</v>
      </c>
      <c r="ED70" s="222" t="s">
        <v>5444</v>
      </c>
      <c r="EE70" s="218" t="s">
        <v>14</v>
      </c>
      <c r="EF70" s="222" t="s">
        <v>14</v>
      </c>
      <c r="EG70" s="222" t="s">
        <v>14</v>
      </c>
      <c r="EH70" s="222" t="s">
        <v>14</v>
      </c>
      <c r="EI70" s="222" t="s">
        <v>4026</v>
      </c>
      <c r="EJ70" s="222" t="s">
        <v>14</v>
      </c>
      <c r="EK70" s="223">
        <v>45013</v>
      </c>
      <c r="EL70" s="221" t="s">
        <v>5445</v>
      </c>
      <c r="EM70" s="213" t="s">
        <v>14</v>
      </c>
      <c r="EN70" s="224" t="s">
        <v>14</v>
      </c>
      <c r="EO70" s="224" t="s">
        <v>14</v>
      </c>
      <c r="EP70" s="224" t="s">
        <v>14</v>
      </c>
      <c r="EQ70" s="224" t="s">
        <v>4028</v>
      </c>
      <c r="ER70" s="224" t="s">
        <v>14</v>
      </c>
      <c r="ES70" s="214">
        <v>45013</v>
      </c>
      <c r="ET70" s="222" t="s">
        <v>5438</v>
      </c>
      <c r="EU70" s="222">
        <v>8514</v>
      </c>
      <c r="EV70" s="222" t="s">
        <v>5397</v>
      </c>
      <c r="EW70" s="222" t="s">
        <v>1882</v>
      </c>
      <c r="EX70" s="222">
        <v>2</v>
      </c>
      <c r="EY70" s="222" t="s">
        <v>5436</v>
      </c>
      <c r="EZ70" s="222" t="s">
        <v>5398</v>
      </c>
      <c r="FA70" s="223">
        <v>45013</v>
      </c>
      <c r="FB70" s="221" t="s">
        <v>5446</v>
      </c>
      <c r="FC70" s="224">
        <v>5</v>
      </c>
      <c r="FD70" s="224" t="s">
        <v>5431</v>
      </c>
      <c r="FE70" s="224" t="s">
        <v>1882</v>
      </c>
      <c r="FF70" s="224">
        <v>2</v>
      </c>
      <c r="FG70" s="224" t="s">
        <v>2114</v>
      </c>
      <c r="FH70" s="224" t="s">
        <v>4021</v>
      </c>
      <c r="FI70" s="214">
        <v>45013</v>
      </c>
      <c r="FJ70" s="221" t="s">
        <v>5447</v>
      </c>
      <c r="FK70" s="222" t="s">
        <v>14</v>
      </c>
      <c r="FL70" s="222" t="s">
        <v>14</v>
      </c>
      <c r="FM70" s="222" t="s">
        <v>14</v>
      </c>
      <c r="FN70" s="222" t="s">
        <v>14</v>
      </c>
      <c r="FO70" s="222" t="s">
        <v>4127</v>
      </c>
      <c r="FP70" s="218" t="s">
        <v>14</v>
      </c>
      <c r="FQ70" s="219">
        <v>45013</v>
      </c>
      <c r="FR70" s="221" t="s">
        <v>5448</v>
      </c>
      <c r="FS70" s="224" t="s">
        <v>14</v>
      </c>
      <c r="FT70" s="224" t="s">
        <v>14</v>
      </c>
      <c r="FU70" s="224" t="s">
        <v>14</v>
      </c>
      <c r="FV70" s="224" t="s">
        <v>14</v>
      </c>
      <c r="FW70" s="224" t="s">
        <v>4129</v>
      </c>
      <c r="FX70" s="224" t="s">
        <v>14</v>
      </c>
      <c r="FY70" s="214">
        <v>45013</v>
      </c>
      <c r="FZ70" s="222" t="s">
        <v>2960</v>
      </c>
      <c r="GA70" s="222">
        <v>0</v>
      </c>
      <c r="GB70" s="222" t="s">
        <v>2373</v>
      </c>
      <c r="GC70" s="222" t="s">
        <v>30</v>
      </c>
      <c r="GD70" s="222">
        <v>2</v>
      </c>
      <c r="GE70" s="222" t="s">
        <v>14</v>
      </c>
      <c r="GF70" s="222" t="s">
        <v>14</v>
      </c>
      <c r="GG70" s="223">
        <v>44863</v>
      </c>
      <c r="GH70" s="221" t="s">
        <v>2966</v>
      </c>
      <c r="GI70" s="224">
        <v>1</v>
      </c>
      <c r="GJ70" s="224" t="s">
        <v>2373</v>
      </c>
      <c r="GK70" s="224" t="s">
        <v>30</v>
      </c>
      <c r="GL70" s="224">
        <v>2</v>
      </c>
      <c r="GM70" s="224" t="s">
        <v>14</v>
      </c>
      <c r="GN70" s="224" t="s">
        <v>14</v>
      </c>
      <c r="GO70" s="214">
        <v>44863</v>
      </c>
      <c r="GP70" s="222" t="s">
        <v>2961</v>
      </c>
      <c r="GQ70" s="222">
        <v>0</v>
      </c>
      <c r="GR70" s="222" t="s">
        <v>2373</v>
      </c>
      <c r="GS70" s="222" t="s">
        <v>30</v>
      </c>
      <c r="GT70" s="222">
        <v>2</v>
      </c>
      <c r="GU70" s="222" t="s">
        <v>14</v>
      </c>
      <c r="GV70" s="222" t="s">
        <v>14</v>
      </c>
      <c r="GW70" s="223">
        <v>44863</v>
      </c>
      <c r="GX70" s="221" t="s">
        <v>2967</v>
      </c>
      <c r="GY70" s="224">
        <v>0</v>
      </c>
      <c r="GZ70" s="224" t="s">
        <v>2373</v>
      </c>
      <c r="HA70" s="224" t="s">
        <v>30</v>
      </c>
      <c r="HB70" s="224">
        <v>2</v>
      </c>
      <c r="HC70" s="224" t="s">
        <v>14</v>
      </c>
      <c r="HD70" s="224" t="s">
        <v>14</v>
      </c>
      <c r="HE70" s="214">
        <v>44863</v>
      </c>
      <c r="HF70" s="222" t="s">
        <v>2959</v>
      </c>
      <c r="HG70" s="222">
        <v>2</v>
      </c>
      <c r="HH70" s="222" t="s">
        <v>2373</v>
      </c>
      <c r="HI70" s="222" t="s">
        <v>30</v>
      </c>
      <c r="HJ70" s="222">
        <v>2</v>
      </c>
      <c r="HK70" s="222" t="s">
        <v>14</v>
      </c>
      <c r="HL70" s="222" t="s">
        <v>14</v>
      </c>
      <c r="HM70" s="223">
        <v>44863</v>
      </c>
      <c r="HN70" s="221" t="s">
        <v>2965</v>
      </c>
      <c r="HO70" s="224">
        <v>1</v>
      </c>
      <c r="HP70" s="224" t="s">
        <v>2373</v>
      </c>
      <c r="HQ70" s="224" t="s">
        <v>30</v>
      </c>
      <c r="HR70" s="224">
        <v>2</v>
      </c>
      <c r="HS70" s="224" t="s">
        <v>14</v>
      </c>
      <c r="HT70" s="224" t="s">
        <v>14</v>
      </c>
      <c r="HU70" s="214">
        <v>44863</v>
      </c>
      <c r="HV70" s="222" t="s">
        <v>2962</v>
      </c>
      <c r="HW70" s="222">
        <v>1</v>
      </c>
      <c r="HX70" s="222" t="s">
        <v>2373</v>
      </c>
      <c r="HY70" s="222" t="s">
        <v>30</v>
      </c>
      <c r="HZ70" s="222">
        <v>2</v>
      </c>
      <c r="IA70" s="222" t="s">
        <v>14</v>
      </c>
      <c r="IB70" s="222" t="s">
        <v>14</v>
      </c>
      <c r="IC70" s="223">
        <v>44863</v>
      </c>
      <c r="ID70" s="221" t="s">
        <v>2964</v>
      </c>
      <c r="IE70" s="224">
        <v>0</v>
      </c>
      <c r="IF70" s="224" t="s">
        <v>2373</v>
      </c>
      <c r="IG70" s="224" t="s">
        <v>30</v>
      </c>
      <c r="IH70" s="224">
        <v>2</v>
      </c>
      <c r="II70" s="224" t="s">
        <v>14</v>
      </c>
      <c r="IJ70" s="224" t="s">
        <v>14</v>
      </c>
      <c r="IK70" s="214">
        <v>44863</v>
      </c>
      <c r="IL70" s="222" t="s">
        <v>2963</v>
      </c>
      <c r="IM70" s="222">
        <v>3</v>
      </c>
      <c r="IN70" s="222" t="s">
        <v>2373</v>
      </c>
      <c r="IO70" s="222" t="s">
        <v>30</v>
      </c>
      <c r="IP70" s="222">
        <v>2</v>
      </c>
      <c r="IQ70" s="222" t="s">
        <v>14</v>
      </c>
      <c r="IR70" s="222" t="s">
        <v>14</v>
      </c>
      <c r="IS70" s="223">
        <v>44863</v>
      </c>
    </row>
    <row r="71" spans="1:253" s="11" customFormat="1" ht="12.95" customHeight="1" x14ac:dyDescent="0.2">
      <c r="A71" s="11" t="s">
        <v>2968</v>
      </c>
      <c r="B71" s="11" t="s">
        <v>9284</v>
      </c>
      <c r="C71" s="11" t="s">
        <v>2969</v>
      </c>
      <c r="D71" s="11" t="s">
        <v>2947</v>
      </c>
      <c r="E71" s="11" t="s">
        <v>8847</v>
      </c>
      <c r="F71" s="11" t="s">
        <v>5453</v>
      </c>
      <c r="G71" s="212">
        <v>118414000</v>
      </c>
      <c r="H71" s="213" t="s">
        <v>5381</v>
      </c>
      <c r="I71" s="213" t="s">
        <v>1882</v>
      </c>
      <c r="J71" s="213">
        <v>2</v>
      </c>
      <c r="K71" s="213" t="s">
        <v>5383</v>
      </c>
      <c r="L71" s="213" t="s">
        <v>5382</v>
      </c>
      <c r="M71" s="214">
        <v>45013</v>
      </c>
      <c r="N71" s="221" t="s">
        <v>5457</v>
      </c>
      <c r="O71" s="216">
        <v>1671738</v>
      </c>
      <c r="P71" s="216" t="s">
        <v>5454</v>
      </c>
      <c r="Q71" s="216" t="s">
        <v>1882</v>
      </c>
      <c r="R71" s="216">
        <v>2</v>
      </c>
      <c r="S71" s="216" t="s">
        <v>5456</v>
      </c>
      <c r="T71" s="216" t="s">
        <v>5455</v>
      </c>
      <c r="U71" s="217">
        <v>45013</v>
      </c>
      <c r="V71" s="221" t="s">
        <v>5461</v>
      </c>
      <c r="W71" s="213">
        <v>114181000</v>
      </c>
      <c r="X71" s="213" t="s">
        <v>5458</v>
      </c>
      <c r="Y71" s="213" t="s">
        <v>1882</v>
      </c>
      <c r="Z71" s="213">
        <v>2</v>
      </c>
      <c r="AA71" s="213" t="s">
        <v>5460</v>
      </c>
      <c r="AB71" s="213" t="s">
        <v>5459</v>
      </c>
      <c r="AC71" s="214">
        <v>45013</v>
      </c>
      <c r="AD71" s="221" t="s">
        <v>5465</v>
      </c>
      <c r="AE71" s="218">
        <v>228000</v>
      </c>
      <c r="AF71" s="218" t="s">
        <v>5462</v>
      </c>
      <c r="AG71" s="218" t="s">
        <v>19</v>
      </c>
      <c r="AH71" s="218">
        <v>3</v>
      </c>
      <c r="AI71" s="218" t="s">
        <v>5464</v>
      </c>
      <c r="AJ71" s="218" t="s">
        <v>5463</v>
      </c>
      <c r="AK71" s="219">
        <v>45013</v>
      </c>
      <c r="AL71" s="221" t="s">
        <v>5466</v>
      </c>
      <c r="AM71" s="213">
        <v>228000</v>
      </c>
      <c r="AN71" s="213" t="s">
        <v>5462</v>
      </c>
      <c r="AO71" s="213" t="s">
        <v>19</v>
      </c>
      <c r="AP71" s="213">
        <v>3</v>
      </c>
      <c r="AQ71" s="213" t="s">
        <v>5464</v>
      </c>
      <c r="AR71" s="213" t="s">
        <v>5463</v>
      </c>
      <c r="AS71" s="214">
        <v>45013</v>
      </c>
      <c r="AT71" s="222" t="s">
        <v>5467</v>
      </c>
      <c r="AU71" s="218" t="s">
        <v>14</v>
      </c>
      <c r="AV71" s="218" t="s">
        <v>14</v>
      </c>
      <c r="AW71" s="218" t="s">
        <v>14</v>
      </c>
      <c r="AX71" s="218" t="s">
        <v>14</v>
      </c>
      <c r="AY71" s="218" t="s">
        <v>4024</v>
      </c>
      <c r="AZ71" s="218" t="s">
        <v>14</v>
      </c>
      <c r="BA71" s="219">
        <v>45013</v>
      </c>
      <c r="BB71" s="221" t="s">
        <v>5490</v>
      </c>
      <c r="BC71" s="213" t="s">
        <v>14</v>
      </c>
      <c r="BD71" s="213" t="s">
        <v>1228</v>
      </c>
      <c r="BE71" s="213" t="s">
        <v>14</v>
      </c>
      <c r="BF71" s="213" t="s">
        <v>14</v>
      </c>
      <c r="BG71" s="213" t="s">
        <v>4131</v>
      </c>
      <c r="BH71" s="213" t="s">
        <v>14</v>
      </c>
      <c r="BI71" s="214">
        <v>45013</v>
      </c>
      <c r="BJ71" s="222" t="s">
        <v>5471</v>
      </c>
      <c r="BK71" s="222">
        <v>809</v>
      </c>
      <c r="BL71" s="222" t="s">
        <v>5468</v>
      </c>
      <c r="BM71" s="222" t="s">
        <v>19</v>
      </c>
      <c r="BN71" s="222">
        <v>3</v>
      </c>
      <c r="BO71" s="222" t="s">
        <v>5470</v>
      </c>
      <c r="BP71" s="218" t="s">
        <v>5469</v>
      </c>
      <c r="BQ71" s="223">
        <v>45013</v>
      </c>
      <c r="BR71" s="221" t="s">
        <v>5491</v>
      </c>
      <c r="BS71" s="224" t="s">
        <v>14</v>
      </c>
      <c r="BT71" s="224" t="s">
        <v>1228</v>
      </c>
      <c r="BU71" s="224" t="s">
        <v>14</v>
      </c>
      <c r="BV71" s="224" t="s">
        <v>14</v>
      </c>
      <c r="BW71" s="224" t="s">
        <v>4042</v>
      </c>
      <c r="BX71" s="224" t="s">
        <v>14</v>
      </c>
      <c r="BY71" s="214">
        <v>45013</v>
      </c>
      <c r="BZ71" s="222" t="s">
        <v>5492</v>
      </c>
      <c r="CA71" s="222" t="s">
        <v>14</v>
      </c>
      <c r="CB71" s="222" t="s">
        <v>1228</v>
      </c>
      <c r="CC71" s="222" t="s">
        <v>14</v>
      </c>
      <c r="CD71" s="222" t="s">
        <v>14</v>
      </c>
      <c r="CE71" s="222" t="s">
        <v>4044</v>
      </c>
      <c r="CF71" s="222" t="s">
        <v>14</v>
      </c>
      <c r="CG71" s="223">
        <v>45013</v>
      </c>
      <c r="CH71" s="221" t="s">
        <v>9953</v>
      </c>
      <c r="CI71" s="222" t="e">
        <v>#N/A</v>
      </c>
      <c r="CJ71" s="222" t="e">
        <v>#N/A</v>
      </c>
      <c r="CK71" s="222" t="e">
        <v>#N/A</v>
      </c>
      <c r="CL71" s="222" t="e">
        <v>#N/A</v>
      </c>
      <c r="CM71" s="222" t="e">
        <v>#N/A</v>
      </c>
      <c r="CN71" s="222" t="e">
        <v>#N/A</v>
      </c>
      <c r="CO71" s="225" t="e">
        <v>#N/A</v>
      </c>
      <c r="CP71" s="222" t="s">
        <v>5493</v>
      </c>
      <c r="CQ71" s="224" t="s">
        <v>14</v>
      </c>
      <c r="CR71" s="224" t="s">
        <v>1228</v>
      </c>
      <c r="CS71" s="224" t="s">
        <v>14</v>
      </c>
      <c r="CT71" s="224" t="s">
        <v>14</v>
      </c>
      <c r="CU71" s="224" t="s">
        <v>4135</v>
      </c>
      <c r="CV71" s="224" t="s">
        <v>14</v>
      </c>
      <c r="CW71" s="214">
        <v>45013</v>
      </c>
      <c r="CX71" s="222" t="s">
        <v>5474</v>
      </c>
      <c r="CY71" s="218">
        <v>106000</v>
      </c>
      <c r="CZ71" s="218" t="s">
        <v>5479</v>
      </c>
      <c r="DA71" s="218" t="s">
        <v>19</v>
      </c>
      <c r="DB71" s="218">
        <v>3</v>
      </c>
      <c r="DC71" s="218" t="s">
        <v>5481</v>
      </c>
      <c r="DD71" s="218" t="s">
        <v>5480</v>
      </c>
      <c r="DE71" s="220">
        <v>45013</v>
      </c>
      <c r="DF71" s="221" t="s">
        <v>5477</v>
      </c>
      <c r="DG71" s="213">
        <v>113953000</v>
      </c>
      <c r="DH71" s="224" t="s">
        <v>5475</v>
      </c>
      <c r="DI71" s="224" t="s">
        <v>19</v>
      </c>
      <c r="DJ71" s="224">
        <v>3</v>
      </c>
      <c r="DK71" s="224" t="s">
        <v>1842</v>
      </c>
      <c r="DL71" s="224" t="s">
        <v>5476</v>
      </c>
      <c r="DM71" s="214">
        <v>45013</v>
      </c>
      <c r="DN71" s="222" t="s">
        <v>5478</v>
      </c>
      <c r="DO71" s="218">
        <v>123000</v>
      </c>
      <c r="DP71" s="222" t="s">
        <v>5462</v>
      </c>
      <c r="DQ71" s="222" t="s">
        <v>19</v>
      </c>
      <c r="DR71" s="222">
        <v>3</v>
      </c>
      <c r="DS71" s="222" t="s">
        <v>4119</v>
      </c>
      <c r="DT71" s="222" t="s">
        <v>5476</v>
      </c>
      <c r="DU71" s="223">
        <v>45013</v>
      </c>
      <c r="DV71" s="221" t="s">
        <v>5482</v>
      </c>
      <c r="DW71" s="213">
        <v>106000</v>
      </c>
      <c r="DX71" s="224" t="s">
        <v>5479</v>
      </c>
      <c r="DY71" s="224" t="s">
        <v>19</v>
      </c>
      <c r="DZ71" s="224">
        <v>3</v>
      </c>
      <c r="EA71" s="224" t="s">
        <v>5481</v>
      </c>
      <c r="EB71" s="224" t="s">
        <v>5480</v>
      </c>
      <c r="EC71" s="214">
        <v>45013</v>
      </c>
      <c r="ED71" s="222" t="s">
        <v>5483</v>
      </c>
      <c r="EE71" s="218">
        <v>0</v>
      </c>
      <c r="EF71" s="222" t="s">
        <v>14</v>
      </c>
      <c r="EG71" s="222" t="s">
        <v>14</v>
      </c>
      <c r="EH71" s="222" t="s">
        <v>14</v>
      </c>
      <c r="EI71" s="222" t="s">
        <v>4026</v>
      </c>
      <c r="EJ71" s="222" t="s">
        <v>14</v>
      </c>
      <c r="EK71" s="223">
        <v>45013</v>
      </c>
      <c r="EL71" s="221" t="s">
        <v>5484</v>
      </c>
      <c r="EM71" s="213">
        <v>0</v>
      </c>
      <c r="EN71" s="224" t="s">
        <v>14</v>
      </c>
      <c r="EO71" s="224" t="s">
        <v>14</v>
      </c>
      <c r="EP71" s="224" t="s">
        <v>14</v>
      </c>
      <c r="EQ71" s="224" t="s">
        <v>4028</v>
      </c>
      <c r="ER71" s="224" t="s">
        <v>14</v>
      </c>
      <c r="ES71" s="214">
        <v>45013</v>
      </c>
      <c r="ET71" s="222" t="s">
        <v>5473</v>
      </c>
      <c r="EU71" s="222">
        <v>8514</v>
      </c>
      <c r="EV71" s="222" t="s">
        <v>5472</v>
      </c>
      <c r="EW71" s="222" t="s">
        <v>1882</v>
      </c>
      <c r="EX71" s="222">
        <v>2</v>
      </c>
      <c r="EY71" s="222" t="s">
        <v>5436</v>
      </c>
      <c r="EZ71" s="222" t="s">
        <v>5398</v>
      </c>
      <c r="FA71" s="223">
        <v>45013</v>
      </c>
      <c r="FB71" s="221" t="s">
        <v>5487</v>
      </c>
      <c r="FC71" s="224">
        <v>3</v>
      </c>
      <c r="FD71" s="224" t="s">
        <v>5485</v>
      </c>
      <c r="FE71" s="224" t="s">
        <v>1882</v>
      </c>
      <c r="FF71" s="224">
        <v>2</v>
      </c>
      <c r="FG71" s="224" t="s">
        <v>5486</v>
      </c>
      <c r="FH71" s="224" t="s">
        <v>5476</v>
      </c>
      <c r="FI71" s="214">
        <v>45013</v>
      </c>
      <c r="FJ71" s="221" t="s">
        <v>5488</v>
      </c>
      <c r="FK71" s="222" t="s">
        <v>14</v>
      </c>
      <c r="FL71" s="222" t="s">
        <v>1228</v>
      </c>
      <c r="FM71" s="222" t="s">
        <v>14</v>
      </c>
      <c r="FN71" s="222" t="s">
        <v>14</v>
      </c>
      <c r="FO71" s="222" t="s">
        <v>4034</v>
      </c>
      <c r="FP71" s="218" t="s">
        <v>14</v>
      </c>
      <c r="FQ71" s="219">
        <v>45013</v>
      </c>
      <c r="FR71" s="221" t="s">
        <v>5489</v>
      </c>
      <c r="FS71" s="224" t="s">
        <v>14</v>
      </c>
      <c r="FT71" s="224" t="s">
        <v>1228</v>
      </c>
      <c r="FU71" s="224" t="s">
        <v>14</v>
      </c>
      <c r="FV71" s="224" t="s">
        <v>14</v>
      </c>
      <c r="FW71" s="224" t="s">
        <v>4036</v>
      </c>
      <c r="FX71" s="224" t="s">
        <v>14</v>
      </c>
      <c r="FY71" s="214">
        <v>45013</v>
      </c>
      <c r="FZ71" s="222" t="s">
        <v>2971</v>
      </c>
      <c r="GA71" s="222">
        <v>0</v>
      </c>
      <c r="GB71" s="222" t="s">
        <v>2373</v>
      </c>
      <c r="GC71" s="222" t="s">
        <v>30</v>
      </c>
      <c r="GD71" s="222">
        <v>2</v>
      </c>
      <c r="GE71" s="222" t="s">
        <v>14</v>
      </c>
      <c r="GF71" s="222" t="s">
        <v>14</v>
      </c>
      <c r="GG71" s="223">
        <v>44863</v>
      </c>
      <c r="GH71" s="221" t="s">
        <v>2977</v>
      </c>
      <c r="GI71" s="224">
        <v>1</v>
      </c>
      <c r="GJ71" s="224" t="s">
        <v>2373</v>
      </c>
      <c r="GK71" s="224" t="s">
        <v>30</v>
      </c>
      <c r="GL71" s="224">
        <v>2</v>
      </c>
      <c r="GM71" s="224" t="s">
        <v>14</v>
      </c>
      <c r="GN71" s="224" t="s">
        <v>14</v>
      </c>
      <c r="GO71" s="214">
        <v>44863</v>
      </c>
      <c r="GP71" s="222" t="s">
        <v>2972</v>
      </c>
      <c r="GQ71" s="222">
        <v>0</v>
      </c>
      <c r="GR71" s="222" t="s">
        <v>2373</v>
      </c>
      <c r="GS71" s="222" t="s">
        <v>30</v>
      </c>
      <c r="GT71" s="222">
        <v>2</v>
      </c>
      <c r="GU71" s="222" t="s">
        <v>14</v>
      </c>
      <c r="GV71" s="222" t="s">
        <v>14</v>
      </c>
      <c r="GW71" s="223">
        <v>44863</v>
      </c>
      <c r="GX71" s="221" t="s">
        <v>2978</v>
      </c>
      <c r="GY71" s="224">
        <v>0</v>
      </c>
      <c r="GZ71" s="224" t="s">
        <v>2373</v>
      </c>
      <c r="HA71" s="224" t="s">
        <v>30</v>
      </c>
      <c r="HB71" s="224">
        <v>2</v>
      </c>
      <c r="HC71" s="224" t="s">
        <v>14</v>
      </c>
      <c r="HD71" s="224" t="s">
        <v>14</v>
      </c>
      <c r="HE71" s="214">
        <v>44863</v>
      </c>
      <c r="HF71" s="222" t="s">
        <v>2970</v>
      </c>
      <c r="HG71" s="222">
        <v>2</v>
      </c>
      <c r="HH71" s="222" t="s">
        <v>2373</v>
      </c>
      <c r="HI71" s="222" t="s">
        <v>30</v>
      </c>
      <c r="HJ71" s="222">
        <v>2</v>
      </c>
      <c r="HK71" s="222" t="s">
        <v>14</v>
      </c>
      <c r="HL71" s="222" t="s">
        <v>14</v>
      </c>
      <c r="HM71" s="223">
        <v>44863</v>
      </c>
      <c r="HN71" s="221" t="s">
        <v>2976</v>
      </c>
      <c r="HO71" s="224">
        <v>3</v>
      </c>
      <c r="HP71" s="224" t="s">
        <v>2373</v>
      </c>
      <c r="HQ71" s="224" t="s">
        <v>30</v>
      </c>
      <c r="HR71" s="224">
        <v>2</v>
      </c>
      <c r="HS71" s="224" t="s">
        <v>14</v>
      </c>
      <c r="HT71" s="224" t="s">
        <v>14</v>
      </c>
      <c r="HU71" s="214">
        <v>44863</v>
      </c>
      <c r="HV71" s="222" t="s">
        <v>2973</v>
      </c>
      <c r="HW71" s="222">
        <v>1</v>
      </c>
      <c r="HX71" s="222" t="s">
        <v>2373</v>
      </c>
      <c r="HY71" s="222" t="s">
        <v>30</v>
      </c>
      <c r="HZ71" s="222">
        <v>2</v>
      </c>
      <c r="IA71" s="222" t="s">
        <v>14</v>
      </c>
      <c r="IB71" s="222" t="s">
        <v>14</v>
      </c>
      <c r="IC71" s="223">
        <v>44863</v>
      </c>
      <c r="ID71" s="221" t="s">
        <v>2975</v>
      </c>
      <c r="IE71" s="224">
        <v>0</v>
      </c>
      <c r="IF71" s="224" t="s">
        <v>2373</v>
      </c>
      <c r="IG71" s="224" t="s">
        <v>30</v>
      </c>
      <c r="IH71" s="224">
        <v>2</v>
      </c>
      <c r="II71" s="224" t="s">
        <v>14</v>
      </c>
      <c r="IJ71" s="224" t="s">
        <v>14</v>
      </c>
      <c r="IK71" s="214">
        <v>44863</v>
      </c>
      <c r="IL71" s="222" t="s">
        <v>2974</v>
      </c>
      <c r="IM71" s="222">
        <v>3</v>
      </c>
      <c r="IN71" s="222" t="s">
        <v>2373</v>
      </c>
      <c r="IO71" s="222" t="s">
        <v>30</v>
      </c>
      <c r="IP71" s="222">
        <v>2</v>
      </c>
      <c r="IQ71" s="222" t="s">
        <v>14</v>
      </c>
      <c r="IR71" s="222" t="s">
        <v>14</v>
      </c>
      <c r="IS71" s="223">
        <v>44863</v>
      </c>
    </row>
    <row r="72" spans="1:253" s="11" customFormat="1" ht="12.95" customHeight="1" x14ac:dyDescent="0.2">
      <c r="A72" s="11" t="s">
        <v>10</v>
      </c>
      <c r="B72" s="11" t="s">
        <v>9270</v>
      </c>
      <c r="C72" s="11" t="s">
        <v>11</v>
      </c>
      <c r="D72" s="11" t="s">
        <v>12</v>
      </c>
      <c r="E72" s="11" t="s">
        <v>8852</v>
      </c>
      <c r="F72" s="11" t="s">
        <v>4259</v>
      </c>
      <c r="G72" s="212">
        <v>21700000</v>
      </c>
      <c r="H72" s="213" t="s">
        <v>4256</v>
      </c>
      <c r="I72" s="213" t="s">
        <v>74</v>
      </c>
      <c r="J72" s="213">
        <v>1</v>
      </c>
      <c r="K72" s="213" t="s">
        <v>4258</v>
      </c>
      <c r="L72" s="213" t="s">
        <v>4257</v>
      </c>
      <c r="M72" s="214">
        <v>44953</v>
      </c>
      <c r="N72" s="221" t="s">
        <v>2181</v>
      </c>
      <c r="O72" s="216">
        <v>1240190</v>
      </c>
      <c r="P72" s="216" t="s">
        <v>1122</v>
      </c>
      <c r="Q72" s="216" t="s">
        <v>19</v>
      </c>
      <c r="R72" s="216">
        <v>3</v>
      </c>
      <c r="S72" s="216" t="s">
        <v>2180</v>
      </c>
      <c r="T72" s="216" t="s">
        <v>2179</v>
      </c>
      <c r="U72" s="217">
        <v>44804</v>
      </c>
      <c r="V72" s="221" t="s">
        <v>4261</v>
      </c>
      <c r="W72" s="213">
        <v>21700000</v>
      </c>
      <c r="X72" s="213" t="s">
        <v>4256</v>
      </c>
      <c r="Y72" s="213" t="s">
        <v>74</v>
      </c>
      <c r="Z72" s="213">
        <v>1</v>
      </c>
      <c r="AA72" s="213" t="s">
        <v>4260</v>
      </c>
      <c r="AB72" s="213" t="s">
        <v>4257</v>
      </c>
      <c r="AC72" s="214">
        <v>44953</v>
      </c>
      <c r="AD72" s="221" t="s">
        <v>4263</v>
      </c>
      <c r="AE72" s="218">
        <v>12900000</v>
      </c>
      <c r="AF72" s="218" t="s">
        <v>4256</v>
      </c>
      <c r="AG72" s="218" t="s">
        <v>74</v>
      </c>
      <c r="AH72" s="218">
        <v>1</v>
      </c>
      <c r="AI72" s="218" t="s">
        <v>4262</v>
      </c>
      <c r="AJ72" s="218" t="s">
        <v>4257</v>
      </c>
      <c r="AK72" s="219">
        <v>44953</v>
      </c>
      <c r="AL72" s="221" t="s">
        <v>7336</v>
      </c>
      <c r="AM72" s="213">
        <v>1486000</v>
      </c>
      <c r="AN72" s="213" t="s">
        <v>7333</v>
      </c>
      <c r="AO72" s="213" t="s">
        <v>74</v>
      </c>
      <c r="AP72" s="213">
        <v>1</v>
      </c>
      <c r="AQ72" s="213" t="s">
        <v>7335</v>
      </c>
      <c r="AR72" s="213" t="s">
        <v>7334</v>
      </c>
      <c r="AS72" s="214">
        <v>45043</v>
      </c>
      <c r="AT72" s="222" t="s">
        <v>7340</v>
      </c>
      <c r="AU72" s="218">
        <v>4</v>
      </c>
      <c r="AV72" s="218" t="s">
        <v>7337</v>
      </c>
      <c r="AW72" s="218" t="s">
        <v>74</v>
      </c>
      <c r="AX72" s="218">
        <v>1</v>
      </c>
      <c r="AY72" s="218" t="s">
        <v>7339</v>
      </c>
      <c r="AZ72" s="218" t="s">
        <v>7338</v>
      </c>
      <c r="BA72" s="219">
        <v>45043</v>
      </c>
      <c r="BB72" s="221" t="s">
        <v>728</v>
      </c>
      <c r="BC72" s="213">
        <v>44056</v>
      </c>
      <c r="BD72" s="213" t="s">
        <v>726</v>
      </c>
      <c r="BE72" s="213" t="s">
        <v>19</v>
      </c>
      <c r="BF72" s="213">
        <v>3</v>
      </c>
      <c r="BG72" s="213">
        <v>0</v>
      </c>
      <c r="BH72" s="213" t="s">
        <v>727</v>
      </c>
      <c r="BI72" s="214">
        <v>43642</v>
      </c>
      <c r="BJ72" s="222" t="s">
        <v>7343</v>
      </c>
      <c r="BK72" s="222">
        <v>1727</v>
      </c>
      <c r="BL72" s="222" t="s">
        <v>7341</v>
      </c>
      <c r="BM72" s="222" t="s">
        <v>74</v>
      </c>
      <c r="BN72" s="222">
        <v>1</v>
      </c>
      <c r="BO72" s="222" t="s">
        <v>7342</v>
      </c>
      <c r="BP72" s="218" t="s">
        <v>1396</v>
      </c>
      <c r="BQ72" s="223">
        <v>45043</v>
      </c>
      <c r="BR72" s="221" t="s">
        <v>16</v>
      </c>
      <c r="BS72" s="224" t="s">
        <v>14</v>
      </c>
      <c r="BT72" s="224">
        <v>0</v>
      </c>
      <c r="BU72" s="224" t="s">
        <v>14</v>
      </c>
      <c r="BV72" s="224" t="s">
        <v>14</v>
      </c>
      <c r="BW72" s="224" t="s">
        <v>15</v>
      </c>
      <c r="BX72" s="224">
        <v>0</v>
      </c>
      <c r="BY72" s="214">
        <v>43489</v>
      </c>
      <c r="BZ72" s="222" t="s">
        <v>20</v>
      </c>
      <c r="CA72" s="222">
        <v>1</v>
      </c>
      <c r="CB72" s="222" t="s">
        <v>10</v>
      </c>
      <c r="CC72" s="222" t="s">
        <v>19</v>
      </c>
      <c r="CD72" s="222">
        <v>3</v>
      </c>
      <c r="CE72" s="222" t="s">
        <v>10</v>
      </c>
      <c r="CF72" s="222" t="s">
        <v>11</v>
      </c>
      <c r="CG72" s="223">
        <v>43489</v>
      </c>
      <c r="CH72" s="221" t="s">
        <v>9954</v>
      </c>
      <c r="CI72" s="222" t="e">
        <v>#N/A</v>
      </c>
      <c r="CJ72" s="222" t="e">
        <v>#N/A</v>
      </c>
      <c r="CK72" s="222" t="e">
        <v>#N/A</v>
      </c>
      <c r="CL72" s="222" t="e">
        <v>#N/A</v>
      </c>
      <c r="CM72" s="222" t="e">
        <v>#N/A</v>
      </c>
      <c r="CN72" s="222" t="e">
        <v>#N/A</v>
      </c>
      <c r="CO72" s="225" t="e">
        <v>#N/A</v>
      </c>
      <c r="CP72" s="222" t="s">
        <v>22</v>
      </c>
      <c r="CQ72" s="224" t="s">
        <v>14</v>
      </c>
      <c r="CR72" s="224">
        <v>0</v>
      </c>
      <c r="CS72" s="224" t="s">
        <v>14</v>
      </c>
      <c r="CT72" s="224" t="s">
        <v>14</v>
      </c>
      <c r="CU72" s="224" t="s">
        <v>15</v>
      </c>
      <c r="CV72" s="224">
        <v>0</v>
      </c>
      <c r="CW72" s="214">
        <v>43489</v>
      </c>
      <c r="CX72" s="222" t="s">
        <v>4264</v>
      </c>
      <c r="CY72" s="218">
        <v>8800000</v>
      </c>
      <c r="CZ72" s="218" t="s">
        <v>4256</v>
      </c>
      <c r="DA72" s="218" t="s">
        <v>74</v>
      </c>
      <c r="DB72" s="218">
        <v>1</v>
      </c>
      <c r="DC72" s="218" t="s">
        <v>4269</v>
      </c>
      <c r="DD72" s="218" t="s">
        <v>4257</v>
      </c>
      <c r="DE72" s="220">
        <v>44953</v>
      </c>
      <c r="DF72" s="221" t="s">
        <v>4266</v>
      </c>
      <c r="DG72" s="213">
        <v>8800000</v>
      </c>
      <c r="DH72" s="224" t="s">
        <v>4256</v>
      </c>
      <c r="DI72" s="224" t="s">
        <v>74</v>
      </c>
      <c r="DJ72" s="224">
        <v>1</v>
      </c>
      <c r="DK72" s="224" t="s">
        <v>4265</v>
      </c>
      <c r="DL72" s="224" t="s">
        <v>4257</v>
      </c>
      <c r="DM72" s="214">
        <v>44953</v>
      </c>
      <c r="DN72" s="222" t="s">
        <v>4268</v>
      </c>
      <c r="DO72" s="218">
        <v>4100000</v>
      </c>
      <c r="DP72" s="222" t="s">
        <v>4256</v>
      </c>
      <c r="DQ72" s="222" t="s">
        <v>74</v>
      </c>
      <c r="DR72" s="222">
        <v>1</v>
      </c>
      <c r="DS72" s="222" t="s">
        <v>4267</v>
      </c>
      <c r="DT72" s="222" t="s">
        <v>4257</v>
      </c>
      <c r="DU72" s="223">
        <v>44953</v>
      </c>
      <c r="DV72" s="221" t="s">
        <v>4270</v>
      </c>
      <c r="DW72" s="213">
        <v>6800000</v>
      </c>
      <c r="DX72" s="224" t="s">
        <v>4256</v>
      </c>
      <c r="DY72" s="224" t="s">
        <v>74</v>
      </c>
      <c r="DZ72" s="224">
        <v>1</v>
      </c>
      <c r="EA72" s="224" t="s">
        <v>4269</v>
      </c>
      <c r="EB72" s="224" t="s">
        <v>4257</v>
      </c>
      <c r="EC72" s="214">
        <v>44953</v>
      </c>
      <c r="ED72" s="222" t="s">
        <v>4272</v>
      </c>
      <c r="EE72" s="218">
        <v>1800000</v>
      </c>
      <c r="EF72" s="222" t="s">
        <v>4256</v>
      </c>
      <c r="EG72" s="222" t="s">
        <v>74</v>
      </c>
      <c r="EH72" s="222">
        <v>1</v>
      </c>
      <c r="EI72" s="222" t="s">
        <v>4271</v>
      </c>
      <c r="EJ72" s="222" t="s">
        <v>4257</v>
      </c>
      <c r="EK72" s="223">
        <v>44953</v>
      </c>
      <c r="EL72" s="221" t="s">
        <v>4274</v>
      </c>
      <c r="EM72" s="213">
        <v>200000</v>
      </c>
      <c r="EN72" s="224" t="s">
        <v>4256</v>
      </c>
      <c r="EO72" s="224" t="s">
        <v>74</v>
      </c>
      <c r="EP72" s="224">
        <v>1</v>
      </c>
      <c r="EQ72" s="224" t="s">
        <v>4273</v>
      </c>
      <c r="ER72" s="224" t="s">
        <v>4257</v>
      </c>
      <c r="ES72" s="214">
        <v>44953</v>
      </c>
      <c r="ET72" s="222" t="s">
        <v>7344</v>
      </c>
      <c r="EU72" s="222">
        <v>1727</v>
      </c>
      <c r="EV72" s="222" t="s">
        <v>7341</v>
      </c>
      <c r="EW72" s="222" t="s">
        <v>74</v>
      </c>
      <c r="EX72" s="222">
        <v>1</v>
      </c>
      <c r="EY72" s="222" t="s">
        <v>7342</v>
      </c>
      <c r="EZ72" s="222" t="s">
        <v>1396</v>
      </c>
      <c r="FA72" s="223">
        <v>45043</v>
      </c>
      <c r="FB72" s="221" t="s">
        <v>7346</v>
      </c>
      <c r="FC72" s="224">
        <v>6</v>
      </c>
      <c r="FD72" s="224" t="s">
        <v>7333</v>
      </c>
      <c r="FE72" s="224" t="s">
        <v>74</v>
      </c>
      <c r="FF72" s="224">
        <v>1</v>
      </c>
      <c r="FG72" s="224" t="s">
        <v>7345</v>
      </c>
      <c r="FH72" s="224" t="s">
        <v>7334</v>
      </c>
      <c r="FI72" s="214">
        <v>45043</v>
      </c>
      <c r="FJ72" s="221" t="s">
        <v>24</v>
      </c>
      <c r="FK72" s="222" t="s">
        <v>14</v>
      </c>
      <c r="FL72" s="222">
        <v>0</v>
      </c>
      <c r="FM72" s="222" t="s">
        <v>14</v>
      </c>
      <c r="FN72" s="222" t="s">
        <v>14</v>
      </c>
      <c r="FO72" s="222" t="s">
        <v>15</v>
      </c>
      <c r="FP72" s="218">
        <v>0</v>
      </c>
      <c r="FQ72" s="219">
        <v>43489</v>
      </c>
      <c r="FR72" s="221" t="s">
        <v>26</v>
      </c>
      <c r="FS72" s="224" t="s">
        <v>14</v>
      </c>
      <c r="FT72" s="224">
        <v>0</v>
      </c>
      <c r="FU72" s="224" t="s">
        <v>14</v>
      </c>
      <c r="FV72" s="224" t="s">
        <v>14</v>
      </c>
      <c r="FW72" s="224" t="s">
        <v>15</v>
      </c>
      <c r="FX72" s="224">
        <v>0</v>
      </c>
      <c r="FY72" s="214">
        <v>43489</v>
      </c>
      <c r="FZ72" s="222" t="s">
        <v>2980</v>
      </c>
      <c r="GA72" s="222">
        <v>1</v>
      </c>
      <c r="GB72" s="222" t="s">
        <v>2373</v>
      </c>
      <c r="GC72" s="222" t="s">
        <v>30</v>
      </c>
      <c r="GD72" s="222">
        <v>2</v>
      </c>
      <c r="GE72" s="222" t="s">
        <v>14</v>
      </c>
      <c r="GF72" s="222" t="s">
        <v>14</v>
      </c>
      <c r="GG72" s="223">
        <v>44863</v>
      </c>
      <c r="GH72" s="221" t="s">
        <v>2986</v>
      </c>
      <c r="GI72" s="224">
        <v>3</v>
      </c>
      <c r="GJ72" s="224" t="s">
        <v>2373</v>
      </c>
      <c r="GK72" s="224" t="s">
        <v>30</v>
      </c>
      <c r="GL72" s="224">
        <v>2</v>
      </c>
      <c r="GM72" s="224" t="s">
        <v>14</v>
      </c>
      <c r="GN72" s="224" t="s">
        <v>14</v>
      </c>
      <c r="GO72" s="214">
        <v>44863</v>
      </c>
      <c r="GP72" s="222" t="s">
        <v>2981</v>
      </c>
      <c r="GQ72" s="222">
        <v>3</v>
      </c>
      <c r="GR72" s="222" t="s">
        <v>2373</v>
      </c>
      <c r="GS72" s="222" t="s">
        <v>30</v>
      </c>
      <c r="GT72" s="222">
        <v>2</v>
      </c>
      <c r="GU72" s="222" t="s">
        <v>14</v>
      </c>
      <c r="GV72" s="222" t="s">
        <v>14</v>
      </c>
      <c r="GW72" s="223">
        <v>44863</v>
      </c>
      <c r="GX72" s="221" t="s">
        <v>2987</v>
      </c>
      <c r="GY72" s="224">
        <v>1</v>
      </c>
      <c r="GZ72" s="224" t="s">
        <v>2373</v>
      </c>
      <c r="HA72" s="224" t="s">
        <v>30</v>
      </c>
      <c r="HB72" s="224">
        <v>2</v>
      </c>
      <c r="HC72" s="224" t="s">
        <v>14</v>
      </c>
      <c r="HD72" s="224" t="s">
        <v>14</v>
      </c>
      <c r="HE72" s="214">
        <v>44863</v>
      </c>
      <c r="HF72" s="222" t="s">
        <v>2979</v>
      </c>
      <c r="HG72" s="222">
        <v>2</v>
      </c>
      <c r="HH72" s="222" t="s">
        <v>2373</v>
      </c>
      <c r="HI72" s="222" t="s">
        <v>30</v>
      </c>
      <c r="HJ72" s="222">
        <v>2</v>
      </c>
      <c r="HK72" s="222" t="s">
        <v>14</v>
      </c>
      <c r="HL72" s="222" t="s">
        <v>14</v>
      </c>
      <c r="HM72" s="223">
        <v>44863</v>
      </c>
      <c r="HN72" s="221" t="s">
        <v>2985</v>
      </c>
      <c r="HO72" s="224">
        <v>2</v>
      </c>
      <c r="HP72" s="224" t="s">
        <v>2373</v>
      </c>
      <c r="HQ72" s="224" t="s">
        <v>30</v>
      </c>
      <c r="HR72" s="224">
        <v>2</v>
      </c>
      <c r="HS72" s="224" t="s">
        <v>14</v>
      </c>
      <c r="HT72" s="224" t="s">
        <v>14</v>
      </c>
      <c r="HU72" s="214">
        <v>44863</v>
      </c>
      <c r="HV72" s="222" t="s">
        <v>2982</v>
      </c>
      <c r="HW72" s="222">
        <v>3</v>
      </c>
      <c r="HX72" s="222" t="s">
        <v>2373</v>
      </c>
      <c r="HY72" s="222" t="s">
        <v>30</v>
      </c>
      <c r="HZ72" s="222">
        <v>2</v>
      </c>
      <c r="IA72" s="222" t="s">
        <v>14</v>
      </c>
      <c r="IB72" s="222" t="s">
        <v>14</v>
      </c>
      <c r="IC72" s="223">
        <v>44863</v>
      </c>
      <c r="ID72" s="221" t="s">
        <v>2984</v>
      </c>
      <c r="IE72" s="224">
        <v>1</v>
      </c>
      <c r="IF72" s="224" t="s">
        <v>2373</v>
      </c>
      <c r="IG72" s="224" t="s">
        <v>30</v>
      </c>
      <c r="IH72" s="224">
        <v>2</v>
      </c>
      <c r="II72" s="224" t="s">
        <v>14</v>
      </c>
      <c r="IJ72" s="224" t="s">
        <v>14</v>
      </c>
      <c r="IK72" s="214">
        <v>44863</v>
      </c>
      <c r="IL72" s="222" t="s">
        <v>2983</v>
      </c>
      <c r="IM72" s="222">
        <v>3</v>
      </c>
      <c r="IN72" s="222" t="s">
        <v>2373</v>
      </c>
      <c r="IO72" s="222" t="s">
        <v>30</v>
      </c>
      <c r="IP72" s="222">
        <v>2</v>
      </c>
      <c r="IQ72" s="222" t="s">
        <v>14</v>
      </c>
      <c r="IR72" s="222" t="s">
        <v>14</v>
      </c>
      <c r="IS72" s="223">
        <v>44863</v>
      </c>
    </row>
    <row r="73" spans="1:253" s="11" customFormat="1" ht="12.95" customHeight="1" x14ac:dyDescent="0.2">
      <c r="A73" s="11" t="s">
        <v>966</v>
      </c>
      <c r="B73" s="11" t="s">
        <v>9474</v>
      </c>
      <c r="C73" s="11" t="s">
        <v>967</v>
      </c>
      <c r="D73" s="11" t="s">
        <v>311</v>
      </c>
      <c r="E73" s="11" t="s">
        <v>8855</v>
      </c>
      <c r="F73" s="11" t="s">
        <v>4373</v>
      </c>
      <c r="G73" s="212">
        <v>55744000</v>
      </c>
      <c r="H73" s="213" t="s">
        <v>4372</v>
      </c>
      <c r="I73" s="213" t="s">
        <v>1882</v>
      </c>
      <c r="J73" s="213">
        <v>2</v>
      </c>
      <c r="K73" s="213" t="s">
        <v>4312</v>
      </c>
      <c r="L73" s="213" t="s">
        <v>4311</v>
      </c>
      <c r="M73" s="214">
        <v>44956</v>
      </c>
      <c r="N73" s="221" t="s">
        <v>4377</v>
      </c>
      <c r="O73" s="216">
        <v>676578</v>
      </c>
      <c r="P73" s="216" t="s">
        <v>4374</v>
      </c>
      <c r="Q73" s="216" t="s">
        <v>74</v>
      </c>
      <c r="R73" s="216">
        <v>1</v>
      </c>
      <c r="S73" s="216" t="s">
        <v>4376</v>
      </c>
      <c r="T73" s="216" t="s">
        <v>4375</v>
      </c>
      <c r="U73" s="217">
        <v>44956</v>
      </c>
      <c r="V73" s="221" t="s">
        <v>4379</v>
      </c>
      <c r="W73" s="213">
        <v>55744000</v>
      </c>
      <c r="X73" s="213" t="s">
        <v>4372</v>
      </c>
      <c r="Y73" s="213" t="s">
        <v>1882</v>
      </c>
      <c r="Z73" s="213">
        <v>2</v>
      </c>
      <c r="AA73" s="213" t="s">
        <v>4378</v>
      </c>
      <c r="AB73" s="213" t="s">
        <v>4311</v>
      </c>
      <c r="AC73" s="214">
        <v>44956</v>
      </c>
      <c r="AD73" s="221" t="s">
        <v>4381</v>
      </c>
      <c r="AE73" s="218">
        <v>54644000</v>
      </c>
      <c r="AF73" s="218" t="s">
        <v>4240</v>
      </c>
      <c r="AG73" s="218" t="s">
        <v>1882</v>
      </c>
      <c r="AH73" s="218">
        <v>2</v>
      </c>
      <c r="AI73" s="218" t="s">
        <v>4380</v>
      </c>
      <c r="AJ73" s="218" t="s">
        <v>4311</v>
      </c>
      <c r="AK73" s="219">
        <v>44956</v>
      </c>
      <c r="AL73" s="221" t="s">
        <v>7086</v>
      </c>
      <c r="AM73" s="213">
        <v>2940000</v>
      </c>
      <c r="AN73" s="213" t="s">
        <v>7064</v>
      </c>
      <c r="AO73" s="213" t="s">
        <v>1882</v>
      </c>
      <c r="AP73" s="213">
        <v>2</v>
      </c>
      <c r="AQ73" s="213" t="s">
        <v>7085</v>
      </c>
      <c r="AR73" s="213" t="s">
        <v>7065</v>
      </c>
      <c r="AS73" s="214">
        <v>45043</v>
      </c>
      <c r="AT73" s="222" t="s">
        <v>972</v>
      </c>
      <c r="AU73" s="218" t="s">
        <v>14</v>
      </c>
      <c r="AV73" s="218" t="s">
        <v>14</v>
      </c>
      <c r="AW73" s="218" t="s">
        <v>14</v>
      </c>
      <c r="AX73" s="218" t="s">
        <v>14</v>
      </c>
      <c r="AY73" s="218" t="s">
        <v>14</v>
      </c>
      <c r="AZ73" s="218" t="s">
        <v>14</v>
      </c>
      <c r="BA73" s="219">
        <v>43920</v>
      </c>
      <c r="BB73" s="221" t="s">
        <v>971</v>
      </c>
      <c r="BC73" s="213" t="s">
        <v>14</v>
      </c>
      <c r="BD73" s="213" t="s">
        <v>14</v>
      </c>
      <c r="BE73" s="213" t="s">
        <v>14</v>
      </c>
      <c r="BF73" s="213" t="s">
        <v>14</v>
      </c>
      <c r="BG73" s="213" t="s">
        <v>14</v>
      </c>
      <c r="BH73" s="213" t="s">
        <v>14</v>
      </c>
      <c r="BI73" s="214">
        <v>43920</v>
      </c>
      <c r="BJ73" s="222" t="s">
        <v>7088</v>
      </c>
      <c r="BK73" s="222">
        <v>7354</v>
      </c>
      <c r="BL73" s="222" t="s">
        <v>7087</v>
      </c>
      <c r="BM73" s="222" t="s">
        <v>19</v>
      </c>
      <c r="BN73" s="222">
        <v>3</v>
      </c>
      <c r="BO73" s="222" t="s">
        <v>7071</v>
      </c>
      <c r="BP73" s="218" t="s">
        <v>1396</v>
      </c>
      <c r="BQ73" s="223">
        <v>45043</v>
      </c>
      <c r="BR73" s="221" t="s">
        <v>968</v>
      </c>
      <c r="BS73" s="224" t="s">
        <v>14</v>
      </c>
      <c r="BT73" s="224" t="s">
        <v>14</v>
      </c>
      <c r="BU73" s="224" t="s">
        <v>14</v>
      </c>
      <c r="BV73" s="224" t="s">
        <v>14</v>
      </c>
      <c r="BW73" s="224" t="s">
        <v>14</v>
      </c>
      <c r="BX73" s="224" t="s">
        <v>14</v>
      </c>
      <c r="BY73" s="214">
        <v>43920</v>
      </c>
      <c r="BZ73" s="222" t="s">
        <v>969</v>
      </c>
      <c r="CA73" s="222" t="s">
        <v>14</v>
      </c>
      <c r="CB73" s="222" t="s">
        <v>14</v>
      </c>
      <c r="CC73" s="222" t="s">
        <v>14</v>
      </c>
      <c r="CD73" s="222" t="s">
        <v>14</v>
      </c>
      <c r="CE73" s="222" t="s">
        <v>14</v>
      </c>
      <c r="CF73" s="222" t="s">
        <v>14</v>
      </c>
      <c r="CG73" s="223">
        <v>43920</v>
      </c>
      <c r="CH73" s="221" t="s">
        <v>9955</v>
      </c>
      <c r="CI73" s="222" t="e">
        <v>#N/A</v>
      </c>
      <c r="CJ73" s="222" t="e">
        <v>#N/A</v>
      </c>
      <c r="CK73" s="222" t="e">
        <v>#N/A</v>
      </c>
      <c r="CL73" s="222" t="e">
        <v>#N/A</v>
      </c>
      <c r="CM73" s="222" t="e">
        <v>#N/A</v>
      </c>
      <c r="CN73" s="222" t="e">
        <v>#N/A</v>
      </c>
      <c r="CO73" s="225" t="e">
        <v>#N/A</v>
      </c>
      <c r="CP73" s="222" t="s">
        <v>970</v>
      </c>
      <c r="CQ73" s="224" t="s">
        <v>14</v>
      </c>
      <c r="CR73" s="224" t="s">
        <v>14</v>
      </c>
      <c r="CS73" s="224" t="s">
        <v>14</v>
      </c>
      <c r="CT73" s="224" t="s">
        <v>14</v>
      </c>
      <c r="CU73" s="224" t="s">
        <v>14</v>
      </c>
      <c r="CV73" s="224" t="s">
        <v>14</v>
      </c>
      <c r="CW73" s="214">
        <v>43920</v>
      </c>
      <c r="CX73" s="222" t="s">
        <v>4382</v>
      </c>
      <c r="CY73" s="218">
        <v>17306000</v>
      </c>
      <c r="CZ73" s="218" t="s">
        <v>4372</v>
      </c>
      <c r="DA73" s="218" t="s">
        <v>1882</v>
      </c>
      <c r="DB73" s="218">
        <v>2</v>
      </c>
      <c r="DC73" s="218" t="s">
        <v>4387</v>
      </c>
      <c r="DD73" s="218" t="s">
        <v>4311</v>
      </c>
      <c r="DE73" s="220">
        <v>44956</v>
      </c>
      <c r="DF73" s="221" t="s">
        <v>4384</v>
      </c>
      <c r="DG73" s="213">
        <v>1100000</v>
      </c>
      <c r="DH73" s="224" t="s">
        <v>4372</v>
      </c>
      <c r="DI73" s="224" t="s">
        <v>1882</v>
      </c>
      <c r="DJ73" s="224">
        <v>2</v>
      </c>
      <c r="DK73" s="224" t="s">
        <v>4383</v>
      </c>
      <c r="DL73" s="224" t="s">
        <v>4311</v>
      </c>
      <c r="DM73" s="214">
        <v>44956</v>
      </c>
      <c r="DN73" s="222" t="s">
        <v>4386</v>
      </c>
      <c r="DO73" s="218">
        <v>37338000</v>
      </c>
      <c r="DP73" s="222" t="s">
        <v>4372</v>
      </c>
      <c r="DQ73" s="222" t="s">
        <v>1882</v>
      </c>
      <c r="DR73" s="222">
        <v>2</v>
      </c>
      <c r="DS73" s="222" t="s">
        <v>4385</v>
      </c>
      <c r="DT73" s="222" t="s">
        <v>4311</v>
      </c>
      <c r="DU73" s="223">
        <v>44956</v>
      </c>
      <c r="DV73" s="221" t="s">
        <v>4388</v>
      </c>
      <c r="DW73" s="213">
        <v>12849000</v>
      </c>
      <c r="DX73" s="224" t="s">
        <v>4372</v>
      </c>
      <c r="DY73" s="224" t="s">
        <v>1882</v>
      </c>
      <c r="DZ73" s="224">
        <v>2</v>
      </c>
      <c r="EA73" s="224" t="s">
        <v>4387</v>
      </c>
      <c r="EB73" s="224" t="s">
        <v>4311</v>
      </c>
      <c r="EC73" s="214">
        <v>44956</v>
      </c>
      <c r="ED73" s="222" t="s">
        <v>4390</v>
      </c>
      <c r="EE73" s="218">
        <v>4457000</v>
      </c>
      <c r="EF73" s="222" t="s">
        <v>4372</v>
      </c>
      <c r="EG73" s="222" t="s">
        <v>1882</v>
      </c>
      <c r="EH73" s="222">
        <v>2</v>
      </c>
      <c r="EI73" s="222" t="s">
        <v>4389</v>
      </c>
      <c r="EJ73" s="222" t="s">
        <v>4311</v>
      </c>
      <c r="EK73" s="223">
        <v>44956</v>
      </c>
      <c r="EL73" s="221" t="s">
        <v>4392</v>
      </c>
      <c r="EM73" s="213">
        <v>0</v>
      </c>
      <c r="EN73" s="224" t="s">
        <v>4372</v>
      </c>
      <c r="EO73" s="224" t="s">
        <v>1882</v>
      </c>
      <c r="EP73" s="224">
        <v>2</v>
      </c>
      <c r="EQ73" s="224" t="s">
        <v>4391</v>
      </c>
      <c r="ER73" s="224" t="s">
        <v>4311</v>
      </c>
      <c r="ES73" s="214">
        <v>44956</v>
      </c>
      <c r="ET73" s="222" t="s">
        <v>7089</v>
      </c>
      <c r="EU73" s="222">
        <v>7354</v>
      </c>
      <c r="EV73" s="222" t="s">
        <v>7087</v>
      </c>
      <c r="EW73" s="222" t="s">
        <v>19</v>
      </c>
      <c r="EX73" s="222">
        <v>3</v>
      </c>
      <c r="EY73" s="222" t="s">
        <v>7071</v>
      </c>
      <c r="EZ73" s="222" t="s">
        <v>1396</v>
      </c>
      <c r="FA73" s="223">
        <v>45043</v>
      </c>
      <c r="FB73" s="221" t="s">
        <v>1253</v>
      </c>
      <c r="FC73" s="224">
        <v>4</v>
      </c>
      <c r="FD73" s="224" t="s">
        <v>1250</v>
      </c>
      <c r="FE73" s="224" t="s">
        <v>30</v>
      </c>
      <c r="FF73" s="224">
        <v>2</v>
      </c>
      <c r="FG73" s="224" t="s">
        <v>1252</v>
      </c>
      <c r="FH73" s="224" t="s">
        <v>1251</v>
      </c>
      <c r="FI73" s="214">
        <v>44228</v>
      </c>
      <c r="FJ73" s="221" t="s">
        <v>973</v>
      </c>
      <c r="FK73" s="222" t="s">
        <v>14</v>
      </c>
      <c r="FL73" s="222" t="s">
        <v>14</v>
      </c>
      <c r="FM73" s="222" t="s">
        <v>14</v>
      </c>
      <c r="FN73" s="222" t="s">
        <v>14</v>
      </c>
      <c r="FO73" s="222" t="s">
        <v>14</v>
      </c>
      <c r="FP73" s="218" t="s">
        <v>14</v>
      </c>
      <c r="FQ73" s="219">
        <v>43920</v>
      </c>
      <c r="FR73" s="221" t="s">
        <v>974</v>
      </c>
      <c r="FS73" s="224" t="s">
        <v>14</v>
      </c>
      <c r="FT73" s="224" t="s">
        <v>14</v>
      </c>
      <c r="FU73" s="224" t="s">
        <v>14</v>
      </c>
      <c r="FV73" s="224" t="s">
        <v>14</v>
      </c>
      <c r="FW73" s="224" t="s">
        <v>14</v>
      </c>
      <c r="FX73" s="224" t="s">
        <v>14</v>
      </c>
      <c r="FY73" s="214">
        <v>43920</v>
      </c>
      <c r="FZ73" s="222" t="s">
        <v>3406</v>
      </c>
      <c r="GA73" s="222">
        <v>2</v>
      </c>
      <c r="GB73" s="222" t="s">
        <v>2373</v>
      </c>
      <c r="GC73" s="222" t="s">
        <v>30</v>
      </c>
      <c r="GD73" s="222">
        <v>2</v>
      </c>
      <c r="GE73" s="222" t="s">
        <v>14</v>
      </c>
      <c r="GF73" s="222" t="s">
        <v>14</v>
      </c>
      <c r="GG73" s="223">
        <v>44865</v>
      </c>
      <c r="GH73" s="221" t="s">
        <v>3412</v>
      </c>
      <c r="GI73" s="224">
        <v>3</v>
      </c>
      <c r="GJ73" s="224" t="s">
        <v>2373</v>
      </c>
      <c r="GK73" s="224" t="s">
        <v>30</v>
      </c>
      <c r="GL73" s="224">
        <v>2</v>
      </c>
      <c r="GM73" s="224" t="s">
        <v>14</v>
      </c>
      <c r="GN73" s="224" t="s">
        <v>14</v>
      </c>
      <c r="GO73" s="214">
        <v>44865</v>
      </c>
      <c r="GP73" s="222" t="s">
        <v>3407</v>
      </c>
      <c r="GQ73" s="222">
        <v>3</v>
      </c>
      <c r="GR73" s="222" t="s">
        <v>2373</v>
      </c>
      <c r="GS73" s="222" t="s">
        <v>30</v>
      </c>
      <c r="GT73" s="222">
        <v>2</v>
      </c>
      <c r="GU73" s="222" t="s">
        <v>14</v>
      </c>
      <c r="GV73" s="222" t="s">
        <v>14</v>
      </c>
      <c r="GW73" s="223">
        <v>44865</v>
      </c>
      <c r="GX73" s="221" t="s">
        <v>3413</v>
      </c>
      <c r="GY73" s="224">
        <v>2</v>
      </c>
      <c r="GZ73" s="224" t="s">
        <v>2373</v>
      </c>
      <c r="HA73" s="224" t="s">
        <v>30</v>
      </c>
      <c r="HB73" s="224">
        <v>2</v>
      </c>
      <c r="HC73" s="224" t="s">
        <v>14</v>
      </c>
      <c r="HD73" s="224" t="s">
        <v>14</v>
      </c>
      <c r="HE73" s="214">
        <v>44865</v>
      </c>
      <c r="HF73" s="222" t="s">
        <v>3405</v>
      </c>
      <c r="HG73" s="222">
        <v>2</v>
      </c>
      <c r="HH73" s="222" t="s">
        <v>2373</v>
      </c>
      <c r="HI73" s="222" t="s">
        <v>30</v>
      </c>
      <c r="HJ73" s="222">
        <v>2</v>
      </c>
      <c r="HK73" s="222" t="s">
        <v>14</v>
      </c>
      <c r="HL73" s="222" t="s">
        <v>14</v>
      </c>
      <c r="HM73" s="223">
        <v>44865</v>
      </c>
      <c r="HN73" s="221" t="s">
        <v>3411</v>
      </c>
      <c r="HO73" s="224">
        <v>3</v>
      </c>
      <c r="HP73" s="224" t="s">
        <v>2373</v>
      </c>
      <c r="HQ73" s="224" t="s">
        <v>30</v>
      </c>
      <c r="HR73" s="224">
        <v>2</v>
      </c>
      <c r="HS73" s="224" t="s">
        <v>14</v>
      </c>
      <c r="HT73" s="224" t="s">
        <v>14</v>
      </c>
      <c r="HU73" s="214">
        <v>44865</v>
      </c>
      <c r="HV73" s="222" t="s">
        <v>3408</v>
      </c>
      <c r="HW73" s="222">
        <v>3</v>
      </c>
      <c r="HX73" s="222" t="s">
        <v>2373</v>
      </c>
      <c r="HY73" s="222" t="s">
        <v>30</v>
      </c>
      <c r="HZ73" s="222">
        <v>2</v>
      </c>
      <c r="IA73" s="222" t="s">
        <v>14</v>
      </c>
      <c r="IB73" s="222" t="s">
        <v>14</v>
      </c>
      <c r="IC73" s="223">
        <v>44865</v>
      </c>
      <c r="ID73" s="221" t="s">
        <v>3410</v>
      </c>
      <c r="IE73" s="224">
        <v>1</v>
      </c>
      <c r="IF73" s="224" t="s">
        <v>2373</v>
      </c>
      <c r="IG73" s="224" t="s">
        <v>30</v>
      </c>
      <c r="IH73" s="224">
        <v>2</v>
      </c>
      <c r="II73" s="224" t="s">
        <v>14</v>
      </c>
      <c r="IJ73" s="224" t="s">
        <v>14</v>
      </c>
      <c r="IK73" s="214">
        <v>44865</v>
      </c>
      <c r="IL73" s="222" t="s">
        <v>3409</v>
      </c>
      <c r="IM73" s="222">
        <v>3</v>
      </c>
      <c r="IN73" s="222" t="s">
        <v>2373</v>
      </c>
      <c r="IO73" s="222" t="s">
        <v>30</v>
      </c>
      <c r="IP73" s="222">
        <v>2</v>
      </c>
      <c r="IQ73" s="222" t="s">
        <v>14</v>
      </c>
      <c r="IR73" s="222" t="s">
        <v>14</v>
      </c>
      <c r="IS73" s="223">
        <v>44865</v>
      </c>
    </row>
    <row r="74" spans="1:253" s="11" customFormat="1" ht="12.95" customHeight="1" x14ac:dyDescent="0.2">
      <c r="A74" s="11" t="s">
        <v>309</v>
      </c>
      <c r="B74" s="11" t="s">
        <v>9270</v>
      </c>
      <c r="C74" s="11" t="s">
        <v>310</v>
      </c>
      <c r="D74" s="11" t="s">
        <v>311</v>
      </c>
      <c r="E74" s="11" t="s">
        <v>8855</v>
      </c>
      <c r="F74" s="11" t="s">
        <v>4353</v>
      </c>
      <c r="G74" s="212">
        <v>55744000</v>
      </c>
      <c r="H74" s="213" t="s">
        <v>4310</v>
      </c>
      <c r="I74" s="213" t="s">
        <v>1882</v>
      </c>
      <c r="J74" s="213">
        <v>2</v>
      </c>
      <c r="K74" s="213" t="s">
        <v>4312</v>
      </c>
      <c r="L74" s="213" t="s">
        <v>4311</v>
      </c>
      <c r="M74" s="214">
        <v>44956</v>
      </c>
      <c r="N74" s="221" t="s">
        <v>4357</v>
      </c>
      <c r="O74" s="216">
        <v>36778</v>
      </c>
      <c r="P74" s="216" t="s">
        <v>4354</v>
      </c>
      <c r="Q74" s="216" t="s">
        <v>74</v>
      </c>
      <c r="R74" s="216">
        <v>1</v>
      </c>
      <c r="S74" s="216" t="s">
        <v>4356</v>
      </c>
      <c r="T74" s="216" t="s">
        <v>4355</v>
      </c>
      <c r="U74" s="217">
        <v>44956</v>
      </c>
      <c r="V74" s="221" t="s">
        <v>4359</v>
      </c>
      <c r="W74" s="213">
        <v>3472000</v>
      </c>
      <c r="X74" s="213" t="s">
        <v>4310</v>
      </c>
      <c r="Y74" s="213" t="s">
        <v>74</v>
      </c>
      <c r="Z74" s="213">
        <v>1</v>
      </c>
      <c r="AA74" s="213" t="s">
        <v>4358</v>
      </c>
      <c r="AB74" s="213" t="s">
        <v>4311</v>
      </c>
      <c r="AC74" s="214">
        <v>44956</v>
      </c>
      <c r="AD74" s="221" t="s">
        <v>4362</v>
      </c>
      <c r="AE74" s="218">
        <v>3472000</v>
      </c>
      <c r="AF74" s="218" t="s">
        <v>4310</v>
      </c>
      <c r="AG74" s="218" t="s">
        <v>1882</v>
      </c>
      <c r="AH74" s="218">
        <v>2</v>
      </c>
      <c r="AI74" s="218" t="s">
        <v>4361</v>
      </c>
      <c r="AJ74" s="218" t="s">
        <v>4360</v>
      </c>
      <c r="AK74" s="219">
        <v>44956</v>
      </c>
      <c r="AL74" s="221" t="s">
        <v>7067</v>
      </c>
      <c r="AM74" s="213">
        <v>1306000</v>
      </c>
      <c r="AN74" s="213" t="s">
        <v>7064</v>
      </c>
      <c r="AO74" s="213" t="s">
        <v>1882</v>
      </c>
      <c r="AP74" s="213">
        <v>2</v>
      </c>
      <c r="AQ74" s="213" t="s">
        <v>7066</v>
      </c>
      <c r="AR74" s="213" t="s">
        <v>7065</v>
      </c>
      <c r="AS74" s="214">
        <v>45043</v>
      </c>
      <c r="AT74" s="222" t="s">
        <v>719</v>
      </c>
      <c r="AU74" s="218" t="s">
        <v>14</v>
      </c>
      <c r="AV74" s="218" t="s">
        <v>14</v>
      </c>
      <c r="AW74" s="218" t="s">
        <v>14</v>
      </c>
      <c r="AX74" s="218" t="s">
        <v>14</v>
      </c>
      <c r="AY74" s="218" t="s">
        <v>14</v>
      </c>
      <c r="AZ74" s="218" t="s">
        <v>14</v>
      </c>
      <c r="BA74" s="219">
        <v>43608</v>
      </c>
      <c r="BB74" s="221" t="s">
        <v>718</v>
      </c>
      <c r="BC74" s="213" t="s">
        <v>14</v>
      </c>
      <c r="BD74" s="213" t="s">
        <v>14</v>
      </c>
      <c r="BE74" s="213" t="s">
        <v>14</v>
      </c>
      <c r="BF74" s="213" t="s">
        <v>14</v>
      </c>
      <c r="BG74" s="213" t="s">
        <v>14</v>
      </c>
      <c r="BH74" s="213" t="s">
        <v>14</v>
      </c>
      <c r="BI74" s="214">
        <v>43608</v>
      </c>
      <c r="BJ74" s="222" t="s">
        <v>7070</v>
      </c>
      <c r="BK74" s="222">
        <v>173</v>
      </c>
      <c r="BL74" s="222" t="s">
        <v>7068</v>
      </c>
      <c r="BM74" s="222" t="s">
        <v>19</v>
      </c>
      <c r="BN74" s="222">
        <v>3</v>
      </c>
      <c r="BO74" s="222" t="s">
        <v>7069</v>
      </c>
      <c r="BP74" s="218" t="s">
        <v>1396</v>
      </c>
      <c r="BQ74" s="223">
        <v>45043</v>
      </c>
      <c r="BR74" s="221" t="s">
        <v>312</v>
      </c>
      <c r="BS74" s="224" t="s">
        <v>14</v>
      </c>
      <c r="BT74" s="224">
        <v>0</v>
      </c>
      <c r="BU74" s="224" t="s">
        <v>14</v>
      </c>
      <c r="BV74" s="224" t="s">
        <v>14</v>
      </c>
      <c r="BW74" s="224" t="s">
        <v>15</v>
      </c>
      <c r="BX74" s="224">
        <v>0</v>
      </c>
      <c r="BY74" s="214">
        <v>43510</v>
      </c>
      <c r="BZ74" s="222" t="s">
        <v>313</v>
      </c>
      <c r="CA74" s="222" t="s">
        <v>14</v>
      </c>
      <c r="CB74" s="222">
        <v>0</v>
      </c>
      <c r="CC74" s="222" t="s">
        <v>14</v>
      </c>
      <c r="CD74" s="222" t="s">
        <v>14</v>
      </c>
      <c r="CE74" s="222" t="s">
        <v>15</v>
      </c>
      <c r="CF74" s="222">
        <v>0</v>
      </c>
      <c r="CG74" s="223">
        <v>43510</v>
      </c>
      <c r="CH74" s="221" t="s">
        <v>9956</v>
      </c>
      <c r="CI74" s="222" t="e">
        <v>#N/A</v>
      </c>
      <c r="CJ74" s="222" t="e">
        <v>#N/A</v>
      </c>
      <c r="CK74" s="222" t="e">
        <v>#N/A</v>
      </c>
      <c r="CL74" s="222" t="e">
        <v>#N/A</v>
      </c>
      <c r="CM74" s="222" t="e">
        <v>#N/A</v>
      </c>
      <c r="CN74" s="222" t="e">
        <v>#N/A</v>
      </c>
      <c r="CO74" s="225" t="e">
        <v>#N/A</v>
      </c>
      <c r="CP74" s="222" t="s">
        <v>314</v>
      </c>
      <c r="CQ74" s="224" t="s">
        <v>14</v>
      </c>
      <c r="CR74" s="224">
        <v>0</v>
      </c>
      <c r="CS74" s="224" t="s">
        <v>14</v>
      </c>
      <c r="CT74" s="224" t="s">
        <v>14</v>
      </c>
      <c r="CU74" s="224" t="s">
        <v>15</v>
      </c>
      <c r="CV74" s="224">
        <v>0</v>
      </c>
      <c r="CW74" s="214">
        <v>43510</v>
      </c>
      <c r="CX74" s="222" t="s">
        <v>4363</v>
      </c>
      <c r="CY74" s="218">
        <v>1672000</v>
      </c>
      <c r="CZ74" s="218" t="s">
        <v>4310</v>
      </c>
      <c r="DA74" s="218" t="s">
        <v>1882</v>
      </c>
      <c r="DB74" s="218">
        <v>2</v>
      </c>
      <c r="DC74" s="218" t="s">
        <v>4368</v>
      </c>
      <c r="DD74" s="218" t="s">
        <v>4311</v>
      </c>
      <c r="DE74" s="220">
        <v>44956</v>
      </c>
      <c r="DF74" s="221" t="s">
        <v>4365</v>
      </c>
      <c r="DG74" s="213">
        <v>0</v>
      </c>
      <c r="DH74" s="224" t="s">
        <v>4310</v>
      </c>
      <c r="DI74" s="224" t="s">
        <v>1882</v>
      </c>
      <c r="DJ74" s="224">
        <v>2</v>
      </c>
      <c r="DK74" s="224" t="s">
        <v>4364</v>
      </c>
      <c r="DL74" s="224" t="s">
        <v>4311</v>
      </c>
      <c r="DM74" s="214">
        <v>44956</v>
      </c>
      <c r="DN74" s="222" t="s">
        <v>4367</v>
      </c>
      <c r="DO74" s="218">
        <v>1800000</v>
      </c>
      <c r="DP74" s="222" t="s">
        <v>4310</v>
      </c>
      <c r="DQ74" s="222" t="s">
        <v>1882</v>
      </c>
      <c r="DR74" s="222">
        <v>2</v>
      </c>
      <c r="DS74" s="222" t="s">
        <v>4366</v>
      </c>
      <c r="DT74" s="222" t="s">
        <v>4311</v>
      </c>
      <c r="DU74" s="223">
        <v>44956</v>
      </c>
      <c r="DV74" s="221" t="s">
        <v>4369</v>
      </c>
      <c r="DW74" s="213">
        <v>434000</v>
      </c>
      <c r="DX74" s="224" t="s">
        <v>4310</v>
      </c>
      <c r="DY74" s="224" t="s">
        <v>1882</v>
      </c>
      <c r="DZ74" s="224">
        <v>2</v>
      </c>
      <c r="EA74" s="224" t="s">
        <v>4368</v>
      </c>
      <c r="EB74" s="224" t="s">
        <v>4311</v>
      </c>
      <c r="EC74" s="214">
        <v>44956</v>
      </c>
      <c r="ED74" s="222" t="s">
        <v>4371</v>
      </c>
      <c r="EE74" s="218">
        <v>1238000</v>
      </c>
      <c r="EF74" s="222" t="s">
        <v>4310</v>
      </c>
      <c r="EG74" s="222" t="s">
        <v>1882</v>
      </c>
      <c r="EH74" s="222">
        <v>2</v>
      </c>
      <c r="EI74" s="222" t="s">
        <v>4370</v>
      </c>
      <c r="EJ74" s="222" t="s">
        <v>4311</v>
      </c>
      <c r="EK74" s="223">
        <v>44956</v>
      </c>
      <c r="EL74" s="221" t="s">
        <v>1421</v>
      </c>
      <c r="EM74" s="213">
        <v>0</v>
      </c>
      <c r="EN74" s="224" t="s">
        <v>14</v>
      </c>
      <c r="EO74" s="224" t="s">
        <v>14</v>
      </c>
      <c r="EP74" s="224" t="s">
        <v>14</v>
      </c>
      <c r="EQ74" s="224" t="s">
        <v>14</v>
      </c>
      <c r="ER74" s="224" t="s">
        <v>14</v>
      </c>
      <c r="ES74" s="214">
        <v>44584</v>
      </c>
      <c r="ET74" s="222" t="s">
        <v>7072</v>
      </c>
      <c r="EU74" s="222">
        <v>7354</v>
      </c>
      <c r="EV74" s="222" t="s">
        <v>7068</v>
      </c>
      <c r="EW74" s="222" t="s">
        <v>19</v>
      </c>
      <c r="EX74" s="222">
        <v>3</v>
      </c>
      <c r="EY74" s="222" t="s">
        <v>7071</v>
      </c>
      <c r="EZ74" s="222" t="s">
        <v>1396</v>
      </c>
      <c r="FA74" s="223">
        <v>45043</v>
      </c>
      <c r="FB74" s="221" t="s">
        <v>1254</v>
      </c>
      <c r="FC74" s="224">
        <v>4</v>
      </c>
      <c r="FD74" s="224" t="s">
        <v>1250</v>
      </c>
      <c r="FE74" s="224" t="s">
        <v>30</v>
      </c>
      <c r="FF74" s="224">
        <v>2</v>
      </c>
      <c r="FG74" s="224" t="s">
        <v>1252</v>
      </c>
      <c r="FH74" s="224" t="s">
        <v>1251</v>
      </c>
      <c r="FI74" s="214">
        <v>44228</v>
      </c>
      <c r="FJ74" s="221" t="s">
        <v>315</v>
      </c>
      <c r="FK74" s="222" t="s">
        <v>14</v>
      </c>
      <c r="FL74" s="222">
        <v>0</v>
      </c>
      <c r="FM74" s="222" t="s">
        <v>30</v>
      </c>
      <c r="FN74" s="222">
        <v>2</v>
      </c>
      <c r="FO74" s="222" t="s">
        <v>15</v>
      </c>
      <c r="FP74" s="218">
        <v>0</v>
      </c>
      <c r="FQ74" s="219">
        <v>43510</v>
      </c>
      <c r="FR74" s="221" t="s">
        <v>316</v>
      </c>
      <c r="FS74" s="224" t="s">
        <v>14</v>
      </c>
      <c r="FT74" s="224">
        <v>0</v>
      </c>
      <c r="FU74" s="224" t="s">
        <v>30</v>
      </c>
      <c r="FV74" s="224">
        <v>2</v>
      </c>
      <c r="FW74" s="224" t="s">
        <v>15</v>
      </c>
      <c r="FX74" s="224">
        <v>0</v>
      </c>
      <c r="FY74" s="214">
        <v>43510</v>
      </c>
      <c r="FZ74" s="222" t="s">
        <v>3415</v>
      </c>
      <c r="GA74" s="222">
        <v>2</v>
      </c>
      <c r="GB74" s="222" t="s">
        <v>2373</v>
      </c>
      <c r="GC74" s="222" t="s">
        <v>30</v>
      </c>
      <c r="GD74" s="222">
        <v>2</v>
      </c>
      <c r="GE74" s="222" t="s">
        <v>14</v>
      </c>
      <c r="GF74" s="222" t="s">
        <v>14</v>
      </c>
      <c r="GG74" s="223">
        <v>44865</v>
      </c>
      <c r="GH74" s="221" t="s">
        <v>3421</v>
      </c>
      <c r="GI74" s="224">
        <v>3</v>
      </c>
      <c r="GJ74" s="224" t="s">
        <v>2373</v>
      </c>
      <c r="GK74" s="224" t="s">
        <v>30</v>
      </c>
      <c r="GL74" s="224">
        <v>2</v>
      </c>
      <c r="GM74" s="224" t="s">
        <v>14</v>
      </c>
      <c r="GN74" s="224" t="s">
        <v>14</v>
      </c>
      <c r="GO74" s="214">
        <v>44865</v>
      </c>
      <c r="GP74" s="222" t="s">
        <v>3416</v>
      </c>
      <c r="GQ74" s="222">
        <v>2</v>
      </c>
      <c r="GR74" s="222" t="s">
        <v>2373</v>
      </c>
      <c r="GS74" s="222" t="s">
        <v>30</v>
      </c>
      <c r="GT74" s="222">
        <v>2</v>
      </c>
      <c r="GU74" s="222" t="s">
        <v>14</v>
      </c>
      <c r="GV74" s="222" t="s">
        <v>14</v>
      </c>
      <c r="GW74" s="223">
        <v>44865</v>
      </c>
      <c r="GX74" s="221" t="s">
        <v>3422</v>
      </c>
      <c r="GY74" s="224">
        <v>0</v>
      </c>
      <c r="GZ74" s="224" t="s">
        <v>2373</v>
      </c>
      <c r="HA74" s="224" t="s">
        <v>30</v>
      </c>
      <c r="HB74" s="224">
        <v>2</v>
      </c>
      <c r="HC74" s="224" t="s">
        <v>14</v>
      </c>
      <c r="HD74" s="224" t="s">
        <v>14</v>
      </c>
      <c r="HE74" s="214">
        <v>44865</v>
      </c>
      <c r="HF74" s="222" t="s">
        <v>3414</v>
      </c>
      <c r="HG74" s="222">
        <v>2</v>
      </c>
      <c r="HH74" s="222" t="s">
        <v>2373</v>
      </c>
      <c r="HI74" s="222" t="s">
        <v>30</v>
      </c>
      <c r="HJ74" s="222">
        <v>2</v>
      </c>
      <c r="HK74" s="222" t="s">
        <v>14</v>
      </c>
      <c r="HL74" s="222" t="s">
        <v>14</v>
      </c>
      <c r="HM74" s="223">
        <v>44865</v>
      </c>
      <c r="HN74" s="221" t="s">
        <v>3420</v>
      </c>
      <c r="HO74" s="224">
        <v>2</v>
      </c>
      <c r="HP74" s="224" t="s">
        <v>2373</v>
      </c>
      <c r="HQ74" s="224" t="s">
        <v>30</v>
      </c>
      <c r="HR74" s="224">
        <v>2</v>
      </c>
      <c r="HS74" s="224" t="s">
        <v>14</v>
      </c>
      <c r="HT74" s="224" t="s">
        <v>14</v>
      </c>
      <c r="HU74" s="214">
        <v>44865</v>
      </c>
      <c r="HV74" s="222" t="s">
        <v>3417</v>
      </c>
      <c r="HW74" s="222">
        <v>3</v>
      </c>
      <c r="HX74" s="222" t="s">
        <v>2373</v>
      </c>
      <c r="HY74" s="222" t="s">
        <v>30</v>
      </c>
      <c r="HZ74" s="222">
        <v>2</v>
      </c>
      <c r="IA74" s="222" t="s">
        <v>14</v>
      </c>
      <c r="IB74" s="222" t="s">
        <v>14</v>
      </c>
      <c r="IC74" s="223">
        <v>44865</v>
      </c>
      <c r="ID74" s="221" t="s">
        <v>3419</v>
      </c>
      <c r="IE74" s="224">
        <v>1</v>
      </c>
      <c r="IF74" s="224" t="s">
        <v>2373</v>
      </c>
      <c r="IG74" s="224" t="s">
        <v>30</v>
      </c>
      <c r="IH74" s="224">
        <v>2</v>
      </c>
      <c r="II74" s="224" t="s">
        <v>14</v>
      </c>
      <c r="IJ74" s="224" t="s">
        <v>14</v>
      </c>
      <c r="IK74" s="214">
        <v>44865</v>
      </c>
      <c r="IL74" s="222" t="s">
        <v>3418</v>
      </c>
      <c r="IM74" s="222">
        <v>3</v>
      </c>
      <c r="IN74" s="222" t="s">
        <v>2373</v>
      </c>
      <c r="IO74" s="222" t="s">
        <v>30</v>
      </c>
      <c r="IP74" s="222">
        <v>2</v>
      </c>
      <c r="IQ74" s="222" t="s">
        <v>14</v>
      </c>
      <c r="IR74" s="222" t="s">
        <v>14</v>
      </c>
      <c r="IS74" s="223">
        <v>44865</v>
      </c>
    </row>
    <row r="75" spans="1:253" s="11" customFormat="1" ht="12.95" customHeight="1" x14ac:dyDescent="0.2">
      <c r="A75" s="11" t="s">
        <v>317</v>
      </c>
      <c r="B75" s="11" t="s">
        <v>9270</v>
      </c>
      <c r="C75" s="11" t="s">
        <v>318</v>
      </c>
      <c r="D75" s="11" t="s">
        <v>311</v>
      </c>
      <c r="E75" s="11" t="s">
        <v>8855</v>
      </c>
      <c r="F75" s="11" t="s">
        <v>4333</v>
      </c>
      <c r="G75" s="212">
        <v>55744000</v>
      </c>
      <c r="H75" s="213" t="s">
        <v>4310</v>
      </c>
      <c r="I75" s="213" t="s">
        <v>1882</v>
      </c>
      <c r="J75" s="213">
        <v>2</v>
      </c>
      <c r="K75" s="213" t="s">
        <v>4312</v>
      </c>
      <c r="L75" s="213" t="s">
        <v>4311</v>
      </c>
      <c r="M75" s="214">
        <v>44956</v>
      </c>
      <c r="N75" s="221" t="s">
        <v>4337</v>
      </c>
      <c r="O75" s="216">
        <v>149600</v>
      </c>
      <c r="P75" s="216" t="s">
        <v>4334</v>
      </c>
      <c r="Q75" s="216" t="s">
        <v>74</v>
      </c>
      <c r="R75" s="216">
        <v>1</v>
      </c>
      <c r="S75" s="216" t="s">
        <v>4336</v>
      </c>
      <c r="T75" s="216" t="s">
        <v>4335</v>
      </c>
      <c r="U75" s="217">
        <v>44956</v>
      </c>
      <c r="V75" s="221" t="s">
        <v>4339</v>
      </c>
      <c r="W75" s="213">
        <v>4873000</v>
      </c>
      <c r="X75" s="213" t="s">
        <v>4310</v>
      </c>
      <c r="Y75" s="213" t="s">
        <v>1882</v>
      </c>
      <c r="Z75" s="213">
        <v>2</v>
      </c>
      <c r="AA75" s="213" t="s">
        <v>4338</v>
      </c>
      <c r="AB75" s="213" t="s">
        <v>4311</v>
      </c>
      <c r="AC75" s="214">
        <v>44956</v>
      </c>
      <c r="AD75" s="221" t="s">
        <v>4341</v>
      </c>
      <c r="AE75" s="218">
        <v>4873000</v>
      </c>
      <c r="AF75" s="218" t="s">
        <v>4310</v>
      </c>
      <c r="AG75" s="218" t="s">
        <v>1882</v>
      </c>
      <c r="AH75" s="218">
        <v>2</v>
      </c>
      <c r="AI75" s="218" t="s">
        <v>4340</v>
      </c>
      <c r="AJ75" s="218" t="s">
        <v>4311</v>
      </c>
      <c r="AK75" s="219">
        <v>44956</v>
      </c>
      <c r="AL75" s="221" t="s">
        <v>7076</v>
      </c>
      <c r="AM75" s="213">
        <v>98000</v>
      </c>
      <c r="AN75" s="213" t="s">
        <v>7073</v>
      </c>
      <c r="AO75" s="213" t="s">
        <v>1882</v>
      </c>
      <c r="AP75" s="213">
        <v>2</v>
      </c>
      <c r="AQ75" s="213" t="s">
        <v>7075</v>
      </c>
      <c r="AR75" s="213" t="s">
        <v>7074</v>
      </c>
      <c r="AS75" s="214">
        <v>45043</v>
      </c>
      <c r="AT75" s="222" t="s">
        <v>323</v>
      </c>
      <c r="AU75" s="218" t="s">
        <v>14</v>
      </c>
      <c r="AV75" s="218">
        <v>0</v>
      </c>
      <c r="AW75" s="218" t="s">
        <v>30</v>
      </c>
      <c r="AX75" s="218">
        <v>2</v>
      </c>
      <c r="AY75" s="218" t="s">
        <v>15</v>
      </c>
      <c r="AZ75" s="218">
        <v>0</v>
      </c>
      <c r="BA75" s="219">
        <v>43510</v>
      </c>
      <c r="BB75" s="221" t="s">
        <v>322</v>
      </c>
      <c r="BC75" s="213" t="s">
        <v>14</v>
      </c>
      <c r="BD75" s="213">
        <v>0</v>
      </c>
      <c r="BE75" s="213" t="s">
        <v>30</v>
      </c>
      <c r="BF75" s="213">
        <v>2</v>
      </c>
      <c r="BG75" s="213" t="s">
        <v>15</v>
      </c>
      <c r="BH75" s="213">
        <v>0</v>
      </c>
      <c r="BI75" s="214">
        <v>43510</v>
      </c>
      <c r="BJ75" s="222" t="s">
        <v>7078</v>
      </c>
      <c r="BK75" s="222">
        <v>568</v>
      </c>
      <c r="BL75" s="222" t="s">
        <v>7068</v>
      </c>
      <c r="BM75" s="222" t="s">
        <v>1882</v>
      </c>
      <c r="BN75" s="222">
        <v>2</v>
      </c>
      <c r="BO75" s="222" t="s">
        <v>7077</v>
      </c>
      <c r="BP75" s="218" t="s">
        <v>1396</v>
      </c>
      <c r="BQ75" s="223">
        <v>45043</v>
      </c>
      <c r="BR75" s="221" t="s">
        <v>319</v>
      </c>
      <c r="BS75" s="224" t="s">
        <v>14</v>
      </c>
      <c r="BT75" s="224">
        <v>0</v>
      </c>
      <c r="BU75" s="224" t="s">
        <v>30</v>
      </c>
      <c r="BV75" s="224">
        <v>2</v>
      </c>
      <c r="BW75" s="224" t="s">
        <v>15</v>
      </c>
      <c r="BX75" s="224">
        <v>0</v>
      </c>
      <c r="BY75" s="214">
        <v>43510</v>
      </c>
      <c r="BZ75" s="222" t="s">
        <v>320</v>
      </c>
      <c r="CA75" s="222" t="s">
        <v>14</v>
      </c>
      <c r="CB75" s="222">
        <v>0</v>
      </c>
      <c r="CC75" s="222" t="s">
        <v>14</v>
      </c>
      <c r="CD75" s="222" t="s">
        <v>14</v>
      </c>
      <c r="CE75" s="222" t="s">
        <v>15</v>
      </c>
      <c r="CF75" s="222">
        <v>0</v>
      </c>
      <c r="CG75" s="223">
        <v>43510</v>
      </c>
      <c r="CH75" s="221" t="s">
        <v>9957</v>
      </c>
      <c r="CI75" s="222" t="e">
        <v>#N/A</v>
      </c>
      <c r="CJ75" s="222" t="e">
        <v>#N/A</v>
      </c>
      <c r="CK75" s="222" t="e">
        <v>#N/A</v>
      </c>
      <c r="CL75" s="222" t="e">
        <v>#N/A</v>
      </c>
      <c r="CM75" s="222" t="e">
        <v>#N/A</v>
      </c>
      <c r="CN75" s="222" t="e">
        <v>#N/A</v>
      </c>
      <c r="CO75" s="225" t="e">
        <v>#N/A</v>
      </c>
      <c r="CP75" s="222" t="s">
        <v>321</v>
      </c>
      <c r="CQ75" s="224" t="s">
        <v>14</v>
      </c>
      <c r="CR75" s="224">
        <v>0</v>
      </c>
      <c r="CS75" s="224" t="s">
        <v>30</v>
      </c>
      <c r="CT75" s="224">
        <v>2</v>
      </c>
      <c r="CU75" s="224" t="s">
        <v>15</v>
      </c>
      <c r="CV75" s="224">
        <v>0</v>
      </c>
      <c r="CW75" s="214">
        <v>43510</v>
      </c>
      <c r="CX75" s="222" t="s">
        <v>4342</v>
      </c>
      <c r="CY75" s="218">
        <v>1473000</v>
      </c>
      <c r="CZ75" s="218" t="s">
        <v>4310</v>
      </c>
      <c r="DA75" s="218" t="s">
        <v>1882</v>
      </c>
      <c r="DB75" s="218">
        <v>2</v>
      </c>
      <c r="DC75" s="218" t="s">
        <v>4347</v>
      </c>
      <c r="DD75" s="218" t="s">
        <v>4311</v>
      </c>
      <c r="DE75" s="220">
        <v>44956</v>
      </c>
      <c r="DF75" s="221" t="s">
        <v>4344</v>
      </c>
      <c r="DG75" s="213">
        <v>0</v>
      </c>
      <c r="DH75" s="224" t="s">
        <v>4310</v>
      </c>
      <c r="DI75" s="224" t="s">
        <v>1882</v>
      </c>
      <c r="DJ75" s="224">
        <v>2</v>
      </c>
      <c r="DK75" s="224" t="s">
        <v>4343</v>
      </c>
      <c r="DL75" s="224" t="s">
        <v>4311</v>
      </c>
      <c r="DM75" s="214">
        <v>44956</v>
      </c>
      <c r="DN75" s="222" t="s">
        <v>4346</v>
      </c>
      <c r="DO75" s="218">
        <v>3400000</v>
      </c>
      <c r="DP75" s="222" t="s">
        <v>4310</v>
      </c>
      <c r="DQ75" s="222" t="s">
        <v>1882</v>
      </c>
      <c r="DR75" s="222">
        <v>2</v>
      </c>
      <c r="DS75" s="222" t="s">
        <v>4345</v>
      </c>
      <c r="DT75" s="222" t="s">
        <v>4311</v>
      </c>
      <c r="DU75" s="223">
        <v>44956</v>
      </c>
      <c r="DV75" s="221" t="s">
        <v>4348</v>
      </c>
      <c r="DW75" s="213">
        <v>1165000</v>
      </c>
      <c r="DX75" s="224" t="s">
        <v>4310</v>
      </c>
      <c r="DY75" s="224" t="s">
        <v>1882</v>
      </c>
      <c r="DZ75" s="224">
        <v>2</v>
      </c>
      <c r="EA75" s="224" t="s">
        <v>4347</v>
      </c>
      <c r="EB75" s="224" t="s">
        <v>4311</v>
      </c>
      <c r="EC75" s="214">
        <v>44956</v>
      </c>
      <c r="ED75" s="222" t="s">
        <v>4350</v>
      </c>
      <c r="EE75" s="218">
        <v>308000</v>
      </c>
      <c r="EF75" s="222" t="s">
        <v>4310</v>
      </c>
      <c r="EG75" s="222" t="s">
        <v>1882</v>
      </c>
      <c r="EH75" s="222">
        <v>2</v>
      </c>
      <c r="EI75" s="222" t="s">
        <v>4349</v>
      </c>
      <c r="EJ75" s="222" t="s">
        <v>4311</v>
      </c>
      <c r="EK75" s="223">
        <v>44956</v>
      </c>
      <c r="EL75" s="221" t="s">
        <v>4352</v>
      </c>
      <c r="EM75" s="213">
        <v>0</v>
      </c>
      <c r="EN75" s="224" t="s">
        <v>4310</v>
      </c>
      <c r="EO75" s="224" t="s">
        <v>1882</v>
      </c>
      <c r="EP75" s="224">
        <v>2</v>
      </c>
      <c r="EQ75" s="224" t="s">
        <v>4351</v>
      </c>
      <c r="ER75" s="224" t="s">
        <v>4311</v>
      </c>
      <c r="ES75" s="214">
        <v>44956</v>
      </c>
      <c r="ET75" s="222" t="s">
        <v>7079</v>
      </c>
      <c r="EU75" s="222">
        <v>7354</v>
      </c>
      <c r="EV75" s="222" t="s">
        <v>7068</v>
      </c>
      <c r="EW75" s="222" t="s">
        <v>1882</v>
      </c>
      <c r="EX75" s="222">
        <v>2</v>
      </c>
      <c r="EY75" s="222" t="s">
        <v>7071</v>
      </c>
      <c r="EZ75" s="222" t="s">
        <v>1396</v>
      </c>
      <c r="FA75" s="223">
        <v>45043</v>
      </c>
      <c r="FB75" s="221" t="s">
        <v>1258</v>
      </c>
      <c r="FC75" s="224">
        <v>3</v>
      </c>
      <c r="FD75" s="224" t="s">
        <v>1255</v>
      </c>
      <c r="FE75" s="224" t="s">
        <v>30</v>
      </c>
      <c r="FF75" s="224">
        <v>2</v>
      </c>
      <c r="FG75" s="224" t="s">
        <v>1257</v>
      </c>
      <c r="FH75" s="224" t="s">
        <v>1256</v>
      </c>
      <c r="FI75" s="214">
        <v>44228</v>
      </c>
      <c r="FJ75" s="221" t="s">
        <v>324</v>
      </c>
      <c r="FK75" s="222" t="s">
        <v>14</v>
      </c>
      <c r="FL75" s="222">
        <v>0</v>
      </c>
      <c r="FM75" s="222" t="s">
        <v>30</v>
      </c>
      <c r="FN75" s="222">
        <v>2</v>
      </c>
      <c r="FO75" s="222" t="s">
        <v>15</v>
      </c>
      <c r="FP75" s="218">
        <v>0</v>
      </c>
      <c r="FQ75" s="219">
        <v>43510</v>
      </c>
      <c r="FR75" s="221" t="s">
        <v>325</v>
      </c>
      <c r="FS75" s="224" t="s">
        <v>14</v>
      </c>
      <c r="FT75" s="224">
        <v>0</v>
      </c>
      <c r="FU75" s="224" t="s">
        <v>30</v>
      </c>
      <c r="FV75" s="224">
        <v>2</v>
      </c>
      <c r="FW75" s="224" t="s">
        <v>15</v>
      </c>
      <c r="FX75" s="224">
        <v>0</v>
      </c>
      <c r="FY75" s="214">
        <v>43510</v>
      </c>
      <c r="FZ75" s="222" t="s">
        <v>3424</v>
      </c>
      <c r="GA75" s="222">
        <v>2</v>
      </c>
      <c r="GB75" s="222" t="s">
        <v>2373</v>
      </c>
      <c r="GC75" s="222" t="s">
        <v>30</v>
      </c>
      <c r="GD75" s="222">
        <v>2</v>
      </c>
      <c r="GE75" s="222" t="s">
        <v>14</v>
      </c>
      <c r="GF75" s="222" t="s">
        <v>14</v>
      </c>
      <c r="GG75" s="223">
        <v>44865</v>
      </c>
      <c r="GH75" s="221" t="s">
        <v>3430</v>
      </c>
      <c r="GI75" s="224">
        <v>3</v>
      </c>
      <c r="GJ75" s="224" t="s">
        <v>2373</v>
      </c>
      <c r="GK75" s="224" t="s">
        <v>30</v>
      </c>
      <c r="GL75" s="224">
        <v>2</v>
      </c>
      <c r="GM75" s="224" t="s">
        <v>14</v>
      </c>
      <c r="GN75" s="224" t="s">
        <v>14</v>
      </c>
      <c r="GO75" s="214">
        <v>44865</v>
      </c>
      <c r="GP75" s="222" t="s">
        <v>3425</v>
      </c>
      <c r="GQ75" s="222">
        <v>2</v>
      </c>
      <c r="GR75" s="222" t="s">
        <v>2373</v>
      </c>
      <c r="GS75" s="222" t="s">
        <v>30</v>
      </c>
      <c r="GT75" s="222">
        <v>2</v>
      </c>
      <c r="GU75" s="222" t="s">
        <v>14</v>
      </c>
      <c r="GV75" s="222" t="s">
        <v>14</v>
      </c>
      <c r="GW75" s="223">
        <v>44865</v>
      </c>
      <c r="GX75" s="221" t="s">
        <v>3431</v>
      </c>
      <c r="GY75" s="224">
        <v>0</v>
      </c>
      <c r="GZ75" s="224" t="s">
        <v>2373</v>
      </c>
      <c r="HA75" s="224" t="s">
        <v>30</v>
      </c>
      <c r="HB75" s="224">
        <v>2</v>
      </c>
      <c r="HC75" s="224" t="s">
        <v>14</v>
      </c>
      <c r="HD75" s="224" t="s">
        <v>14</v>
      </c>
      <c r="HE75" s="214">
        <v>44865</v>
      </c>
      <c r="HF75" s="222" t="s">
        <v>3423</v>
      </c>
      <c r="HG75" s="222">
        <v>2</v>
      </c>
      <c r="HH75" s="222" t="s">
        <v>2373</v>
      </c>
      <c r="HI75" s="222" t="s">
        <v>30</v>
      </c>
      <c r="HJ75" s="222">
        <v>2</v>
      </c>
      <c r="HK75" s="222" t="s">
        <v>14</v>
      </c>
      <c r="HL75" s="222" t="s">
        <v>14</v>
      </c>
      <c r="HM75" s="223">
        <v>44865</v>
      </c>
      <c r="HN75" s="221" t="s">
        <v>3429</v>
      </c>
      <c r="HO75" s="224">
        <v>2</v>
      </c>
      <c r="HP75" s="224" t="s">
        <v>2373</v>
      </c>
      <c r="HQ75" s="224" t="s">
        <v>30</v>
      </c>
      <c r="HR75" s="224">
        <v>2</v>
      </c>
      <c r="HS75" s="224" t="s">
        <v>14</v>
      </c>
      <c r="HT75" s="224" t="s">
        <v>14</v>
      </c>
      <c r="HU75" s="214">
        <v>44865</v>
      </c>
      <c r="HV75" s="222" t="s">
        <v>3426</v>
      </c>
      <c r="HW75" s="222">
        <v>3</v>
      </c>
      <c r="HX75" s="222" t="s">
        <v>2373</v>
      </c>
      <c r="HY75" s="222" t="s">
        <v>30</v>
      </c>
      <c r="HZ75" s="222">
        <v>2</v>
      </c>
      <c r="IA75" s="222" t="s">
        <v>14</v>
      </c>
      <c r="IB75" s="222" t="s">
        <v>14</v>
      </c>
      <c r="IC75" s="223">
        <v>44865</v>
      </c>
      <c r="ID75" s="221" t="s">
        <v>3428</v>
      </c>
      <c r="IE75" s="224">
        <v>1</v>
      </c>
      <c r="IF75" s="224" t="s">
        <v>2373</v>
      </c>
      <c r="IG75" s="224" t="s">
        <v>30</v>
      </c>
      <c r="IH75" s="224">
        <v>2</v>
      </c>
      <c r="II75" s="224" t="s">
        <v>14</v>
      </c>
      <c r="IJ75" s="224" t="s">
        <v>14</v>
      </c>
      <c r="IK75" s="214">
        <v>44865</v>
      </c>
      <c r="IL75" s="222" t="s">
        <v>3427</v>
      </c>
      <c r="IM75" s="222">
        <v>3</v>
      </c>
      <c r="IN75" s="222" t="s">
        <v>2373</v>
      </c>
      <c r="IO75" s="222" t="s">
        <v>30</v>
      </c>
      <c r="IP75" s="222">
        <v>2</v>
      </c>
      <c r="IQ75" s="222" t="s">
        <v>14</v>
      </c>
      <c r="IR75" s="222" t="s">
        <v>14</v>
      </c>
      <c r="IS75" s="223">
        <v>44865</v>
      </c>
    </row>
    <row r="76" spans="1:253" s="11" customFormat="1" ht="12.95" customHeight="1" x14ac:dyDescent="0.2">
      <c r="A76" s="11" t="s">
        <v>1325</v>
      </c>
      <c r="B76" s="11" t="s">
        <v>9484</v>
      </c>
      <c r="C76" s="11" t="s">
        <v>1326</v>
      </c>
      <c r="D76" s="11" t="s">
        <v>311</v>
      </c>
      <c r="E76" s="11" t="s">
        <v>8855</v>
      </c>
      <c r="F76" s="11" t="s">
        <v>4313</v>
      </c>
      <c r="G76" s="212">
        <v>55744000</v>
      </c>
      <c r="H76" s="213" t="s">
        <v>4310</v>
      </c>
      <c r="I76" s="213" t="s">
        <v>1882</v>
      </c>
      <c r="J76" s="213">
        <v>2</v>
      </c>
      <c r="K76" s="213" t="s">
        <v>4312</v>
      </c>
      <c r="L76" s="213" t="s">
        <v>4311</v>
      </c>
      <c r="M76" s="214">
        <v>44956</v>
      </c>
      <c r="N76" s="221" t="s">
        <v>4317</v>
      </c>
      <c r="O76" s="216">
        <v>490200</v>
      </c>
      <c r="P76" s="216" t="s">
        <v>4314</v>
      </c>
      <c r="Q76" s="216" t="s">
        <v>74</v>
      </c>
      <c r="R76" s="216">
        <v>1</v>
      </c>
      <c r="S76" s="216" t="s">
        <v>4316</v>
      </c>
      <c r="T76" s="216" t="s">
        <v>4315</v>
      </c>
      <c r="U76" s="217">
        <v>44956</v>
      </c>
      <c r="V76" s="221" t="s">
        <v>4319</v>
      </c>
      <c r="W76" s="213">
        <v>47399000</v>
      </c>
      <c r="X76" s="213" t="s">
        <v>4310</v>
      </c>
      <c r="Y76" s="213" t="s">
        <v>1882</v>
      </c>
      <c r="Z76" s="213">
        <v>2</v>
      </c>
      <c r="AA76" s="213" t="s">
        <v>4318</v>
      </c>
      <c r="AB76" s="213" t="s">
        <v>4311</v>
      </c>
      <c r="AC76" s="214">
        <v>44956</v>
      </c>
      <c r="AD76" s="221" t="s">
        <v>4321</v>
      </c>
      <c r="AE76" s="218">
        <v>46299000</v>
      </c>
      <c r="AF76" s="218" t="s">
        <v>4310</v>
      </c>
      <c r="AG76" s="218" t="s">
        <v>1882</v>
      </c>
      <c r="AH76" s="218">
        <v>2</v>
      </c>
      <c r="AI76" s="218" t="s">
        <v>4320</v>
      </c>
      <c r="AJ76" s="218" t="s">
        <v>4311</v>
      </c>
      <c r="AK76" s="219">
        <v>44956</v>
      </c>
      <c r="AL76" s="221" t="s">
        <v>7081</v>
      </c>
      <c r="AM76" s="213">
        <v>1535000</v>
      </c>
      <c r="AN76" s="213" t="s">
        <v>7073</v>
      </c>
      <c r="AO76" s="213" t="s">
        <v>1882</v>
      </c>
      <c r="AP76" s="213">
        <v>2</v>
      </c>
      <c r="AQ76" s="213" t="s">
        <v>7080</v>
      </c>
      <c r="AR76" s="213" t="s">
        <v>7074</v>
      </c>
      <c r="AS76" s="214">
        <v>45043</v>
      </c>
      <c r="AT76" s="222" t="s">
        <v>1327</v>
      </c>
      <c r="AU76" s="218" t="s">
        <v>14</v>
      </c>
      <c r="AV76" s="218" t="s">
        <v>14</v>
      </c>
      <c r="AW76" s="218" t="s">
        <v>14</v>
      </c>
      <c r="AX76" s="218" t="s">
        <v>14</v>
      </c>
      <c r="AY76" s="218" t="s">
        <v>14</v>
      </c>
      <c r="AZ76" s="218" t="s">
        <v>14</v>
      </c>
      <c r="BA76" s="219">
        <v>44370</v>
      </c>
      <c r="BB76" s="221" t="s">
        <v>1328</v>
      </c>
      <c r="BC76" s="213" t="s">
        <v>14</v>
      </c>
      <c r="BD76" s="213" t="s">
        <v>14</v>
      </c>
      <c r="BE76" s="213" t="s">
        <v>14</v>
      </c>
      <c r="BF76" s="213" t="s">
        <v>14</v>
      </c>
      <c r="BG76" s="213" t="s">
        <v>14</v>
      </c>
      <c r="BH76" s="213" t="s">
        <v>14</v>
      </c>
      <c r="BI76" s="214">
        <v>44370</v>
      </c>
      <c r="BJ76" s="222" t="s">
        <v>7083</v>
      </c>
      <c r="BK76" s="222">
        <v>6613</v>
      </c>
      <c r="BL76" s="222" t="s">
        <v>7068</v>
      </c>
      <c r="BM76" s="222" t="s">
        <v>19</v>
      </c>
      <c r="BN76" s="222">
        <v>3</v>
      </c>
      <c r="BO76" s="222" t="s">
        <v>7082</v>
      </c>
      <c r="BP76" s="218" t="s">
        <v>1396</v>
      </c>
      <c r="BQ76" s="223">
        <v>45043</v>
      </c>
      <c r="BR76" s="221" t="s">
        <v>1329</v>
      </c>
      <c r="BS76" s="224" t="s">
        <v>14</v>
      </c>
      <c r="BT76" s="224" t="s">
        <v>14</v>
      </c>
      <c r="BU76" s="224" t="s">
        <v>14</v>
      </c>
      <c r="BV76" s="224" t="s">
        <v>14</v>
      </c>
      <c r="BW76" s="224" t="s">
        <v>14</v>
      </c>
      <c r="BX76" s="224" t="s">
        <v>14</v>
      </c>
      <c r="BY76" s="214">
        <v>44370</v>
      </c>
      <c r="BZ76" s="222" t="s">
        <v>1330</v>
      </c>
      <c r="CA76" s="222" t="s">
        <v>14</v>
      </c>
      <c r="CB76" s="222" t="s">
        <v>14</v>
      </c>
      <c r="CC76" s="222" t="s">
        <v>14</v>
      </c>
      <c r="CD76" s="222" t="s">
        <v>14</v>
      </c>
      <c r="CE76" s="222" t="s">
        <v>14</v>
      </c>
      <c r="CF76" s="222" t="s">
        <v>14</v>
      </c>
      <c r="CG76" s="223">
        <v>44370</v>
      </c>
      <c r="CH76" s="221" t="s">
        <v>9958</v>
      </c>
      <c r="CI76" s="222" t="e">
        <v>#N/A</v>
      </c>
      <c r="CJ76" s="222" t="e">
        <v>#N/A</v>
      </c>
      <c r="CK76" s="222" t="e">
        <v>#N/A</v>
      </c>
      <c r="CL76" s="222" t="e">
        <v>#N/A</v>
      </c>
      <c r="CM76" s="222" t="e">
        <v>#N/A</v>
      </c>
      <c r="CN76" s="222" t="e">
        <v>#N/A</v>
      </c>
      <c r="CO76" s="225" t="e">
        <v>#N/A</v>
      </c>
      <c r="CP76" s="222" t="s">
        <v>1331</v>
      </c>
      <c r="CQ76" s="224" t="s">
        <v>14</v>
      </c>
      <c r="CR76" s="224" t="s">
        <v>14</v>
      </c>
      <c r="CS76" s="224" t="s">
        <v>14</v>
      </c>
      <c r="CT76" s="224" t="s">
        <v>14</v>
      </c>
      <c r="CU76" s="224" t="s">
        <v>14</v>
      </c>
      <c r="CV76" s="224" t="s">
        <v>14</v>
      </c>
      <c r="CW76" s="214">
        <v>44370</v>
      </c>
      <c r="CX76" s="222" t="s">
        <v>4322</v>
      </c>
      <c r="CY76" s="218">
        <v>14161000</v>
      </c>
      <c r="CZ76" s="218" t="s">
        <v>4310</v>
      </c>
      <c r="DA76" s="218" t="s">
        <v>1882</v>
      </c>
      <c r="DB76" s="218">
        <v>2</v>
      </c>
      <c r="DC76" s="218" t="s">
        <v>4327</v>
      </c>
      <c r="DD76" s="218" t="s">
        <v>4311</v>
      </c>
      <c r="DE76" s="220">
        <v>44956</v>
      </c>
      <c r="DF76" s="221" t="s">
        <v>4324</v>
      </c>
      <c r="DG76" s="213">
        <v>1100000</v>
      </c>
      <c r="DH76" s="224" t="s">
        <v>4310</v>
      </c>
      <c r="DI76" s="224" t="s">
        <v>1882</v>
      </c>
      <c r="DJ76" s="224">
        <v>2</v>
      </c>
      <c r="DK76" s="224" t="s">
        <v>4323</v>
      </c>
      <c r="DL76" s="224" t="s">
        <v>4311</v>
      </c>
      <c r="DM76" s="214">
        <v>44956</v>
      </c>
      <c r="DN76" s="222" t="s">
        <v>4326</v>
      </c>
      <c r="DO76" s="218">
        <v>32138000</v>
      </c>
      <c r="DP76" s="222" t="s">
        <v>4310</v>
      </c>
      <c r="DQ76" s="222" t="s">
        <v>1882</v>
      </c>
      <c r="DR76" s="222">
        <v>2</v>
      </c>
      <c r="DS76" s="222" t="s">
        <v>4325</v>
      </c>
      <c r="DT76" s="222" t="s">
        <v>4311</v>
      </c>
      <c r="DU76" s="223">
        <v>44956</v>
      </c>
      <c r="DV76" s="221" t="s">
        <v>4328</v>
      </c>
      <c r="DW76" s="213">
        <v>11250000</v>
      </c>
      <c r="DX76" s="224" t="s">
        <v>4310</v>
      </c>
      <c r="DY76" s="224" t="s">
        <v>1882</v>
      </c>
      <c r="DZ76" s="224">
        <v>2</v>
      </c>
      <c r="EA76" s="224" t="s">
        <v>4327</v>
      </c>
      <c r="EB76" s="224" t="s">
        <v>4311</v>
      </c>
      <c r="EC76" s="214">
        <v>44956</v>
      </c>
      <c r="ED76" s="222" t="s">
        <v>4330</v>
      </c>
      <c r="EE76" s="218">
        <v>2911000</v>
      </c>
      <c r="EF76" s="222" t="s">
        <v>4310</v>
      </c>
      <c r="EG76" s="222" t="s">
        <v>1882</v>
      </c>
      <c r="EH76" s="222">
        <v>2</v>
      </c>
      <c r="EI76" s="222" t="s">
        <v>4329</v>
      </c>
      <c r="EJ76" s="222" t="s">
        <v>4311</v>
      </c>
      <c r="EK76" s="223">
        <v>44956</v>
      </c>
      <c r="EL76" s="221" t="s">
        <v>4332</v>
      </c>
      <c r="EM76" s="213">
        <v>0</v>
      </c>
      <c r="EN76" s="224" t="s">
        <v>4310</v>
      </c>
      <c r="EO76" s="224" t="s">
        <v>1882</v>
      </c>
      <c r="EP76" s="224">
        <v>2</v>
      </c>
      <c r="EQ76" s="224" t="s">
        <v>4331</v>
      </c>
      <c r="ER76" s="224" t="s">
        <v>4311</v>
      </c>
      <c r="ES76" s="214">
        <v>44956</v>
      </c>
      <c r="ET76" s="222" t="s">
        <v>7084</v>
      </c>
      <c r="EU76" s="222">
        <v>7354</v>
      </c>
      <c r="EV76" s="222" t="s">
        <v>7068</v>
      </c>
      <c r="EW76" s="222" t="s">
        <v>19</v>
      </c>
      <c r="EX76" s="222">
        <v>3</v>
      </c>
      <c r="EY76" s="222" t="s">
        <v>7071</v>
      </c>
      <c r="EZ76" s="222" t="s">
        <v>1396</v>
      </c>
      <c r="FA76" s="223">
        <v>45043</v>
      </c>
      <c r="FB76" s="221" t="s">
        <v>1335</v>
      </c>
      <c r="FC76" s="224">
        <v>3</v>
      </c>
      <c r="FD76" s="224" t="s">
        <v>1332</v>
      </c>
      <c r="FE76" s="224" t="s">
        <v>74</v>
      </c>
      <c r="FF76" s="224">
        <v>1</v>
      </c>
      <c r="FG76" s="224" t="s">
        <v>1334</v>
      </c>
      <c r="FH76" s="224" t="s">
        <v>1333</v>
      </c>
      <c r="FI76" s="214">
        <v>44370</v>
      </c>
      <c r="FJ76" s="221" t="s">
        <v>1336</v>
      </c>
      <c r="FK76" s="222" t="s">
        <v>14</v>
      </c>
      <c r="FL76" s="222" t="s">
        <v>14</v>
      </c>
      <c r="FM76" s="222" t="s">
        <v>14</v>
      </c>
      <c r="FN76" s="222" t="s">
        <v>14</v>
      </c>
      <c r="FO76" s="222" t="s">
        <v>14</v>
      </c>
      <c r="FP76" s="218" t="s">
        <v>14</v>
      </c>
      <c r="FQ76" s="219">
        <v>44370</v>
      </c>
      <c r="FR76" s="221" t="s">
        <v>1337</v>
      </c>
      <c r="FS76" s="224" t="s">
        <v>14</v>
      </c>
      <c r="FT76" s="224" t="s">
        <v>14</v>
      </c>
      <c r="FU76" s="224" t="s">
        <v>14</v>
      </c>
      <c r="FV76" s="224" t="s">
        <v>14</v>
      </c>
      <c r="FW76" s="224" t="s">
        <v>14</v>
      </c>
      <c r="FX76" s="224" t="s">
        <v>14</v>
      </c>
      <c r="FY76" s="214">
        <v>44370</v>
      </c>
      <c r="FZ76" s="222" t="s">
        <v>3433</v>
      </c>
      <c r="GA76" s="222">
        <v>2</v>
      </c>
      <c r="GB76" s="222" t="s">
        <v>2373</v>
      </c>
      <c r="GC76" s="222" t="s">
        <v>30</v>
      </c>
      <c r="GD76" s="222">
        <v>2</v>
      </c>
      <c r="GE76" s="222" t="s">
        <v>14</v>
      </c>
      <c r="GF76" s="222" t="s">
        <v>14</v>
      </c>
      <c r="GG76" s="223">
        <v>44865</v>
      </c>
      <c r="GH76" s="221" t="s">
        <v>3439</v>
      </c>
      <c r="GI76" s="224">
        <v>3</v>
      </c>
      <c r="GJ76" s="224" t="s">
        <v>2373</v>
      </c>
      <c r="GK76" s="224" t="s">
        <v>30</v>
      </c>
      <c r="GL76" s="224">
        <v>2</v>
      </c>
      <c r="GM76" s="224" t="s">
        <v>14</v>
      </c>
      <c r="GN76" s="224" t="s">
        <v>14</v>
      </c>
      <c r="GO76" s="214">
        <v>44865</v>
      </c>
      <c r="GP76" s="222" t="s">
        <v>3434</v>
      </c>
      <c r="GQ76" s="222">
        <v>3</v>
      </c>
      <c r="GR76" s="222" t="s">
        <v>2373</v>
      </c>
      <c r="GS76" s="222" t="s">
        <v>30</v>
      </c>
      <c r="GT76" s="222">
        <v>2</v>
      </c>
      <c r="GU76" s="222" t="s">
        <v>14</v>
      </c>
      <c r="GV76" s="222" t="s">
        <v>14</v>
      </c>
      <c r="GW76" s="223">
        <v>44865</v>
      </c>
      <c r="GX76" s="221" t="s">
        <v>3440</v>
      </c>
      <c r="GY76" s="224">
        <v>2</v>
      </c>
      <c r="GZ76" s="224" t="s">
        <v>2373</v>
      </c>
      <c r="HA76" s="224" t="s">
        <v>30</v>
      </c>
      <c r="HB76" s="224">
        <v>2</v>
      </c>
      <c r="HC76" s="224" t="s">
        <v>14</v>
      </c>
      <c r="HD76" s="224" t="s">
        <v>14</v>
      </c>
      <c r="HE76" s="214">
        <v>44865</v>
      </c>
      <c r="HF76" s="222" t="s">
        <v>3432</v>
      </c>
      <c r="HG76" s="222">
        <v>2</v>
      </c>
      <c r="HH76" s="222" t="s">
        <v>2373</v>
      </c>
      <c r="HI76" s="222" t="s">
        <v>30</v>
      </c>
      <c r="HJ76" s="222">
        <v>2</v>
      </c>
      <c r="HK76" s="222" t="s">
        <v>14</v>
      </c>
      <c r="HL76" s="222" t="s">
        <v>14</v>
      </c>
      <c r="HM76" s="223">
        <v>44865</v>
      </c>
      <c r="HN76" s="221" t="s">
        <v>3438</v>
      </c>
      <c r="HO76" s="224">
        <v>3</v>
      </c>
      <c r="HP76" s="224" t="s">
        <v>2373</v>
      </c>
      <c r="HQ76" s="224" t="s">
        <v>30</v>
      </c>
      <c r="HR76" s="224">
        <v>2</v>
      </c>
      <c r="HS76" s="224" t="s">
        <v>14</v>
      </c>
      <c r="HT76" s="224" t="s">
        <v>14</v>
      </c>
      <c r="HU76" s="214">
        <v>44865</v>
      </c>
      <c r="HV76" s="222" t="s">
        <v>3435</v>
      </c>
      <c r="HW76" s="222">
        <v>3</v>
      </c>
      <c r="HX76" s="222" t="s">
        <v>2373</v>
      </c>
      <c r="HY76" s="222" t="s">
        <v>30</v>
      </c>
      <c r="HZ76" s="222">
        <v>2</v>
      </c>
      <c r="IA76" s="222" t="s">
        <v>14</v>
      </c>
      <c r="IB76" s="222" t="s">
        <v>14</v>
      </c>
      <c r="IC76" s="223">
        <v>44865</v>
      </c>
      <c r="ID76" s="221" t="s">
        <v>3437</v>
      </c>
      <c r="IE76" s="224">
        <v>1</v>
      </c>
      <c r="IF76" s="224" t="s">
        <v>2373</v>
      </c>
      <c r="IG76" s="224" t="s">
        <v>30</v>
      </c>
      <c r="IH76" s="224">
        <v>2</v>
      </c>
      <c r="II76" s="224" t="s">
        <v>14</v>
      </c>
      <c r="IJ76" s="224" t="s">
        <v>14</v>
      </c>
      <c r="IK76" s="214">
        <v>44865</v>
      </c>
      <c r="IL76" s="222" t="s">
        <v>3436</v>
      </c>
      <c r="IM76" s="222">
        <v>3</v>
      </c>
      <c r="IN76" s="222" t="s">
        <v>2373</v>
      </c>
      <c r="IO76" s="222" t="s">
        <v>30</v>
      </c>
      <c r="IP76" s="222">
        <v>2</v>
      </c>
      <c r="IQ76" s="222" t="s">
        <v>14</v>
      </c>
      <c r="IR76" s="222" t="s">
        <v>14</v>
      </c>
      <c r="IS76" s="223">
        <v>44865</v>
      </c>
    </row>
    <row r="77" spans="1:253" s="11" customFormat="1" ht="12.95" customHeight="1" x14ac:dyDescent="0.2">
      <c r="A77" s="11" t="s">
        <v>6219</v>
      </c>
      <c r="B77" s="11" t="s">
        <v>9490</v>
      </c>
      <c r="C77" s="11" t="s">
        <v>6220</v>
      </c>
      <c r="D77" s="11" t="s">
        <v>6221</v>
      </c>
      <c r="E77" s="11" t="s">
        <v>8858</v>
      </c>
      <c r="F77" s="11" t="s">
        <v>6225</v>
      </c>
      <c r="G77" s="212">
        <v>3197000</v>
      </c>
      <c r="H77" s="213" t="s">
        <v>6222</v>
      </c>
      <c r="I77" s="213" t="s">
        <v>74</v>
      </c>
      <c r="J77" s="213">
        <v>1</v>
      </c>
      <c r="K77" s="213" t="s">
        <v>6224</v>
      </c>
      <c r="L77" s="213" t="s">
        <v>6223</v>
      </c>
      <c r="M77" s="214">
        <v>45019</v>
      </c>
      <c r="N77" s="221" t="s">
        <v>6229</v>
      </c>
      <c r="O77" s="216">
        <v>1260000</v>
      </c>
      <c r="P77" s="216" t="s">
        <v>6226</v>
      </c>
      <c r="Q77" s="216" t="s">
        <v>74</v>
      </c>
      <c r="R77" s="216">
        <v>1</v>
      </c>
      <c r="S77" s="216" t="s">
        <v>6228</v>
      </c>
      <c r="T77" s="216" t="s">
        <v>6227</v>
      </c>
      <c r="U77" s="217">
        <v>45019</v>
      </c>
      <c r="V77" s="221" t="s">
        <v>6233</v>
      </c>
      <c r="W77" s="213">
        <v>871000</v>
      </c>
      <c r="X77" s="213" t="s">
        <v>6230</v>
      </c>
      <c r="Y77" s="213" t="s">
        <v>1882</v>
      </c>
      <c r="Z77" s="213">
        <v>2</v>
      </c>
      <c r="AA77" s="213" t="s">
        <v>6232</v>
      </c>
      <c r="AB77" s="213" t="s">
        <v>6231</v>
      </c>
      <c r="AC77" s="214">
        <v>45019</v>
      </c>
      <c r="AD77" s="221" t="s">
        <v>6237</v>
      </c>
      <c r="AE77" s="218">
        <v>688000</v>
      </c>
      <c r="AF77" s="218" t="s">
        <v>6234</v>
      </c>
      <c r="AG77" s="218" t="s">
        <v>1882</v>
      </c>
      <c r="AH77" s="218">
        <v>2</v>
      </c>
      <c r="AI77" s="218" t="s">
        <v>6236</v>
      </c>
      <c r="AJ77" s="218" t="s">
        <v>6235</v>
      </c>
      <c r="AK77" s="219">
        <v>45019</v>
      </c>
      <c r="AL77" s="221" t="s">
        <v>6239</v>
      </c>
      <c r="AM77" s="213" t="s">
        <v>14</v>
      </c>
      <c r="AN77" s="213" t="s">
        <v>14</v>
      </c>
      <c r="AO77" s="213" t="s">
        <v>14</v>
      </c>
      <c r="AP77" s="213" t="s">
        <v>14</v>
      </c>
      <c r="AQ77" s="213" t="s">
        <v>6238</v>
      </c>
      <c r="AR77" s="213" t="s">
        <v>14</v>
      </c>
      <c r="AS77" s="214">
        <v>45019</v>
      </c>
      <c r="AT77" s="222" t="s">
        <v>6240</v>
      </c>
      <c r="AU77" s="218" t="s">
        <v>14</v>
      </c>
      <c r="AV77" s="218" t="s">
        <v>14</v>
      </c>
      <c r="AW77" s="218" t="s">
        <v>14</v>
      </c>
      <c r="AX77" s="218" t="s">
        <v>14</v>
      </c>
      <c r="AY77" s="218" t="s">
        <v>14</v>
      </c>
      <c r="AZ77" s="218" t="s">
        <v>14</v>
      </c>
      <c r="BA77" s="219">
        <v>45019</v>
      </c>
      <c r="BB77" s="221" t="s">
        <v>9959</v>
      </c>
      <c r="BC77" s="213" t="e">
        <v>#N/A</v>
      </c>
      <c r="BD77" s="213" t="e">
        <v>#N/A</v>
      </c>
      <c r="BE77" s="213" t="e">
        <v>#N/A</v>
      </c>
      <c r="BF77" s="213" t="e">
        <v>#N/A</v>
      </c>
      <c r="BG77" s="213" t="e">
        <v>#N/A</v>
      </c>
      <c r="BH77" s="213" t="e">
        <v>#N/A</v>
      </c>
      <c r="BI77" s="214" t="e">
        <v>#N/A</v>
      </c>
      <c r="BJ77" s="222" t="s">
        <v>6241</v>
      </c>
      <c r="BK77" s="222" t="s">
        <v>14</v>
      </c>
      <c r="BL77" s="222" t="s">
        <v>14</v>
      </c>
      <c r="BM77" s="222" t="s">
        <v>14</v>
      </c>
      <c r="BN77" s="222" t="s">
        <v>14</v>
      </c>
      <c r="BO77" s="222" t="s">
        <v>14</v>
      </c>
      <c r="BP77" s="218" t="s">
        <v>14</v>
      </c>
      <c r="BQ77" s="223">
        <v>45019</v>
      </c>
      <c r="BR77" s="221" t="s">
        <v>9960</v>
      </c>
      <c r="BS77" s="224" t="e">
        <v>#N/A</v>
      </c>
      <c r="BT77" s="224" t="e">
        <v>#N/A</v>
      </c>
      <c r="BU77" s="224" t="e">
        <v>#N/A</v>
      </c>
      <c r="BV77" s="224" t="e">
        <v>#N/A</v>
      </c>
      <c r="BW77" s="224" t="e">
        <v>#N/A</v>
      </c>
      <c r="BX77" s="224" t="e">
        <v>#N/A</v>
      </c>
      <c r="BY77" s="214" t="e">
        <v>#N/A</v>
      </c>
      <c r="BZ77" s="222" t="s">
        <v>9961</v>
      </c>
      <c r="CA77" s="222" t="e">
        <v>#N/A</v>
      </c>
      <c r="CB77" s="222" t="e">
        <v>#N/A</v>
      </c>
      <c r="CC77" s="222" t="e">
        <v>#N/A</v>
      </c>
      <c r="CD77" s="222" t="e">
        <v>#N/A</v>
      </c>
      <c r="CE77" s="222" t="e">
        <v>#N/A</v>
      </c>
      <c r="CF77" s="222" t="e">
        <v>#N/A</v>
      </c>
      <c r="CG77" s="223" t="e">
        <v>#N/A</v>
      </c>
      <c r="CH77" s="221" t="s">
        <v>9962</v>
      </c>
      <c r="CI77" s="222" t="e">
        <v>#N/A</v>
      </c>
      <c r="CJ77" s="222" t="e">
        <v>#N/A</v>
      </c>
      <c r="CK77" s="222" t="e">
        <v>#N/A</v>
      </c>
      <c r="CL77" s="222" t="e">
        <v>#N/A</v>
      </c>
      <c r="CM77" s="222" t="e">
        <v>#N/A</v>
      </c>
      <c r="CN77" s="222" t="e">
        <v>#N/A</v>
      </c>
      <c r="CO77" s="225" t="e">
        <v>#N/A</v>
      </c>
      <c r="CP77" s="222" t="s">
        <v>9963</v>
      </c>
      <c r="CQ77" s="224" t="e">
        <v>#N/A</v>
      </c>
      <c r="CR77" s="224" t="e">
        <v>#N/A</v>
      </c>
      <c r="CS77" s="224" t="e">
        <v>#N/A</v>
      </c>
      <c r="CT77" s="224" t="e">
        <v>#N/A</v>
      </c>
      <c r="CU77" s="224" t="e">
        <v>#N/A</v>
      </c>
      <c r="CV77" s="224" t="e">
        <v>#N/A</v>
      </c>
      <c r="CW77" s="214" t="e">
        <v>#N/A</v>
      </c>
      <c r="CX77" s="222" t="s">
        <v>6245</v>
      </c>
      <c r="CY77" s="218">
        <v>213000</v>
      </c>
      <c r="CZ77" s="218" t="s">
        <v>6243</v>
      </c>
      <c r="DA77" s="218" t="s">
        <v>1882</v>
      </c>
      <c r="DB77" s="218">
        <v>2</v>
      </c>
      <c r="DC77" s="218" t="s">
        <v>6252</v>
      </c>
      <c r="DD77" s="218" t="s">
        <v>6244</v>
      </c>
      <c r="DE77" s="220">
        <v>45019</v>
      </c>
      <c r="DF77" s="221" t="s">
        <v>6249</v>
      </c>
      <c r="DG77" s="213">
        <v>184000</v>
      </c>
      <c r="DH77" s="224" t="s">
        <v>6246</v>
      </c>
      <c r="DI77" s="224" t="s">
        <v>1882</v>
      </c>
      <c r="DJ77" s="224">
        <v>2</v>
      </c>
      <c r="DK77" s="224" t="s">
        <v>6248</v>
      </c>
      <c r="DL77" s="224" t="s">
        <v>6247</v>
      </c>
      <c r="DM77" s="214">
        <v>45019</v>
      </c>
      <c r="DN77" s="222" t="s">
        <v>6251</v>
      </c>
      <c r="DO77" s="218">
        <v>475000</v>
      </c>
      <c r="DP77" s="222" t="s">
        <v>6246</v>
      </c>
      <c r="DQ77" s="222" t="s">
        <v>1882</v>
      </c>
      <c r="DR77" s="222">
        <v>2</v>
      </c>
      <c r="DS77" s="222" t="s">
        <v>6250</v>
      </c>
      <c r="DT77" s="222" t="s">
        <v>6247</v>
      </c>
      <c r="DU77" s="223">
        <v>45019</v>
      </c>
      <c r="DV77" s="221" t="s">
        <v>6253</v>
      </c>
      <c r="DW77" s="213">
        <v>160000</v>
      </c>
      <c r="DX77" s="224" t="s">
        <v>6243</v>
      </c>
      <c r="DY77" s="224" t="s">
        <v>1882</v>
      </c>
      <c r="DZ77" s="224">
        <v>2</v>
      </c>
      <c r="EA77" s="224" t="s">
        <v>6252</v>
      </c>
      <c r="EB77" s="224" t="s">
        <v>6244</v>
      </c>
      <c r="EC77" s="214">
        <v>45019</v>
      </c>
      <c r="ED77" s="222" t="s">
        <v>6255</v>
      </c>
      <c r="EE77" s="218">
        <v>53000</v>
      </c>
      <c r="EF77" s="222" t="s">
        <v>6243</v>
      </c>
      <c r="EG77" s="222" t="s">
        <v>1882</v>
      </c>
      <c r="EH77" s="222">
        <v>2</v>
      </c>
      <c r="EI77" s="222" t="s">
        <v>6254</v>
      </c>
      <c r="EJ77" s="222" t="s">
        <v>6244</v>
      </c>
      <c r="EK77" s="223">
        <v>45019</v>
      </c>
      <c r="EL77" s="221" t="s">
        <v>6257</v>
      </c>
      <c r="EM77" s="213">
        <v>0</v>
      </c>
      <c r="EN77" s="224" t="s">
        <v>14</v>
      </c>
      <c r="EO77" s="224" t="s">
        <v>14</v>
      </c>
      <c r="EP77" s="224" t="s">
        <v>14</v>
      </c>
      <c r="EQ77" s="224" t="s">
        <v>6256</v>
      </c>
      <c r="ER77" s="224" t="s">
        <v>14</v>
      </c>
      <c r="ES77" s="214">
        <v>45019</v>
      </c>
      <c r="ET77" s="222" t="s">
        <v>6242</v>
      </c>
      <c r="EU77" s="222" t="s">
        <v>14</v>
      </c>
      <c r="EV77" s="222" t="s">
        <v>14</v>
      </c>
      <c r="EW77" s="222" t="s">
        <v>14</v>
      </c>
      <c r="EX77" s="222" t="s">
        <v>14</v>
      </c>
      <c r="EY77" s="222" t="s">
        <v>14</v>
      </c>
      <c r="EZ77" s="222" t="s">
        <v>14</v>
      </c>
      <c r="FA77" s="223">
        <v>45019</v>
      </c>
      <c r="FB77" s="221" t="s">
        <v>6259</v>
      </c>
      <c r="FC77" s="224">
        <v>3</v>
      </c>
      <c r="FD77" s="224" t="s">
        <v>6243</v>
      </c>
      <c r="FE77" s="224" t="s">
        <v>74</v>
      </c>
      <c r="FF77" s="224">
        <v>1</v>
      </c>
      <c r="FG77" s="224" t="s">
        <v>6258</v>
      </c>
      <c r="FH77" s="224" t="s">
        <v>6244</v>
      </c>
      <c r="FI77" s="214">
        <v>45019</v>
      </c>
      <c r="FJ77" s="221" t="s">
        <v>9964</v>
      </c>
      <c r="FK77" s="222" t="e">
        <v>#N/A</v>
      </c>
      <c r="FL77" s="222" t="e">
        <v>#N/A</v>
      </c>
      <c r="FM77" s="222" t="e">
        <v>#N/A</v>
      </c>
      <c r="FN77" s="222" t="e">
        <v>#N/A</v>
      </c>
      <c r="FO77" s="222" t="e">
        <v>#N/A</v>
      </c>
      <c r="FP77" s="218" t="e">
        <v>#N/A</v>
      </c>
      <c r="FQ77" s="219" t="e">
        <v>#N/A</v>
      </c>
      <c r="FR77" s="221" t="s">
        <v>9965</v>
      </c>
      <c r="FS77" s="224" t="e">
        <v>#N/A</v>
      </c>
      <c r="FT77" s="224" t="e">
        <v>#N/A</v>
      </c>
      <c r="FU77" s="224" t="e">
        <v>#N/A</v>
      </c>
      <c r="FV77" s="224" t="e">
        <v>#N/A</v>
      </c>
      <c r="FW77" s="224" t="e">
        <v>#N/A</v>
      </c>
      <c r="FX77" s="224" t="e">
        <v>#N/A</v>
      </c>
      <c r="FY77" s="214" t="e">
        <v>#N/A</v>
      </c>
      <c r="FZ77" s="222" t="s">
        <v>6346</v>
      </c>
      <c r="GA77" s="222">
        <v>0</v>
      </c>
      <c r="GB77" s="222" t="s">
        <v>2373</v>
      </c>
      <c r="GC77" s="222" t="s">
        <v>30</v>
      </c>
      <c r="GD77" s="222">
        <v>2</v>
      </c>
      <c r="GE77" s="222" t="s">
        <v>14</v>
      </c>
      <c r="GF77" s="222" t="s">
        <v>14</v>
      </c>
      <c r="GG77" s="223">
        <v>45019</v>
      </c>
      <c r="GH77" s="221" t="s">
        <v>6352</v>
      </c>
      <c r="GI77" s="224">
        <v>0</v>
      </c>
      <c r="GJ77" s="224" t="s">
        <v>2373</v>
      </c>
      <c r="GK77" s="224" t="s">
        <v>30</v>
      </c>
      <c r="GL77" s="224">
        <v>2</v>
      </c>
      <c r="GM77" s="224" t="s">
        <v>14</v>
      </c>
      <c r="GN77" s="224" t="s">
        <v>14</v>
      </c>
      <c r="GO77" s="214">
        <v>45019</v>
      </c>
      <c r="GP77" s="222" t="s">
        <v>6347</v>
      </c>
      <c r="GQ77" s="222">
        <v>0</v>
      </c>
      <c r="GR77" s="222" t="s">
        <v>2373</v>
      </c>
      <c r="GS77" s="222" t="s">
        <v>30</v>
      </c>
      <c r="GT77" s="222">
        <v>2</v>
      </c>
      <c r="GU77" s="222" t="s">
        <v>14</v>
      </c>
      <c r="GV77" s="222" t="s">
        <v>14</v>
      </c>
      <c r="GW77" s="223">
        <v>45019</v>
      </c>
      <c r="GX77" s="221" t="s">
        <v>6353</v>
      </c>
      <c r="GY77" s="224">
        <v>0</v>
      </c>
      <c r="GZ77" s="224" t="s">
        <v>2373</v>
      </c>
      <c r="HA77" s="224" t="s">
        <v>30</v>
      </c>
      <c r="HB77" s="224">
        <v>2</v>
      </c>
      <c r="HC77" s="224" t="s">
        <v>14</v>
      </c>
      <c r="HD77" s="224" t="s">
        <v>14</v>
      </c>
      <c r="HE77" s="214">
        <v>45019</v>
      </c>
      <c r="HF77" s="222" t="s">
        <v>6345</v>
      </c>
      <c r="HG77" s="222">
        <v>0</v>
      </c>
      <c r="HH77" s="222" t="s">
        <v>2373</v>
      </c>
      <c r="HI77" s="222" t="s">
        <v>30</v>
      </c>
      <c r="HJ77" s="222">
        <v>2</v>
      </c>
      <c r="HK77" s="222" t="s">
        <v>14</v>
      </c>
      <c r="HL77" s="222" t="s">
        <v>14</v>
      </c>
      <c r="HM77" s="223">
        <v>45019</v>
      </c>
      <c r="HN77" s="221" t="s">
        <v>6351</v>
      </c>
      <c r="HO77" s="224">
        <v>0</v>
      </c>
      <c r="HP77" s="224" t="s">
        <v>2373</v>
      </c>
      <c r="HQ77" s="224" t="s">
        <v>30</v>
      </c>
      <c r="HR77" s="224">
        <v>2</v>
      </c>
      <c r="HS77" s="224" t="s">
        <v>14</v>
      </c>
      <c r="HT77" s="224" t="s">
        <v>14</v>
      </c>
      <c r="HU77" s="214">
        <v>45019</v>
      </c>
      <c r="HV77" s="222" t="s">
        <v>6348</v>
      </c>
      <c r="HW77" s="222">
        <v>0</v>
      </c>
      <c r="HX77" s="222" t="s">
        <v>2373</v>
      </c>
      <c r="HY77" s="222" t="s">
        <v>30</v>
      </c>
      <c r="HZ77" s="222">
        <v>2</v>
      </c>
      <c r="IA77" s="222" t="s">
        <v>14</v>
      </c>
      <c r="IB77" s="222" t="s">
        <v>14</v>
      </c>
      <c r="IC77" s="223">
        <v>45019</v>
      </c>
      <c r="ID77" s="221" t="s">
        <v>6350</v>
      </c>
      <c r="IE77" s="224">
        <v>0</v>
      </c>
      <c r="IF77" s="224" t="s">
        <v>2373</v>
      </c>
      <c r="IG77" s="224" t="s">
        <v>30</v>
      </c>
      <c r="IH77" s="224">
        <v>2</v>
      </c>
      <c r="II77" s="224" t="s">
        <v>14</v>
      </c>
      <c r="IJ77" s="224" t="s">
        <v>14</v>
      </c>
      <c r="IK77" s="214">
        <v>45019</v>
      </c>
      <c r="IL77" s="222" t="s">
        <v>6349</v>
      </c>
      <c r="IM77" s="222">
        <v>0</v>
      </c>
      <c r="IN77" s="222" t="s">
        <v>2373</v>
      </c>
      <c r="IO77" s="222" t="s">
        <v>30</v>
      </c>
      <c r="IP77" s="222">
        <v>2</v>
      </c>
      <c r="IQ77" s="222" t="s">
        <v>14</v>
      </c>
      <c r="IR77" s="222" t="s">
        <v>14</v>
      </c>
      <c r="IS77" s="223">
        <v>45019</v>
      </c>
    </row>
    <row r="78" spans="1:253" s="11" customFormat="1" ht="12.95" customHeight="1" x14ac:dyDescent="0.2">
      <c r="A78" s="11" t="s">
        <v>6151</v>
      </c>
      <c r="B78" s="11" t="s">
        <v>9493</v>
      </c>
      <c r="C78" s="11" t="s">
        <v>6152</v>
      </c>
      <c r="D78" s="11" t="s">
        <v>597</v>
      </c>
      <c r="E78" s="11" t="s">
        <v>8859</v>
      </c>
      <c r="F78" s="11" t="s">
        <v>7866</v>
      </c>
      <c r="G78" s="212">
        <v>33621000</v>
      </c>
      <c r="H78" s="213" t="s">
        <v>5288</v>
      </c>
      <c r="I78" s="213" t="s">
        <v>1882</v>
      </c>
      <c r="J78" s="213">
        <v>2</v>
      </c>
      <c r="K78" s="213" t="s">
        <v>7865</v>
      </c>
      <c r="L78" s="213" t="s">
        <v>4668</v>
      </c>
      <c r="M78" s="214">
        <v>45045</v>
      </c>
      <c r="N78" s="221" t="s">
        <v>7868</v>
      </c>
      <c r="O78" s="216">
        <v>801563</v>
      </c>
      <c r="P78" s="216" t="s">
        <v>5288</v>
      </c>
      <c r="Q78" s="216" t="s">
        <v>1882</v>
      </c>
      <c r="R78" s="216">
        <v>2</v>
      </c>
      <c r="S78" s="216" t="s">
        <v>7867</v>
      </c>
      <c r="T78" s="216" t="s">
        <v>4668</v>
      </c>
      <c r="U78" s="217">
        <v>45045</v>
      </c>
      <c r="V78" s="221" t="s">
        <v>8439</v>
      </c>
      <c r="W78" s="213">
        <v>25658000</v>
      </c>
      <c r="X78" s="213" t="s">
        <v>8436</v>
      </c>
      <c r="Y78" s="213" t="s">
        <v>1882</v>
      </c>
      <c r="Z78" s="213">
        <v>2</v>
      </c>
      <c r="AA78" s="213" t="s">
        <v>8438</v>
      </c>
      <c r="AB78" s="213" t="s">
        <v>8437</v>
      </c>
      <c r="AC78" s="214">
        <v>45046</v>
      </c>
      <c r="AD78" s="221" t="s">
        <v>8443</v>
      </c>
      <c r="AE78" s="218">
        <v>11546000</v>
      </c>
      <c r="AF78" s="218" t="s">
        <v>8440</v>
      </c>
      <c r="AG78" s="218" t="s">
        <v>1882</v>
      </c>
      <c r="AH78" s="218">
        <v>2</v>
      </c>
      <c r="AI78" s="218" t="s">
        <v>8442</v>
      </c>
      <c r="AJ78" s="218" t="s">
        <v>8441</v>
      </c>
      <c r="AK78" s="219">
        <v>45046</v>
      </c>
      <c r="AL78" s="221" t="s">
        <v>8447</v>
      </c>
      <c r="AM78" s="213">
        <v>1110000</v>
      </c>
      <c r="AN78" s="213" t="s">
        <v>8444</v>
      </c>
      <c r="AO78" s="213" t="s">
        <v>1882</v>
      </c>
      <c r="AP78" s="213">
        <v>2</v>
      </c>
      <c r="AQ78" s="213" t="s">
        <v>8446</v>
      </c>
      <c r="AR78" s="213" t="s">
        <v>8445</v>
      </c>
      <c r="AS78" s="214">
        <v>45046</v>
      </c>
      <c r="AT78" s="222" t="s">
        <v>7872</v>
      </c>
      <c r="AU78" s="218">
        <v>16</v>
      </c>
      <c r="AV78" s="218" t="s">
        <v>7869</v>
      </c>
      <c r="AW78" s="218" t="s">
        <v>1882</v>
      </c>
      <c r="AX78" s="218">
        <v>2</v>
      </c>
      <c r="AY78" s="218" t="s">
        <v>7871</v>
      </c>
      <c r="AZ78" s="218" t="s">
        <v>7870</v>
      </c>
      <c r="BA78" s="219">
        <v>45045</v>
      </c>
      <c r="BB78" s="221" t="s">
        <v>7876</v>
      </c>
      <c r="BC78" s="213" t="s">
        <v>14</v>
      </c>
      <c r="BD78" s="213" t="s">
        <v>14</v>
      </c>
      <c r="BE78" s="213" t="s">
        <v>14</v>
      </c>
      <c r="BF78" s="213" t="s">
        <v>14</v>
      </c>
      <c r="BG78" s="213" t="s">
        <v>5841</v>
      </c>
      <c r="BH78" s="213" t="s">
        <v>14</v>
      </c>
      <c r="BI78" s="214">
        <v>45045</v>
      </c>
      <c r="BJ78" s="222" t="s">
        <v>8451</v>
      </c>
      <c r="BK78" s="222">
        <v>458</v>
      </c>
      <c r="BL78" s="222" t="s">
        <v>8448</v>
      </c>
      <c r="BM78" s="222" t="s">
        <v>30</v>
      </c>
      <c r="BN78" s="222">
        <v>2</v>
      </c>
      <c r="BO78" s="222" t="s">
        <v>8450</v>
      </c>
      <c r="BP78" s="218" t="s">
        <v>8449</v>
      </c>
      <c r="BQ78" s="223">
        <v>45046</v>
      </c>
      <c r="BR78" s="221" t="s">
        <v>8476</v>
      </c>
      <c r="BS78" s="224">
        <v>290330</v>
      </c>
      <c r="BT78" s="224" t="s">
        <v>8473</v>
      </c>
      <c r="BU78" s="224" t="s">
        <v>1882</v>
      </c>
      <c r="BV78" s="224">
        <v>2</v>
      </c>
      <c r="BW78" s="224" t="s">
        <v>8475</v>
      </c>
      <c r="BX78" s="224" t="s">
        <v>8474</v>
      </c>
      <c r="BY78" s="214">
        <v>45046</v>
      </c>
      <c r="BZ78" s="222" t="s">
        <v>7877</v>
      </c>
      <c r="CA78" s="222">
        <v>48134</v>
      </c>
      <c r="CB78" s="222" t="s">
        <v>7860</v>
      </c>
      <c r="CC78" s="222" t="s">
        <v>1882</v>
      </c>
      <c r="CD78" s="222">
        <v>2</v>
      </c>
      <c r="CE78" s="222" t="s">
        <v>7862</v>
      </c>
      <c r="CF78" s="222" t="s">
        <v>7861</v>
      </c>
      <c r="CG78" s="223">
        <v>45045</v>
      </c>
      <c r="CH78" s="221" t="s">
        <v>9966</v>
      </c>
      <c r="CI78" s="222" t="e">
        <v>#N/A</v>
      </c>
      <c r="CJ78" s="222" t="e">
        <v>#N/A</v>
      </c>
      <c r="CK78" s="222" t="e">
        <v>#N/A</v>
      </c>
      <c r="CL78" s="222" t="e">
        <v>#N/A</v>
      </c>
      <c r="CM78" s="222" t="e">
        <v>#N/A</v>
      </c>
      <c r="CN78" s="222" t="e">
        <v>#N/A</v>
      </c>
      <c r="CO78" s="225" t="e">
        <v>#N/A</v>
      </c>
      <c r="CP78" s="222" t="s">
        <v>7878</v>
      </c>
      <c r="CQ78" s="224">
        <v>0</v>
      </c>
      <c r="CR78" s="224" t="s">
        <v>794</v>
      </c>
      <c r="CS78" s="224" t="s">
        <v>14</v>
      </c>
      <c r="CT78" s="224" t="s">
        <v>14</v>
      </c>
      <c r="CU78" s="224" t="s">
        <v>794</v>
      </c>
      <c r="CV78" s="224" t="s">
        <v>794</v>
      </c>
      <c r="CW78" s="214">
        <v>45045</v>
      </c>
      <c r="CX78" s="222" t="s">
        <v>8455</v>
      </c>
      <c r="CY78" s="218">
        <v>1674000</v>
      </c>
      <c r="CZ78" s="218" t="s">
        <v>8454</v>
      </c>
      <c r="DA78" s="218" t="s">
        <v>1882</v>
      </c>
      <c r="DB78" s="218">
        <v>2</v>
      </c>
      <c r="DC78" s="218" t="s">
        <v>8465</v>
      </c>
      <c r="DD78" s="218" t="s">
        <v>8464</v>
      </c>
      <c r="DE78" s="220">
        <v>45046</v>
      </c>
      <c r="DF78" s="221" t="s">
        <v>8459</v>
      </c>
      <c r="DG78" s="213">
        <v>14113000</v>
      </c>
      <c r="DH78" s="224" t="s">
        <v>8456</v>
      </c>
      <c r="DI78" s="224" t="s">
        <v>1882</v>
      </c>
      <c r="DJ78" s="224">
        <v>2</v>
      </c>
      <c r="DK78" s="224" t="s">
        <v>8458</v>
      </c>
      <c r="DL78" s="224" t="s">
        <v>8457</v>
      </c>
      <c r="DM78" s="214">
        <v>45046</v>
      </c>
      <c r="DN78" s="222" t="s">
        <v>8463</v>
      </c>
      <c r="DO78" s="218">
        <v>9872000</v>
      </c>
      <c r="DP78" s="222" t="s">
        <v>8460</v>
      </c>
      <c r="DQ78" s="222" t="s">
        <v>1882</v>
      </c>
      <c r="DR78" s="222">
        <v>2</v>
      </c>
      <c r="DS78" s="222" t="s">
        <v>8462</v>
      </c>
      <c r="DT78" s="222" t="s">
        <v>8461</v>
      </c>
      <c r="DU78" s="223">
        <v>45046</v>
      </c>
      <c r="DV78" s="221" t="s">
        <v>8466</v>
      </c>
      <c r="DW78" s="213">
        <v>1674000</v>
      </c>
      <c r="DX78" s="224" t="s">
        <v>8454</v>
      </c>
      <c r="DY78" s="224" t="s">
        <v>1882</v>
      </c>
      <c r="DZ78" s="224">
        <v>2</v>
      </c>
      <c r="EA78" s="224" t="s">
        <v>8465</v>
      </c>
      <c r="EB78" s="224" t="s">
        <v>8464</v>
      </c>
      <c r="EC78" s="214">
        <v>45046</v>
      </c>
      <c r="ED78" s="222" t="s">
        <v>8468</v>
      </c>
      <c r="EE78" s="218">
        <v>0</v>
      </c>
      <c r="EF78" s="222" t="s">
        <v>794</v>
      </c>
      <c r="EG78" s="222" t="s">
        <v>1882</v>
      </c>
      <c r="EH78" s="222">
        <v>2</v>
      </c>
      <c r="EI78" s="222" t="s">
        <v>8467</v>
      </c>
      <c r="EJ78" s="222" t="s">
        <v>794</v>
      </c>
      <c r="EK78" s="223">
        <v>45046</v>
      </c>
      <c r="EL78" s="221" t="s">
        <v>8470</v>
      </c>
      <c r="EM78" s="213">
        <v>0</v>
      </c>
      <c r="EN78" s="224" t="s">
        <v>794</v>
      </c>
      <c r="EO78" s="224" t="s">
        <v>19</v>
      </c>
      <c r="EP78" s="224">
        <v>3</v>
      </c>
      <c r="EQ78" s="224" t="s">
        <v>8469</v>
      </c>
      <c r="ER78" s="224" t="s">
        <v>794</v>
      </c>
      <c r="ES78" s="214">
        <v>45046</v>
      </c>
      <c r="ET78" s="222" t="s">
        <v>8453</v>
      </c>
      <c r="EU78" s="222">
        <v>458</v>
      </c>
      <c r="EV78" s="222" t="s">
        <v>8448</v>
      </c>
      <c r="EW78" s="222" t="s">
        <v>30</v>
      </c>
      <c r="EX78" s="222">
        <v>2</v>
      </c>
      <c r="EY78" s="222" t="s">
        <v>8452</v>
      </c>
      <c r="EZ78" s="222" t="s">
        <v>8449</v>
      </c>
      <c r="FA78" s="223">
        <v>45046</v>
      </c>
      <c r="FB78" s="221" t="s">
        <v>7873</v>
      </c>
      <c r="FC78" s="224">
        <v>3</v>
      </c>
      <c r="FD78" s="224" t="s">
        <v>794</v>
      </c>
      <c r="FE78" s="224" t="s">
        <v>1882</v>
      </c>
      <c r="FF78" s="224">
        <v>2</v>
      </c>
      <c r="FG78" s="224" t="s">
        <v>1348</v>
      </c>
      <c r="FH78" s="224" t="s">
        <v>794</v>
      </c>
      <c r="FI78" s="214">
        <v>45045</v>
      </c>
      <c r="FJ78" s="221" t="s">
        <v>7874</v>
      </c>
      <c r="FK78" s="222" t="s">
        <v>14</v>
      </c>
      <c r="FL78" s="222" t="s">
        <v>14</v>
      </c>
      <c r="FM78" s="222" t="s">
        <v>14</v>
      </c>
      <c r="FN78" s="222" t="s">
        <v>14</v>
      </c>
      <c r="FO78" s="222" t="s">
        <v>5841</v>
      </c>
      <c r="FP78" s="218" t="s">
        <v>14</v>
      </c>
      <c r="FQ78" s="219">
        <v>45045</v>
      </c>
      <c r="FR78" s="221" t="s">
        <v>7875</v>
      </c>
      <c r="FS78" s="224" t="s">
        <v>14</v>
      </c>
      <c r="FT78" s="224" t="s">
        <v>14</v>
      </c>
      <c r="FU78" s="224" t="s">
        <v>14</v>
      </c>
      <c r="FV78" s="224" t="s">
        <v>14</v>
      </c>
      <c r="FW78" s="224" t="s">
        <v>5841</v>
      </c>
      <c r="FX78" s="224" t="s">
        <v>14</v>
      </c>
      <c r="FY78" s="214">
        <v>45045</v>
      </c>
      <c r="FZ78" s="222" t="s">
        <v>6154</v>
      </c>
      <c r="GA78" s="222">
        <v>1</v>
      </c>
      <c r="GB78" s="222" t="s">
        <v>2373</v>
      </c>
      <c r="GC78" s="222" t="s">
        <v>30</v>
      </c>
      <c r="GD78" s="222">
        <v>2</v>
      </c>
      <c r="GE78" s="222" t="s">
        <v>14</v>
      </c>
      <c r="GF78" s="222" t="s">
        <v>14</v>
      </c>
      <c r="GG78" s="223">
        <v>45016</v>
      </c>
      <c r="GH78" s="221" t="s">
        <v>6160</v>
      </c>
      <c r="GI78" s="224">
        <v>1</v>
      </c>
      <c r="GJ78" s="224" t="s">
        <v>2373</v>
      </c>
      <c r="GK78" s="224" t="s">
        <v>30</v>
      </c>
      <c r="GL78" s="224">
        <v>2</v>
      </c>
      <c r="GM78" s="224" t="s">
        <v>14</v>
      </c>
      <c r="GN78" s="224" t="s">
        <v>14</v>
      </c>
      <c r="GO78" s="214">
        <v>45016</v>
      </c>
      <c r="GP78" s="222" t="s">
        <v>6155</v>
      </c>
      <c r="GQ78" s="222">
        <v>1</v>
      </c>
      <c r="GR78" s="222" t="s">
        <v>2373</v>
      </c>
      <c r="GS78" s="222" t="s">
        <v>30</v>
      </c>
      <c r="GT78" s="222">
        <v>2</v>
      </c>
      <c r="GU78" s="222" t="s">
        <v>14</v>
      </c>
      <c r="GV78" s="222" t="s">
        <v>14</v>
      </c>
      <c r="GW78" s="223">
        <v>45016</v>
      </c>
      <c r="GX78" s="221" t="s">
        <v>6161</v>
      </c>
      <c r="GY78" s="224">
        <v>0</v>
      </c>
      <c r="GZ78" s="224" t="s">
        <v>2373</v>
      </c>
      <c r="HA78" s="224" t="s">
        <v>30</v>
      </c>
      <c r="HB78" s="224">
        <v>2</v>
      </c>
      <c r="HC78" s="224" t="s">
        <v>14</v>
      </c>
      <c r="HD78" s="224" t="s">
        <v>14</v>
      </c>
      <c r="HE78" s="214">
        <v>45016</v>
      </c>
      <c r="HF78" s="222" t="s">
        <v>6153</v>
      </c>
      <c r="HG78" s="222">
        <v>0</v>
      </c>
      <c r="HH78" s="222" t="s">
        <v>2373</v>
      </c>
      <c r="HI78" s="222" t="s">
        <v>30</v>
      </c>
      <c r="HJ78" s="222">
        <v>2</v>
      </c>
      <c r="HK78" s="222" t="s">
        <v>14</v>
      </c>
      <c r="HL78" s="222" t="s">
        <v>14</v>
      </c>
      <c r="HM78" s="223">
        <v>45016</v>
      </c>
      <c r="HN78" s="221" t="s">
        <v>6159</v>
      </c>
      <c r="HO78" s="224">
        <v>2</v>
      </c>
      <c r="HP78" s="224" t="s">
        <v>2373</v>
      </c>
      <c r="HQ78" s="224" t="s">
        <v>30</v>
      </c>
      <c r="HR78" s="224">
        <v>2</v>
      </c>
      <c r="HS78" s="224" t="s">
        <v>14</v>
      </c>
      <c r="HT78" s="224" t="s">
        <v>14</v>
      </c>
      <c r="HU78" s="214">
        <v>45016</v>
      </c>
      <c r="HV78" s="222" t="s">
        <v>6156</v>
      </c>
      <c r="HW78" s="222">
        <v>3</v>
      </c>
      <c r="HX78" s="222" t="s">
        <v>2373</v>
      </c>
      <c r="HY78" s="222" t="s">
        <v>30</v>
      </c>
      <c r="HZ78" s="222">
        <v>2</v>
      </c>
      <c r="IA78" s="222" t="s">
        <v>14</v>
      </c>
      <c r="IB78" s="222" t="s">
        <v>14</v>
      </c>
      <c r="IC78" s="223">
        <v>45016</v>
      </c>
      <c r="ID78" s="221" t="s">
        <v>6158</v>
      </c>
      <c r="IE78" s="224">
        <v>1</v>
      </c>
      <c r="IF78" s="224" t="s">
        <v>2373</v>
      </c>
      <c r="IG78" s="224" t="s">
        <v>30</v>
      </c>
      <c r="IH78" s="224">
        <v>2</v>
      </c>
      <c r="II78" s="224" t="s">
        <v>14</v>
      </c>
      <c r="IJ78" s="224" t="s">
        <v>14</v>
      </c>
      <c r="IK78" s="214">
        <v>45016</v>
      </c>
      <c r="IL78" s="222" t="s">
        <v>6157</v>
      </c>
      <c r="IM78" s="222">
        <v>3</v>
      </c>
      <c r="IN78" s="222" t="s">
        <v>2373</v>
      </c>
      <c r="IO78" s="222" t="s">
        <v>30</v>
      </c>
      <c r="IP78" s="222">
        <v>2</v>
      </c>
      <c r="IQ78" s="222" t="s">
        <v>14</v>
      </c>
      <c r="IR78" s="222" t="s">
        <v>14</v>
      </c>
      <c r="IS78" s="223">
        <v>45016</v>
      </c>
    </row>
    <row r="79" spans="1:253" s="11" customFormat="1" ht="12.95" customHeight="1" x14ac:dyDescent="0.2">
      <c r="A79" s="11" t="s">
        <v>595</v>
      </c>
      <c r="B79" s="11" t="s">
        <v>9257</v>
      </c>
      <c r="C79" s="11" t="s">
        <v>596</v>
      </c>
      <c r="D79" s="11" t="s">
        <v>597</v>
      </c>
      <c r="E79" s="11" t="s">
        <v>8859</v>
      </c>
      <c r="F79" s="11" t="s">
        <v>5289</v>
      </c>
      <c r="G79" s="212">
        <v>33621000</v>
      </c>
      <c r="H79" s="213" t="s">
        <v>5288</v>
      </c>
      <c r="I79" s="213" t="s">
        <v>1882</v>
      </c>
      <c r="J79" s="213">
        <v>2</v>
      </c>
      <c r="K79" s="213" t="s">
        <v>4669</v>
      </c>
      <c r="L79" s="213" t="s">
        <v>4668</v>
      </c>
      <c r="M79" s="214">
        <v>45008</v>
      </c>
      <c r="N79" s="221" t="s">
        <v>4712</v>
      </c>
      <c r="O79" s="216">
        <v>280615</v>
      </c>
      <c r="P79" s="216" t="s">
        <v>4709</v>
      </c>
      <c r="Q79" s="216" t="s">
        <v>1882</v>
      </c>
      <c r="R79" s="216">
        <v>2</v>
      </c>
      <c r="S79" s="216" t="s">
        <v>4711</v>
      </c>
      <c r="T79" s="216" t="s">
        <v>4710</v>
      </c>
      <c r="U79" s="217">
        <v>44980</v>
      </c>
      <c r="V79" s="221" t="s">
        <v>4715</v>
      </c>
      <c r="W79" s="213">
        <v>10302000</v>
      </c>
      <c r="X79" s="213" t="s">
        <v>4713</v>
      </c>
      <c r="Y79" s="213" t="s">
        <v>19</v>
      </c>
      <c r="Z79" s="213">
        <v>3</v>
      </c>
      <c r="AA79" s="213" t="s">
        <v>4714</v>
      </c>
      <c r="AB79" s="213" t="s">
        <v>4710</v>
      </c>
      <c r="AC79" s="214">
        <v>44980</v>
      </c>
      <c r="AD79" s="221" t="s">
        <v>4718</v>
      </c>
      <c r="AE79" s="218">
        <v>10302000</v>
      </c>
      <c r="AF79" s="218" t="s">
        <v>4716</v>
      </c>
      <c r="AG79" s="218" t="s">
        <v>1882</v>
      </c>
      <c r="AH79" s="218">
        <v>2</v>
      </c>
      <c r="AI79" s="218" t="s">
        <v>4717</v>
      </c>
      <c r="AJ79" s="218" t="s">
        <v>4710</v>
      </c>
      <c r="AK79" s="219">
        <v>44980</v>
      </c>
      <c r="AL79" s="221" t="s">
        <v>8432</v>
      </c>
      <c r="AM79" s="213">
        <v>1036000</v>
      </c>
      <c r="AN79" s="213" t="s">
        <v>7097</v>
      </c>
      <c r="AO79" s="213" t="s">
        <v>1882</v>
      </c>
      <c r="AP79" s="213">
        <v>2</v>
      </c>
      <c r="AQ79" s="213" t="s">
        <v>8431</v>
      </c>
      <c r="AR79" s="213" t="s">
        <v>8430</v>
      </c>
      <c r="AS79" s="214">
        <v>45046</v>
      </c>
      <c r="AT79" s="222" t="s">
        <v>4720</v>
      </c>
      <c r="AU79" s="218">
        <v>0</v>
      </c>
      <c r="AV79" s="218" t="s">
        <v>794</v>
      </c>
      <c r="AW79" s="218" t="s">
        <v>14</v>
      </c>
      <c r="AX79" s="218" t="s">
        <v>14</v>
      </c>
      <c r="AY79" s="218" t="s">
        <v>4719</v>
      </c>
      <c r="AZ79" s="218" t="s">
        <v>794</v>
      </c>
      <c r="BA79" s="219">
        <v>44980</v>
      </c>
      <c r="BB79" s="221" t="s">
        <v>2145</v>
      </c>
      <c r="BC79" s="213" t="s">
        <v>14</v>
      </c>
      <c r="BD79" s="213" t="s">
        <v>14</v>
      </c>
      <c r="BE79" s="213" t="s">
        <v>14</v>
      </c>
      <c r="BF79" s="213" t="s">
        <v>14</v>
      </c>
      <c r="BG79" s="213" t="s">
        <v>2144</v>
      </c>
      <c r="BH79" s="213" t="s">
        <v>14</v>
      </c>
      <c r="BI79" s="214">
        <v>44803</v>
      </c>
      <c r="BJ79" s="222" t="s">
        <v>8435</v>
      </c>
      <c r="BK79" s="222">
        <v>265</v>
      </c>
      <c r="BL79" s="222" t="s">
        <v>8433</v>
      </c>
      <c r="BM79" s="222" t="s">
        <v>1882</v>
      </c>
      <c r="BN79" s="222">
        <v>2</v>
      </c>
      <c r="BO79" s="222" t="s">
        <v>8434</v>
      </c>
      <c r="BP79" s="218" t="s">
        <v>1396</v>
      </c>
      <c r="BQ79" s="223">
        <v>45046</v>
      </c>
      <c r="BR79" s="221" t="s">
        <v>598</v>
      </c>
      <c r="BS79" s="224" t="s">
        <v>14</v>
      </c>
      <c r="BT79" s="224" t="s">
        <v>14</v>
      </c>
      <c r="BU79" s="224" t="s">
        <v>14</v>
      </c>
      <c r="BV79" s="224" t="s">
        <v>14</v>
      </c>
      <c r="BW79" s="224" t="s">
        <v>14</v>
      </c>
      <c r="BX79" s="224" t="s">
        <v>14</v>
      </c>
      <c r="BY79" s="214">
        <v>43551</v>
      </c>
      <c r="BZ79" s="222" t="s">
        <v>599</v>
      </c>
      <c r="CA79" s="222" t="s">
        <v>14</v>
      </c>
      <c r="CB79" s="222" t="s">
        <v>14</v>
      </c>
      <c r="CC79" s="222" t="s">
        <v>14</v>
      </c>
      <c r="CD79" s="222" t="s">
        <v>14</v>
      </c>
      <c r="CE79" s="222" t="s">
        <v>14</v>
      </c>
      <c r="CF79" s="222" t="s">
        <v>14</v>
      </c>
      <c r="CG79" s="223">
        <v>43551</v>
      </c>
      <c r="CH79" s="221" t="s">
        <v>9967</v>
      </c>
      <c r="CI79" s="222" t="e">
        <v>#N/A</v>
      </c>
      <c r="CJ79" s="222" t="e">
        <v>#N/A</v>
      </c>
      <c r="CK79" s="222" t="e">
        <v>#N/A</v>
      </c>
      <c r="CL79" s="222" t="e">
        <v>#N/A</v>
      </c>
      <c r="CM79" s="222" t="e">
        <v>#N/A</v>
      </c>
      <c r="CN79" s="222" t="e">
        <v>#N/A</v>
      </c>
      <c r="CO79" s="225" t="e">
        <v>#N/A</v>
      </c>
      <c r="CP79" s="222" t="s">
        <v>600</v>
      </c>
      <c r="CQ79" s="224" t="s">
        <v>14</v>
      </c>
      <c r="CR79" s="224">
        <v>0</v>
      </c>
      <c r="CS79" s="224" t="s">
        <v>30</v>
      </c>
      <c r="CT79" s="224">
        <v>2</v>
      </c>
      <c r="CU79" s="224">
        <v>0</v>
      </c>
      <c r="CV79" s="224">
        <v>0</v>
      </c>
      <c r="CW79" s="214">
        <v>43551</v>
      </c>
      <c r="CX79" s="222" t="s">
        <v>4721</v>
      </c>
      <c r="CY79" s="218">
        <v>1600000</v>
      </c>
      <c r="CZ79" s="218" t="s">
        <v>794</v>
      </c>
      <c r="DA79" s="218" t="s">
        <v>19</v>
      </c>
      <c r="DB79" s="218">
        <v>3</v>
      </c>
      <c r="DC79" s="218" t="s">
        <v>4722</v>
      </c>
      <c r="DD79" s="218" t="s">
        <v>794</v>
      </c>
      <c r="DE79" s="220">
        <v>44980</v>
      </c>
      <c r="DF79" s="221" t="s">
        <v>4723</v>
      </c>
      <c r="DG79" s="213">
        <v>0</v>
      </c>
      <c r="DH79" s="224" t="s">
        <v>4713</v>
      </c>
      <c r="DI79" s="224" t="s">
        <v>1882</v>
      </c>
      <c r="DJ79" s="224">
        <v>2</v>
      </c>
      <c r="DK79" s="224" t="s">
        <v>4722</v>
      </c>
      <c r="DL79" s="224" t="s">
        <v>4710</v>
      </c>
      <c r="DM79" s="214">
        <v>44980</v>
      </c>
      <c r="DN79" s="222" t="s">
        <v>4725</v>
      </c>
      <c r="DO79" s="218">
        <v>8702000</v>
      </c>
      <c r="DP79" s="222" t="s">
        <v>4713</v>
      </c>
      <c r="DQ79" s="222" t="s">
        <v>1882</v>
      </c>
      <c r="DR79" s="222">
        <v>2</v>
      </c>
      <c r="DS79" s="222" t="s">
        <v>4724</v>
      </c>
      <c r="DT79" s="222" t="s">
        <v>4710</v>
      </c>
      <c r="DU79" s="223">
        <v>44980</v>
      </c>
      <c r="DV79" s="221" t="s">
        <v>4726</v>
      </c>
      <c r="DW79" s="213">
        <v>1600000</v>
      </c>
      <c r="DX79" s="224" t="s">
        <v>794</v>
      </c>
      <c r="DY79" s="224" t="s">
        <v>19</v>
      </c>
      <c r="DZ79" s="224">
        <v>3</v>
      </c>
      <c r="EA79" s="224" t="s">
        <v>4722</v>
      </c>
      <c r="EB79" s="224" t="s">
        <v>794</v>
      </c>
      <c r="EC79" s="214">
        <v>44980</v>
      </c>
      <c r="ED79" s="222" t="s">
        <v>4727</v>
      </c>
      <c r="EE79" s="218">
        <v>0</v>
      </c>
      <c r="EF79" s="222" t="s">
        <v>794</v>
      </c>
      <c r="EG79" s="222" t="s">
        <v>19</v>
      </c>
      <c r="EH79" s="222">
        <v>3</v>
      </c>
      <c r="EI79" s="222" t="s">
        <v>4722</v>
      </c>
      <c r="EJ79" s="222" t="s">
        <v>794</v>
      </c>
      <c r="EK79" s="223">
        <v>44980</v>
      </c>
      <c r="EL79" s="221" t="s">
        <v>4728</v>
      </c>
      <c r="EM79" s="213">
        <v>0</v>
      </c>
      <c r="EN79" s="224" t="s">
        <v>794</v>
      </c>
      <c r="EO79" s="224" t="s">
        <v>19</v>
      </c>
      <c r="EP79" s="224">
        <v>3</v>
      </c>
      <c r="EQ79" s="224" t="s">
        <v>4722</v>
      </c>
      <c r="ER79" s="224" t="s">
        <v>794</v>
      </c>
      <c r="ES79" s="214">
        <v>44980</v>
      </c>
      <c r="ET79" s="222" t="s">
        <v>5293</v>
      </c>
      <c r="EU79" s="222">
        <v>432</v>
      </c>
      <c r="EV79" s="222" t="s">
        <v>5290</v>
      </c>
      <c r="EW79" s="222" t="s">
        <v>1882</v>
      </c>
      <c r="EX79" s="222">
        <v>2</v>
      </c>
      <c r="EY79" s="222" t="s">
        <v>5292</v>
      </c>
      <c r="EZ79" s="222" t="s">
        <v>5291</v>
      </c>
      <c r="FA79" s="223">
        <v>45008</v>
      </c>
      <c r="FB79" s="221" t="s">
        <v>1349</v>
      </c>
      <c r="FC79" s="224">
        <v>3</v>
      </c>
      <c r="FD79" s="224" t="s">
        <v>14</v>
      </c>
      <c r="FE79" s="224" t="s">
        <v>30</v>
      </c>
      <c r="FF79" s="224">
        <v>2</v>
      </c>
      <c r="FG79" s="224" t="s">
        <v>1348</v>
      </c>
      <c r="FH79" s="224" t="s">
        <v>14</v>
      </c>
      <c r="FI79" s="214">
        <v>44392</v>
      </c>
      <c r="FJ79" s="221" t="s">
        <v>602</v>
      </c>
      <c r="FK79" s="222" t="s">
        <v>14</v>
      </c>
      <c r="FL79" s="222">
        <v>0</v>
      </c>
      <c r="FM79" s="222" t="s">
        <v>30</v>
      </c>
      <c r="FN79" s="222">
        <v>2</v>
      </c>
      <c r="FO79" s="222" t="s">
        <v>601</v>
      </c>
      <c r="FP79" s="218">
        <v>0</v>
      </c>
      <c r="FQ79" s="219">
        <v>43551</v>
      </c>
      <c r="FR79" s="221" t="s">
        <v>841</v>
      </c>
      <c r="FS79" s="224" t="s">
        <v>14</v>
      </c>
      <c r="FT79" s="224" t="s">
        <v>14</v>
      </c>
      <c r="FU79" s="224" t="s">
        <v>14</v>
      </c>
      <c r="FV79" s="224" t="s">
        <v>14</v>
      </c>
      <c r="FW79" s="224" t="s">
        <v>14</v>
      </c>
      <c r="FX79" s="224" t="s">
        <v>14</v>
      </c>
      <c r="FY79" s="214">
        <v>43784</v>
      </c>
      <c r="FZ79" s="222" t="s">
        <v>2509</v>
      </c>
      <c r="GA79" s="222">
        <v>1</v>
      </c>
      <c r="GB79" s="222" t="s">
        <v>2373</v>
      </c>
      <c r="GC79" s="222" t="s">
        <v>30</v>
      </c>
      <c r="GD79" s="222">
        <v>2</v>
      </c>
      <c r="GE79" s="222" t="s">
        <v>14</v>
      </c>
      <c r="GF79" s="222" t="s">
        <v>14</v>
      </c>
      <c r="GG79" s="223">
        <v>44860</v>
      </c>
      <c r="GH79" s="221" t="s">
        <v>2515</v>
      </c>
      <c r="GI79" s="224">
        <v>1</v>
      </c>
      <c r="GJ79" s="224" t="s">
        <v>2373</v>
      </c>
      <c r="GK79" s="224" t="s">
        <v>30</v>
      </c>
      <c r="GL79" s="224">
        <v>2</v>
      </c>
      <c r="GM79" s="224" t="s">
        <v>14</v>
      </c>
      <c r="GN79" s="224" t="s">
        <v>14</v>
      </c>
      <c r="GO79" s="214">
        <v>44860</v>
      </c>
      <c r="GP79" s="222" t="s">
        <v>2510</v>
      </c>
      <c r="GQ79" s="222">
        <v>0</v>
      </c>
      <c r="GR79" s="222" t="s">
        <v>2373</v>
      </c>
      <c r="GS79" s="222" t="s">
        <v>30</v>
      </c>
      <c r="GT79" s="222">
        <v>2</v>
      </c>
      <c r="GU79" s="222" t="s">
        <v>14</v>
      </c>
      <c r="GV79" s="222" t="s">
        <v>14</v>
      </c>
      <c r="GW79" s="223">
        <v>44860</v>
      </c>
      <c r="GX79" s="221" t="s">
        <v>2516</v>
      </c>
      <c r="GY79" s="224">
        <v>0</v>
      </c>
      <c r="GZ79" s="224" t="s">
        <v>2373</v>
      </c>
      <c r="HA79" s="224" t="s">
        <v>30</v>
      </c>
      <c r="HB79" s="224">
        <v>2</v>
      </c>
      <c r="HC79" s="224" t="s">
        <v>14</v>
      </c>
      <c r="HD79" s="224" t="s">
        <v>14</v>
      </c>
      <c r="HE79" s="214">
        <v>44860</v>
      </c>
      <c r="HF79" s="222" t="s">
        <v>2508</v>
      </c>
      <c r="HG79" s="222">
        <v>2</v>
      </c>
      <c r="HH79" s="222" t="s">
        <v>2373</v>
      </c>
      <c r="HI79" s="222" t="s">
        <v>30</v>
      </c>
      <c r="HJ79" s="222">
        <v>2</v>
      </c>
      <c r="HK79" s="222" t="s">
        <v>14</v>
      </c>
      <c r="HL79" s="222" t="s">
        <v>14</v>
      </c>
      <c r="HM79" s="223">
        <v>44860</v>
      </c>
      <c r="HN79" s="221" t="s">
        <v>2514</v>
      </c>
      <c r="HO79" s="224">
        <v>1</v>
      </c>
      <c r="HP79" s="224" t="s">
        <v>2373</v>
      </c>
      <c r="HQ79" s="224" t="s">
        <v>30</v>
      </c>
      <c r="HR79" s="224">
        <v>2</v>
      </c>
      <c r="HS79" s="224" t="s">
        <v>14</v>
      </c>
      <c r="HT79" s="224" t="s">
        <v>14</v>
      </c>
      <c r="HU79" s="214">
        <v>44860</v>
      </c>
      <c r="HV79" s="222" t="s">
        <v>2511</v>
      </c>
      <c r="HW79" s="222">
        <v>1</v>
      </c>
      <c r="HX79" s="222" t="s">
        <v>2373</v>
      </c>
      <c r="HY79" s="222" t="s">
        <v>30</v>
      </c>
      <c r="HZ79" s="222">
        <v>2</v>
      </c>
      <c r="IA79" s="222" t="s">
        <v>14</v>
      </c>
      <c r="IB79" s="222" t="s">
        <v>14</v>
      </c>
      <c r="IC79" s="223">
        <v>44860</v>
      </c>
      <c r="ID79" s="221" t="s">
        <v>2513</v>
      </c>
      <c r="IE79" s="224">
        <v>1</v>
      </c>
      <c r="IF79" s="224" t="s">
        <v>2373</v>
      </c>
      <c r="IG79" s="224" t="s">
        <v>30</v>
      </c>
      <c r="IH79" s="224">
        <v>2</v>
      </c>
      <c r="II79" s="224" t="s">
        <v>14</v>
      </c>
      <c r="IJ79" s="224" t="s">
        <v>14</v>
      </c>
      <c r="IK79" s="214">
        <v>44860</v>
      </c>
      <c r="IL79" s="222" t="s">
        <v>2512</v>
      </c>
      <c r="IM79" s="222">
        <v>2</v>
      </c>
      <c r="IN79" s="222" t="s">
        <v>2373</v>
      </c>
      <c r="IO79" s="222" t="s">
        <v>30</v>
      </c>
      <c r="IP79" s="222">
        <v>2</v>
      </c>
      <c r="IQ79" s="222" t="s">
        <v>14</v>
      </c>
      <c r="IR79" s="222" t="s">
        <v>14</v>
      </c>
      <c r="IS79" s="223">
        <v>44860</v>
      </c>
    </row>
    <row r="80" spans="1:253" s="11" customFormat="1" ht="12.95" customHeight="1" x14ac:dyDescent="0.2">
      <c r="A80" s="11" t="s">
        <v>4665</v>
      </c>
      <c r="B80" s="11" t="s">
        <v>9289</v>
      </c>
      <c r="C80" s="11" t="s">
        <v>4666</v>
      </c>
      <c r="D80" s="11" t="s">
        <v>597</v>
      </c>
      <c r="E80" s="11" t="s">
        <v>8859</v>
      </c>
      <c r="F80" s="11" t="s">
        <v>4670</v>
      </c>
      <c r="G80" s="212">
        <v>33548000</v>
      </c>
      <c r="H80" s="213" t="s">
        <v>4667</v>
      </c>
      <c r="I80" s="213" t="s">
        <v>1882</v>
      </c>
      <c r="J80" s="213">
        <v>2</v>
      </c>
      <c r="K80" s="213" t="s">
        <v>4669</v>
      </c>
      <c r="L80" s="213" t="s">
        <v>4668</v>
      </c>
      <c r="M80" s="214">
        <v>44980</v>
      </c>
      <c r="N80" s="221" t="s">
        <v>4674</v>
      </c>
      <c r="O80" s="216">
        <v>23040</v>
      </c>
      <c r="P80" s="216" t="s">
        <v>4671</v>
      </c>
      <c r="Q80" s="216" t="s">
        <v>1882</v>
      </c>
      <c r="R80" s="216">
        <v>2</v>
      </c>
      <c r="S80" s="216" t="s">
        <v>4673</v>
      </c>
      <c r="T80" s="216" t="s">
        <v>4672</v>
      </c>
      <c r="U80" s="217">
        <v>44980</v>
      </c>
      <c r="V80" s="221" t="s">
        <v>4678</v>
      </c>
      <c r="W80" s="213">
        <v>3049000</v>
      </c>
      <c r="X80" s="213" t="s">
        <v>4675</v>
      </c>
      <c r="Y80" s="213" t="s">
        <v>1882</v>
      </c>
      <c r="Z80" s="213">
        <v>2</v>
      </c>
      <c r="AA80" s="213" t="s">
        <v>4677</v>
      </c>
      <c r="AB80" s="213" t="s">
        <v>4676</v>
      </c>
      <c r="AC80" s="214">
        <v>44980</v>
      </c>
      <c r="AD80" s="221" t="s">
        <v>4682</v>
      </c>
      <c r="AE80" s="218">
        <v>43000</v>
      </c>
      <c r="AF80" s="218" t="s">
        <v>4679</v>
      </c>
      <c r="AG80" s="218" t="s">
        <v>1882</v>
      </c>
      <c r="AH80" s="218">
        <v>2</v>
      </c>
      <c r="AI80" s="218" t="s">
        <v>4681</v>
      </c>
      <c r="AJ80" s="218" t="s">
        <v>4680</v>
      </c>
      <c r="AK80" s="219">
        <v>44980</v>
      </c>
      <c r="AL80" s="221" t="s">
        <v>4685</v>
      </c>
      <c r="AM80" s="213">
        <v>17000</v>
      </c>
      <c r="AN80" s="213" t="s">
        <v>4683</v>
      </c>
      <c r="AO80" s="213" t="s">
        <v>1882</v>
      </c>
      <c r="AP80" s="213">
        <v>2</v>
      </c>
      <c r="AQ80" s="213" t="s">
        <v>4684</v>
      </c>
      <c r="AR80" s="213" t="s">
        <v>4680</v>
      </c>
      <c r="AS80" s="214">
        <v>44980</v>
      </c>
      <c r="AT80" s="222" t="s">
        <v>4689</v>
      </c>
      <c r="AU80" s="218">
        <v>2</v>
      </c>
      <c r="AV80" s="218" t="s">
        <v>4686</v>
      </c>
      <c r="AW80" s="218" t="s">
        <v>19</v>
      </c>
      <c r="AX80" s="218">
        <v>3</v>
      </c>
      <c r="AY80" s="218" t="s">
        <v>4688</v>
      </c>
      <c r="AZ80" s="218" t="s">
        <v>4687</v>
      </c>
      <c r="BA80" s="219">
        <v>44980</v>
      </c>
      <c r="BB80" s="221" t="s">
        <v>4736</v>
      </c>
      <c r="BC80" s="213" t="s">
        <v>14</v>
      </c>
      <c r="BD80" s="213" t="s">
        <v>794</v>
      </c>
      <c r="BE80" s="213" t="s">
        <v>14</v>
      </c>
      <c r="BF80" s="213" t="s">
        <v>14</v>
      </c>
      <c r="BG80" s="213" t="s">
        <v>4733</v>
      </c>
      <c r="BH80" s="213" t="s">
        <v>794</v>
      </c>
      <c r="BI80" s="214">
        <v>44980</v>
      </c>
      <c r="BJ80" s="222" t="s">
        <v>4691</v>
      </c>
      <c r="BK80" s="222">
        <v>10</v>
      </c>
      <c r="BL80" s="222" t="s">
        <v>4683</v>
      </c>
      <c r="BM80" s="222" t="s">
        <v>1882</v>
      </c>
      <c r="BN80" s="222">
        <v>2</v>
      </c>
      <c r="BO80" s="222" t="s">
        <v>4690</v>
      </c>
      <c r="BP80" s="218" t="s">
        <v>4680</v>
      </c>
      <c r="BQ80" s="223">
        <v>44980</v>
      </c>
      <c r="BR80" s="221" t="s">
        <v>4730</v>
      </c>
      <c r="BS80" s="224">
        <v>7330</v>
      </c>
      <c r="BT80" s="224" t="s">
        <v>4686</v>
      </c>
      <c r="BU80" s="224" t="s">
        <v>1882</v>
      </c>
      <c r="BV80" s="224">
        <v>2</v>
      </c>
      <c r="BW80" s="224" t="s">
        <v>4729</v>
      </c>
      <c r="BX80" s="224" t="s">
        <v>4687</v>
      </c>
      <c r="BY80" s="214">
        <v>44980</v>
      </c>
      <c r="BZ80" s="222" t="s">
        <v>4737</v>
      </c>
      <c r="CA80" s="222" t="s">
        <v>14</v>
      </c>
      <c r="CB80" s="222" t="s">
        <v>794</v>
      </c>
      <c r="CC80" s="222" t="s">
        <v>14</v>
      </c>
      <c r="CD80" s="222" t="s">
        <v>14</v>
      </c>
      <c r="CE80" s="222" t="s">
        <v>4733</v>
      </c>
      <c r="CF80" s="222" t="s">
        <v>794</v>
      </c>
      <c r="CG80" s="223">
        <v>44980</v>
      </c>
      <c r="CH80" s="221" t="s">
        <v>9968</v>
      </c>
      <c r="CI80" s="222" t="e">
        <v>#N/A</v>
      </c>
      <c r="CJ80" s="222" t="e">
        <v>#N/A</v>
      </c>
      <c r="CK80" s="222" t="e">
        <v>#N/A</v>
      </c>
      <c r="CL80" s="222" t="e">
        <v>#N/A</v>
      </c>
      <c r="CM80" s="222" t="e">
        <v>#N/A</v>
      </c>
      <c r="CN80" s="222" t="e">
        <v>#N/A</v>
      </c>
      <c r="CO80" s="225" t="e">
        <v>#N/A</v>
      </c>
      <c r="CP80" s="222" t="s">
        <v>4738</v>
      </c>
      <c r="CQ80" s="224" t="s">
        <v>14</v>
      </c>
      <c r="CR80" s="224" t="s">
        <v>794</v>
      </c>
      <c r="CS80" s="224" t="s">
        <v>14</v>
      </c>
      <c r="CT80" s="224" t="s">
        <v>14</v>
      </c>
      <c r="CU80" s="224" t="s">
        <v>4733</v>
      </c>
      <c r="CV80" s="224" t="s">
        <v>794</v>
      </c>
      <c r="CW80" s="214">
        <v>44980</v>
      </c>
      <c r="CX80" s="222" t="s">
        <v>4696</v>
      </c>
      <c r="CY80" s="218">
        <v>17000</v>
      </c>
      <c r="CZ80" s="218" t="s">
        <v>4683</v>
      </c>
      <c r="DA80" s="218" t="s">
        <v>1882</v>
      </c>
      <c r="DB80" s="218">
        <v>2</v>
      </c>
      <c r="DC80" s="218" t="s">
        <v>4699</v>
      </c>
      <c r="DD80" s="218" t="s">
        <v>4680</v>
      </c>
      <c r="DE80" s="220">
        <v>44980</v>
      </c>
      <c r="DF80" s="221" t="s">
        <v>4700</v>
      </c>
      <c r="DG80" s="213">
        <v>3006000</v>
      </c>
      <c r="DH80" s="224" t="s">
        <v>4697</v>
      </c>
      <c r="DI80" s="224" t="s">
        <v>1882</v>
      </c>
      <c r="DJ80" s="224">
        <v>2</v>
      </c>
      <c r="DK80" s="224" t="s">
        <v>4699</v>
      </c>
      <c r="DL80" s="224" t="s">
        <v>4698</v>
      </c>
      <c r="DM80" s="214">
        <v>44980</v>
      </c>
      <c r="DN80" s="222" t="s">
        <v>4704</v>
      </c>
      <c r="DO80" s="218">
        <v>26000</v>
      </c>
      <c r="DP80" s="222" t="s">
        <v>4701</v>
      </c>
      <c r="DQ80" s="222" t="s">
        <v>1882</v>
      </c>
      <c r="DR80" s="222">
        <v>2</v>
      </c>
      <c r="DS80" s="222" t="s">
        <v>4703</v>
      </c>
      <c r="DT80" s="222" t="s">
        <v>4702</v>
      </c>
      <c r="DU80" s="223">
        <v>44980</v>
      </c>
      <c r="DV80" s="221" t="s">
        <v>4705</v>
      </c>
      <c r="DW80" s="213">
        <v>17000</v>
      </c>
      <c r="DX80" s="224" t="s">
        <v>4683</v>
      </c>
      <c r="DY80" s="224" t="s">
        <v>1882</v>
      </c>
      <c r="DZ80" s="224">
        <v>2</v>
      </c>
      <c r="EA80" s="224" t="s">
        <v>4699</v>
      </c>
      <c r="EB80" s="224" t="s">
        <v>4680</v>
      </c>
      <c r="EC80" s="214">
        <v>44980</v>
      </c>
      <c r="ED80" s="222" t="s">
        <v>4707</v>
      </c>
      <c r="EE80" s="218">
        <v>0</v>
      </c>
      <c r="EF80" s="222" t="s">
        <v>4679</v>
      </c>
      <c r="EG80" s="222" t="s">
        <v>1882</v>
      </c>
      <c r="EH80" s="222">
        <v>2</v>
      </c>
      <c r="EI80" s="222" t="s">
        <v>4699</v>
      </c>
      <c r="EJ80" s="222" t="s">
        <v>4706</v>
      </c>
      <c r="EK80" s="223">
        <v>44980</v>
      </c>
      <c r="EL80" s="221" t="s">
        <v>4708</v>
      </c>
      <c r="EM80" s="213">
        <v>0</v>
      </c>
      <c r="EN80" s="224" t="s">
        <v>4679</v>
      </c>
      <c r="EO80" s="224" t="s">
        <v>1882</v>
      </c>
      <c r="EP80" s="224">
        <v>2</v>
      </c>
      <c r="EQ80" s="224" t="s">
        <v>4699</v>
      </c>
      <c r="ER80" s="224" t="s">
        <v>4706</v>
      </c>
      <c r="ES80" s="214">
        <v>44980</v>
      </c>
      <c r="ET80" s="222" t="s">
        <v>4695</v>
      </c>
      <c r="EU80" s="222">
        <v>500</v>
      </c>
      <c r="EV80" s="222" t="s">
        <v>4692</v>
      </c>
      <c r="EW80" s="222" t="s">
        <v>1882</v>
      </c>
      <c r="EX80" s="222">
        <v>2</v>
      </c>
      <c r="EY80" s="222" t="s">
        <v>4694</v>
      </c>
      <c r="EZ80" s="222" t="s">
        <v>4693</v>
      </c>
      <c r="FA80" s="223">
        <v>44980</v>
      </c>
      <c r="FB80" s="221" t="s">
        <v>4732</v>
      </c>
      <c r="FC80" s="224">
        <v>1</v>
      </c>
      <c r="FD80" s="224" t="s">
        <v>794</v>
      </c>
      <c r="FE80" s="224" t="s">
        <v>1882</v>
      </c>
      <c r="FF80" s="224">
        <v>2</v>
      </c>
      <c r="FG80" s="224" t="s">
        <v>4731</v>
      </c>
      <c r="FH80" s="224" t="s">
        <v>794</v>
      </c>
      <c r="FI80" s="214">
        <v>44980</v>
      </c>
      <c r="FJ80" s="221" t="s">
        <v>4734</v>
      </c>
      <c r="FK80" s="222" t="s">
        <v>14</v>
      </c>
      <c r="FL80" s="222" t="s">
        <v>794</v>
      </c>
      <c r="FM80" s="222" t="s">
        <v>14</v>
      </c>
      <c r="FN80" s="222" t="s">
        <v>14</v>
      </c>
      <c r="FO80" s="222" t="s">
        <v>4733</v>
      </c>
      <c r="FP80" s="218" t="s">
        <v>794</v>
      </c>
      <c r="FQ80" s="219">
        <v>44980</v>
      </c>
      <c r="FR80" s="221" t="s">
        <v>4735</v>
      </c>
      <c r="FS80" s="224" t="s">
        <v>14</v>
      </c>
      <c r="FT80" s="224" t="s">
        <v>794</v>
      </c>
      <c r="FU80" s="224" t="s">
        <v>14</v>
      </c>
      <c r="FV80" s="224" t="s">
        <v>14</v>
      </c>
      <c r="FW80" s="224" t="s">
        <v>4733</v>
      </c>
      <c r="FX80" s="224" t="s">
        <v>794</v>
      </c>
      <c r="FY80" s="214">
        <v>44980</v>
      </c>
      <c r="FZ80" s="222" t="s">
        <v>4740</v>
      </c>
      <c r="GA80" s="222">
        <v>1</v>
      </c>
      <c r="GB80" s="222" t="s">
        <v>2373</v>
      </c>
      <c r="GC80" s="222" t="s">
        <v>30</v>
      </c>
      <c r="GD80" s="222">
        <v>2</v>
      </c>
      <c r="GE80" s="222" t="s">
        <v>14</v>
      </c>
      <c r="GF80" s="222" t="s">
        <v>14</v>
      </c>
      <c r="GG80" s="223">
        <v>44980</v>
      </c>
      <c r="GH80" s="221" t="s">
        <v>4746</v>
      </c>
      <c r="GI80" s="224">
        <v>0</v>
      </c>
      <c r="GJ80" s="224" t="s">
        <v>2373</v>
      </c>
      <c r="GK80" s="224" t="s">
        <v>30</v>
      </c>
      <c r="GL80" s="224">
        <v>2</v>
      </c>
      <c r="GM80" s="224" t="s">
        <v>14</v>
      </c>
      <c r="GN80" s="224" t="s">
        <v>14</v>
      </c>
      <c r="GO80" s="214">
        <v>44980</v>
      </c>
      <c r="GP80" s="222" t="s">
        <v>4741</v>
      </c>
      <c r="GQ80" s="222">
        <v>0</v>
      </c>
      <c r="GR80" s="222" t="s">
        <v>2373</v>
      </c>
      <c r="GS80" s="222" t="s">
        <v>30</v>
      </c>
      <c r="GT80" s="222">
        <v>2</v>
      </c>
      <c r="GU80" s="222" t="s">
        <v>14</v>
      </c>
      <c r="GV80" s="222" t="s">
        <v>14</v>
      </c>
      <c r="GW80" s="223">
        <v>44980</v>
      </c>
      <c r="GX80" s="221" t="s">
        <v>4747</v>
      </c>
      <c r="GY80" s="224">
        <v>0</v>
      </c>
      <c r="GZ80" s="224" t="s">
        <v>2373</v>
      </c>
      <c r="HA80" s="224" t="s">
        <v>30</v>
      </c>
      <c r="HB80" s="224">
        <v>2</v>
      </c>
      <c r="HC80" s="224" t="s">
        <v>14</v>
      </c>
      <c r="HD80" s="224" t="s">
        <v>14</v>
      </c>
      <c r="HE80" s="214">
        <v>44980</v>
      </c>
      <c r="HF80" s="222" t="s">
        <v>4739</v>
      </c>
      <c r="HG80" s="222">
        <v>0</v>
      </c>
      <c r="HH80" s="222" t="s">
        <v>2373</v>
      </c>
      <c r="HI80" s="222" t="s">
        <v>30</v>
      </c>
      <c r="HJ80" s="222">
        <v>2</v>
      </c>
      <c r="HK80" s="222" t="s">
        <v>14</v>
      </c>
      <c r="HL80" s="222" t="s">
        <v>14</v>
      </c>
      <c r="HM80" s="223">
        <v>44980</v>
      </c>
      <c r="HN80" s="221" t="s">
        <v>4745</v>
      </c>
      <c r="HO80" s="224">
        <v>0</v>
      </c>
      <c r="HP80" s="224" t="s">
        <v>2373</v>
      </c>
      <c r="HQ80" s="224" t="s">
        <v>30</v>
      </c>
      <c r="HR80" s="224">
        <v>2</v>
      </c>
      <c r="HS80" s="224" t="s">
        <v>14</v>
      </c>
      <c r="HT80" s="224" t="s">
        <v>14</v>
      </c>
      <c r="HU80" s="214">
        <v>44980</v>
      </c>
      <c r="HV80" s="222" t="s">
        <v>4742</v>
      </c>
      <c r="HW80" s="222">
        <v>0</v>
      </c>
      <c r="HX80" s="222" t="s">
        <v>2373</v>
      </c>
      <c r="HY80" s="222" t="s">
        <v>30</v>
      </c>
      <c r="HZ80" s="222">
        <v>2</v>
      </c>
      <c r="IA80" s="222" t="s">
        <v>14</v>
      </c>
      <c r="IB80" s="222" t="s">
        <v>14</v>
      </c>
      <c r="IC80" s="223">
        <v>44980</v>
      </c>
      <c r="ID80" s="221" t="s">
        <v>4744</v>
      </c>
      <c r="IE80" s="224">
        <v>1</v>
      </c>
      <c r="IF80" s="224" t="s">
        <v>2373</v>
      </c>
      <c r="IG80" s="224" t="s">
        <v>30</v>
      </c>
      <c r="IH80" s="224">
        <v>2</v>
      </c>
      <c r="II80" s="224" t="s">
        <v>14</v>
      </c>
      <c r="IJ80" s="224" t="s">
        <v>14</v>
      </c>
      <c r="IK80" s="214">
        <v>44980</v>
      </c>
      <c r="IL80" s="222" t="s">
        <v>4743</v>
      </c>
      <c r="IM80" s="222">
        <v>3</v>
      </c>
      <c r="IN80" s="222" t="s">
        <v>2373</v>
      </c>
      <c r="IO80" s="222" t="s">
        <v>30</v>
      </c>
      <c r="IP80" s="222">
        <v>2</v>
      </c>
      <c r="IQ80" s="222" t="s">
        <v>14</v>
      </c>
      <c r="IR80" s="222" t="s">
        <v>14</v>
      </c>
      <c r="IS80" s="223">
        <v>44980</v>
      </c>
    </row>
    <row r="81" spans="1:253" s="11" customFormat="1" ht="12.95" customHeight="1" x14ac:dyDescent="0.2">
      <c r="A81" s="11" t="s">
        <v>6162</v>
      </c>
      <c r="B81" s="11" t="s">
        <v>9456</v>
      </c>
      <c r="C81" s="11" t="s">
        <v>6163</v>
      </c>
      <c r="D81" s="11" t="s">
        <v>597</v>
      </c>
      <c r="E81" s="11" t="s">
        <v>8859</v>
      </c>
      <c r="F81" s="11" t="s">
        <v>7842</v>
      </c>
      <c r="G81" s="212">
        <v>33621000</v>
      </c>
      <c r="H81" s="213" t="s">
        <v>7840</v>
      </c>
      <c r="I81" s="213" t="s">
        <v>1882</v>
      </c>
      <c r="J81" s="213">
        <v>2</v>
      </c>
      <c r="K81" s="213" t="s">
        <v>7841</v>
      </c>
      <c r="L81" s="213" t="s">
        <v>4668</v>
      </c>
      <c r="M81" s="214">
        <v>45045</v>
      </c>
      <c r="N81" s="221" t="s">
        <v>7846</v>
      </c>
      <c r="O81" s="216">
        <v>495300</v>
      </c>
      <c r="P81" s="216" t="s">
        <v>7843</v>
      </c>
      <c r="Q81" s="216" t="s">
        <v>1882</v>
      </c>
      <c r="R81" s="216">
        <v>2</v>
      </c>
      <c r="S81" s="216" t="s">
        <v>7845</v>
      </c>
      <c r="T81" s="216" t="s">
        <v>7844</v>
      </c>
      <c r="U81" s="217">
        <v>45045</v>
      </c>
      <c r="V81" s="221" t="s">
        <v>8380</v>
      </c>
      <c r="W81" s="213">
        <v>12307000</v>
      </c>
      <c r="X81" s="213" t="s">
        <v>8378</v>
      </c>
      <c r="Y81" s="213" t="s">
        <v>1882</v>
      </c>
      <c r="Z81" s="213">
        <v>2</v>
      </c>
      <c r="AA81" s="213" t="s">
        <v>8379</v>
      </c>
      <c r="AB81" s="213" t="s">
        <v>7844</v>
      </c>
      <c r="AC81" s="214">
        <v>45046</v>
      </c>
      <c r="AD81" s="221" t="s">
        <v>8415</v>
      </c>
      <c r="AE81" s="218">
        <v>1200000</v>
      </c>
      <c r="AF81" s="218" t="s">
        <v>8412</v>
      </c>
      <c r="AG81" s="218" t="s">
        <v>1882</v>
      </c>
      <c r="AH81" s="218">
        <v>2</v>
      </c>
      <c r="AI81" s="218" t="s">
        <v>8414</v>
      </c>
      <c r="AJ81" s="218" t="s">
        <v>8413</v>
      </c>
      <c r="AK81" s="219">
        <v>45046</v>
      </c>
      <c r="AL81" s="221" t="s">
        <v>8419</v>
      </c>
      <c r="AM81" s="213">
        <v>57000</v>
      </c>
      <c r="AN81" s="213" t="s">
        <v>8416</v>
      </c>
      <c r="AO81" s="213" t="s">
        <v>1882</v>
      </c>
      <c r="AP81" s="213">
        <v>2</v>
      </c>
      <c r="AQ81" s="213" t="s">
        <v>8418</v>
      </c>
      <c r="AR81" s="213" t="s">
        <v>8417</v>
      </c>
      <c r="AS81" s="214">
        <v>45046</v>
      </c>
      <c r="AT81" s="222" t="s">
        <v>7850</v>
      </c>
      <c r="AU81" s="218">
        <v>14</v>
      </c>
      <c r="AV81" s="218" t="s">
        <v>7847</v>
      </c>
      <c r="AW81" s="218" t="s">
        <v>1882</v>
      </c>
      <c r="AX81" s="218">
        <v>2</v>
      </c>
      <c r="AY81" s="218" t="s">
        <v>7849</v>
      </c>
      <c r="AZ81" s="218" t="s">
        <v>7848</v>
      </c>
      <c r="BA81" s="219">
        <v>45045</v>
      </c>
      <c r="BB81" s="221" t="s">
        <v>7859</v>
      </c>
      <c r="BC81" s="213" t="s">
        <v>14</v>
      </c>
      <c r="BD81" s="213" t="s">
        <v>14</v>
      </c>
      <c r="BE81" s="213" t="s">
        <v>1882</v>
      </c>
      <c r="BF81" s="213">
        <v>2</v>
      </c>
      <c r="BG81" s="213" t="s">
        <v>7858</v>
      </c>
      <c r="BH81" s="213" t="s">
        <v>14</v>
      </c>
      <c r="BI81" s="214">
        <v>45045</v>
      </c>
      <c r="BJ81" s="222" t="s">
        <v>8429</v>
      </c>
      <c r="BK81" s="222">
        <v>183</v>
      </c>
      <c r="BL81" s="222" t="s">
        <v>8412</v>
      </c>
      <c r="BM81" s="222" t="s">
        <v>1882</v>
      </c>
      <c r="BN81" s="222">
        <v>2</v>
      </c>
      <c r="BO81" s="222" t="s">
        <v>8428</v>
      </c>
      <c r="BP81" s="218" t="s">
        <v>8413</v>
      </c>
      <c r="BQ81" s="223">
        <v>45046</v>
      </c>
      <c r="BR81" s="221" t="s">
        <v>8472</v>
      </c>
      <c r="BS81" s="224">
        <v>283000</v>
      </c>
      <c r="BT81" s="224" t="s">
        <v>8412</v>
      </c>
      <c r="BU81" s="224" t="s">
        <v>1882</v>
      </c>
      <c r="BV81" s="224">
        <v>2</v>
      </c>
      <c r="BW81" s="224" t="s">
        <v>8471</v>
      </c>
      <c r="BX81" s="224" t="s">
        <v>8413</v>
      </c>
      <c r="BY81" s="214">
        <v>45046</v>
      </c>
      <c r="BZ81" s="222" t="s">
        <v>7863</v>
      </c>
      <c r="CA81" s="222">
        <v>48134</v>
      </c>
      <c r="CB81" s="222" t="s">
        <v>7860</v>
      </c>
      <c r="CC81" s="222" t="s">
        <v>1882</v>
      </c>
      <c r="CD81" s="222">
        <v>2</v>
      </c>
      <c r="CE81" s="222" t="s">
        <v>7862</v>
      </c>
      <c r="CF81" s="222" t="s">
        <v>7861</v>
      </c>
      <c r="CG81" s="223">
        <v>45045</v>
      </c>
      <c r="CH81" s="221" t="s">
        <v>9969</v>
      </c>
      <c r="CI81" s="222" t="e">
        <v>#N/A</v>
      </c>
      <c r="CJ81" s="222" t="e">
        <v>#N/A</v>
      </c>
      <c r="CK81" s="222" t="e">
        <v>#N/A</v>
      </c>
      <c r="CL81" s="222" t="e">
        <v>#N/A</v>
      </c>
      <c r="CM81" s="222" t="e">
        <v>#N/A</v>
      </c>
      <c r="CN81" s="222" t="e">
        <v>#N/A</v>
      </c>
      <c r="CO81" s="225" t="e">
        <v>#N/A</v>
      </c>
      <c r="CP81" s="222" t="s">
        <v>7864</v>
      </c>
      <c r="CQ81" s="224" t="s">
        <v>14</v>
      </c>
      <c r="CR81" s="224" t="s">
        <v>794</v>
      </c>
      <c r="CS81" s="224" t="s">
        <v>14</v>
      </c>
      <c r="CT81" s="224" t="s">
        <v>14</v>
      </c>
      <c r="CU81" s="224" t="s">
        <v>794</v>
      </c>
      <c r="CV81" s="224" t="s">
        <v>794</v>
      </c>
      <c r="CW81" s="214">
        <v>45045</v>
      </c>
      <c r="CX81" s="222" t="s">
        <v>8420</v>
      </c>
      <c r="CY81" s="218">
        <v>57000</v>
      </c>
      <c r="CZ81" s="218" t="s">
        <v>8416</v>
      </c>
      <c r="DA81" s="218" t="s">
        <v>1882</v>
      </c>
      <c r="DB81" s="218">
        <v>2</v>
      </c>
      <c r="DC81" s="218" t="s">
        <v>6064</v>
      </c>
      <c r="DD81" s="218" t="s">
        <v>8417</v>
      </c>
      <c r="DE81" s="220">
        <v>45046</v>
      </c>
      <c r="DF81" s="221" t="s">
        <v>8423</v>
      </c>
      <c r="DG81" s="213">
        <v>11107000</v>
      </c>
      <c r="DH81" s="224" t="s">
        <v>8421</v>
      </c>
      <c r="DI81" s="224" t="s">
        <v>1882</v>
      </c>
      <c r="DJ81" s="224">
        <v>2</v>
      </c>
      <c r="DK81" s="224" t="s">
        <v>6064</v>
      </c>
      <c r="DL81" s="224" t="s">
        <v>8422</v>
      </c>
      <c r="DM81" s="214">
        <v>45046</v>
      </c>
      <c r="DN81" s="222" t="s">
        <v>8424</v>
      </c>
      <c r="DO81" s="218">
        <v>1143000</v>
      </c>
      <c r="DP81" s="222" t="s">
        <v>8416</v>
      </c>
      <c r="DQ81" s="222" t="s">
        <v>1882</v>
      </c>
      <c r="DR81" s="222">
        <v>2</v>
      </c>
      <c r="DS81" s="222" t="s">
        <v>6064</v>
      </c>
      <c r="DT81" s="222" t="s">
        <v>8417</v>
      </c>
      <c r="DU81" s="223">
        <v>45046</v>
      </c>
      <c r="DV81" s="221" t="s">
        <v>8425</v>
      </c>
      <c r="DW81" s="213">
        <v>57000</v>
      </c>
      <c r="DX81" s="224" t="s">
        <v>8416</v>
      </c>
      <c r="DY81" s="224" t="s">
        <v>1882</v>
      </c>
      <c r="DZ81" s="224">
        <v>2</v>
      </c>
      <c r="EA81" s="224" t="s">
        <v>6064</v>
      </c>
      <c r="EB81" s="224" t="s">
        <v>8417</v>
      </c>
      <c r="EC81" s="214">
        <v>45046</v>
      </c>
      <c r="ED81" s="222" t="s">
        <v>8426</v>
      </c>
      <c r="EE81" s="218">
        <v>0</v>
      </c>
      <c r="EF81" s="222" t="s">
        <v>794</v>
      </c>
      <c r="EG81" s="222" t="s">
        <v>1882</v>
      </c>
      <c r="EH81" s="222">
        <v>2</v>
      </c>
      <c r="EI81" s="222" t="s">
        <v>6064</v>
      </c>
      <c r="EJ81" s="222" t="s">
        <v>794</v>
      </c>
      <c r="EK81" s="223">
        <v>45046</v>
      </c>
      <c r="EL81" s="221" t="s">
        <v>8427</v>
      </c>
      <c r="EM81" s="213">
        <v>0</v>
      </c>
      <c r="EN81" s="224" t="s">
        <v>794</v>
      </c>
      <c r="EO81" s="224" t="s">
        <v>1882</v>
      </c>
      <c r="EP81" s="224">
        <v>2</v>
      </c>
      <c r="EQ81" s="224" t="s">
        <v>6064</v>
      </c>
      <c r="ER81" s="224" t="s">
        <v>794</v>
      </c>
      <c r="ES81" s="214">
        <v>45046</v>
      </c>
      <c r="ET81" s="222" t="s">
        <v>7854</v>
      </c>
      <c r="EU81" s="222">
        <v>458</v>
      </c>
      <c r="EV81" s="222" t="s">
        <v>7851</v>
      </c>
      <c r="EW81" s="222" t="s">
        <v>1882</v>
      </c>
      <c r="EX81" s="222">
        <v>2</v>
      </c>
      <c r="EY81" s="222" t="s">
        <v>7853</v>
      </c>
      <c r="EZ81" s="222" t="s">
        <v>7852</v>
      </c>
      <c r="FA81" s="223">
        <v>45045</v>
      </c>
      <c r="FB81" s="221" t="s">
        <v>7855</v>
      </c>
      <c r="FC81" s="224">
        <v>1</v>
      </c>
      <c r="FD81" s="224" t="s">
        <v>794</v>
      </c>
      <c r="FE81" s="224" t="s">
        <v>1882</v>
      </c>
      <c r="FF81" s="224">
        <v>2</v>
      </c>
      <c r="FG81" s="224" t="s">
        <v>4731</v>
      </c>
      <c r="FH81" s="224" t="s">
        <v>794</v>
      </c>
      <c r="FI81" s="214">
        <v>45045</v>
      </c>
      <c r="FJ81" s="221" t="s">
        <v>7856</v>
      </c>
      <c r="FK81" s="222" t="s">
        <v>14</v>
      </c>
      <c r="FL81" s="222" t="s">
        <v>794</v>
      </c>
      <c r="FM81" s="222" t="s">
        <v>14</v>
      </c>
      <c r="FN81" s="222" t="s">
        <v>14</v>
      </c>
      <c r="FO81" s="222" t="s">
        <v>794</v>
      </c>
      <c r="FP81" s="218" t="s">
        <v>794</v>
      </c>
      <c r="FQ81" s="219">
        <v>45045</v>
      </c>
      <c r="FR81" s="221" t="s">
        <v>7857</v>
      </c>
      <c r="FS81" s="224" t="s">
        <v>14</v>
      </c>
      <c r="FT81" s="224" t="s">
        <v>794</v>
      </c>
      <c r="FU81" s="224" t="s">
        <v>14</v>
      </c>
      <c r="FV81" s="224" t="s">
        <v>14</v>
      </c>
      <c r="FW81" s="224" t="s">
        <v>794</v>
      </c>
      <c r="FX81" s="224" t="s">
        <v>794</v>
      </c>
      <c r="FY81" s="214">
        <v>45045</v>
      </c>
      <c r="FZ81" s="222" t="s">
        <v>6165</v>
      </c>
      <c r="GA81" s="222">
        <v>1</v>
      </c>
      <c r="GB81" s="222" t="s">
        <v>2373</v>
      </c>
      <c r="GC81" s="222" t="s">
        <v>30</v>
      </c>
      <c r="GD81" s="222">
        <v>2</v>
      </c>
      <c r="GE81" s="222" t="s">
        <v>14</v>
      </c>
      <c r="GF81" s="222" t="s">
        <v>14</v>
      </c>
      <c r="GG81" s="223">
        <v>45016</v>
      </c>
      <c r="GH81" s="221" t="s">
        <v>6171</v>
      </c>
      <c r="GI81" s="224">
        <v>0</v>
      </c>
      <c r="GJ81" s="224" t="s">
        <v>2373</v>
      </c>
      <c r="GK81" s="224" t="s">
        <v>30</v>
      </c>
      <c r="GL81" s="224">
        <v>2</v>
      </c>
      <c r="GM81" s="224" t="s">
        <v>14</v>
      </c>
      <c r="GN81" s="224" t="s">
        <v>14</v>
      </c>
      <c r="GO81" s="214">
        <v>45016</v>
      </c>
      <c r="GP81" s="222" t="s">
        <v>6166</v>
      </c>
      <c r="GQ81" s="222">
        <v>0</v>
      </c>
      <c r="GR81" s="222" t="s">
        <v>2373</v>
      </c>
      <c r="GS81" s="222" t="s">
        <v>30</v>
      </c>
      <c r="GT81" s="222">
        <v>2</v>
      </c>
      <c r="GU81" s="222" t="s">
        <v>14</v>
      </c>
      <c r="GV81" s="222" t="s">
        <v>14</v>
      </c>
      <c r="GW81" s="223">
        <v>45016</v>
      </c>
      <c r="GX81" s="221" t="s">
        <v>6172</v>
      </c>
      <c r="GY81" s="224">
        <v>0</v>
      </c>
      <c r="GZ81" s="224" t="s">
        <v>2373</v>
      </c>
      <c r="HA81" s="224" t="s">
        <v>30</v>
      </c>
      <c r="HB81" s="224">
        <v>2</v>
      </c>
      <c r="HC81" s="224" t="s">
        <v>14</v>
      </c>
      <c r="HD81" s="224" t="s">
        <v>14</v>
      </c>
      <c r="HE81" s="214">
        <v>45016</v>
      </c>
      <c r="HF81" s="222" t="s">
        <v>6164</v>
      </c>
      <c r="HG81" s="222">
        <v>0</v>
      </c>
      <c r="HH81" s="222" t="s">
        <v>2373</v>
      </c>
      <c r="HI81" s="222" t="s">
        <v>30</v>
      </c>
      <c r="HJ81" s="222">
        <v>2</v>
      </c>
      <c r="HK81" s="222" t="s">
        <v>14</v>
      </c>
      <c r="HL81" s="222" t="s">
        <v>14</v>
      </c>
      <c r="HM81" s="223">
        <v>45016</v>
      </c>
      <c r="HN81" s="221" t="s">
        <v>6170</v>
      </c>
      <c r="HO81" s="224">
        <v>0</v>
      </c>
      <c r="HP81" s="224" t="s">
        <v>2373</v>
      </c>
      <c r="HQ81" s="224" t="s">
        <v>30</v>
      </c>
      <c r="HR81" s="224">
        <v>2</v>
      </c>
      <c r="HS81" s="224" t="s">
        <v>14</v>
      </c>
      <c r="HT81" s="224" t="s">
        <v>14</v>
      </c>
      <c r="HU81" s="214">
        <v>45016</v>
      </c>
      <c r="HV81" s="222" t="s">
        <v>6167</v>
      </c>
      <c r="HW81" s="222">
        <v>0</v>
      </c>
      <c r="HX81" s="222" t="s">
        <v>2373</v>
      </c>
      <c r="HY81" s="222" t="s">
        <v>30</v>
      </c>
      <c r="HZ81" s="222">
        <v>2</v>
      </c>
      <c r="IA81" s="222" t="s">
        <v>14</v>
      </c>
      <c r="IB81" s="222" t="s">
        <v>14</v>
      </c>
      <c r="IC81" s="223">
        <v>45016</v>
      </c>
      <c r="ID81" s="221" t="s">
        <v>6169</v>
      </c>
      <c r="IE81" s="224">
        <v>1</v>
      </c>
      <c r="IF81" s="224" t="s">
        <v>2373</v>
      </c>
      <c r="IG81" s="224" t="s">
        <v>30</v>
      </c>
      <c r="IH81" s="224">
        <v>2</v>
      </c>
      <c r="II81" s="224" t="s">
        <v>14</v>
      </c>
      <c r="IJ81" s="224" t="s">
        <v>14</v>
      </c>
      <c r="IK81" s="214">
        <v>45016</v>
      </c>
      <c r="IL81" s="222" t="s">
        <v>6168</v>
      </c>
      <c r="IM81" s="222">
        <v>3</v>
      </c>
      <c r="IN81" s="222" t="s">
        <v>2373</v>
      </c>
      <c r="IO81" s="222" t="s">
        <v>30</v>
      </c>
      <c r="IP81" s="222">
        <v>2</v>
      </c>
      <c r="IQ81" s="222" t="s">
        <v>14</v>
      </c>
      <c r="IR81" s="222" t="s">
        <v>14</v>
      </c>
      <c r="IS81" s="223">
        <v>45016</v>
      </c>
    </row>
    <row r="82" spans="1:253" s="11" customFormat="1" ht="12.95" customHeight="1" x14ac:dyDescent="0.2">
      <c r="A82" s="11" t="s">
        <v>326</v>
      </c>
      <c r="B82" s="11" t="s">
        <v>9284</v>
      </c>
      <c r="C82" s="11" t="s">
        <v>327</v>
      </c>
      <c r="D82" s="11" t="s">
        <v>328</v>
      </c>
      <c r="E82" s="11" t="s">
        <v>8860</v>
      </c>
      <c r="F82" s="11" t="s">
        <v>8092</v>
      </c>
      <c r="G82" s="212">
        <v>4840000</v>
      </c>
      <c r="H82" s="213" t="s">
        <v>8085</v>
      </c>
      <c r="I82" s="213" t="s">
        <v>1882</v>
      </c>
      <c r="J82" s="213">
        <v>2</v>
      </c>
      <c r="K82" s="213" t="s">
        <v>8087</v>
      </c>
      <c r="L82" s="213" t="s">
        <v>8086</v>
      </c>
      <c r="M82" s="214">
        <v>45046</v>
      </c>
      <c r="N82" s="221" t="s">
        <v>8096</v>
      </c>
      <c r="O82" s="216">
        <v>206000</v>
      </c>
      <c r="P82" s="216" t="s">
        <v>8093</v>
      </c>
      <c r="Q82" s="216" t="s">
        <v>1882</v>
      </c>
      <c r="R82" s="216">
        <v>2</v>
      </c>
      <c r="S82" s="216" t="s">
        <v>8095</v>
      </c>
      <c r="T82" s="216" t="s">
        <v>8094</v>
      </c>
      <c r="U82" s="217">
        <v>45046</v>
      </c>
      <c r="V82" s="221" t="s">
        <v>8098</v>
      </c>
      <c r="W82" s="213">
        <v>2024000</v>
      </c>
      <c r="X82" s="213" t="s">
        <v>8093</v>
      </c>
      <c r="Y82" s="213" t="s">
        <v>1882</v>
      </c>
      <c r="Z82" s="213">
        <v>2</v>
      </c>
      <c r="AA82" s="213" t="s">
        <v>8097</v>
      </c>
      <c r="AB82" s="213" t="s">
        <v>8094</v>
      </c>
      <c r="AC82" s="214">
        <v>45046</v>
      </c>
      <c r="AD82" s="221" t="s">
        <v>8101</v>
      </c>
      <c r="AE82" s="218">
        <v>2024000</v>
      </c>
      <c r="AF82" s="218" t="s">
        <v>8093</v>
      </c>
      <c r="AG82" s="218" t="s">
        <v>1882</v>
      </c>
      <c r="AH82" s="218">
        <v>2</v>
      </c>
      <c r="AI82" s="218" t="s">
        <v>8100</v>
      </c>
      <c r="AJ82" s="218" t="s">
        <v>8099</v>
      </c>
      <c r="AK82" s="219">
        <v>45046</v>
      </c>
      <c r="AL82" s="221" t="s">
        <v>8104</v>
      </c>
      <c r="AM82" s="213">
        <v>98000</v>
      </c>
      <c r="AN82" s="213" t="s">
        <v>8062</v>
      </c>
      <c r="AO82" s="213" t="s">
        <v>74</v>
      </c>
      <c r="AP82" s="213">
        <v>1</v>
      </c>
      <c r="AQ82" s="213" t="s">
        <v>8103</v>
      </c>
      <c r="AR82" s="213" t="s">
        <v>8102</v>
      </c>
      <c r="AS82" s="214">
        <v>45046</v>
      </c>
      <c r="AT82" s="222" t="s">
        <v>731</v>
      </c>
      <c r="AU82" s="218">
        <v>0</v>
      </c>
      <c r="AV82" s="218">
        <v>0</v>
      </c>
      <c r="AW82" s="218" t="s">
        <v>74</v>
      </c>
      <c r="AX82" s="218">
        <v>1</v>
      </c>
      <c r="AY82" s="218">
        <v>0</v>
      </c>
      <c r="AZ82" s="218" t="s">
        <v>14</v>
      </c>
      <c r="BA82" s="219">
        <v>43644</v>
      </c>
      <c r="BB82" s="221" t="s">
        <v>2036</v>
      </c>
      <c r="BC82" s="213" t="s">
        <v>14</v>
      </c>
      <c r="BD82" s="213" t="s">
        <v>14</v>
      </c>
      <c r="BE82" s="213" t="s">
        <v>14</v>
      </c>
      <c r="BF82" s="213" t="s">
        <v>14</v>
      </c>
      <c r="BG82" s="213" t="s">
        <v>794</v>
      </c>
      <c r="BH82" s="213" t="s">
        <v>14</v>
      </c>
      <c r="BI82" s="214">
        <v>44801</v>
      </c>
      <c r="BJ82" s="222" t="s">
        <v>8106</v>
      </c>
      <c r="BK82" s="222">
        <v>0</v>
      </c>
      <c r="BL82" s="222" t="s">
        <v>7990</v>
      </c>
      <c r="BM82" s="222" t="s">
        <v>1882</v>
      </c>
      <c r="BN82" s="222">
        <v>2</v>
      </c>
      <c r="BO82" s="222" t="s">
        <v>8105</v>
      </c>
      <c r="BP82" s="218" t="s">
        <v>1119</v>
      </c>
      <c r="BQ82" s="223">
        <v>45046</v>
      </c>
      <c r="BR82" s="221" t="s">
        <v>729</v>
      </c>
      <c r="BS82" s="224">
        <v>0</v>
      </c>
      <c r="BT82" s="224" t="s">
        <v>14</v>
      </c>
      <c r="BU82" s="224" t="s">
        <v>74</v>
      </c>
      <c r="BV82" s="224">
        <v>1</v>
      </c>
      <c r="BW82" s="224">
        <v>0</v>
      </c>
      <c r="BX82" s="224" t="s">
        <v>14</v>
      </c>
      <c r="BY82" s="214">
        <v>43644</v>
      </c>
      <c r="BZ82" s="222" t="s">
        <v>730</v>
      </c>
      <c r="CA82" s="222">
        <v>0</v>
      </c>
      <c r="CB82" s="222" t="s">
        <v>14</v>
      </c>
      <c r="CC82" s="222" t="s">
        <v>74</v>
      </c>
      <c r="CD82" s="222">
        <v>1</v>
      </c>
      <c r="CE82" s="222">
        <v>0</v>
      </c>
      <c r="CF82" s="222" t="s">
        <v>14</v>
      </c>
      <c r="CG82" s="223">
        <v>43644</v>
      </c>
      <c r="CH82" s="221" t="s">
        <v>9970</v>
      </c>
      <c r="CI82" s="222" t="e">
        <v>#N/A</v>
      </c>
      <c r="CJ82" s="222" t="e">
        <v>#N/A</v>
      </c>
      <c r="CK82" s="222" t="e">
        <v>#N/A</v>
      </c>
      <c r="CL82" s="222" t="e">
        <v>#N/A</v>
      </c>
      <c r="CM82" s="222" t="e">
        <v>#N/A</v>
      </c>
      <c r="CN82" s="222" t="e">
        <v>#N/A</v>
      </c>
      <c r="CO82" s="225" t="e">
        <v>#N/A</v>
      </c>
      <c r="CP82" s="222" t="s">
        <v>329</v>
      </c>
      <c r="CQ82" s="224" t="s">
        <v>14</v>
      </c>
      <c r="CR82" s="224">
        <v>0</v>
      </c>
      <c r="CS82" s="224" t="s">
        <v>30</v>
      </c>
      <c r="CT82" s="224">
        <v>2</v>
      </c>
      <c r="CU82" s="224">
        <v>0</v>
      </c>
      <c r="CV82" s="224">
        <v>0</v>
      </c>
      <c r="CW82" s="214">
        <v>43510</v>
      </c>
      <c r="CX82" s="222" t="s">
        <v>8108</v>
      </c>
      <c r="CY82" s="218">
        <v>98000</v>
      </c>
      <c r="CZ82" s="218" t="s">
        <v>8062</v>
      </c>
      <c r="DA82" s="218" t="s">
        <v>74</v>
      </c>
      <c r="DB82" s="218">
        <v>1</v>
      </c>
      <c r="DC82" s="218" t="s">
        <v>8113</v>
      </c>
      <c r="DD82" s="218" t="s">
        <v>8102</v>
      </c>
      <c r="DE82" s="220">
        <v>45046</v>
      </c>
      <c r="DF82" s="221" t="s">
        <v>8109</v>
      </c>
      <c r="DG82" s="213">
        <v>0</v>
      </c>
      <c r="DH82" s="224" t="s">
        <v>8093</v>
      </c>
      <c r="DI82" s="224" t="s">
        <v>1882</v>
      </c>
      <c r="DJ82" s="224">
        <v>2</v>
      </c>
      <c r="DK82" s="224" t="s">
        <v>5638</v>
      </c>
      <c r="DL82" s="224" t="s">
        <v>8094</v>
      </c>
      <c r="DM82" s="214">
        <v>45046</v>
      </c>
      <c r="DN82" s="222" t="s">
        <v>8112</v>
      </c>
      <c r="DO82" s="218">
        <v>1926000</v>
      </c>
      <c r="DP82" s="222" t="s">
        <v>8110</v>
      </c>
      <c r="DQ82" s="222" t="s">
        <v>1882</v>
      </c>
      <c r="DR82" s="222">
        <v>2</v>
      </c>
      <c r="DS82" s="222" t="s">
        <v>6464</v>
      </c>
      <c r="DT82" s="222" t="s">
        <v>8111</v>
      </c>
      <c r="DU82" s="223">
        <v>45046</v>
      </c>
      <c r="DV82" s="221" t="s">
        <v>8114</v>
      </c>
      <c r="DW82" s="213">
        <v>98000</v>
      </c>
      <c r="DX82" s="224" t="s">
        <v>8062</v>
      </c>
      <c r="DY82" s="224" t="s">
        <v>74</v>
      </c>
      <c r="DZ82" s="224">
        <v>1</v>
      </c>
      <c r="EA82" s="224" t="s">
        <v>8113</v>
      </c>
      <c r="EB82" s="224" t="s">
        <v>8102</v>
      </c>
      <c r="EC82" s="214">
        <v>45046</v>
      </c>
      <c r="ED82" s="222" t="s">
        <v>8115</v>
      </c>
      <c r="EE82" s="218">
        <v>0</v>
      </c>
      <c r="EF82" s="222" t="s">
        <v>8062</v>
      </c>
      <c r="EG82" s="222" t="s">
        <v>74</v>
      </c>
      <c r="EH82" s="222">
        <v>1</v>
      </c>
      <c r="EI82" s="222" t="s">
        <v>8034</v>
      </c>
      <c r="EJ82" s="222" t="s">
        <v>8102</v>
      </c>
      <c r="EK82" s="223">
        <v>45046</v>
      </c>
      <c r="EL82" s="221" t="s">
        <v>8116</v>
      </c>
      <c r="EM82" s="213">
        <v>0</v>
      </c>
      <c r="EN82" s="224" t="s">
        <v>8062</v>
      </c>
      <c r="EO82" s="224" t="s">
        <v>74</v>
      </c>
      <c r="EP82" s="224">
        <v>1</v>
      </c>
      <c r="EQ82" s="224" t="s">
        <v>8034</v>
      </c>
      <c r="ER82" s="224" t="s">
        <v>8102</v>
      </c>
      <c r="ES82" s="214">
        <v>45046</v>
      </c>
      <c r="ET82" s="222" t="s">
        <v>8107</v>
      </c>
      <c r="EU82" s="222">
        <v>0</v>
      </c>
      <c r="EV82" s="222" t="s">
        <v>7990</v>
      </c>
      <c r="EW82" s="222" t="s">
        <v>1882</v>
      </c>
      <c r="EX82" s="222">
        <v>2</v>
      </c>
      <c r="EY82" s="222" t="s">
        <v>8053</v>
      </c>
      <c r="EZ82" s="222" t="s">
        <v>1119</v>
      </c>
      <c r="FA82" s="223">
        <v>45046</v>
      </c>
      <c r="FB82" s="221" t="s">
        <v>8119</v>
      </c>
      <c r="FC82" s="224">
        <v>2</v>
      </c>
      <c r="FD82" s="224" t="s">
        <v>8117</v>
      </c>
      <c r="FE82" s="224" t="s">
        <v>1882</v>
      </c>
      <c r="FF82" s="224">
        <v>2</v>
      </c>
      <c r="FG82" s="224" t="s">
        <v>1472</v>
      </c>
      <c r="FH82" s="224" t="s">
        <v>8118</v>
      </c>
      <c r="FI82" s="214">
        <v>45046</v>
      </c>
      <c r="FJ82" s="221" t="s">
        <v>330</v>
      </c>
      <c r="FK82" s="222" t="s">
        <v>14</v>
      </c>
      <c r="FL82" s="222">
        <v>0</v>
      </c>
      <c r="FM82" s="222" t="s">
        <v>30</v>
      </c>
      <c r="FN82" s="222">
        <v>2</v>
      </c>
      <c r="FO82" s="222">
        <v>0</v>
      </c>
      <c r="FP82" s="218">
        <v>0</v>
      </c>
      <c r="FQ82" s="219">
        <v>43510</v>
      </c>
      <c r="FR82" s="221" t="s">
        <v>331</v>
      </c>
      <c r="FS82" s="224" t="s">
        <v>14</v>
      </c>
      <c r="FT82" s="224">
        <v>0</v>
      </c>
      <c r="FU82" s="224" t="s">
        <v>30</v>
      </c>
      <c r="FV82" s="224">
        <v>2</v>
      </c>
      <c r="FW82" s="224">
        <v>0</v>
      </c>
      <c r="FX82" s="224">
        <v>0</v>
      </c>
      <c r="FY82" s="214">
        <v>43510</v>
      </c>
      <c r="FZ82" s="222" t="s">
        <v>2518</v>
      </c>
      <c r="GA82" s="222">
        <v>0</v>
      </c>
      <c r="GB82" s="222" t="s">
        <v>2373</v>
      </c>
      <c r="GC82" s="222" t="s">
        <v>30</v>
      </c>
      <c r="GD82" s="222">
        <v>2</v>
      </c>
      <c r="GE82" s="222" t="s">
        <v>14</v>
      </c>
      <c r="GF82" s="222" t="s">
        <v>14</v>
      </c>
      <c r="GG82" s="223">
        <v>44860</v>
      </c>
      <c r="GH82" s="221" t="s">
        <v>2524</v>
      </c>
      <c r="GI82" s="224">
        <v>0</v>
      </c>
      <c r="GJ82" s="224" t="s">
        <v>2373</v>
      </c>
      <c r="GK82" s="224" t="s">
        <v>30</v>
      </c>
      <c r="GL82" s="224">
        <v>2</v>
      </c>
      <c r="GM82" s="224" t="s">
        <v>14</v>
      </c>
      <c r="GN82" s="224" t="s">
        <v>14</v>
      </c>
      <c r="GO82" s="214">
        <v>44860</v>
      </c>
      <c r="GP82" s="222" t="s">
        <v>2519</v>
      </c>
      <c r="GQ82" s="222">
        <v>0</v>
      </c>
      <c r="GR82" s="222" t="s">
        <v>2373</v>
      </c>
      <c r="GS82" s="222" t="s">
        <v>30</v>
      </c>
      <c r="GT82" s="222">
        <v>2</v>
      </c>
      <c r="GU82" s="222" t="s">
        <v>14</v>
      </c>
      <c r="GV82" s="222" t="s">
        <v>14</v>
      </c>
      <c r="GW82" s="223">
        <v>44860</v>
      </c>
      <c r="GX82" s="221" t="s">
        <v>2525</v>
      </c>
      <c r="GY82" s="224">
        <v>0</v>
      </c>
      <c r="GZ82" s="224" t="s">
        <v>2373</v>
      </c>
      <c r="HA82" s="224" t="s">
        <v>30</v>
      </c>
      <c r="HB82" s="224">
        <v>2</v>
      </c>
      <c r="HC82" s="224" t="s">
        <v>14</v>
      </c>
      <c r="HD82" s="224" t="s">
        <v>14</v>
      </c>
      <c r="HE82" s="214">
        <v>44860</v>
      </c>
      <c r="HF82" s="222" t="s">
        <v>2517</v>
      </c>
      <c r="HG82" s="222">
        <v>0</v>
      </c>
      <c r="HH82" s="222" t="s">
        <v>2373</v>
      </c>
      <c r="HI82" s="222" t="s">
        <v>30</v>
      </c>
      <c r="HJ82" s="222">
        <v>2</v>
      </c>
      <c r="HK82" s="222" t="s">
        <v>14</v>
      </c>
      <c r="HL82" s="222" t="s">
        <v>14</v>
      </c>
      <c r="HM82" s="223">
        <v>44860</v>
      </c>
      <c r="HN82" s="221" t="s">
        <v>2523</v>
      </c>
      <c r="HO82" s="224">
        <v>0</v>
      </c>
      <c r="HP82" s="224" t="s">
        <v>2373</v>
      </c>
      <c r="HQ82" s="224" t="s">
        <v>30</v>
      </c>
      <c r="HR82" s="224">
        <v>2</v>
      </c>
      <c r="HS82" s="224" t="s">
        <v>14</v>
      </c>
      <c r="HT82" s="224" t="s">
        <v>14</v>
      </c>
      <c r="HU82" s="214">
        <v>44860</v>
      </c>
      <c r="HV82" s="222" t="s">
        <v>2520</v>
      </c>
      <c r="HW82" s="222">
        <v>0</v>
      </c>
      <c r="HX82" s="222" t="s">
        <v>2373</v>
      </c>
      <c r="HY82" s="222" t="s">
        <v>30</v>
      </c>
      <c r="HZ82" s="222">
        <v>2</v>
      </c>
      <c r="IA82" s="222" t="s">
        <v>14</v>
      </c>
      <c r="IB82" s="222" t="s">
        <v>14</v>
      </c>
      <c r="IC82" s="223">
        <v>44860</v>
      </c>
      <c r="ID82" s="221" t="s">
        <v>2522</v>
      </c>
      <c r="IE82" s="224">
        <v>2</v>
      </c>
      <c r="IF82" s="224" t="s">
        <v>2373</v>
      </c>
      <c r="IG82" s="224" t="s">
        <v>30</v>
      </c>
      <c r="IH82" s="224">
        <v>2</v>
      </c>
      <c r="II82" s="224" t="s">
        <v>14</v>
      </c>
      <c r="IJ82" s="224" t="s">
        <v>14</v>
      </c>
      <c r="IK82" s="214">
        <v>44860</v>
      </c>
      <c r="IL82" s="222" t="s">
        <v>2521</v>
      </c>
      <c r="IM82" s="222">
        <v>2</v>
      </c>
      <c r="IN82" s="222" t="s">
        <v>2373</v>
      </c>
      <c r="IO82" s="222" t="s">
        <v>30</v>
      </c>
      <c r="IP82" s="222">
        <v>2</v>
      </c>
      <c r="IQ82" s="222" t="s">
        <v>14</v>
      </c>
      <c r="IR82" s="222" t="s">
        <v>14</v>
      </c>
      <c r="IS82" s="223">
        <v>44860</v>
      </c>
    </row>
    <row r="83" spans="1:253" s="11" customFormat="1" ht="12.95" customHeight="1" x14ac:dyDescent="0.2">
      <c r="A83" s="11" t="s">
        <v>1106</v>
      </c>
      <c r="B83" s="11" t="s">
        <v>9517</v>
      </c>
      <c r="C83" s="11" t="s">
        <v>1107</v>
      </c>
      <c r="D83" s="11" t="s">
        <v>328</v>
      </c>
      <c r="E83" s="11" t="s">
        <v>8860</v>
      </c>
      <c r="F83" s="11" t="s">
        <v>8088</v>
      </c>
      <c r="G83" s="212">
        <v>4840000</v>
      </c>
      <c r="H83" s="213" t="s">
        <v>8085</v>
      </c>
      <c r="I83" s="213" t="s">
        <v>1882</v>
      </c>
      <c r="J83" s="213">
        <v>2</v>
      </c>
      <c r="K83" s="213" t="s">
        <v>8087</v>
      </c>
      <c r="L83" s="213" t="s">
        <v>8086</v>
      </c>
      <c r="M83" s="214">
        <v>45046</v>
      </c>
      <c r="N83" s="221" t="s">
        <v>1125</v>
      </c>
      <c r="O83" s="216">
        <v>1030700</v>
      </c>
      <c r="P83" s="216" t="s">
        <v>1122</v>
      </c>
      <c r="Q83" s="216" t="s">
        <v>30</v>
      </c>
      <c r="R83" s="216">
        <v>2</v>
      </c>
      <c r="S83" s="216" t="s">
        <v>1124</v>
      </c>
      <c r="T83" s="216" t="s">
        <v>1123</v>
      </c>
      <c r="U83" s="217">
        <v>44102</v>
      </c>
      <c r="V83" s="221" t="s">
        <v>4201</v>
      </c>
      <c r="W83" s="213">
        <v>4371000</v>
      </c>
      <c r="X83" s="213" t="s">
        <v>4198</v>
      </c>
      <c r="Y83" s="213" t="s">
        <v>74</v>
      </c>
      <c r="Z83" s="213">
        <v>1</v>
      </c>
      <c r="AA83" s="213" t="s">
        <v>4200</v>
      </c>
      <c r="AB83" s="213" t="s">
        <v>4199</v>
      </c>
      <c r="AC83" s="214">
        <v>44938</v>
      </c>
      <c r="AD83" s="221" t="s">
        <v>4203</v>
      </c>
      <c r="AE83" s="218">
        <v>1793000</v>
      </c>
      <c r="AF83" s="218" t="s">
        <v>4198</v>
      </c>
      <c r="AG83" s="218" t="s">
        <v>74</v>
      </c>
      <c r="AH83" s="218">
        <v>1</v>
      </c>
      <c r="AI83" s="218" t="s">
        <v>4202</v>
      </c>
      <c r="AJ83" s="218" t="s">
        <v>4199</v>
      </c>
      <c r="AK83" s="219">
        <v>44938</v>
      </c>
      <c r="AL83" s="221" t="s">
        <v>1115</v>
      </c>
      <c r="AM83" s="213" t="s">
        <v>14</v>
      </c>
      <c r="AN83" s="213" t="s">
        <v>1112</v>
      </c>
      <c r="AO83" s="213" t="s">
        <v>14</v>
      </c>
      <c r="AP83" s="213" t="s">
        <v>14</v>
      </c>
      <c r="AQ83" s="213" t="s">
        <v>1114</v>
      </c>
      <c r="AR83" s="213" t="s">
        <v>1113</v>
      </c>
      <c r="AS83" s="214">
        <v>44069</v>
      </c>
      <c r="AT83" s="222" t="s">
        <v>1111</v>
      </c>
      <c r="AU83" s="218" t="s">
        <v>14</v>
      </c>
      <c r="AV83" s="218" t="s">
        <v>14</v>
      </c>
      <c r="AW83" s="218" t="s">
        <v>14</v>
      </c>
      <c r="AX83" s="218" t="s">
        <v>14</v>
      </c>
      <c r="AY83" s="218" t="s">
        <v>14</v>
      </c>
      <c r="AZ83" s="218" t="s">
        <v>14</v>
      </c>
      <c r="BA83" s="219">
        <v>44069</v>
      </c>
      <c r="BB83" s="221" t="s">
        <v>1814</v>
      </c>
      <c r="BC83" s="213">
        <v>136000</v>
      </c>
      <c r="BD83" s="213" t="s">
        <v>1811</v>
      </c>
      <c r="BE83" s="213" t="s">
        <v>30</v>
      </c>
      <c r="BF83" s="213">
        <v>2</v>
      </c>
      <c r="BG83" s="213" t="s">
        <v>1813</v>
      </c>
      <c r="BH83" s="213" t="s">
        <v>1812</v>
      </c>
      <c r="BI83" s="214">
        <v>44768</v>
      </c>
      <c r="BJ83" s="222" t="s">
        <v>8090</v>
      </c>
      <c r="BK83" s="222">
        <v>0</v>
      </c>
      <c r="BL83" s="222" t="s">
        <v>7990</v>
      </c>
      <c r="BM83" s="222" t="s">
        <v>1882</v>
      </c>
      <c r="BN83" s="222">
        <v>2</v>
      </c>
      <c r="BO83" s="222" t="s">
        <v>8089</v>
      </c>
      <c r="BP83" s="218" t="s">
        <v>1119</v>
      </c>
      <c r="BQ83" s="223">
        <v>45046</v>
      </c>
      <c r="BR83" s="221" t="s">
        <v>1108</v>
      </c>
      <c r="BS83" s="224" t="s">
        <v>14</v>
      </c>
      <c r="BT83" s="224" t="s">
        <v>14</v>
      </c>
      <c r="BU83" s="224" t="s">
        <v>14</v>
      </c>
      <c r="BV83" s="224" t="s">
        <v>14</v>
      </c>
      <c r="BW83" s="224" t="s">
        <v>14</v>
      </c>
      <c r="BX83" s="224" t="s">
        <v>14</v>
      </c>
      <c r="BY83" s="214">
        <v>44069</v>
      </c>
      <c r="BZ83" s="222" t="s">
        <v>1109</v>
      </c>
      <c r="CA83" s="222" t="s">
        <v>14</v>
      </c>
      <c r="CB83" s="222" t="s">
        <v>14</v>
      </c>
      <c r="CC83" s="222" t="s">
        <v>14</v>
      </c>
      <c r="CD83" s="222" t="s">
        <v>14</v>
      </c>
      <c r="CE83" s="222" t="s">
        <v>14</v>
      </c>
      <c r="CF83" s="222" t="s">
        <v>14</v>
      </c>
      <c r="CG83" s="223">
        <v>44069</v>
      </c>
      <c r="CH83" s="221" t="s">
        <v>9971</v>
      </c>
      <c r="CI83" s="222" t="e">
        <v>#N/A</v>
      </c>
      <c r="CJ83" s="222" t="e">
        <v>#N/A</v>
      </c>
      <c r="CK83" s="222" t="e">
        <v>#N/A</v>
      </c>
      <c r="CL83" s="222" t="e">
        <v>#N/A</v>
      </c>
      <c r="CM83" s="222" t="e">
        <v>#N/A</v>
      </c>
      <c r="CN83" s="222" t="e">
        <v>#N/A</v>
      </c>
      <c r="CO83" s="225" t="e">
        <v>#N/A</v>
      </c>
      <c r="CP83" s="222" t="s">
        <v>1110</v>
      </c>
      <c r="CQ83" s="224" t="s">
        <v>14</v>
      </c>
      <c r="CR83" s="224" t="s">
        <v>14</v>
      </c>
      <c r="CS83" s="224" t="s">
        <v>14</v>
      </c>
      <c r="CT83" s="224" t="s">
        <v>14</v>
      </c>
      <c r="CU83" s="224" t="s">
        <v>14</v>
      </c>
      <c r="CV83" s="224" t="s">
        <v>14</v>
      </c>
      <c r="CW83" s="214">
        <v>44069</v>
      </c>
      <c r="CX83" s="222" t="s">
        <v>4204</v>
      </c>
      <c r="CY83" s="218">
        <v>694000</v>
      </c>
      <c r="CZ83" s="218" t="s">
        <v>4198</v>
      </c>
      <c r="DA83" s="218" t="s">
        <v>74</v>
      </c>
      <c r="DB83" s="218">
        <v>1</v>
      </c>
      <c r="DC83" s="218" t="s">
        <v>4209</v>
      </c>
      <c r="DD83" s="218" t="s">
        <v>4199</v>
      </c>
      <c r="DE83" s="220">
        <v>44938</v>
      </c>
      <c r="DF83" s="221" t="s">
        <v>4206</v>
      </c>
      <c r="DG83" s="213">
        <v>2578000</v>
      </c>
      <c r="DH83" s="224" t="s">
        <v>4198</v>
      </c>
      <c r="DI83" s="224" t="s">
        <v>74</v>
      </c>
      <c r="DJ83" s="224">
        <v>1</v>
      </c>
      <c r="DK83" s="224" t="s">
        <v>4205</v>
      </c>
      <c r="DL83" s="224" t="s">
        <v>4199</v>
      </c>
      <c r="DM83" s="214">
        <v>44938</v>
      </c>
      <c r="DN83" s="222" t="s">
        <v>4208</v>
      </c>
      <c r="DO83" s="218">
        <v>1099000</v>
      </c>
      <c r="DP83" s="222" t="s">
        <v>4198</v>
      </c>
      <c r="DQ83" s="222" t="s">
        <v>74</v>
      </c>
      <c r="DR83" s="222">
        <v>1</v>
      </c>
      <c r="DS83" s="222" t="s">
        <v>4207</v>
      </c>
      <c r="DT83" s="222" t="s">
        <v>4199</v>
      </c>
      <c r="DU83" s="223">
        <v>44938</v>
      </c>
      <c r="DV83" s="221" t="s">
        <v>4210</v>
      </c>
      <c r="DW83" s="213">
        <v>588000</v>
      </c>
      <c r="DX83" s="224" t="s">
        <v>4198</v>
      </c>
      <c r="DY83" s="224" t="s">
        <v>74</v>
      </c>
      <c r="DZ83" s="224">
        <v>1</v>
      </c>
      <c r="EA83" s="224" t="s">
        <v>4209</v>
      </c>
      <c r="EB83" s="224" t="s">
        <v>4199</v>
      </c>
      <c r="EC83" s="214">
        <v>44938</v>
      </c>
      <c r="ED83" s="222" t="s">
        <v>4212</v>
      </c>
      <c r="EE83" s="218">
        <v>106000</v>
      </c>
      <c r="EF83" s="222" t="s">
        <v>4198</v>
      </c>
      <c r="EG83" s="222" t="s">
        <v>74</v>
      </c>
      <c r="EH83" s="222">
        <v>1</v>
      </c>
      <c r="EI83" s="222" t="s">
        <v>4211</v>
      </c>
      <c r="EJ83" s="222" t="s">
        <v>4199</v>
      </c>
      <c r="EK83" s="223">
        <v>44938</v>
      </c>
      <c r="EL83" s="221" t="s">
        <v>4214</v>
      </c>
      <c r="EM83" s="213">
        <v>0</v>
      </c>
      <c r="EN83" s="224" t="s">
        <v>4198</v>
      </c>
      <c r="EO83" s="224" t="s">
        <v>74</v>
      </c>
      <c r="EP83" s="224">
        <v>1</v>
      </c>
      <c r="EQ83" s="224" t="s">
        <v>4213</v>
      </c>
      <c r="ER83" s="224" t="s">
        <v>4199</v>
      </c>
      <c r="ES83" s="214">
        <v>44938</v>
      </c>
      <c r="ET83" s="222" t="s">
        <v>8091</v>
      </c>
      <c r="EU83" s="222">
        <v>0</v>
      </c>
      <c r="EV83" s="222" t="s">
        <v>7990</v>
      </c>
      <c r="EW83" s="222" t="s">
        <v>1882</v>
      </c>
      <c r="EX83" s="222">
        <v>2</v>
      </c>
      <c r="EY83" s="222" t="s">
        <v>8053</v>
      </c>
      <c r="EZ83" s="222" t="s">
        <v>1119</v>
      </c>
      <c r="FA83" s="223">
        <v>45046</v>
      </c>
      <c r="FB83" s="221" t="s">
        <v>4218</v>
      </c>
      <c r="FC83" s="224">
        <v>3</v>
      </c>
      <c r="FD83" s="224" t="s">
        <v>4215</v>
      </c>
      <c r="FE83" s="224" t="s">
        <v>1882</v>
      </c>
      <c r="FF83" s="224">
        <v>2</v>
      </c>
      <c r="FG83" s="224" t="s">
        <v>4217</v>
      </c>
      <c r="FH83" s="224" t="s">
        <v>4216</v>
      </c>
      <c r="FI83" s="214">
        <v>44938</v>
      </c>
      <c r="FJ83" s="221" t="s">
        <v>1116</v>
      </c>
      <c r="FK83" s="222" t="s">
        <v>14</v>
      </c>
      <c r="FL83" s="222" t="s">
        <v>14</v>
      </c>
      <c r="FM83" s="222" t="s">
        <v>14</v>
      </c>
      <c r="FN83" s="222" t="s">
        <v>14</v>
      </c>
      <c r="FO83" s="222" t="s">
        <v>14</v>
      </c>
      <c r="FP83" s="218" t="s">
        <v>14</v>
      </c>
      <c r="FQ83" s="219">
        <v>44069</v>
      </c>
      <c r="FR83" s="221" t="s">
        <v>1117</v>
      </c>
      <c r="FS83" s="224" t="s">
        <v>14</v>
      </c>
      <c r="FT83" s="224" t="s">
        <v>14</v>
      </c>
      <c r="FU83" s="224" t="s">
        <v>14</v>
      </c>
      <c r="FV83" s="224" t="s">
        <v>14</v>
      </c>
      <c r="FW83" s="224" t="s">
        <v>14</v>
      </c>
      <c r="FX83" s="224" t="s">
        <v>14</v>
      </c>
      <c r="FY83" s="214">
        <v>44069</v>
      </c>
      <c r="FZ83" s="222" t="s">
        <v>2527</v>
      </c>
      <c r="GA83" s="222">
        <v>0</v>
      </c>
      <c r="GB83" s="222" t="s">
        <v>2373</v>
      </c>
      <c r="GC83" s="222" t="s">
        <v>30</v>
      </c>
      <c r="GD83" s="222">
        <v>2</v>
      </c>
      <c r="GE83" s="222" t="s">
        <v>14</v>
      </c>
      <c r="GF83" s="222" t="s">
        <v>14</v>
      </c>
      <c r="GG83" s="223">
        <v>44860</v>
      </c>
      <c r="GH83" s="221" t="s">
        <v>2533</v>
      </c>
      <c r="GI83" s="224">
        <v>0</v>
      </c>
      <c r="GJ83" s="224" t="s">
        <v>2373</v>
      </c>
      <c r="GK83" s="224" t="s">
        <v>30</v>
      </c>
      <c r="GL83" s="224">
        <v>2</v>
      </c>
      <c r="GM83" s="224" t="s">
        <v>14</v>
      </c>
      <c r="GN83" s="224" t="s">
        <v>14</v>
      </c>
      <c r="GO83" s="214">
        <v>44860</v>
      </c>
      <c r="GP83" s="222" t="s">
        <v>2528</v>
      </c>
      <c r="GQ83" s="222">
        <v>0</v>
      </c>
      <c r="GR83" s="222" t="s">
        <v>2373</v>
      </c>
      <c r="GS83" s="222" t="s">
        <v>30</v>
      </c>
      <c r="GT83" s="222">
        <v>2</v>
      </c>
      <c r="GU83" s="222" t="s">
        <v>14</v>
      </c>
      <c r="GV83" s="222" t="s">
        <v>14</v>
      </c>
      <c r="GW83" s="223">
        <v>44860</v>
      </c>
      <c r="GX83" s="221" t="s">
        <v>2534</v>
      </c>
      <c r="GY83" s="224">
        <v>0</v>
      </c>
      <c r="GZ83" s="224" t="s">
        <v>2373</v>
      </c>
      <c r="HA83" s="224" t="s">
        <v>30</v>
      </c>
      <c r="HB83" s="224">
        <v>2</v>
      </c>
      <c r="HC83" s="224" t="s">
        <v>14</v>
      </c>
      <c r="HD83" s="224" t="s">
        <v>14</v>
      </c>
      <c r="HE83" s="214">
        <v>44860</v>
      </c>
      <c r="HF83" s="222" t="s">
        <v>2526</v>
      </c>
      <c r="HG83" s="222">
        <v>0</v>
      </c>
      <c r="HH83" s="222" t="s">
        <v>2373</v>
      </c>
      <c r="HI83" s="222" t="s">
        <v>30</v>
      </c>
      <c r="HJ83" s="222">
        <v>2</v>
      </c>
      <c r="HK83" s="222" t="s">
        <v>14</v>
      </c>
      <c r="HL83" s="222" t="s">
        <v>14</v>
      </c>
      <c r="HM83" s="223">
        <v>44860</v>
      </c>
      <c r="HN83" s="221" t="s">
        <v>2532</v>
      </c>
      <c r="HO83" s="224">
        <v>0</v>
      </c>
      <c r="HP83" s="224" t="s">
        <v>2373</v>
      </c>
      <c r="HQ83" s="224" t="s">
        <v>30</v>
      </c>
      <c r="HR83" s="224">
        <v>2</v>
      </c>
      <c r="HS83" s="224" t="s">
        <v>14</v>
      </c>
      <c r="HT83" s="224" t="s">
        <v>14</v>
      </c>
      <c r="HU83" s="214">
        <v>44860</v>
      </c>
      <c r="HV83" s="222" t="s">
        <v>2529</v>
      </c>
      <c r="HW83" s="222">
        <v>0</v>
      </c>
      <c r="HX83" s="222" t="s">
        <v>2373</v>
      </c>
      <c r="HY83" s="222" t="s">
        <v>30</v>
      </c>
      <c r="HZ83" s="222">
        <v>2</v>
      </c>
      <c r="IA83" s="222" t="s">
        <v>14</v>
      </c>
      <c r="IB83" s="222" t="s">
        <v>14</v>
      </c>
      <c r="IC83" s="223">
        <v>44860</v>
      </c>
      <c r="ID83" s="221" t="s">
        <v>2531</v>
      </c>
      <c r="IE83" s="224">
        <v>2</v>
      </c>
      <c r="IF83" s="224" t="s">
        <v>2373</v>
      </c>
      <c r="IG83" s="224" t="s">
        <v>30</v>
      </c>
      <c r="IH83" s="224">
        <v>2</v>
      </c>
      <c r="II83" s="224" t="s">
        <v>14</v>
      </c>
      <c r="IJ83" s="224" t="s">
        <v>14</v>
      </c>
      <c r="IK83" s="214">
        <v>44860</v>
      </c>
      <c r="IL83" s="222" t="s">
        <v>2530</v>
      </c>
      <c r="IM83" s="222">
        <v>2</v>
      </c>
      <c r="IN83" s="222" t="s">
        <v>2373</v>
      </c>
      <c r="IO83" s="222" t="s">
        <v>30</v>
      </c>
      <c r="IP83" s="222">
        <v>2</v>
      </c>
      <c r="IQ83" s="222" t="s">
        <v>14</v>
      </c>
      <c r="IR83" s="222" t="s">
        <v>14</v>
      </c>
      <c r="IS83" s="223">
        <v>44860</v>
      </c>
    </row>
    <row r="84" spans="1:253" s="11" customFormat="1" ht="12.95" customHeight="1" x14ac:dyDescent="0.2">
      <c r="A84" s="11" t="s">
        <v>6024</v>
      </c>
      <c r="B84" s="11" t="s">
        <v>9520</v>
      </c>
      <c r="C84" s="11" t="s">
        <v>6025</v>
      </c>
      <c r="D84" s="11" t="s">
        <v>6017</v>
      </c>
      <c r="E84" s="11" t="s">
        <v>8863</v>
      </c>
      <c r="F84" s="11" t="s">
        <v>7742</v>
      </c>
      <c r="G84" s="212">
        <v>19890000</v>
      </c>
      <c r="H84" s="213" t="s">
        <v>7739</v>
      </c>
      <c r="I84" s="213" t="s">
        <v>1882</v>
      </c>
      <c r="J84" s="213">
        <v>2</v>
      </c>
      <c r="K84" s="213" t="s">
        <v>7741</v>
      </c>
      <c r="L84" s="213" t="s">
        <v>7740</v>
      </c>
      <c r="M84" s="214">
        <v>45044</v>
      </c>
      <c r="N84" s="221" t="s">
        <v>6027</v>
      </c>
      <c r="O84" s="216">
        <v>94280</v>
      </c>
      <c r="P84" s="216" t="s">
        <v>1978</v>
      </c>
      <c r="Q84" s="216" t="s">
        <v>74</v>
      </c>
      <c r="R84" s="216">
        <v>1</v>
      </c>
      <c r="S84" s="216" t="s">
        <v>3847</v>
      </c>
      <c r="T84" s="216" t="s">
        <v>6026</v>
      </c>
      <c r="U84" s="217">
        <v>45016</v>
      </c>
      <c r="V84" s="221" t="s">
        <v>7746</v>
      </c>
      <c r="W84" s="213">
        <v>19890000</v>
      </c>
      <c r="X84" s="213" t="s">
        <v>7743</v>
      </c>
      <c r="Y84" s="213" t="s">
        <v>1882</v>
      </c>
      <c r="Z84" s="213">
        <v>2</v>
      </c>
      <c r="AA84" s="213" t="s">
        <v>7745</v>
      </c>
      <c r="AB84" s="213" t="s">
        <v>7744</v>
      </c>
      <c r="AC84" s="214">
        <v>45044</v>
      </c>
      <c r="AD84" s="221" t="s">
        <v>7750</v>
      </c>
      <c r="AE84" s="218">
        <v>12769000</v>
      </c>
      <c r="AF84" s="218" t="s">
        <v>7747</v>
      </c>
      <c r="AG84" s="218" t="s">
        <v>74</v>
      </c>
      <c r="AH84" s="218">
        <v>1</v>
      </c>
      <c r="AI84" s="218" t="s">
        <v>7749</v>
      </c>
      <c r="AJ84" s="218" t="s">
        <v>7748</v>
      </c>
      <c r="AK84" s="219">
        <v>45044</v>
      </c>
      <c r="AL84" s="221" t="s">
        <v>7754</v>
      </c>
      <c r="AM84" s="213">
        <v>742000</v>
      </c>
      <c r="AN84" s="213" t="s">
        <v>7751</v>
      </c>
      <c r="AO84" s="213" t="s">
        <v>74</v>
      </c>
      <c r="AP84" s="213">
        <v>1</v>
      </c>
      <c r="AQ84" s="213" t="s">
        <v>7753</v>
      </c>
      <c r="AR84" s="213" t="s">
        <v>7752</v>
      </c>
      <c r="AS84" s="214">
        <v>45044</v>
      </c>
      <c r="AT84" s="222" t="s">
        <v>7762</v>
      </c>
      <c r="AU84" s="218">
        <v>2178</v>
      </c>
      <c r="AV84" s="218" t="s">
        <v>7759</v>
      </c>
      <c r="AW84" s="218" t="s">
        <v>74</v>
      </c>
      <c r="AX84" s="218">
        <v>1</v>
      </c>
      <c r="AY84" s="218" t="s">
        <v>7761</v>
      </c>
      <c r="AZ84" s="218" t="s">
        <v>7760</v>
      </c>
      <c r="BA84" s="219">
        <v>45044</v>
      </c>
      <c r="BB84" s="221" t="s">
        <v>7758</v>
      </c>
      <c r="BC84" s="213">
        <v>56444</v>
      </c>
      <c r="BD84" s="213" t="s">
        <v>7755</v>
      </c>
      <c r="BE84" s="213" t="s">
        <v>1882</v>
      </c>
      <c r="BF84" s="213">
        <v>2</v>
      </c>
      <c r="BG84" s="213" t="s">
        <v>7757</v>
      </c>
      <c r="BH84" s="213" t="s">
        <v>7756</v>
      </c>
      <c r="BI84" s="214">
        <v>45044</v>
      </c>
      <c r="BJ84" s="222" t="s">
        <v>7766</v>
      </c>
      <c r="BK84" s="222">
        <v>702</v>
      </c>
      <c r="BL84" s="222" t="s">
        <v>7763</v>
      </c>
      <c r="BM84" s="222" t="s">
        <v>1882</v>
      </c>
      <c r="BN84" s="222">
        <v>2</v>
      </c>
      <c r="BO84" s="222" t="s">
        <v>7765</v>
      </c>
      <c r="BP84" s="218" t="s">
        <v>7764</v>
      </c>
      <c r="BQ84" s="223">
        <v>45044</v>
      </c>
      <c r="BR84" s="221" t="s">
        <v>7772</v>
      </c>
      <c r="BS84" s="224">
        <v>550</v>
      </c>
      <c r="BT84" s="224" t="s">
        <v>7769</v>
      </c>
      <c r="BU84" s="224" t="s">
        <v>74</v>
      </c>
      <c r="BV84" s="224">
        <v>1</v>
      </c>
      <c r="BW84" s="224" t="s">
        <v>7771</v>
      </c>
      <c r="BX84" s="224" t="s">
        <v>7770</v>
      </c>
      <c r="BY84" s="214">
        <v>45044</v>
      </c>
      <c r="BZ84" s="222" t="s">
        <v>6030</v>
      </c>
      <c r="CA84" s="222">
        <v>437</v>
      </c>
      <c r="CB84" s="222" t="s">
        <v>5294</v>
      </c>
      <c r="CC84" s="222" t="s">
        <v>74</v>
      </c>
      <c r="CD84" s="222">
        <v>1</v>
      </c>
      <c r="CE84" s="222" t="s">
        <v>6029</v>
      </c>
      <c r="CF84" s="222" t="s">
        <v>6028</v>
      </c>
      <c r="CG84" s="223">
        <v>45016</v>
      </c>
      <c r="CH84" s="221" t="s">
        <v>9972</v>
      </c>
      <c r="CI84" s="222" t="e">
        <v>#N/A</v>
      </c>
      <c r="CJ84" s="222" t="e">
        <v>#N/A</v>
      </c>
      <c r="CK84" s="222" t="e">
        <v>#N/A</v>
      </c>
      <c r="CL84" s="222" t="e">
        <v>#N/A</v>
      </c>
      <c r="CM84" s="222" t="e">
        <v>#N/A</v>
      </c>
      <c r="CN84" s="222" t="e">
        <v>#N/A</v>
      </c>
      <c r="CO84" s="225" t="e">
        <v>#N/A</v>
      </c>
      <c r="CP84" s="222" t="s">
        <v>6032</v>
      </c>
      <c r="CQ84" s="224">
        <v>0</v>
      </c>
      <c r="CR84" s="224" t="s">
        <v>14</v>
      </c>
      <c r="CS84" s="224" t="s">
        <v>14</v>
      </c>
      <c r="CT84" s="224" t="s">
        <v>14</v>
      </c>
      <c r="CU84" s="224" t="s">
        <v>6031</v>
      </c>
      <c r="CV84" s="224" t="s">
        <v>14</v>
      </c>
      <c r="CW84" s="214">
        <v>45016</v>
      </c>
      <c r="CX84" s="222" t="s">
        <v>7775</v>
      </c>
      <c r="CY84" s="218">
        <v>5900000</v>
      </c>
      <c r="CZ84" s="218" t="s">
        <v>7773</v>
      </c>
      <c r="DA84" s="218" t="s">
        <v>74</v>
      </c>
      <c r="DB84" s="218">
        <v>1</v>
      </c>
      <c r="DC84" s="218" t="s">
        <v>6466</v>
      </c>
      <c r="DD84" s="218" t="s">
        <v>7774</v>
      </c>
      <c r="DE84" s="220">
        <v>45044</v>
      </c>
      <c r="DF84" s="221" t="s">
        <v>7779</v>
      </c>
      <c r="DG84" s="213">
        <v>7121000</v>
      </c>
      <c r="DH84" s="224" t="s">
        <v>7776</v>
      </c>
      <c r="DI84" s="224" t="s">
        <v>1882</v>
      </c>
      <c r="DJ84" s="224">
        <v>2</v>
      </c>
      <c r="DK84" s="224" t="s">
        <v>7778</v>
      </c>
      <c r="DL84" s="224" t="s">
        <v>7777</v>
      </c>
      <c r="DM84" s="214">
        <v>45044</v>
      </c>
      <c r="DN84" s="222" t="s">
        <v>7783</v>
      </c>
      <c r="DO84" s="218">
        <v>6869000</v>
      </c>
      <c r="DP84" s="222" t="s">
        <v>7780</v>
      </c>
      <c r="DQ84" s="222" t="s">
        <v>74</v>
      </c>
      <c r="DR84" s="222">
        <v>1</v>
      </c>
      <c r="DS84" s="222" t="s">
        <v>7782</v>
      </c>
      <c r="DT84" s="222" t="s">
        <v>7781</v>
      </c>
      <c r="DU84" s="223">
        <v>45044</v>
      </c>
      <c r="DV84" s="221" t="s">
        <v>7784</v>
      </c>
      <c r="DW84" s="213">
        <v>5900000</v>
      </c>
      <c r="DX84" s="224" t="s">
        <v>7773</v>
      </c>
      <c r="DY84" s="224" t="s">
        <v>74</v>
      </c>
      <c r="DZ84" s="224">
        <v>1</v>
      </c>
      <c r="EA84" s="224" t="s">
        <v>6466</v>
      </c>
      <c r="EB84" s="224" t="s">
        <v>7774</v>
      </c>
      <c r="EC84" s="214">
        <v>45044</v>
      </c>
      <c r="ED84" s="222" t="s">
        <v>7786</v>
      </c>
      <c r="EE84" s="218">
        <v>0</v>
      </c>
      <c r="EF84" s="222" t="s">
        <v>7780</v>
      </c>
      <c r="EG84" s="222" t="s">
        <v>74</v>
      </c>
      <c r="EH84" s="222">
        <v>1</v>
      </c>
      <c r="EI84" s="222" t="s">
        <v>7785</v>
      </c>
      <c r="EJ84" s="222" t="s">
        <v>7781</v>
      </c>
      <c r="EK84" s="223">
        <v>45044</v>
      </c>
      <c r="EL84" s="221" t="s">
        <v>7790</v>
      </c>
      <c r="EM84" s="213">
        <v>0</v>
      </c>
      <c r="EN84" s="224" t="s">
        <v>7787</v>
      </c>
      <c r="EO84" s="224" t="s">
        <v>74</v>
      </c>
      <c r="EP84" s="224">
        <v>1</v>
      </c>
      <c r="EQ84" s="224" t="s">
        <v>7789</v>
      </c>
      <c r="ER84" s="224" t="s">
        <v>7788</v>
      </c>
      <c r="ES84" s="214">
        <v>45044</v>
      </c>
      <c r="ET84" s="222" t="s">
        <v>7768</v>
      </c>
      <c r="EU84" s="222">
        <v>702</v>
      </c>
      <c r="EV84" s="222" t="s">
        <v>7763</v>
      </c>
      <c r="EW84" s="222" t="s">
        <v>1882</v>
      </c>
      <c r="EX84" s="222">
        <v>2</v>
      </c>
      <c r="EY84" s="222" t="s">
        <v>7767</v>
      </c>
      <c r="EZ84" s="222" t="s">
        <v>7764</v>
      </c>
      <c r="FA84" s="223">
        <v>45044</v>
      </c>
      <c r="FB84" s="221" t="s">
        <v>7794</v>
      </c>
      <c r="FC84" s="224">
        <v>3</v>
      </c>
      <c r="FD84" s="224" t="s">
        <v>7791</v>
      </c>
      <c r="FE84" s="224" t="s">
        <v>1882</v>
      </c>
      <c r="FF84" s="224">
        <v>2</v>
      </c>
      <c r="FG84" s="224" t="s">
        <v>7793</v>
      </c>
      <c r="FH84" s="224" t="s">
        <v>7792</v>
      </c>
      <c r="FI84" s="214">
        <v>45044</v>
      </c>
      <c r="FJ84" s="221" t="s">
        <v>6033</v>
      </c>
      <c r="FK84" s="222">
        <v>0</v>
      </c>
      <c r="FL84" s="222" t="s">
        <v>14</v>
      </c>
      <c r="FM84" s="222" t="s">
        <v>19</v>
      </c>
      <c r="FN84" s="222">
        <v>3</v>
      </c>
      <c r="FO84" s="222" t="s">
        <v>6031</v>
      </c>
      <c r="FP84" s="218" t="s">
        <v>14</v>
      </c>
      <c r="FQ84" s="219">
        <v>45016</v>
      </c>
      <c r="FR84" s="221" t="s">
        <v>6034</v>
      </c>
      <c r="FS84" s="224">
        <v>0</v>
      </c>
      <c r="FT84" s="224" t="s">
        <v>14</v>
      </c>
      <c r="FU84" s="224" t="s">
        <v>19</v>
      </c>
      <c r="FV84" s="224">
        <v>3</v>
      </c>
      <c r="FW84" s="224" t="s">
        <v>6031</v>
      </c>
      <c r="FX84" s="224" t="s">
        <v>14</v>
      </c>
      <c r="FY84" s="214">
        <v>45016</v>
      </c>
      <c r="FZ84" s="222" t="s">
        <v>6174</v>
      </c>
      <c r="GA84" s="222">
        <v>2</v>
      </c>
      <c r="GB84" s="222" t="s">
        <v>2373</v>
      </c>
      <c r="GC84" s="222" t="s">
        <v>30</v>
      </c>
      <c r="GD84" s="222">
        <v>2</v>
      </c>
      <c r="GE84" s="222" t="s">
        <v>14</v>
      </c>
      <c r="GF84" s="222" t="s">
        <v>14</v>
      </c>
      <c r="GG84" s="223">
        <v>45016</v>
      </c>
      <c r="GH84" s="221" t="s">
        <v>6180</v>
      </c>
      <c r="GI84" s="224">
        <v>0</v>
      </c>
      <c r="GJ84" s="224" t="s">
        <v>2373</v>
      </c>
      <c r="GK84" s="224" t="s">
        <v>30</v>
      </c>
      <c r="GL84" s="224">
        <v>2</v>
      </c>
      <c r="GM84" s="224" t="s">
        <v>14</v>
      </c>
      <c r="GN84" s="224" t="s">
        <v>14</v>
      </c>
      <c r="GO84" s="214">
        <v>45016</v>
      </c>
      <c r="GP84" s="222" t="s">
        <v>6175</v>
      </c>
      <c r="GQ84" s="222">
        <v>0</v>
      </c>
      <c r="GR84" s="222" t="s">
        <v>2373</v>
      </c>
      <c r="GS84" s="222" t="s">
        <v>30</v>
      </c>
      <c r="GT84" s="222">
        <v>2</v>
      </c>
      <c r="GU84" s="222" t="s">
        <v>14</v>
      </c>
      <c r="GV84" s="222" t="s">
        <v>14</v>
      </c>
      <c r="GW84" s="223">
        <v>45016</v>
      </c>
      <c r="GX84" s="221" t="s">
        <v>6181</v>
      </c>
      <c r="GY84" s="224">
        <v>0</v>
      </c>
      <c r="GZ84" s="224" t="s">
        <v>2373</v>
      </c>
      <c r="HA84" s="224" t="s">
        <v>30</v>
      </c>
      <c r="HB84" s="224">
        <v>2</v>
      </c>
      <c r="HC84" s="224" t="s">
        <v>14</v>
      </c>
      <c r="HD84" s="224" t="s">
        <v>14</v>
      </c>
      <c r="HE84" s="214">
        <v>45016</v>
      </c>
      <c r="HF84" s="222" t="s">
        <v>6173</v>
      </c>
      <c r="HG84" s="222">
        <v>0</v>
      </c>
      <c r="HH84" s="222" t="s">
        <v>2373</v>
      </c>
      <c r="HI84" s="222" t="s">
        <v>30</v>
      </c>
      <c r="HJ84" s="222">
        <v>2</v>
      </c>
      <c r="HK84" s="222" t="s">
        <v>14</v>
      </c>
      <c r="HL84" s="222" t="s">
        <v>14</v>
      </c>
      <c r="HM84" s="223">
        <v>45016</v>
      </c>
      <c r="HN84" s="221" t="s">
        <v>6179</v>
      </c>
      <c r="HO84" s="224">
        <v>0</v>
      </c>
      <c r="HP84" s="224" t="s">
        <v>2373</v>
      </c>
      <c r="HQ84" s="224" t="s">
        <v>30</v>
      </c>
      <c r="HR84" s="224">
        <v>2</v>
      </c>
      <c r="HS84" s="224" t="s">
        <v>14</v>
      </c>
      <c r="HT84" s="224" t="s">
        <v>14</v>
      </c>
      <c r="HU84" s="214">
        <v>45016</v>
      </c>
      <c r="HV84" s="222" t="s">
        <v>6176</v>
      </c>
      <c r="HW84" s="222">
        <v>0</v>
      </c>
      <c r="HX84" s="222" t="s">
        <v>2373</v>
      </c>
      <c r="HY84" s="222" t="s">
        <v>30</v>
      </c>
      <c r="HZ84" s="222">
        <v>2</v>
      </c>
      <c r="IA84" s="222" t="s">
        <v>14</v>
      </c>
      <c r="IB84" s="222" t="s">
        <v>14</v>
      </c>
      <c r="IC84" s="223">
        <v>45016</v>
      </c>
      <c r="ID84" s="221" t="s">
        <v>6178</v>
      </c>
      <c r="IE84" s="224">
        <v>0</v>
      </c>
      <c r="IF84" s="224" t="s">
        <v>2373</v>
      </c>
      <c r="IG84" s="224" t="s">
        <v>30</v>
      </c>
      <c r="IH84" s="224">
        <v>2</v>
      </c>
      <c r="II84" s="224" t="s">
        <v>14</v>
      </c>
      <c r="IJ84" s="224" t="s">
        <v>14</v>
      </c>
      <c r="IK84" s="214">
        <v>45016</v>
      </c>
      <c r="IL84" s="222" t="s">
        <v>6177</v>
      </c>
      <c r="IM84" s="222">
        <v>3</v>
      </c>
      <c r="IN84" s="222" t="s">
        <v>2373</v>
      </c>
      <c r="IO84" s="222" t="s">
        <v>30</v>
      </c>
      <c r="IP84" s="222">
        <v>2</v>
      </c>
      <c r="IQ84" s="222" t="s">
        <v>14</v>
      </c>
      <c r="IR84" s="222" t="s">
        <v>14</v>
      </c>
      <c r="IS84" s="223">
        <v>45016</v>
      </c>
    </row>
    <row r="85" spans="1:253" s="11" customFormat="1" ht="12.95" customHeight="1" x14ac:dyDescent="0.2">
      <c r="A85" s="11" t="s">
        <v>6015</v>
      </c>
      <c r="B85" s="11" t="s">
        <v>9456</v>
      </c>
      <c r="C85" s="11" t="s">
        <v>6016</v>
      </c>
      <c r="D85" s="11" t="s">
        <v>6017</v>
      </c>
      <c r="E85" s="11" t="s">
        <v>8863</v>
      </c>
      <c r="F85" s="11" t="s">
        <v>7795</v>
      </c>
      <c r="G85" s="212">
        <v>19890000</v>
      </c>
      <c r="H85" s="213" t="s">
        <v>7739</v>
      </c>
      <c r="I85" s="213" t="s">
        <v>1882</v>
      </c>
      <c r="J85" s="213">
        <v>2</v>
      </c>
      <c r="K85" s="213" t="s">
        <v>7741</v>
      </c>
      <c r="L85" s="213" t="s">
        <v>7740</v>
      </c>
      <c r="M85" s="214">
        <v>45044</v>
      </c>
      <c r="N85" s="221" t="s">
        <v>7799</v>
      </c>
      <c r="O85" s="216">
        <v>31780</v>
      </c>
      <c r="P85" s="216" t="s">
        <v>7796</v>
      </c>
      <c r="Q85" s="216" t="s">
        <v>74</v>
      </c>
      <c r="R85" s="216">
        <v>1</v>
      </c>
      <c r="S85" s="216" t="s">
        <v>7798</v>
      </c>
      <c r="T85" s="216" t="s">
        <v>7797</v>
      </c>
      <c r="U85" s="217">
        <v>45044</v>
      </c>
      <c r="V85" s="221" t="s">
        <v>7803</v>
      </c>
      <c r="W85" s="213">
        <v>7751000</v>
      </c>
      <c r="X85" s="213" t="s">
        <v>7800</v>
      </c>
      <c r="Y85" s="213" t="s">
        <v>1882</v>
      </c>
      <c r="Z85" s="213">
        <v>2</v>
      </c>
      <c r="AA85" s="213" t="s">
        <v>7802</v>
      </c>
      <c r="AB85" s="213" t="s">
        <v>7801</v>
      </c>
      <c r="AC85" s="214">
        <v>45044</v>
      </c>
      <c r="AD85" s="221" t="s">
        <v>7805</v>
      </c>
      <c r="AE85" s="218">
        <v>2267000</v>
      </c>
      <c r="AF85" s="218" t="s">
        <v>7759</v>
      </c>
      <c r="AG85" s="218" t="s">
        <v>74</v>
      </c>
      <c r="AH85" s="218">
        <v>1</v>
      </c>
      <c r="AI85" s="218" t="s">
        <v>7804</v>
      </c>
      <c r="AJ85" s="218" t="s">
        <v>7760</v>
      </c>
      <c r="AK85" s="219">
        <v>45044</v>
      </c>
      <c r="AL85" s="221" t="s">
        <v>7807</v>
      </c>
      <c r="AM85" s="213">
        <v>659000</v>
      </c>
      <c r="AN85" s="213" t="s">
        <v>7759</v>
      </c>
      <c r="AO85" s="213" t="s">
        <v>74</v>
      </c>
      <c r="AP85" s="213">
        <v>1</v>
      </c>
      <c r="AQ85" s="213" t="s">
        <v>7806</v>
      </c>
      <c r="AR85" s="213" t="s">
        <v>7760</v>
      </c>
      <c r="AS85" s="214">
        <v>45044</v>
      </c>
      <c r="AT85" s="222" t="s">
        <v>7808</v>
      </c>
      <c r="AU85" s="218">
        <v>2178</v>
      </c>
      <c r="AV85" s="218" t="s">
        <v>7759</v>
      </c>
      <c r="AW85" s="218" t="s">
        <v>74</v>
      </c>
      <c r="AX85" s="218">
        <v>1</v>
      </c>
      <c r="AY85" s="218" t="s">
        <v>7761</v>
      </c>
      <c r="AZ85" s="218" t="s">
        <v>7760</v>
      </c>
      <c r="BA85" s="219">
        <v>45044</v>
      </c>
      <c r="BB85" s="221" t="s">
        <v>6019</v>
      </c>
      <c r="BC85" s="213">
        <v>0</v>
      </c>
      <c r="BD85" s="213" t="s">
        <v>14</v>
      </c>
      <c r="BE85" s="213" t="s">
        <v>19</v>
      </c>
      <c r="BF85" s="213">
        <v>3</v>
      </c>
      <c r="BG85" s="213" t="s">
        <v>6018</v>
      </c>
      <c r="BH85" s="213" t="s">
        <v>14</v>
      </c>
      <c r="BI85" s="214">
        <v>45016</v>
      </c>
      <c r="BJ85" s="222" t="s">
        <v>7810</v>
      </c>
      <c r="BK85" s="222">
        <v>679</v>
      </c>
      <c r="BL85" s="222" t="s">
        <v>7759</v>
      </c>
      <c r="BM85" s="222" t="s">
        <v>74</v>
      </c>
      <c r="BN85" s="222">
        <v>1</v>
      </c>
      <c r="BO85" s="222" t="s">
        <v>7809</v>
      </c>
      <c r="BP85" s="218" t="s">
        <v>7760</v>
      </c>
      <c r="BQ85" s="223">
        <v>45044</v>
      </c>
      <c r="BR85" s="221" t="s">
        <v>7822</v>
      </c>
      <c r="BS85" s="224">
        <v>550</v>
      </c>
      <c r="BT85" s="224" t="s">
        <v>7769</v>
      </c>
      <c r="BU85" s="224" t="s">
        <v>74</v>
      </c>
      <c r="BV85" s="224">
        <v>1</v>
      </c>
      <c r="BW85" s="224" t="s">
        <v>7771</v>
      </c>
      <c r="BX85" s="224" t="s">
        <v>7770</v>
      </c>
      <c r="BY85" s="214">
        <v>45044</v>
      </c>
      <c r="BZ85" s="222" t="s">
        <v>7823</v>
      </c>
      <c r="CA85" s="222">
        <v>437</v>
      </c>
      <c r="CB85" s="222" t="s">
        <v>5294</v>
      </c>
      <c r="CC85" s="222" t="s">
        <v>74</v>
      </c>
      <c r="CD85" s="222">
        <v>1</v>
      </c>
      <c r="CE85" s="222" t="s">
        <v>6029</v>
      </c>
      <c r="CF85" s="222" t="s">
        <v>6028</v>
      </c>
      <c r="CG85" s="223">
        <v>45044</v>
      </c>
      <c r="CH85" s="221" t="s">
        <v>9973</v>
      </c>
      <c r="CI85" s="222" t="e">
        <v>#N/A</v>
      </c>
      <c r="CJ85" s="222" t="e">
        <v>#N/A</v>
      </c>
      <c r="CK85" s="222" t="e">
        <v>#N/A</v>
      </c>
      <c r="CL85" s="222" t="e">
        <v>#N/A</v>
      </c>
      <c r="CM85" s="222" t="e">
        <v>#N/A</v>
      </c>
      <c r="CN85" s="222" t="e">
        <v>#N/A</v>
      </c>
      <c r="CO85" s="225" t="e">
        <v>#N/A</v>
      </c>
      <c r="CP85" s="222" t="s">
        <v>6021</v>
      </c>
      <c r="CQ85" s="224">
        <v>0</v>
      </c>
      <c r="CR85" s="224" t="s">
        <v>14</v>
      </c>
      <c r="CS85" s="224" t="s">
        <v>19</v>
      </c>
      <c r="CT85" s="224">
        <v>3</v>
      </c>
      <c r="CU85" s="224" t="s">
        <v>6020</v>
      </c>
      <c r="CV85" s="224" t="s">
        <v>14</v>
      </c>
      <c r="CW85" s="214">
        <v>45016</v>
      </c>
      <c r="CX85" s="222" t="s">
        <v>7813</v>
      </c>
      <c r="CY85" s="218">
        <v>659000</v>
      </c>
      <c r="CZ85" s="218" t="s">
        <v>7759</v>
      </c>
      <c r="DA85" s="218" t="s">
        <v>74</v>
      </c>
      <c r="DB85" s="218">
        <v>1</v>
      </c>
      <c r="DC85" s="218" t="s">
        <v>6466</v>
      </c>
      <c r="DD85" s="218" t="s">
        <v>7760</v>
      </c>
      <c r="DE85" s="220">
        <v>45044</v>
      </c>
      <c r="DF85" s="221" t="s">
        <v>7816</v>
      </c>
      <c r="DG85" s="213">
        <v>5484000</v>
      </c>
      <c r="DH85" s="224" t="s">
        <v>7814</v>
      </c>
      <c r="DI85" s="224" t="s">
        <v>1882</v>
      </c>
      <c r="DJ85" s="224">
        <v>2</v>
      </c>
      <c r="DK85" s="224" t="s">
        <v>7778</v>
      </c>
      <c r="DL85" s="224" t="s">
        <v>7815</v>
      </c>
      <c r="DM85" s="214">
        <v>45044</v>
      </c>
      <c r="DN85" s="222" t="s">
        <v>7817</v>
      </c>
      <c r="DO85" s="218">
        <v>1608000</v>
      </c>
      <c r="DP85" s="222" t="s">
        <v>7759</v>
      </c>
      <c r="DQ85" s="222" t="s">
        <v>74</v>
      </c>
      <c r="DR85" s="222">
        <v>1</v>
      </c>
      <c r="DS85" s="222" t="s">
        <v>7782</v>
      </c>
      <c r="DT85" s="222" t="s">
        <v>7760</v>
      </c>
      <c r="DU85" s="223">
        <v>45044</v>
      </c>
      <c r="DV85" s="221" t="s">
        <v>7818</v>
      </c>
      <c r="DW85" s="213">
        <v>659000</v>
      </c>
      <c r="DX85" s="224" t="s">
        <v>7759</v>
      </c>
      <c r="DY85" s="224" t="s">
        <v>74</v>
      </c>
      <c r="DZ85" s="224">
        <v>1</v>
      </c>
      <c r="EA85" s="224" t="s">
        <v>6466</v>
      </c>
      <c r="EB85" s="224" t="s">
        <v>7760</v>
      </c>
      <c r="EC85" s="214">
        <v>45044</v>
      </c>
      <c r="ED85" s="222" t="s">
        <v>7819</v>
      </c>
      <c r="EE85" s="218">
        <v>0</v>
      </c>
      <c r="EF85" s="222" t="s">
        <v>7759</v>
      </c>
      <c r="EG85" s="222" t="s">
        <v>74</v>
      </c>
      <c r="EH85" s="222">
        <v>1</v>
      </c>
      <c r="EI85" s="222" t="s">
        <v>6468</v>
      </c>
      <c r="EJ85" s="222" t="s">
        <v>7760</v>
      </c>
      <c r="EK85" s="223">
        <v>45044</v>
      </c>
      <c r="EL85" s="221" t="s">
        <v>7820</v>
      </c>
      <c r="EM85" s="213">
        <v>0</v>
      </c>
      <c r="EN85" s="224" t="s">
        <v>7759</v>
      </c>
      <c r="EO85" s="224" t="s">
        <v>74</v>
      </c>
      <c r="EP85" s="224">
        <v>1</v>
      </c>
      <c r="EQ85" s="224" t="s">
        <v>6468</v>
      </c>
      <c r="ER85" s="224" t="s">
        <v>7760</v>
      </c>
      <c r="ES85" s="214">
        <v>45044</v>
      </c>
      <c r="ET85" s="222" t="s">
        <v>7812</v>
      </c>
      <c r="EU85" s="222">
        <v>702</v>
      </c>
      <c r="EV85" s="222" t="s">
        <v>7763</v>
      </c>
      <c r="EW85" s="222" t="s">
        <v>1882</v>
      </c>
      <c r="EX85" s="222">
        <v>2</v>
      </c>
      <c r="EY85" s="222" t="s">
        <v>7811</v>
      </c>
      <c r="EZ85" s="222" t="s">
        <v>7764</v>
      </c>
      <c r="FA85" s="223">
        <v>45044</v>
      </c>
      <c r="FB85" s="221" t="s">
        <v>7821</v>
      </c>
      <c r="FC85" s="224">
        <v>2</v>
      </c>
      <c r="FD85" s="224" t="s">
        <v>7759</v>
      </c>
      <c r="FE85" s="224" t="s">
        <v>74</v>
      </c>
      <c r="FF85" s="224">
        <v>1</v>
      </c>
      <c r="FG85" s="224" t="s">
        <v>6129</v>
      </c>
      <c r="FH85" s="224" t="s">
        <v>7760</v>
      </c>
      <c r="FI85" s="214">
        <v>45044</v>
      </c>
      <c r="FJ85" s="221" t="s">
        <v>6022</v>
      </c>
      <c r="FK85" s="222">
        <v>0</v>
      </c>
      <c r="FL85" s="222" t="s">
        <v>14</v>
      </c>
      <c r="FM85" s="222" t="s">
        <v>19</v>
      </c>
      <c r="FN85" s="222">
        <v>3</v>
      </c>
      <c r="FO85" s="222" t="s">
        <v>6020</v>
      </c>
      <c r="FP85" s="218" t="s">
        <v>14</v>
      </c>
      <c r="FQ85" s="219">
        <v>45016</v>
      </c>
      <c r="FR85" s="221" t="s">
        <v>6023</v>
      </c>
      <c r="FS85" s="224">
        <v>0</v>
      </c>
      <c r="FT85" s="224" t="s">
        <v>14</v>
      </c>
      <c r="FU85" s="224" t="s">
        <v>19</v>
      </c>
      <c r="FV85" s="224">
        <v>3</v>
      </c>
      <c r="FW85" s="224" t="s">
        <v>6020</v>
      </c>
      <c r="FX85" s="224" t="s">
        <v>14</v>
      </c>
      <c r="FY85" s="214">
        <v>45016</v>
      </c>
      <c r="FZ85" s="222" t="s">
        <v>6183</v>
      </c>
      <c r="GA85" s="222">
        <v>2</v>
      </c>
      <c r="GB85" s="222" t="s">
        <v>2373</v>
      </c>
      <c r="GC85" s="222" t="s">
        <v>30</v>
      </c>
      <c r="GD85" s="222">
        <v>2</v>
      </c>
      <c r="GE85" s="222" t="s">
        <v>14</v>
      </c>
      <c r="GF85" s="222" t="s">
        <v>14</v>
      </c>
      <c r="GG85" s="223">
        <v>45016</v>
      </c>
      <c r="GH85" s="221" t="s">
        <v>6189</v>
      </c>
      <c r="GI85" s="224">
        <v>0</v>
      </c>
      <c r="GJ85" s="224" t="s">
        <v>2373</v>
      </c>
      <c r="GK85" s="224" t="s">
        <v>30</v>
      </c>
      <c r="GL85" s="224">
        <v>2</v>
      </c>
      <c r="GM85" s="224" t="s">
        <v>14</v>
      </c>
      <c r="GN85" s="224" t="s">
        <v>14</v>
      </c>
      <c r="GO85" s="214">
        <v>45016</v>
      </c>
      <c r="GP85" s="222" t="s">
        <v>6184</v>
      </c>
      <c r="GQ85" s="222">
        <v>0</v>
      </c>
      <c r="GR85" s="222" t="s">
        <v>2373</v>
      </c>
      <c r="GS85" s="222" t="s">
        <v>30</v>
      </c>
      <c r="GT85" s="222">
        <v>2</v>
      </c>
      <c r="GU85" s="222" t="s">
        <v>14</v>
      </c>
      <c r="GV85" s="222" t="s">
        <v>14</v>
      </c>
      <c r="GW85" s="223">
        <v>45016</v>
      </c>
      <c r="GX85" s="221" t="s">
        <v>6190</v>
      </c>
      <c r="GY85" s="224">
        <v>0</v>
      </c>
      <c r="GZ85" s="224" t="s">
        <v>2373</v>
      </c>
      <c r="HA85" s="224" t="s">
        <v>30</v>
      </c>
      <c r="HB85" s="224">
        <v>2</v>
      </c>
      <c r="HC85" s="224" t="s">
        <v>14</v>
      </c>
      <c r="HD85" s="224" t="s">
        <v>14</v>
      </c>
      <c r="HE85" s="214">
        <v>45016</v>
      </c>
      <c r="HF85" s="222" t="s">
        <v>6182</v>
      </c>
      <c r="HG85" s="222">
        <v>0</v>
      </c>
      <c r="HH85" s="222" t="s">
        <v>2373</v>
      </c>
      <c r="HI85" s="222" t="s">
        <v>30</v>
      </c>
      <c r="HJ85" s="222">
        <v>2</v>
      </c>
      <c r="HK85" s="222" t="s">
        <v>14</v>
      </c>
      <c r="HL85" s="222" t="s">
        <v>14</v>
      </c>
      <c r="HM85" s="223">
        <v>45016</v>
      </c>
      <c r="HN85" s="221" t="s">
        <v>6188</v>
      </c>
      <c r="HO85" s="224">
        <v>0</v>
      </c>
      <c r="HP85" s="224" t="s">
        <v>2373</v>
      </c>
      <c r="HQ85" s="224" t="s">
        <v>30</v>
      </c>
      <c r="HR85" s="224">
        <v>2</v>
      </c>
      <c r="HS85" s="224" t="s">
        <v>14</v>
      </c>
      <c r="HT85" s="224" t="s">
        <v>14</v>
      </c>
      <c r="HU85" s="214">
        <v>45016</v>
      </c>
      <c r="HV85" s="222" t="s">
        <v>6185</v>
      </c>
      <c r="HW85" s="222">
        <v>0</v>
      </c>
      <c r="HX85" s="222" t="s">
        <v>2373</v>
      </c>
      <c r="HY85" s="222" t="s">
        <v>30</v>
      </c>
      <c r="HZ85" s="222">
        <v>2</v>
      </c>
      <c r="IA85" s="222" t="s">
        <v>14</v>
      </c>
      <c r="IB85" s="222" t="s">
        <v>14</v>
      </c>
      <c r="IC85" s="223">
        <v>45016</v>
      </c>
      <c r="ID85" s="221" t="s">
        <v>6187</v>
      </c>
      <c r="IE85" s="224">
        <v>0</v>
      </c>
      <c r="IF85" s="224" t="s">
        <v>2373</v>
      </c>
      <c r="IG85" s="224" t="s">
        <v>30</v>
      </c>
      <c r="IH85" s="224">
        <v>2</v>
      </c>
      <c r="II85" s="224" t="s">
        <v>14</v>
      </c>
      <c r="IJ85" s="224" t="s">
        <v>14</v>
      </c>
      <c r="IK85" s="214">
        <v>45016</v>
      </c>
      <c r="IL85" s="222" t="s">
        <v>6186</v>
      </c>
      <c r="IM85" s="222">
        <v>3</v>
      </c>
      <c r="IN85" s="222" t="s">
        <v>2373</v>
      </c>
      <c r="IO85" s="222" t="s">
        <v>30</v>
      </c>
      <c r="IP85" s="222">
        <v>2</v>
      </c>
      <c r="IQ85" s="222" t="s">
        <v>14</v>
      </c>
      <c r="IR85" s="222" t="s">
        <v>14</v>
      </c>
      <c r="IS85" s="223">
        <v>45016</v>
      </c>
    </row>
    <row r="86" spans="1:253" s="11" customFormat="1" ht="12.95" customHeight="1" x14ac:dyDescent="0.2">
      <c r="A86" s="11" t="s">
        <v>1277</v>
      </c>
      <c r="B86" s="11" t="s">
        <v>9284</v>
      </c>
      <c r="C86" s="11" t="s">
        <v>1278</v>
      </c>
      <c r="D86" s="11" t="s">
        <v>1279</v>
      </c>
      <c r="E86" s="11" t="s">
        <v>8864</v>
      </c>
      <c r="F86" s="11" t="s">
        <v>1561</v>
      </c>
      <c r="G86" s="212">
        <v>32694000</v>
      </c>
      <c r="H86" s="213" t="s">
        <v>1558</v>
      </c>
      <c r="I86" s="213" t="s">
        <v>30</v>
      </c>
      <c r="J86" s="213">
        <v>2</v>
      </c>
      <c r="K86" s="213" t="s">
        <v>1560</v>
      </c>
      <c r="L86" s="213" t="s">
        <v>1559</v>
      </c>
      <c r="M86" s="214">
        <v>44712</v>
      </c>
      <c r="N86" s="221" t="s">
        <v>1565</v>
      </c>
      <c r="O86" s="216">
        <v>9206</v>
      </c>
      <c r="P86" s="216" t="s">
        <v>1562</v>
      </c>
      <c r="Q86" s="216" t="s">
        <v>19</v>
      </c>
      <c r="R86" s="216">
        <v>3</v>
      </c>
      <c r="S86" s="216" t="s">
        <v>1564</v>
      </c>
      <c r="T86" s="216" t="s">
        <v>1563</v>
      </c>
      <c r="U86" s="217">
        <v>44712</v>
      </c>
      <c r="V86" s="221" t="s">
        <v>1569</v>
      </c>
      <c r="W86" s="213">
        <v>10090000</v>
      </c>
      <c r="X86" s="213" t="s">
        <v>1566</v>
      </c>
      <c r="Y86" s="213" t="s">
        <v>19</v>
      </c>
      <c r="Z86" s="213">
        <v>3</v>
      </c>
      <c r="AA86" s="213" t="s">
        <v>1568</v>
      </c>
      <c r="AB86" s="213" t="s">
        <v>1567</v>
      </c>
      <c r="AC86" s="214">
        <v>44712</v>
      </c>
      <c r="AD86" s="221" t="s">
        <v>1572</v>
      </c>
      <c r="AE86" s="218">
        <v>10090000</v>
      </c>
      <c r="AF86" s="218" t="s">
        <v>1570</v>
      </c>
      <c r="AG86" s="218" t="s">
        <v>19</v>
      </c>
      <c r="AH86" s="218">
        <v>3</v>
      </c>
      <c r="AI86" s="218" t="s">
        <v>1571</v>
      </c>
      <c r="AJ86" s="218" t="s">
        <v>1567</v>
      </c>
      <c r="AK86" s="219">
        <v>44712</v>
      </c>
      <c r="AL86" s="221" t="s">
        <v>7261</v>
      </c>
      <c r="AM86" s="213">
        <v>184000</v>
      </c>
      <c r="AN86" s="213" t="s">
        <v>6810</v>
      </c>
      <c r="AO86" s="213" t="s">
        <v>1882</v>
      </c>
      <c r="AP86" s="213">
        <v>2</v>
      </c>
      <c r="AQ86" s="213" t="s">
        <v>7260</v>
      </c>
      <c r="AR86" s="213" t="s">
        <v>7259</v>
      </c>
      <c r="AS86" s="214">
        <v>45043</v>
      </c>
      <c r="AT86" s="222" t="s">
        <v>9974</v>
      </c>
      <c r="AU86" s="218" t="e">
        <v>#N/A</v>
      </c>
      <c r="AV86" s="218" t="e">
        <v>#N/A</v>
      </c>
      <c r="AW86" s="218" t="e">
        <v>#N/A</v>
      </c>
      <c r="AX86" s="218" t="e">
        <v>#N/A</v>
      </c>
      <c r="AY86" s="218" t="e">
        <v>#N/A</v>
      </c>
      <c r="AZ86" s="218" t="e">
        <v>#N/A</v>
      </c>
      <c r="BA86" s="219" t="e">
        <v>#N/A</v>
      </c>
      <c r="BB86" s="221" t="s">
        <v>9975</v>
      </c>
      <c r="BC86" s="213" t="e">
        <v>#N/A</v>
      </c>
      <c r="BD86" s="213" t="e">
        <v>#N/A</v>
      </c>
      <c r="BE86" s="213" t="e">
        <v>#N/A</v>
      </c>
      <c r="BF86" s="213" t="e">
        <v>#N/A</v>
      </c>
      <c r="BG86" s="213" t="e">
        <v>#N/A</v>
      </c>
      <c r="BH86" s="213" t="e">
        <v>#N/A</v>
      </c>
      <c r="BI86" s="214" t="e">
        <v>#N/A</v>
      </c>
      <c r="BJ86" s="222" t="s">
        <v>3958</v>
      </c>
      <c r="BK86" s="222">
        <v>0</v>
      </c>
      <c r="BL86" s="222" t="s">
        <v>3956</v>
      </c>
      <c r="BM86" s="222" t="s">
        <v>19</v>
      </c>
      <c r="BN86" s="222">
        <v>3</v>
      </c>
      <c r="BO86" s="222" t="s">
        <v>3957</v>
      </c>
      <c r="BP86" s="218" t="s">
        <v>1119</v>
      </c>
      <c r="BQ86" s="223">
        <v>44895</v>
      </c>
      <c r="BR86" s="221" t="s">
        <v>9976</v>
      </c>
      <c r="BS86" s="224" t="e">
        <v>#N/A</v>
      </c>
      <c r="BT86" s="224" t="e">
        <v>#N/A</v>
      </c>
      <c r="BU86" s="224" t="e">
        <v>#N/A</v>
      </c>
      <c r="BV86" s="224" t="e">
        <v>#N/A</v>
      </c>
      <c r="BW86" s="224" t="e">
        <v>#N/A</v>
      </c>
      <c r="BX86" s="224" t="e">
        <v>#N/A</v>
      </c>
      <c r="BY86" s="214" t="e">
        <v>#N/A</v>
      </c>
      <c r="BZ86" s="222" t="s">
        <v>9977</v>
      </c>
      <c r="CA86" s="222" t="e">
        <v>#N/A</v>
      </c>
      <c r="CB86" s="222" t="e">
        <v>#N/A</v>
      </c>
      <c r="CC86" s="222" t="e">
        <v>#N/A</v>
      </c>
      <c r="CD86" s="222" t="e">
        <v>#N/A</v>
      </c>
      <c r="CE86" s="222" t="e">
        <v>#N/A</v>
      </c>
      <c r="CF86" s="222" t="e">
        <v>#N/A</v>
      </c>
      <c r="CG86" s="223" t="e">
        <v>#N/A</v>
      </c>
      <c r="CH86" s="221" t="s">
        <v>9978</v>
      </c>
      <c r="CI86" s="222" t="e">
        <v>#N/A</v>
      </c>
      <c r="CJ86" s="222" t="e">
        <v>#N/A</v>
      </c>
      <c r="CK86" s="222" t="e">
        <v>#N/A</v>
      </c>
      <c r="CL86" s="222" t="e">
        <v>#N/A</v>
      </c>
      <c r="CM86" s="222" t="e">
        <v>#N/A</v>
      </c>
      <c r="CN86" s="222" t="e">
        <v>#N/A</v>
      </c>
      <c r="CO86" s="225" t="e">
        <v>#N/A</v>
      </c>
      <c r="CP86" s="222" t="s">
        <v>9979</v>
      </c>
      <c r="CQ86" s="224" t="e">
        <v>#N/A</v>
      </c>
      <c r="CR86" s="224" t="e">
        <v>#N/A</v>
      </c>
      <c r="CS86" s="224" t="e">
        <v>#N/A</v>
      </c>
      <c r="CT86" s="224" t="e">
        <v>#N/A</v>
      </c>
      <c r="CU86" s="224" t="e">
        <v>#N/A</v>
      </c>
      <c r="CV86" s="224" t="e">
        <v>#N/A</v>
      </c>
      <c r="CW86" s="214" t="e">
        <v>#N/A</v>
      </c>
      <c r="CX86" s="222" t="s">
        <v>7262</v>
      </c>
      <c r="CY86" s="218">
        <v>184000</v>
      </c>
      <c r="CZ86" s="218" t="s">
        <v>6810</v>
      </c>
      <c r="DA86" s="218" t="s">
        <v>1882</v>
      </c>
      <c r="DB86" s="218">
        <v>2</v>
      </c>
      <c r="DC86" s="218" t="s">
        <v>7266</v>
      </c>
      <c r="DD86" s="218" t="s">
        <v>7259</v>
      </c>
      <c r="DE86" s="220">
        <v>45043</v>
      </c>
      <c r="DF86" s="221" t="s">
        <v>1492</v>
      </c>
      <c r="DG86" s="213">
        <v>0</v>
      </c>
      <c r="DH86" s="224" t="s">
        <v>1489</v>
      </c>
      <c r="DI86" s="224" t="s">
        <v>30</v>
      </c>
      <c r="DJ86" s="224">
        <v>2</v>
      </c>
      <c r="DK86" s="224" t="s">
        <v>1491</v>
      </c>
      <c r="DL86" s="224" t="s">
        <v>1490</v>
      </c>
      <c r="DM86" s="214">
        <v>44664</v>
      </c>
      <c r="DN86" s="222" t="s">
        <v>7265</v>
      </c>
      <c r="DO86" s="218">
        <v>9906000</v>
      </c>
      <c r="DP86" s="222" t="s">
        <v>7263</v>
      </c>
      <c r="DQ86" s="222" t="s">
        <v>1882</v>
      </c>
      <c r="DR86" s="222">
        <v>2</v>
      </c>
      <c r="DS86" s="222" t="s">
        <v>3926</v>
      </c>
      <c r="DT86" s="222" t="s">
        <v>7264</v>
      </c>
      <c r="DU86" s="223">
        <v>45043</v>
      </c>
      <c r="DV86" s="221" t="s">
        <v>7267</v>
      </c>
      <c r="DW86" s="213">
        <v>184000</v>
      </c>
      <c r="DX86" s="224" t="s">
        <v>6810</v>
      </c>
      <c r="DY86" s="224" t="s">
        <v>1882</v>
      </c>
      <c r="DZ86" s="224">
        <v>2</v>
      </c>
      <c r="EA86" s="224" t="s">
        <v>7266</v>
      </c>
      <c r="EB86" s="224" t="s">
        <v>7259</v>
      </c>
      <c r="EC86" s="214">
        <v>45043</v>
      </c>
      <c r="ED86" s="222" t="s">
        <v>1495</v>
      </c>
      <c r="EE86" s="218">
        <v>0</v>
      </c>
      <c r="EF86" s="222" t="s">
        <v>1493</v>
      </c>
      <c r="EG86" s="222" t="s">
        <v>30</v>
      </c>
      <c r="EH86" s="222">
        <v>2</v>
      </c>
      <c r="EI86" s="222" t="s">
        <v>1494</v>
      </c>
      <c r="EJ86" s="222" t="s">
        <v>1281</v>
      </c>
      <c r="EK86" s="223">
        <v>44664</v>
      </c>
      <c r="EL86" s="221" t="s">
        <v>1497</v>
      </c>
      <c r="EM86" s="213">
        <v>0</v>
      </c>
      <c r="EN86" s="224" t="s">
        <v>1493</v>
      </c>
      <c r="EO86" s="224" t="s">
        <v>30</v>
      </c>
      <c r="EP86" s="224">
        <v>2</v>
      </c>
      <c r="EQ86" s="224" t="s">
        <v>1496</v>
      </c>
      <c r="ER86" s="224" t="s">
        <v>1281</v>
      </c>
      <c r="ES86" s="214">
        <v>44664</v>
      </c>
      <c r="ET86" s="222" t="s">
        <v>3960</v>
      </c>
      <c r="EU86" s="222">
        <v>0</v>
      </c>
      <c r="EV86" s="222" t="s">
        <v>3956</v>
      </c>
      <c r="EW86" s="222" t="s">
        <v>19</v>
      </c>
      <c r="EX86" s="222">
        <v>3</v>
      </c>
      <c r="EY86" s="222" t="s">
        <v>3959</v>
      </c>
      <c r="EZ86" s="222" t="s">
        <v>1119</v>
      </c>
      <c r="FA86" s="223">
        <v>44895</v>
      </c>
      <c r="FB86" s="221" t="s">
        <v>1283</v>
      </c>
      <c r="FC86" s="224">
        <v>3</v>
      </c>
      <c r="FD86" s="224" t="s">
        <v>1280</v>
      </c>
      <c r="FE86" s="224" t="s">
        <v>30</v>
      </c>
      <c r="FF86" s="224">
        <v>2</v>
      </c>
      <c r="FG86" s="224" t="s">
        <v>1282</v>
      </c>
      <c r="FH86" s="224" t="s">
        <v>1281</v>
      </c>
      <c r="FI86" s="214">
        <v>44284</v>
      </c>
      <c r="FJ86" s="221" t="s">
        <v>9980</v>
      </c>
      <c r="FK86" s="222" t="e">
        <v>#N/A</v>
      </c>
      <c r="FL86" s="222" t="e">
        <v>#N/A</v>
      </c>
      <c r="FM86" s="222" t="e">
        <v>#N/A</v>
      </c>
      <c r="FN86" s="222" t="e">
        <v>#N/A</v>
      </c>
      <c r="FO86" s="222" t="e">
        <v>#N/A</v>
      </c>
      <c r="FP86" s="218" t="e">
        <v>#N/A</v>
      </c>
      <c r="FQ86" s="219" t="e">
        <v>#N/A</v>
      </c>
      <c r="FR86" s="221" t="s">
        <v>9981</v>
      </c>
      <c r="FS86" s="224" t="e">
        <v>#N/A</v>
      </c>
      <c r="FT86" s="224" t="e">
        <v>#N/A</v>
      </c>
      <c r="FU86" s="224" t="e">
        <v>#N/A</v>
      </c>
      <c r="FV86" s="224" t="e">
        <v>#N/A</v>
      </c>
      <c r="FW86" s="224" t="e">
        <v>#N/A</v>
      </c>
      <c r="FX86" s="224" t="e">
        <v>#N/A</v>
      </c>
      <c r="FY86" s="214" t="e">
        <v>#N/A</v>
      </c>
      <c r="FZ86" s="222" t="s">
        <v>3442</v>
      </c>
      <c r="GA86" s="222">
        <v>1</v>
      </c>
      <c r="GB86" s="222" t="s">
        <v>2373</v>
      </c>
      <c r="GC86" s="222" t="s">
        <v>30</v>
      </c>
      <c r="GD86" s="222">
        <v>2</v>
      </c>
      <c r="GE86" s="222" t="s">
        <v>14</v>
      </c>
      <c r="GF86" s="222" t="s">
        <v>14</v>
      </c>
      <c r="GG86" s="223">
        <v>44865</v>
      </c>
      <c r="GH86" s="221" t="s">
        <v>3448</v>
      </c>
      <c r="GI86" s="224">
        <v>1</v>
      </c>
      <c r="GJ86" s="224" t="s">
        <v>2373</v>
      </c>
      <c r="GK86" s="224" t="s">
        <v>30</v>
      </c>
      <c r="GL86" s="224">
        <v>2</v>
      </c>
      <c r="GM86" s="224" t="s">
        <v>14</v>
      </c>
      <c r="GN86" s="224" t="s">
        <v>14</v>
      </c>
      <c r="GO86" s="214">
        <v>44865</v>
      </c>
      <c r="GP86" s="222" t="s">
        <v>3443</v>
      </c>
      <c r="GQ86" s="222">
        <v>0</v>
      </c>
      <c r="GR86" s="222" t="s">
        <v>2373</v>
      </c>
      <c r="GS86" s="222" t="s">
        <v>30</v>
      </c>
      <c r="GT86" s="222">
        <v>2</v>
      </c>
      <c r="GU86" s="222" t="s">
        <v>14</v>
      </c>
      <c r="GV86" s="222" t="s">
        <v>14</v>
      </c>
      <c r="GW86" s="223">
        <v>44865</v>
      </c>
      <c r="GX86" s="221" t="s">
        <v>3449</v>
      </c>
      <c r="GY86" s="224">
        <v>0</v>
      </c>
      <c r="GZ86" s="224" t="s">
        <v>2373</v>
      </c>
      <c r="HA86" s="224" t="s">
        <v>30</v>
      </c>
      <c r="HB86" s="224">
        <v>2</v>
      </c>
      <c r="HC86" s="224" t="s">
        <v>14</v>
      </c>
      <c r="HD86" s="224" t="s">
        <v>14</v>
      </c>
      <c r="HE86" s="214">
        <v>44865</v>
      </c>
      <c r="HF86" s="222" t="s">
        <v>3441</v>
      </c>
      <c r="HG86" s="222">
        <v>2</v>
      </c>
      <c r="HH86" s="222" t="s">
        <v>2373</v>
      </c>
      <c r="HI86" s="222" t="s">
        <v>30</v>
      </c>
      <c r="HJ86" s="222">
        <v>2</v>
      </c>
      <c r="HK86" s="222" t="s">
        <v>14</v>
      </c>
      <c r="HL86" s="222" t="s">
        <v>14</v>
      </c>
      <c r="HM86" s="223">
        <v>44865</v>
      </c>
      <c r="HN86" s="221" t="s">
        <v>3447</v>
      </c>
      <c r="HO86" s="224">
        <v>2</v>
      </c>
      <c r="HP86" s="224" t="s">
        <v>2373</v>
      </c>
      <c r="HQ86" s="224" t="s">
        <v>30</v>
      </c>
      <c r="HR86" s="224">
        <v>2</v>
      </c>
      <c r="HS86" s="224" t="s">
        <v>14</v>
      </c>
      <c r="HT86" s="224" t="s">
        <v>14</v>
      </c>
      <c r="HU86" s="214">
        <v>44865</v>
      </c>
      <c r="HV86" s="222" t="s">
        <v>3444</v>
      </c>
      <c r="HW86" s="222">
        <v>0</v>
      </c>
      <c r="HX86" s="222" t="s">
        <v>2373</v>
      </c>
      <c r="HY86" s="222" t="s">
        <v>30</v>
      </c>
      <c r="HZ86" s="222">
        <v>2</v>
      </c>
      <c r="IA86" s="222" t="s">
        <v>14</v>
      </c>
      <c r="IB86" s="222" t="s">
        <v>14</v>
      </c>
      <c r="IC86" s="223">
        <v>44865</v>
      </c>
      <c r="ID86" s="221" t="s">
        <v>3446</v>
      </c>
      <c r="IE86" s="224">
        <v>0</v>
      </c>
      <c r="IF86" s="224" t="s">
        <v>2373</v>
      </c>
      <c r="IG86" s="224" t="s">
        <v>30</v>
      </c>
      <c r="IH86" s="224">
        <v>2</v>
      </c>
      <c r="II86" s="224" t="s">
        <v>14</v>
      </c>
      <c r="IJ86" s="224" t="s">
        <v>14</v>
      </c>
      <c r="IK86" s="214">
        <v>44865</v>
      </c>
      <c r="IL86" s="222" t="s">
        <v>3445</v>
      </c>
      <c r="IM86" s="222">
        <v>0</v>
      </c>
      <c r="IN86" s="222" t="s">
        <v>2373</v>
      </c>
      <c r="IO86" s="222" t="s">
        <v>30</v>
      </c>
      <c r="IP86" s="222">
        <v>2</v>
      </c>
      <c r="IQ86" s="222" t="s">
        <v>14</v>
      </c>
      <c r="IR86" s="222" t="s">
        <v>14</v>
      </c>
      <c r="IS86" s="223">
        <v>44865</v>
      </c>
    </row>
    <row r="87" spans="1:253" s="11" customFormat="1" ht="12.95" customHeight="1" x14ac:dyDescent="0.2">
      <c r="A87" s="11" t="s">
        <v>928</v>
      </c>
      <c r="B87" s="11" t="s">
        <v>9249</v>
      </c>
      <c r="C87" s="11" t="s">
        <v>929</v>
      </c>
      <c r="D87" s="11" t="s">
        <v>930</v>
      </c>
      <c r="E87" s="11" t="s">
        <v>8865</v>
      </c>
      <c r="F87" s="11" t="s">
        <v>6414</v>
      </c>
      <c r="G87" s="212">
        <v>2597000</v>
      </c>
      <c r="H87" s="213" t="s">
        <v>6411</v>
      </c>
      <c r="I87" s="213" t="s">
        <v>1882</v>
      </c>
      <c r="J87" s="213">
        <v>2</v>
      </c>
      <c r="K87" s="213" t="s">
        <v>6413</v>
      </c>
      <c r="L87" s="213" t="s">
        <v>6412</v>
      </c>
      <c r="M87" s="214">
        <v>45039</v>
      </c>
      <c r="N87" s="221" t="s">
        <v>2274</v>
      </c>
      <c r="O87" s="216">
        <v>823290</v>
      </c>
      <c r="P87" s="216" t="s">
        <v>2268</v>
      </c>
      <c r="Q87" s="216" t="s">
        <v>1882</v>
      </c>
      <c r="R87" s="216">
        <v>2</v>
      </c>
      <c r="S87" s="216" t="s">
        <v>2273</v>
      </c>
      <c r="T87" s="216" t="s">
        <v>2272</v>
      </c>
      <c r="U87" s="217">
        <v>44823</v>
      </c>
      <c r="V87" s="221" t="s">
        <v>6415</v>
      </c>
      <c r="W87" s="213">
        <v>2597000</v>
      </c>
      <c r="X87" s="213" t="s">
        <v>6411</v>
      </c>
      <c r="Y87" s="213" t="s">
        <v>74</v>
      </c>
      <c r="Z87" s="213">
        <v>1</v>
      </c>
      <c r="AA87" s="213" t="s">
        <v>2336</v>
      </c>
      <c r="AB87" s="213" t="s">
        <v>6412</v>
      </c>
      <c r="AC87" s="214">
        <v>45039</v>
      </c>
      <c r="AD87" s="221" t="s">
        <v>6416</v>
      </c>
      <c r="AE87" s="218">
        <v>1096000</v>
      </c>
      <c r="AF87" s="218" t="s">
        <v>6411</v>
      </c>
      <c r="AG87" s="218" t="s">
        <v>74</v>
      </c>
      <c r="AH87" s="218">
        <v>1</v>
      </c>
      <c r="AI87" s="218" t="s">
        <v>2338</v>
      </c>
      <c r="AJ87" s="218" t="s">
        <v>6412</v>
      </c>
      <c r="AK87" s="219">
        <v>45039</v>
      </c>
      <c r="AL87" s="221" t="s">
        <v>931</v>
      </c>
      <c r="AM87" s="213">
        <v>0</v>
      </c>
      <c r="AN87" s="213" t="s">
        <v>14</v>
      </c>
      <c r="AO87" s="213" t="s">
        <v>14</v>
      </c>
      <c r="AP87" s="213" t="s">
        <v>14</v>
      </c>
      <c r="AQ87" s="213" t="s">
        <v>14</v>
      </c>
      <c r="AR87" s="213" t="s">
        <v>14</v>
      </c>
      <c r="AS87" s="214">
        <v>43868</v>
      </c>
      <c r="AT87" s="222" t="s">
        <v>941</v>
      </c>
      <c r="AU87" s="218">
        <v>0</v>
      </c>
      <c r="AV87" s="218" t="s">
        <v>14</v>
      </c>
      <c r="AW87" s="218" t="s">
        <v>14</v>
      </c>
      <c r="AX87" s="218" t="s">
        <v>14</v>
      </c>
      <c r="AY87" s="218" t="s">
        <v>14</v>
      </c>
      <c r="AZ87" s="218" t="s">
        <v>14</v>
      </c>
      <c r="BA87" s="219">
        <v>43874</v>
      </c>
      <c r="BB87" s="221" t="s">
        <v>940</v>
      </c>
      <c r="BC87" s="213">
        <v>0</v>
      </c>
      <c r="BD87" s="213" t="s">
        <v>14</v>
      </c>
      <c r="BE87" s="213" t="s">
        <v>14</v>
      </c>
      <c r="BF87" s="213" t="s">
        <v>14</v>
      </c>
      <c r="BG87" s="213" t="s">
        <v>14</v>
      </c>
      <c r="BH87" s="213" t="s">
        <v>14</v>
      </c>
      <c r="BI87" s="214">
        <v>43874</v>
      </c>
      <c r="BJ87" s="222" t="s">
        <v>6419</v>
      </c>
      <c r="BK87" s="222">
        <v>0</v>
      </c>
      <c r="BL87" s="222" t="s">
        <v>6417</v>
      </c>
      <c r="BM87" s="222" t="s">
        <v>1882</v>
      </c>
      <c r="BN87" s="222">
        <v>2</v>
      </c>
      <c r="BO87" s="222" t="s">
        <v>6418</v>
      </c>
      <c r="BP87" s="218" t="s">
        <v>1119</v>
      </c>
      <c r="BQ87" s="223">
        <v>45039</v>
      </c>
      <c r="BR87" s="221" t="s">
        <v>9982</v>
      </c>
      <c r="BS87" s="224" t="e">
        <v>#N/A</v>
      </c>
      <c r="BT87" s="224" t="e">
        <v>#N/A</v>
      </c>
      <c r="BU87" s="224" t="e">
        <v>#N/A</v>
      </c>
      <c r="BV87" s="224" t="e">
        <v>#N/A</v>
      </c>
      <c r="BW87" s="224" t="e">
        <v>#N/A</v>
      </c>
      <c r="BX87" s="224" t="e">
        <v>#N/A</v>
      </c>
      <c r="BY87" s="214" t="e">
        <v>#N/A</v>
      </c>
      <c r="BZ87" s="222" t="s">
        <v>9983</v>
      </c>
      <c r="CA87" s="222" t="e">
        <v>#N/A</v>
      </c>
      <c r="CB87" s="222" t="e">
        <v>#N/A</v>
      </c>
      <c r="CC87" s="222" t="e">
        <v>#N/A</v>
      </c>
      <c r="CD87" s="222" t="e">
        <v>#N/A</v>
      </c>
      <c r="CE87" s="222" t="e">
        <v>#N/A</v>
      </c>
      <c r="CF87" s="222" t="e">
        <v>#N/A</v>
      </c>
      <c r="CG87" s="223" t="e">
        <v>#N/A</v>
      </c>
      <c r="CH87" s="221" t="s">
        <v>9984</v>
      </c>
      <c r="CI87" s="222" t="e">
        <v>#N/A</v>
      </c>
      <c r="CJ87" s="222" t="e">
        <v>#N/A</v>
      </c>
      <c r="CK87" s="222" t="e">
        <v>#N/A</v>
      </c>
      <c r="CL87" s="222" t="e">
        <v>#N/A</v>
      </c>
      <c r="CM87" s="222" t="e">
        <v>#N/A</v>
      </c>
      <c r="CN87" s="222" t="e">
        <v>#N/A</v>
      </c>
      <c r="CO87" s="225" t="e">
        <v>#N/A</v>
      </c>
      <c r="CP87" s="222" t="s">
        <v>9985</v>
      </c>
      <c r="CQ87" s="224" t="e">
        <v>#N/A</v>
      </c>
      <c r="CR87" s="224" t="e">
        <v>#N/A</v>
      </c>
      <c r="CS87" s="224" t="e">
        <v>#N/A</v>
      </c>
      <c r="CT87" s="224" t="e">
        <v>#N/A</v>
      </c>
      <c r="CU87" s="224" t="e">
        <v>#N/A</v>
      </c>
      <c r="CV87" s="224" t="e">
        <v>#N/A</v>
      </c>
      <c r="CW87" s="214" t="e">
        <v>#N/A</v>
      </c>
      <c r="CX87" s="222" t="s">
        <v>6422</v>
      </c>
      <c r="CY87" s="218">
        <v>240000</v>
      </c>
      <c r="CZ87" s="218" t="s">
        <v>6411</v>
      </c>
      <c r="DA87" s="218" t="s">
        <v>74</v>
      </c>
      <c r="DB87" s="218">
        <v>1</v>
      </c>
      <c r="DC87" s="218" t="s">
        <v>6427</v>
      </c>
      <c r="DD87" s="218" t="s">
        <v>6412</v>
      </c>
      <c r="DE87" s="220">
        <v>45039</v>
      </c>
      <c r="DF87" s="221" t="s">
        <v>6424</v>
      </c>
      <c r="DG87" s="213">
        <v>1501000</v>
      </c>
      <c r="DH87" s="224" t="s">
        <v>6411</v>
      </c>
      <c r="DI87" s="224" t="s">
        <v>74</v>
      </c>
      <c r="DJ87" s="224">
        <v>1</v>
      </c>
      <c r="DK87" s="224" t="s">
        <v>6423</v>
      </c>
      <c r="DL87" s="224" t="s">
        <v>6412</v>
      </c>
      <c r="DM87" s="214">
        <v>45039</v>
      </c>
      <c r="DN87" s="222" t="s">
        <v>6426</v>
      </c>
      <c r="DO87" s="218">
        <v>856000</v>
      </c>
      <c r="DP87" s="222" t="s">
        <v>6411</v>
      </c>
      <c r="DQ87" s="222" t="s">
        <v>74</v>
      </c>
      <c r="DR87" s="222">
        <v>1</v>
      </c>
      <c r="DS87" s="222" t="s">
        <v>6425</v>
      </c>
      <c r="DT87" s="222" t="s">
        <v>6412</v>
      </c>
      <c r="DU87" s="223">
        <v>45039</v>
      </c>
      <c r="DV87" s="221" t="s">
        <v>6428</v>
      </c>
      <c r="DW87" s="213">
        <v>234000</v>
      </c>
      <c r="DX87" s="224" t="s">
        <v>6411</v>
      </c>
      <c r="DY87" s="224" t="s">
        <v>74</v>
      </c>
      <c r="DZ87" s="224">
        <v>1</v>
      </c>
      <c r="EA87" s="224" t="s">
        <v>6427</v>
      </c>
      <c r="EB87" s="224" t="s">
        <v>6412</v>
      </c>
      <c r="EC87" s="214">
        <v>45039</v>
      </c>
      <c r="ED87" s="222" t="s">
        <v>6430</v>
      </c>
      <c r="EE87" s="218">
        <v>6000</v>
      </c>
      <c r="EF87" s="222" t="s">
        <v>6411</v>
      </c>
      <c r="EG87" s="222" t="s">
        <v>74</v>
      </c>
      <c r="EH87" s="222">
        <v>1</v>
      </c>
      <c r="EI87" s="222" t="s">
        <v>6429</v>
      </c>
      <c r="EJ87" s="222" t="s">
        <v>6412</v>
      </c>
      <c r="EK87" s="223">
        <v>45039</v>
      </c>
      <c r="EL87" s="221" t="s">
        <v>6432</v>
      </c>
      <c r="EM87" s="213">
        <v>0</v>
      </c>
      <c r="EN87" s="224" t="s">
        <v>6411</v>
      </c>
      <c r="EO87" s="224" t="s">
        <v>74</v>
      </c>
      <c r="EP87" s="224">
        <v>1</v>
      </c>
      <c r="EQ87" s="224" t="s">
        <v>6431</v>
      </c>
      <c r="ER87" s="224" t="s">
        <v>6412</v>
      </c>
      <c r="ES87" s="214">
        <v>45039</v>
      </c>
      <c r="ET87" s="222" t="s">
        <v>6421</v>
      </c>
      <c r="EU87" s="222">
        <v>0</v>
      </c>
      <c r="EV87" s="222" t="s">
        <v>6417</v>
      </c>
      <c r="EW87" s="222" t="s">
        <v>1882</v>
      </c>
      <c r="EX87" s="222">
        <v>2</v>
      </c>
      <c r="EY87" s="222" t="s">
        <v>6420</v>
      </c>
      <c r="EZ87" s="222" t="s">
        <v>1119</v>
      </c>
      <c r="FA87" s="223">
        <v>45039</v>
      </c>
      <c r="FB87" s="221" t="s">
        <v>1347</v>
      </c>
      <c r="FC87" s="224">
        <v>1</v>
      </c>
      <c r="FD87" s="224" t="s">
        <v>14</v>
      </c>
      <c r="FE87" s="224" t="s">
        <v>74</v>
      </c>
      <c r="FF87" s="224">
        <v>1</v>
      </c>
      <c r="FG87" s="224" t="s">
        <v>1346</v>
      </c>
      <c r="FH87" s="224" t="s">
        <v>14</v>
      </c>
      <c r="FI87" s="214">
        <v>44388</v>
      </c>
      <c r="FJ87" s="221" t="s">
        <v>9986</v>
      </c>
      <c r="FK87" s="222" t="e">
        <v>#N/A</v>
      </c>
      <c r="FL87" s="222" t="e">
        <v>#N/A</v>
      </c>
      <c r="FM87" s="222" t="e">
        <v>#N/A</v>
      </c>
      <c r="FN87" s="222" t="e">
        <v>#N/A</v>
      </c>
      <c r="FO87" s="222" t="e">
        <v>#N/A</v>
      </c>
      <c r="FP87" s="218" t="e">
        <v>#N/A</v>
      </c>
      <c r="FQ87" s="219" t="e">
        <v>#N/A</v>
      </c>
      <c r="FR87" s="221" t="s">
        <v>9987</v>
      </c>
      <c r="FS87" s="224" t="e">
        <v>#N/A</v>
      </c>
      <c r="FT87" s="224" t="e">
        <v>#N/A</v>
      </c>
      <c r="FU87" s="224" t="e">
        <v>#N/A</v>
      </c>
      <c r="FV87" s="224" t="e">
        <v>#N/A</v>
      </c>
      <c r="FW87" s="224" t="e">
        <v>#N/A</v>
      </c>
      <c r="FX87" s="224" t="e">
        <v>#N/A</v>
      </c>
      <c r="FY87" s="214" t="e">
        <v>#N/A</v>
      </c>
      <c r="FZ87" s="222" t="s">
        <v>2582</v>
      </c>
      <c r="GA87" s="222">
        <v>1</v>
      </c>
      <c r="GB87" s="222" t="s">
        <v>2373</v>
      </c>
      <c r="GC87" s="222" t="s">
        <v>30</v>
      </c>
      <c r="GD87" s="222">
        <v>2</v>
      </c>
      <c r="GE87" s="222" t="s">
        <v>14</v>
      </c>
      <c r="GF87" s="222" t="s">
        <v>14</v>
      </c>
      <c r="GG87" s="223">
        <v>44861</v>
      </c>
      <c r="GH87" s="221" t="s">
        <v>2588</v>
      </c>
      <c r="GI87" s="224">
        <v>1</v>
      </c>
      <c r="GJ87" s="224" t="s">
        <v>2373</v>
      </c>
      <c r="GK87" s="224" t="s">
        <v>30</v>
      </c>
      <c r="GL87" s="224">
        <v>2</v>
      </c>
      <c r="GM87" s="224" t="s">
        <v>14</v>
      </c>
      <c r="GN87" s="224" t="s">
        <v>14</v>
      </c>
      <c r="GO87" s="214">
        <v>44861</v>
      </c>
      <c r="GP87" s="222" t="s">
        <v>2583</v>
      </c>
      <c r="GQ87" s="222">
        <v>0</v>
      </c>
      <c r="GR87" s="222" t="s">
        <v>2373</v>
      </c>
      <c r="GS87" s="222" t="s">
        <v>30</v>
      </c>
      <c r="GT87" s="222">
        <v>2</v>
      </c>
      <c r="GU87" s="222" t="s">
        <v>14</v>
      </c>
      <c r="GV87" s="222" t="s">
        <v>14</v>
      </c>
      <c r="GW87" s="223">
        <v>44861</v>
      </c>
      <c r="GX87" s="221" t="s">
        <v>2589</v>
      </c>
      <c r="GY87" s="224">
        <v>0</v>
      </c>
      <c r="GZ87" s="224" t="s">
        <v>2373</v>
      </c>
      <c r="HA87" s="224" t="s">
        <v>30</v>
      </c>
      <c r="HB87" s="224">
        <v>2</v>
      </c>
      <c r="HC87" s="224" t="s">
        <v>14</v>
      </c>
      <c r="HD87" s="224" t="s">
        <v>14</v>
      </c>
      <c r="HE87" s="214">
        <v>44861</v>
      </c>
      <c r="HF87" s="222" t="s">
        <v>2581</v>
      </c>
      <c r="HG87" s="222">
        <v>0</v>
      </c>
      <c r="HH87" s="222" t="s">
        <v>2373</v>
      </c>
      <c r="HI87" s="222" t="s">
        <v>30</v>
      </c>
      <c r="HJ87" s="222">
        <v>2</v>
      </c>
      <c r="HK87" s="222" t="s">
        <v>14</v>
      </c>
      <c r="HL87" s="222" t="s">
        <v>14</v>
      </c>
      <c r="HM87" s="223">
        <v>44861</v>
      </c>
      <c r="HN87" s="221" t="s">
        <v>2587</v>
      </c>
      <c r="HO87" s="224">
        <v>0</v>
      </c>
      <c r="HP87" s="224" t="s">
        <v>2373</v>
      </c>
      <c r="HQ87" s="224" t="s">
        <v>30</v>
      </c>
      <c r="HR87" s="224">
        <v>2</v>
      </c>
      <c r="HS87" s="224" t="s">
        <v>14</v>
      </c>
      <c r="HT87" s="224" t="s">
        <v>14</v>
      </c>
      <c r="HU87" s="214">
        <v>44861</v>
      </c>
      <c r="HV87" s="222" t="s">
        <v>2584</v>
      </c>
      <c r="HW87" s="222">
        <v>0</v>
      </c>
      <c r="HX87" s="222" t="s">
        <v>2373</v>
      </c>
      <c r="HY87" s="222" t="s">
        <v>30</v>
      </c>
      <c r="HZ87" s="222">
        <v>2</v>
      </c>
      <c r="IA87" s="222" t="s">
        <v>14</v>
      </c>
      <c r="IB87" s="222" t="s">
        <v>14</v>
      </c>
      <c r="IC87" s="223">
        <v>44861</v>
      </c>
      <c r="ID87" s="221" t="s">
        <v>2586</v>
      </c>
      <c r="IE87" s="224">
        <v>0</v>
      </c>
      <c r="IF87" s="224" t="s">
        <v>2373</v>
      </c>
      <c r="IG87" s="224" t="s">
        <v>30</v>
      </c>
      <c r="IH87" s="224">
        <v>2</v>
      </c>
      <c r="II87" s="224" t="s">
        <v>14</v>
      </c>
      <c r="IJ87" s="224" t="s">
        <v>14</v>
      </c>
      <c r="IK87" s="214">
        <v>44861</v>
      </c>
      <c r="IL87" s="222" t="s">
        <v>2585</v>
      </c>
      <c r="IM87" s="222">
        <v>2</v>
      </c>
      <c r="IN87" s="222" t="s">
        <v>2373</v>
      </c>
      <c r="IO87" s="222" t="s">
        <v>30</v>
      </c>
      <c r="IP87" s="222">
        <v>2</v>
      </c>
      <c r="IQ87" s="222" t="s">
        <v>14</v>
      </c>
      <c r="IR87" s="222" t="s">
        <v>14</v>
      </c>
      <c r="IS87" s="223">
        <v>44861</v>
      </c>
    </row>
    <row r="88" spans="1:253" s="11" customFormat="1" ht="12.95" customHeight="1" x14ac:dyDescent="0.2">
      <c r="A88" s="11" t="s">
        <v>183</v>
      </c>
      <c r="B88" s="11" t="s">
        <v>9257</v>
      </c>
      <c r="C88" s="11" t="s">
        <v>184</v>
      </c>
      <c r="D88" s="11" t="s">
        <v>185</v>
      </c>
      <c r="E88" s="11" t="s">
        <v>8866</v>
      </c>
      <c r="F88" s="11" t="s">
        <v>4278</v>
      </c>
      <c r="G88" s="215">
        <v>26000000</v>
      </c>
      <c r="H88" s="218" t="s">
        <v>4275</v>
      </c>
      <c r="I88" s="218" t="s">
        <v>74</v>
      </c>
      <c r="J88" s="218">
        <v>1</v>
      </c>
      <c r="K88" s="218" t="s">
        <v>4277</v>
      </c>
      <c r="L88" s="218" t="s">
        <v>4276</v>
      </c>
      <c r="M88" s="219">
        <v>44953</v>
      </c>
      <c r="N88" s="221" t="s">
        <v>2198</v>
      </c>
      <c r="O88" s="218">
        <v>1267000</v>
      </c>
      <c r="P88" s="218" t="s">
        <v>2195</v>
      </c>
      <c r="Q88" s="218" t="s">
        <v>19</v>
      </c>
      <c r="R88" s="218">
        <v>3</v>
      </c>
      <c r="S88" s="218" t="s">
        <v>2197</v>
      </c>
      <c r="T88" s="218" t="s">
        <v>2196</v>
      </c>
      <c r="U88" s="219">
        <v>44804</v>
      </c>
      <c r="V88" s="221" t="s">
        <v>4280</v>
      </c>
      <c r="W88" s="218">
        <v>26000000</v>
      </c>
      <c r="X88" s="218" t="s">
        <v>4275</v>
      </c>
      <c r="Y88" s="218" t="s">
        <v>74</v>
      </c>
      <c r="Z88" s="218">
        <v>1</v>
      </c>
      <c r="AA88" s="218" t="s">
        <v>4279</v>
      </c>
      <c r="AB88" s="218" t="s">
        <v>4276</v>
      </c>
      <c r="AC88" s="219">
        <v>44953</v>
      </c>
      <c r="AD88" s="221" t="s">
        <v>4282</v>
      </c>
      <c r="AE88" s="218">
        <v>9900000</v>
      </c>
      <c r="AF88" s="218" t="s">
        <v>4275</v>
      </c>
      <c r="AG88" s="218" t="s">
        <v>74</v>
      </c>
      <c r="AH88" s="218">
        <v>1</v>
      </c>
      <c r="AI88" s="218" t="s">
        <v>4281</v>
      </c>
      <c r="AJ88" s="218" t="s">
        <v>4276</v>
      </c>
      <c r="AK88" s="219">
        <v>44953</v>
      </c>
      <c r="AL88" s="221" t="s">
        <v>7387</v>
      </c>
      <c r="AM88" s="218">
        <v>703000</v>
      </c>
      <c r="AN88" s="218" t="s">
        <v>7384</v>
      </c>
      <c r="AO88" s="218" t="s">
        <v>74</v>
      </c>
      <c r="AP88" s="218">
        <v>1</v>
      </c>
      <c r="AQ88" s="218" t="s">
        <v>7386</v>
      </c>
      <c r="AR88" s="218" t="s">
        <v>7385</v>
      </c>
      <c r="AS88" s="219">
        <v>45043</v>
      </c>
      <c r="AT88" s="222" t="s">
        <v>3714</v>
      </c>
      <c r="AU88" s="218">
        <v>5</v>
      </c>
      <c r="AV88" s="218" t="s">
        <v>3711</v>
      </c>
      <c r="AW88" s="218" t="s">
        <v>30</v>
      </c>
      <c r="AX88" s="218">
        <v>2</v>
      </c>
      <c r="AY88" s="218" t="s">
        <v>3713</v>
      </c>
      <c r="AZ88" s="218" t="s">
        <v>3712</v>
      </c>
      <c r="BA88" s="219">
        <v>44869</v>
      </c>
      <c r="BB88" s="221" t="s">
        <v>189</v>
      </c>
      <c r="BC88" s="218" t="s">
        <v>14</v>
      </c>
      <c r="BD88" s="218">
        <v>0</v>
      </c>
      <c r="BE88" s="218" t="s">
        <v>14</v>
      </c>
      <c r="BF88" s="218" t="s">
        <v>14</v>
      </c>
      <c r="BG88" s="218" t="s">
        <v>177</v>
      </c>
      <c r="BH88" s="218">
        <v>0</v>
      </c>
      <c r="BI88" s="219">
        <v>43508</v>
      </c>
      <c r="BJ88" s="222" t="s">
        <v>7389</v>
      </c>
      <c r="BK88" s="222">
        <v>404</v>
      </c>
      <c r="BL88" s="222" t="s">
        <v>7341</v>
      </c>
      <c r="BM88" s="222" t="s">
        <v>74</v>
      </c>
      <c r="BN88" s="222">
        <v>1</v>
      </c>
      <c r="BO88" s="222" t="s">
        <v>7388</v>
      </c>
      <c r="BP88" s="218" t="s">
        <v>1396</v>
      </c>
      <c r="BQ88" s="223">
        <v>45043</v>
      </c>
      <c r="BR88" s="221" t="s">
        <v>186</v>
      </c>
      <c r="BS88" s="222" t="s">
        <v>14</v>
      </c>
      <c r="BT88" s="222">
        <v>0</v>
      </c>
      <c r="BU88" s="222" t="s">
        <v>14</v>
      </c>
      <c r="BV88" s="222" t="s">
        <v>14</v>
      </c>
      <c r="BW88" s="222" t="s">
        <v>177</v>
      </c>
      <c r="BX88" s="222">
        <v>0</v>
      </c>
      <c r="BY88" s="219">
        <v>43508</v>
      </c>
      <c r="BZ88" s="222" t="s">
        <v>187</v>
      </c>
      <c r="CA88" s="222" t="s">
        <v>14</v>
      </c>
      <c r="CB88" s="222">
        <v>0</v>
      </c>
      <c r="CC88" s="222" t="s">
        <v>14</v>
      </c>
      <c r="CD88" s="222" t="s">
        <v>14</v>
      </c>
      <c r="CE88" s="222" t="s">
        <v>177</v>
      </c>
      <c r="CF88" s="222">
        <v>0</v>
      </c>
      <c r="CG88" s="223">
        <v>43508</v>
      </c>
      <c r="CH88" s="221" t="s">
        <v>9988</v>
      </c>
      <c r="CI88" s="222" t="e">
        <v>#N/A</v>
      </c>
      <c r="CJ88" s="222" t="e">
        <v>#N/A</v>
      </c>
      <c r="CK88" s="222" t="e">
        <v>#N/A</v>
      </c>
      <c r="CL88" s="222" t="e">
        <v>#N/A</v>
      </c>
      <c r="CM88" s="222" t="e">
        <v>#N/A</v>
      </c>
      <c r="CN88" s="222" t="e">
        <v>#N/A</v>
      </c>
      <c r="CO88" s="225" t="e">
        <v>#N/A</v>
      </c>
      <c r="CP88" s="222" t="s">
        <v>188</v>
      </c>
      <c r="CQ88" s="222" t="s">
        <v>14</v>
      </c>
      <c r="CR88" s="222">
        <v>0</v>
      </c>
      <c r="CS88" s="222" t="s">
        <v>14</v>
      </c>
      <c r="CT88" s="222" t="s">
        <v>14</v>
      </c>
      <c r="CU88" s="222" t="s">
        <v>177</v>
      </c>
      <c r="CV88" s="222">
        <v>0</v>
      </c>
      <c r="CW88" s="219">
        <v>43508</v>
      </c>
      <c r="CX88" s="222" t="s">
        <v>4283</v>
      </c>
      <c r="CY88" s="218">
        <v>3470000</v>
      </c>
      <c r="CZ88" s="218" t="s">
        <v>4275</v>
      </c>
      <c r="DA88" s="218" t="s">
        <v>74</v>
      </c>
      <c r="DB88" s="218">
        <v>1</v>
      </c>
      <c r="DC88" s="218" t="s">
        <v>4288</v>
      </c>
      <c r="DD88" s="218" t="s">
        <v>4276</v>
      </c>
      <c r="DE88" s="220">
        <v>44953</v>
      </c>
      <c r="DF88" s="221" t="s">
        <v>4285</v>
      </c>
      <c r="DG88" s="218">
        <v>21680000</v>
      </c>
      <c r="DH88" s="222" t="s">
        <v>4275</v>
      </c>
      <c r="DI88" s="222" t="s">
        <v>74</v>
      </c>
      <c r="DJ88" s="222">
        <v>1</v>
      </c>
      <c r="DK88" s="222" t="s">
        <v>4284</v>
      </c>
      <c r="DL88" s="222" t="s">
        <v>4276</v>
      </c>
      <c r="DM88" s="219">
        <v>44953</v>
      </c>
      <c r="DN88" s="222" t="s">
        <v>4287</v>
      </c>
      <c r="DO88" s="218">
        <v>850000</v>
      </c>
      <c r="DP88" s="222" t="s">
        <v>4275</v>
      </c>
      <c r="DQ88" s="222" t="s">
        <v>74</v>
      </c>
      <c r="DR88" s="222">
        <v>1</v>
      </c>
      <c r="DS88" s="222" t="s">
        <v>4286</v>
      </c>
      <c r="DT88" s="222" t="s">
        <v>4276</v>
      </c>
      <c r="DU88" s="223">
        <v>44953</v>
      </c>
      <c r="DV88" s="221" t="s">
        <v>4289</v>
      </c>
      <c r="DW88" s="218">
        <v>2030000</v>
      </c>
      <c r="DX88" s="222" t="s">
        <v>4275</v>
      </c>
      <c r="DY88" s="222" t="s">
        <v>74</v>
      </c>
      <c r="DZ88" s="222">
        <v>1</v>
      </c>
      <c r="EA88" s="222" t="s">
        <v>4288</v>
      </c>
      <c r="EB88" s="222" t="s">
        <v>4276</v>
      </c>
      <c r="EC88" s="219">
        <v>44953</v>
      </c>
      <c r="ED88" s="222" t="s">
        <v>4291</v>
      </c>
      <c r="EE88" s="218">
        <v>1440000</v>
      </c>
      <c r="EF88" s="222" t="s">
        <v>4275</v>
      </c>
      <c r="EG88" s="222" t="s">
        <v>74</v>
      </c>
      <c r="EH88" s="222">
        <v>1</v>
      </c>
      <c r="EI88" s="222" t="s">
        <v>4290</v>
      </c>
      <c r="EJ88" s="222" t="s">
        <v>4276</v>
      </c>
      <c r="EK88" s="223">
        <v>44953</v>
      </c>
      <c r="EL88" s="221" t="s">
        <v>4293</v>
      </c>
      <c r="EM88" s="218">
        <v>0</v>
      </c>
      <c r="EN88" s="222" t="s">
        <v>4275</v>
      </c>
      <c r="EO88" s="222" t="s">
        <v>74</v>
      </c>
      <c r="EP88" s="222">
        <v>1</v>
      </c>
      <c r="EQ88" s="222" t="s">
        <v>4292</v>
      </c>
      <c r="ER88" s="222" t="s">
        <v>4276</v>
      </c>
      <c r="ES88" s="219">
        <v>44953</v>
      </c>
      <c r="ET88" s="222" t="s">
        <v>7391</v>
      </c>
      <c r="EU88" s="222">
        <v>404</v>
      </c>
      <c r="EV88" s="222" t="s">
        <v>7341</v>
      </c>
      <c r="EW88" s="222" t="s">
        <v>74</v>
      </c>
      <c r="EX88" s="222">
        <v>1</v>
      </c>
      <c r="EY88" s="222" t="s">
        <v>7390</v>
      </c>
      <c r="EZ88" s="222" t="s">
        <v>1396</v>
      </c>
      <c r="FA88" s="223">
        <v>45043</v>
      </c>
      <c r="FB88" s="221" t="s">
        <v>7393</v>
      </c>
      <c r="FC88" s="222">
        <v>4</v>
      </c>
      <c r="FD88" s="222" t="s">
        <v>7384</v>
      </c>
      <c r="FE88" s="222" t="s">
        <v>74</v>
      </c>
      <c r="FF88" s="222">
        <v>1</v>
      </c>
      <c r="FG88" s="222" t="s">
        <v>7392</v>
      </c>
      <c r="FH88" s="222" t="s">
        <v>7385</v>
      </c>
      <c r="FI88" s="219">
        <v>45043</v>
      </c>
      <c r="FJ88" s="221" t="s">
        <v>190</v>
      </c>
      <c r="FK88" s="222" t="s">
        <v>14</v>
      </c>
      <c r="FL88" s="222">
        <v>0</v>
      </c>
      <c r="FM88" s="222" t="s">
        <v>14</v>
      </c>
      <c r="FN88" s="222" t="s">
        <v>14</v>
      </c>
      <c r="FO88" s="222" t="s">
        <v>177</v>
      </c>
      <c r="FP88" s="218">
        <v>0</v>
      </c>
      <c r="FQ88" s="219">
        <v>43508</v>
      </c>
      <c r="FR88" s="221" t="s">
        <v>191</v>
      </c>
      <c r="FS88" s="222" t="s">
        <v>14</v>
      </c>
      <c r="FT88" s="222">
        <v>0</v>
      </c>
      <c r="FU88" s="222" t="s">
        <v>14</v>
      </c>
      <c r="FV88" s="222" t="s">
        <v>14</v>
      </c>
      <c r="FW88" s="222" t="s">
        <v>177</v>
      </c>
      <c r="FX88" s="222">
        <v>0</v>
      </c>
      <c r="FY88" s="219">
        <v>43508</v>
      </c>
      <c r="FZ88" s="222" t="s">
        <v>2989</v>
      </c>
      <c r="GA88" s="222">
        <v>1</v>
      </c>
      <c r="GB88" s="222" t="s">
        <v>2373</v>
      </c>
      <c r="GC88" s="222" t="s">
        <v>30</v>
      </c>
      <c r="GD88" s="222">
        <v>2</v>
      </c>
      <c r="GE88" s="222" t="s">
        <v>14</v>
      </c>
      <c r="GF88" s="222" t="s">
        <v>14</v>
      </c>
      <c r="GG88" s="223">
        <v>44863</v>
      </c>
      <c r="GH88" s="221" t="s">
        <v>2995</v>
      </c>
      <c r="GI88" s="222">
        <v>3</v>
      </c>
      <c r="GJ88" s="222" t="s">
        <v>2373</v>
      </c>
      <c r="GK88" s="222" t="s">
        <v>30</v>
      </c>
      <c r="GL88" s="222">
        <v>2</v>
      </c>
      <c r="GM88" s="222" t="s">
        <v>14</v>
      </c>
      <c r="GN88" s="222" t="s">
        <v>14</v>
      </c>
      <c r="GO88" s="219">
        <v>44863</v>
      </c>
      <c r="GP88" s="222" t="s">
        <v>2990</v>
      </c>
      <c r="GQ88" s="222">
        <v>1</v>
      </c>
      <c r="GR88" s="222" t="s">
        <v>2373</v>
      </c>
      <c r="GS88" s="222" t="s">
        <v>30</v>
      </c>
      <c r="GT88" s="222">
        <v>2</v>
      </c>
      <c r="GU88" s="222" t="s">
        <v>14</v>
      </c>
      <c r="GV88" s="222" t="s">
        <v>14</v>
      </c>
      <c r="GW88" s="223">
        <v>44863</v>
      </c>
      <c r="GX88" s="221" t="s">
        <v>2996</v>
      </c>
      <c r="GY88" s="222">
        <v>2</v>
      </c>
      <c r="GZ88" s="222" t="s">
        <v>2373</v>
      </c>
      <c r="HA88" s="222" t="s">
        <v>30</v>
      </c>
      <c r="HB88" s="222">
        <v>2</v>
      </c>
      <c r="HC88" s="222" t="s">
        <v>14</v>
      </c>
      <c r="HD88" s="222" t="s">
        <v>14</v>
      </c>
      <c r="HE88" s="219">
        <v>44863</v>
      </c>
      <c r="HF88" s="222" t="s">
        <v>2988</v>
      </c>
      <c r="HG88" s="222">
        <v>2</v>
      </c>
      <c r="HH88" s="222" t="s">
        <v>2373</v>
      </c>
      <c r="HI88" s="222" t="s">
        <v>30</v>
      </c>
      <c r="HJ88" s="222">
        <v>2</v>
      </c>
      <c r="HK88" s="222" t="s">
        <v>14</v>
      </c>
      <c r="HL88" s="222" t="s">
        <v>14</v>
      </c>
      <c r="HM88" s="223">
        <v>44863</v>
      </c>
      <c r="HN88" s="221" t="s">
        <v>2994</v>
      </c>
      <c r="HO88" s="222">
        <v>2</v>
      </c>
      <c r="HP88" s="222" t="s">
        <v>2373</v>
      </c>
      <c r="HQ88" s="222" t="s">
        <v>30</v>
      </c>
      <c r="HR88" s="222">
        <v>2</v>
      </c>
      <c r="HS88" s="222" t="s">
        <v>14</v>
      </c>
      <c r="HT88" s="222" t="s">
        <v>14</v>
      </c>
      <c r="HU88" s="219">
        <v>44863</v>
      </c>
      <c r="HV88" s="222" t="s">
        <v>2991</v>
      </c>
      <c r="HW88" s="222">
        <v>3</v>
      </c>
      <c r="HX88" s="222" t="s">
        <v>2373</v>
      </c>
      <c r="HY88" s="222" t="s">
        <v>30</v>
      </c>
      <c r="HZ88" s="222">
        <v>2</v>
      </c>
      <c r="IA88" s="222" t="s">
        <v>14</v>
      </c>
      <c r="IB88" s="222" t="s">
        <v>14</v>
      </c>
      <c r="IC88" s="223">
        <v>44863</v>
      </c>
      <c r="ID88" s="221" t="s">
        <v>2993</v>
      </c>
      <c r="IE88" s="222">
        <v>2</v>
      </c>
      <c r="IF88" s="222" t="s">
        <v>2373</v>
      </c>
      <c r="IG88" s="222" t="s">
        <v>30</v>
      </c>
      <c r="IH88" s="222">
        <v>2</v>
      </c>
      <c r="II88" s="222" t="s">
        <v>14</v>
      </c>
      <c r="IJ88" s="222" t="s">
        <v>14</v>
      </c>
      <c r="IK88" s="219">
        <v>44863</v>
      </c>
      <c r="IL88" s="222" t="s">
        <v>2992</v>
      </c>
      <c r="IM88" s="222">
        <v>3</v>
      </c>
      <c r="IN88" s="222" t="s">
        <v>2373</v>
      </c>
      <c r="IO88" s="222" t="s">
        <v>30</v>
      </c>
      <c r="IP88" s="222">
        <v>2</v>
      </c>
      <c r="IQ88" s="222" t="s">
        <v>14</v>
      </c>
      <c r="IR88" s="222" t="s">
        <v>14</v>
      </c>
      <c r="IS88" s="223">
        <v>44863</v>
      </c>
    </row>
    <row r="89" spans="1:253" s="11" customFormat="1" ht="12.95" customHeight="1" x14ac:dyDescent="0.2">
      <c r="A89" s="11" t="s">
        <v>192</v>
      </c>
      <c r="B89" s="11" t="s">
        <v>9270</v>
      </c>
      <c r="C89" s="11" t="s">
        <v>193</v>
      </c>
      <c r="D89" s="11" t="s">
        <v>185</v>
      </c>
      <c r="E89" s="11" t="s">
        <v>8866</v>
      </c>
      <c r="F89" s="11" t="s">
        <v>5277</v>
      </c>
      <c r="G89" s="212">
        <v>815000</v>
      </c>
      <c r="H89" s="213" t="s">
        <v>5274</v>
      </c>
      <c r="I89" s="213" t="s">
        <v>74</v>
      </c>
      <c r="J89" s="213">
        <v>1</v>
      </c>
      <c r="K89" s="213" t="s">
        <v>5276</v>
      </c>
      <c r="L89" s="213" t="s">
        <v>5275</v>
      </c>
      <c r="M89" s="214">
        <v>45007</v>
      </c>
      <c r="N89" s="221" t="s">
        <v>5279</v>
      </c>
      <c r="O89" s="216">
        <v>156906</v>
      </c>
      <c r="P89" s="216" t="s">
        <v>5274</v>
      </c>
      <c r="Q89" s="216" t="s">
        <v>74</v>
      </c>
      <c r="R89" s="216">
        <v>1</v>
      </c>
      <c r="S89" s="216" t="s">
        <v>5278</v>
      </c>
      <c r="T89" s="216" t="s">
        <v>5274</v>
      </c>
      <c r="U89" s="217">
        <v>45007</v>
      </c>
      <c r="V89" s="221" t="s">
        <v>2160</v>
      </c>
      <c r="W89" s="213">
        <v>655000</v>
      </c>
      <c r="X89" s="213" t="s">
        <v>2146</v>
      </c>
      <c r="Y89" s="213" t="s">
        <v>74</v>
      </c>
      <c r="Z89" s="213">
        <v>1</v>
      </c>
      <c r="AA89" s="213" t="s">
        <v>1770</v>
      </c>
      <c r="AB89" s="213" t="s">
        <v>2147</v>
      </c>
      <c r="AC89" s="214">
        <v>44803</v>
      </c>
      <c r="AD89" s="221" t="s">
        <v>2161</v>
      </c>
      <c r="AE89" s="218">
        <v>655000</v>
      </c>
      <c r="AF89" s="218" t="s">
        <v>2146</v>
      </c>
      <c r="AG89" s="218" t="s">
        <v>74</v>
      </c>
      <c r="AH89" s="218">
        <v>1</v>
      </c>
      <c r="AI89" s="218" t="s">
        <v>1774</v>
      </c>
      <c r="AJ89" s="218" t="s">
        <v>2147</v>
      </c>
      <c r="AK89" s="219">
        <v>44803</v>
      </c>
      <c r="AL89" s="221" t="s">
        <v>7395</v>
      </c>
      <c r="AM89" s="213">
        <v>315000</v>
      </c>
      <c r="AN89" s="213" t="s">
        <v>7384</v>
      </c>
      <c r="AO89" s="213" t="s">
        <v>74</v>
      </c>
      <c r="AP89" s="213">
        <v>1</v>
      </c>
      <c r="AQ89" s="213" t="s">
        <v>7394</v>
      </c>
      <c r="AR89" s="213" t="s">
        <v>7385</v>
      </c>
      <c r="AS89" s="214">
        <v>45043</v>
      </c>
      <c r="AT89" s="222" t="s">
        <v>1026</v>
      </c>
      <c r="AU89" s="218">
        <v>141012</v>
      </c>
      <c r="AV89" s="218" t="s">
        <v>1023</v>
      </c>
      <c r="AW89" s="218" t="s">
        <v>30</v>
      </c>
      <c r="AX89" s="218">
        <v>2</v>
      </c>
      <c r="AY89" s="218" t="s">
        <v>1025</v>
      </c>
      <c r="AZ89" s="218" t="s">
        <v>1024</v>
      </c>
      <c r="BA89" s="219">
        <v>43951</v>
      </c>
      <c r="BB89" s="221" t="s">
        <v>195</v>
      </c>
      <c r="BC89" s="213" t="s">
        <v>14</v>
      </c>
      <c r="BD89" s="213">
        <v>0</v>
      </c>
      <c r="BE89" s="213" t="s">
        <v>14</v>
      </c>
      <c r="BF89" s="213" t="s">
        <v>14</v>
      </c>
      <c r="BG89" s="213" t="s">
        <v>177</v>
      </c>
      <c r="BH89" s="213">
        <v>0</v>
      </c>
      <c r="BI89" s="214">
        <v>43508</v>
      </c>
      <c r="BJ89" s="222" t="s">
        <v>7396</v>
      </c>
      <c r="BK89" s="222">
        <v>164</v>
      </c>
      <c r="BL89" s="222" t="s">
        <v>7341</v>
      </c>
      <c r="BM89" s="222" t="s">
        <v>74</v>
      </c>
      <c r="BN89" s="222">
        <v>1</v>
      </c>
      <c r="BO89" s="222" t="s">
        <v>7388</v>
      </c>
      <c r="BP89" s="218" t="s">
        <v>1396</v>
      </c>
      <c r="BQ89" s="223">
        <v>45043</v>
      </c>
      <c r="BR89" s="221" t="s">
        <v>604</v>
      </c>
      <c r="BS89" s="224" t="s">
        <v>14</v>
      </c>
      <c r="BT89" s="224">
        <v>0</v>
      </c>
      <c r="BU89" s="224" t="s">
        <v>30</v>
      </c>
      <c r="BV89" s="224">
        <v>2</v>
      </c>
      <c r="BW89" s="224" t="s">
        <v>603</v>
      </c>
      <c r="BX89" s="224" t="s">
        <v>452</v>
      </c>
      <c r="BY89" s="214">
        <v>43552</v>
      </c>
      <c r="BZ89" s="222" t="s">
        <v>605</v>
      </c>
      <c r="CA89" s="222" t="s">
        <v>14</v>
      </c>
      <c r="CB89" s="222">
        <v>0</v>
      </c>
      <c r="CC89" s="222" t="s">
        <v>30</v>
      </c>
      <c r="CD89" s="222">
        <v>2</v>
      </c>
      <c r="CE89" s="222" t="s">
        <v>603</v>
      </c>
      <c r="CF89" s="222" t="s">
        <v>452</v>
      </c>
      <c r="CG89" s="223">
        <v>43552</v>
      </c>
      <c r="CH89" s="221" t="s">
        <v>9989</v>
      </c>
      <c r="CI89" s="222" t="e">
        <v>#N/A</v>
      </c>
      <c r="CJ89" s="222" t="e">
        <v>#N/A</v>
      </c>
      <c r="CK89" s="222" t="e">
        <v>#N/A</v>
      </c>
      <c r="CL89" s="222" t="e">
        <v>#N/A</v>
      </c>
      <c r="CM89" s="222" t="e">
        <v>#N/A</v>
      </c>
      <c r="CN89" s="222" t="e">
        <v>#N/A</v>
      </c>
      <c r="CO89" s="225" t="e">
        <v>#N/A</v>
      </c>
      <c r="CP89" s="222" t="s">
        <v>194</v>
      </c>
      <c r="CQ89" s="224" t="s">
        <v>14</v>
      </c>
      <c r="CR89" s="224">
        <v>0</v>
      </c>
      <c r="CS89" s="224" t="s">
        <v>14</v>
      </c>
      <c r="CT89" s="224" t="s">
        <v>14</v>
      </c>
      <c r="CU89" s="224" t="s">
        <v>177</v>
      </c>
      <c r="CV89" s="224">
        <v>0</v>
      </c>
      <c r="CW89" s="214">
        <v>43508</v>
      </c>
      <c r="CX89" s="222" t="s">
        <v>2162</v>
      </c>
      <c r="CY89" s="218">
        <v>606000</v>
      </c>
      <c r="CZ89" s="218" t="s">
        <v>2146</v>
      </c>
      <c r="DA89" s="218" t="s">
        <v>74</v>
      </c>
      <c r="DB89" s="218">
        <v>1</v>
      </c>
      <c r="DC89" s="218" t="s">
        <v>2148</v>
      </c>
      <c r="DD89" s="218" t="s">
        <v>2147</v>
      </c>
      <c r="DE89" s="220">
        <v>44803</v>
      </c>
      <c r="DF89" s="221" t="s">
        <v>2155</v>
      </c>
      <c r="DG89" s="213">
        <v>0</v>
      </c>
      <c r="DH89" s="224" t="s">
        <v>2146</v>
      </c>
      <c r="DI89" s="224" t="s">
        <v>74</v>
      </c>
      <c r="DJ89" s="224">
        <v>1</v>
      </c>
      <c r="DK89" s="224" t="s">
        <v>2154</v>
      </c>
      <c r="DL89" s="224" t="s">
        <v>2147</v>
      </c>
      <c r="DM89" s="214">
        <v>44803</v>
      </c>
      <c r="DN89" s="222" t="s">
        <v>2156</v>
      </c>
      <c r="DO89" s="218">
        <v>48000</v>
      </c>
      <c r="DP89" s="222" t="s">
        <v>2146</v>
      </c>
      <c r="DQ89" s="222" t="s">
        <v>74</v>
      </c>
      <c r="DR89" s="222">
        <v>1</v>
      </c>
      <c r="DS89" s="222" t="s">
        <v>2148</v>
      </c>
      <c r="DT89" s="222" t="s">
        <v>2147</v>
      </c>
      <c r="DU89" s="223">
        <v>44803</v>
      </c>
      <c r="DV89" s="221" t="s">
        <v>2157</v>
      </c>
      <c r="DW89" s="213">
        <v>589000</v>
      </c>
      <c r="DX89" s="224" t="s">
        <v>2146</v>
      </c>
      <c r="DY89" s="224" t="s">
        <v>74</v>
      </c>
      <c r="DZ89" s="224">
        <v>1</v>
      </c>
      <c r="EA89" s="224" t="s">
        <v>2148</v>
      </c>
      <c r="EB89" s="224" t="s">
        <v>2147</v>
      </c>
      <c r="EC89" s="214">
        <v>44803</v>
      </c>
      <c r="ED89" s="222" t="s">
        <v>2158</v>
      </c>
      <c r="EE89" s="218">
        <v>14000</v>
      </c>
      <c r="EF89" s="222" t="s">
        <v>2146</v>
      </c>
      <c r="EG89" s="222" t="s">
        <v>74</v>
      </c>
      <c r="EH89" s="222">
        <v>1</v>
      </c>
      <c r="EI89" s="222" t="s">
        <v>2148</v>
      </c>
      <c r="EJ89" s="222" t="s">
        <v>2147</v>
      </c>
      <c r="EK89" s="223">
        <v>44803</v>
      </c>
      <c r="EL89" s="221" t="s">
        <v>2159</v>
      </c>
      <c r="EM89" s="213">
        <v>3000</v>
      </c>
      <c r="EN89" s="224" t="s">
        <v>2146</v>
      </c>
      <c r="EO89" s="224" t="s">
        <v>74</v>
      </c>
      <c r="EP89" s="224">
        <v>1</v>
      </c>
      <c r="EQ89" s="224" t="s">
        <v>2148</v>
      </c>
      <c r="ER89" s="224" t="s">
        <v>2147</v>
      </c>
      <c r="ES89" s="214">
        <v>44803</v>
      </c>
      <c r="ET89" s="222" t="s">
        <v>7397</v>
      </c>
      <c r="EU89" s="222">
        <v>164</v>
      </c>
      <c r="EV89" s="222" t="s">
        <v>7341</v>
      </c>
      <c r="EW89" s="222" t="s">
        <v>74</v>
      </c>
      <c r="EX89" s="222">
        <v>1</v>
      </c>
      <c r="EY89" s="222" t="s">
        <v>7390</v>
      </c>
      <c r="EZ89" s="222" t="s">
        <v>1396</v>
      </c>
      <c r="FA89" s="223">
        <v>45043</v>
      </c>
      <c r="FB89" s="221" t="s">
        <v>7399</v>
      </c>
      <c r="FC89" s="224">
        <v>4</v>
      </c>
      <c r="FD89" s="224" t="s">
        <v>7384</v>
      </c>
      <c r="FE89" s="224" t="s">
        <v>74</v>
      </c>
      <c r="FF89" s="224">
        <v>1</v>
      </c>
      <c r="FG89" s="224" t="s">
        <v>7398</v>
      </c>
      <c r="FH89" s="224" t="s">
        <v>7385</v>
      </c>
      <c r="FI89" s="214">
        <v>45043</v>
      </c>
      <c r="FJ89" s="221" t="s">
        <v>196</v>
      </c>
      <c r="FK89" s="222" t="s">
        <v>14</v>
      </c>
      <c r="FL89" s="222">
        <v>0</v>
      </c>
      <c r="FM89" s="222" t="s">
        <v>14</v>
      </c>
      <c r="FN89" s="222" t="s">
        <v>14</v>
      </c>
      <c r="FO89" s="222" t="s">
        <v>177</v>
      </c>
      <c r="FP89" s="218">
        <v>0</v>
      </c>
      <c r="FQ89" s="219">
        <v>43508</v>
      </c>
      <c r="FR89" s="221" t="s">
        <v>197</v>
      </c>
      <c r="FS89" s="224" t="s">
        <v>14</v>
      </c>
      <c r="FT89" s="224">
        <v>0</v>
      </c>
      <c r="FU89" s="224" t="s">
        <v>14</v>
      </c>
      <c r="FV89" s="224" t="s">
        <v>14</v>
      </c>
      <c r="FW89" s="224" t="s">
        <v>177</v>
      </c>
      <c r="FX89" s="224">
        <v>0</v>
      </c>
      <c r="FY89" s="214">
        <v>43508</v>
      </c>
      <c r="FZ89" s="222" t="s">
        <v>2998</v>
      </c>
      <c r="GA89" s="222">
        <v>1</v>
      </c>
      <c r="GB89" s="222" t="s">
        <v>2373</v>
      </c>
      <c r="GC89" s="222" t="s">
        <v>30</v>
      </c>
      <c r="GD89" s="222">
        <v>2</v>
      </c>
      <c r="GE89" s="222" t="s">
        <v>14</v>
      </c>
      <c r="GF89" s="222" t="s">
        <v>14</v>
      </c>
      <c r="GG89" s="223">
        <v>44863</v>
      </c>
      <c r="GH89" s="221" t="s">
        <v>3004</v>
      </c>
      <c r="GI89" s="224">
        <v>3</v>
      </c>
      <c r="GJ89" s="224" t="s">
        <v>2373</v>
      </c>
      <c r="GK89" s="224" t="s">
        <v>30</v>
      </c>
      <c r="GL89" s="224">
        <v>2</v>
      </c>
      <c r="GM89" s="224" t="s">
        <v>14</v>
      </c>
      <c r="GN89" s="224" t="s">
        <v>14</v>
      </c>
      <c r="GO89" s="214">
        <v>44863</v>
      </c>
      <c r="GP89" s="222" t="s">
        <v>2999</v>
      </c>
      <c r="GQ89" s="222">
        <v>1</v>
      </c>
      <c r="GR89" s="222" t="s">
        <v>2373</v>
      </c>
      <c r="GS89" s="222" t="s">
        <v>30</v>
      </c>
      <c r="GT89" s="222">
        <v>2</v>
      </c>
      <c r="GU89" s="222" t="s">
        <v>14</v>
      </c>
      <c r="GV89" s="222" t="s">
        <v>14</v>
      </c>
      <c r="GW89" s="223">
        <v>44863</v>
      </c>
      <c r="GX89" s="221" t="s">
        <v>3005</v>
      </c>
      <c r="GY89" s="224">
        <v>0</v>
      </c>
      <c r="GZ89" s="224" t="s">
        <v>2373</v>
      </c>
      <c r="HA89" s="224" t="s">
        <v>30</v>
      </c>
      <c r="HB89" s="224">
        <v>2</v>
      </c>
      <c r="HC89" s="224" t="s">
        <v>14</v>
      </c>
      <c r="HD89" s="224" t="s">
        <v>14</v>
      </c>
      <c r="HE89" s="214">
        <v>44863</v>
      </c>
      <c r="HF89" s="222" t="s">
        <v>2997</v>
      </c>
      <c r="HG89" s="222">
        <v>0</v>
      </c>
      <c r="HH89" s="222" t="s">
        <v>2373</v>
      </c>
      <c r="HI89" s="222" t="s">
        <v>30</v>
      </c>
      <c r="HJ89" s="222">
        <v>2</v>
      </c>
      <c r="HK89" s="222" t="s">
        <v>14</v>
      </c>
      <c r="HL89" s="222" t="s">
        <v>14</v>
      </c>
      <c r="HM89" s="223">
        <v>44863</v>
      </c>
      <c r="HN89" s="221" t="s">
        <v>3003</v>
      </c>
      <c r="HO89" s="224">
        <v>2</v>
      </c>
      <c r="HP89" s="224" t="s">
        <v>2373</v>
      </c>
      <c r="HQ89" s="224" t="s">
        <v>30</v>
      </c>
      <c r="HR89" s="224">
        <v>2</v>
      </c>
      <c r="HS89" s="224" t="s">
        <v>14</v>
      </c>
      <c r="HT89" s="224" t="s">
        <v>14</v>
      </c>
      <c r="HU89" s="214">
        <v>44863</v>
      </c>
      <c r="HV89" s="222" t="s">
        <v>3000</v>
      </c>
      <c r="HW89" s="222">
        <v>3</v>
      </c>
      <c r="HX89" s="222" t="s">
        <v>2373</v>
      </c>
      <c r="HY89" s="222" t="s">
        <v>30</v>
      </c>
      <c r="HZ89" s="222">
        <v>2</v>
      </c>
      <c r="IA89" s="222" t="s">
        <v>14</v>
      </c>
      <c r="IB89" s="222" t="s">
        <v>14</v>
      </c>
      <c r="IC89" s="223">
        <v>44863</v>
      </c>
      <c r="ID89" s="221" t="s">
        <v>3002</v>
      </c>
      <c r="IE89" s="224">
        <v>2</v>
      </c>
      <c r="IF89" s="224" t="s">
        <v>2373</v>
      </c>
      <c r="IG89" s="224" t="s">
        <v>30</v>
      </c>
      <c r="IH89" s="224">
        <v>2</v>
      </c>
      <c r="II89" s="224" t="s">
        <v>14</v>
      </c>
      <c r="IJ89" s="224" t="s">
        <v>14</v>
      </c>
      <c r="IK89" s="214">
        <v>44863</v>
      </c>
      <c r="IL89" s="222" t="s">
        <v>3001</v>
      </c>
      <c r="IM89" s="222">
        <v>3</v>
      </c>
      <c r="IN89" s="222" t="s">
        <v>2373</v>
      </c>
      <c r="IO89" s="222" t="s">
        <v>30</v>
      </c>
      <c r="IP89" s="222">
        <v>2</v>
      </c>
      <c r="IQ89" s="222" t="s">
        <v>14</v>
      </c>
      <c r="IR89" s="222" t="s">
        <v>14</v>
      </c>
      <c r="IS89" s="223">
        <v>44863</v>
      </c>
    </row>
    <row r="90" spans="1:253" s="11" customFormat="1" ht="12.95" customHeight="1" x14ac:dyDescent="0.2">
      <c r="A90" s="11" t="s">
        <v>198</v>
      </c>
      <c r="B90" s="11" t="s">
        <v>9270</v>
      </c>
      <c r="C90" s="11" t="s">
        <v>199</v>
      </c>
      <c r="D90" s="11" t="s">
        <v>185</v>
      </c>
      <c r="E90" s="11" t="s">
        <v>8866</v>
      </c>
      <c r="F90" s="11" t="s">
        <v>2164</v>
      </c>
      <c r="G90" s="212">
        <v>24500000</v>
      </c>
      <c r="H90" s="213" t="s">
        <v>2146</v>
      </c>
      <c r="I90" s="213" t="s">
        <v>74</v>
      </c>
      <c r="J90" s="213">
        <v>1</v>
      </c>
      <c r="K90" s="213" t="s">
        <v>2163</v>
      </c>
      <c r="L90" s="213" t="s">
        <v>2147</v>
      </c>
      <c r="M90" s="214">
        <v>44803</v>
      </c>
      <c r="N90" s="221" t="s">
        <v>209</v>
      </c>
      <c r="O90" s="216">
        <v>210600</v>
      </c>
      <c r="P90" s="216" t="s">
        <v>206</v>
      </c>
      <c r="Q90" s="216" t="s">
        <v>30</v>
      </c>
      <c r="R90" s="216">
        <v>2</v>
      </c>
      <c r="S90" s="216" t="s">
        <v>208</v>
      </c>
      <c r="T90" s="216" t="s">
        <v>207</v>
      </c>
      <c r="U90" s="217">
        <v>43508</v>
      </c>
      <c r="V90" s="221" t="s">
        <v>2226</v>
      </c>
      <c r="W90" s="213">
        <v>6050000</v>
      </c>
      <c r="X90" s="213" t="s">
        <v>2221</v>
      </c>
      <c r="Y90" s="213" t="s">
        <v>1882</v>
      </c>
      <c r="Z90" s="213">
        <v>2</v>
      </c>
      <c r="AA90" s="213" t="s">
        <v>1770</v>
      </c>
      <c r="AB90" s="213" t="s">
        <v>2222</v>
      </c>
      <c r="AC90" s="214">
        <v>44816</v>
      </c>
      <c r="AD90" s="221" t="s">
        <v>2227</v>
      </c>
      <c r="AE90" s="218">
        <v>2410000</v>
      </c>
      <c r="AF90" s="218" t="s">
        <v>2221</v>
      </c>
      <c r="AG90" s="218" t="s">
        <v>1882</v>
      </c>
      <c r="AH90" s="218">
        <v>2</v>
      </c>
      <c r="AI90" s="218" t="s">
        <v>1774</v>
      </c>
      <c r="AJ90" s="218" t="s">
        <v>2222</v>
      </c>
      <c r="AK90" s="219">
        <v>44816</v>
      </c>
      <c r="AL90" s="221" t="s">
        <v>7401</v>
      </c>
      <c r="AM90" s="213">
        <v>309000</v>
      </c>
      <c r="AN90" s="213" t="s">
        <v>7384</v>
      </c>
      <c r="AO90" s="213" t="s">
        <v>74</v>
      </c>
      <c r="AP90" s="213">
        <v>1</v>
      </c>
      <c r="AQ90" s="213" t="s">
        <v>7400</v>
      </c>
      <c r="AR90" s="213" t="s">
        <v>7385</v>
      </c>
      <c r="AS90" s="214">
        <v>45043</v>
      </c>
      <c r="AT90" s="222" t="s">
        <v>204</v>
      </c>
      <c r="AU90" s="218" t="s">
        <v>14</v>
      </c>
      <c r="AV90" s="218">
        <v>0</v>
      </c>
      <c r="AW90" s="218" t="s">
        <v>30</v>
      </c>
      <c r="AX90" s="218">
        <v>2</v>
      </c>
      <c r="AY90" s="218" t="s">
        <v>177</v>
      </c>
      <c r="AZ90" s="218">
        <v>0</v>
      </c>
      <c r="BA90" s="219">
        <v>43508</v>
      </c>
      <c r="BB90" s="221" t="s">
        <v>203</v>
      </c>
      <c r="BC90" s="213" t="s">
        <v>14</v>
      </c>
      <c r="BD90" s="213">
        <v>0</v>
      </c>
      <c r="BE90" s="213" t="s">
        <v>30</v>
      </c>
      <c r="BF90" s="213">
        <v>2</v>
      </c>
      <c r="BG90" s="213" t="s">
        <v>177</v>
      </c>
      <c r="BH90" s="213">
        <v>0</v>
      </c>
      <c r="BI90" s="214">
        <v>43508</v>
      </c>
      <c r="BJ90" s="222" t="s">
        <v>7403</v>
      </c>
      <c r="BK90" s="222">
        <v>191</v>
      </c>
      <c r="BL90" s="222" t="s">
        <v>7341</v>
      </c>
      <c r="BM90" s="222" t="s">
        <v>74</v>
      </c>
      <c r="BN90" s="222">
        <v>1</v>
      </c>
      <c r="BO90" s="222" t="s">
        <v>7402</v>
      </c>
      <c r="BP90" s="218" t="s">
        <v>1396</v>
      </c>
      <c r="BQ90" s="223">
        <v>45043</v>
      </c>
      <c r="BR90" s="221" t="s">
        <v>200</v>
      </c>
      <c r="BS90" s="224" t="s">
        <v>14</v>
      </c>
      <c r="BT90" s="224">
        <v>0</v>
      </c>
      <c r="BU90" s="224" t="s">
        <v>30</v>
      </c>
      <c r="BV90" s="224">
        <v>2</v>
      </c>
      <c r="BW90" s="224" t="s">
        <v>177</v>
      </c>
      <c r="BX90" s="224">
        <v>0</v>
      </c>
      <c r="BY90" s="214">
        <v>43508</v>
      </c>
      <c r="BZ90" s="222" t="s">
        <v>201</v>
      </c>
      <c r="CA90" s="222" t="s">
        <v>14</v>
      </c>
      <c r="CB90" s="222">
        <v>0</v>
      </c>
      <c r="CC90" s="222" t="s">
        <v>14</v>
      </c>
      <c r="CD90" s="222" t="s">
        <v>14</v>
      </c>
      <c r="CE90" s="222" t="s">
        <v>177</v>
      </c>
      <c r="CF90" s="222">
        <v>0</v>
      </c>
      <c r="CG90" s="223">
        <v>43508</v>
      </c>
      <c r="CH90" s="221" t="s">
        <v>9990</v>
      </c>
      <c r="CI90" s="222" t="e">
        <v>#N/A</v>
      </c>
      <c r="CJ90" s="222" t="e">
        <v>#N/A</v>
      </c>
      <c r="CK90" s="222" t="e">
        <v>#N/A</v>
      </c>
      <c r="CL90" s="222" t="e">
        <v>#N/A</v>
      </c>
      <c r="CM90" s="222" t="e">
        <v>#N/A</v>
      </c>
      <c r="CN90" s="222" t="e">
        <v>#N/A</v>
      </c>
      <c r="CO90" s="225" t="e">
        <v>#N/A</v>
      </c>
      <c r="CP90" s="222" t="s">
        <v>202</v>
      </c>
      <c r="CQ90" s="224" t="s">
        <v>14</v>
      </c>
      <c r="CR90" s="224">
        <v>0</v>
      </c>
      <c r="CS90" s="224" t="s">
        <v>30</v>
      </c>
      <c r="CT90" s="224">
        <v>2</v>
      </c>
      <c r="CU90" s="224" t="s">
        <v>177</v>
      </c>
      <c r="CV90" s="224">
        <v>0</v>
      </c>
      <c r="CW90" s="214">
        <v>43508</v>
      </c>
      <c r="CX90" s="222" t="s">
        <v>2153</v>
      </c>
      <c r="CY90" s="218">
        <v>1960000</v>
      </c>
      <c r="CZ90" s="218" t="s">
        <v>2146</v>
      </c>
      <c r="DA90" s="218" t="s">
        <v>74</v>
      </c>
      <c r="DB90" s="218">
        <v>1</v>
      </c>
      <c r="DC90" s="218" t="s">
        <v>2148</v>
      </c>
      <c r="DD90" s="218" t="s">
        <v>2147</v>
      </c>
      <c r="DE90" s="220">
        <v>44803</v>
      </c>
      <c r="DF90" s="221" t="s">
        <v>2225</v>
      </c>
      <c r="DG90" s="213">
        <v>3640000</v>
      </c>
      <c r="DH90" s="224" t="s">
        <v>2221</v>
      </c>
      <c r="DI90" s="224" t="s">
        <v>1882</v>
      </c>
      <c r="DJ90" s="224">
        <v>2</v>
      </c>
      <c r="DK90" s="224" t="s">
        <v>2148</v>
      </c>
      <c r="DL90" s="224" t="s">
        <v>2222</v>
      </c>
      <c r="DM90" s="214">
        <v>44816</v>
      </c>
      <c r="DN90" s="222" t="s">
        <v>2149</v>
      </c>
      <c r="DO90" s="218">
        <v>450000</v>
      </c>
      <c r="DP90" s="222" t="s">
        <v>2146</v>
      </c>
      <c r="DQ90" s="222" t="s">
        <v>74</v>
      </c>
      <c r="DR90" s="222">
        <v>1</v>
      </c>
      <c r="DS90" s="222" t="s">
        <v>2148</v>
      </c>
      <c r="DT90" s="222" t="s">
        <v>2147</v>
      </c>
      <c r="DU90" s="223">
        <v>44803</v>
      </c>
      <c r="DV90" s="221" t="s">
        <v>2150</v>
      </c>
      <c r="DW90" s="213">
        <v>1599000</v>
      </c>
      <c r="DX90" s="224" t="s">
        <v>2146</v>
      </c>
      <c r="DY90" s="224" t="s">
        <v>74</v>
      </c>
      <c r="DZ90" s="224">
        <v>1</v>
      </c>
      <c r="EA90" s="224" t="s">
        <v>2148</v>
      </c>
      <c r="EB90" s="224" t="s">
        <v>2147</v>
      </c>
      <c r="EC90" s="214">
        <v>44803</v>
      </c>
      <c r="ED90" s="222" t="s">
        <v>2151</v>
      </c>
      <c r="EE90" s="218">
        <v>304000</v>
      </c>
      <c r="EF90" s="222" t="s">
        <v>2146</v>
      </c>
      <c r="EG90" s="222" t="s">
        <v>74</v>
      </c>
      <c r="EH90" s="222">
        <v>1</v>
      </c>
      <c r="EI90" s="222" t="s">
        <v>2148</v>
      </c>
      <c r="EJ90" s="222" t="s">
        <v>2147</v>
      </c>
      <c r="EK90" s="223">
        <v>44803</v>
      </c>
      <c r="EL90" s="221" t="s">
        <v>2152</v>
      </c>
      <c r="EM90" s="213">
        <v>57000</v>
      </c>
      <c r="EN90" s="224" t="s">
        <v>2146</v>
      </c>
      <c r="EO90" s="224" t="s">
        <v>74</v>
      </c>
      <c r="EP90" s="224">
        <v>1</v>
      </c>
      <c r="EQ90" s="224" t="s">
        <v>2148</v>
      </c>
      <c r="ER90" s="224" t="s">
        <v>2147</v>
      </c>
      <c r="ES90" s="214">
        <v>44803</v>
      </c>
      <c r="ET90" s="222" t="s">
        <v>7405</v>
      </c>
      <c r="EU90" s="222">
        <v>191</v>
      </c>
      <c r="EV90" s="222" t="s">
        <v>7341</v>
      </c>
      <c r="EW90" s="222" t="s">
        <v>74</v>
      </c>
      <c r="EX90" s="222">
        <v>1</v>
      </c>
      <c r="EY90" s="222" t="s">
        <v>7404</v>
      </c>
      <c r="EZ90" s="222" t="s">
        <v>1396</v>
      </c>
      <c r="FA90" s="223">
        <v>45043</v>
      </c>
      <c r="FB90" s="221" t="s">
        <v>7406</v>
      </c>
      <c r="FC90" s="224">
        <v>4</v>
      </c>
      <c r="FD90" s="224" t="s">
        <v>7384</v>
      </c>
      <c r="FE90" s="224" t="s">
        <v>74</v>
      </c>
      <c r="FF90" s="224">
        <v>1</v>
      </c>
      <c r="FG90" s="224" t="s">
        <v>7392</v>
      </c>
      <c r="FH90" s="224" t="s">
        <v>7385</v>
      </c>
      <c r="FI90" s="214">
        <v>45043</v>
      </c>
      <c r="FJ90" s="221" t="s">
        <v>210</v>
      </c>
      <c r="FK90" s="222" t="s">
        <v>14</v>
      </c>
      <c r="FL90" s="222">
        <v>0</v>
      </c>
      <c r="FM90" s="222" t="s">
        <v>30</v>
      </c>
      <c r="FN90" s="222">
        <v>2</v>
      </c>
      <c r="FO90" s="222" t="s">
        <v>177</v>
      </c>
      <c r="FP90" s="218">
        <v>0</v>
      </c>
      <c r="FQ90" s="219">
        <v>43508</v>
      </c>
      <c r="FR90" s="221" t="s">
        <v>211</v>
      </c>
      <c r="FS90" s="224" t="s">
        <v>14</v>
      </c>
      <c r="FT90" s="224">
        <v>0</v>
      </c>
      <c r="FU90" s="224" t="s">
        <v>30</v>
      </c>
      <c r="FV90" s="224">
        <v>2</v>
      </c>
      <c r="FW90" s="224" t="s">
        <v>177</v>
      </c>
      <c r="FX90" s="224">
        <v>0</v>
      </c>
      <c r="FY90" s="214">
        <v>43508</v>
      </c>
      <c r="FZ90" s="222" t="s">
        <v>3007</v>
      </c>
      <c r="GA90" s="222">
        <v>1</v>
      </c>
      <c r="GB90" s="222" t="s">
        <v>2373</v>
      </c>
      <c r="GC90" s="222" t="s">
        <v>30</v>
      </c>
      <c r="GD90" s="222">
        <v>2</v>
      </c>
      <c r="GE90" s="222" t="s">
        <v>14</v>
      </c>
      <c r="GF90" s="222" t="s">
        <v>14</v>
      </c>
      <c r="GG90" s="223">
        <v>44863</v>
      </c>
      <c r="GH90" s="221" t="s">
        <v>3013</v>
      </c>
      <c r="GI90" s="224">
        <v>3</v>
      </c>
      <c r="GJ90" s="224" t="s">
        <v>2373</v>
      </c>
      <c r="GK90" s="224" t="s">
        <v>30</v>
      </c>
      <c r="GL90" s="224">
        <v>2</v>
      </c>
      <c r="GM90" s="224" t="s">
        <v>14</v>
      </c>
      <c r="GN90" s="224" t="s">
        <v>14</v>
      </c>
      <c r="GO90" s="214">
        <v>44863</v>
      </c>
      <c r="GP90" s="222" t="s">
        <v>3008</v>
      </c>
      <c r="GQ90" s="222">
        <v>1</v>
      </c>
      <c r="GR90" s="222" t="s">
        <v>2373</v>
      </c>
      <c r="GS90" s="222" t="s">
        <v>30</v>
      </c>
      <c r="GT90" s="222">
        <v>2</v>
      </c>
      <c r="GU90" s="222" t="s">
        <v>14</v>
      </c>
      <c r="GV90" s="222" t="s">
        <v>14</v>
      </c>
      <c r="GW90" s="223">
        <v>44863</v>
      </c>
      <c r="GX90" s="221" t="s">
        <v>3014</v>
      </c>
      <c r="GY90" s="224">
        <v>2</v>
      </c>
      <c r="GZ90" s="224" t="s">
        <v>2373</v>
      </c>
      <c r="HA90" s="224" t="s">
        <v>30</v>
      </c>
      <c r="HB90" s="224">
        <v>2</v>
      </c>
      <c r="HC90" s="224" t="s">
        <v>14</v>
      </c>
      <c r="HD90" s="224" t="s">
        <v>14</v>
      </c>
      <c r="HE90" s="214">
        <v>44863</v>
      </c>
      <c r="HF90" s="222" t="s">
        <v>3006</v>
      </c>
      <c r="HG90" s="222">
        <v>2</v>
      </c>
      <c r="HH90" s="222" t="s">
        <v>2373</v>
      </c>
      <c r="HI90" s="222" t="s">
        <v>30</v>
      </c>
      <c r="HJ90" s="222">
        <v>2</v>
      </c>
      <c r="HK90" s="222" t="s">
        <v>14</v>
      </c>
      <c r="HL90" s="222" t="s">
        <v>14</v>
      </c>
      <c r="HM90" s="223">
        <v>44863</v>
      </c>
      <c r="HN90" s="221" t="s">
        <v>3012</v>
      </c>
      <c r="HO90" s="224">
        <v>2</v>
      </c>
      <c r="HP90" s="224" t="s">
        <v>2373</v>
      </c>
      <c r="HQ90" s="224" t="s">
        <v>30</v>
      </c>
      <c r="HR90" s="224">
        <v>2</v>
      </c>
      <c r="HS90" s="224" t="s">
        <v>14</v>
      </c>
      <c r="HT90" s="224" t="s">
        <v>14</v>
      </c>
      <c r="HU90" s="214">
        <v>44863</v>
      </c>
      <c r="HV90" s="222" t="s">
        <v>3009</v>
      </c>
      <c r="HW90" s="222">
        <v>3</v>
      </c>
      <c r="HX90" s="222" t="s">
        <v>2373</v>
      </c>
      <c r="HY90" s="222" t="s">
        <v>30</v>
      </c>
      <c r="HZ90" s="222">
        <v>2</v>
      </c>
      <c r="IA90" s="222" t="s">
        <v>14</v>
      </c>
      <c r="IB90" s="222" t="s">
        <v>14</v>
      </c>
      <c r="IC90" s="223">
        <v>44863</v>
      </c>
      <c r="ID90" s="221" t="s">
        <v>3011</v>
      </c>
      <c r="IE90" s="224">
        <v>2</v>
      </c>
      <c r="IF90" s="224" t="s">
        <v>2373</v>
      </c>
      <c r="IG90" s="224" t="s">
        <v>30</v>
      </c>
      <c r="IH90" s="224">
        <v>2</v>
      </c>
      <c r="II90" s="224" t="s">
        <v>14</v>
      </c>
      <c r="IJ90" s="224" t="s">
        <v>14</v>
      </c>
      <c r="IK90" s="214">
        <v>44863</v>
      </c>
      <c r="IL90" s="222" t="s">
        <v>3010</v>
      </c>
      <c r="IM90" s="222">
        <v>3</v>
      </c>
      <c r="IN90" s="222" t="s">
        <v>2373</v>
      </c>
      <c r="IO90" s="222" t="s">
        <v>30</v>
      </c>
      <c r="IP90" s="222">
        <v>2</v>
      </c>
      <c r="IQ90" s="222" t="s">
        <v>14</v>
      </c>
      <c r="IR90" s="222" t="s">
        <v>14</v>
      </c>
      <c r="IS90" s="223">
        <v>44863</v>
      </c>
    </row>
    <row r="91" spans="1:253" s="11" customFormat="1" ht="12.95" customHeight="1" x14ac:dyDescent="0.2">
      <c r="A91" s="11" t="s">
        <v>876</v>
      </c>
      <c r="B91" s="11" t="s">
        <v>9284</v>
      </c>
      <c r="C91" s="11" t="s">
        <v>877</v>
      </c>
      <c r="D91" s="11" t="s">
        <v>185</v>
      </c>
      <c r="E91" s="11" t="s">
        <v>8866</v>
      </c>
      <c r="F91" s="11" t="s">
        <v>2165</v>
      </c>
      <c r="G91" s="212">
        <v>24500000</v>
      </c>
      <c r="H91" s="213" t="s">
        <v>2146</v>
      </c>
      <c r="I91" s="213" t="s">
        <v>74</v>
      </c>
      <c r="J91" s="213">
        <v>1</v>
      </c>
      <c r="K91" s="213" t="s">
        <v>2163</v>
      </c>
      <c r="L91" s="213" t="s">
        <v>2147</v>
      </c>
      <c r="M91" s="214">
        <v>44803</v>
      </c>
      <c r="N91" s="221" t="s">
        <v>1245</v>
      </c>
      <c r="O91" s="216">
        <v>8616</v>
      </c>
      <c r="P91" s="216" t="s">
        <v>1242</v>
      </c>
      <c r="Q91" s="216" t="s">
        <v>30</v>
      </c>
      <c r="R91" s="216">
        <v>2</v>
      </c>
      <c r="S91" s="216" t="s">
        <v>1244</v>
      </c>
      <c r="T91" s="216" t="s">
        <v>1243</v>
      </c>
      <c r="U91" s="217">
        <v>44225</v>
      </c>
      <c r="V91" s="221" t="s">
        <v>2224</v>
      </c>
      <c r="W91" s="213">
        <v>4359000</v>
      </c>
      <c r="X91" s="213" t="s">
        <v>2221</v>
      </c>
      <c r="Y91" s="213" t="s">
        <v>1882</v>
      </c>
      <c r="Z91" s="213">
        <v>2</v>
      </c>
      <c r="AA91" s="213" t="s">
        <v>1770</v>
      </c>
      <c r="AB91" s="213" t="s">
        <v>2222</v>
      </c>
      <c r="AC91" s="214">
        <v>44816</v>
      </c>
      <c r="AD91" s="221" t="s">
        <v>2266</v>
      </c>
      <c r="AE91" s="218">
        <v>957000</v>
      </c>
      <c r="AF91" s="218" t="s">
        <v>2146</v>
      </c>
      <c r="AG91" s="218" t="s">
        <v>1882</v>
      </c>
      <c r="AH91" s="218">
        <v>2</v>
      </c>
      <c r="AI91" s="218" t="s">
        <v>2148</v>
      </c>
      <c r="AJ91" s="218" t="s">
        <v>2147</v>
      </c>
      <c r="AK91" s="219">
        <v>44823</v>
      </c>
      <c r="AL91" s="221" t="s">
        <v>7408</v>
      </c>
      <c r="AM91" s="213">
        <v>66000</v>
      </c>
      <c r="AN91" s="213" t="s">
        <v>7384</v>
      </c>
      <c r="AO91" s="213" t="s">
        <v>74</v>
      </c>
      <c r="AP91" s="213">
        <v>1</v>
      </c>
      <c r="AQ91" s="213" t="s">
        <v>7407</v>
      </c>
      <c r="AR91" s="213" t="s">
        <v>7385</v>
      </c>
      <c r="AS91" s="214">
        <v>45043</v>
      </c>
      <c r="AT91" s="222" t="s">
        <v>883</v>
      </c>
      <c r="AU91" s="218" t="s">
        <v>14</v>
      </c>
      <c r="AV91" s="218" t="s">
        <v>14</v>
      </c>
      <c r="AW91" s="218" t="s">
        <v>14</v>
      </c>
      <c r="AX91" s="218" t="s">
        <v>14</v>
      </c>
      <c r="AY91" s="218" t="s">
        <v>15</v>
      </c>
      <c r="AZ91" s="218" t="s">
        <v>14</v>
      </c>
      <c r="BA91" s="219">
        <v>43815</v>
      </c>
      <c r="BB91" s="221" t="s">
        <v>882</v>
      </c>
      <c r="BC91" s="213" t="s">
        <v>14</v>
      </c>
      <c r="BD91" s="213" t="s">
        <v>14</v>
      </c>
      <c r="BE91" s="213" t="s">
        <v>14</v>
      </c>
      <c r="BF91" s="213" t="s">
        <v>14</v>
      </c>
      <c r="BG91" s="213" t="s">
        <v>15</v>
      </c>
      <c r="BH91" s="213" t="s">
        <v>14</v>
      </c>
      <c r="BI91" s="214">
        <v>43815</v>
      </c>
      <c r="BJ91" s="222" t="s">
        <v>7410</v>
      </c>
      <c r="BK91" s="222">
        <v>24</v>
      </c>
      <c r="BL91" s="222" t="s">
        <v>7341</v>
      </c>
      <c r="BM91" s="222" t="s">
        <v>74</v>
      </c>
      <c r="BN91" s="222">
        <v>1</v>
      </c>
      <c r="BO91" s="222" t="s">
        <v>7409</v>
      </c>
      <c r="BP91" s="218" t="s">
        <v>1396</v>
      </c>
      <c r="BQ91" s="223">
        <v>45043</v>
      </c>
      <c r="BR91" s="221" t="s">
        <v>879</v>
      </c>
      <c r="BS91" s="224">
        <v>0</v>
      </c>
      <c r="BT91" s="224" t="s">
        <v>14</v>
      </c>
      <c r="BU91" s="224" t="s">
        <v>74</v>
      </c>
      <c r="BV91" s="224">
        <v>1</v>
      </c>
      <c r="BW91" s="224" t="s">
        <v>878</v>
      </c>
      <c r="BX91" s="224" t="s">
        <v>14</v>
      </c>
      <c r="BY91" s="214">
        <v>43815</v>
      </c>
      <c r="BZ91" s="222" t="s">
        <v>880</v>
      </c>
      <c r="CA91" s="222">
        <v>0</v>
      </c>
      <c r="CB91" s="222" t="s">
        <v>14</v>
      </c>
      <c r="CC91" s="222" t="s">
        <v>74</v>
      </c>
      <c r="CD91" s="222">
        <v>1</v>
      </c>
      <c r="CE91" s="222" t="s">
        <v>878</v>
      </c>
      <c r="CF91" s="222" t="s">
        <v>14</v>
      </c>
      <c r="CG91" s="223">
        <v>43815</v>
      </c>
      <c r="CH91" s="221" t="s">
        <v>9991</v>
      </c>
      <c r="CI91" s="222" t="e">
        <v>#N/A</v>
      </c>
      <c r="CJ91" s="222" t="e">
        <v>#N/A</v>
      </c>
      <c r="CK91" s="222" t="e">
        <v>#N/A</v>
      </c>
      <c r="CL91" s="222" t="e">
        <v>#N/A</v>
      </c>
      <c r="CM91" s="222" t="e">
        <v>#N/A</v>
      </c>
      <c r="CN91" s="222" t="e">
        <v>#N/A</v>
      </c>
      <c r="CO91" s="225" t="e">
        <v>#N/A</v>
      </c>
      <c r="CP91" s="222" t="s">
        <v>881</v>
      </c>
      <c r="CQ91" s="224">
        <v>0</v>
      </c>
      <c r="CR91" s="224" t="s">
        <v>14</v>
      </c>
      <c r="CS91" s="224" t="s">
        <v>74</v>
      </c>
      <c r="CT91" s="224">
        <v>1</v>
      </c>
      <c r="CU91" s="224" t="s">
        <v>878</v>
      </c>
      <c r="CV91" s="224" t="s">
        <v>14</v>
      </c>
      <c r="CW91" s="214">
        <v>43815</v>
      </c>
      <c r="CX91" s="222" t="s">
        <v>2267</v>
      </c>
      <c r="CY91" s="218">
        <v>589000</v>
      </c>
      <c r="CZ91" s="218" t="s">
        <v>2146</v>
      </c>
      <c r="DA91" s="218" t="s">
        <v>1882</v>
      </c>
      <c r="DB91" s="218">
        <v>2</v>
      </c>
      <c r="DC91" s="218" t="s">
        <v>2148</v>
      </c>
      <c r="DD91" s="218" t="s">
        <v>2147</v>
      </c>
      <c r="DE91" s="220">
        <v>44823</v>
      </c>
      <c r="DF91" s="221" t="s">
        <v>2223</v>
      </c>
      <c r="DG91" s="213">
        <v>3402000</v>
      </c>
      <c r="DH91" s="224" t="s">
        <v>2221</v>
      </c>
      <c r="DI91" s="224" t="s">
        <v>30</v>
      </c>
      <c r="DJ91" s="224">
        <v>2</v>
      </c>
      <c r="DK91" s="224" t="s">
        <v>2148</v>
      </c>
      <c r="DL91" s="224" t="s">
        <v>2222</v>
      </c>
      <c r="DM91" s="214">
        <v>44816</v>
      </c>
      <c r="DN91" s="222" t="s">
        <v>2262</v>
      </c>
      <c r="DO91" s="218">
        <v>368000</v>
      </c>
      <c r="DP91" s="222" t="s">
        <v>2146</v>
      </c>
      <c r="DQ91" s="222" t="s">
        <v>1882</v>
      </c>
      <c r="DR91" s="222">
        <v>2</v>
      </c>
      <c r="DS91" s="222" t="s">
        <v>2148</v>
      </c>
      <c r="DT91" s="222" t="s">
        <v>2147</v>
      </c>
      <c r="DU91" s="223">
        <v>44823</v>
      </c>
      <c r="DV91" s="221" t="s">
        <v>2263</v>
      </c>
      <c r="DW91" s="213">
        <v>551000</v>
      </c>
      <c r="DX91" s="224" t="s">
        <v>2146</v>
      </c>
      <c r="DY91" s="224" t="s">
        <v>1882</v>
      </c>
      <c r="DZ91" s="224">
        <v>2</v>
      </c>
      <c r="EA91" s="224" t="s">
        <v>2148</v>
      </c>
      <c r="EB91" s="224" t="s">
        <v>2147</v>
      </c>
      <c r="EC91" s="214">
        <v>44823</v>
      </c>
      <c r="ED91" s="222" t="s">
        <v>2264</v>
      </c>
      <c r="EE91" s="218">
        <v>32000</v>
      </c>
      <c r="EF91" s="222" t="s">
        <v>2146</v>
      </c>
      <c r="EG91" s="222" t="s">
        <v>1882</v>
      </c>
      <c r="EH91" s="222">
        <v>2</v>
      </c>
      <c r="EI91" s="222" t="s">
        <v>2148</v>
      </c>
      <c r="EJ91" s="222" t="s">
        <v>2147</v>
      </c>
      <c r="EK91" s="223">
        <v>44823</v>
      </c>
      <c r="EL91" s="221" t="s">
        <v>2265</v>
      </c>
      <c r="EM91" s="213">
        <v>6000</v>
      </c>
      <c r="EN91" s="224" t="s">
        <v>2146</v>
      </c>
      <c r="EO91" s="224" t="s">
        <v>1882</v>
      </c>
      <c r="EP91" s="224">
        <v>2</v>
      </c>
      <c r="EQ91" s="224" t="s">
        <v>2148</v>
      </c>
      <c r="ER91" s="224" t="s">
        <v>2147</v>
      </c>
      <c r="ES91" s="214">
        <v>44823</v>
      </c>
      <c r="ET91" s="222" t="s">
        <v>7412</v>
      </c>
      <c r="EU91" s="222">
        <v>24</v>
      </c>
      <c r="EV91" s="222" t="s">
        <v>7341</v>
      </c>
      <c r="EW91" s="222" t="s">
        <v>74</v>
      </c>
      <c r="EX91" s="222">
        <v>1</v>
      </c>
      <c r="EY91" s="222" t="s">
        <v>7411</v>
      </c>
      <c r="EZ91" s="222" t="s">
        <v>1396</v>
      </c>
      <c r="FA91" s="223">
        <v>45043</v>
      </c>
      <c r="FB91" s="221" t="s">
        <v>7414</v>
      </c>
      <c r="FC91" s="224">
        <v>2</v>
      </c>
      <c r="FD91" s="224" t="s">
        <v>7384</v>
      </c>
      <c r="FE91" s="224" t="s">
        <v>74</v>
      </c>
      <c r="FF91" s="224">
        <v>1</v>
      </c>
      <c r="FG91" s="224" t="s">
        <v>7413</v>
      </c>
      <c r="FH91" s="224" t="s">
        <v>7385</v>
      </c>
      <c r="FI91" s="214">
        <v>45043</v>
      </c>
      <c r="FJ91" s="221" t="s">
        <v>884</v>
      </c>
      <c r="FK91" s="222" t="s">
        <v>14</v>
      </c>
      <c r="FL91" s="222" t="s">
        <v>14</v>
      </c>
      <c r="FM91" s="222" t="s">
        <v>14</v>
      </c>
      <c r="FN91" s="222" t="s">
        <v>14</v>
      </c>
      <c r="FO91" s="222" t="s">
        <v>15</v>
      </c>
      <c r="FP91" s="218" t="s">
        <v>14</v>
      </c>
      <c r="FQ91" s="219">
        <v>43815</v>
      </c>
      <c r="FR91" s="221" t="s">
        <v>885</v>
      </c>
      <c r="FS91" s="224" t="s">
        <v>14</v>
      </c>
      <c r="FT91" s="224" t="s">
        <v>14</v>
      </c>
      <c r="FU91" s="224" t="s">
        <v>14</v>
      </c>
      <c r="FV91" s="224" t="s">
        <v>14</v>
      </c>
      <c r="FW91" s="224" t="s">
        <v>15</v>
      </c>
      <c r="FX91" s="224" t="s">
        <v>14</v>
      </c>
      <c r="FY91" s="214">
        <v>43815</v>
      </c>
      <c r="FZ91" s="222" t="s">
        <v>3016</v>
      </c>
      <c r="GA91" s="222">
        <v>1</v>
      </c>
      <c r="GB91" s="222" t="s">
        <v>2373</v>
      </c>
      <c r="GC91" s="222" t="s">
        <v>30</v>
      </c>
      <c r="GD91" s="222">
        <v>2</v>
      </c>
      <c r="GE91" s="222" t="s">
        <v>14</v>
      </c>
      <c r="GF91" s="222" t="s">
        <v>14</v>
      </c>
      <c r="GG91" s="223">
        <v>44863</v>
      </c>
      <c r="GH91" s="221" t="s">
        <v>3022</v>
      </c>
      <c r="GI91" s="224">
        <v>3</v>
      </c>
      <c r="GJ91" s="224" t="s">
        <v>2373</v>
      </c>
      <c r="GK91" s="224" t="s">
        <v>30</v>
      </c>
      <c r="GL91" s="224">
        <v>2</v>
      </c>
      <c r="GM91" s="224" t="s">
        <v>14</v>
      </c>
      <c r="GN91" s="224" t="s">
        <v>14</v>
      </c>
      <c r="GO91" s="214">
        <v>44863</v>
      </c>
      <c r="GP91" s="222" t="s">
        <v>3017</v>
      </c>
      <c r="GQ91" s="222">
        <v>1</v>
      </c>
      <c r="GR91" s="222" t="s">
        <v>2373</v>
      </c>
      <c r="GS91" s="222" t="s">
        <v>30</v>
      </c>
      <c r="GT91" s="222">
        <v>2</v>
      </c>
      <c r="GU91" s="222" t="s">
        <v>14</v>
      </c>
      <c r="GV91" s="222" t="s">
        <v>14</v>
      </c>
      <c r="GW91" s="223">
        <v>44863</v>
      </c>
      <c r="GX91" s="221" t="s">
        <v>3023</v>
      </c>
      <c r="GY91" s="224">
        <v>0</v>
      </c>
      <c r="GZ91" s="224" t="s">
        <v>2373</v>
      </c>
      <c r="HA91" s="224" t="s">
        <v>30</v>
      </c>
      <c r="HB91" s="224">
        <v>2</v>
      </c>
      <c r="HC91" s="224" t="s">
        <v>14</v>
      </c>
      <c r="HD91" s="224" t="s">
        <v>14</v>
      </c>
      <c r="HE91" s="214">
        <v>44863</v>
      </c>
      <c r="HF91" s="222" t="s">
        <v>3015</v>
      </c>
      <c r="HG91" s="222">
        <v>0</v>
      </c>
      <c r="HH91" s="222" t="s">
        <v>2373</v>
      </c>
      <c r="HI91" s="222" t="s">
        <v>30</v>
      </c>
      <c r="HJ91" s="222">
        <v>2</v>
      </c>
      <c r="HK91" s="222" t="s">
        <v>14</v>
      </c>
      <c r="HL91" s="222" t="s">
        <v>14</v>
      </c>
      <c r="HM91" s="223">
        <v>44863</v>
      </c>
      <c r="HN91" s="221" t="s">
        <v>3021</v>
      </c>
      <c r="HO91" s="224">
        <v>2</v>
      </c>
      <c r="HP91" s="224" t="s">
        <v>2373</v>
      </c>
      <c r="HQ91" s="224" t="s">
        <v>30</v>
      </c>
      <c r="HR91" s="224">
        <v>2</v>
      </c>
      <c r="HS91" s="224" t="s">
        <v>14</v>
      </c>
      <c r="HT91" s="224" t="s">
        <v>14</v>
      </c>
      <c r="HU91" s="214">
        <v>44863</v>
      </c>
      <c r="HV91" s="222" t="s">
        <v>3018</v>
      </c>
      <c r="HW91" s="222">
        <v>3</v>
      </c>
      <c r="HX91" s="222" t="s">
        <v>2373</v>
      </c>
      <c r="HY91" s="222" t="s">
        <v>30</v>
      </c>
      <c r="HZ91" s="222">
        <v>2</v>
      </c>
      <c r="IA91" s="222" t="s">
        <v>14</v>
      </c>
      <c r="IB91" s="222" t="s">
        <v>14</v>
      </c>
      <c r="IC91" s="223">
        <v>44863</v>
      </c>
      <c r="ID91" s="221" t="s">
        <v>3020</v>
      </c>
      <c r="IE91" s="224">
        <v>2</v>
      </c>
      <c r="IF91" s="224" t="s">
        <v>2373</v>
      </c>
      <c r="IG91" s="224" t="s">
        <v>30</v>
      </c>
      <c r="IH91" s="224">
        <v>2</v>
      </c>
      <c r="II91" s="224" t="s">
        <v>14</v>
      </c>
      <c r="IJ91" s="224" t="s">
        <v>14</v>
      </c>
      <c r="IK91" s="214">
        <v>44863</v>
      </c>
      <c r="IL91" s="222" t="s">
        <v>3019</v>
      </c>
      <c r="IM91" s="222">
        <v>3</v>
      </c>
      <c r="IN91" s="222" t="s">
        <v>2373</v>
      </c>
      <c r="IO91" s="222" t="s">
        <v>30</v>
      </c>
      <c r="IP91" s="222">
        <v>2</v>
      </c>
      <c r="IQ91" s="222" t="s">
        <v>14</v>
      </c>
      <c r="IR91" s="222" t="s">
        <v>14</v>
      </c>
      <c r="IS91" s="223">
        <v>44863</v>
      </c>
    </row>
    <row r="92" spans="1:253" s="11" customFormat="1" ht="12.95" customHeight="1" x14ac:dyDescent="0.2">
      <c r="A92" s="11" t="s">
        <v>758</v>
      </c>
      <c r="B92" s="11" t="s">
        <v>9269</v>
      </c>
      <c r="C92" s="11" t="s">
        <v>759</v>
      </c>
      <c r="D92" s="11" t="s">
        <v>734</v>
      </c>
      <c r="E92" s="11" t="s">
        <v>8867</v>
      </c>
      <c r="F92" s="11" t="s">
        <v>7922</v>
      </c>
      <c r="G92" s="212">
        <v>222847000</v>
      </c>
      <c r="H92" s="213" t="s">
        <v>7879</v>
      </c>
      <c r="I92" s="213" t="s">
        <v>1882</v>
      </c>
      <c r="J92" s="213">
        <v>2</v>
      </c>
      <c r="K92" s="213" t="s">
        <v>7881</v>
      </c>
      <c r="L92" s="213" t="s">
        <v>7880</v>
      </c>
      <c r="M92" s="214">
        <v>45046</v>
      </c>
      <c r="N92" s="221" t="s">
        <v>2328</v>
      </c>
      <c r="O92" s="216">
        <v>910770</v>
      </c>
      <c r="P92" s="216" t="s">
        <v>2325</v>
      </c>
      <c r="Q92" s="216" t="s">
        <v>1882</v>
      </c>
      <c r="R92" s="216">
        <v>2</v>
      </c>
      <c r="S92" s="216" t="s">
        <v>2327</v>
      </c>
      <c r="T92" s="216" t="s">
        <v>2326</v>
      </c>
      <c r="U92" s="217">
        <v>44833</v>
      </c>
      <c r="V92" s="221" t="s">
        <v>7924</v>
      </c>
      <c r="W92" s="213">
        <v>222847000</v>
      </c>
      <c r="X92" s="213" t="s">
        <v>7879</v>
      </c>
      <c r="Y92" s="213" t="s">
        <v>1882</v>
      </c>
      <c r="Z92" s="213">
        <v>2</v>
      </c>
      <c r="AA92" s="213" t="s">
        <v>7923</v>
      </c>
      <c r="AB92" s="213" t="s">
        <v>7880</v>
      </c>
      <c r="AC92" s="214">
        <v>45046</v>
      </c>
      <c r="AD92" s="221" t="s">
        <v>7928</v>
      </c>
      <c r="AE92" s="218">
        <v>23152000</v>
      </c>
      <c r="AF92" s="218" t="s">
        <v>7925</v>
      </c>
      <c r="AG92" s="218" t="s">
        <v>19</v>
      </c>
      <c r="AH92" s="218">
        <v>3</v>
      </c>
      <c r="AI92" s="218" t="s">
        <v>7927</v>
      </c>
      <c r="AJ92" s="218" t="s">
        <v>7926</v>
      </c>
      <c r="AK92" s="219">
        <v>45046</v>
      </c>
      <c r="AL92" s="221" t="s">
        <v>7932</v>
      </c>
      <c r="AM92" s="213">
        <v>6104000</v>
      </c>
      <c r="AN92" s="213" t="s">
        <v>7929</v>
      </c>
      <c r="AO92" s="213" t="s">
        <v>19</v>
      </c>
      <c r="AP92" s="213">
        <v>3</v>
      </c>
      <c r="AQ92" s="213" t="s">
        <v>7931</v>
      </c>
      <c r="AR92" s="213" t="s">
        <v>7930</v>
      </c>
      <c r="AS92" s="214">
        <v>45046</v>
      </c>
      <c r="AT92" s="222" t="s">
        <v>4239</v>
      </c>
      <c r="AU92" s="218">
        <v>2416</v>
      </c>
      <c r="AV92" s="218" t="s">
        <v>4236</v>
      </c>
      <c r="AW92" s="218" t="s">
        <v>19</v>
      </c>
      <c r="AX92" s="218">
        <v>3</v>
      </c>
      <c r="AY92" s="218" t="s">
        <v>4238</v>
      </c>
      <c r="AZ92" s="218" t="s">
        <v>4237</v>
      </c>
      <c r="BA92" s="219">
        <v>44952</v>
      </c>
      <c r="BB92" s="221" t="s">
        <v>5007</v>
      </c>
      <c r="BC92" s="213">
        <v>5934949</v>
      </c>
      <c r="BD92" s="213" t="s">
        <v>5004</v>
      </c>
      <c r="BE92" s="213" t="s">
        <v>1882</v>
      </c>
      <c r="BF92" s="213">
        <v>2</v>
      </c>
      <c r="BG92" s="213" t="s">
        <v>5006</v>
      </c>
      <c r="BH92" s="213" t="s">
        <v>5005</v>
      </c>
      <c r="BI92" s="214">
        <v>44985</v>
      </c>
      <c r="BJ92" s="222" t="s">
        <v>7933</v>
      </c>
      <c r="BK92" s="222">
        <v>4715</v>
      </c>
      <c r="BL92" s="222" t="s">
        <v>7889</v>
      </c>
      <c r="BM92" s="222" t="s">
        <v>1882</v>
      </c>
      <c r="BN92" s="222">
        <v>2</v>
      </c>
      <c r="BO92" s="222" t="s">
        <v>7920</v>
      </c>
      <c r="BP92" s="218" t="s">
        <v>1396</v>
      </c>
      <c r="BQ92" s="223">
        <v>45046</v>
      </c>
      <c r="BR92" s="221" t="s">
        <v>4019</v>
      </c>
      <c r="BS92" s="224">
        <v>174000</v>
      </c>
      <c r="BT92" s="224" t="s">
        <v>4016</v>
      </c>
      <c r="BU92" s="224" t="s">
        <v>1882</v>
      </c>
      <c r="BV92" s="224">
        <v>2</v>
      </c>
      <c r="BW92" s="224" t="s">
        <v>4018</v>
      </c>
      <c r="BX92" s="224" t="s">
        <v>4017</v>
      </c>
      <c r="BY92" s="214">
        <v>44919</v>
      </c>
      <c r="BZ92" s="222" t="s">
        <v>2129</v>
      </c>
      <c r="CA92" s="222" t="s">
        <v>14</v>
      </c>
      <c r="CB92" s="222" t="s">
        <v>14</v>
      </c>
      <c r="CC92" s="222" t="s">
        <v>14</v>
      </c>
      <c r="CD92" s="222" t="s">
        <v>14</v>
      </c>
      <c r="CE92" s="222" t="s">
        <v>2128</v>
      </c>
      <c r="CF92" s="222" t="s">
        <v>14</v>
      </c>
      <c r="CG92" s="223">
        <v>44803</v>
      </c>
      <c r="CH92" s="221" t="s">
        <v>9992</v>
      </c>
      <c r="CI92" s="222" t="e">
        <v>#N/A</v>
      </c>
      <c r="CJ92" s="222" t="e">
        <v>#N/A</v>
      </c>
      <c r="CK92" s="222" t="e">
        <v>#N/A</v>
      </c>
      <c r="CL92" s="222" t="e">
        <v>#N/A</v>
      </c>
      <c r="CM92" s="222" t="e">
        <v>#N/A</v>
      </c>
      <c r="CN92" s="222" t="e">
        <v>#N/A</v>
      </c>
      <c r="CO92" s="225" t="e">
        <v>#N/A</v>
      </c>
      <c r="CP92" s="222" t="s">
        <v>763</v>
      </c>
      <c r="CQ92" s="224" t="s">
        <v>14</v>
      </c>
      <c r="CR92" s="224" t="s">
        <v>739</v>
      </c>
      <c r="CS92" s="224" t="s">
        <v>14</v>
      </c>
      <c r="CT92" s="224" t="s">
        <v>14</v>
      </c>
      <c r="CU92" s="224" t="s">
        <v>762</v>
      </c>
      <c r="CV92" s="224" t="s">
        <v>740</v>
      </c>
      <c r="CW92" s="214">
        <v>43649</v>
      </c>
      <c r="CX92" s="222" t="s">
        <v>7936</v>
      </c>
      <c r="CY92" s="218">
        <v>15352000</v>
      </c>
      <c r="CZ92" s="218" t="s">
        <v>7925</v>
      </c>
      <c r="DA92" s="218" t="s">
        <v>19</v>
      </c>
      <c r="DB92" s="218">
        <v>3</v>
      </c>
      <c r="DC92" s="218" t="s">
        <v>7942</v>
      </c>
      <c r="DD92" s="218" t="s">
        <v>7926</v>
      </c>
      <c r="DE92" s="220">
        <v>45046</v>
      </c>
      <c r="DF92" s="221" t="s">
        <v>7939</v>
      </c>
      <c r="DG92" s="213">
        <v>199695000</v>
      </c>
      <c r="DH92" s="224" t="s">
        <v>7937</v>
      </c>
      <c r="DI92" s="224" t="s">
        <v>19</v>
      </c>
      <c r="DJ92" s="224">
        <v>3</v>
      </c>
      <c r="DK92" s="224" t="s">
        <v>7935</v>
      </c>
      <c r="DL92" s="224" t="s">
        <v>7938</v>
      </c>
      <c r="DM92" s="214">
        <v>45046</v>
      </c>
      <c r="DN92" s="222" t="s">
        <v>7941</v>
      </c>
      <c r="DO92" s="218">
        <v>7800000</v>
      </c>
      <c r="DP92" s="222" t="s">
        <v>7940</v>
      </c>
      <c r="DQ92" s="222" t="s">
        <v>19</v>
      </c>
      <c r="DR92" s="222">
        <v>3</v>
      </c>
      <c r="DS92" s="222" t="s">
        <v>7935</v>
      </c>
      <c r="DT92" s="222" t="s">
        <v>7926</v>
      </c>
      <c r="DU92" s="223">
        <v>45046</v>
      </c>
      <c r="DV92" s="221" t="s">
        <v>7943</v>
      </c>
      <c r="DW92" s="213">
        <v>12630000</v>
      </c>
      <c r="DX92" s="224" t="s">
        <v>7925</v>
      </c>
      <c r="DY92" s="224" t="s">
        <v>19</v>
      </c>
      <c r="DZ92" s="224">
        <v>3</v>
      </c>
      <c r="EA92" s="224" t="s">
        <v>7942</v>
      </c>
      <c r="EB92" s="224" t="s">
        <v>7926</v>
      </c>
      <c r="EC92" s="214">
        <v>45046</v>
      </c>
      <c r="ED92" s="222" t="s">
        <v>7946</v>
      </c>
      <c r="EE92" s="218">
        <v>2522000</v>
      </c>
      <c r="EF92" s="222" t="s">
        <v>7944</v>
      </c>
      <c r="EG92" s="222" t="s">
        <v>19</v>
      </c>
      <c r="EH92" s="222">
        <v>3</v>
      </c>
      <c r="EI92" s="222" t="s">
        <v>7935</v>
      </c>
      <c r="EJ92" s="222" t="s">
        <v>7945</v>
      </c>
      <c r="EK92" s="223">
        <v>45046</v>
      </c>
      <c r="EL92" s="221" t="s">
        <v>7948</v>
      </c>
      <c r="EM92" s="213">
        <v>200000</v>
      </c>
      <c r="EN92" s="224" t="s">
        <v>7947</v>
      </c>
      <c r="EO92" s="224" t="s">
        <v>19</v>
      </c>
      <c r="EP92" s="224">
        <v>3</v>
      </c>
      <c r="EQ92" s="224" t="s">
        <v>7935</v>
      </c>
      <c r="ER92" s="224" t="s">
        <v>7945</v>
      </c>
      <c r="ES92" s="214">
        <v>45046</v>
      </c>
      <c r="ET92" s="222" t="s">
        <v>7934</v>
      </c>
      <c r="EU92" s="222">
        <v>4715</v>
      </c>
      <c r="EV92" s="222" t="s">
        <v>7889</v>
      </c>
      <c r="EW92" s="222" t="s">
        <v>1882</v>
      </c>
      <c r="EX92" s="222">
        <v>2</v>
      </c>
      <c r="EY92" s="222" t="s">
        <v>7920</v>
      </c>
      <c r="EZ92" s="222" t="s">
        <v>1396</v>
      </c>
      <c r="FA92" s="223">
        <v>45046</v>
      </c>
      <c r="FB92" s="221" t="s">
        <v>761</v>
      </c>
      <c r="FC92" s="224">
        <v>5</v>
      </c>
      <c r="FD92" s="224" t="s">
        <v>14</v>
      </c>
      <c r="FE92" s="224" t="s">
        <v>30</v>
      </c>
      <c r="FF92" s="224">
        <v>2</v>
      </c>
      <c r="FG92" s="224" t="s">
        <v>760</v>
      </c>
      <c r="FH92" s="224" t="s">
        <v>14</v>
      </c>
      <c r="FI92" s="214">
        <v>43649</v>
      </c>
      <c r="FJ92" s="221" t="s">
        <v>764</v>
      </c>
      <c r="FK92" s="222" t="s">
        <v>14</v>
      </c>
      <c r="FL92" s="222" t="s">
        <v>14</v>
      </c>
      <c r="FM92" s="222" t="s">
        <v>14</v>
      </c>
      <c r="FN92" s="222" t="s">
        <v>14</v>
      </c>
      <c r="FO92" s="222" t="s">
        <v>735</v>
      </c>
      <c r="FP92" s="218" t="s">
        <v>14</v>
      </c>
      <c r="FQ92" s="219">
        <v>43649</v>
      </c>
      <c r="FR92" s="221" t="s">
        <v>765</v>
      </c>
      <c r="FS92" s="224">
        <v>800000</v>
      </c>
      <c r="FT92" s="224" t="s">
        <v>744</v>
      </c>
      <c r="FU92" s="224" t="s">
        <v>30</v>
      </c>
      <c r="FV92" s="224">
        <v>2</v>
      </c>
      <c r="FW92" s="224" t="s">
        <v>746</v>
      </c>
      <c r="FX92" s="224" t="s">
        <v>745</v>
      </c>
      <c r="FY92" s="214">
        <v>43649</v>
      </c>
      <c r="FZ92" s="222" t="s">
        <v>3451</v>
      </c>
      <c r="GA92" s="222">
        <v>1</v>
      </c>
      <c r="GB92" s="222" t="s">
        <v>2373</v>
      </c>
      <c r="GC92" s="222" t="s">
        <v>30</v>
      </c>
      <c r="GD92" s="222">
        <v>2</v>
      </c>
      <c r="GE92" s="222" t="s">
        <v>14</v>
      </c>
      <c r="GF92" s="222" t="s">
        <v>14</v>
      </c>
      <c r="GG92" s="223">
        <v>44865</v>
      </c>
      <c r="GH92" s="221" t="s">
        <v>3457</v>
      </c>
      <c r="GI92" s="224">
        <v>3</v>
      </c>
      <c r="GJ92" s="224" t="s">
        <v>2373</v>
      </c>
      <c r="GK92" s="224" t="s">
        <v>30</v>
      </c>
      <c r="GL92" s="224">
        <v>2</v>
      </c>
      <c r="GM92" s="224" t="s">
        <v>14</v>
      </c>
      <c r="GN92" s="224" t="s">
        <v>14</v>
      </c>
      <c r="GO92" s="214">
        <v>44865</v>
      </c>
      <c r="GP92" s="222" t="s">
        <v>3452</v>
      </c>
      <c r="GQ92" s="222">
        <v>1</v>
      </c>
      <c r="GR92" s="222" t="s">
        <v>2373</v>
      </c>
      <c r="GS92" s="222" t="s">
        <v>30</v>
      </c>
      <c r="GT92" s="222">
        <v>2</v>
      </c>
      <c r="GU92" s="222" t="s">
        <v>14</v>
      </c>
      <c r="GV92" s="222" t="s">
        <v>14</v>
      </c>
      <c r="GW92" s="223">
        <v>44865</v>
      </c>
      <c r="GX92" s="221" t="s">
        <v>3458</v>
      </c>
      <c r="GY92" s="224">
        <v>1</v>
      </c>
      <c r="GZ92" s="224" t="s">
        <v>2373</v>
      </c>
      <c r="HA92" s="224" t="s">
        <v>30</v>
      </c>
      <c r="HB92" s="224">
        <v>2</v>
      </c>
      <c r="HC92" s="224" t="s">
        <v>14</v>
      </c>
      <c r="HD92" s="224" t="s">
        <v>14</v>
      </c>
      <c r="HE92" s="214">
        <v>44865</v>
      </c>
      <c r="HF92" s="222" t="s">
        <v>3450</v>
      </c>
      <c r="HG92" s="222">
        <v>2</v>
      </c>
      <c r="HH92" s="222" t="s">
        <v>2373</v>
      </c>
      <c r="HI92" s="222" t="s">
        <v>30</v>
      </c>
      <c r="HJ92" s="222">
        <v>2</v>
      </c>
      <c r="HK92" s="222" t="s">
        <v>14</v>
      </c>
      <c r="HL92" s="222" t="s">
        <v>14</v>
      </c>
      <c r="HM92" s="223">
        <v>44865</v>
      </c>
      <c r="HN92" s="221" t="s">
        <v>3456</v>
      </c>
      <c r="HO92" s="224">
        <v>3</v>
      </c>
      <c r="HP92" s="224" t="s">
        <v>2373</v>
      </c>
      <c r="HQ92" s="224" t="s">
        <v>30</v>
      </c>
      <c r="HR92" s="224">
        <v>2</v>
      </c>
      <c r="HS92" s="224" t="s">
        <v>14</v>
      </c>
      <c r="HT92" s="224" t="s">
        <v>14</v>
      </c>
      <c r="HU92" s="214">
        <v>44865</v>
      </c>
      <c r="HV92" s="222" t="s">
        <v>3453</v>
      </c>
      <c r="HW92" s="222">
        <v>3</v>
      </c>
      <c r="HX92" s="222" t="s">
        <v>2373</v>
      </c>
      <c r="HY92" s="222" t="s">
        <v>30</v>
      </c>
      <c r="HZ92" s="222">
        <v>2</v>
      </c>
      <c r="IA92" s="222" t="s">
        <v>14</v>
      </c>
      <c r="IB92" s="222" t="s">
        <v>14</v>
      </c>
      <c r="IC92" s="223">
        <v>44865</v>
      </c>
      <c r="ID92" s="221" t="s">
        <v>3455</v>
      </c>
      <c r="IE92" s="224">
        <v>1</v>
      </c>
      <c r="IF92" s="224" t="s">
        <v>2373</v>
      </c>
      <c r="IG92" s="224" t="s">
        <v>30</v>
      </c>
      <c r="IH92" s="224">
        <v>2</v>
      </c>
      <c r="II92" s="224" t="s">
        <v>14</v>
      </c>
      <c r="IJ92" s="224" t="s">
        <v>14</v>
      </c>
      <c r="IK92" s="214">
        <v>44865</v>
      </c>
      <c r="IL92" s="222" t="s">
        <v>3454</v>
      </c>
      <c r="IM92" s="222">
        <v>3</v>
      </c>
      <c r="IN92" s="222" t="s">
        <v>2373</v>
      </c>
      <c r="IO92" s="222" t="s">
        <v>30</v>
      </c>
      <c r="IP92" s="222">
        <v>2</v>
      </c>
      <c r="IQ92" s="222" t="s">
        <v>14</v>
      </c>
      <c r="IR92" s="222" t="s">
        <v>14</v>
      </c>
      <c r="IS92" s="223">
        <v>44865</v>
      </c>
    </row>
    <row r="93" spans="1:253" s="11" customFormat="1" ht="12.95" customHeight="1" x14ac:dyDescent="0.2">
      <c r="A93" s="11" t="s">
        <v>748</v>
      </c>
      <c r="B93" s="11" t="s">
        <v>9546</v>
      </c>
      <c r="C93" s="11" t="s">
        <v>749</v>
      </c>
      <c r="D93" s="11" t="s">
        <v>734</v>
      </c>
      <c r="E93" s="11" t="s">
        <v>8867</v>
      </c>
      <c r="F93" s="11" t="s">
        <v>7917</v>
      </c>
      <c r="G93" s="212">
        <v>222847000</v>
      </c>
      <c r="H93" s="213" t="s">
        <v>7879</v>
      </c>
      <c r="I93" s="213" t="s">
        <v>1882</v>
      </c>
      <c r="J93" s="213">
        <v>2</v>
      </c>
      <c r="K93" s="213" t="s">
        <v>7881</v>
      </c>
      <c r="L93" s="213" t="s">
        <v>7880</v>
      </c>
      <c r="M93" s="214">
        <v>45046</v>
      </c>
      <c r="N93" s="221" t="s">
        <v>2324</v>
      </c>
      <c r="O93" s="216">
        <v>142964</v>
      </c>
      <c r="P93" s="216" t="s">
        <v>2304</v>
      </c>
      <c r="Q93" s="216" t="s">
        <v>1882</v>
      </c>
      <c r="R93" s="216">
        <v>2</v>
      </c>
      <c r="S93" s="216" t="s">
        <v>2323</v>
      </c>
      <c r="T93" s="216" t="s">
        <v>2310</v>
      </c>
      <c r="U93" s="217">
        <v>44833</v>
      </c>
      <c r="V93" s="221" t="s">
        <v>1698</v>
      </c>
      <c r="W93" s="213">
        <v>15532000</v>
      </c>
      <c r="X93" s="213" t="s">
        <v>1695</v>
      </c>
      <c r="Y93" s="213" t="s">
        <v>30</v>
      </c>
      <c r="Z93" s="213">
        <v>2</v>
      </c>
      <c r="AA93" s="213" t="s">
        <v>1697</v>
      </c>
      <c r="AB93" s="213" t="s">
        <v>1696</v>
      </c>
      <c r="AC93" s="214">
        <v>44741</v>
      </c>
      <c r="AD93" s="221" t="s">
        <v>4992</v>
      </c>
      <c r="AE93" s="218">
        <v>2161000</v>
      </c>
      <c r="AF93" s="218" t="s">
        <v>4978</v>
      </c>
      <c r="AG93" s="218" t="s">
        <v>19</v>
      </c>
      <c r="AH93" s="218">
        <v>3</v>
      </c>
      <c r="AI93" s="218" t="s">
        <v>4991</v>
      </c>
      <c r="AJ93" s="218" t="s">
        <v>4979</v>
      </c>
      <c r="AK93" s="219">
        <v>44985</v>
      </c>
      <c r="AL93" s="221" t="s">
        <v>5757</v>
      </c>
      <c r="AM93" s="213">
        <v>581000</v>
      </c>
      <c r="AN93" s="213" t="s">
        <v>5755</v>
      </c>
      <c r="AO93" s="213" t="s">
        <v>19</v>
      </c>
      <c r="AP93" s="213">
        <v>3</v>
      </c>
      <c r="AQ93" s="213" t="s">
        <v>5756</v>
      </c>
      <c r="AR93" s="213" t="s">
        <v>5756</v>
      </c>
      <c r="AS93" s="214">
        <v>45014</v>
      </c>
      <c r="AT93" s="222" t="s">
        <v>769</v>
      </c>
      <c r="AU93" s="218" t="s">
        <v>14</v>
      </c>
      <c r="AV93" s="218" t="s">
        <v>14</v>
      </c>
      <c r="AW93" s="218" t="s">
        <v>14</v>
      </c>
      <c r="AX93" s="218" t="s">
        <v>14</v>
      </c>
      <c r="AY93" s="218" t="s">
        <v>767</v>
      </c>
      <c r="AZ93" s="218" t="s">
        <v>14</v>
      </c>
      <c r="BA93" s="219">
        <v>43672</v>
      </c>
      <c r="BB93" s="221" t="s">
        <v>768</v>
      </c>
      <c r="BC93" s="213" t="s">
        <v>14</v>
      </c>
      <c r="BD93" s="213" t="s">
        <v>14</v>
      </c>
      <c r="BE93" s="213" t="s">
        <v>14</v>
      </c>
      <c r="BF93" s="213" t="s">
        <v>14</v>
      </c>
      <c r="BG93" s="213" t="s">
        <v>767</v>
      </c>
      <c r="BH93" s="213" t="s">
        <v>14</v>
      </c>
      <c r="BI93" s="214">
        <v>43672</v>
      </c>
      <c r="BJ93" s="222" t="s">
        <v>7919</v>
      </c>
      <c r="BK93" s="222">
        <v>449</v>
      </c>
      <c r="BL93" s="222" t="s">
        <v>7889</v>
      </c>
      <c r="BM93" s="222" t="s">
        <v>1882</v>
      </c>
      <c r="BN93" s="222">
        <v>2</v>
      </c>
      <c r="BO93" s="222" t="s">
        <v>7918</v>
      </c>
      <c r="BP93" s="218" t="s">
        <v>1396</v>
      </c>
      <c r="BQ93" s="223">
        <v>45046</v>
      </c>
      <c r="BR93" s="221" t="s">
        <v>750</v>
      </c>
      <c r="BS93" s="224" t="s">
        <v>14</v>
      </c>
      <c r="BT93" s="224" t="s">
        <v>14</v>
      </c>
      <c r="BU93" s="224" t="s">
        <v>14</v>
      </c>
      <c r="BV93" s="224" t="s">
        <v>14</v>
      </c>
      <c r="BW93" s="224" t="s">
        <v>735</v>
      </c>
      <c r="BX93" s="224" t="s">
        <v>14</v>
      </c>
      <c r="BY93" s="214">
        <v>43648</v>
      </c>
      <c r="BZ93" s="222" t="s">
        <v>2130</v>
      </c>
      <c r="CA93" s="222" t="s">
        <v>14</v>
      </c>
      <c r="CB93" s="222" t="s">
        <v>14</v>
      </c>
      <c r="CC93" s="222" t="s">
        <v>14</v>
      </c>
      <c r="CD93" s="222" t="s">
        <v>14</v>
      </c>
      <c r="CE93" s="222" t="s">
        <v>2128</v>
      </c>
      <c r="CF93" s="222" t="s">
        <v>14</v>
      </c>
      <c r="CG93" s="223">
        <v>44803</v>
      </c>
      <c r="CH93" s="221" t="s">
        <v>9993</v>
      </c>
      <c r="CI93" s="222" t="e">
        <v>#N/A</v>
      </c>
      <c r="CJ93" s="222" t="e">
        <v>#N/A</v>
      </c>
      <c r="CK93" s="222" t="e">
        <v>#N/A</v>
      </c>
      <c r="CL93" s="222" t="e">
        <v>#N/A</v>
      </c>
      <c r="CM93" s="222" t="e">
        <v>#N/A</v>
      </c>
      <c r="CN93" s="222" t="e">
        <v>#N/A</v>
      </c>
      <c r="CO93" s="225" t="e">
        <v>#N/A</v>
      </c>
      <c r="CP93" s="222" t="s">
        <v>753</v>
      </c>
      <c r="CQ93" s="224" t="s">
        <v>14</v>
      </c>
      <c r="CR93" s="224" t="s">
        <v>14</v>
      </c>
      <c r="CS93" s="224" t="s">
        <v>14</v>
      </c>
      <c r="CT93" s="224" t="s">
        <v>14</v>
      </c>
      <c r="CU93" s="224" t="s">
        <v>735</v>
      </c>
      <c r="CV93" s="224" t="s">
        <v>14</v>
      </c>
      <c r="CW93" s="214">
        <v>43648</v>
      </c>
      <c r="CX93" s="222" t="s">
        <v>4993</v>
      </c>
      <c r="CY93" s="218">
        <v>2161000</v>
      </c>
      <c r="CZ93" s="218" t="s">
        <v>4978</v>
      </c>
      <c r="DA93" s="218" t="s">
        <v>19</v>
      </c>
      <c r="DB93" s="218">
        <v>3</v>
      </c>
      <c r="DC93" s="218" t="s">
        <v>5000</v>
      </c>
      <c r="DD93" s="218" t="s">
        <v>4979</v>
      </c>
      <c r="DE93" s="220">
        <v>44985</v>
      </c>
      <c r="DF93" s="221" t="s">
        <v>4997</v>
      </c>
      <c r="DG93" s="213">
        <v>13372000</v>
      </c>
      <c r="DH93" s="224" t="s">
        <v>4994</v>
      </c>
      <c r="DI93" s="224" t="s">
        <v>19</v>
      </c>
      <c r="DJ93" s="224">
        <v>3</v>
      </c>
      <c r="DK93" s="224" t="s">
        <v>4996</v>
      </c>
      <c r="DL93" s="224" t="s">
        <v>4995</v>
      </c>
      <c r="DM93" s="214">
        <v>44985</v>
      </c>
      <c r="DN93" s="222" t="s">
        <v>4999</v>
      </c>
      <c r="DO93" s="218">
        <v>0</v>
      </c>
      <c r="DP93" s="222" t="s">
        <v>4978</v>
      </c>
      <c r="DQ93" s="222" t="s">
        <v>19</v>
      </c>
      <c r="DR93" s="222">
        <v>3</v>
      </c>
      <c r="DS93" s="222" t="s">
        <v>4998</v>
      </c>
      <c r="DT93" s="222" t="s">
        <v>4979</v>
      </c>
      <c r="DU93" s="223">
        <v>44985</v>
      </c>
      <c r="DV93" s="221" t="s">
        <v>5001</v>
      </c>
      <c r="DW93" s="213">
        <v>2014000</v>
      </c>
      <c r="DX93" s="224" t="s">
        <v>4978</v>
      </c>
      <c r="DY93" s="224" t="s">
        <v>19</v>
      </c>
      <c r="DZ93" s="224">
        <v>3</v>
      </c>
      <c r="EA93" s="224" t="s">
        <v>5000</v>
      </c>
      <c r="EB93" s="224" t="s">
        <v>4979</v>
      </c>
      <c r="EC93" s="214">
        <v>44985</v>
      </c>
      <c r="ED93" s="222" t="s">
        <v>5002</v>
      </c>
      <c r="EE93" s="218">
        <v>147000</v>
      </c>
      <c r="EF93" s="222" t="s">
        <v>4978</v>
      </c>
      <c r="EG93" s="222" t="s">
        <v>19</v>
      </c>
      <c r="EH93" s="222">
        <v>3</v>
      </c>
      <c r="EI93" s="222" t="s">
        <v>5000</v>
      </c>
      <c r="EJ93" s="222" t="s">
        <v>4979</v>
      </c>
      <c r="EK93" s="223">
        <v>44985</v>
      </c>
      <c r="EL93" s="221" t="s">
        <v>5003</v>
      </c>
      <c r="EM93" s="213">
        <v>0</v>
      </c>
      <c r="EN93" s="224" t="s">
        <v>4978</v>
      </c>
      <c r="EO93" s="224" t="s">
        <v>19</v>
      </c>
      <c r="EP93" s="224">
        <v>3</v>
      </c>
      <c r="EQ93" s="224" t="s">
        <v>5000</v>
      </c>
      <c r="ER93" s="224" t="s">
        <v>4979</v>
      </c>
      <c r="ES93" s="214">
        <v>44985</v>
      </c>
      <c r="ET93" s="222" t="s">
        <v>7921</v>
      </c>
      <c r="EU93" s="222">
        <v>4715</v>
      </c>
      <c r="EV93" s="222" t="s">
        <v>7889</v>
      </c>
      <c r="EW93" s="222" t="s">
        <v>1882</v>
      </c>
      <c r="EX93" s="222">
        <v>2</v>
      </c>
      <c r="EY93" s="222" t="s">
        <v>7920</v>
      </c>
      <c r="EZ93" s="222" t="s">
        <v>7915</v>
      </c>
      <c r="FA93" s="223">
        <v>45046</v>
      </c>
      <c r="FB93" s="221" t="s">
        <v>752</v>
      </c>
      <c r="FC93" s="224">
        <v>5</v>
      </c>
      <c r="FD93" s="224" t="s">
        <v>14</v>
      </c>
      <c r="FE93" s="224" t="s">
        <v>30</v>
      </c>
      <c r="FF93" s="224">
        <v>2</v>
      </c>
      <c r="FG93" s="224" t="s">
        <v>751</v>
      </c>
      <c r="FH93" s="224" t="s">
        <v>14</v>
      </c>
      <c r="FI93" s="214">
        <v>43648</v>
      </c>
      <c r="FJ93" s="221" t="s">
        <v>755</v>
      </c>
      <c r="FK93" s="222" t="s">
        <v>14</v>
      </c>
      <c r="FL93" s="222" t="s">
        <v>14</v>
      </c>
      <c r="FM93" s="222" t="s">
        <v>14</v>
      </c>
      <c r="FN93" s="222" t="s">
        <v>14</v>
      </c>
      <c r="FO93" s="222" t="s">
        <v>754</v>
      </c>
      <c r="FP93" s="218" t="s">
        <v>14</v>
      </c>
      <c r="FQ93" s="219">
        <v>43648</v>
      </c>
      <c r="FR93" s="221" t="s">
        <v>757</v>
      </c>
      <c r="FS93" s="224" t="s">
        <v>14</v>
      </c>
      <c r="FT93" s="224" t="s">
        <v>14</v>
      </c>
      <c r="FU93" s="224" t="s">
        <v>14</v>
      </c>
      <c r="FV93" s="224" t="s">
        <v>14</v>
      </c>
      <c r="FW93" s="224" t="s">
        <v>756</v>
      </c>
      <c r="FX93" s="224" t="s">
        <v>14</v>
      </c>
      <c r="FY93" s="214">
        <v>43648</v>
      </c>
      <c r="FZ93" s="222" t="s">
        <v>3160</v>
      </c>
      <c r="GA93" s="222">
        <v>1</v>
      </c>
      <c r="GB93" s="222" t="s">
        <v>2373</v>
      </c>
      <c r="GC93" s="222" t="s">
        <v>30</v>
      </c>
      <c r="GD93" s="222">
        <v>2</v>
      </c>
      <c r="GE93" s="222" t="s">
        <v>14</v>
      </c>
      <c r="GF93" s="222" t="s">
        <v>14</v>
      </c>
      <c r="GG93" s="223">
        <v>44864</v>
      </c>
      <c r="GH93" s="221" t="s">
        <v>3166</v>
      </c>
      <c r="GI93" s="224">
        <v>2</v>
      </c>
      <c r="GJ93" s="224" t="s">
        <v>2373</v>
      </c>
      <c r="GK93" s="224" t="s">
        <v>30</v>
      </c>
      <c r="GL93" s="224">
        <v>2</v>
      </c>
      <c r="GM93" s="224" t="s">
        <v>14</v>
      </c>
      <c r="GN93" s="224" t="s">
        <v>14</v>
      </c>
      <c r="GO93" s="214">
        <v>44864</v>
      </c>
      <c r="GP93" s="222" t="s">
        <v>3161</v>
      </c>
      <c r="GQ93" s="222">
        <v>0</v>
      </c>
      <c r="GR93" s="222" t="s">
        <v>2373</v>
      </c>
      <c r="GS93" s="222" t="s">
        <v>30</v>
      </c>
      <c r="GT93" s="222">
        <v>2</v>
      </c>
      <c r="GU93" s="222" t="s">
        <v>14</v>
      </c>
      <c r="GV93" s="222" t="s">
        <v>14</v>
      </c>
      <c r="GW93" s="223">
        <v>44864</v>
      </c>
      <c r="GX93" s="221" t="s">
        <v>3167</v>
      </c>
      <c r="GY93" s="224">
        <v>0</v>
      </c>
      <c r="GZ93" s="224" t="s">
        <v>2373</v>
      </c>
      <c r="HA93" s="224" t="s">
        <v>30</v>
      </c>
      <c r="HB93" s="224">
        <v>2</v>
      </c>
      <c r="HC93" s="224" t="s">
        <v>14</v>
      </c>
      <c r="HD93" s="224" t="s">
        <v>14</v>
      </c>
      <c r="HE93" s="214">
        <v>44864</v>
      </c>
      <c r="HF93" s="222" t="s">
        <v>3159</v>
      </c>
      <c r="HG93" s="222">
        <v>0</v>
      </c>
      <c r="HH93" s="222" t="s">
        <v>2373</v>
      </c>
      <c r="HI93" s="222" t="s">
        <v>30</v>
      </c>
      <c r="HJ93" s="222">
        <v>2</v>
      </c>
      <c r="HK93" s="222" t="s">
        <v>14</v>
      </c>
      <c r="HL93" s="222" t="s">
        <v>14</v>
      </c>
      <c r="HM93" s="223">
        <v>44864</v>
      </c>
      <c r="HN93" s="221" t="s">
        <v>3165</v>
      </c>
      <c r="HO93" s="224">
        <v>0</v>
      </c>
      <c r="HP93" s="224" t="s">
        <v>2373</v>
      </c>
      <c r="HQ93" s="224" t="s">
        <v>30</v>
      </c>
      <c r="HR93" s="224">
        <v>2</v>
      </c>
      <c r="HS93" s="224" t="s">
        <v>14</v>
      </c>
      <c r="HT93" s="224" t="s">
        <v>14</v>
      </c>
      <c r="HU93" s="214">
        <v>44864</v>
      </c>
      <c r="HV93" s="222" t="s">
        <v>3162</v>
      </c>
      <c r="HW93" s="222">
        <v>2</v>
      </c>
      <c r="HX93" s="222" t="s">
        <v>2373</v>
      </c>
      <c r="HY93" s="222" t="s">
        <v>30</v>
      </c>
      <c r="HZ93" s="222">
        <v>2</v>
      </c>
      <c r="IA93" s="222" t="s">
        <v>14</v>
      </c>
      <c r="IB93" s="222" t="s">
        <v>14</v>
      </c>
      <c r="IC93" s="223">
        <v>44864</v>
      </c>
      <c r="ID93" s="221" t="s">
        <v>3164</v>
      </c>
      <c r="IE93" s="224">
        <v>1</v>
      </c>
      <c r="IF93" s="224" t="s">
        <v>2373</v>
      </c>
      <c r="IG93" s="224" t="s">
        <v>30</v>
      </c>
      <c r="IH93" s="224">
        <v>2</v>
      </c>
      <c r="II93" s="224" t="s">
        <v>14</v>
      </c>
      <c r="IJ93" s="224" t="s">
        <v>14</v>
      </c>
      <c r="IK93" s="214">
        <v>44864</v>
      </c>
      <c r="IL93" s="222" t="s">
        <v>3163</v>
      </c>
      <c r="IM93" s="222">
        <v>3</v>
      </c>
      <c r="IN93" s="222" t="s">
        <v>2373</v>
      </c>
      <c r="IO93" s="222" t="s">
        <v>30</v>
      </c>
      <c r="IP93" s="222">
        <v>2</v>
      </c>
      <c r="IQ93" s="222" t="s">
        <v>14</v>
      </c>
      <c r="IR93" s="222" t="s">
        <v>14</v>
      </c>
      <c r="IS93" s="223">
        <v>44864</v>
      </c>
    </row>
    <row r="94" spans="1:253" s="11" customFormat="1" ht="12.95" customHeight="1" x14ac:dyDescent="0.2">
      <c r="A94" s="11" t="s">
        <v>732</v>
      </c>
      <c r="B94" s="11" t="s">
        <v>9257</v>
      </c>
      <c r="C94" s="11" t="s">
        <v>733</v>
      </c>
      <c r="D94" s="11" t="s">
        <v>734</v>
      </c>
      <c r="E94" s="11" t="s">
        <v>8867</v>
      </c>
      <c r="F94" s="11" t="s">
        <v>7908</v>
      </c>
      <c r="G94" s="212">
        <v>222847000</v>
      </c>
      <c r="H94" s="213" t="s">
        <v>7879</v>
      </c>
      <c r="I94" s="213" t="s">
        <v>1882</v>
      </c>
      <c r="J94" s="213">
        <v>2</v>
      </c>
      <c r="K94" s="213" t="s">
        <v>7881</v>
      </c>
      <c r="L94" s="213" t="s">
        <v>7880</v>
      </c>
      <c r="M94" s="214">
        <v>45046</v>
      </c>
      <c r="N94" s="221" t="s">
        <v>2318</v>
      </c>
      <c r="O94" s="216">
        <v>157918</v>
      </c>
      <c r="P94" s="216" t="s">
        <v>2304</v>
      </c>
      <c r="Q94" s="216" t="s">
        <v>1882</v>
      </c>
      <c r="R94" s="216">
        <v>2</v>
      </c>
      <c r="S94" s="216" t="s">
        <v>2317</v>
      </c>
      <c r="T94" s="216" t="s">
        <v>2310</v>
      </c>
      <c r="U94" s="217">
        <v>44833</v>
      </c>
      <c r="V94" s="221" t="s">
        <v>5297</v>
      </c>
      <c r="W94" s="213">
        <v>16100000</v>
      </c>
      <c r="X94" s="213" t="s">
        <v>5294</v>
      </c>
      <c r="Y94" s="213" t="s">
        <v>1882</v>
      </c>
      <c r="Z94" s="213">
        <v>2</v>
      </c>
      <c r="AA94" s="213" t="s">
        <v>5296</v>
      </c>
      <c r="AB94" s="213" t="s">
        <v>5295</v>
      </c>
      <c r="AC94" s="214">
        <v>45009</v>
      </c>
      <c r="AD94" s="221" t="s">
        <v>5299</v>
      </c>
      <c r="AE94" s="218">
        <v>16100000</v>
      </c>
      <c r="AF94" s="218" t="s">
        <v>5294</v>
      </c>
      <c r="AG94" s="218" t="s">
        <v>1882</v>
      </c>
      <c r="AH94" s="218">
        <v>2</v>
      </c>
      <c r="AI94" s="218" t="s">
        <v>5298</v>
      </c>
      <c r="AJ94" s="218" t="s">
        <v>5295</v>
      </c>
      <c r="AK94" s="219">
        <v>45009</v>
      </c>
      <c r="AL94" s="221" t="s">
        <v>7912</v>
      </c>
      <c r="AM94" s="213">
        <v>4765000</v>
      </c>
      <c r="AN94" s="213" t="s">
        <v>7909</v>
      </c>
      <c r="AO94" s="213" t="s">
        <v>1882</v>
      </c>
      <c r="AP94" s="213">
        <v>2</v>
      </c>
      <c r="AQ94" s="213" t="s">
        <v>7911</v>
      </c>
      <c r="AR94" s="213" t="s">
        <v>7910</v>
      </c>
      <c r="AS94" s="214">
        <v>45046</v>
      </c>
      <c r="AT94" s="222" t="s">
        <v>770</v>
      </c>
      <c r="AU94" s="218" t="s">
        <v>14</v>
      </c>
      <c r="AV94" s="218" t="s">
        <v>14</v>
      </c>
      <c r="AW94" s="218" t="s">
        <v>14</v>
      </c>
      <c r="AX94" s="218" t="s">
        <v>14</v>
      </c>
      <c r="AY94" s="218" t="s">
        <v>767</v>
      </c>
      <c r="AZ94" s="218" t="s">
        <v>14</v>
      </c>
      <c r="BA94" s="219">
        <v>43672</v>
      </c>
      <c r="BB94" s="221" t="s">
        <v>2322</v>
      </c>
      <c r="BC94" s="213">
        <v>1529500</v>
      </c>
      <c r="BD94" s="213" t="s">
        <v>2319</v>
      </c>
      <c r="BE94" s="213" t="s">
        <v>1882</v>
      </c>
      <c r="BF94" s="213">
        <v>2</v>
      </c>
      <c r="BG94" s="213" t="s">
        <v>2321</v>
      </c>
      <c r="BH94" s="213" t="s">
        <v>2320</v>
      </c>
      <c r="BI94" s="214">
        <v>44833</v>
      </c>
      <c r="BJ94" s="222" t="s">
        <v>7914</v>
      </c>
      <c r="BK94" s="222">
        <v>1722</v>
      </c>
      <c r="BL94" s="222" t="s">
        <v>7889</v>
      </c>
      <c r="BM94" s="222" t="s">
        <v>1882</v>
      </c>
      <c r="BN94" s="222">
        <v>2</v>
      </c>
      <c r="BO94" s="222" t="s">
        <v>7913</v>
      </c>
      <c r="BP94" s="218" t="s">
        <v>1396</v>
      </c>
      <c r="BQ94" s="223">
        <v>45046</v>
      </c>
      <c r="BR94" s="221" t="s">
        <v>736</v>
      </c>
      <c r="BS94" s="224" t="s">
        <v>14</v>
      </c>
      <c r="BT94" s="224" t="s">
        <v>14</v>
      </c>
      <c r="BU94" s="224" t="s">
        <v>14</v>
      </c>
      <c r="BV94" s="224" t="s">
        <v>14</v>
      </c>
      <c r="BW94" s="224" t="s">
        <v>735</v>
      </c>
      <c r="BX94" s="224" t="s">
        <v>14</v>
      </c>
      <c r="BY94" s="214">
        <v>43647</v>
      </c>
      <c r="BZ94" s="222" t="s">
        <v>2131</v>
      </c>
      <c r="CA94" s="222" t="s">
        <v>14</v>
      </c>
      <c r="CB94" s="222" t="s">
        <v>14</v>
      </c>
      <c r="CC94" s="222" t="s">
        <v>14</v>
      </c>
      <c r="CD94" s="222" t="s">
        <v>14</v>
      </c>
      <c r="CE94" s="222" t="s">
        <v>2128</v>
      </c>
      <c r="CF94" s="222" t="s">
        <v>14</v>
      </c>
      <c r="CG94" s="223">
        <v>44803</v>
      </c>
      <c r="CH94" s="221" t="s">
        <v>9994</v>
      </c>
      <c r="CI94" s="222" t="e">
        <v>#N/A</v>
      </c>
      <c r="CJ94" s="222" t="e">
        <v>#N/A</v>
      </c>
      <c r="CK94" s="222" t="e">
        <v>#N/A</v>
      </c>
      <c r="CL94" s="222" t="e">
        <v>#N/A</v>
      </c>
      <c r="CM94" s="222" t="e">
        <v>#N/A</v>
      </c>
      <c r="CN94" s="222" t="e">
        <v>#N/A</v>
      </c>
      <c r="CO94" s="225" t="e">
        <v>#N/A</v>
      </c>
      <c r="CP94" s="222" t="s">
        <v>742</v>
      </c>
      <c r="CQ94" s="224" t="s">
        <v>14</v>
      </c>
      <c r="CR94" s="224" t="s">
        <v>739</v>
      </c>
      <c r="CS94" s="224" t="s">
        <v>14</v>
      </c>
      <c r="CT94" s="224" t="s">
        <v>14</v>
      </c>
      <c r="CU94" s="224" t="s">
        <v>741</v>
      </c>
      <c r="CV94" s="224" t="s">
        <v>740</v>
      </c>
      <c r="CW94" s="214">
        <v>43647</v>
      </c>
      <c r="CX94" s="222" t="s">
        <v>5300</v>
      </c>
      <c r="CY94" s="218">
        <v>8300000</v>
      </c>
      <c r="CZ94" s="218" t="s">
        <v>5294</v>
      </c>
      <c r="DA94" s="218" t="s">
        <v>1882</v>
      </c>
      <c r="DB94" s="218">
        <v>2</v>
      </c>
      <c r="DC94" s="218" t="s">
        <v>5301</v>
      </c>
      <c r="DD94" s="218" t="s">
        <v>5295</v>
      </c>
      <c r="DE94" s="220">
        <v>45009</v>
      </c>
      <c r="DF94" s="221" t="s">
        <v>5302</v>
      </c>
      <c r="DG94" s="213">
        <v>0</v>
      </c>
      <c r="DH94" s="224" t="s">
        <v>5294</v>
      </c>
      <c r="DI94" s="224" t="s">
        <v>1882</v>
      </c>
      <c r="DJ94" s="224">
        <v>2</v>
      </c>
      <c r="DK94" s="224" t="s">
        <v>5301</v>
      </c>
      <c r="DL94" s="224" t="s">
        <v>5295</v>
      </c>
      <c r="DM94" s="214">
        <v>45009</v>
      </c>
      <c r="DN94" s="222" t="s">
        <v>5303</v>
      </c>
      <c r="DO94" s="218">
        <v>7800000</v>
      </c>
      <c r="DP94" s="222" t="s">
        <v>5294</v>
      </c>
      <c r="DQ94" s="222" t="s">
        <v>1882</v>
      </c>
      <c r="DR94" s="222">
        <v>2</v>
      </c>
      <c r="DS94" s="222" t="s">
        <v>5301</v>
      </c>
      <c r="DT94" s="222" t="s">
        <v>5295</v>
      </c>
      <c r="DU94" s="223">
        <v>45009</v>
      </c>
      <c r="DV94" s="221" t="s">
        <v>5304</v>
      </c>
      <c r="DW94" s="213">
        <v>5900000</v>
      </c>
      <c r="DX94" s="224" t="s">
        <v>5294</v>
      </c>
      <c r="DY94" s="224" t="s">
        <v>1882</v>
      </c>
      <c r="DZ94" s="224">
        <v>2</v>
      </c>
      <c r="EA94" s="224" t="s">
        <v>5301</v>
      </c>
      <c r="EB94" s="224" t="s">
        <v>5295</v>
      </c>
      <c r="EC94" s="214">
        <v>45009</v>
      </c>
      <c r="ED94" s="222" t="s">
        <v>5305</v>
      </c>
      <c r="EE94" s="218">
        <v>2200000</v>
      </c>
      <c r="EF94" s="222" t="s">
        <v>5294</v>
      </c>
      <c r="EG94" s="222" t="s">
        <v>1882</v>
      </c>
      <c r="EH94" s="222">
        <v>2</v>
      </c>
      <c r="EI94" s="222" t="s">
        <v>5301</v>
      </c>
      <c r="EJ94" s="222" t="s">
        <v>5295</v>
      </c>
      <c r="EK94" s="223">
        <v>45009</v>
      </c>
      <c r="EL94" s="221" t="s">
        <v>5306</v>
      </c>
      <c r="EM94" s="213">
        <v>200000</v>
      </c>
      <c r="EN94" s="224" t="s">
        <v>5294</v>
      </c>
      <c r="EO94" s="224" t="s">
        <v>1882</v>
      </c>
      <c r="EP94" s="224">
        <v>2</v>
      </c>
      <c r="EQ94" s="224" t="s">
        <v>5301</v>
      </c>
      <c r="ER94" s="224" t="s">
        <v>5295</v>
      </c>
      <c r="ES94" s="214">
        <v>45009</v>
      </c>
      <c r="ET94" s="222" t="s">
        <v>7916</v>
      </c>
      <c r="EU94" s="222">
        <v>4715</v>
      </c>
      <c r="EV94" s="222" t="s">
        <v>7889</v>
      </c>
      <c r="EW94" s="222" t="s">
        <v>1882</v>
      </c>
      <c r="EX94" s="222">
        <v>2</v>
      </c>
      <c r="EY94" s="222" t="s">
        <v>7890</v>
      </c>
      <c r="EZ94" s="222" t="s">
        <v>7915</v>
      </c>
      <c r="FA94" s="223">
        <v>45046</v>
      </c>
      <c r="FB94" s="221" t="s">
        <v>738</v>
      </c>
      <c r="FC94" s="224">
        <v>4</v>
      </c>
      <c r="FD94" s="224" t="s">
        <v>14</v>
      </c>
      <c r="FE94" s="224" t="s">
        <v>14</v>
      </c>
      <c r="FF94" s="224" t="s">
        <v>14</v>
      </c>
      <c r="FG94" s="224" t="s">
        <v>737</v>
      </c>
      <c r="FH94" s="224" t="s">
        <v>14</v>
      </c>
      <c r="FI94" s="214">
        <v>43647</v>
      </c>
      <c r="FJ94" s="221" t="s">
        <v>743</v>
      </c>
      <c r="FK94" s="222" t="s">
        <v>14</v>
      </c>
      <c r="FL94" s="222" t="s">
        <v>14</v>
      </c>
      <c r="FM94" s="222" t="s">
        <v>14</v>
      </c>
      <c r="FN94" s="222" t="s">
        <v>14</v>
      </c>
      <c r="FO94" s="222" t="s">
        <v>735</v>
      </c>
      <c r="FP94" s="218" t="s">
        <v>14</v>
      </c>
      <c r="FQ94" s="219">
        <v>43647</v>
      </c>
      <c r="FR94" s="221" t="s">
        <v>747</v>
      </c>
      <c r="FS94" s="224">
        <v>800000</v>
      </c>
      <c r="FT94" s="224" t="s">
        <v>744</v>
      </c>
      <c r="FU94" s="224" t="s">
        <v>30</v>
      </c>
      <c r="FV94" s="224">
        <v>2</v>
      </c>
      <c r="FW94" s="224" t="s">
        <v>746</v>
      </c>
      <c r="FX94" s="224" t="s">
        <v>745</v>
      </c>
      <c r="FY94" s="214">
        <v>43647</v>
      </c>
      <c r="FZ94" s="222" t="s">
        <v>3169</v>
      </c>
      <c r="GA94" s="222">
        <v>1</v>
      </c>
      <c r="GB94" s="222" t="s">
        <v>2373</v>
      </c>
      <c r="GC94" s="222" t="s">
        <v>30</v>
      </c>
      <c r="GD94" s="222">
        <v>2</v>
      </c>
      <c r="GE94" s="222" t="s">
        <v>14</v>
      </c>
      <c r="GF94" s="222" t="s">
        <v>14</v>
      </c>
      <c r="GG94" s="223">
        <v>44864</v>
      </c>
      <c r="GH94" s="221" t="s">
        <v>3175</v>
      </c>
      <c r="GI94" s="224">
        <v>3</v>
      </c>
      <c r="GJ94" s="224" t="s">
        <v>2373</v>
      </c>
      <c r="GK94" s="224" t="s">
        <v>30</v>
      </c>
      <c r="GL94" s="224">
        <v>2</v>
      </c>
      <c r="GM94" s="224" t="s">
        <v>14</v>
      </c>
      <c r="GN94" s="224" t="s">
        <v>14</v>
      </c>
      <c r="GO94" s="214">
        <v>44864</v>
      </c>
      <c r="GP94" s="222" t="s">
        <v>3170</v>
      </c>
      <c r="GQ94" s="222">
        <v>1</v>
      </c>
      <c r="GR94" s="222" t="s">
        <v>2373</v>
      </c>
      <c r="GS94" s="222" t="s">
        <v>30</v>
      </c>
      <c r="GT94" s="222">
        <v>2</v>
      </c>
      <c r="GU94" s="222" t="s">
        <v>14</v>
      </c>
      <c r="GV94" s="222" t="s">
        <v>14</v>
      </c>
      <c r="GW94" s="223">
        <v>44864</v>
      </c>
      <c r="GX94" s="221" t="s">
        <v>3176</v>
      </c>
      <c r="GY94" s="224">
        <v>1</v>
      </c>
      <c r="GZ94" s="224" t="s">
        <v>2373</v>
      </c>
      <c r="HA94" s="224" t="s">
        <v>30</v>
      </c>
      <c r="HB94" s="224">
        <v>2</v>
      </c>
      <c r="HC94" s="224" t="s">
        <v>14</v>
      </c>
      <c r="HD94" s="224" t="s">
        <v>14</v>
      </c>
      <c r="HE94" s="214">
        <v>44864</v>
      </c>
      <c r="HF94" s="222" t="s">
        <v>3168</v>
      </c>
      <c r="HG94" s="222">
        <v>2</v>
      </c>
      <c r="HH94" s="222" t="s">
        <v>2373</v>
      </c>
      <c r="HI94" s="222" t="s">
        <v>30</v>
      </c>
      <c r="HJ94" s="222">
        <v>2</v>
      </c>
      <c r="HK94" s="222" t="s">
        <v>14</v>
      </c>
      <c r="HL94" s="222" t="s">
        <v>14</v>
      </c>
      <c r="HM94" s="223">
        <v>44864</v>
      </c>
      <c r="HN94" s="221" t="s">
        <v>3174</v>
      </c>
      <c r="HO94" s="224">
        <v>3</v>
      </c>
      <c r="HP94" s="224" t="s">
        <v>2373</v>
      </c>
      <c r="HQ94" s="224" t="s">
        <v>30</v>
      </c>
      <c r="HR94" s="224">
        <v>2</v>
      </c>
      <c r="HS94" s="224" t="s">
        <v>14</v>
      </c>
      <c r="HT94" s="224" t="s">
        <v>14</v>
      </c>
      <c r="HU94" s="214">
        <v>44864</v>
      </c>
      <c r="HV94" s="222" t="s">
        <v>3171</v>
      </c>
      <c r="HW94" s="222">
        <v>3</v>
      </c>
      <c r="HX94" s="222" t="s">
        <v>2373</v>
      </c>
      <c r="HY94" s="222" t="s">
        <v>30</v>
      </c>
      <c r="HZ94" s="222">
        <v>2</v>
      </c>
      <c r="IA94" s="222" t="s">
        <v>14</v>
      </c>
      <c r="IB94" s="222" t="s">
        <v>14</v>
      </c>
      <c r="IC94" s="223">
        <v>44864</v>
      </c>
      <c r="ID94" s="221" t="s">
        <v>3173</v>
      </c>
      <c r="IE94" s="224">
        <v>1</v>
      </c>
      <c r="IF94" s="224" t="s">
        <v>2373</v>
      </c>
      <c r="IG94" s="224" t="s">
        <v>30</v>
      </c>
      <c r="IH94" s="224">
        <v>2</v>
      </c>
      <c r="II94" s="224" t="s">
        <v>14</v>
      </c>
      <c r="IJ94" s="224" t="s">
        <v>14</v>
      </c>
      <c r="IK94" s="214">
        <v>44864</v>
      </c>
      <c r="IL94" s="222" t="s">
        <v>3172</v>
      </c>
      <c r="IM94" s="222">
        <v>3</v>
      </c>
      <c r="IN94" s="222" t="s">
        <v>2373</v>
      </c>
      <c r="IO94" s="222" t="s">
        <v>30</v>
      </c>
      <c r="IP94" s="222">
        <v>2</v>
      </c>
      <c r="IQ94" s="222" t="s">
        <v>14</v>
      </c>
      <c r="IR94" s="222" t="s">
        <v>14</v>
      </c>
      <c r="IS94" s="223">
        <v>44864</v>
      </c>
    </row>
    <row r="95" spans="1:253" s="11" customFormat="1" ht="12.95" customHeight="1" x14ac:dyDescent="0.2">
      <c r="A95" s="11" t="s">
        <v>886</v>
      </c>
      <c r="B95" s="11" t="s">
        <v>9466</v>
      </c>
      <c r="C95" s="11" t="s">
        <v>887</v>
      </c>
      <c r="D95" s="11" t="s">
        <v>734</v>
      </c>
      <c r="E95" s="11" t="s">
        <v>8867</v>
      </c>
      <c r="F95" s="11" t="s">
        <v>7903</v>
      </c>
      <c r="G95" s="212">
        <v>222847000</v>
      </c>
      <c r="H95" s="213" t="s">
        <v>7879</v>
      </c>
      <c r="I95" s="213" t="s">
        <v>1882</v>
      </c>
      <c r="J95" s="213">
        <v>2</v>
      </c>
      <c r="K95" s="213" t="s">
        <v>7881</v>
      </c>
      <c r="L95" s="213" t="s">
        <v>7880</v>
      </c>
      <c r="M95" s="214">
        <v>45046</v>
      </c>
      <c r="N95" s="221" t="s">
        <v>2312</v>
      </c>
      <c r="O95" s="216">
        <v>237708</v>
      </c>
      <c r="P95" s="216" t="s">
        <v>2304</v>
      </c>
      <c r="Q95" s="216" t="s">
        <v>1882</v>
      </c>
      <c r="R95" s="216">
        <v>2</v>
      </c>
      <c r="S95" s="216" t="s">
        <v>2311</v>
      </c>
      <c r="T95" s="216" t="s">
        <v>2310</v>
      </c>
      <c r="U95" s="217">
        <v>44833</v>
      </c>
      <c r="V95" s="221" t="s">
        <v>2316</v>
      </c>
      <c r="W95" s="213">
        <v>41531000</v>
      </c>
      <c r="X95" s="213" t="s">
        <v>2313</v>
      </c>
      <c r="Y95" s="213" t="s">
        <v>1882</v>
      </c>
      <c r="Z95" s="213">
        <v>2</v>
      </c>
      <c r="AA95" s="213" t="s">
        <v>2315</v>
      </c>
      <c r="AB95" s="213" t="s">
        <v>2314</v>
      </c>
      <c r="AC95" s="214">
        <v>44833</v>
      </c>
      <c r="AD95" s="221" t="s">
        <v>4981</v>
      </c>
      <c r="AE95" s="218">
        <v>4783000</v>
      </c>
      <c r="AF95" s="218" t="s">
        <v>4978</v>
      </c>
      <c r="AG95" s="218" t="s">
        <v>19</v>
      </c>
      <c r="AH95" s="218">
        <v>3</v>
      </c>
      <c r="AI95" s="218" t="s">
        <v>4980</v>
      </c>
      <c r="AJ95" s="218" t="s">
        <v>4979</v>
      </c>
      <c r="AK95" s="219">
        <v>44985</v>
      </c>
      <c r="AL95" s="221" t="s">
        <v>5754</v>
      </c>
      <c r="AM95" s="213">
        <v>649000</v>
      </c>
      <c r="AN95" s="213" t="s">
        <v>5751</v>
      </c>
      <c r="AO95" s="213" t="s">
        <v>19</v>
      </c>
      <c r="AP95" s="213">
        <v>3</v>
      </c>
      <c r="AQ95" s="213" t="s">
        <v>5753</v>
      </c>
      <c r="AR95" s="213" t="s">
        <v>5752</v>
      </c>
      <c r="AS95" s="214">
        <v>45014</v>
      </c>
      <c r="AT95" s="222" t="s">
        <v>895</v>
      </c>
      <c r="AU95" s="218" t="s">
        <v>14</v>
      </c>
      <c r="AV95" s="218" t="s">
        <v>14</v>
      </c>
      <c r="AW95" s="218" t="s">
        <v>14</v>
      </c>
      <c r="AX95" s="218" t="s">
        <v>14</v>
      </c>
      <c r="AY95" s="218" t="s">
        <v>767</v>
      </c>
      <c r="AZ95" s="218" t="s">
        <v>14</v>
      </c>
      <c r="BA95" s="219">
        <v>43815</v>
      </c>
      <c r="BB95" s="221" t="s">
        <v>894</v>
      </c>
      <c r="BC95" s="213" t="s">
        <v>14</v>
      </c>
      <c r="BD95" s="213" t="s">
        <v>14</v>
      </c>
      <c r="BE95" s="213" t="s">
        <v>14</v>
      </c>
      <c r="BF95" s="213" t="s">
        <v>14</v>
      </c>
      <c r="BG95" s="213" t="s">
        <v>767</v>
      </c>
      <c r="BH95" s="213" t="s">
        <v>14</v>
      </c>
      <c r="BI95" s="214">
        <v>43815</v>
      </c>
      <c r="BJ95" s="222" t="s">
        <v>7905</v>
      </c>
      <c r="BK95" s="222">
        <v>1728</v>
      </c>
      <c r="BL95" s="222" t="s">
        <v>7889</v>
      </c>
      <c r="BM95" s="222" t="s">
        <v>1882</v>
      </c>
      <c r="BN95" s="222">
        <v>2</v>
      </c>
      <c r="BO95" s="222" t="s">
        <v>7904</v>
      </c>
      <c r="BP95" s="218" t="s">
        <v>1396</v>
      </c>
      <c r="BQ95" s="223">
        <v>45046</v>
      </c>
      <c r="BR95" s="221" t="s">
        <v>2143</v>
      </c>
      <c r="BS95" s="224" t="s">
        <v>14</v>
      </c>
      <c r="BT95" s="224" t="s">
        <v>14</v>
      </c>
      <c r="BU95" s="224" t="s">
        <v>14</v>
      </c>
      <c r="BV95" s="224" t="s">
        <v>14</v>
      </c>
      <c r="BW95" s="224" t="s">
        <v>2128</v>
      </c>
      <c r="BX95" s="224" t="s">
        <v>14</v>
      </c>
      <c r="BY95" s="214">
        <v>44803</v>
      </c>
      <c r="BZ95" s="222" t="s">
        <v>2132</v>
      </c>
      <c r="CA95" s="222" t="s">
        <v>14</v>
      </c>
      <c r="CB95" s="222" t="s">
        <v>14</v>
      </c>
      <c r="CC95" s="222" t="s">
        <v>14</v>
      </c>
      <c r="CD95" s="222" t="s">
        <v>14</v>
      </c>
      <c r="CE95" s="222" t="s">
        <v>2128</v>
      </c>
      <c r="CF95" s="222" t="s">
        <v>14</v>
      </c>
      <c r="CG95" s="223">
        <v>44803</v>
      </c>
      <c r="CH95" s="221" t="s">
        <v>9995</v>
      </c>
      <c r="CI95" s="222" t="e">
        <v>#N/A</v>
      </c>
      <c r="CJ95" s="222" t="e">
        <v>#N/A</v>
      </c>
      <c r="CK95" s="222" t="e">
        <v>#N/A</v>
      </c>
      <c r="CL95" s="222" t="e">
        <v>#N/A</v>
      </c>
      <c r="CM95" s="222" t="e">
        <v>#N/A</v>
      </c>
      <c r="CN95" s="222" t="e">
        <v>#N/A</v>
      </c>
      <c r="CO95" s="225" t="e">
        <v>#N/A</v>
      </c>
      <c r="CP95" s="222" t="s">
        <v>893</v>
      </c>
      <c r="CQ95" s="224">
        <v>49</v>
      </c>
      <c r="CR95" s="224" t="s">
        <v>890</v>
      </c>
      <c r="CS95" s="224" t="s">
        <v>19</v>
      </c>
      <c r="CT95" s="224">
        <v>3</v>
      </c>
      <c r="CU95" s="224" t="s">
        <v>892</v>
      </c>
      <c r="CV95" s="224" t="s">
        <v>891</v>
      </c>
      <c r="CW95" s="214">
        <v>43815</v>
      </c>
      <c r="CX95" s="222" t="s">
        <v>4982</v>
      </c>
      <c r="CY95" s="218">
        <v>4784000</v>
      </c>
      <c r="CZ95" s="218" t="s">
        <v>4978</v>
      </c>
      <c r="DA95" s="218" t="s">
        <v>19</v>
      </c>
      <c r="DB95" s="218">
        <v>3</v>
      </c>
      <c r="DC95" s="218" t="s">
        <v>4987</v>
      </c>
      <c r="DD95" s="218" t="s">
        <v>4979</v>
      </c>
      <c r="DE95" s="220">
        <v>44985</v>
      </c>
      <c r="DF95" s="221" t="s">
        <v>4984</v>
      </c>
      <c r="DG95" s="213">
        <v>36748000</v>
      </c>
      <c r="DH95" s="224" t="s">
        <v>4978</v>
      </c>
      <c r="DI95" s="224" t="s">
        <v>19</v>
      </c>
      <c r="DJ95" s="224">
        <v>3</v>
      </c>
      <c r="DK95" s="224" t="s">
        <v>4983</v>
      </c>
      <c r="DL95" s="224" t="s">
        <v>4979</v>
      </c>
      <c r="DM95" s="214">
        <v>44985</v>
      </c>
      <c r="DN95" s="222" t="s">
        <v>4986</v>
      </c>
      <c r="DO95" s="218">
        <v>0</v>
      </c>
      <c r="DP95" s="222" t="s">
        <v>4978</v>
      </c>
      <c r="DQ95" s="222" t="s">
        <v>19</v>
      </c>
      <c r="DR95" s="222">
        <v>3</v>
      </c>
      <c r="DS95" s="222" t="s">
        <v>4985</v>
      </c>
      <c r="DT95" s="222" t="s">
        <v>4979</v>
      </c>
      <c r="DU95" s="223">
        <v>44985</v>
      </c>
      <c r="DV95" s="221" t="s">
        <v>4988</v>
      </c>
      <c r="DW95" s="213">
        <v>4608000</v>
      </c>
      <c r="DX95" s="224" t="s">
        <v>4978</v>
      </c>
      <c r="DY95" s="224" t="s">
        <v>19</v>
      </c>
      <c r="DZ95" s="224">
        <v>3</v>
      </c>
      <c r="EA95" s="224" t="s">
        <v>4987</v>
      </c>
      <c r="EB95" s="224" t="s">
        <v>4979</v>
      </c>
      <c r="EC95" s="214">
        <v>44985</v>
      </c>
      <c r="ED95" s="222" t="s">
        <v>4989</v>
      </c>
      <c r="EE95" s="218">
        <v>176000</v>
      </c>
      <c r="EF95" s="222" t="s">
        <v>4978</v>
      </c>
      <c r="EG95" s="222" t="s">
        <v>19</v>
      </c>
      <c r="EH95" s="222">
        <v>3</v>
      </c>
      <c r="EI95" s="222" t="s">
        <v>4987</v>
      </c>
      <c r="EJ95" s="222" t="s">
        <v>4979</v>
      </c>
      <c r="EK95" s="223">
        <v>44985</v>
      </c>
      <c r="EL95" s="221" t="s">
        <v>4990</v>
      </c>
      <c r="EM95" s="213">
        <v>0</v>
      </c>
      <c r="EN95" s="224" t="s">
        <v>4978</v>
      </c>
      <c r="EO95" s="224" t="s">
        <v>19</v>
      </c>
      <c r="EP95" s="224">
        <v>3</v>
      </c>
      <c r="EQ95" s="224" t="s">
        <v>4987</v>
      </c>
      <c r="ER95" s="224" t="s">
        <v>4979</v>
      </c>
      <c r="ES95" s="214">
        <v>44985</v>
      </c>
      <c r="ET95" s="222" t="s">
        <v>7907</v>
      </c>
      <c r="EU95" s="222">
        <v>4715</v>
      </c>
      <c r="EV95" s="222" t="s">
        <v>7889</v>
      </c>
      <c r="EW95" s="222" t="s">
        <v>1882</v>
      </c>
      <c r="EX95" s="222">
        <v>2</v>
      </c>
      <c r="EY95" s="222" t="s">
        <v>7906</v>
      </c>
      <c r="EZ95" s="222" t="s">
        <v>1396</v>
      </c>
      <c r="FA95" s="223">
        <v>45046</v>
      </c>
      <c r="FB95" s="221" t="s">
        <v>889</v>
      </c>
      <c r="FC95" s="224">
        <v>5</v>
      </c>
      <c r="FD95" s="224" t="s">
        <v>14</v>
      </c>
      <c r="FE95" s="224" t="s">
        <v>74</v>
      </c>
      <c r="FF95" s="224">
        <v>1</v>
      </c>
      <c r="FG95" s="224" t="s">
        <v>888</v>
      </c>
      <c r="FH95" s="224" t="s">
        <v>14</v>
      </c>
      <c r="FI95" s="214">
        <v>43815</v>
      </c>
      <c r="FJ95" s="221" t="s">
        <v>904</v>
      </c>
      <c r="FK95" s="222" t="s">
        <v>14</v>
      </c>
      <c r="FL95" s="222" t="s">
        <v>14</v>
      </c>
      <c r="FM95" s="222" t="s">
        <v>14</v>
      </c>
      <c r="FN95" s="222" t="s">
        <v>14</v>
      </c>
      <c r="FO95" s="222" t="s">
        <v>14</v>
      </c>
      <c r="FP95" s="218" t="s">
        <v>14</v>
      </c>
      <c r="FQ95" s="219">
        <v>43818</v>
      </c>
      <c r="FR95" s="221" t="s">
        <v>905</v>
      </c>
      <c r="FS95" s="224" t="s">
        <v>14</v>
      </c>
      <c r="FT95" s="224" t="s">
        <v>14</v>
      </c>
      <c r="FU95" s="224" t="s">
        <v>14</v>
      </c>
      <c r="FV95" s="224" t="s">
        <v>14</v>
      </c>
      <c r="FW95" s="224" t="s">
        <v>14</v>
      </c>
      <c r="FX95" s="224" t="s">
        <v>14</v>
      </c>
      <c r="FY95" s="214">
        <v>43818</v>
      </c>
      <c r="FZ95" s="222" t="s">
        <v>3178</v>
      </c>
      <c r="GA95" s="222">
        <v>1</v>
      </c>
      <c r="GB95" s="222" t="s">
        <v>2373</v>
      </c>
      <c r="GC95" s="222" t="s">
        <v>30</v>
      </c>
      <c r="GD95" s="222">
        <v>2</v>
      </c>
      <c r="GE95" s="222" t="s">
        <v>14</v>
      </c>
      <c r="GF95" s="222" t="s">
        <v>14</v>
      </c>
      <c r="GG95" s="223">
        <v>44864</v>
      </c>
      <c r="GH95" s="221" t="s">
        <v>3184</v>
      </c>
      <c r="GI95" s="224">
        <v>2</v>
      </c>
      <c r="GJ95" s="224" t="s">
        <v>2373</v>
      </c>
      <c r="GK95" s="224" t="s">
        <v>30</v>
      </c>
      <c r="GL95" s="224">
        <v>2</v>
      </c>
      <c r="GM95" s="224" t="s">
        <v>14</v>
      </c>
      <c r="GN95" s="224" t="s">
        <v>14</v>
      </c>
      <c r="GO95" s="214">
        <v>44864</v>
      </c>
      <c r="GP95" s="222" t="s">
        <v>3179</v>
      </c>
      <c r="GQ95" s="222">
        <v>0</v>
      </c>
      <c r="GR95" s="222" t="s">
        <v>2373</v>
      </c>
      <c r="GS95" s="222" t="s">
        <v>30</v>
      </c>
      <c r="GT95" s="222">
        <v>2</v>
      </c>
      <c r="GU95" s="222" t="s">
        <v>14</v>
      </c>
      <c r="GV95" s="222" t="s">
        <v>14</v>
      </c>
      <c r="GW95" s="223">
        <v>44864</v>
      </c>
      <c r="GX95" s="221" t="s">
        <v>3185</v>
      </c>
      <c r="GY95" s="224">
        <v>0</v>
      </c>
      <c r="GZ95" s="224" t="s">
        <v>2373</v>
      </c>
      <c r="HA95" s="224" t="s">
        <v>30</v>
      </c>
      <c r="HB95" s="224">
        <v>2</v>
      </c>
      <c r="HC95" s="224" t="s">
        <v>14</v>
      </c>
      <c r="HD95" s="224" t="s">
        <v>14</v>
      </c>
      <c r="HE95" s="214">
        <v>44864</v>
      </c>
      <c r="HF95" s="222" t="s">
        <v>3177</v>
      </c>
      <c r="HG95" s="222">
        <v>0</v>
      </c>
      <c r="HH95" s="222" t="s">
        <v>2373</v>
      </c>
      <c r="HI95" s="222" t="s">
        <v>30</v>
      </c>
      <c r="HJ95" s="222">
        <v>2</v>
      </c>
      <c r="HK95" s="222" t="s">
        <v>14</v>
      </c>
      <c r="HL95" s="222" t="s">
        <v>14</v>
      </c>
      <c r="HM95" s="223">
        <v>44864</v>
      </c>
      <c r="HN95" s="221" t="s">
        <v>3183</v>
      </c>
      <c r="HO95" s="224">
        <v>2</v>
      </c>
      <c r="HP95" s="224" t="s">
        <v>2373</v>
      </c>
      <c r="HQ95" s="224" t="s">
        <v>30</v>
      </c>
      <c r="HR95" s="224">
        <v>2</v>
      </c>
      <c r="HS95" s="224" t="s">
        <v>14</v>
      </c>
      <c r="HT95" s="224" t="s">
        <v>14</v>
      </c>
      <c r="HU95" s="214">
        <v>44864</v>
      </c>
      <c r="HV95" s="222" t="s">
        <v>3180</v>
      </c>
      <c r="HW95" s="222">
        <v>2</v>
      </c>
      <c r="HX95" s="222" t="s">
        <v>2373</v>
      </c>
      <c r="HY95" s="222" t="s">
        <v>30</v>
      </c>
      <c r="HZ95" s="222">
        <v>2</v>
      </c>
      <c r="IA95" s="222" t="s">
        <v>14</v>
      </c>
      <c r="IB95" s="222" t="s">
        <v>14</v>
      </c>
      <c r="IC95" s="223">
        <v>44864</v>
      </c>
      <c r="ID95" s="221" t="s">
        <v>3182</v>
      </c>
      <c r="IE95" s="224">
        <v>1</v>
      </c>
      <c r="IF95" s="224" t="s">
        <v>2373</v>
      </c>
      <c r="IG95" s="224" t="s">
        <v>30</v>
      </c>
      <c r="IH95" s="224">
        <v>2</v>
      </c>
      <c r="II95" s="224" t="s">
        <v>14</v>
      </c>
      <c r="IJ95" s="224" t="s">
        <v>14</v>
      </c>
      <c r="IK95" s="214">
        <v>44864</v>
      </c>
      <c r="IL95" s="222" t="s">
        <v>3181</v>
      </c>
      <c r="IM95" s="222">
        <v>3</v>
      </c>
      <c r="IN95" s="222" t="s">
        <v>2373</v>
      </c>
      <c r="IO95" s="222" t="s">
        <v>30</v>
      </c>
      <c r="IP95" s="222">
        <v>2</v>
      </c>
      <c r="IQ95" s="222" t="s">
        <v>14</v>
      </c>
      <c r="IR95" s="222" t="s">
        <v>14</v>
      </c>
      <c r="IS95" s="223">
        <v>44864</v>
      </c>
    </row>
    <row r="96" spans="1:253" s="11" customFormat="1" ht="12.95" customHeight="1" x14ac:dyDescent="0.2">
      <c r="A96" s="11" t="s">
        <v>909</v>
      </c>
      <c r="B96" s="11" t="s">
        <v>9284</v>
      </c>
      <c r="C96" s="11" t="s">
        <v>910</v>
      </c>
      <c r="D96" s="11" t="s">
        <v>734</v>
      </c>
      <c r="E96" s="11" t="s">
        <v>8867</v>
      </c>
      <c r="F96" s="11" t="s">
        <v>7882</v>
      </c>
      <c r="G96" s="212">
        <v>222847000</v>
      </c>
      <c r="H96" s="213" t="s">
        <v>7879</v>
      </c>
      <c r="I96" s="213" t="s">
        <v>1882</v>
      </c>
      <c r="J96" s="213">
        <v>2</v>
      </c>
      <c r="K96" s="213" t="s">
        <v>7881</v>
      </c>
      <c r="L96" s="213" t="s">
        <v>7880</v>
      </c>
      <c r="M96" s="214">
        <v>45046</v>
      </c>
      <c r="N96" s="221" t="s">
        <v>2307</v>
      </c>
      <c r="O96" s="216">
        <v>108869</v>
      </c>
      <c r="P96" s="216" t="s">
        <v>2304</v>
      </c>
      <c r="Q96" s="216" t="s">
        <v>1882</v>
      </c>
      <c r="R96" s="216">
        <v>2</v>
      </c>
      <c r="S96" s="216" t="s">
        <v>2306</v>
      </c>
      <c r="T96" s="216" t="s">
        <v>2305</v>
      </c>
      <c r="U96" s="217">
        <v>44833</v>
      </c>
      <c r="V96" s="221" t="s">
        <v>2309</v>
      </c>
      <c r="W96" s="213">
        <v>12675000</v>
      </c>
      <c r="X96" s="213" t="s">
        <v>2304</v>
      </c>
      <c r="Y96" s="213" t="s">
        <v>19</v>
      </c>
      <c r="Z96" s="213">
        <v>3</v>
      </c>
      <c r="AA96" s="213" t="s">
        <v>2308</v>
      </c>
      <c r="AB96" s="213" t="s">
        <v>2305</v>
      </c>
      <c r="AC96" s="214">
        <v>44833</v>
      </c>
      <c r="AD96" s="221" t="s">
        <v>7886</v>
      </c>
      <c r="AE96" s="218">
        <v>108000</v>
      </c>
      <c r="AF96" s="218" t="s">
        <v>7883</v>
      </c>
      <c r="AG96" s="218" t="s">
        <v>1882</v>
      </c>
      <c r="AH96" s="218">
        <v>2</v>
      </c>
      <c r="AI96" s="218" t="s">
        <v>7885</v>
      </c>
      <c r="AJ96" s="218" t="s">
        <v>7884</v>
      </c>
      <c r="AK96" s="219">
        <v>45046</v>
      </c>
      <c r="AL96" s="221" t="s">
        <v>7888</v>
      </c>
      <c r="AM96" s="213">
        <v>108000</v>
      </c>
      <c r="AN96" s="213" t="s">
        <v>7883</v>
      </c>
      <c r="AO96" s="213" t="s">
        <v>1882</v>
      </c>
      <c r="AP96" s="213">
        <v>2</v>
      </c>
      <c r="AQ96" s="213" t="s">
        <v>7887</v>
      </c>
      <c r="AR96" s="213" t="s">
        <v>7884</v>
      </c>
      <c r="AS96" s="214">
        <v>45046</v>
      </c>
      <c r="AT96" s="222" t="s">
        <v>914</v>
      </c>
      <c r="AU96" s="218" t="s">
        <v>14</v>
      </c>
      <c r="AV96" s="218" t="s">
        <v>14</v>
      </c>
      <c r="AW96" s="218" t="s">
        <v>14</v>
      </c>
      <c r="AX96" s="218" t="s">
        <v>14</v>
      </c>
      <c r="AY96" s="218" t="s">
        <v>14</v>
      </c>
      <c r="AZ96" s="218" t="s">
        <v>14</v>
      </c>
      <c r="BA96" s="219">
        <v>43840</v>
      </c>
      <c r="BB96" s="221" t="s">
        <v>913</v>
      </c>
      <c r="BC96" s="213" t="s">
        <v>14</v>
      </c>
      <c r="BD96" s="213" t="s">
        <v>14</v>
      </c>
      <c r="BE96" s="213" t="s">
        <v>14</v>
      </c>
      <c r="BF96" s="213" t="s">
        <v>14</v>
      </c>
      <c r="BG96" s="213" t="s">
        <v>14</v>
      </c>
      <c r="BH96" s="213" t="s">
        <v>14</v>
      </c>
      <c r="BI96" s="214">
        <v>43840</v>
      </c>
      <c r="BJ96" s="222" t="s">
        <v>1807</v>
      </c>
      <c r="BK96" s="222" t="s">
        <v>14</v>
      </c>
      <c r="BL96" s="222" t="s">
        <v>14</v>
      </c>
      <c r="BM96" s="222" t="s">
        <v>14</v>
      </c>
      <c r="BN96" s="222" t="s">
        <v>14</v>
      </c>
      <c r="BO96" s="222" t="s">
        <v>1806</v>
      </c>
      <c r="BP96" s="218" t="s">
        <v>14</v>
      </c>
      <c r="BQ96" s="223">
        <v>44767</v>
      </c>
      <c r="BR96" s="221" t="s">
        <v>911</v>
      </c>
      <c r="BS96" s="224" t="s">
        <v>14</v>
      </c>
      <c r="BT96" s="224" t="s">
        <v>14</v>
      </c>
      <c r="BU96" s="224" t="s">
        <v>14</v>
      </c>
      <c r="BV96" s="224" t="s">
        <v>14</v>
      </c>
      <c r="BW96" s="224" t="s">
        <v>14</v>
      </c>
      <c r="BX96" s="224" t="s">
        <v>794</v>
      </c>
      <c r="BY96" s="214">
        <v>43840</v>
      </c>
      <c r="BZ96" s="222" t="s">
        <v>2133</v>
      </c>
      <c r="CA96" s="222" t="s">
        <v>14</v>
      </c>
      <c r="CB96" s="222" t="s">
        <v>14</v>
      </c>
      <c r="CC96" s="222" t="s">
        <v>14</v>
      </c>
      <c r="CD96" s="222" t="s">
        <v>14</v>
      </c>
      <c r="CE96" s="222" t="s">
        <v>2128</v>
      </c>
      <c r="CF96" s="222" t="s">
        <v>14</v>
      </c>
      <c r="CG96" s="223">
        <v>44803</v>
      </c>
      <c r="CH96" s="221" t="s">
        <v>9996</v>
      </c>
      <c r="CI96" s="222" t="e">
        <v>#N/A</v>
      </c>
      <c r="CJ96" s="222" t="e">
        <v>#N/A</v>
      </c>
      <c r="CK96" s="222" t="e">
        <v>#N/A</v>
      </c>
      <c r="CL96" s="222" t="e">
        <v>#N/A</v>
      </c>
      <c r="CM96" s="222" t="e">
        <v>#N/A</v>
      </c>
      <c r="CN96" s="222" t="e">
        <v>#N/A</v>
      </c>
      <c r="CO96" s="225" t="e">
        <v>#N/A</v>
      </c>
      <c r="CP96" s="222" t="s">
        <v>912</v>
      </c>
      <c r="CQ96" s="224" t="s">
        <v>14</v>
      </c>
      <c r="CR96" s="224" t="s">
        <v>14</v>
      </c>
      <c r="CS96" s="224" t="s">
        <v>14</v>
      </c>
      <c r="CT96" s="224" t="s">
        <v>14</v>
      </c>
      <c r="CU96" s="224" t="s">
        <v>14</v>
      </c>
      <c r="CV96" s="224" t="s">
        <v>794</v>
      </c>
      <c r="CW96" s="214">
        <v>43840</v>
      </c>
      <c r="CX96" s="222" t="s">
        <v>7892</v>
      </c>
      <c r="CY96" s="218">
        <v>108000</v>
      </c>
      <c r="CZ96" s="218" t="s">
        <v>7883</v>
      </c>
      <c r="DA96" s="218" t="s">
        <v>1882</v>
      </c>
      <c r="DB96" s="218">
        <v>2</v>
      </c>
      <c r="DC96" s="218" t="s">
        <v>7897</v>
      </c>
      <c r="DD96" s="218" t="s">
        <v>7884</v>
      </c>
      <c r="DE96" s="220">
        <v>45046</v>
      </c>
      <c r="DF96" s="221" t="s">
        <v>7895</v>
      </c>
      <c r="DG96" s="213">
        <v>12567000</v>
      </c>
      <c r="DH96" s="224" t="s">
        <v>7893</v>
      </c>
      <c r="DI96" s="224" t="s">
        <v>1882</v>
      </c>
      <c r="DJ96" s="224">
        <v>2</v>
      </c>
      <c r="DK96" s="224" t="s">
        <v>7288</v>
      </c>
      <c r="DL96" s="224" t="s">
        <v>7894</v>
      </c>
      <c r="DM96" s="214">
        <v>45046</v>
      </c>
      <c r="DN96" s="222" t="s">
        <v>7896</v>
      </c>
      <c r="DO96" s="218">
        <v>0</v>
      </c>
      <c r="DP96" s="222" t="s">
        <v>7883</v>
      </c>
      <c r="DQ96" s="222" t="s">
        <v>1882</v>
      </c>
      <c r="DR96" s="222">
        <v>2</v>
      </c>
      <c r="DS96" s="222" t="s">
        <v>7290</v>
      </c>
      <c r="DT96" s="222" t="s">
        <v>7884</v>
      </c>
      <c r="DU96" s="223">
        <v>45046</v>
      </c>
      <c r="DV96" s="221" t="s">
        <v>7898</v>
      </c>
      <c r="DW96" s="213">
        <v>108000</v>
      </c>
      <c r="DX96" s="224" t="s">
        <v>7883</v>
      </c>
      <c r="DY96" s="224" t="s">
        <v>1882</v>
      </c>
      <c r="DZ96" s="224">
        <v>2</v>
      </c>
      <c r="EA96" s="224" t="s">
        <v>7897</v>
      </c>
      <c r="EB96" s="224" t="s">
        <v>7884</v>
      </c>
      <c r="EC96" s="214">
        <v>45046</v>
      </c>
      <c r="ED96" s="222" t="s">
        <v>7900</v>
      </c>
      <c r="EE96" s="218">
        <v>0</v>
      </c>
      <c r="EF96" s="222" t="s">
        <v>794</v>
      </c>
      <c r="EG96" s="222" t="s">
        <v>14</v>
      </c>
      <c r="EH96" s="222" t="s">
        <v>14</v>
      </c>
      <c r="EI96" s="222" t="s">
        <v>7899</v>
      </c>
      <c r="EJ96" s="222" t="s">
        <v>794</v>
      </c>
      <c r="EK96" s="223">
        <v>45046</v>
      </c>
      <c r="EL96" s="221" t="s">
        <v>7902</v>
      </c>
      <c r="EM96" s="213">
        <v>0</v>
      </c>
      <c r="EN96" s="224" t="s">
        <v>794</v>
      </c>
      <c r="EO96" s="224" t="s">
        <v>14</v>
      </c>
      <c r="EP96" s="224" t="s">
        <v>14</v>
      </c>
      <c r="EQ96" s="224" t="s">
        <v>7901</v>
      </c>
      <c r="ER96" s="224" t="s">
        <v>794</v>
      </c>
      <c r="ES96" s="214">
        <v>45046</v>
      </c>
      <c r="ET96" s="222" t="s">
        <v>7891</v>
      </c>
      <c r="EU96" s="222">
        <v>4715</v>
      </c>
      <c r="EV96" s="222" t="s">
        <v>7889</v>
      </c>
      <c r="EW96" s="222" t="s">
        <v>1882</v>
      </c>
      <c r="EX96" s="222">
        <v>2</v>
      </c>
      <c r="EY96" s="222" t="s">
        <v>7890</v>
      </c>
      <c r="EZ96" s="222" t="s">
        <v>1396</v>
      </c>
      <c r="FA96" s="223">
        <v>45046</v>
      </c>
      <c r="FB96" s="221" t="s">
        <v>920</v>
      </c>
      <c r="FC96" s="224">
        <v>2139</v>
      </c>
      <c r="FD96" s="224" t="s">
        <v>917</v>
      </c>
      <c r="FE96" s="224" t="s">
        <v>30</v>
      </c>
      <c r="FF96" s="224">
        <v>2</v>
      </c>
      <c r="FG96" s="224" t="s">
        <v>919</v>
      </c>
      <c r="FH96" s="224" t="s">
        <v>918</v>
      </c>
      <c r="FI96" s="214">
        <v>43859</v>
      </c>
      <c r="FJ96" s="221" t="s">
        <v>915</v>
      </c>
      <c r="FK96" s="222" t="s">
        <v>14</v>
      </c>
      <c r="FL96" s="222" t="s">
        <v>14</v>
      </c>
      <c r="FM96" s="222" t="s">
        <v>14</v>
      </c>
      <c r="FN96" s="222" t="s">
        <v>14</v>
      </c>
      <c r="FO96" s="222" t="s">
        <v>14</v>
      </c>
      <c r="FP96" s="218" t="s">
        <v>14</v>
      </c>
      <c r="FQ96" s="219">
        <v>43840</v>
      </c>
      <c r="FR96" s="221" t="s">
        <v>916</v>
      </c>
      <c r="FS96" s="224" t="s">
        <v>14</v>
      </c>
      <c r="FT96" s="224" t="s">
        <v>14</v>
      </c>
      <c r="FU96" s="224" t="s">
        <v>14</v>
      </c>
      <c r="FV96" s="224" t="s">
        <v>14</v>
      </c>
      <c r="FW96" s="224" t="s">
        <v>14</v>
      </c>
      <c r="FX96" s="224" t="s">
        <v>14</v>
      </c>
      <c r="FY96" s="214">
        <v>43840</v>
      </c>
      <c r="FZ96" s="222" t="s">
        <v>3187</v>
      </c>
      <c r="GA96" s="222">
        <v>1</v>
      </c>
      <c r="GB96" s="222" t="s">
        <v>2373</v>
      </c>
      <c r="GC96" s="222" t="s">
        <v>30</v>
      </c>
      <c r="GD96" s="222">
        <v>2</v>
      </c>
      <c r="GE96" s="222" t="s">
        <v>14</v>
      </c>
      <c r="GF96" s="222" t="s">
        <v>14</v>
      </c>
      <c r="GG96" s="223">
        <v>44864</v>
      </c>
      <c r="GH96" s="221" t="s">
        <v>3193</v>
      </c>
      <c r="GI96" s="224">
        <v>3</v>
      </c>
      <c r="GJ96" s="224" t="s">
        <v>2373</v>
      </c>
      <c r="GK96" s="224" t="s">
        <v>30</v>
      </c>
      <c r="GL96" s="224">
        <v>2</v>
      </c>
      <c r="GM96" s="224" t="s">
        <v>14</v>
      </c>
      <c r="GN96" s="224" t="s">
        <v>14</v>
      </c>
      <c r="GO96" s="214">
        <v>44864</v>
      </c>
      <c r="GP96" s="222" t="s">
        <v>3188</v>
      </c>
      <c r="GQ96" s="222">
        <v>0</v>
      </c>
      <c r="GR96" s="222" t="s">
        <v>2373</v>
      </c>
      <c r="GS96" s="222" t="s">
        <v>30</v>
      </c>
      <c r="GT96" s="222">
        <v>2</v>
      </c>
      <c r="GU96" s="222" t="s">
        <v>14</v>
      </c>
      <c r="GV96" s="222" t="s">
        <v>14</v>
      </c>
      <c r="GW96" s="223">
        <v>44864</v>
      </c>
      <c r="GX96" s="221" t="s">
        <v>3194</v>
      </c>
      <c r="GY96" s="224">
        <v>0</v>
      </c>
      <c r="GZ96" s="224" t="s">
        <v>2373</v>
      </c>
      <c r="HA96" s="224" t="s">
        <v>30</v>
      </c>
      <c r="HB96" s="224">
        <v>2</v>
      </c>
      <c r="HC96" s="224" t="s">
        <v>14</v>
      </c>
      <c r="HD96" s="224" t="s">
        <v>14</v>
      </c>
      <c r="HE96" s="214">
        <v>44864</v>
      </c>
      <c r="HF96" s="222" t="s">
        <v>3186</v>
      </c>
      <c r="HG96" s="222">
        <v>0</v>
      </c>
      <c r="HH96" s="222" t="s">
        <v>2373</v>
      </c>
      <c r="HI96" s="222" t="s">
        <v>30</v>
      </c>
      <c r="HJ96" s="222">
        <v>2</v>
      </c>
      <c r="HK96" s="222" t="s">
        <v>14</v>
      </c>
      <c r="HL96" s="222" t="s">
        <v>14</v>
      </c>
      <c r="HM96" s="223">
        <v>44864</v>
      </c>
      <c r="HN96" s="221" t="s">
        <v>3192</v>
      </c>
      <c r="HO96" s="224">
        <v>0</v>
      </c>
      <c r="HP96" s="224" t="s">
        <v>2373</v>
      </c>
      <c r="HQ96" s="224" t="s">
        <v>30</v>
      </c>
      <c r="HR96" s="224">
        <v>2</v>
      </c>
      <c r="HS96" s="224" t="s">
        <v>14</v>
      </c>
      <c r="HT96" s="224" t="s">
        <v>14</v>
      </c>
      <c r="HU96" s="214">
        <v>44864</v>
      </c>
      <c r="HV96" s="222" t="s">
        <v>3189</v>
      </c>
      <c r="HW96" s="222">
        <v>0</v>
      </c>
      <c r="HX96" s="222" t="s">
        <v>2373</v>
      </c>
      <c r="HY96" s="222" t="s">
        <v>30</v>
      </c>
      <c r="HZ96" s="222">
        <v>2</v>
      </c>
      <c r="IA96" s="222" t="s">
        <v>14</v>
      </c>
      <c r="IB96" s="222" t="s">
        <v>14</v>
      </c>
      <c r="IC96" s="223">
        <v>44864</v>
      </c>
      <c r="ID96" s="221" t="s">
        <v>3191</v>
      </c>
      <c r="IE96" s="224">
        <v>1</v>
      </c>
      <c r="IF96" s="224" t="s">
        <v>2373</v>
      </c>
      <c r="IG96" s="224" t="s">
        <v>30</v>
      </c>
      <c r="IH96" s="224">
        <v>2</v>
      </c>
      <c r="II96" s="224" t="s">
        <v>14</v>
      </c>
      <c r="IJ96" s="224" t="s">
        <v>14</v>
      </c>
      <c r="IK96" s="214">
        <v>44864</v>
      </c>
      <c r="IL96" s="222" t="s">
        <v>3190</v>
      </c>
      <c r="IM96" s="222">
        <v>3</v>
      </c>
      <c r="IN96" s="222" t="s">
        <v>2373</v>
      </c>
      <c r="IO96" s="222" t="s">
        <v>30</v>
      </c>
      <c r="IP96" s="222">
        <v>2</v>
      </c>
      <c r="IQ96" s="222" t="s">
        <v>14</v>
      </c>
      <c r="IR96" s="222" t="s">
        <v>14</v>
      </c>
      <c r="IS96" s="223">
        <v>44864</v>
      </c>
    </row>
    <row r="97" spans="1:253" s="11" customFormat="1" ht="12.95" customHeight="1" x14ac:dyDescent="0.2">
      <c r="A97" s="11" t="s">
        <v>3024</v>
      </c>
      <c r="B97" s="11" t="s">
        <v>9392</v>
      </c>
      <c r="C97" s="11" t="s">
        <v>3025</v>
      </c>
      <c r="D97" s="11" t="s">
        <v>3026</v>
      </c>
      <c r="E97" s="11" t="s">
        <v>8868</v>
      </c>
      <c r="F97" s="11" t="s">
        <v>4105</v>
      </c>
      <c r="G97" s="212">
        <v>6201000</v>
      </c>
      <c r="H97" s="213" t="s">
        <v>4102</v>
      </c>
      <c r="I97" s="213" t="s">
        <v>1882</v>
      </c>
      <c r="J97" s="213">
        <v>2</v>
      </c>
      <c r="K97" s="213" t="s">
        <v>4104</v>
      </c>
      <c r="L97" s="213" t="s">
        <v>4103</v>
      </c>
      <c r="M97" s="214">
        <v>44921</v>
      </c>
      <c r="N97" s="221" t="s">
        <v>4107</v>
      </c>
      <c r="O97" s="216">
        <v>120340</v>
      </c>
      <c r="P97" s="216" t="s">
        <v>1929</v>
      </c>
      <c r="Q97" s="216" t="s">
        <v>1882</v>
      </c>
      <c r="R97" s="216">
        <v>2</v>
      </c>
      <c r="S97" s="216" t="s">
        <v>4053</v>
      </c>
      <c r="T97" s="216" t="s">
        <v>4106</v>
      </c>
      <c r="U97" s="217">
        <v>44921</v>
      </c>
      <c r="V97" s="221" t="s">
        <v>4108</v>
      </c>
      <c r="W97" s="213">
        <v>6201000</v>
      </c>
      <c r="X97" s="213" t="s">
        <v>4102</v>
      </c>
      <c r="Y97" s="213" t="s">
        <v>1882</v>
      </c>
      <c r="Z97" s="213">
        <v>2</v>
      </c>
      <c r="AA97" s="213" t="s">
        <v>4104</v>
      </c>
      <c r="AB97" s="213" t="s">
        <v>4103</v>
      </c>
      <c r="AC97" s="214">
        <v>44921</v>
      </c>
      <c r="AD97" s="221" t="s">
        <v>4112</v>
      </c>
      <c r="AE97" s="218">
        <v>200000</v>
      </c>
      <c r="AF97" s="218" t="s">
        <v>4109</v>
      </c>
      <c r="AG97" s="218" t="s">
        <v>1882</v>
      </c>
      <c r="AH97" s="218">
        <v>2</v>
      </c>
      <c r="AI97" s="218" t="s">
        <v>4111</v>
      </c>
      <c r="AJ97" s="218" t="s">
        <v>4110</v>
      </c>
      <c r="AK97" s="219">
        <v>44921</v>
      </c>
      <c r="AL97" s="221" t="s">
        <v>4113</v>
      </c>
      <c r="AM97" s="213">
        <v>200000</v>
      </c>
      <c r="AN97" s="213" t="s">
        <v>4109</v>
      </c>
      <c r="AO97" s="213" t="s">
        <v>1882</v>
      </c>
      <c r="AP97" s="213">
        <v>2</v>
      </c>
      <c r="AQ97" s="213" t="s">
        <v>4111</v>
      </c>
      <c r="AR97" s="213" t="s">
        <v>4110</v>
      </c>
      <c r="AS97" s="214">
        <v>44921</v>
      </c>
      <c r="AT97" s="222" t="s">
        <v>4114</v>
      </c>
      <c r="AU97" s="218" t="s">
        <v>14</v>
      </c>
      <c r="AV97" s="218" t="s">
        <v>14</v>
      </c>
      <c r="AW97" s="218" t="s">
        <v>14</v>
      </c>
      <c r="AX97" s="218" t="s">
        <v>14</v>
      </c>
      <c r="AY97" s="218" t="s">
        <v>4024</v>
      </c>
      <c r="AZ97" s="218" t="s">
        <v>14</v>
      </c>
      <c r="BA97" s="219">
        <v>44921</v>
      </c>
      <c r="BB97" s="221" t="s">
        <v>4132</v>
      </c>
      <c r="BC97" s="213" t="s">
        <v>14</v>
      </c>
      <c r="BD97" s="213" t="s">
        <v>14</v>
      </c>
      <c r="BE97" s="213" t="s">
        <v>14</v>
      </c>
      <c r="BF97" s="213" t="s">
        <v>14</v>
      </c>
      <c r="BG97" s="213" t="s">
        <v>4131</v>
      </c>
      <c r="BH97" s="213" t="s">
        <v>14</v>
      </c>
      <c r="BI97" s="214">
        <v>44921</v>
      </c>
      <c r="BJ97" s="222" t="s">
        <v>4221</v>
      </c>
      <c r="BK97" s="222">
        <v>7</v>
      </c>
      <c r="BL97" s="222" t="s">
        <v>4219</v>
      </c>
      <c r="BM97" s="222" t="s">
        <v>1882</v>
      </c>
      <c r="BN97" s="222">
        <v>2</v>
      </c>
      <c r="BO97" s="222" t="s">
        <v>4220</v>
      </c>
      <c r="BP97" s="218" t="s">
        <v>1396</v>
      </c>
      <c r="BQ97" s="223">
        <v>44950</v>
      </c>
      <c r="BR97" s="221" t="s">
        <v>4133</v>
      </c>
      <c r="BS97" s="224" t="s">
        <v>14</v>
      </c>
      <c r="BT97" s="224" t="s">
        <v>14</v>
      </c>
      <c r="BU97" s="224" t="s">
        <v>14</v>
      </c>
      <c r="BV97" s="224" t="s">
        <v>14</v>
      </c>
      <c r="BW97" s="224" t="s">
        <v>4042</v>
      </c>
      <c r="BX97" s="224" t="s">
        <v>14</v>
      </c>
      <c r="BY97" s="214">
        <v>44921</v>
      </c>
      <c r="BZ97" s="222" t="s">
        <v>4134</v>
      </c>
      <c r="CA97" s="222" t="s">
        <v>14</v>
      </c>
      <c r="CB97" s="222" t="s">
        <v>14</v>
      </c>
      <c r="CC97" s="222" t="s">
        <v>14</v>
      </c>
      <c r="CD97" s="222" t="s">
        <v>14</v>
      </c>
      <c r="CE97" s="222" t="s">
        <v>4044</v>
      </c>
      <c r="CF97" s="222" t="s">
        <v>14</v>
      </c>
      <c r="CG97" s="223">
        <v>44921</v>
      </c>
      <c r="CH97" s="221" t="s">
        <v>9997</v>
      </c>
      <c r="CI97" s="222" t="e">
        <v>#N/A</v>
      </c>
      <c r="CJ97" s="222" t="e">
        <v>#N/A</v>
      </c>
      <c r="CK97" s="222" t="e">
        <v>#N/A</v>
      </c>
      <c r="CL97" s="222" t="e">
        <v>#N/A</v>
      </c>
      <c r="CM97" s="222" t="e">
        <v>#N/A</v>
      </c>
      <c r="CN97" s="222" t="e">
        <v>#N/A</v>
      </c>
      <c r="CO97" s="225" t="e">
        <v>#N/A</v>
      </c>
      <c r="CP97" s="222" t="s">
        <v>4136</v>
      </c>
      <c r="CQ97" s="224" t="s">
        <v>14</v>
      </c>
      <c r="CR97" s="224" t="s">
        <v>14</v>
      </c>
      <c r="CS97" s="224" t="s">
        <v>14</v>
      </c>
      <c r="CT97" s="224" t="s">
        <v>14</v>
      </c>
      <c r="CU97" s="224" t="s">
        <v>4135</v>
      </c>
      <c r="CV97" s="224" t="s">
        <v>14</v>
      </c>
      <c r="CW97" s="214">
        <v>44921</v>
      </c>
      <c r="CX97" s="222" t="s">
        <v>4115</v>
      </c>
      <c r="CY97" s="218" t="s">
        <v>14</v>
      </c>
      <c r="CZ97" s="218" t="s">
        <v>14</v>
      </c>
      <c r="DA97" s="218" t="s">
        <v>14</v>
      </c>
      <c r="DB97" s="218" t="s">
        <v>14</v>
      </c>
      <c r="DC97" s="218" t="s">
        <v>4121</v>
      </c>
      <c r="DD97" s="218" t="s">
        <v>14</v>
      </c>
      <c r="DE97" s="220">
        <v>44921</v>
      </c>
      <c r="DF97" s="221" t="s">
        <v>4117</v>
      </c>
      <c r="DG97" s="213">
        <v>6001000</v>
      </c>
      <c r="DH97" s="224" t="s">
        <v>1978</v>
      </c>
      <c r="DI97" s="224" t="s">
        <v>1882</v>
      </c>
      <c r="DJ97" s="224">
        <v>2</v>
      </c>
      <c r="DK97" s="224" t="s">
        <v>1842</v>
      </c>
      <c r="DL97" s="224" t="s">
        <v>4116</v>
      </c>
      <c r="DM97" s="214">
        <v>44921</v>
      </c>
      <c r="DN97" s="222" t="s">
        <v>4120</v>
      </c>
      <c r="DO97" s="218">
        <v>200000</v>
      </c>
      <c r="DP97" s="222" t="s">
        <v>4109</v>
      </c>
      <c r="DQ97" s="222" t="s">
        <v>1882</v>
      </c>
      <c r="DR97" s="222">
        <v>2</v>
      </c>
      <c r="DS97" s="222" t="s">
        <v>4119</v>
      </c>
      <c r="DT97" s="222" t="s">
        <v>4118</v>
      </c>
      <c r="DU97" s="223">
        <v>44921</v>
      </c>
      <c r="DV97" s="221" t="s">
        <v>4122</v>
      </c>
      <c r="DW97" s="213" t="s">
        <v>14</v>
      </c>
      <c r="DX97" s="224" t="s">
        <v>14</v>
      </c>
      <c r="DY97" s="224" t="s">
        <v>14</v>
      </c>
      <c r="DZ97" s="224" t="s">
        <v>14</v>
      </c>
      <c r="EA97" s="224" t="s">
        <v>4121</v>
      </c>
      <c r="EB97" s="224" t="s">
        <v>14</v>
      </c>
      <c r="EC97" s="214">
        <v>44921</v>
      </c>
      <c r="ED97" s="222" t="s">
        <v>4123</v>
      </c>
      <c r="EE97" s="218" t="s">
        <v>14</v>
      </c>
      <c r="EF97" s="222" t="s">
        <v>14</v>
      </c>
      <c r="EG97" s="222" t="s">
        <v>14</v>
      </c>
      <c r="EH97" s="222" t="s">
        <v>14</v>
      </c>
      <c r="EI97" s="222" t="s">
        <v>4026</v>
      </c>
      <c r="EJ97" s="222" t="s">
        <v>14</v>
      </c>
      <c r="EK97" s="223">
        <v>44921</v>
      </c>
      <c r="EL97" s="221" t="s">
        <v>4124</v>
      </c>
      <c r="EM97" s="213" t="s">
        <v>14</v>
      </c>
      <c r="EN97" s="224" t="s">
        <v>14</v>
      </c>
      <c r="EO97" s="224" t="s">
        <v>14</v>
      </c>
      <c r="EP97" s="224" t="s">
        <v>14</v>
      </c>
      <c r="EQ97" s="224" t="s">
        <v>4028</v>
      </c>
      <c r="ER97" s="224" t="s">
        <v>14</v>
      </c>
      <c r="ES97" s="214">
        <v>44921</v>
      </c>
      <c r="ET97" s="222" t="s">
        <v>4222</v>
      </c>
      <c r="EU97" s="222">
        <v>7</v>
      </c>
      <c r="EV97" s="222" t="s">
        <v>4219</v>
      </c>
      <c r="EW97" s="222" t="s">
        <v>1882</v>
      </c>
      <c r="EX97" s="222">
        <v>2</v>
      </c>
      <c r="EY97" s="222" t="s">
        <v>4220</v>
      </c>
      <c r="EZ97" s="222" t="s">
        <v>1396</v>
      </c>
      <c r="FA97" s="223">
        <v>44950</v>
      </c>
      <c r="FB97" s="221" t="s">
        <v>4126</v>
      </c>
      <c r="FC97" s="224" t="s">
        <v>14</v>
      </c>
      <c r="FD97" s="224" t="s">
        <v>14</v>
      </c>
      <c r="FE97" s="224" t="s">
        <v>14</v>
      </c>
      <c r="FF97" s="224" t="s">
        <v>14</v>
      </c>
      <c r="FG97" s="224" t="s">
        <v>4125</v>
      </c>
      <c r="FH97" s="224" t="s">
        <v>14</v>
      </c>
      <c r="FI97" s="214">
        <v>44921</v>
      </c>
      <c r="FJ97" s="221" t="s">
        <v>4128</v>
      </c>
      <c r="FK97" s="222" t="s">
        <v>14</v>
      </c>
      <c r="FL97" s="222" t="s">
        <v>14</v>
      </c>
      <c r="FM97" s="222" t="s">
        <v>14</v>
      </c>
      <c r="FN97" s="222" t="s">
        <v>14</v>
      </c>
      <c r="FO97" s="222" t="s">
        <v>4127</v>
      </c>
      <c r="FP97" s="218" t="s">
        <v>14</v>
      </c>
      <c r="FQ97" s="219">
        <v>44921</v>
      </c>
      <c r="FR97" s="221" t="s">
        <v>4130</v>
      </c>
      <c r="FS97" s="224" t="s">
        <v>14</v>
      </c>
      <c r="FT97" s="224" t="s">
        <v>14</v>
      </c>
      <c r="FU97" s="224" t="s">
        <v>14</v>
      </c>
      <c r="FV97" s="224" t="s">
        <v>14</v>
      </c>
      <c r="FW97" s="224" t="s">
        <v>4129</v>
      </c>
      <c r="FX97" s="224" t="s">
        <v>14</v>
      </c>
      <c r="FY97" s="214">
        <v>44921</v>
      </c>
      <c r="FZ97" s="222" t="s">
        <v>3028</v>
      </c>
      <c r="GA97" s="222">
        <v>2</v>
      </c>
      <c r="GB97" s="222" t="s">
        <v>2373</v>
      </c>
      <c r="GC97" s="222" t="s">
        <v>30</v>
      </c>
      <c r="GD97" s="222">
        <v>2</v>
      </c>
      <c r="GE97" s="222" t="s">
        <v>14</v>
      </c>
      <c r="GF97" s="222" t="s">
        <v>14</v>
      </c>
      <c r="GG97" s="223">
        <v>44863</v>
      </c>
      <c r="GH97" s="221" t="s">
        <v>3034</v>
      </c>
      <c r="GI97" s="224">
        <v>0</v>
      </c>
      <c r="GJ97" s="224" t="s">
        <v>2373</v>
      </c>
      <c r="GK97" s="224" t="s">
        <v>30</v>
      </c>
      <c r="GL97" s="224">
        <v>2</v>
      </c>
      <c r="GM97" s="224" t="s">
        <v>14</v>
      </c>
      <c r="GN97" s="224" t="s">
        <v>14</v>
      </c>
      <c r="GO97" s="214">
        <v>44863</v>
      </c>
      <c r="GP97" s="222" t="s">
        <v>3029</v>
      </c>
      <c r="GQ97" s="222">
        <v>3</v>
      </c>
      <c r="GR97" s="222" t="s">
        <v>2373</v>
      </c>
      <c r="GS97" s="222" t="s">
        <v>30</v>
      </c>
      <c r="GT97" s="222">
        <v>2</v>
      </c>
      <c r="GU97" s="222" t="s">
        <v>14</v>
      </c>
      <c r="GV97" s="222" t="s">
        <v>14</v>
      </c>
      <c r="GW97" s="223">
        <v>44863</v>
      </c>
      <c r="GX97" s="221" t="s">
        <v>3035</v>
      </c>
      <c r="GY97" s="224">
        <v>0</v>
      </c>
      <c r="GZ97" s="224" t="s">
        <v>2373</v>
      </c>
      <c r="HA97" s="224" t="s">
        <v>30</v>
      </c>
      <c r="HB97" s="224">
        <v>2</v>
      </c>
      <c r="HC97" s="224" t="s">
        <v>14</v>
      </c>
      <c r="HD97" s="224" t="s">
        <v>14</v>
      </c>
      <c r="HE97" s="214">
        <v>44863</v>
      </c>
      <c r="HF97" s="222" t="s">
        <v>3027</v>
      </c>
      <c r="HG97" s="222">
        <v>3</v>
      </c>
      <c r="HH97" s="222" t="s">
        <v>2373</v>
      </c>
      <c r="HI97" s="222" t="s">
        <v>30</v>
      </c>
      <c r="HJ97" s="222">
        <v>2</v>
      </c>
      <c r="HK97" s="222" t="s">
        <v>14</v>
      </c>
      <c r="HL97" s="222" t="s">
        <v>14</v>
      </c>
      <c r="HM97" s="223">
        <v>44863</v>
      </c>
      <c r="HN97" s="221" t="s">
        <v>3033</v>
      </c>
      <c r="HO97" s="224">
        <v>1</v>
      </c>
      <c r="HP97" s="224" t="s">
        <v>2373</v>
      </c>
      <c r="HQ97" s="224" t="s">
        <v>30</v>
      </c>
      <c r="HR97" s="224">
        <v>2</v>
      </c>
      <c r="HS97" s="224" t="s">
        <v>14</v>
      </c>
      <c r="HT97" s="224" t="s">
        <v>14</v>
      </c>
      <c r="HU97" s="214">
        <v>44863</v>
      </c>
      <c r="HV97" s="222" t="s">
        <v>3030</v>
      </c>
      <c r="HW97" s="222">
        <v>1</v>
      </c>
      <c r="HX97" s="222" t="s">
        <v>2373</v>
      </c>
      <c r="HY97" s="222" t="s">
        <v>30</v>
      </c>
      <c r="HZ97" s="222">
        <v>2</v>
      </c>
      <c r="IA97" s="222" t="s">
        <v>14</v>
      </c>
      <c r="IB97" s="222" t="s">
        <v>14</v>
      </c>
      <c r="IC97" s="223">
        <v>44863</v>
      </c>
      <c r="ID97" s="221" t="s">
        <v>3032</v>
      </c>
      <c r="IE97" s="224">
        <v>0</v>
      </c>
      <c r="IF97" s="224" t="s">
        <v>2373</v>
      </c>
      <c r="IG97" s="224" t="s">
        <v>30</v>
      </c>
      <c r="IH97" s="224">
        <v>2</v>
      </c>
      <c r="II97" s="224" t="s">
        <v>14</v>
      </c>
      <c r="IJ97" s="224" t="s">
        <v>14</v>
      </c>
      <c r="IK97" s="214">
        <v>44863</v>
      </c>
      <c r="IL97" s="222" t="s">
        <v>3031</v>
      </c>
      <c r="IM97" s="222">
        <v>1</v>
      </c>
      <c r="IN97" s="222" t="s">
        <v>2373</v>
      </c>
      <c r="IO97" s="222" t="s">
        <v>30</v>
      </c>
      <c r="IP97" s="222">
        <v>2</v>
      </c>
      <c r="IQ97" s="222" t="s">
        <v>14</v>
      </c>
      <c r="IR97" s="222" t="s">
        <v>14</v>
      </c>
      <c r="IS97" s="223">
        <v>44863</v>
      </c>
    </row>
    <row r="98" spans="1:253" s="11" customFormat="1" ht="12.95" customHeight="1" x14ac:dyDescent="0.2">
      <c r="A98" s="11" t="s">
        <v>144</v>
      </c>
      <c r="B98" s="11" t="s">
        <v>9444</v>
      </c>
      <c r="C98" s="11" t="s">
        <v>145</v>
      </c>
      <c r="D98" s="11" t="s">
        <v>146</v>
      </c>
      <c r="E98" s="11" t="s">
        <v>8881</v>
      </c>
      <c r="F98" s="11" t="s">
        <v>8260</v>
      </c>
      <c r="G98" s="212">
        <v>239633000</v>
      </c>
      <c r="H98" s="213" t="s">
        <v>8257</v>
      </c>
      <c r="I98" s="213" t="s">
        <v>1882</v>
      </c>
      <c r="J98" s="213">
        <v>2</v>
      </c>
      <c r="K98" s="213" t="s">
        <v>8259</v>
      </c>
      <c r="L98" s="213" t="s">
        <v>8258</v>
      </c>
      <c r="M98" s="214">
        <v>45046</v>
      </c>
      <c r="N98" s="221" t="s">
        <v>1408</v>
      </c>
      <c r="O98" s="216">
        <v>770880</v>
      </c>
      <c r="P98" s="216" t="s">
        <v>1405</v>
      </c>
      <c r="Q98" s="216" t="s">
        <v>74</v>
      </c>
      <c r="R98" s="216">
        <v>1</v>
      </c>
      <c r="S98" s="216" t="s">
        <v>1407</v>
      </c>
      <c r="T98" s="216" t="s">
        <v>1406</v>
      </c>
      <c r="U98" s="217">
        <v>44558</v>
      </c>
      <c r="V98" s="221" t="s">
        <v>8262</v>
      </c>
      <c r="W98" s="213">
        <v>239633000</v>
      </c>
      <c r="X98" s="213" t="s">
        <v>8257</v>
      </c>
      <c r="Y98" s="213" t="s">
        <v>1882</v>
      </c>
      <c r="Z98" s="213">
        <v>2</v>
      </c>
      <c r="AA98" s="213" t="s">
        <v>8261</v>
      </c>
      <c r="AB98" s="213" t="s">
        <v>8258</v>
      </c>
      <c r="AC98" s="214">
        <v>45046</v>
      </c>
      <c r="AD98" s="221" t="s">
        <v>8266</v>
      </c>
      <c r="AE98" s="218">
        <v>52480000</v>
      </c>
      <c r="AF98" s="218" t="s">
        <v>8263</v>
      </c>
      <c r="AG98" s="218" t="s">
        <v>1882</v>
      </c>
      <c r="AH98" s="218">
        <v>2</v>
      </c>
      <c r="AI98" s="218" t="s">
        <v>8265</v>
      </c>
      <c r="AJ98" s="218" t="s">
        <v>8264</v>
      </c>
      <c r="AK98" s="219">
        <v>45046</v>
      </c>
      <c r="AL98" s="221" t="s">
        <v>8270</v>
      </c>
      <c r="AM98" s="213">
        <v>3811000</v>
      </c>
      <c r="AN98" s="213" t="s">
        <v>8267</v>
      </c>
      <c r="AO98" s="213" t="s">
        <v>1882</v>
      </c>
      <c r="AP98" s="213">
        <v>2</v>
      </c>
      <c r="AQ98" s="213" t="s">
        <v>8269</v>
      </c>
      <c r="AR98" s="213" t="s">
        <v>8268</v>
      </c>
      <c r="AS98" s="214">
        <v>45046</v>
      </c>
      <c r="AT98" s="222" t="s">
        <v>4398</v>
      </c>
      <c r="AU98" s="218">
        <v>12900</v>
      </c>
      <c r="AV98" s="218" t="s">
        <v>3213</v>
      </c>
      <c r="AW98" s="218" t="s">
        <v>1882</v>
      </c>
      <c r="AX98" s="218">
        <v>2</v>
      </c>
      <c r="AY98" s="218" t="s">
        <v>4397</v>
      </c>
      <c r="AZ98" s="218" t="s">
        <v>3214</v>
      </c>
      <c r="BA98" s="219">
        <v>44956</v>
      </c>
      <c r="BB98" s="221" t="s">
        <v>822</v>
      </c>
      <c r="BC98" s="213" t="s">
        <v>14</v>
      </c>
      <c r="BD98" s="213" t="s">
        <v>14</v>
      </c>
      <c r="BE98" s="213" t="s">
        <v>14</v>
      </c>
      <c r="BF98" s="213" t="s">
        <v>14</v>
      </c>
      <c r="BG98" s="213" t="s">
        <v>821</v>
      </c>
      <c r="BH98" s="213" t="s">
        <v>14</v>
      </c>
      <c r="BI98" s="214">
        <v>43742</v>
      </c>
      <c r="BJ98" s="222" t="s">
        <v>8272</v>
      </c>
      <c r="BK98" s="222">
        <v>997</v>
      </c>
      <c r="BL98" s="222" t="s">
        <v>7087</v>
      </c>
      <c r="BM98" s="222" t="s">
        <v>1882</v>
      </c>
      <c r="BN98" s="222">
        <v>2</v>
      </c>
      <c r="BO98" s="222" t="s">
        <v>8271</v>
      </c>
      <c r="BP98" s="218" t="s">
        <v>1119</v>
      </c>
      <c r="BQ98" s="223">
        <v>45046</v>
      </c>
      <c r="BR98" s="221" t="s">
        <v>2289</v>
      </c>
      <c r="BS98" s="224">
        <v>1200000</v>
      </c>
      <c r="BT98" s="224" t="s">
        <v>2286</v>
      </c>
      <c r="BU98" s="224" t="s">
        <v>74</v>
      </c>
      <c r="BV98" s="224">
        <v>1</v>
      </c>
      <c r="BW98" s="224" t="s">
        <v>2288</v>
      </c>
      <c r="BX98" s="224" t="s">
        <v>2287</v>
      </c>
      <c r="BY98" s="214">
        <v>44830</v>
      </c>
      <c r="BZ98" s="222" t="s">
        <v>2291</v>
      </c>
      <c r="CA98" s="222">
        <v>805000</v>
      </c>
      <c r="CB98" s="222" t="s">
        <v>2286</v>
      </c>
      <c r="CC98" s="222" t="s">
        <v>74</v>
      </c>
      <c r="CD98" s="222">
        <v>1</v>
      </c>
      <c r="CE98" s="222" t="s">
        <v>2290</v>
      </c>
      <c r="CF98" s="222" t="s">
        <v>2287</v>
      </c>
      <c r="CG98" s="223">
        <v>44830</v>
      </c>
      <c r="CH98" s="221" t="s">
        <v>9998</v>
      </c>
      <c r="CI98" s="222" t="e">
        <v>#N/A</v>
      </c>
      <c r="CJ98" s="222" t="e">
        <v>#N/A</v>
      </c>
      <c r="CK98" s="222" t="e">
        <v>#N/A</v>
      </c>
      <c r="CL98" s="222" t="e">
        <v>#N/A</v>
      </c>
      <c r="CM98" s="222" t="e">
        <v>#N/A</v>
      </c>
      <c r="CN98" s="222" t="e">
        <v>#N/A</v>
      </c>
      <c r="CO98" s="225" t="e">
        <v>#N/A</v>
      </c>
      <c r="CP98" s="222" t="s">
        <v>153</v>
      </c>
      <c r="CQ98" s="224" t="s">
        <v>14</v>
      </c>
      <c r="CR98" s="224" t="s">
        <v>150</v>
      </c>
      <c r="CS98" s="224" t="s">
        <v>14</v>
      </c>
      <c r="CT98" s="224" t="s">
        <v>14</v>
      </c>
      <c r="CU98" s="224" t="s">
        <v>152</v>
      </c>
      <c r="CV98" s="224" t="s">
        <v>151</v>
      </c>
      <c r="CW98" s="214">
        <v>43503</v>
      </c>
      <c r="CX98" s="222" t="s">
        <v>5067</v>
      </c>
      <c r="CY98" s="218">
        <v>20600000</v>
      </c>
      <c r="CZ98" s="218" t="s">
        <v>8285</v>
      </c>
      <c r="DA98" s="218" t="s">
        <v>1882</v>
      </c>
      <c r="DB98" s="218">
        <v>2</v>
      </c>
      <c r="DC98" s="218" t="s">
        <v>8287</v>
      </c>
      <c r="DD98" s="218" t="s">
        <v>8286</v>
      </c>
      <c r="DE98" s="220">
        <v>45046</v>
      </c>
      <c r="DF98" s="221" t="s">
        <v>8280</v>
      </c>
      <c r="DG98" s="213">
        <v>187153000</v>
      </c>
      <c r="DH98" s="224" t="s">
        <v>8277</v>
      </c>
      <c r="DI98" s="224" t="s">
        <v>1882</v>
      </c>
      <c r="DJ98" s="224">
        <v>2</v>
      </c>
      <c r="DK98" s="224" t="s">
        <v>8279</v>
      </c>
      <c r="DL98" s="224" t="s">
        <v>8278</v>
      </c>
      <c r="DM98" s="214">
        <v>45046</v>
      </c>
      <c r="DN98" s="222" t="s">
        <v>8284</v>
      </c>
      <c r="DO98" s="218">
        <v>31880000</v>
      </c>
      <c r="DP98" s="222" t="s">
        <v>8281</v>
      </c>
      <c r="DQ98" s="222" t="s">
        <v>1882</v>
      </c>
      <c r="DR98" s="222">
        <v>2</v>
      </c>
      <c r="DS98" s="222" t="s">
        <v>8283</v>
      </c>
      <c r="DT98" s="222" t="s">
        <v>8282</v>
      </c>
      <c r="DU98" s="223">
        <v>45046</v>
      </c>
      <c r="DV98" s="221" t="s">
        <v>8288</v>
      </c>
      <c r="DW98" s="213">
        <v>17979000</v>
      </c>
      <c r="DX98" s="224" t="s">
        <v>8285</v>
      </c>
      <c r="DY98" s="224" t="s">
        <v>1882</v>
      </c>
      <c r="DZ98" s="224">
        <v>2</v>
      </c>
      <c r="EA98" s="224" t="s">
        <v>8287</v>
      </c>
      <c r="EB98" s="224" t="s">
        <v>8286</v>
      </c>
      <c r="EC98" s="214">
        <v>45046</v>
      </c>
      <c r="ED98" s="222" t="s">
        <v>8292</v>
      </c>
      <c r="EE98" s="218">
        <v>2621000</v>
      </c>
      <c r="EF98" s="222" t="s">
        <v>8289</v>
      </c>
      <c r="EG98" s="222" t="s">
        <v>1882</v>
      </c>
      <c r="EH98" s="222">
        <v>2</v>
      </c>
      <c r="EI98" s="222" t="s">
        <v>8291</v>
      </c>
      <c r="EJ98" s="222" t="s">
        <v>8290</v>
      </c>
      <c r="EK98" s="223">
        <v>45046</v>
      </c>
      <c r="EL98" s="221" t="s">
        <v>8296</v>
      </c>
      <c r="EM98" s="213">
        <v>0</v>
      </c>
      <c r="EN98" s="224" t="s">
        <v>8293</v>
      </c>
      <c r="EO98" s="224" t="s">
        <v>1882</v>
      </c>
      <c r="EP98" s="224">
        <v>2</v>
      </c>
      <c r="EQ98" s="224" t="s">
        <v>8295</v>
      </c>
      <c r="ER98" s="224" t="s">
        <v>8294</v>
      </c>
      <c r="ES98" s="214">
        <v>45046</v>
      </c>
      <c r="ET98" s="222" t="s">
        <v>8276</v>
      </c>
      <c r="EU98" s="222">
        <v>2736</v>
      </c>
      <c r="EV98" s="222" t="s">
        <v>8273</v>
      </c>
      <c r="EW98" s="222" t="s">
        <v>1882</v>
      </c>
      <c r="EX98" s="222">
        <v>2</v>
      </c>
      <c r="EY98" s="222" t="s">
        <v>8275</v>
      </c>
      <c r="EZ98" s="222" t="s">
        <v>8274</v>
      </c>
      <c r="FA98" s="223">
        <v>45046</v>
      </c>
      <c r="FB98" s="221" t="s">
        <v>149</v>
      </c>
      <c r="FC98" s="224">
        <v>5</v>
      </c>
      <c r="FD98" s="224" t="s">
        <v>147</v>
      </c>
      <c r="FE98" s="224" t="s">
        <v>74</v>
      </c>
      <c r="FF98" s="224">
        <v>1</v>
      </c>
      <c r="FG98" s="224" t="s">
        <v>148</v>
      </c>
      <c r="FH98" s="224">
        <v>0</v>
      </c>
      <c r="FI98" s="214">
        <v>43503</v>
      </c>
      <c r="FJ98" s="221" t="s">
        <v>621</v>
      </c>
      <c r="FK98" s="222" t="s">
        <v>14</v>
      </c>
      <c r="FL98" s="222" t="s">
        <v>618</v>
      </c>
      <c r="FM98" s="222" t="s">
        <v>14</v>
      </c>
      <c r="FN98" s="222" t="s">
        <v>14</v>
      </c>
      <c r="FO98" s="222" t="s">
        <v>620</v>
      </c>
      <c r="FP98" s="218" t="s">
        <v>619</v>
      </c>
      <c r="FQ98" s="219">
        <v>43578</v>
      </c>
      <c r="FR98" s="221" t="s">
        <v>622</v>
      </c>
      <c r="FS98" s="224" t="s">
        <v>14</v>
      </c>
      <c r="FT98" s="224" t="s">
        <v>618</v>
      </c>
      <c r="FU98" s="224" t="s">
        <v>14</v>
      </c>
      <c r="FV98" s="224" t="s">
        <v>14</v>
      </c>
      <c r="FW98" s="224" t="s">
        <v>620</v>
      </c>
      <c r="FX98" s="224" t="s">
        <v>619</v>
      </c>
      <c r="FY98" s="214">
        <v>43578</v>
      </c>
      <c r="FZ98" s="222" t="s">
        <v>3460</v>
      </c>
      <c r="GA98" s="222">
        <v>2</v>
      </c>
      <c r="GB98" s="222" t="s">
        <v>2373</v>
      </c>
      <c r="GC98" s="222" t="s">
        <v>30</v>
      </c>
      <c r="GD98" s="222">
        <v>2</v>
      </c>
      <c r="GE98" s="222" t="s">
        <v>14</v>
      </c>
      <c r="GF98" s="222" t="s">
        <v>14</v>
      </c>
      <c r="GG98" s="223">
        <v>44865</v>
      </c>
      <c r="GH98" s="221" t="s">
        <v>3466</v>
      </c>
      <c r="GI98" s="224">
        <v>1</v>
      </c>
      <c r="GJ98" s="224" t="s">
        <v>2373</v>
      </c>
      <c r="GK98" s="224" t="s">
        <v>30</v>
      </c>
      <c r="GL98" s="224">
        <v>2</v>
      </c>
      <c r="GM98" s="224" t="s">
        <v>14</v>
      </c>
      <c r="GN98" s="224" t="s">
        <v>14</v>
      </c>
      <c r="GO98" s="214">
        <v>44865</v>
      </c>
      <c r="GP98" s="222" t="s">
        <v>3461</v>
      </c>
      <c r="GQ98" s="222">
        <v>1</v>
      </c>
      <c r="GR98" s="222" t="s">
        <v>2373</v>
      </c>
      <c r="GS98" s="222" t="s">
        <v>30</v>
      </c>
      <c r="GT98" s="222">
        <v>2</v>
      </c>
      <c r="GU98" s="222" t="s">
        <v>14</v>
      </c>
      <c r="GV98" s="222" t="s">
        <v>14</v>
      </c>
      <c r="GW98" s="223">
        <v>44865</v>
      </c>
      <c r="GX98" s="221" t="s">
        <v>3467</v>
      </c>
      <c r="GY98" s="224">
        <v>1</v>
      </c>
      <c r="GZ98" s="224" t="s">
        <v>2373</v>
      </c>
      <c r="HA98" s="224" t="s">
        <v>30</v>
      </c>
      <c r="HB98" s="224">
        <v>2</v>
      </c>
      <c r="HC98" s="224" t="s">
        <v>14</v>
      </c>
      <c r="HD98" s="224" t="s">
        <v>14</v>
      </c>
      <c r="HE98" s="214">
        <v>44865</v>
      </c>
      <c r="HF98" s="222" t="s">
        <v>3459</v>
      </c>
      <c r="HG98" s="222">
        <v>0</v>
      </c>
      <c r="HH98" s="222" t="s">
        <v>2373</v>
      </c>
      <c r="HI98" s="222" t="s">
        <v>30</v>
      </c>
      <c r="HJ98" s="222">
        <v>2</v>
      </c>
      <c r="HK98" s="222" t="s">
        <v>14</v>
      </c>
      <c r="HL98" s="222" t="s">
        <v>14</v>
      </c>
      <c r="HM98" s="223">
        <v>44865</v>
      </c>
      <c r="HN98" s="221" t="s">
        <v>3465</v>
      </c>
      <c r="HO98" s="224">
        <v>2</v>
      </c>
      <c r="HP98" s="224" t="s">
        <v>2373</v>
      </c>
      <c r="HQ98" s="224" t="s">
        <v>30</v>
      </c>
      <c r="HR98" s="224">
        <v>2</v>
      </c>
      <c r="HS98" s="224" t="s">
        <v>14</v>
      </c>
      <c r="HT98" s="224" t="s">
        <v>14</v>
      </c>
      <c r="HU98" s="214">
        <v>44865</v>
      </c>
      <c r="HV98" s="222" t="s">
        <v>3462</v>
      </c>
      <c r="HW98" s="222">
        <v>0</v>
      </c>
      <c r="HX98" s="222" t="s">
        <v>2373</v>
      </c>
      <c r="HY98" s="222" t="s">
        <v>30</v>
      </c>
      <c r="HZ98" s="222">
        <v>2</v>
      </c>
      <c r="IA98" s="222" t="s">
        <v>14</v>
      </c>
      <c r="IB98" s="222" t="s">
        <v>14</v>
      </c>
      <c r="IC98" s="223">
        <v>44865</v>
      </c>
      <c r="ID98" s="221" t="s">
        <v>3464</v>
      </c>
      <c r="IE98" s="224">
        <v>1</v>
      </c>
      <c r="IF98" s="224" t="s">
        <v>2373</v>
      </c>
      <c r="IG98" s="224" t="s">
        <v>30</v>
      </c>
      <c r="IH98" s="224">
        <v>2</v>
      </c>
      <c r="II98" s="224" t="s">
        <v>14</v>
      </c>
      <c r="IJ98" s="224" t="s">
        <v>14</v>
      </c>
      <c r="IK98" s="214">
        <v>44865</v>
      </c>
      <c r="IL98" s="222" t="s">
        <v>3463</v>
      </c>
      <c r="IM98" s="222">
        <v>3</v>
      </c>
      <c r="IN98" s="222" t="s">
        <v>2373</v>
      </c>
      <c r="IO98" s="222" t="s">
        <v>30</v>
      </c>
      <c r="IP98" s="222">
        <v>2</v>
      </c>
      <c r="IQ98" s="222" t="s">
        <v>14</v>
      </c>
      <c r="IR98" s="222" t="s">
        <v>14</v>
      </c>
      <c r="IS98" s="223">
        <v>44865</v>
      </c>
    </row>
    <row r="99" spans="1:253" s="11" customFormat="1" ht="12.95" customHeight="1" x14ac:dyDescent="0.2">
      <c r="A99" s="11" t="s">
        <v>560</v>
      </c>
      <c r="B99" s="11" t="s">
        <v>9270</v>
      </c>
      <c r="C99" s="11" t="s">
        <v>561</v>
      </c>
      <c r="D99" s="11" t="s">
        <v>146</v>
      </c>
      <c r="E99" s="11" t="s">
        <v>8881</v>
      </c>
      <c r="F99" s="11" t="s">
        <v>8306</v>
      </c>
      <c r="G99" s="212">
        <v>239633000</v>
      </c>
      <c r="H99" s="213" t="s">
        <v>8257</v>
      </c>
      <c r="I99" s="213" t="s">
        <v>1882</v>
      </c>
      <c r="J99" s="213">
        <v>2</v>
      </c>
      <c r="K99" s="213" t="s">
        <v>8259</v>
      </c>
      <c r="L99" s="213" t="s">
        <v>8258</v>
      </c>
      <c r="M99" s="214">
        <v>45046</v>
      </c>
      <c r="N99" s="221" t="s">
        <v>2027</v>
      </c>
      <c r="O99" s="216">
        <v>13297</v>
      </c>
      <c r="P99" s="216" t="s">
        <v>2025</v>
      </c>
      <c r="Q99" s="216" t="s">
        <v>74</v>
      </c>
      <c r="R99" s="216">
        <v>1</v>
      </c>
      <c r="S99" s="216" t="s">
        <v>2025</v>
      </c>
      <c r="T99" s="216" t="s">
        <v>2026</v>
      </c>
      <c r="U99" s="217">
        <v>44800</v>
      </c>
      <c r="V99" s="221" t="s">
        <v>2029</v>
      </c>
      <c r="W99" s="213">
        <v>4240000</v>
      </c>
      <c r="X99" s="213" t="s">
        <v>2025</v>
      </c>
      <c r="Y99" s="213" t="s">
        <v>74</v>
      </c>
      <c r="Z99" s="213">
        <v>1</v>
      </c>
      <c r="AA99" s="213" t="s">
        <v>2028</v>
      </c>
      <c r="AB99" s="213" t="s">
        <v>2026</v>
      </c>
      <c r="AC99" s="214">
        <v>44800</v>
      </c>
      <c r="AD99" s="221" t="s">
        <v>1410</v>
      </c>
      <c r="AE99" s="218" t="s">
        <v>14</v>
      </c>
      <c r="AF99" s="218" t="s">
        <v>794</v>
      </c>
      <c r="AG99" s="218" t="s">
        <v>14</v>
      </c>
      <c r="AH99" s="218" t="s">
        <v>14</v>
      </c>
      <c r="AI99" s="218" t="s">
        <v>1409</v>
      </c>
      <c r="AJ99" s="218" t="s">
        <v>794</v>
      </c>
      <c r="AK99" s="219">
        <v>44558</v>
      </c>
      <c r="AL99" s="221" t="s">
        <v>1413</v>
      </c>
      <c r="AM99" s="213" t="s">
        <v>14</v>
      </c>
      <c r="AN99" s="213" t="s">
        <v>794</v>
      </c>
      <c r="AO99" s="213" t="s">
        <v>14</v>
      </c>
      <c r="AP99" s="213" t="s">
        <v>14</v>
      </c>
      <c r="AQ99" s="213" t="s">
        <v>1412</v>
      </c>
      <c r="AR99" s="213" t="s">
        <v>1411</v>
      </c>
      <c r="AS99" s="214">
        <v>44558</v>
      </c>
      <c r="AT99" s="222" t="s">
        <v>575</v>
      </c>
      <c r="AU99" s="218" t="s">
        <v>14</v>
      </c>
      <c r="AV99" s="218" t="s">
        <v>14</v>
      </c>
      <c r="AW99" s="218" t="s">
        <v>30</v>
      </c>
      <c r="AX99" s="218">
        <v>2</v>
      </c>
      <c r="AY99" s="218" t="s">
        <v>574</v>
      </c>
      <c r="AZ99" s="218" t="s">
        <v>14</v>
      </c>
      <c r="BA99" s="219">
        <v>43523</v>
      </c>
      <c r="BB99" s="221" t="s">
        <v>573</v>
      </c>
      <c r="BC99" s="213" t="s">
        <v>14</v>
      </c>
      <c r="BD99" s="213" t="s">
        <v>14</v>
      </c>
      <c r="BE99" s="213" t="s">
        <v>30</v>
      </c>
      <c r="BF99" s="213">
        <v>2</v>
      </c>
      <c r="BG99" s="213" t="s">
        <v>572</v>
      </c>
      <c r="BH99" s="213" t="s">
        <v>14</v>
      </c>
      <c r="BI99" s="214">
        <v>43523</v>
      </c>
      <c r="BJ99" s="222" t="s">
        <v>8308</v>
      </c>
      <c r="BK99" s="222">
        <v>0</v>
      </c>
      <c r="BL99" s="222" t="s">
        <v>7087</v>
      </c>
      <c r="BM99" s="222" t="s">
        <v>19</v>
      </c>
      <c r="BN99" s="222">
        <v>3</v>
      </c>
      <c r="BO99" s="222" t="s">
        <v>8307</v>
      </c>
      <c r="BP99" s="218" t="s">
        <v>1119</v>
      </c>
      <c r="BQ99" s="223">
        <v>45046</v>
      </c>
      <c r="BR99" s="221" t="s">
        <v>563</v>
      </c>
      <c r="BS99" s="224" t="s">
        <v>14</v>
      </c>
      <c r="BT99" s="224" t="s">
        <v>14</v>
      </c>
      <c r="BU99" s="224" t="s">
        <v>30</v>
      </c>
      <c r="BV99" s="224">
        <v>2</v>
      </c>
      <c r="BW99" s="224" t="s">
        <v>562</v>
      </c>
      <c r="BX99" s="224" t="s">
        <v>14</v>
      </c>
      <c r="BY99" s="214">
        <v>43523</v>
      </c>
      <c r="BZ99" s="222" t="s">
        <v>565</v>
      </c>
      <c r="CA99" s="222" t="s">
        <v>14</v>
      </c>
      <c r="CB99" s="222" t="s">
        <v>14</v>
      </c>
      <c r="CC99" s="222" t="s">
        <v>14</v>
      </c>
      <c r="CD99" s="222" t="s">
        <v>14</v>
      </c>
      <c r="CE99" s="222" t="s">
        <v>564</v>
      </c>
      <c r="CF99" s="222" t="s">
        <v>14</v>
      </c>
      <c r="CG99" s="223">
        <v>43523</v>
      </c>
      <c r="CH99" s="221" t="s">
        <v>9999</v>
      </c>
      <c r="CI99" s="222" t="e">
        <v>#N/A</v>
      </c>
      <c r="CJ99" s="222" t="e">
        <v>#N/A</v>
      </c>
      <c r="CK99" s="222" t="e">
        <v>#N/A</v>
      </c>
      <c r="CL99" s="222" t="e">
        <v>#N/A</v>
      </c>
      <c r="CM99" s="222" t="e">
        <v>#N/A</v>
      </c>
      <c r="CN99" s="222" t="e">
        <v>#N/A</v>
      </c>
      <c r="CO99" s="225" t="e">
        <v>#N/A</v>
      </c>
      <c r="CP99" s="222" t="s">
        <v>571</v>
      </c>
      <c r="CQ99" s="224" t="s">
        <v>14</v>
      </c>
      <c r="CR99" s="224" t="s">
        <v>14</v>
      </c>
      <c r="CS99" s="224" t="s">
        <v>30</v>
      </c>
      <c r="CT99" s="224">
        <v>2</v>
      </c>
      <c r="CU99" s="224" t="s">
        <v>570</v>
      </c>
      <c r="CV99" s="224" t="s">
        <v>14</v>
      </c>
      <c r="CW99" s="214">
        <v>43523</v>
      </c>
      <c r="CX99" s="222" t="s">
        <v>1415</v>
      </c>
      <c r="CY99" s="218" t="s">
        <v>14</v>
      </c>
      <c r="CZ99" s="218" t="s">
        <v>14</v>
      </c>
      <c r="DA99" s="218" t="s">
        <v>14</v>
      </c>
      <c r="DB99" s="218" t="s">
        <v>14</v>
      </c>
      <c r="DC99" s="218" t="s">
        <v>1414</v>
      </c>
      <c r="DD99" s="218" t="s">
        <v>794</v>
      </c>
      <c r="DE99" s="220">
        <v>44558</v>
      </c>
      <c r="DF99" s="221" t="s">
        <v>1416</v>
      </c>
      <c r="DG99" s="213" t="s">
        <v>14</v>
      </c>
      <c r="DH99" s="224" t="s">
        <v>14</v>
      </c>
      <c r="DI99" s="224" t="s">
        <v>14</v>
      </c>
      <c r="DJ99" s="224" t="s">
        <v>14</v>
      </c>
      <c r="DK99" s="224" t="s">
        <v>1414</v>
      </c>
      <c r="DL99" s="224" t="s">
        <v>794</v>
      </c>
      <c r="DM99" s="214">
        <v>44558</v>
      </c>
      <c r="DN99" s="222" t="s">
        <v>1417</v>
      </c>
      <c r="DO99" s="218" t="s">
        <v>14</v>
      </c>
      <c r="DP99" s="222" t="s">
        <v>14</v>
      </c>
      <c r="DQ99" s="222" t="s">
        <v>14</v>
      </c>
      <c r="DR99" s="222" t="s">
        <v>14</v>
      </c>
      <c r="DS99" s="222" t="s">
        <v>1414</v>
      </c>
      <c r="DT99" s="222" t="s">
        <v>794</v>
      </c>
      <c r="DU99" s="223">
        <v>44558</v>
      </c>
      <c r="DV99" s="221" t="s">
        <v>1418</v>
      </c>
      <c r="DW99" s="213" t="s">
        <v>14</v>
      </c>
      <c r="DX99" s="224" t="s">
        <v>14</v>
      </c>
      <c r="DY99" s="224" t="s">
        <v>14</v>
      </c>
      <c r="DZ99" s="224" t="s">
        <v>14</v>
      </c>
      <c r="EA99" s="224" t="s">
        <v>1414</v>
      </c>
      <c r="EB99" s="224" t="s">
        <v>794</v>
      </c>
      <c r="EC99" s="214">
        <v>44558</v>
      </c>
      <c r="ED99" s="222" t="s">
        <v>1419</v>
      </c>
      <c r="EE99" s="218" t="s">
        <v>14</v>
      </c>
      <c r="EF99" s="222" t="s">
        <v>14</v>
      </c>
      <c r="EG99" s="222" t="s">
        <v>14</v>
      </c>
      <c r="EH99" s="222" t="s">
        <v>14</v>
      </c>
      <c r="EI99" s="222" t="s">
        <v>1414</v>
      </c>
      <c r="EJ99" s="222" t="s">
        <v>794</v>
      </c>
      <c r="EK99" s="223">
        <v>44558</v>
      </c>
      <c r="EL99" s="221" t="s">
        <v>1420</v>
      </c>
      <c r="EM99" s="213" t="s">
        <v>14</v>
      </c>
      <c r="EN99" s="224" t="s">
        <v>1228</v>
      </c>
      <c r="EO99" s="224" t="s">
        <v>14</v>
      </c>
      <c r="EP99" s="224" t="s">
        <v>14</v>
      </c>
      <c r="EQ99" s="224" t="s">
        <v>1414</v>
      </c>
      <c r="ER99" s="224" t="s">
        <v>794</v>
      </c>
      <c r="ES99" s="214">
        <v>44558</v>
      </c>
      <c r="ET99" s="222" t="s">
        <v>8309</v>
      </c>
      <c r="EU99" s="222">
        <v>2736</v>
      </c>
      <c r="EV99" s="222" t="s">
        <v>8273</v>
      </c>
      <c r="EW99" s="222" t="s">
        <v>1882</v>
      </c>
      <c r="EX99" s="222">
        <v>2</v>
      </c>
      <c r="EY99" s="222" t="s">
        <v>8275</v>
      </c>
      <c r="EZ99" s="222" t="s">
        <v>8274</v>
      </c>
      <c r="FA99" s="223">
        <v>45046</v>
      </c>
      <c r="FB99" s="221" t="s">
        <v>569</v>
      </c>
      <c r="FC99" s="224">
        <v>3</v>
      </c>
      <c r="FD99" s="224" t="s">
        <v>566</v>
      </c>
      <c r="FE99" s="224" t="s">
        <v>30</v>
      </c>
      <c r="FF99" s="224">
        <v>2</v>
      </c>
      <c r="FG99" s="224" t="s">
        <v>568</v>
      </c>
      <c r="FH99" s="224" t="s">
        <v>567</v>
      </c>
      <c r="FI99" s="214">
        <v>43523</v>
      </c>
      <c r="FJ99" s="221" t="s">
        <v>623</v>
      </c>
      <c r="FK99" s="222" t="s">
        <v>14</v>
      </c>
      <c r="FL99" s="222" t="s">
        <v>618</v>
      </c>
      <c r="FM99" s="222" t="s">
        <v>14</v>
      </c>
      <c r="FN99" s="222" t="s">
        <v>14</v>
      </c>
      <c r="FO99" s="222" t="s">
        <v>620</v>
      </c>
      <c r="FP99" s="218" t="s">
        <v>619</v>
      </c>
      <c r="FQ99" s="219">
        <v>43578</v>
      </c>
      <c r="FR99" s="221" t="s">
        <v>624</v>
      </c>
      <c r="FS99" s="224" t="s">
        <v>14</v>
      </c>
      <c r="FT99" s="224" t="s">
        <v>618</v>
      </c>
      <c r="FU99" s="224" t="s">
        <v>14</v>
      </c>
      <c r="FV99" s="224" t="s">
        <v>14</v>
      </c>
      <c r="FW99" s="224" t="s">
        <v>620</v>
      </c>
      <c r="FX99" s="224" t="s">
        <v>619</v>
      </c>
      <c r="FY99" s="214">
        <v>43578</v>
      </c>
      <c r="FZ99" s="222" t="s">
        <v>3469</v>
      </c>
      <c r="GA99" s="222">
        <v>2</v>
      </c>
      <c r="GB99" s="222" t="s">
        <v>2373</v>
      </c>
      <c r="GC99" s="222" t="s">
        <v>30</v>
      </c>
      <c r="GD99" s="222">
        <v>2</v>
      </c>
      <c r="GE99" s="222" t="s">
        <v>14</v>
      </c>
      <c r="GF99" s="222" t="s">
        <v>14</v>
      </c>
      <c r="GG99" s="223">
        <v>44865</v>
      </c>
      <c r="GH99" s="221" t="s">
        <v>3475</v>
      </c>
      <c r="GI99" s="224">
        <v>1</v>
      </c>
      <c r="GJ99" s="224" t="s">
        <v>2373</v>
      </c>
      <c r="GK99" s="224" t="s">
        <v>30</v>
      </c>
      <c r="GL99" s="224">
        <v>2</v>
      </c>
      <c r="GM99" s="224" t="s">
        <v>14</v>
      </c>
      <c r="GN99" s="224" t="s">
        <v>14</v>
      </c>
      <c r="GO99" s="214">
        <v>44865</v>
      </c>
      <c r="GP99" s="222" t="s">
        <v>3470</v>
      </c>
      <c r="GQ99" s="222">
        <v>1</v>
      </c>
      <c r="GR99" s="222" t="s">
        <v>2373</v>
      </c>
      <c r="GS99" s="222" t="s">
        <v>30</v>
      </c>
      <c r="GT99" s="222">
        <v>2</v>
      </c>
      <c r="GU99" s="222" t="s">
        <v>14</v>
      </c>
      <c r="GV99" s="222" t="s">
        <v>14</v>
      </c>
      <c r="GW99" s="223">
        <v>44865</v>
      </c>
      <c r="GX99" s="221" t="s">
        <v>3476</v>
      </c>
      <c r="GY99" s="224">
        <v>0</v>
      </c>
      <c r="GZ99" s="224" t="s">
        <v>2373</v>
      </c>
      <c r="HA99" s="224" t="s">
        <v>30</v>
      </c>
      <c r="HB99" s="224">
        <v>2</v>
      </c>
      <c r="HC99" s="224" t="s">
        <v>14</v>
      </c>
      <c r="HD99" s="224" t="s">
        <v>14</v>
      </c>
      <c r="HE99" s="214">
        <v>44865</v>
      </c>
      <c r="HF99" s="222" t="s">
        <v>3468</v>
      </c>
      <c r="HG99" s="222">
        <v>0</v>
      </c>
      <c r="HH99" s="222" t="s">
        <v>2373</v>
      </c>
      <c r="HI99" s="222" t="s">
        <v>30</v>
      </c>
      <c r="HJ99" s="222">
        <v>2</v>
      </c>
      <c r="HK99" s="222" t="s">
        <v>14</v>
      </c>
      <c r="HL99" s="222" t="s">
        <v>14</v>
      </c>
      <c r="HM99" s="223">
        <v>44865</v>
      </c>
      <c r="HN99" s="221" t="s">
        <v>3474</v>
      </c>
      <c r="HO99" s="224">
        <v>2</v>
      </c>
      <c r="HP99" s="224" t="s">
        <v>2373</v>
      </c>
      <c r="HQ99" s="224" t="s">
        <v>30</v>
      </c>
      <c r="HR99" s="224">
        <v>2</v>
      </c>
      <c r="HS99" s="224" t="s">
        <v>14</v>
      </c>
      <c r="HT99" s="224" t="s">
        <v>14</v>
      </c>
      <c r="HU99" s="214">
        <v>44865</v>
      </c>
      <c r="HV99" s="222" t="s">
        <v>3471</v>
      </c>
      <c r="HW99" s="222">
        <v>0</v>
      </c>
      <c r="HX99" s="222" t="s">
        <v>2373</v>
      </c>
      <c r="HY99" s="222" t="s">
        <v>30</v>
      </c>
      <c r="HZ99" s="222">
        <v>2</v>
      </c>
      <c r="IA99" s="222" t="s">
        <v>14</v>
      </c>
      <c r="IB99" s="222" t="s">
        <v>14</v>
      </c>
      <c r="IC99" s="223">
        <v>44865</v>
      </c>
      <c r="ID99" s="221" t="s">
        <v>3473</v>
      </c>
      <c r="IE99" s="224">
        <v>1</v>
      </c>
      <c r="IF99" s="224" t="s">
        <v>2373</v>
      </c>
      <c r="IG99" s="224" t="s">
        <v>30</v>
      </c>
      <c r="IH99" s="224">
        <v>2</v>
      </c>
      <c r="II99" s="224" t="s">
        <v>14</v>
      </c>
      <c r="IJ99" s="224" t="s">
        <v>14</v>
      </c>
      <c r="IK99" s="214">
        <v>44865</v>
      </c>
      <c r="IL99" s="222" t="s">
        <v>3472</v>
      </c>
      <c r="IM99" s="222">
        <v>3</v>
      </c>
      <c r="IN99" s="222" t="s">
        <v>2373</v>
      </c>
      <c r="IO99" s="222" t="s">
        <v>30</v>
      </c>
      <c r="IP99" s="222">
        <v>2</v>
      </c>
      <c r="IQ99" s="222" t="s">
        <v>14</v>
      </c>
      <c r="IR99" s="222" t="s">
        <v>14</v>
      </c>
      <c r="IS99" s="223">
        <v>44865</v>
      </c>
    </row>
    <row r="100" spans="1:253" s="11" customFormat="1" ht="12.95" customHeight="1" x14ac:dyDescent="0.2">
      <c r="A100" s="11" t="s">
        <v>1872</v>
      </c>
      <c r="B100" s="11" t="s">
        <v>9490</v>
      </c>
      <c r="C100" s="11" t="s">
        <v>1873</v>
      </c>
      <c r="D100" s="11" t="s">
        <v>146</v>
      </c>
      <c r="E100" s="11" t="s">
        <v>8881</v>
      </c>
      <c r="F100" s="11" t="s">
        <v>8311</v>
      </c>
      <c r="G100" s="212">
        <v>239633000</v>
      </c>
      <c r="H100" s="213" t="s">
        <v>8257</v>
      </c>
      <c r="I100" s="213" t="s">
        <v>1882</v>
      </c>
      <c r="J100" s="213">
        <v>2</v>
      </c>
      <c r="K100" s="213" t="s">
        <v>8310</v>
      </c>
      <c r="L100" s="213" t="s">
        <v>8258</v>
      </c>
      <c r="M100" s="214">
        <v>45046</v>
      </c>
      <c r="N100" s="221" t="s">
        <v>5071</v>
      </c>
      <c r="O100" s="216">
        <v>669831</v>
      </c>
      <c r="P100" s="216" t="s">
        <v>5068</v>
      </c>
      <c r="Q100" s="216" t="s">
        <v>19</v>
      </c>
      <c r="R100" s="216">
        <v>3</v>
      </c>
      <c r="S100" s="216" t="s">
        <v>5070</v>
      </c>
      <c r="T100" s="216" t="s">
        <v>5069</v>
      </c>
      <c r="U100" s="217">
        <v>44985</v>
      </c>
      <c r="V100" s="221" t="s">
        <v>2202</v>
      </c>
      <c r="W100" s="213">
        <v>33000000</v>
      </c>
      <c r="X100" s="213" t="s">
        <v>2199</v>
      </c>
      <c r="Y100" s="213" t="s">
        <v>19</v>
      </c>
      <c r="Z100" s="213">
        <v>3</v>
      </c>
      <c r="AA100" s="213" t="s">
        <v>2201</v>
      </c>
      <c r="AB100" s="213" t="s">
        <v>2200</v>
      </c>
      <c r="AC100" s="214">
        <v>44804</v>
      </c>
      <c r="AD100" s="221" t="s">
        <v>2204</v>
      </c>
      <c r="AE100" s="218">
        <v>33000000</v>
      </c>
      <c r="AF100" s="218" t="s">
        <v>2199</v>
      </c>
      <c r="AG100" s="218" t="s">
        <v>1882</v>
      </c>
      <c r="AH100" s="218">
        <v>2</v>
      </c>
      <c r="AI100" s="218" t="s">
        <v>2203</v>
      </c>
      <c r="AJ100" s="218" t="s">
        <v>2200</v>
      </c>
      <c r="AK100" s="219">
        <v>44804</v>
      </c>
      <c r="AL100" s="221" t="s">
        <v>5324</v>
      </c>
      <c r="AM100" s="213">
        <v>31000</v>
      </c>
      <c r="AN100" s="213" t="s">
        <v>5321</v>
      </c>
      <c r="AO100" s="213" t="s">
        <v>74</v>
      </c>
      <c r="AP100" s="213">
        <v>1</v>
      </c>
      <c r="AQ100" s="213" t="s">
        <v>5323</v>
      </c>
      <c r="AR100" s="213" t="s">
        <v>5322</v>
      </c>
      <c r="AS100" s="214">
        <v>45012</v>
      </c>
      <c r="AT100" s="222" t="s">
        <v>3216</v>
      </c>
      <c r="AU100" s="218">
        <v>12900</v>
      </c>
      <c r="AV100" s="218" t="s">
        <v>3213</v>
      </c>
      <c r="AW100" s="218" t="s">
        <v>74</v>
      </c>
      <c r="AX100" s="218">
        <v>1</v>
      </c>
      <c r="AY100" s="218" t="s">
        <v>3215</v>
      </c>
      <c r="AZ100" s="218" t="s">
        <v>3214</v>
      </c>
      <c r="BA100" s="219">
        <v>44865</v>
      </c>
      <c r="BB100" s="221" t="s">
        <v>1874</v>
      </c>
      <c r="BC100" s="213">
        <v>0</v>
      </c>
      <c r="BD100" s="213" t="s">
        <v>14</v>
      </c>
      <c r="BE100" s="213" t="s">
        <v>14</v>
      </c>
      <c r="BF100" s="213" t="s">
        <v>14</v>
      </c>
      <c r="BG100" s="213" t="s">
        <v>14</v>
      </c>
      <c r="BH100" s="213" t="s">
        <v>14</v>
      </c>
      <c r="BI100" s="214">
        <v>44770</v>
      </c>
      <c r="BJ100" s="222" t="s">
        <v>3955</v>
      </c>
      <c r="BK100" s="222">
        <v>1739</v>
      </c>
      <c r="BL100" s="222" t="s">
        <v>3952</v>
      </c>
      <c r="BM100" s="222" t="s">
        <v>1882</v>
      </c>
      <c r="BN100" s="222">
        <v>2</v>
      </c>
      <c r="BO100" s="222" t="s">
        <v>3954</v>
      </c>
      <c r="BP100" s="218" t="s">
        <v>3953</v>
      </c>
      <c r="BQ100" s="223">
        <v>44895</v>
      </c>
      <c r="BR100" s="221" t="s">
        <v>2292</v>
      </c>
      <c r="BS100" s="224">
        <v>1200000</v>
      </c>
      <c r="BT100" s="224" t="s">
        <v>2286</v>
      </c>
      <c r="BU100" s="224" t="s">
        <v>74</v>
      </c>
      <c r="BV100" s="224">
        <v>1</v>
      </c>
      <c r="BW100" s="224" t="s">
        <v>2288</v>
      </c>
      <c r="BX100" s="224" t="s">
        <v>2287</v>
      </c>
      <c r="BY100" s="214">
        <v>44830</v>
      </c>
      <c r="BZ100" s="222" t="s">
        <v>2293</v>
      </c>
      <c r="CA100" s="222">
        <v>805000</v>
      </c>
      <c r="CB100" s="222" t="s">
        <v>2286</v>
      </c>
      <c r="CC100" s="222" t="s">
        <v>74</v>
      </c>
      <c r="CD100" s="222">
        <v>1</v>
      </c>
      <c r="CE100" s="222" t="s">
        <v>2290</v>
      </c>
      <c r="CF100" s="222" t="s">
        <v>2287</v>
      </c>
      <c r="CG100" s="223">
        <v>44830</v>
      </c>
      <c r="CH100" s="221" t="s">
        <v>10000</v>
      </c>
      <c r="CI100" s="222" t="e">
        <v>#N/A</v>
      </c>
      <c r="CJ100" s="222" t="e">
        <v>#N/A</v>
      </c>
      <c r="CK100" s="222" t="e">
        <v>#N/A</v>
      </c>
      <c r="CL100" s="222" t="e">
        <v>#N/A</v>
      </c>
      <c r="CM100" s="222" t="e">
        <v>#N/A</v>
      </c>
      <c r="CN100" s="222" t="e">
        <v>#N/A</v>
      </c>
      <c r="CO100" s="225" t="e">
        <v>#N/A</v>
      </c>
      <c r="CP100" s="222" t="s">
        <v>1875</v>
      </c>
      <c r="CQ100" s="224">
        <v>0</v>
      </c>
      <c r="CR100" s="224" t="s">
        <v>14</v>
      </c>
      <c r="CS100" s="224" t="s">
        <v>14</v>
      </c>
      <c r="CT100" s="224" t="s">
        <v>14</v>
      </c>
      <c r="CU100" s="224" t="s">
        <v>14</v>
      </c>
      <c r="CV100" s="224" t="s">
        <v>14</v>
      </c>
      <c r="CW100" s="214">
        <v>44770</v>
      </c>
      <c r="CX100" s="222" t="s">
        <v>3219</v>
      </c>
      <c r="CY100" s="218">
        <v>20600000</v>
      </c>
      <c r="CZ100" s="218" t="s">
        <v>3217</v>
      </c>
      <c r="DA100" s="218" t="s">
        <v>1882</v>
      </c>
      <c r="DB100" s="218">
        <v>2</v>
      </c>
      <c r="DC100" s="218" t="s">
        <v>3222</v>
      </c>
      <c r="DD100" s="218" t="s">
        <v>3218</v>
      </c>
      <c r="DE100" s="220">
        <v>44865</v>
      </c>
      <c r="DF100" s="221" t="s">
        <v>2208</v>
      </c>
      <c r="DG100" s="213">
        <v>0</v>
      </c>
      <c r="DH100" s="224" t="s">
        <v>2205</v>
      </c>
      <c r="DI100" s="224" t="s">
        <v>1882</v>
      </c>
      <c r="DJ100" s="224">
        <v>2</v>
      </c>
      <c r="DK100" s="224" t="s">
        <v>2207</v>
      </c>
      <c r="DL100" s="224" t="s">
        <v>2206</v>
      </c>
      <c r="DM100" s="214">
        <v>44804</v>
      </c>
      <c r="DN100" s="222" t="s">
        <v>3221</v>
      </c>
      <c r="DO100" s="218">
        <v>12400000</v>
      </c>
      <c r="DP100" s="222" t="s">
        <v>2209</v>
      </c>
      <c r="DQ100" s="222" t="s">
        <v>1882</v>
      </c>
      <c r="DR100" s="222">
        <v>2</v>
      </c>
      <c r="DS100" s="222" t="s">
        <v>3220</v>
      </c>
      <c r="DT100" s="222" t="s">
        <v>2206</v>
      </c>
      <c r="DU100" s="223">
        <v>44865</v>
      </c>
      <c r="DV100" s="221" t="s">
        <v>3223</v>
      </c>
      <c r="DW100" s="213">
        <v>20570000</v>
      </c>
      <c r="DX100" s="224" t="s">
        <v>3217</v>
      </c>
      <c r="DY100" s="224" t="s">
        <v>1882</v>
      </c>
      <c r="DZ100" s="224">
        <v>2</v>
      </c>
      <c r="EA100" s="224" t="s">
        <v>3222</v>
      </c>
      <c r="EB100" s="224" t="s">
        <v>3218</v>
      </c>
      <c r="EC100" s="214">
        <v>44865</v>
      </c>
      <c r="ED100" s="222" t="s">
        <v>2211</v>
      </c>
      <c r="EE100" s="218">
        <v>30000</v>
      </c>
      <c r="EF100" s="222" t="s">
        <v>2209</v>
      </c>
      <c r="EG100" s="222" t="s">
        <v>1882</v>
      </c>
      <c r="EH100" s="222">
        <v>2</v>
      </c>
      <c r="EI100" s="222" t="s">
        <v>2210</v>
      </c>
      <c r="EJ100" s="222" t="s">
        <v>1878</v>
      </c>
      <c r="EK100" s="223">
        <v>44804</v>
      </c>
      <c r="EL100" s="221" t="s">
        <v>1876</v>
      </c>
      <c r="EM100" s="213">
        <v>0</v>
      </c>
      <c r="EN100" s="224" t="s">
        <v>14</v>
      </c>
      <c r="EO100" s="224" t="s">
        <v>30</v>
      </c>
      <c r="EP100" s="224">
        <v>2</v>
      </c>
      <c r="EQ100" s="224" t="s">
        <v>14</v>
      </c>
      <c r="ER100" s="224" t="s">
        <v>14</v>
      </c>
      <c r="ES100" s="214">
        <v>44770</v>
      </c>
      <c r="ET100" s="222" t="s">
        <v>8313</v>
      </c>
      <c r="EU100" s="222">
        <v>2736</v>
      </c>
      <c r="EV100" s="222" t="s">
        <v>8273</v>
      </c>
      <c r="EW100" s="222" t="s">
        <v>1882</v>
      </c>
      <c r="EX100" s="222">
        <v>2</v>
      </c>
      <c r="EY100" s="222" t="s">
        <v>8312</v>
      </c>
      <c r="EZ100" s="222" t="s">
        <v>4430</v>
      </c>
      <c r="FA100" s="223">
        <v>45046</v>
      </c>
      <c r="FB100" s="221" t="s">
        <v>1880</v>
      </c>
      <c r="FC100" s="224">
        <v>1</v>
      </c>
      <c r="FD100" s="224" t="s">
        <v>1877</v>
      </c>
      <c r="FE100" s="224" t="s">
        <v>30</v>
      </c>
      <c r="FF100" s="224">
        <v>2</v>
      </c>
      <c r="FG100" s="224" t="s">
        <v>1879</v>
      </c>
      <c r="FH100" s="224" t="s">
        <v>1878</v>
      </c>
      <c r="FI100" s="214">
        <v>44770</v>
      </c>
      <c r="FJ100" s="221" t="s">
        <v>10001</v>
      </c>
      <c r="FK100" s="222" t="e">
        <v>#N/A</v>
      </c>
      <c r="FL100" s="222" t="e">
        <v>#N/A</v>
      </c>
      <c r="FM100" s="222" t="e">
        <v>#N/A</v>
      </c>
      <c r="FN100" s="222" t="e">
        <v>#N/A</v>
      </c>
      <c r="FO100" s="222" t="e">
        <v>#N/A</v>
      </c>
      <c r="FP100" s="218" t="e">
        <v>#N/A</v>
      </c>
      <c r="FQ100" s="219" t="e">
        <v>#N/A</v>
      </c>
      <c r="FR100" s="221" t="s">
        <v>10002</v>
      </c>
      <c r="FS100" s="224" t="e">
        <v>#N/A</v>
      </c>
      <c r="FT100" s="224" t="e">
        <v>#N/A</v>
      </c>
      <c r="FU100" s="224" t="e">
        <v>#N/A</v>
      </c>
      <c r="FV100" s="224" t="e">
        <v>#N/A</v>
      </c>
      <c r="FW100" s="224" t="e">
        <v>#N/A</v>
      </c>
      <c r="FX100" s="224" t="e">
        <v>#N/A</v>
      </c>
      <c r="FY100" s="214" t="e">
        <v>#N/A</v>
      </c>
      <c r="FZ100" s="222" t="s">
        <v>3478</v>
      </c>
      <c r="GA100" s="222">
        <v>2</v>
      </c>
      <c r="GB100" s="222" t="s">
        <v>2373</v>
      </c>
      <c r="GC100" s="222" t="s">
        <v>30</v>
      </c>
      <c r="GD100" s="222">
        <v>2</v>
      </c>
      <c r="GE100" s="222" t="s">
        <v>14</v>
      </c>
      <c r="GF100" s="222" t="s">
        <v>14</v>
      </c>
      <c r="GG100" s="223">
        <v>44865</v>
      </c>
      <c r="GH100" s="221" t="s">
        <v>3484</v>
      </c>
      <c r="GI100" s="224">
        <v>1</v>
      </c>
      <c r="GJ100" s="224" t="s">
        <v>2373</v>
      </c>
      <c r="GK100" s="224" t="s">
        <v>30</v>
      </c>
      <c r="GL100" s="224">
        <v>2</v>
      </c>
      <c r="GM100" s="224" t="s">
        <v>14</v>
      </c>
      <c r="GN100" s="224" t="s">
        <v>14</v>
      </c>
      <c r="GO100" s="214">
        <v>44865</v>
      </c>
      <c r="GP100" s="222" t="s">
        <v>3479</v>
      </c>
      <c r="GQ100" s="222">
        <v>1</v>
      </c>
      <c r="GR100" s="222" t="s">
        <v>2373</v>
      </c>
      <c r="GS100" s="222" t="s">
        <v>30</v>
      </c>
      <c r="GT100" s="222">
        <v>2</v>
      </c>
      <c r="GU100" s="222" t="s">
        <v>14</v>
      </c>
      <c r="GV100" s="222" t="s">
        <v>14</v>
      </c>
      <c r="GW100" s="223">
        <v>44865</v>
      </c>
      <c r="GX100" s="221" t="s">
        <v>3485</v>
      </c>
      <c r="GY100" s="224">
        <v>1</v>
      </c>
      <c r="GZ100" s="224" t="s">
        <v>2373</v>
      </c>
      <c r="HA100" s="224" t="s">
        <v>30</v>
      </c>
      <c r="HB100" s="224">
        <v>2</v>
      </c>
      <c r="HC100" s="224" t="s">
        <v>14</v>
      </c>
      <c r="HD100" s="224" t="s">
        <v>14</v>
      </c>
      <c r="HE100" s="214">
        <v>44865</v>
      </c>
      <c r="HF100" s="222" t="s">
        <v>3477</v>
      </c>
      <c r="HG100" s="222">
        <v>0</v>
      </c>
      <c r="HH100" s="222" t="s">
        <v>2373</v>
      </c>
      <c r="HI100" s="222" t="s">
        <v>30</v>
      </c>
      <c r="HJ100" s="222">
        <v>2</v>
      </c>
      <c r="HK100" s="222" t="s">
        <v>14</v>
      </c>
      <c r="HL100" s="222" t="s">
        <v>14</v>
      </c>
      <c r="HM100" s="223">
        <v>44865</v>
      </c>
      <c r="HN100" s="221" t="s">
        <v>3483</v>
      </c>
      <c r="HO100" s="224">
        <v>1</v>
      </c>
      <c r="HP100" s="224" t="s">
        <v>2373</v>
      </c>
      <c r="HQ100" s="224" t="s">
        <v>30</v>
      </c>
      <c r="HR100" s="224">
        <v>2</v>
      </c>
      <c r="HS100" s="224" t="s">
        <v>14</v>
      </c>
      <c r="HT100" s="224" t="s">
        <v>14</v>
      </c>
      <c r="HU100" s="214">
        <v>44865</v>
      </c>
      <c r="HV100" s="222" t="s">
        <v>3480</v>
      </c>
      <c r="HW100" s="222">
        <v>0</v>
      </c>
      <c r="HX100" s="222" t="s">
        <v>2373</v>
      </c>
      <c r="HY100" s="222" t="s">
        <v>30</v>
      </c>
      <c r="HZ100" s="222">
        <v>2</v>
      </c>
      <c r="IA100" s="222" t="s">
        <v>14</v>
      </c>
      <c r="IB100" s="222" t="s">
        <v>14</v>
      </c>
      <c r="IC100" s="223">
        <v>44865</v>
      </c>
      <c r="ID100" s="221" t="s">
        <v>3482</v>
      </c>
      <c r="IE100" s="224">
        <v>1</v>
      </c>
      <c r="IF100" s="224" t="s">
        <v>2373</v>
      </c>
      <c r="IG100" s="224" t="s">
        <v>30</v>
      </c>
      <c r="IH100" s="224">
        <v>2</v>
      </c>
      <c r="II100" s="224" t="s">
        <v>14</v>
      </c>
      <c r="IJ100" s="224" t="s">
        <v>14</v>
      </c>
      <c r="IK100" s="214">
        <v>44865</v>
      </c>
      <c r="IL100" s="222" t="s">
        <v>3481</v>
      </c>
      <c r="IM100" s="222">
        <v>3</v>
      </c>
      <c r="IN100" s="222" t="s">
        <v>2373</v>
      </c>
      <c r="IO100" s="222" t="s">
        <v>30</v>
      </c>
      <c r="IP100" s="222">
        <v>2</v>
      </c>
      <c r="IQ100" s="222" t="s">
        <v>14</v>
      </c>
      <c r="IR100" s="222" t="s">
        <v>14</v>
      </c>
      <c r="IS100" s="223">
        <v>44865</v>
      </c>
    </row>
    <row r="101" spans="1:253" s="11" customFormat="1" ht="12.95" customHeight="1" x14ac:dyDescent="0.2">
      <c r="A101" s="11" t="s">
        <v>3036</v>
      </c>
      <c r="B101" s="11" t="s">
        <v>9284</v>
      </c>
      <c r="C101" s="11" t="s">
        <v>3037</v>
      </c>
      <c r="D101" s="11" t="s">
        <v>3038</v>
      </c>
      <c r="E101" s="11" t="s">
        <v>8882</v>
      </c>
      <c r="F101" s="11" t="s">
        <v>4142</v>
      </c>
      <c r="G101" s="212">
        <v>4514000</v>
      </c>
      <c r="H101" s="213" t="s">
        <v>4139</v>
      </c>
      <c r="I101" s="213" t="s">
        <v>1882</v>
      </c>
      <c r="J101" s="213">
        <v>2</v>
      </c>
      <c r="K101" s="213" t="s">
        <v>4141</v>
      </c>
      <c r="L101" s="213" t="s">
        <v>4140</v>
      </c>
      <c r="M101" s="214">
        <v>44921</v>
      </c>
      <c r="N101" s="221" t="s">
        <v>4144</v>
      </c>
      <c r="O101" s="216">
        <v>74177</v>
      </c>
      <c r="P101" s="216" t="s">
        <v>1929</v>
      </c>
      <c r="Q101" s="216" t="s">
        <v>1882</v>
      </c>
      <c r="R101" s="216">
        <v>2</v>
      </c>
      <c r="S101" s="216" t="s">
        <v>4053</v>
      </c>
      <c r="T101" s="216" t="s">
        <v>4143</v>
      </c>
      <c r="U101" s="217">
        <v>44921</v>
      </c>
      <c r="V101" s="221" t="s">
        <v>4225</v>
      </c>
      <c r="W101" s="213">
        <v>145000</v>
      </c>
      <c r="X101" s="213" t="s">
        <v>2112</v>
      </c>
      <c r="Y101" s="213" t="s">
        <v>1882</v>
      </c>
      <c r="Z101" s="213">
        <v>2</v>
      </c>
      <c r="AA101" s="213" t="s">
        <v>4224</v>
      </c>
      <c r="AB101" s="213" t="s">
        <v>4223</v>
      </c>
      <c r="AC101" s="214">
        <v>44950</v>
      </c>
      <c r="AD101" s="221" t="s">
        <v>4227</v>
      </c>
      <c r="AE101" s="218">
        <v>73000</v>
      </c>
      <c r="AF101" s="218" t="s">
        <v>2112</v>
      </c>
      <c r="AG101" s="218" t="s">
        <v>1882</v>
      </c>
      <c r="AH101" s="218">
        <v>2</v>
      </c>
      <c r="AI101" s="218" t="s">
        <v>4226</v>
      </c>
      <c r="AJ101" s="218" t="s">
        <v>4223</v>
      </c>
      <c r="AK101" s="219">
        <v>44950</v>
      </c>
      <c r="AL101" s="221" t="s">
        <v>4228</v>
      </c>
      <c r="AM101" s="213">
        <v>145000</v>
      </c>
      <c r="AN101" s="213" t="s">
        <v>2112</v>
      </c>
      <c r="AO101" s="213" t="s">
        <v>1882</v>
      </c>
      <c r="AP101" s="213">
        <v>2</v>
      </c>
      <c r="AQ101" s="213" t="s">
        <v>4224</v>
      </c>
      <c r="AR101" s="213" t="s">
        <v>4223</v>
      </c>
      <c r="AS101" s="214">
        <v>44950</v>
      </c>
      <c r="AT101" s="222" t="s">
        <v>4145</v>
      </c>
      <c r="AU101" s="218" t="s">
        <v>14</v>
      </c>
      <c r="AV101" s="218" t="s">
        <v>14</v>
      </c>
      <c r="AW101" s="218" t="s">
        <v>14</v>
      </c>
      <c r="AX101" s="218" t="s">
        <v>14</v>
      </c>
      <c r="AY101" s="218" t="s">
        <v>4024</v>
      </c>
      <c r="AZ101" s="218" t="s">
        <v>14</v>
      </c>
      <c r="BA101" s="219">
        <v>44921</v>
      </c>
      <c r="BB101" s="221" t="s">
        <v>4153</v>
      </c>
      <c r="BC101" s="213" t="s">
        <v>14</v>
      </c>
      <c r="BD101" s="213" t="s">
        <v>14</v>
      </c>
      <c r="BE101" s="213" t="s">
        <v>14</v>
      </c>
      <c r="BF101" s="213" t="s">
        <v>14</v>
      </c>
      <c r="BG101" s="213" t="s">
        <v>4131</v>
      </c>
      <c r="BH101" s="213" t="s">
        <v>14</v>
      </c>
      <c r="BI101" s="214">
        <v>44921</v>
      </c>
      <c r="BJ101" s="222" t="s">
        <v>4659</v>
      </c>
      <c r="BK101" s="222">
        <v>89</v>
      </c>
      <c r="BL101" s="222" t="s">
        <v>4656</v>
      </c>
      <c r="BM101" s="222" t="s">
        <v>19</v>
      </c>
      <c r="BN101" s="222">
        <v>3</v>
      </c>
      <c r="BO101" s="222" t="s">
        <v>4658</v>
      </c>
      <c r="BP101" s="218" t="s">
        <v>4657</v>
      </c>
      <c r="BQ101" s="223">
        <v>44978</v>
      </c>
      <c r="BR101" s="221" t="s">
        <v>4154</v>
      </c>
      <c r="BS101" s="224" t="s">
        <v>14</v>
      </c>
      <c r="BT101" s="224" t="s">
        <v>14</v>
      </c>
      <c r="BU101" s="224" t="s">
        <v>14</v>
      </c>
      <c r="BV101" s="224" t="s">
        <v>14</v>
      </c>
      <c r="BW101" s="224" t="s">
        <v>4042</v>
      </c>
      <c r="BX101" s="224" t="s">
        <v>14</v>
      </c>
      <c r="BY101" s="214">
        <v>44921</v>
      </c>
      <c r="BZ101" s="222" t="s">
        <v>4155</v>
      </c>
      <c r="CA101" s="222" t="s">
        <v>14</v>
      </c>
      <c r="CB101" s="222" t="s">
        <v>14</v>
      </c>
      <c r="CC101" s="222" t="s">
        <v>14</v>
      </c>
      <c r="CD101" s="222" t="s">
        <v>14</v>
      </c>
      <c r="CE101" s="222" t="s">
        <v>4044</v>
      </c>
      <c r="CF101" s="222" t="s">
        <v>14</v>
      </c>
      <c r="CG101" s="223">
        <v>44921</v>
      </c>
      <c r="CH101" s="221" t="s">
        <v>10003</v>
      </c>
      <c r="CI101" s="222" t="e">
        <v>#N/A</v>
      </c>
      <c r="CJ101" s="222" t="e">
        <v>#N/A</v>
      </c>
      <c r="CK101" s="222" t="e">
        <v>#N/A</v>
      </c>
      <c r="CL101" s="222" t="e">
        <v>#N/A</v>
      </c>
      <c r="CM101" s="222" t="e">
        <v>#N/A</v>
      </c>
      <c r="CN101" s="222" t="e">
        <v>#N/A</v>
      </c>
      <c r="CO101" s="225" t="e">
        <v>#N/A</v>
      </c>
      <c r="CP101" s="222" t="s">
        <v>4156</v>
      </c>
      <c r="CQ101" s="224" t="s">
        <v>14</v>
      </c>
      <c r="CR101" s="224" t="s">
        <v>14</v>
      </c>
      <c r="CS101" s="224" t="s">
        <v>14</v>
      </c>
      <c r="CT101" s="224" t="s">
        <v>14</v>
      </c>
      <c r="CU101" s="224" t="s">
        <v>4135</v>
      </c>
      <c r="CV101" s="224" t="s">
        <v>14</v>
      </c>
      <c r="CW101" s="214">
        <v>44921</v>
      </c>
      <c r="CX101" s="222" t="s">
        <v>4230</v>
      </c>
      <c r="CY101" s="218">
        <v>73000</v>
      </c>
      <c r="CZ101" s="218" t="s">
        <v>2112</v>
      </c>
      <c r="DA101" s="218" t="s">
        <v>1882</v>
      </c>
      <c r="DB101" s="218">
        <v>2</v>
      </c>
      <c r="DC101" s="218" t="s">
        <v>4229</v>
      </c>
      <c r="DD101" s="218" t="s">
        <v>4223</v>
      </c>
      <c r="DE101" s="220">
        <v>44950</v>
      </c>
      <c r="DF101" s="221" t="s">
        <v>4232</v>
      </c>
      <c r="DG101" s="213">
        <v>72000</v>
      </c>
      <c r="DH101" s="224" t="s">
        <v>2112</v>
      </c>
      <c r="DI101" s="224" t="s">
        <v>1882</v>
      </c>
      <c r="DJ101" s="224">
        <v>2</v>
      </c>
      <c r="DK101" s="224" t="s">
        <v>1842</v>
      </c>
      <c r="DL101" s="224" t="s">
        <v>4231</v>
      </c>
      <c r="DM101" s="214">
        <v>44950</v>
      </c>
      <c r="DN101" s="222" t="s">
        <v>4234</v>
      </c>
      <c r="DO101" s="218">
        <v>0</v>
      </c>
      <c r="DP101" s="222" t="s">
        <v>2112</v>
      </c>
      <c r="DQ101" s="222" t="s">
        <v>1882</v>
      </c>
      <c r="DR101" s="222">
        <v>2</v>
      </c>
      <c r="DS101" s="222" t="s">
        <v>4233</v>
      </c>
      <c r="DT101" s="222" t="s">
        <v>4231</v>
      </c>
      <c r="DU101" s="223">
        <v>44950</v>
      </c>
      <c r="DV101" s="221" t="s">
        <v>4235</v>
      </c>
      <c r="DW101" s="213">
        <v>73000</v>
      </c>
      <c r="DX101" s="224" t="s">
        <v>2112</v>
      </c>
      <c r="DY101" s="224" t="s">
        <v>1882</v>
      </c>
      <c r="DZ101" s="224">
        <v>2</v>
      </c>
      <c r="EA101" s="224" t="s">
        <v>4229</v>
      </c>
      <c r="EB101" s="224" t="s">
        <v>4223</v>
      </c>
      <c r="EC101" s="214">
        <v>44950</v>
      </c>
      <c r="ED101" s="222" t="s">
        <v>4146</v>
      </c>
      <c r="EE101" s="218">
        <v>0</v>
      </c>
      <c r="EF101" s="222" t="s">
        <v>794</v>
      </c>
      <c r="EG101" s="222" t="s">
        <v>14</v>
      </c>
      <c r="EH101" s="222" t="s">
        <v>14</v>
      </c>
      <c r="EI101" s="222" t="s">
        <v>4026</v>
      </c>
      <c r="EJ101" s="222" t="s">
        <v>794</v>
      </c>
      <c r="EK101" s="223">
        <v>44921</v>
      </c>
      <c r="EL101" s="221" t="s">
        <v>4147</v>
      </c>
      <c r="EM101" s="213">
        <v>0</v>
      </c>
      <c r="EN101" s="224" t="s">
        <v>794</v>
      </c>
      <c r="EO101" s="224" t="s">
        <v>14</v>
      </c>
      <c r="EP101" s="224" t="s">
        <v>14</v>
      </c>
      <c r="EQ101" s="224" t="s">
        <v>4028</v>
      </c>
      <c r="ER101" s="224" t="s">
        <v>794</v>
      </c>
      <c r="ES101" s="214">
        <v>44921</v>
      </c>
      <c r="ET101" s="222" t="s">
        <v>4660</v>
      </c>
      <c r="EU101" s="222">
        <v>89</v>
      </c>
      <c r="EV101" s="222" t="s">
        <v>4656</v>
      </c>
      <c r="EW101" s="222" t="s">
        <v>19</v>
      </c>
      <c r="EX101" s="222">
        <v>3</v>
      </c>
      <c r="EY101" s="222" t="s">
        <v>4658</v>
      </c>
      <c r="EZ101" s="222" t="s">
        <v>4657</v>
      </c>
      <c r="FA101" s="223">
        <v>44978</v>
      </c>
      <c r="FB101" s="221" t="s">
        <v>4150</v>
      </c>
      <c r="FC101" s="224">
        <v>2</v>
      </c>
      <c r="FD101" s="224" t="s">
        <v>2112</v>
      </c>
      <c r="FE101" s="224" t="s">
        <v>1882</v>
      </c>
      <c r="FF101" s="224">
        <v>2</v>
      </c>
      <c r="FG101" s="224" t="s">
        <v>4149</v>
      </c>
      <c r="FH101" s="224" t="s">
        <v>4148</v>
      </c>
      <c r="FI101" s="214">
        <v>44921</v>
      </c>
      <c r="FJ101" s="221" t="s">
        <v>4151</v>
      </c>
      <c r="FK101" s="222" t="s">
        <v>14</v>
      </c>
      <c r="FL101" s="222" t="s">
        <v>14</v>
      </c>
      <c r="FM101" s="222" t="s">
        <v>14</v>
      </c>
      <c r="FN101" s="222" t="s">
        <v>14</v>
      </c>
      <c r="FO101" s="222" t="s">
        <v>4127</v>
      </c>
      <c r="FP101" s="218" t="s">
        <v>14</v>
      </c>
      <c r="FQ101" s="219">
        <v>44921</v>
      </c>
      <c r="FR101" s="221" t="s">
        <v>4152</v>
      </c>
      <c r="FS101" s="224" t="s">
        <v>14</v>
      </c>
      <c r="FT101" s="224" t="s">
        <v>14</v>
      </c>
      <c r="FU101" s="224" t="s">
        <v>14</v>
      </c>
      <c r="FV101" s="224" t="s">
        <v>14</v>
      </c>
      <c r="FW101" s="224" t="s">
        <v>4129</v>
      </c>
      <c r="FX101" s="224" t="s">
        <v>14</v>
      </c>
      <c r="FY101" s="214">
        <v>44921</v>
      </c>
      <c r="FZ101" s="222" t="s">
        <v>3040</v>
      </c>
      <c r="GA101" s="222">
        <v>0</v>
      </c>
      <c r="GB101" s="222" t="s">
        <v>2373</v>
      </c>
      <c r="GC101" s="222" t="s">
        <v>30</v>
      </c>
      <c r="GD101" s="222">
        <v>2</v>
      </c>
      <c r="GE101" s="222" t="s">
        <v>14</v>
      </c>
      <c r="GF101" s="222" t="s">
        <v>14</v>
      </c>
      <c r="GG101" s="223">
        <v>44863</v>
      </c>
      <c r="GH101" s="221" t="s">
        <v>3046</v>
      </c>
      <c r="GI101" s="224">
        <v>1</v>
      </c>
      <c r="GJ101" s="224" t="s">
        <v>2373</v>
      </c>
      <c r="GK101" s="224" t="s">
        <v>30</v>
      </c>
      <c r="GL101" s="224">
        <v>2</v>
      </c>
      <c r="GM101" s="224" t="s">
        <v>14</v>
      </c>
      <c r="GN101" s="224" t="s">
        <v>14</v>
      </c>
      <c r="GO101" s="214">
        <v>44863</v>
      </c>
      <c r="GP101" s="222" t="s">
        <v>3041</v>
      </c>
      <c r="GQ101" s="222">
        <v>0</v>
      </c>
      <c r="GR101" s="222" t="s">
        <v>2373</v>
      </c>
      <c r="GS101" s="222" t="s">
        <v>30</v>
      </c>
      <c r="GT101" s="222">
        <v>2</v>
      </c>
      <c r="GU101" s="222" t="s">
        <v>14</v>
      </c>
      <c r="GV101" s="222" t="s">
        <v>14</v>
      </c>
      <c r="GW101" s="223">
        <v>44863</v>
      </c>
      <c r="GX101" s="221" t="s">
        <v>3047</v>
      </c>
      <c r="GY101" s="224">
        <v>0</v>
      </c>
      <c r="GZ101" s="224" t="s">
        <v>2373</v>
      </c>
      <c r="HA101" s="224" t="s">
        <v>30</v>
      </c>
      <c r="HB101" s="224">
        <v>2</v>
      </c>
      <c r="HC101" s="224" t="s">
        <v>14</v>
      </c>
      <c r="HD101" s="224" t="s">
        <v>14</v>
      </c>
      <c r="HE101" s="214">
        <v>44863</v>
      </c>
      <c r="HF101" s="222" t="s">
        <v>3039</v>
      </c>
      <c r="HG101" s="222">
        <v>0</v>
      </c>
      <c r="HH101" s="222" t="s">
        <v>2373</v>
      </c>
      <c r="HI101" s="222" t="s">
        <v>30</v>
      </c>
      <c r="HJ101" s="222">
        <v>2</v>
      </c>
      <c r="HK101" s="222" t="s">
        <v>14</v>
      </c>
      <c r="HL101" s="222" t="s">
        <v>14</v>
      </c>
      <c r="HM101" s="223">
        <v>44863</v>
      </c>
      <c r="HN101" s="221" t="s">
        <v>3045</v>
      </c>
      <c r="HO101" s="224">
        <v>2</v>
      </c>
      <c r="HP101" s="224" t="s">
        <v>2373</v>
      </c>
      <c r="HQ101" s="224" t="s">
        <v>30</v>
      </c>
      <c r="HR101" s="224">
        <v>2</v>
      </c>
      <c r="HS101" s="224" t="s">
        <v>14</v>
      </c>
      <c r="HT101" s="224" t="s">
        <v>14</v>
      </c>
      <c r="HU101" s="214">
        <v>44863</v>
      </c>
      <c r="HV101" s="222" t="s">
        <v>3042</v>
      </c>
      <c r="HW101" s="222">
        <v>1</v>
      </c>
      <c r="HX101" s="222" t="s">
        <v>2373</v>
      </c>
      <c r="HY101" s="222" t="s">
        <v>30</v>
      </c>
      <c r="HZ101" s="222">
        <v>2</v>
      </c>
      <c r="IA101" s="222" t="s">
        <v>14</v>
      </c>
      <c r="IB101" s="222" t="s">
        <v>14</v>
      </c>
      <c r="IC101" s="223">
        <v>44863</v>
      </c>
      <c r="ID101" s="221" t="s">
        <v>3044</v>
      </c>
      <c r="IE101" s="224">
        <v>0</v>
      </c>
      <c r="IF101" s="224" t="s">
        <v>2373</v>
      </c>
      <c r="IG101" s="224" t="s">
        <v>30</v>
      </c>
      <c r="IH101" s="224">
        <v>2</v>
      </c>
      <c r="II101" s="224" t="s">
        <v>14</v>
      </c>
      <c r="IJ101" s="224" t="s">
        <v>14</v>
      </c>
      <c r="IK101" s="214">
        <v>44863</v>
      </c>
      <c r="IL101" s="222" t="s">
        <v>3043</v>
      </c>
      <c r="IM101" s="222">
        <v>3</v>
      </c>
      <c r="IN101" s="222" t="s">
        <v>2373</v>
      </c>
      <c r="IO101" s="222" t="s">
        <v>30</v>
      </c>
      <c r="IP101" s="222">
        <v>2</v>
      </c>
      <c r="IQ101" s="222" t="s">
        <v>14</v>
      </c>
      <c r="IR101" s="222" t="s">
        <v>14</v>
      </c>
      <c r="IS101" s="223">
        <v>44863</v>
      </c>
    </row>
    <row r="102" spans="1:253" s="11" customFormat="1" ht="12.95" customHeight="1" x14ac:dyDescent="0.2">
      <c r="A102" s="11" t="s">
        <v>3048</v>
      </c>
      <c r="B102" s="11" t="s">
        <v>9284</v>
      </c>
      <c r="C102" s="11" t="s">
        <v>3049</v>
      </c>
      <c r="D102" s="11" t="s">
        <v>3050</v>
      </c>
      <c r="E102" s="11" t="s">
        <v>8883</v>
      </c>
      <c r="F102" s="11" t="s">
        <v>4827</v>
      </c>
      <c r="G102" s="212">
        <v>33359000</v>
      </c>
      <c r="H102" s="213" t="s">
        <v>4825</v>
      </c>
      <c r="I102" s="213" t="s">
        <v>1882</v>
      </c>
      <c r="J102" s="213">
        <v>2</v>
      </c>
      <c r="K102" s="213" t="s">
        <v>4789</v>
      </c>
      <c r="L102" s="213" t="s">
        <v>4826</v>
      </c>
      <c r="M102" s="214">
        <v>44985</v>
      </c>
      <c r="N102" s="221" t="s">
        <v>4829</v>
      </c>
      <c r="O102" s="216">
        <v>1280000</v>
      </c>
      <c r="P102" s="216" t="s">
        <v>4791</v>
      </c>
      <c r="Q102" s="216" t="s">
        <v>74</v>
      </c>
      <c r="R102" s="216">
        <v>1</v>
      </c>
      <c r="S102" s="216" t="s">
        <v>4792</v>
      </c>
      <c r="T102" s="216" t="s">
        <v>4828</v>
      </c>
      <c r="U102" s="217">
        <v>44985</v>
      </c>
      <c r="V102" s="221" t="s">
        <v>4830</v>
      </c>
      <c r="W102" s="213">
        <v>33359000</v>
      </c>
      <c r="X102" s="213" t="s">
        <v>4791</v>
      </c>
      <c r="Y102" s="213" t="s">
        <v>1882</v>
      </c>
      <c r="Z102" s="213">
        <v>2</v>
      </c>
      <c r="AA102" s="213" t="s">
        <v>4794</v>
      </c>
      <c r="AB102" s="213" t="s">
        <v>4826</v>
      </c>
      <c r="AC102" s="214">
        <v>44985</v>
      </c>
      <c r="AD102" s="221" t="s">
        <v>4833</v>
      </c>
      <c r="AE102" s="218">
        <v>10081000</v>
      </c>
      <c r="AF102" s="218" t="s">
        <v>4831</v>
      </c>
      <c r="AG102" s="218" t="s">
        <v>1882</v>
      </c>
      <c r="AH102" s="218">
        <v>2</v>
      </c>
      <c r="AI102" s="218" t="s">
        <v>4832</v>
      </c>
      <c r="AJ102" s="218" t="s">
        <v>4797</v>
      </c>
      <c r="AK102" s="219">
        <v>44985</v>
      </c>
      <c r="AL102" s="221" t="s">
        <v>4834</v>
      </c>
      <c r="AM102" s="213">
        <v>1570000</v>
      </c>
      <c r="AN102" s="213" t="s">
        <v>4800</v>
      </c>
      <c r="AO102" s="213" t="s">
        <v>1882</v>
      </c>
      <c r="AP102" s="213">
        <v>2</v>
      </c>
      <c r="AQ102" s="213" t="s">
        <v>4802</v>
      </c>
      <c r="AR102" s="213" t="s">
        <v>4801</v>
      </c>
      <c r="AS102" s="214">
        <v>44985</v>
      </c>
      <c r="AT102" s="222" t="s">
        <v>4835</v>
      </c>
      <c r="AU102" s="218" t="s">
        <v>14</v>
      </c>
      <c r="AV102" s="218" t="s">
        <v>14</v>
      </c>
      <c r="AW102" s="218" t="s">
        <v>14</v>
      </c>
      <c r="AX102" s="218" t="s">
        <v>14</v>
      </c>
      <c r="AY102" s="218" t="s">
        <v>15</v>
      </c>
      <c r="AZ102" s="218" t="s">
        <v>14</v>
      </c>
      <c r="BA102" s="219">
        <v>44985</v>
      </c>
      <c r="BB102" s="221" t="s">
        <v>4851</v>
      </c>
      <c r="BC102" s="213" t="s">
        <v>14</v>
      </c>
      <c r="BD102" s="213" t="s">
        <v>14</v>
      </c>
      <c r="BE102" s="213" t="s">
        <v>14</v>
      </c>
      <c r="BF102" s="213" t="s">
        <v>14</v>
      </c>
      <c r="BG102" s="213" t="s">
        <v>15</v>
      </c>
      <c r="BH102" s="213" t="s">
        <v>14</v>
      </c>
      <c r="BI102" s="214">
        <v>44985</v>
      </c>
      <c r="BJ102" s="222" t="s">
        <v>4836</v>
      </c>
      <c r="BK102" s="222">
        <v>1</v>
      </c>
      <c r="BL102" s="222" t="s">
        <v>4805</v>
      </c>
      <c r="BM102" s="222" t="s">
        <v>74</v>
      </c>
      <c r="BN102" s="222">
        <v>1</v>
      </c>
      <c r="BO102" s="222" t="s">
        <v>4766</v>
      </c>
      <c r="BP102" s="218" t="s">
        <v>1396</v>
      </c>
      <c r="BQ102" s="223">
        <v>44985</v>
      </c>
      <c r="BR102" s="221" t="s">
        <v>4852</v>
      </c>
      <c r="BS102" s="224" t="s">
        <v>14</v>
      </c>
      <c r="BT102" s="224" t="s">
        <v>14</v>
      </c>
      <c r="BU102" s="224" t="s">
        <v>14</v>
      </c>
      <c r="BV102" s="224" t="s">
        <v>14</v>
      </c>
      <c r="BW102" s="224" t="s">
        <v>15</v>
      </c>
      <c r="BX102" s="224" t="s">
        <v>14</v>
      </c>
      <c r="BY102" s="214">
        <v>44985</v>
      </c>
      <c r="BZ102" s="222" t="s">
        <v>4853</v>
      </c>
      <c r="CA102" s="222" t="s">
        <v>14</v>
      </c>
      <c r="CB102" s="222" t="s">
        <v>14</v>
      </c>
      <c r="CC102" s="222" t="s">
        <v>14</v>
      </c>
      <c r="CD102" s="222" t="s">
        <v>14</v>
      </c>
      <c r="CE102" s="222" t="s">
        <v>15</v>
      </c>
      <c r="CF102" s="222" t="s">
        <v>14</v>
      </c>
      <c r="CG102" s="223">
        <v>44985</v>
      </c>
      <c r="CH102" s="221" t="s">
        <v>10004</v>
      </c>
      <c r="CI102" s="222" t="e">
        <v>#N/A</v>
      </c>
      <c r="CJ102" s="222" t="e">
        <v>#N/A</v>
      </c>
      <c r="CK102" s="222" t="e">
        <v>#N/A</v>
      </c>
      <c r="CL102" s="222" t="e">
        <v>#N/A</v>
      </c>
      <c r="CM102" s="222" t="e">
        <v>#N/A</v>
      </c>
      <c r="CN102" s="222" t="e">
        <v>#N/A</v>
      </c>
      <c r="CO102" s="225" t="e">
        <v>#N/A</v>
      </c>
      <c r="CP102" s="222" t="s">
        <v>4854</v>
      </c>
      <c r="CQ102" s="224" t="s">
        <v>14</v>
      </c>
      <c r="CR102" s="224" t="s">
        <v>14</v>
      </c>
      <c r="CS102" s="224" t="s">
        <v>14</v>
      </c>
      <c r="CT102" s="224" t="s">
        <v>14</v>
      </c>
      <c r="CU102" s="224" t="s">
        <v>15</v>
      </c>
      <c r="CV102" s="224" t="s">
        <v>14</v>
      </c>
      <c r="CW102" s="214">
        <v>44985</v>
      </c>
      <c r="CX102" s="222" t="s">
        <v>4839</v>
      </c>
      <c r="CY102" s="218">
        <v>1700000</v>
      </c>
      <c r="CZ102" s="218" t="s">
        <v>2112</v>
      </c>
      <c r="DA102" s="218" t="s">
        <v>1882</v>
      </c>
      <c r="DB102" s="218">
        <v>2</v>
      </c>
      <c r="DC102" s="218" t="s">
        <v>4842</v>
      </c>
      <c r="DD102" s="218" t="s">
        <v>4801</v>
      </c>
      <c r="DE102" s="220">
        <v>44985</v>
      </c>
      <c r="DF102" s="221" t="s">
        <v>4843</v>
      </c>
      <c r="DG102" s="213">
        <v>23278000</v>
      </c>
      <c r="DH102" s="224" t="s">
        <v>4840</v>
      </c>
      <c r="DI102" s="224" t="s">
        <v>30</v>
      </c>
      <c r="DJ102" s="224">
        <v>2</v>
      </c>
      <c r="DK102" s="224" t="s">
        <v>4842</v>
      </c>
      <c r="DL102" s="224" t="s">
        <v>4841</v>
      </c>
      <c r="DM102" s="214">
        <v>44985</v>
      </c>
      <c r="DN102" s="222" t="s">
        <v>4844</v>
      </c>
      <c r="DO102" s="218">
        <v>8381000</v>
      </c>
      <c r="DP102" s="222" t="s">
        <v>4840</v>
      </c>
      <c r="DQ102" s="222" t="s">
        <v>1882</v>
      </c>
      <c r="DR102" s="222">
        <v>2</v>
      </c>
      <c r="DS102" s="222" t="s">
        <v>4842</v>
      </c>
      <c r="DT102" s="222" t="s">
        <v>4841</v>
      </c>
      <c r="DU102" s="223">
        <v>44985</v>
      </c>
      <c r="DV102" s="221" t="s">
        <v>4845</v>
      </c>
      <c r="DW102" s="213">
        <v>1700000</v>
      </c>
      <c r="DX102" s="224" t="s">
        <v>2112</v>
      </c>
      <c r="DY102" s="224" t="s">
        <v>1882</v>
      </c>
      <c r="DZ102" s="224">
        <v>2</v>
      </c>
      <c r="EA102" s="224" t="s">
        <v>4842</v>
      </c>
      <c r="EB102" s="224" t="s">
        <v>4801</v>
      </c>
      <c r="EC102" s="214">
        <v>44985</v>
      </c>
      <c r="ED102" s="222" t="s">
        <v>4846</v>
      </c>
      <c r="EE102" s="218">
        <v>0</v>
      </c>
      <c r="EF102" s="222" t="s">
        <v>794</v>
      </c>
      <c r="EG102" s="222" t="s">
        <v>14</v>
      </c>
      <c r="EH102" s="222" t="s">
        <v>14</v>
      </c>
      <c r="EI102" s="222" t="s">
        <v>15</v>
      </c>
      <c r="EJ102" s="222" t="s">
        <v>14</v>
      </c>
      <c r="EK102" s="223">
        <v>44985</v>
      </c>
      <c r="EL102" s="221" t="s">
        <v>4847</v>
      </c>
      <c r="EM102" s="213">
        <v>0</v>
      </c>
      <c r="EN102" s="224" t="s">
        <v>794</v>
      </c>
      <c r="EO102" s="224" t="s">
        <v>14</v>
      </c>
      <c r="EP102" s="224" t="s">
        <v>14</v>
      </c>
      <c r="EQ102" s="224" t="s">
        <v>15</v>
      </c>
      <c r="ER102" s="224" t="s">
        <v>14</v>
      </c>
      <c r="ES102" s="214">
        <v>44985</v>
      </c>
      <c r="ET102" s="222" t="s">
        <v>4838</v>
      </c>
      <c r="EU102" s="222">
        <v>16</v>
      </c>
      <c r="EV102" s="222" t="s">
        <v>4805</v>
      </c>
      <c r="EW102" s="222" t="s">
        <v>74</v>
      </c>
      <c r="EX102" s="222">
        <v>1</v>
      </c>
      <c r="EY102" s="222" t="s">
        <v>4837</v>
      </c>
      <c r="EZ102" s="222" t="s">
        <v>1396</v>
      </c>
      <c r="FA102" s="223">
        <v>44985</v>
      </c>
      <c r="FB102" s="221" t="s">
        <v>4848</v>
      </c>
      <c r="FC102" s="224">
        <v>3</v>
      </c>
      <c r="FD102" s="224" t="s">
        <v>2112</v>
      </c>
      <c r="FE102" s="224" t="s">
        <v>74</v>
      </c>
      <c r="FF102" s="224">
        <v>1</v>
      </c>
      <c r="FG102" s="224" t="s">
        <v>4780</v>
      </c>
      <c r="FH102" s="224" t="s">
        <v>4801</v>
      </c>
      <c r="FI102" s="214">
        <v>44985</v>
      </c>
      <c r="FJ102" s="221" t="s">
        <v>4849</v>
      </c>
      <c r="FK102" s="222" t="s">
        <v>14</v>
      </c>
      <c r="FL102" s="222" t="s">
        <v>14</v>
      </c>
      <c r="FM102" s="222" t="s">
        <v>14</v>
      </c>
      <c r="FN102" s="222" t="s">
        <v>14</v>
      </c>
      <c r="FO102" s="222" t="s">
        <v>15</v>
      </c>
      <c r="FP102" s="218" t="s">
        <v>14</v>
      </c>
      <c r="FQ102" s="219">
        <v>44985</v>
      </c>
      <c r="FR102" s="221" t="s">
        <v>4850</v>
      </c>
      <c r="FS102" s="224" t="s">
        <v>14</v>
      </c>
      <c r="FT102" s="224" t="s">
        <v>14</v>
      </c>
      <c r="FU102" s="224" t="s">
        <v>14</v>
      </c>
      <c r="FV102" s="224" t="s">
        <v>14</v>
      </c>
      <c r="FW102" s="224" t="s">
        <v>15</v>
      </c>
      <c r="FX102" s="224" t="s">
        <v>14</v>
      </c>
      <c r="FY102" s="214">
        <v>44985</v>
      </c>
      <c r="FZ102" s="222" t="s">
        <v>3052</v>
      </c>
      <c r="GA102" s="222">
        <v>0</v>
      </c>
      <c r="GB102" s="222" t="s">
        <v>2373</v>
      </c>
      <c r="GC102" s="222" t="s">
        <v>30</v>
      </c>
      <c r="GD102" s="222">
        <v>2</v>
      </c>
      <c r="GE102" s="222" t="s">
        <v>14</v>
      </c>
      <c r="GF102" s="222" t="s">
        <v>14</v>
      </c>
      <c r="GG102" s="223">
        <v>44863</v>
      </c>
      <c r="GH102" s="221" t="s">
        <v>3058</v>
      </c>
      <c r="GI102" s="224">
        <v>0</v>
      </c>
      <c r="GJ102" s="224" t="s">
        <v>2373</v>
      </c>
      <c r="GK102" s="224" t="s">
        <v>30</v>
      </c>
      <c r="GL102" s="224">
        <v>2</v>
      </c>
      <c r="GM102" s="224" t="s">
        <v>14</v>
      </c>
      <c r="GN102" s="224" t="s">
        <v>14</v>
      </c>
      <c r="GO102" s="214">
        <v>44863</v>
      </c>
      <c r="GP102" s="222" t="s">
        <v>3053</v>
      </c>
      <c r="GQ102" s="222">
        <v>0</v>
      </c>
      <c r="GR102" s="222" t="s">
        <v>2373</v>
      </c>
      <c r="GS102" s="222" t="s">
        <v>30</v>
      </c>
      <c r="GT102" s="222">
        <v>2</v>
      </c>
      <c r="GU102" s="222" t="s">
        <v>14</v>
      </c>
      <c r="GV102" s="222" t="s">
        <v>14</v>
      </c>
      <c r="GW102" s="223">
        <v>44863</v>
      </c>
      <c r="GX102" s="221" t="s">
        <v>3059</v>
      </c>
      <c r="GY102" s="224">
        <v>0</v>
      </c>
      <c r="GZ102" s="224" t="s">
        <v>2373</v>
      </c>
      <c r="HA102" s="224" t="s">
        <v>30</v>
      </c>
      <c r="HB102" s="224">
        <v>2</v>
      </c>
      <c r="HC102" s="224" t="s">
        <v>14</v>
      </c>
      <c r="HD102" s="224" t="s">
        <v>14</v>
      </c>
      <c r="HE102" s="214">
        <v>44863</v>
      </c>
      <c r="HF102" s="222" t="s">
        <v>3051</v>
      </c>
      <c r="HG102" s="222">
        <v>0</v>
      </c>
      <c r="HH102" s="222" t="s">
        <v>2373</v>
      </c>
      <c r="HI102" s="222" t="s">
        <v>30</v>
      </c>
      <c r="HJ102" s="222">
        <v>2</v>
      </c>
      <c r="HK102" s="222" t="s">
        <v>14</v>
      </c>
      <c r="HL102" s="222" t="s">
        <v>14</v>
      </c>
      <c r="HM102" s="223">
        <v>44863</v>
      </c>
      <c r="HN102" s="221" t="s">
        <v>3057</v>
      </c>
      <c r="HO102" s="224">
        <v>0</v>
      </c>
      <c r="HP102" s="224" t="s">
        <v>2373</v>
      </c>
      <c r="HQ102" s="224" t="s">
        <v>30</v>
      </c>
      <c r="HR102" s="224">
        <v>2</v>
      </c>
      <c r="HS102" s="224" t="s">
        <v>14</v>
      </c>
      <c r="HT102" s="224" t="s">
        <v>14</v>
      </c>
      <c r="HU102" s="214">
        <v>44863</v>
      </c>
      <c r="HV102" s="222" t="s">
        <v>3054</v>
      </c>
      <c r="HW102" s="222">
        <v>1</v>
      </c>
      <c r="HX102" s="222" t="s">
        <v>2373</v>
      </c>
      <c r="HY102" s="222" t="s">
        <v>30</v>
      </c>
      <c r="HZ102" s="222">
        <v>2</v>
      </c>
      <c r="IA102" s="222" t="s">
        <v>14</v>
      </c>
      <c r="IB102" s="222" t="s">
        <v>14</v>
      </c>
      <c r="IC102" s="223">
        <v>44863</v>
      </c>
      <c r="ID102" s="221" t="s">
        <v>3056</v>
      </c>
      <c r="IE102" s="224">
        <v>2</v>
      </c>
      <c r="IF102" s="224" t="s">
        <v>2373</v>
      </c>
      <c r="IG102" s="224" t="s">
        <v>30</v>
      </c>
      <c r="IH102" s="224">
        <v>2</v>
      </c>
      <c r="II102" s="224" t="s">
        <v>14</v>
      </c>
      <c r="IJ102" s="224" t="s">
        <v>14</v>
      </c>
      <c r="IK102" s="214">
        <v>44863</v>
      </c>
      <c r="IL102" s="222" t="s">
        <v>3055</v>
      </c>
      <c r="IM102" s="222">
        <v>3</v>
      </c>
      <c r="IN102" s="222" t="s">
        <v>2373</v>
      </c>
      <c r="IO102" s="222" t="s">
        <v>30</v>
      </c>
      <c r="IP102" s="222">
        <v>2</v>
      </c>
      <c r="IQ102" s="222" t="s">
        <v>14</v>
      </c>
      <c r="IR102" s="222" t="s">
        <v>14</v>
      </c>
      <c r="IS102" s="223">
        <v>44863</v>
      </c>
    </row>
    <row r="103" spans="1:253" s="11" customFormat="1" ht="12.95" customHeight="1" x14ac:dyDescent="0.2">
      <c r="A103" s="11" t="s">
        <v>1399</v>
      </c>
      <c r="B103" s="11" t="s">
        <v>9576</v>
      </c>
      <c r="C103" s="11" t="s">
        <v>1400</v>
      </c>
      <c r="D103" s="11" t="s">
        <v>627</v>
      </c>
      <c r="E103" s="11" t="s">
        <v>8884</v>
      </c>
      <c r="F103" s="11" t="s">
        <v>3876</v>
      </c>
      <c r="G103" s="212">
        <v>109033000</v>
      </c>
      <c r="H103" s="213" t="s">
        <v>1351</v>
      </c>
      <c r="I103" s="213" t="s">
        <v>74</v>
      </c>
      <c r="J103" s="213">
        <v>1</v>
      </c>
      <c r="K103" s="213" t="s">
        <v>1353</v>
      </c>
      <c r="L103" s="213" t="s">
        <v>1352</v>
      </c>
      <c r="M103" s="214">
        <v>44893</v>
      </c>
      <c r="N103" s="221" t="s">
        <v>3878</v>
      </c>
      <c r="O103" s="216">
        <v>300000</v>
      </c>
      <c r="P103" s="216" t="s">
        <v>3877</v>
      </c>
      <c r="Q103" s="216" t="s">
        <v>74</v>
      </c>
      <c r="R103" s="216">
        <v>1</v>
      </c>
      <c r="S103" s="216" t="s">
        <v>3763</v>
      </c>
      <c r="T103" s="216" t="s">
        <v>1352</v>
      </c>
      <c r="U103" s="217">
        <v>44893</v>
      </c>
      <c r="V103" s="221" t="s">
        <v>4467</v>
      </c>
      <c r="W103" s="213">
        <v>109033000</v>
      </c>
      <c r="X103" s="213" t="s">
        <v>1351</v>
      </c>
      <c r="Y103" s="213" t="s">
        <v>1882</v>
      </c>
      <c r="Z103" s="213">
        <v>2</v>
      </c>
      <c r="AA103" s="213" t="s">
        <v>4466</v>
      </c>
      <c r="AB103" s="213" t="s">
        <v>1352</v>
      </c>
      <c r="AC103" s="214">
        <v>44959</v>
      </c>
      <c r="AD103" s="221" t="s">
        <v>7198</v>
      </c>
      <c r="AE103" s="218">
        <v>8666000</v>
      </c>
      <c r="AF103" s="218" t="s">
        <v>7195</v>
      </c>
      <c r="AG103" s="218" t="s">
        <v>1882</v>
      </c>
      <c r="AH103" s="218">
        <v>2</v>
      </c>
      <c r="AI103" s="218" t="s">
        <v>7197</v>
      </c>
      <c r="AJ103" s="218" t="s">
        <v>7196</v>
      </c>
      <c r="AK103" s="219">
        <v>45043</v>
      </c>
      <c r="AL103" s="221" t="s">
        <v>7202</v>
      </c>
      <c r="AM103" s="213">
        <v>129000</v>
      </c>
      <c r="AN103" s="213" t="s">
        <v>7199</v>
      </c>
      <c r="AO103" s="213" t="s">
        <v>1882</v>
      </c>
      <c r="AP103" s="213">
        <v>2</v>
      </c>
      <c r="AQ103" s="213" t="s">
        <v>7201</v>
      </c>
      <c r="AR103" s="213" t="s">
        <v>7200</v>
      </c>
      <c r="AS103" s="214">
        <v>45043</v>
      </c>
      <c r="AT103" s="222" t="s">
        <v>5049</v>
      </c>
      <c r="AU103" s="218">
        <v>281</v>
      </c>
      <c r="AV103" s="218" t="s">
        <v>5047</v>
      </c>
      <c r="AW103" s="218" t="s">
        <v>19</v>
      </c>
      <c r="AX103" s="218">
        <v>3</v>
      </c>
      <c r="AY103" s="218" t="s">
        <v>3777</v>
      </c>
      <c r="AZ103" s="218" t="s">
        <v>5048</v>
      </c>
      <c r="BA103" s="219">
        <v>44985</v>
      </c>
      <c r="BB103" s="221" t="s">
        <v>1401</v>
      </c>
      <c r="BC103" s="213" t="s">
        <v>14</v>
      </c>
      <c r="BD103" s="213" t="s">
        <v>14</v>
      </c>
      <c r="BE103" s="213" t="s">
        <v>14</v>
      </c>
      <c r="BF103" s="213" t="s">
        <v>14</v>
      </c>
      <c r="BG103" s="213" t="s">
        <v>14</v>
      </c>
      <c r="BH103" s="213" t="s">
        <v>14</v>
      </c>
      <c r="BI103" s="214">
        <v>44549</v>
      </c>
      <c r="BJ103" s="222" t="s">
        <v>7203</v>
      </c>
      <c r="BK103" s="222">
        <v>426</v>
      </c>
      <c r="BL103" s="222" t="s">
        <v>7148</v>
      </c>
      <c r="BM103" s="222" t="s">
        <v>1882</v>
      </c>
      <c r="BN103" s="222">
        <v>2</v>
      </c>
      <c r="BO103" s="222" t="s">
        <v>7180</v>
      </c>
      <c r="BP103" s="218" t="s">
        <v>7149</v>
      </c>
      <c r="BQ103" s="223">
        <v>45043</v>
      </c>
      <c r="BR103" s="221" t="s">
        <v>5053</v>
      </c>
      <c r="BS103" s="224">
        <v>70057</v>
      </c>
      <c r="BT103" s="224" t="s">
        <v>5050</v>
      </c>
      <c r="BU103" s="224" t="s">
        <v>1882</v>
      </c>
      <c r="BV103" s="224">
        <v>2</v>
      </c>
      <c r="BW103" s="224" t="s">
        <v>5052</v>
      </c>
      <c r="BX103" s="224" t="s">
        <v>5051</v>
      </c>
      <c r="BY103" s="214">
        <v>44985</v>
      </c>
      <c r="BZ103" s="222" t="s">
        <v>5055</v>
      </c>
      <c r="CA103" s="222">
        <v>8064</v>
      </c>
      <c r="CB103" s="222" t="s">
        <v>5050</v>
      </c>
      <c r="CC103" s="222" t="s">
        <v>1882</v>
      </c>
      <c r="CD103" s="222">
        <v>2</v>
      </c>
      <c r="CE103" s="222" t="s">
        <v>5054</v>
      </c>
      <c r="CF103" s="222" t="s">
        <v>5051</v>
      </c>
      <c r="CG103" s="223">
        <v>44985</v>
      </c>
      <c r="CH103" s="221" t="s">
        <v>10005</v>
      </c>
      <c r="CI103" s="222" t="e">
        <v>#N/A</v>
      </c>
      <c r="CJ103" s="222" t="e">
        <v>#N/A</v>
      </c>
      <c r="CK103" s="222" t="e">
        <v>#N/A</v>
      </c>
      <c r="CL103" s="222" t="e">
        <v>#N/A</v>
      </c>
      <c r="CM103" s="222" t="e">
        <v>#N/A</v>
      </c>
      <c r="CN103" s="222" t="e">
        <v>#N/A</v>
      </c>
      <c r="CO103" s="225" t="e">
        <v>#N/A</v>
      </c>
      <c r="CP103" s="222" t="s">
        <v>5057</v>
      </c>
      <c r="CQ103" s="224">
        <v>290000000</v>
      </c>
      <c r="CR103" s="224" t="s">
        <v>5047</v>
      </c>
      <c r="CS103" s="224" t="s">
        <v>1882</v>
      </c>
      <c r="CT103" s="224">
        <v>2</v>
      </c>
      <c r="CU103" s="224" t="s">
        <v>5056</v>
      </c>
      <c r="CV103" s="224" t="s">
        <v>5048</v>
      </c>
      <c r="CW103" s="214">
        <v>44985</v>
      </c>
      <c r="CX103" s="222" t="s">
        <v>7206</v>
      </c>
      <c r="CY103" s="218">
        <v>129000</v>
      </c>
      <c r="CZ103" s="218" t="s">
        <v>7199</v>
      </c>
      <c r="DA103" s="218" t="s">
        <v>19</v>
      </c>
      <c r="DB103" s="218">
        <v>3</v>
      </c>
      <c r="DC103" s="218" t="s">
        <v>7215</v>
      </c>
      <c r="DD103" s="218" t="s">
        <v>7200</v>
      </c>
      <c r="DE103" s="220">
        <v>45043</v>
      </c>
      <c r="DF103" s="221" t="s">
        <v>7210</v>
      </c>
      <c r="DG103" s="213">
        <v>100368000</v>
      </c>
      <c r="DH103" s="224" t="s">
        <v>7207</v>
      </c>
      <c r="DI103" s="224" t="s">
        <v>19</v>
      </c>
      <c r="DJ103" s="224">
        <v>3</v>
      </c>
      <c r="DK103" s="224" t="s">
        <v>7209</v>
      </c>
      <c r="DL103" s="224" t="s">
        <v>7208</v>
      </c>
      <c r="DM103" s="214">
        <v>45043</v>
      </c>
      <c r="DN103" s="222" t="s">
        <v>7214</v>
      </c>
      <c r="DO103" s="218">
        <v>8536000</v>
      </c>
      <c r="DP103" s="222" t="s">
        <v>7211</v>
      </c>
      <c r="DQ103" s="222" t="s">
        <v>19</v>
      </c>
      <c r="DR103" s="222">
        <v>3</v>
      </c>
      <c r="DS103" s="222" t="s">
        <v>7213</v>
      </c>
      <c r="DT103" s="222" t="s">
        <v>7212</v>
      </c>
      <c r="DU103" s="223">
        <v>45043</v>
      </c>
      <c r="DV103" s="221" t="s">
        <v>7216</v>
      </c>
      <c r="DW103" s="213">
        <v>129000</v>
      </c>
      <c r="DX103" s="224" t="s">
        <v>7199</v>
      </c>
      <c r="DY103" s="224" t="s">
        <v>19</v>
      </c>
      <c r="DZ103" s="224">
        <v>3</v>
      </c>
      <c r="EA103" s="224" t="s">
        <v>7215</v>
      </c>
      <c r="EB103" s="224" t="s">
        <v>7200</v>
      </c>
      <c r="EC103" s="214">
        <v>45043</v>
      </c>
      <c r="ED103" s="222" t="s">
        <v>7219</v>
      </c>
      <c r="EE103" s="218">
        <v>0</v>
      </c>
      <c r="EF103" s="222" t="s">
        <v>7217</v>
      </c>
      <c r="EG103" s="222" t="s">
        <v>19</v>
      </c>
      <c r="EH103" s="222">
        <v>3</v>
      </c>
      <c r="EI103" s="222" t="s">
        <v>5036</v>
      </c>
      <c r="EJ103" s="222" t="s">
        <v>7218</v>
      </c>
      <c r="EK103" s="223">
        <v>45043</v>
      </c>
      <c r="EL103" s="221" t="s">
        <v>7220</v>
      </c>
      <c r="EM103" s="213">
        <v>0</v>
      </c>
      <c r="EN103" s="224" t="s">
        <v>7217</v>
      </c>
      <c r="EO103" s="224" t="s">
        <v>19</v>
      </c>
      <c r="EP103" s="224">
        <v>3</v>
      </c>
      <c r="EQ103" s="224" t="s">
        <v>5036</v>
      </c>
      <c r="ER103" s="224" t="s">
        <v>7218</v>
      </c>
      <c r="ES103" s="214">
        <v>45043</v>
      </c>
      <c r="ET103" s="222" t="s">
        <v>7205</v>
      </c>
      <c r="EU103" s="222">
        <v>426</v>
      </c>
      <c r="EV103" s="222" t="s">
        <v>7148</v>
      </c>
      <c r="EW103" s="222" t="s">
        <v>1882</v>
      </c>
      <c r="EX103" s="222">
        <v>2</v>
      </c>
      <c r="EY103" s="222" t="s">
        <v>7204</v>
      </c>
      <c r="EZ103" s="222" t="s">
        <v>7149</v>
      </c>
      <c r="FA103" s="223">
        <v>45043</v>
      </c>
      <c r="FB103" s="221" t="s">
        <v>3879</v>
      </c>
      <c r="FC103" s="224">
        <v>4</v>
      </c>
      <c r="FD103" s="224" t="s">
        <v>3866</v>
      </c>
      <c r="FE103" s="224" t="s">
        <v>1882</v>
      </c>
      <c r="FF103" s="224">
        <v>2</v>
      </c>
      <c r="FG103" s="224" t="s">
        <v>3784</v>
      </c>
      <c r="FH103" s="224" t="s">
        <v>3867</v>
      </c>
      <c r="FI103" s="214">
        <v>44893</v>
      </c>
      <c r="FJ103" s="221" t="s">
        <v>10006</v>
      </c>
      <c r="FK103" s="222" t="e">
        <v>#N/A</v>
      </c>
      <c r="FL103" s="222" t="e">
        <v>#N/A</v>
      </c>
      <c r="FM103" s="222" t="e">
        <v>#N/A</v>
      </c>
      <c r="FN103" s="222" t="e">
        <v>#N/A</v>
      </c>
      <c r="FO103" s="222" t="e">
        <v>#N/A</v>
      </c>
      <c r="FP103" s="218" t="e">
        <v>#N/A</v>
      </c>
      <c r="FQ103" s="219" t="e">
        <v>#N/A</v>
      </c>
      <c r="FR103" s="221" t="s">
        <v>10007</v>
      </c>
      <c r="FS103" s="224" t="e">
        <v>#N/A</v>
      </c>
      <c r="FT103" s="224" t="e">
        <v>#N/A</v>
      </c>
      <c r="FU103" s="224" t="e">
        <v>#N/A</v>
      </c>
      <c r="FV103" s="224" t="e">
        <v>#N/A</v>
      </c>
      <c r="FW103" s="224" t="e">
        <v>#N/A</v>
      </c>
      <c r="FX103" s="224" t="e">
        <v>#N/A</v>
      </c>
      <c r="FY103" s="214" t="e">
        <v>#N/A</v>
      </c>
      <c r="FZ103" s="222" t="s">
        <v>3962</v>
      </c>
      <c r="GA103" s="222">
        <v>0</v>
      </c>
      <c r="GB103" s="222" t="s">
        <v>2373</v>
      </c>
      <c r="GC103" s="222" t="s">
        <v>30</v>
      </c>
      <c r="GD103" s="222">
        <v>2</v>
      </c>
      <c r="GE103" s="222" t="s">
        <v>14</v>
      </c>
      <c r="GF103" s="222" t="s">
        <v>14</v>
      </c>
      <c r="GG103" s="223">
        <v>44895</v>
      </c>
      <c r="GH103" s="221" t="s">
        <v>3968</v>
      </c>
      <c r="GI103" s="224">
        <v>1</v>
      </c>
      <c r="GJ103" s="224" t="s">
        <v>2373</v>
      </c>
      <c r="GK103" s="224" t="s">
        <v>30</v>
      </c>
      <c r="GL103" s="224">
        <v>2</v>
      </c>
      <c r="GM103" s="224" t="s">
        <v>14</v>
      </c>
      <c r="GN103" s="224" t="s">
        <v>14</v>
      </c>
      <c r="GO103" s="214">
        <v>44895</v>
      </c>
      <c r="GP103" s="222" t="s">
        <v>3963</v>
      </c>
      <c r="GQ103" s="222">
        <v>0</v>
      </c>
      <c r="GR103" s="222" t="s">
        <v>2373</v>
      </c>
      <c r="GS103" s="222" t="s">
        <v>30</v>
      </c>
      <c r="GT103" s="222">
        <v>2</v>
      </c>
      <c r="GU103" s="222" t="s">
        <v>14</v>
      </c>
      <c r="GV103" s="222" t="s">
        <v>14</v>
      </c>
      <c r="GW103" s="223">
        <v>44895</v>
      </c>
      <c r="GX103" s="221" t="s">
        <v>3969</v>
      </c>
      <c r="GY103" s="224">
        <v>0</v>
      </c>
      <c r="GZ103" s="224" t="s">
        <v>2373</v>
      </c>
      <c r="HA103" s="224" t="s">
        <v>30</v>
      </c>
      <c r="HB103" s="224">
        <v>2</v>
      </c>
      <c r="HC103" s="224" t="s">
        <v>14</v>
      </c>
      <c r="HD103" s="224" t="s">
        <v>14</v>
      </c>
      <c r="HE103" s="214">
        <v>44895</v>
      </c>
      <c r="HF103" s="222" t="s">
        <v>3961</v>
      </c>
      <c r="HG103" s="222">
        <v>0</v>
      </c>
      <c r="HH103" s="222" t="s">
        <v>2373</v>
      </c>
      <c r="HI103" s="222" t="s">
        <v>30</v>
      </c>
      <c r="HJ103" s="222">
        <v>2</v>
      </c>
      <c r="HK103" s="222" t="s">
        <v>14</v>
      </c>
      <c r="HL103" s="222" t="s">
        <v>14</v>
      </c>
      <c r="HM103" s="223">
        <v>44895</v>
      </c>
      <c r="HN103" s="221" t="s">
        <v>3967</v>
      </c>
      <c r="HO103" s="224">
        <v>0</v>
      </c>
      <c r="HP103" s="224" t="s">
        <v>2373</v>
      </c>
      <c r="HQ103" s="224" t="s">
        <v>30</v>
      </c>
      <c r="HR103" s="224">
        <v>2</v>
      </c>
      <c r="HS103" s="224" t="s">
        <v>14</v>
      </c>
      <c r="HT103" s="224" t="s">
        <v>14</v>
      </c>
      <c r="HU103" s="214">
        <v>44895</v>
      </c>
      <c r="HV103" s="222" t="s">
        <v>3964</v>
      </c>
      <c r="HW103" s="222">
        <v>0</v>
      </c>
      <c r="HX103" s="222" t="s">
        <v>2373</v>
      </c>
      <c r="HY103" s="222" t="s">
        <v>30</v>
      </c>
      <c r="HZ103" s="222">
        <v>2</v>
      </c>
      <c r="IA103" s="222" t="s">
        <v>14</v>
      </c>
      <c r="IB103" s="222" t="s">
        <v>14</v>
      </c>
      <c r="IC103" s="223">
        <v>44895</v>
      </c>
      <c r="ID103" s="221" t="s">
        <v>3966</v>
      </c>
      <c r="IE103" s="224">
        <v>1</v>
      </c>
      <c r="IF103" s="224" t="s">
        <v>2373</v>
      </c>
      <c r="IG103" s="224" t="s">
        <v>30</v>
      </c>
      <c r="IH103" s="224">
        <v>2</v>
      </c>
      <c r="II103" s="224" t="s">
        <v>14</v>
      </c>
      <c r="IJ103" s="224" t="s">
        <v>14</v>
      </c>
      <c r="IK103" s="214">
        <v>44895</v>
      </c>
      <c r="IL103" s="222" t="s">
        <v>3965</v>
      </c>
      <c r="IM103" s="222">
        <v>3</v>
      </c>
      <c r="IN103" s="222" t="s">
        <v>2373</v>
      </c>
      <c r="IO103" s="222" t="s">
        <v>30</v>
      </c>
      <c r="IP103" s="222">
        <v>2</v>
      </c>
      <c r="IQ103" s="222" t="s">
        <v>14</v>
      </c>
      <c r="IR103" s="222" t="s">
        <v>14</v>
      </c>
      <c r="IS103" s="223">
        <v>44895</v>
      </c>
    </row>
    <row r="104" spans="1:253" s="11" customFormat="1" ht="12.95" customHeight="1" x14ac:dyDescent="0.2">
      <c r="A104" s="11" t="s">
        <v>625</v>
      </c>
      <c r="B104" s="11" t="s">
        <v>9578</v>
      </c>
      <c r="C104" s="11" t="s">
        <v>626</v>
      </c>
      <c r="D104" s="11" t="s">
        <v>627</v>
      </c>
      <c r="E104" s="11" t="s">
        <v>8884</v>
      </c>
      <c r="F104" s="11" t="s">
        <v>1354</v>
      </c>
      <c r="G104" s="212">
        <v>109033000</v>
      </c>
      <c r="H104" s="213" t="s">
        <v>1351</v>
      </c>
      <c r="I104" s="213" t="s">
        <v>74</v>
      </c>
      <c r="J104" s="213">
        <v>1</v>
      </c>
      <c r="K104" s="213" t="s">
        <v>1353</v>
      </c>
      <c r="L104" s="213" t="s">
        <v>1352</v>
      </c>
      <c r="M104" s="214">
        <v>44403</v>
      </c>
      <c r="N104" s="221" t="s">
        <v>865</v>
      </c>
      <c r="O104" s="216">
        <v>138354</v>
      </c>
      <c r="P104" s="216" t="s">
        <v>862</v>
      </c>
      <c r="Q104" s="216" t="s">
        <v>30</v>
      </c>
      <c r="R104" s="216">
        <v>2</v>
      </c>
      <c r="S104" s="216" t="s">
        <v>864</v>
      </c>
      <c r="T104" s="216" t="s">
        <v>863</v>
      </c>
      <c r="U104" s="217">
        <v>43798</v>
      </c>
      <c r="V104" s="221" t="s">
        <v>1356</v>
      </c>
      <c r="W104" s="213">
        <v>26252000</v>
      </c>
      <c r="X104" s="213" t="s">
        <v>1351</v>
      </c>
      <c r="Y104" s="213" t="s">
        <v>30</v>
      </c>
      <c r="Z104" s="213">
        <v>2</v>
      </c>
      <c r="AA104" s="213" t="s">
        <v>1355</v>
      </c>
      <c r="AB104" s="213" t="s">
        <v>1352</v>
      </c>
      <c r="AC104" s="214">
        <v>44403</v>
      </c>
      <c r="AD104" s="221" t="s">
        <v>7175</v>
      </c>
      <c r="AE104" s="218">
        <v>116000</v>
      </c>
      <c r="AF104" s="218" t="s">
        <v>7172</v>
      </c>
      <c r="AG104" s="218" t="s">
        <v>19</v>
      </c>
      <c r="AH104" s="218">
        <v>3</v>
      </c>
      <c r="AI104" s="218" t="s">
        <v>7174</v>
      </c>
      <c r="AJ104" s="218" t="s">
        <v>7173</v>
      </c>
      <c r="AK104" s="219">
        <v>45043</v>
      </c>
      <c r="AL104" s="221" t="s">
        <v>7177</v>
      </c>
      <c r="AM104" s="213">
        <v>116000</v>
      </c>
      <c r="AN104" s="213" t="s">
        <v>7172</v>
      </c>
      <c r="AO104" s="213" t="s">
        <v>1882</v>
      </c>
      <c r="AP104" s="213">
        <v>2</v>
      </c>
      <c r="AQ104" s="213" t="s">
        <v>7176</v>
      </c>
      <c r="AR104" s="213" t="s">
        <v>7173</v>
      </c>
      <c r="AS104" s="214">
        <v>45043</v>
      </c>
      <c r="AT104" s="222" t="s">
        <v>861</v>
      </c>
      <c r="AU104" s="218" t="s">
        <v>14</v>
      </c>
      <c r="AV104" s="218" t="s">
        <v>14</v>
      </c>
      <c r="AW104" s="218" t="s">
        <v>14</v>
      </c>
      <c r="AX104" s="218" t="s">
        <v>14</v>
      </c>
      <c r="AY104" s="218" t="s">
        <v>14</v>
      </c>
      <c r="AZ104" s="218" t="s">
        <v>14</v>
      </c>
      <c r="BA104" s="219">
        <v>43798</v>
      </c>
      <c r="BB104" s="221" t="s">
        <v>908</v>
      </c>
      <c r="BC104" s="213" t="s">
        <v>14</v>
      </c>
      <c r="BD104" s="213" t="s">
        <v>14</v>
      </c>
      <c r="BE104" s="213" t="s">
        <v>14</v>
      </c>
      <c r="BF104" s="213" t="s">
        <v>14</v>
      </c>
      <c r="BG104" s="213" t="s">
        <v>906</v>
      </c>
      <c r="BH104" s="213" t="s">
        <v>14</v>
      </c>
      <c r="BI104" s="214">
        <v>43819</v>
      </c>
      <c r="BJ104" s="222" t="s">
        <v>7179</v>
      </c>
      <c r="BK104" s="222">
        <v>217</v>
      </c>
      <c r="BL104" s="222" t="s">
        <v>7068</v>
      </c>
      <c r="BM104" s="222" t="s">
        <v>19</v>
      </c>
      <c r="BN104" s="222">
        <v>3</v>
      </c>
      <c r="BO104" s="222" t="s">
        <v>7178</v>
      </c>
      <c r="BP104" s="218" t="s">
        <v>1396</v>
      </c>
      <c r="BQ104" s="223">
        <v>45043</v>
      </c>
      <c r="BR104" s="221" t="s">
        <v>856</v>
      </c>
      <c r="BS104" s="224" t="s">
        <v>14</v>
      </c>
      <c r="BT104" s="224" t="s">
        <v>14</v>
      </c>
      <c r="BU104" s="224" t="s">
        <v>14</v>
      </c>
      <c r="BV104" s="224" t="s">
        <v>14</v>
      </c>
      <c r="BW104" s="224" t="s">
        <v>14</v>
      </c>
      <c r="BX104" s="224" t="s">
        <v>14</v>
      </c>
      <c r="BY104" s="214">
        <v>43798</v>
      </c>
      <c r="BZ104" s="222" t="s">
        <v>857</v>
      </c>
      <c r="CA104" s="222" t="s">
        <v>14</v>
      </c>
      <c r="CB104" s="222" t="s">
        <v>14</v>
      </c>
      <c r="CC104" s="222" t="s">
        <v>14</v>
      </c>
      <c r="CD104" s="222" t="s">
        <v>14</v>
      </c>
      <c r="CE104" s="222" t="s">
        <v>14</v>
      </c>
      <c r="CF104" s="222" t="s">
        <v>14</v>
      </c>
      <c r="CG104" s="223">
        <v>43798</v>
      </c>
      <c r="CH104" s="221" t="s">
        <v>10008</v>
      </c>
      <c r="CI104" s="222" t="e">
        <v>#N/A</v>
      </c>
      <c r="CJ104" s="222" t="e">
        <v>#N/A</v>
      </c>
      <c r="CK104" s="222" t="e">
        <v>#N/A</v>
      </c>
      <c r="CL104" s="222" t="e">
        <v>#N/A</v>
      </c>
      <c r="CM104" s="222" t="e">
        <v>#N/A</v>
      </c>
      <c r="CN104" s="222" t="e">
        <v>#N/A</v>
      </c>
      <c r="CO104" s="225" t="e">
        <v>#N/A</v>
      </c>
      <c r="CP104" s="222" t="s">
        <v>860</v>
      </c>
      <c r="CQ104" s="224" t="s">
        <v>14</v>
      </c>
      <c r="CR104" s="224" t="s">
        <v>14</v>
      </c>
      <c r="CS104" s="224" t="s">
        <v>14</v>
      </c>
      <c r="CT104" s="224" t="s">
        <v>14</v>
      </c>
      <c r="CU104" s="224" t="s">
        <v>14</v>
      </c>
      <c r="CV104" s="224" t="s">
        <v>14</v>
      </c>
      <c r="CW104" s="214">
        <v>43798</v>
      </c>
      <c r="CX104" s="222" t="s">
        <v>7182</v>
      </c>
      <c r="CY104" s="218">
        <v>116000</v>
      </c>
      <c r="CZ104" s="218" t="s">
        <v>7172</v>
      </c>
      <c r="DA104" s="218" t="s">
        <v>19</v>
      </c>
      <c r="DB104" s="218">
        <v>3</v>
      </c>
      <c r="DC104" s="218" t="s">
        <v>7191</v>
      </c>
      <c r="DD104" s="218" t="s">
        <v>7173</v>
      </c>
      <c r="DE104" s="220">
        <v>45043</v>
      </c>
      <c r="DF104" s="221" t="s">
        <v>7186</v>
      </c>
      <c r="DG104" s="213">
        <v>26136000</v>
      </c>
      <c r="DH104" s="224" t="s">
        <v>7183</v>
      </c>
      <c r="DI104" s="224" t="s">
        <v>19</v>
      </c>
      <c r="DJ104" s="224">
        <v>3</v>
      </c>
      <c r="DK104" s="224" t="s">
        <v>7185</v>
      </c>
      <c r="DL104" s="224" t="s">
        <v>7184</v>
      </c>
      <c r="DM104" s="214">
        <v>45043</v>
      </c>
      <c r="DN104" s="222" t="s">
        <v>7190</v>
      </c>
      <c r="DO104" s="218">
        <v>0</v>
      </c>
      <c r="DP104" s="222" t="s">
        <v>7187</v>
      </c>
      <c r="DQ104" s="222" t="s">
        <v>19</v>
      </c>
      <c r="DR104" s="222">
        <v>3</v>
      </c>
      <c r="DS104" s="222" t="s">
        <v>7189</v>
      </c>
      <c r="DT104" s="222" t="s">
        <v>7188</v>
      </c>
      <c r="DU104" s="223">
        <v>45043</v>
      </c>
      <c r="DV104" s="221" t="s">
        <v>7192</v>
      </c>
      <c r="DW104" s="213">
        <v>116000</v>
      </c>
      <c r="DX104" s="224" t="s">
        <v>7172</v>
      </c>
      <c r="DY104" s="224" t="s">
        <v>19</v>
      </c>
      <c r="DZ104" s="224">
        <v>3</v>
      </c>
      <c r="EA104" s="224" t="s">
        <v>7191</v>
      </c>
      <c r="EB104" s="224" t="s">
        <v>7173</v>
      </c>
      <c r="EC104" s="214">
        <v>45043</v>
      </c>
      <c r="ED104" s="222" t="s">
        <v>7193</v>
      </c>
      <c r="EE104" s="218">
        <v>0</v>
      </c>
      <c r="EF104" s="222" t="s">
        <v>7187</v>
      </c>
      <c r="EG104" s="222" t="s">
        <v>19</v>
      </c>
      <c r="EH104" s="222">
        <v>3</v>
      </c>
      <c r="EI104" s="222" t="s">
        <v>7189</v>
      </c>
      <c r="EJ104" s="222" t="s">
        <v>7188</v>
      </c>
      <c r="EK104" s="223">
        <v>45043</v>
      </c>
      <c r="EL104" s="221" t="s">
        <v>7194</v>
      </c>
      <c r="EM104" s="213">
        <v>0</v>
      </c>
      <c r="EN104" s="224" t="s">
        <v>7187</v>
      </c>
      <c r="EO104" s="224" t="s">
        <v>19</v>
      </c>
      <c r="EP104" s="224">
        <v>3</v>
      </c>
      <c r="EQ104" s="224" t="s">
        <v>7189</v>
      </c>
      <c r="ER104" s="224" t="s">
        <v>7188</v>
      </c>
      <c r="ES104" s="214">
        <v>45043</v>
      </c>
      <c r="ET104" s="222" t="s">
        <v>7181</v>
      </c>
      <c r="EU104" s="222">
        <v>426</v>
      </c>
      <c r="EV104" s="222" t="s">
        <v>7148</v>
      </c>
      <c r="EW104" s="222" t="s">
        <v>1882</v>
      </c>
      <c r="EX104" s="222">
        <v>2</v>
      </c>
      <c r="EY104" s="222" t="s">
        <v>7180</v>
      </c>
      <c r="EZ104" s="222" t="s">
        <v>7149</v>
      </c>
      <c r="FA104" s="223">
        <v>45043</v>
      </c>
      <c r="FB104" s="221" t="s">
        <v>859</v>
      </c>
      <c r="FC104" s="224">
        <v>4</v>
      </c>
      <c r="FD104" s="224">
        <v>0</v>
      </c>
      <c r="FE104" s="224" t="s">
        <v>30</v>
      </c>
      <c r="FF104" s="224">
        <v>2</v>
      </c>
      <c r="FG104" s="224" t="s">
        <v>858</v>
      </c>
      <c r="FH104" s="224">
        <v>0</v>
      </c>
      <c r="FI104" s="214">
        <v>43798</v>
      </c>
      <c r="FJ104" s="221" t="s">
        <v>628</v>
      </c>
      <c r="FK104" s="222" t="s">
        <v>14</v>
      </c>
      <c r="FL104" s="222" t="s">
        <v>618</v>
      </c>
      <c r="FM104" s="222" t="s">
        <v>14</v>
      </c>
      <c r="FN104" s="222" t="s">
        <v>14</v>
      </c>
      <c r="FO104" s="222">
        <v>0</v>
      </c>
      <c r="FP104" s="218">
        <v>0</v>
      </c>
      <c r="FQ104" s="219">
        <v>43578</v>
      </c>
      <c r="FR104" s="221" t="s">
        <v>629</v>
      </c>
      <c r="FS104" s="224" t="s">
        <v>14</v>
      </c>
      <c r="FT104" s="224" t="s">
        <v>618</v>
      </c>
      <c r="FU104" s="224" t="s">
        <v>14</v>
      </c>
      <c r="FV104" s="224" t="s">
        <v>14</v>
      </c>
      <c r="FW104" s="224">
        <v>0</v>
      </c>
      <c r="FX104" s="224">
        <v>0</v>
      </c>
      <c r="FY104" s="214">
        <v>43578</v>
      </c>
      <c r="FZ104" s="222" t="s">
        <v>3487</v>
      </c>
      <c r="GA104" s="222">
        <v>0</v>
      </c>
      <c r="GB104" s="222" t="s">
        <v>2373</v>
      </c>
      <c r="GC104" s="222" t="s">
        <v>30</v>
      </c>
      <c r="GD104" s="222">
        <v>2</v>
      </c>
      <c r="GE104" s="222" t="s">
        <v>14</v>
      </c>
      <c r="GF104" s="222" t="s">
        <v>14</v>
      </c>
      <c r="GG104" s="223">
        <v>44865</v>
      </c>
      <c r="GH104" s="221" t="s">
        <v>3493</v>
      </c>
      <c r="GI104" s="224">
        <v>1</v>
      </c>
      <c r="GJ104" s="224" t="s">
        <v>2373</v>
      </c>
      <c r="GK104" s="224" t="s">
        <v>30</v>
      </c>
      <c r="GL104" s="224">
        <v>2</v>
      </c>
      <c r="GM104" s="224" t="s">
        <v>14</v>
      </c>
      <c r="GN104" s="224" t="s">
        <v>14</v>
      </c>
      <c r="GO104" s="214">
        <v>44865</v>
      </c>
      <c r="GP104" s="222" t="s">
        <v>3488</v>
      </c>
      <c r="GQ104" s="222">
        <v>0</v>
      </c>
      <c r="GR104" s="222" t="s">
        <v>2373</v>
      </c>
      <c r="GS104" s="222" t="s">
        <v>30</v>
      </c>
      <c r="GT104" s="222">
        <v>2</v>
      </c>
      <c r="GU104" s="222" t="s">
        <v>14</v>
      </c>
      <c r="GV104" s="222" t="s">
        <v>14</v>
      </c>
      <c r="GW104" s="223">
        <v>44865</v>
      </c>
      <c r="GX104" s="221" t="s">
        <v>3494</v>
      </c>
      <c r="GY104" s="224">
        <v>0</v>
      </c>
      <c r="GZ104" s="224" t="s">
        <v>2373</v>
      </c>
      <c r="HA104" s="224" t="s">
        <v>30</v>
      </c>
      <c r="HB104" s="224">
        <v>2</v>
      </c>
      <c r="HC104" s="224" t="s">
        <v>14</v>
      </c>
      <c r="HD104" s="224" t="s">
        <v>14</v>
      </c>
      <c r="HE104" s="214">
        <v>44865</v>
      </c>
      <c r="HF104" s="222" t="s">
        <v>3486</v>
      </c>
      <c r="HG104" s="222">
        <v>0</v>
      </c>
      <c r="HH104" s="222" t="s">
        <v>2373</v>
      </c>
      <c r="HI104" s="222" t="s">
        <v>30</v>
      </c>
      <c r="HJ104" s="222">
        <v>2</v>
      </c>
      <c r="HK104" s="222" t="s">
        <v>14</v>
      </c>
      <c r="HL104" s="222" t="s">
        <v>14</v>
      </c>
      <c r="HM104" s="223">
        <v>44865</v>
      </c>
      <c r="HN104" s="221" t="s">
        <v>3492</v>
      </c>
      <c r="HO104" s="224">
        <v>0</v>
      </c>
      <c r="HP104" s="224" t="s">
        <v>2373</v>
      </c>
      <c r="HQ104" s="224" t="s">
        <v>30</v>
      </c>
      <c r="HR104" s="224">
        <v>2</v>
      </c>
      <c r="HS104" s="224" t="s">
        <v>14</v>
      </c>
      <c r="HT104" s="224" t="s">
        <v>14</v>
      </c>
      <c r="HU104" s="214">
        <v>44865</v>
      </c>
      <c r="HV104" s="222" t="s">
        <v>3489</v>
      </c>
      <c r="HW104" s="222">
        <v>0</v>
      </c>
      <c r="HX104" s="222" t="s">
        <v>2373</v>
      </c>
      <c r="HY104" s="222" t="s">
        <v>30</v>
      </c>
      <c r="HZ104" s="222">
        <v>2</v>
      </c>
      <c r="IA104" s="222" t="s">
        <v>14</v>
      </c>
      <c r="IB104" s="222" t="s">
        <v>14</v>
      </c>
      <c r="IC104" s="223">
        <v>44865</v>
      </c>
      <c r="ID104" s="221" t="s">
        <v>3491</v>
      </c>
      <c r="IE104" s="224">
        <v>1</v>
      </c>
      <c r="IF104" s="224" t="s">
        <v>2373</v>
      </c>
      <c r="IG104" s="224" t="s">
        <v>30</v>
      </c>
      <c r="IH104" s="224">
        <v>2</v>
      </c>
      <c r="II104" s="224" t="s">
        <v>14</v>
      </c>
      <c r="IJ104" s="224" t="s">
        <v>14</v>
      </c>
      <c r="IK104" s="214">
        <v>44865</v>
      </c>
      <c r="IL104" s="222" t="s">
        <v>3490</v>
      </c>
      <c r="IM104" s="222">
        <v>1</v>
      </c>
      <c r="IN104" s="222" t="s">
        <v>2373</v>
      </c>
      <c r="IO104" s="222" t="s">
        <v>30</v>
      </c>
      <c r="IP104" s="222">
        <v>2</v>
      </c>
      <c r="IQ104" s="222" t="s">
        <v>14</v>
      </c>
      <c r="IR104" s="222" t="s">
        <v>14</v>
      </c>
      <c r="IS104" s="223">
        <v>44865</v>
      </c>
    </row>
    <row r="105" spans="1:253" s="11" customFormat="1" ht="12.95" customHeight="1" x14ac:dyDescent="0.2">
      <c r="A105" s="11" t="s">
        <v>3857</v>
      </c>
      <c r="B105" s="11" t="s">
        <v>9456</v>
      </c>
      <c r="C105" s="11" t="s">
        <v>3858</v>
      </c>
      <c r="D105" s="11" t="s">
        <v>627</v>
      </c>
      <c r="E105" s="11" t="s">
        <v>8884</v>
      </c>
      <c r="F105" s="11" t="s">
        <v>3859</v>
      </c>
      <c r="G105" s="212">
        <v>109033000</v>
      </c>
      <c r="H105" s="213" t="s">
        <v>1351</v>
      </c>
      <c r="I105" s="213" t="s">
        <v>74</v>
      </c>
      <c r="J105" s="213">
        <v>1</v>
      </c>
      <c r="K105" s="213" t="s">
        <v>1353</v>
      </c>
      <c r="L105" s="213" t="s">
        <v>1352</v>
      </c>
      <c r="M105" s="214">
        <v>44893</v>
      </c>
      <c r="N105" s="221" t="s">
        <v>3863</v>
      </c>
      <c r="O105" s="216">
        <v>238000</v>
      </c>
      <c r="P105" s="216" t="s">
        <v>3860</v>
      </c>
      <c r="Q105" s="216" t="s">
        <v>74</v>
      </c>
      <c r="R105" s="216">
        <v>1</v>
      </c>
      <c r="S105" s="216" t="s">
        <v>3862</v>
      </c>
      <c r="T105" s="216" t="s">
        <v>3861</v>
      </c>
      <c r="U105" s="217">
        <v>44893</v>
      </c>
      <c r="V105" s="221" t="s">
        <v>3865</v>
      </c>
      <c r="W105" s="213">
        <v>95962000</v>
      </c>
      <c r="X105" s="213" t="s">
        <v>3860</v>
      </c>
      <c r="Y105" s="213" t="s">
        <v>1882</v>
      </c>
      <c r="Z105" s="213">
        <v>2</v>
      </c>
      <c r="AA105" s="213" t="s">
        <v>3864</v>
      </c>
      <c r="AB105" s="213" t="s">
        <v>3861</v>
      </c>
      <c r="AC105" s="214">
        <v>44893</v>
      </c>
      <c r="AD105" s="221" t="s">
        <v>4305</v>
      </c>
      <c r="AE105" s="218">
        <v>6328000</v>
      </c>
      <c r="AF105" s="218" t="s">
        <v>4302</v>
      </c>
      <c r="AG105" s="218" t="s">
        <v>1882</v>
      </c>
      <c r="AH105" s="218">
        <v>2</v>
      </c>
      <c r="AI105" s="218" t="s">
        <v>4304</v>
      </c>
      <c r="AJ105" s="218" t="s">
        <v>4303</v>
      </c>
      <c r="AK105" s="219">
        <v>44956</v>
      </c>
      <c r="AL105" s="221" t="s">
        <v>7164</v>
      </c>
      <c r="AM105" s="213">
        <v>5000</v>
      </c>
      <c r="AN105" s="213" t="s">
        <v>7161</v>
      </c>
      <c r="AO105" s="213" t="s">
        <v>74</v>
      </c>
      <c r="AP105" s="213">
        <v>1</v>
      </c>
      <c r="AQ105" s="213" t="s">
        <v>7163</v>
      </c>
      <c r="AR105" s="213" t="s">
        <v>7162</v>
      </c>
      <c r="AS105" s="214">
        <v>45043</v>
      </c>
      <c r="AT105" s="222" t="s">
        <v>3869</v>
      </c>
      <c r="AU105" s="218">
        <v>270</v>
      </c>
      <c r="AV105" s="218" t="s">
        <v>3866</v>
      </c>
      <c r="AW105" s="218" t="s">
        <v>1882</v>
      </c>
      <c r="AX105" s="218">
        <v>2</v>
      </c>
      <c r="AY105" s="218" t="s">
        <v>3868</v>
      </c>
      <c r="AZ105" s="218" t="s">
        <v>3867</v>
      </c>
      <c r="BA105" s="219">
        <v>44893</v>
      </c>
      <c r="BB105" s="221" t="s">
        <v>10009</v>
      </c>
      <c r="BC105" s="213" t="e">
        <v>#N/A</v>
      </c>
      <c r="BD105" s="213" t="e">
        <v>#N/A</v>
      </c>
      <c r="BE105" s="213" t="e">
        <v>#N/A</v>
      </c>
      <c r="BF105" s="213" t="e">
        <v>#N/A</v>
      </c>
      <c r="BG105" s="213" t="e">
        <v>#N/A</v>
      </c>
      <c r="BH105" s="213" t="e">
        <v>#N/A</v>
      </c>
      <c r="BI105" s="214" t="e">
        <v>#N/A</v>
      </c>
      <c r="BJ105" s="222" t="s">
        <v>3871</v>
      </c>
      <c r="BK105" s="222">
        <v>164</v>
      </c>
      <c r="BL105" s="222" t="s">
        <v>3866</v>
      </c>
      <c r="BM105" s="222" t="s">
        <v>1882</v>
      </c>
      <c r="BN105" s="222">
        <v>2</v>
      </c>
      <c r="BO105" s="222" t="s">
        <v>3870</v>
      </c>
      <c r="BP105" s="218" t="s">
        <v>3867</v>
      </c>
      <c r="BQ105" s="223">
        <v>44893</v>
      </c>
      <c r="BR105" s="221" t="s">
        <v>4307</v>
      </c>
      <c r="BS105" s="224">
        <v>68330</v>
      </c>
      <c r="BT105" s="224" t="s">
        <v>4302</v>
      </c>
      <c r="BU105" s="224" t="s">
        <v>1882</v>
      </c>
      <c r="BV105" s="224">
        <v>2</v>
      </c>
      <c r="BW105" s="224" t="s">
        <v>4306</v>
      </c>
      <c r="BX105" s="224" t="s">
        <v>4303</v>
      </c>
      <c r="BY105" s="214">
        <v>44956</v>
      </c>
      <c r="BZ105" s="222" t="s">
        <v>4309</v>
      </c>
      <c r="CA105" s="222">
        <v>7502</v>
      </c>
      <c r="CB105" s="222" t="s">
        <v>4302</v>
      </c>
      <c r="CC105" s="222" t="s">
        <v>1882</v>
      </c>
      <c r="CD105" s="222">
        <v>2</v>
      </c>
      <c r="CE105" s="222" t="s">
        <v>4308</v>
      </c>
      <c r="CF105" s="222" t="s">
        <v>4303</v>
      </c>
      <c r="CG105" s="223">
        <v>44956</v>
      </c>
      <c r="CH105" s="221" t="s">
        <v>10010</v>
      </c>
      <c r="CI105" s="222" t="e">
        <v>#N/A</v>
      </c>
      <c r="CJ105" s="222" t="e">
        <v>#N/A</v>
      </c>
      <c r="CK105" s="222" t="e">
        <v>#N/A</v>
      </c>
      <c r="CL105" s="222" t="e">
        <v>#N/A</v>
      </c>
      <c r="CM105" s="222" t="e">
        <v>#N/A</v>
      </c>
      <c r="CN105" s="222" t="e">
        <v>#N/A</v>
      </c>
      <c r="CO105" s="225" t="e">
        <v>#N/A</v>
      </c>
      <c r="CP105" s="222" t="s">
        <v>3875</v>
      </c>
      <c r="CQ105" s="224">
        <v>261000000</v>
      </c>
      <c r="CR105" s="224" t="s">
        <v>3866</v>
      </c>
      <c r="CS105" s="224" t="s">
        <v>1882</v>
      </c>
      <c r="CT105" s="224">
        <v>2</v>
      </c>
      <c r="CU105" s="224" t="s">
        <v>3874</v>
      </c>
      <c r="CV105" s="224" t="s">
        <v>3867</v>
      </c>
      <c r="CW105" s="214">
        <v>44893</v>
      </c>
      <c r="CX105" s="222" t="s">
        <v>7166</v>
      </c>
      <c r="CY105" s="218">
        <v>5000</v>
      </c>
      <c r="CZ105" s="218" t="s">
        <v>7161</v>
      </c>
      <c r="DA105" s="218" t="s">
        <v>1882</v>
      </c>
      <c r="DB105" s="218">
        <v>2</v>
      </c>
      <c r="DC105" s="218" t="s">
        <v>7159</v>
      </c>
      <c r="DD105" s="218" t="s">
        <v>7162</v>
      </c>
      <c r="DE105" s="220">
        <v>45043</v>
      </c>
      <c r="DF105" s="221" t="s">
        <v>7169</v>
      </c>
      <c r="DG105" s="213">
        <v>89635000</v>
      </c>
      <c r="DH105" s="224" t="s">
        <v>7167</v>
      </c>
      <c r="DI105" s="224" t="s">
        <v>1882</v>
      </c>
      <c r="DJ105" s="224">
        <v>2</v>
      </c>
      <c r="DK105" s="224" t="s">
        <v>7155</v>
      </c>
      <c r="DL105" s="224" t="s">
        <v>7168</v>
      </c>
      <c r="DM105" s="214">
        <v>45043</v>
      </c>
      <c r="DN105" s="222" t="s">
        <v>7170</v>
      </c>
      <c r="DO105" s="218">
        <v>6322000</v>
      </c>
      <c r="DP105" s="222" t="s">
        <v>7161</v>
      </c>
      <c r="DQ105" s="222" t="s">
        <v>1882</v>
      </c>
      <c r="DR105" s="222">
        <v>2</v>
      </c>
      <c r="DS105" s="222" t="s">
        <v>7157</v>
      </c>
      <c r="DT105" s="222" t="s">
        <v>7162</v>
      </c>
      <c r="DU105" s="223">
        <v>45043</v>
      </c>
      <c r="DV105" s="221" t="s">
        <v>7171</v>
      </c>
      <c r="DW105" s="213">
        <v>5000</v>
      </c>
      <c r="DX105" s="224" t="s">
        <v>7161</v>
      </c>
      <c r="DY105" s="224" t="s">
        <v>1882</v>
      </c>
      <c r="DZ105" s="224">
        <v>2</v>
      </c>
      <c r="EA105" s="224" t="s">
        <v>7159</v>
      </c>
      <c r="EB105" s="224" t="s">
        <v>7162</v>
      </c>
      <c r="EC105" s="214">
        <v>45043</v>
      </c>
      <c r="ED105" s="222" t="s">
        <v>5045</v>
      </c>
      <c r="EE105" s="218">
        <v>0</v>
      </c>
      <c r="EF105" s="222" t="s">
        <v>14</v>
      </c>
      <c r="EG105" s="222" t="s">
        <v>14</v>
      </c>
      <c r="EH105" s="222" t="s">
        <v>14</v>
      </c>
      <c r="EI105" s="222" t="s">
        <v>5036</v>
      </c>
      <c r="EJ105" s="222" t="s">
        <v>14</v>
      </c>
      <c r="EK105" s="223">
        <v>44985</v>
      </c>
      <c r="EL105" s="221" t="s">
        <v>5046</v>
      </c>
      <c r="EM105" s="213">
        <v>0</v>
      </c>
      <c r="EN105" s="224" t="s">
        <v>14</v>
      </c>
      <c r="EO105" s="224" t="s">
        <v>14</v>
      </c>
      <c r="EP105" s="224" t="s">
        <v>14</v>
      </c>
      <c r="EQ105" s="224" t="s">
        <v>5036</v>
      </c>
      <c r="ER105" s="224" t="s">
        <v>14</v>
      </c>
      <c r="ES105" s="214">
        <v>44985</v>
      </c>
      <c r="ET105" s="222" t="s">
        <v>7165</v>
      </c>
      <c r="EU105" s="222">
        <v>426</v>
      </c>
      <c r="EV105" s="222" t="s">
        <v>7148</v>
      </c>
      <c r="EW105" s="222" t="s">
        <v>1882</v>
      </c>
      <c r="EX105" s="222">
        <v>2</v>
      </c>
      <c r="EY105" s="222" t="s">
        <v>7150</v>
      </c>
      <c r="EZ105" s="222" t="s">
        <v>7149</v>
      </c>
      <c r="FA105" s="223">
        <v>45043</v>
      </c>
      <c r="FB105" s="221" t="s">
        <v>3873</v>
      </c>
      <c r="FC105" s="224">
        <v>4</v>
      </c>
      <c r="FD105" s="224" t="s">
        <v>3866</v>
      </c>
      <c r="FE105" s="224" t="s">
        <v>1882</v>
      </c>
      <c r="FF105" s="224">
        <v>2</v>
      </c>
      <c r="FG105" s="224" t="s">
        <v>3872</v>
      </c>
      <c r="FH105" s="224" t="s">
        <v>3867</v>
      </c>
      <c r="FI105" s="214">
        <v>44893</v>
      </c>
      <c r="FJ105" s="221" t="s">
        <v>10011</v>
      </c>
      <c r="FK105" s="222" t="e">
        <v>#N/A</v>
      </c>
      <c r="FL105" s="222" t="e">
        <v>#N/A</v>
      </c>
      <c r="FM105" s="222" t="e">
        <v>#N/A</v>
      </c>
      <c r="FN105" s="222" t="e">
        <v>#N/A</v>
      </c>
      <c r="FO105" s="222" t="e">
        <v>#N/A</v>
      </c>
      <c r="FP105" s="218" t="e">
        <v>#N/A</v>
      </c>
      <c r="FQ105" s="219" t="e">
        <v>#N/A</v>
      </c>
      <c r="FR105" s="221" t="s">
        <v>10012</v>
      </c>
      <c r="FS105" s="224" t="e">
        <v>#N/A</v>
      </c>
      <c r="FT105" s="224" t="e">
        <v>#N/A</v>
      </c>
      <c r="FU105" s="224" t="e">
        <v>#N/A</v>
      </c>
      <c r="FV105" s="224" t="e">
        <v>#N/A</v>
      </c>
      <c r="FW105" s="224" t="e">
        <v>#N/A</v>
      </c>
      <c r="FX105" s="224" t="e">
        <v>#N/A</v>
      </c>
      <c r="FY105" s="214" t="e">
        <v>#N/A</v>
      </c>
      <c r="FZ105" s="222" t="s">
        <v>3971</v>
      </c>
      <c r="GA105" s="222">
        <v>0</v>
      </c>
      <c r="GB105" s="222" t="s">
        <v>2373</v>
      </c>
      <c r="GC105" s="222" t="s">
        <v>30</v>
      </c>
      <c r="GD105" s="222">
        <v>2</v>
      </c>
      <c r="GE105" s="222" t="s">
        <v>14</v>
      </c>
      <c r="GF105" s="222" t="s">
        <v>14</v>
      </c>
      <c r="GG105" s="223">
        <v>44895</v>
      </c>
      <c r="GH105" s="221" t="s">
        <v>3977</v>
      </c>
      <c r="GI105" s="224">
        <v>0</v>
      </c>
      <c r="GJ105" s="224" t="s">
        <v>2373</v>
      </c>
      <c r="GK105" s="224" t="s">
        <v>30</v>
      </c>
      <c r="GL105" s="224">
        <v>2</v>
      </c>
      <c r="GM105" s="224" t="s">
        <v>14</v>
      </c>
      <c r="GN105" s="224" t="s">
        <v>14</v>
      </c>
      <c r="GO105" s="214">
        <v>44895</v>
      </c>
      <c r="GP105" s="222" t="s">
        <v>3972</v>
      </c>
      <c r="GQ105" s="222">
        <v>0</v>
      </c>
      <c r="GR105" s="222" t="s">
        <v>2373</v>
      </c>
      <c r="GS105" s="222" t="s">
        <v>30</v>
      </c>
      <c r="GT105" s="222">
        <v>2</v>
      </c>
      <c r="GU105" s="222" t="s">
        <v>14</v>
      </c>
      <c r="GV105" s="222" t="s">
        <v>14</v>
      </c>
      <c r="GW105" s="223">
        <v>44895</v>
      </c>
      <c r="GX105" s="221" t="s">
        <v>3978</v>
      </c>
      <c r="GY105" s="224">
        <v>0</v>
      </c>
      <c r="GZ105" s="224" t="s">
        <v>2373</v>
      </c>
      <c r="HA105" s="224" t="s">
        <v>30</v>
      </c>
      <c r="HB105" s="224">
        <v>2</v>
      </c>
      <c r="HC105" s="224" t="s">
        <v>14</v>
      </c>
      <c r="HD105" s="224" t="s">
        <v>14</v>
      </c>
      <c r="HE105" s="214">
        <v>44895</v>
      </c>
      <c r="HF105" s="222" t="s">
        <v>3970</v>
      </c>
      <c r="HG105" s="222">
        <v>0</v>
      </c>
      <c r="HH105" s="222" t="s">
        <v>2373</v>
      </c>
      <c r="HI105" s="222" t="s">
        <v>30</v>
      </c>
      <c r="HJ105" s="222">
        <v>2</v>
      </c>
      <c r="HK105" s="222" t="s">
        <v>14</v>
      </c>
      <c r="HL105" s="222" t="s">
        <v>14</v>
      </c>
      <c r="HM105" s="223">
        <v>44895</v>
      </c>
      <c r="HN105" s="221" t="s">
        <v>3976</v>
      </c>
      <c r="HO105" s="224">
        <v>0</v>
      </c>
      <c r="HP105" s="224" t="s">
        <v>2373</v>
      </c>
      <c r="HQ105" s="224" t="s">
        <v>30</v>
      </c>
      <c r="HR105" s="224">
        <v>2</v>
      </c>
      <c r="HS105" s="224" t="s">
        <v>14</v>
      </c>
      <c r="HT105" s="224" t="s">
        <v>14</v>
      </c>
      <c r="HU105" s="214">
        <v>44895</v>
      </c>
      <c r="HV105" s="222" t="s">
        <v>3973</v>
      </c>
      <c r="HW105" s="222">
        <v>0</v>
      </c>
      <c r="HX105" s="222" t="s">
        <v>2373</v>
      </c>
      <c r="HY105" s="222" t="s">
        <v>30</v>
      </c>
      <c r="HZ105" s="222">
        <v>2</v>
      </c>
      <c r="IA105" s="222" t="s">
        <v>14</v>
      </c>
      <c r="IB105" s="222" t="s">
        <v>14</v>
      </c>
      <c r="IC105" s="223">
        <v>44895</v>
      </c>
      <c r="ID105" s="221" t="s">
        <v>3975</v>
      </c>
      <c r="IE105" s="224">
        <v>1</v>
      </c>
      <c r="IF105" s="224" t="s">
        <v>2373</v>
      </c>
      <c r="IG105" s="224" t="s">
        <v>30</v>
      </c>
      <c r="IH105" s="224">
        <v>2</v>
      </c>
      <c r="II105" s="224" t="s">
        <v>14</v>
      </c>
      <c r="IJ105" s="224" t="s">
        <v>14</v>
      </c>
      <c r="IK105" s="214">
        <v>44895</v>
      </c>
      <c r="IL105" s="222" t="s">
        <v>3974</v>
      </c>
      <c r="IM105" s="222">
        <v>3</v>
      </c>
      <c r="IN105" s="222" t="s">
        <v>2373</v>
      </c>
      <c r="IO105" s="222" t="s">
        <v>30</v>
      </c>
      <c r="IP105" s="222">
        <v>2</v>
      </c>
      <c r="IQ105" s="222" t="s">
        <v>14</v>
      </c>
      <c r="IR105" s="222" t="s">
        <v>14</v>
      </c>
      <c r="IS105" s="223">
        <v>44895</v>
      </c>
    </row>
    <row r="106" spans="1:253" s="11" customFormat="1" ht="12.95" customHeight="1" x14ac:dyDescent="0.2">
      <c r="A106" s="11" t="s">
        <v>4445</v>
      </c>
      <c r="B106" s="11" t="s">
        <v>9584</v>
      </c>
      <c r="C106" s="11" t="s">
        <v>4446</v>
      </c>
      <c r="D106" s="11" t="s">
        <v>627</v>
      </c>
      <c r="E106" s="11" t="s">
        <v>8884</v>
      </c>
      <c r="F106" s="11" t="s">
        <v>4447</v>
      </c>
      <c r="G106" s="212">
        <v>109033000</v>
      </c>
      <c r="H106" s="213" t="s">
        <v>1351</v>
      </c>
      <c r="I106" s="213" t="s">
        <v>74</v>
      </c>
      <c r="J106" s="213">
        <v>1</v>
      </c>
      <c r="K106" s="213" t="s">
        <v>1353</v>
      </c>
      <c r="L106" s="213" t="s">
        <v>1352</v>
      </c>
      <c r="M106" s="214">
        <v>44957</v>
      </c>
      <c r="N106" s="221" t="s">
        <v>4451</v>
      </c>
      <c r="O106" s="216">
        <v>192553</v>
      </c>
      <c r="P106" s="216" t="s">
        <v>4448</v>
      </c>
      <c r="Q106" s="216" t="s">
        <v>74</v>
      </c>
      <c r="R106" s="216">
        <v>1</v>
      </c>
      <c r="S106" s="216" t="s">
        <v>4450</v>
      </c>
      <c r="T106" s="216" t="s">
        <v>4449</v>
      </c>
      <c r="U106" s="217">
        <v>44957</v>
      </c>
      <c r="V106" s="221" t="s">
        <v>4453</v>
      </c>
      <c r="W106" s="213">
        <v>51181000</v>
      </c>
      <c r="X106" s="213" t="s">
        <v>4448</v>
      </c>
      <c r="Y106" s="213" t="s">
        <v>1882</v>
      </c>
      <c r="Z106" s="213">
        <v>2</v>
      </c>
      <c r="AA106" s="213" t="s">
        <v>4452</v>
      </c>
      <c r="AB106" s="213" t="s">
        <v>4449</v>
      </c>
      <c r="AC106" s="214">
        <v>44957</v>
      </c>
      <c r="AD106" s="221" t="s">
        <v>5030</v>
      </c>
      <c r="AE106" s="218">
        <v>2222000</v>
      </c>
      <c r="AF106" s="218" t="s">
        <v>5027</v>
      </c>
      <c r="AG106" s="218" t="s">
        <v>1882</v>
      </c>
      <c r="AH106" s="218">
        <v>2</v>
      </c>
      <c r="AI106" s="218" t="s">
        <v>5029</v>
      </c>
      <c r="AJ106" s="218" t="s">
        <v>5028</v>
      </c>
      <c r="AK106" s="219">
        <v>44985</v>
      </c>
      <c r="AL106" s="221" t="s">
        <v>7147</v>
      </c>
      <c r="AM106" s="213">
        <v>8000</v>
      </c>
      <c r="AN106" s="213" t="s">
        <v>7144</v>
      </c>
      <c r="AO106" s="213" t="s">
        <v>74</v>
      </c>
      <c r="AP106" s="213">
        <v>1</v>
      </c>
      <c r="AQ106" s="213" t="s">
        <v>7146</v>
      </c>
      <c r="AR106" s="213" t="s">
        <v>7145</v>
      </c>
      <c r="AS106" s="214">
        <v>45043</v>
      </c>
      <c r="AT106" s="222" t="s">
        <v>5033</v>
      </c>
      <c r="AU106" s="218">
        <v>11</v>
      </c>
      <c r="AV106" s="218" t="s">
        <v>5031</v>
      </c>
      <c r="AW106" s="218" t="s">
        <v>1882</v>
      </c>
      <c r="AX106" s="218">
        <v>2</v>
      </c>
      <c r="AY106" s="218" t="s">
        <v>3868</v>
      </c>
      <c r="AZ106" s="218" t="s">
        <v>5032</v>
      </c>
      <c r="BA106" s="219">
        <v>44985</v>
      </c>
      <c r="BB106" s="221" t="s">
        <v>10013</v>
      </c>
      <c r="BC106" s="213" t="e">
        <v>#N/A</v>
      </c>
      <c r="BD106" s="213" t="e">
        <v>#N/A</v>
      </c>
      <c r="BE106" s="213" t="e">
        <v>#N/A</v>
      </c>
      <c r="BF106" s="213" t="e">
        <v>#N/A</v>
      </c>
      <c r="BG106" s="213" t="e">
        <v>#N/A</v>
      </c>
      <c r="BH106" s="213" t="e">
        <v>#N/A</v>
      </c>
      <c r="BI106" s="214" t="e">
        <v>#N/A</v>
      </c>
      <c r="BJ106" s="222" t="s">
        <v>5035</v>
      </c>
      <c r="BK106" s="222">
        <v>45</v>
      </c>
      <c r="BL106" s="222" t="s">
        <v>5031</v>
      </c>
      <c r="BM106" s="222" t="s">
        <v>1882</v>
      </c>
      <c r="BN106" s="222">
        <v>2</v>
      </c>
      <c r="BO106" s="222" t="s">
        <v>5034</v>
      </c>
      <c r="BP106" s="218" t="s">
        <v>5032</v>
      </c>
      <c r="BQ106" s="223">
        <v>44985</v>
      </c>
      <c r="BR106" s="221" t="s">
        <v>5040</v>
      </c>
      <c r="BS106" s="224">
        <v>1727</v>
      </c>
      <c r="BT106" s="224" t="s">
        <v>5027</v>
      </c>
      <c r="BU106" s="224" t="s">
        <v>1882</v>
      </c>
      <c r="BV106" s="224">
        <v>2</v>
      </c>
      <c r="BW106" s="224" t="s">
        <v>5039</v>
      </c>
      <c r="BX106" s="224" t="s">
        <v>5028</v>
      </c>
      <c r="BY106" s="214">
        <v>44985</v>
      </c>
      <c r="BZ106" s="222" t="s">
        <v>5042</v>
      </c>
      <c r="CA106" s="222">
        <v>562</v>
      </c>
      <c r="CB106" s="222" t="s">
        <v>5027</v>
      </c>
      <c r="CC106" s="222" t="s">
        <v>1882</v>
      </c>
      <c r="CD106" s="222">
        <v>2</v>
      </c>
      <c r="CE106" s="222" t="s">
        <v>5041</v>
      </c>
      <c r="CF106" s="222" t="s">
        <v>5028</v>
      </c>
      <c r="CG106" s="223">
        <v>44985</v>
      </c>
      <c r="CH106" s="221" t="s">
        <v>10014</v>
      </c>
      <c r="CI106" s="222" t="e">
        <v>#N/A</v>
      </c>
      <c r="CJ106" s="222" t="e">
        <v>#N/A</v>
      </c>
      <c r="CK106" s="222" t="e">
        <v>#N/A</v>
      </c>
      <c r="CL106" s="222" t="e">
        <v>#N/A</v>
      </c>
      <c r="CM106" s="222" t="e">
        <v>#N/A</v>
      </c>
      <c r="CN106" s="222" t="e">
        <v>#N/A</v>
      </c>
      <c r="CO106" s="225" t="e">
        <v>#N/A</v>
      </c>
      <c r="CP106" s="222" t="s">
        <v>5044</v>
      </c>
      <c r="CQ106" s="224">
        <v>29000000</v>
      </c>
      <c r="CR106" s="224" t="s">
        <v>5031</v>
      </c>
      <c r="CS106" s="224" t="s">
        <v>1882</v>
      </c>
      <c r="CT106" s="224">
        <v>2</v>
      </c>
      <c r="CU106" s="224" t="s">
        <v>5043</v>
      </c>
      <c r="CV106" s="224" t="s">
        <v>5032</v>
      </c>
      <c r="CW106" s="214">
        <v>44985</v>
      </c>
      <c r="CX106" s="222" t="s">
        <v>7152</v>
      </c>
      <c r="CY106" s="218">
        <v>8000</v>
      </c>
      <c r="CZ106" s="218" t="s">
        <v>7144</v>
      </c>
      <c r="DA106" s="218" t="s">
        <v>1882</v>
      </c>
      <c r="DB106" s="218">
        <v>2</v>
      </c>
      <c r="DC106" s="218" t="s">
        <v>7159</v>
      </c>
      <c r="DD106" s="218" t="s">
        <v>7145</v>
      </c>
      <c r="DE106" s="220">
        <v>45043</v>
      </c>
      <c r="DF106" s="221" t="s">
        <v>7156</v>
      </c>
      <c r="DG106" s="213">
        <v>48959000</v>
      </c>
      <c r="DH106" s="224" t="s">
        <v>7153</v>
      </c>
      <c r="DI106" s="224" t="s">
        <v>1882</v>
      </c>
      <c r="DJ106" s="224">
        <v>2</v>
      </c>
      <c r="DK106" s="224" t="s">
        <v>7155</v>
      </c>
      <c r="DL106" s="224" t="s">
        <v>7154</v>
      </c>
      <c r="DM106" s="214">
        <v>45043</v>
      </c>
      <c r="DN106" s="222" t="s">
        <v>7158</v>
      </c>
      <c r="DO106" s="218">
        <v>2214000</v>
      </c>
      <c r="DP106" s="222" t="s">
        <v>7144</v>
      </c>
      <c r="DQ106" s="222" t="s">
        <v>1882</v>
      </c>
      <c r="DR106" s="222">
        <v>2</v>
      </c>
      <c r="DS106" s="222" t="s">
        <v>7157</v>
      </c>
      <c r="DT106" s="222" t="s">
        <v>7145</v>
      </c>
      <c r="DU106" s="223">
        <v>45043</v>
      </c>
      <c r="DV106" s="221" t="s">
        <v>7160</v>
      </c>
      <c r="DW106" s="213">
        <v>8000</v>
      </c>
      <c r="DX106" s="224" t="s">
        <v>7144</v>
      </c>
      <c r="DY106" s="224" t="s">
        <v>1882</v>
      </c>
      <c r="DZ106" s="224">
        <v>2</v>
      </c>
      <c r="EA106" s="224" t="s">
        <v>7159</v>
      </c>
      <c r="EB106" s="224" t="s">
        <v>7145</v>
      </c>
      <c r="EC106" s="214">
        <v>45043</v>
      </c>
      <c r="ED106" s="222" t="s">
        <v>5037</v>
      </c>
      <c r="EE106" s="218">
        <v>0</v>
      </c>
      <c r="EF106" s="222" t="s">
        <v>14</v>
      </c>
      <c r="EG106" s="222" t="s">
        <v>14</v>
      </c>
      <c r="EH106" s="222" t="s">
        <v>14</v>
      </c>
      <c r="EI106" s="222" t="s">
        <v>5036</v>
      </c>
      <c r="EJ106" s="222" t="s">
        <v>14</v>
      </c>
      <c r="EK106" s="223">
        <v>44985</v>
      </c>
      <c r="EL106" s="221" t="s">
        <v>5038</v>
      </c>
      <c r="EM106" s="213">
        <v>0</v>
      </c>
      <c r="EN106" s="224" t="s">
        <v>14</v>
      </c>
      <c r="EO106" s="224" t="s">
        <v>14</v>
      </c>
      <c r="EP106" s="224" t="s">
        <v>14</v>
      </c>
      <c r="EQ106" s="224" t="s">
        <v>5036</v>
      </c>
      <c r="ER106" s="224" t="s">
        <v>14</v>
      </c>
      <c r="ES106" s="214">
        <v>44985</v>
      </c>
      <c r="ET106" s="222" t="s">
        <v>7151</v>
      </c>
      <c r="EU106" s="222">
        <v>426</v>
      </c>
      <c r="EV106" s="222" t="s">
        <v>7148</v>
      </c>
      <c r="EW106" s="222" t="s">
        <v>1882</v>
      </c>
      <c r="EX106" s="222">
        <v>2</v>
      </c>
      <c r="EY106" s="222" t="s">
        <v>7150</v>
      </c>
      <c r="EZ106" s="222" t="s">
        <v>7149</v>
      </c>
      <c r="FA106" s="223">
        <v>45043</v>
      </c>
      <c r="FB106" s="221" t="s">
        <v>4456</v>
      </c>
      <c r="FC106" s="224">
        <v>4</v>
      </c>
      <c r="FD106" s="224" t="s">
        <v>4454</v>
      </c>
      <c r="FE106" s="224" t="s">
        <v>1882</v>
      </c>
      <c r="FF106" s="224">
        <v>2</v>
      </c>
      <c r="FG106" s="224" t="s">
        <v>3872</v>
      </c>
      <c r="FH106" s="224" t="s">
        <v>4455</v>
      </c>
      <c r="FI106" s="214">
        <v>44957</v>
      </c>
      <c r="FJ106" s="221" t="s">
        <v>10015</v>
      </c>
      <c r="FK106" s="222" t="e">
        <v>#N/A</v>
      </c>
      <c r="FL106" s="222" t="e">
        <v>#N/A</v>
      </c>
      <c r="FM106" s="222" t="e">
        <v>#N/A</v>
      </c>
      <c r="FN106" s="222" t="e">
        <v>#N/A</v>
      </c>
      <c r="FO106" s="222" t="e">
        <v>#N/A</v>
      </c>
      <c r="FP106" s="218" t="e">
        <v>#N/A</v>
      </c>
      <c r="FQ106" s="219" t="e">
        <v>#N/A</v>
      </c>
      <c r="FR106" s="221" t="s">
        <v>10016</v>
      </c>
      <c r="FS106" s="224" t="e">
        <v>#N/A</v>
      </c>
      <c r="FT106" s="224" t="e">
        <v>#N/A</v>
      </c>
      <c r="FU106" s="224" t="e">
        <v>#N/A</v>
      </c>
      <c r="FV106" s="224" t="e">
        <v>#N/A</v>
      </c>
      <c r="FW106" s="224" t="e">
        <v>#N/A</v>
      </c>
      <c r="FX106" s="224" t="e">
        <v>#N/A</v>
      </c>
      <c r="FY106" s="214" t="e">
        <v>#N/A</v>
      </c>
      <c r="FZ106" s="222" t="s">
        <v>4458</v>
      </c>
      <c r="GA106" s="222">
        <v>0</v>
      </c>
      <c r="GB106" s="222" t="s">
        <v>2373</v>
      </c>
      <c r="GC106" s="222" t="s">
        <v>30</v>
      </c>
      <c r="GD106" s="222">
        <v>2</v>
      </c>
      <c r="GE106" s="222" t="s">
        <v>14</v>
      </c>
      <c r="GF106" s="222" t="s">
        <v>14</v>
      </c>
      <c r="GG106" s="223">
        <v>44957</v>
      </c>
      <c r="GH106" s="221" t="s">
        <v>4464</v>
      </c>
      <c r="GI106" s="224">
        <v>0</v>
      </c>
      <c r="GJ106" s="224" t="s">
        <v>2373</v>
      </c>
      <c r="GK106" s="224" t="s">
        <v>30</v>
      </c>
      <c r="GL106" s="224">
        <v>2</v>
      </c>
      <c r="GM106" s="224" t="s">
        <v>14</v>
      </c>
      <c r="GN106" s="224" t="s">
        <v>14</v>
      </c>
      <c r="GO106" s="214">
        <v>44957</v>
      </c>
      <c r="GP106" s="222" t="s">
        <v>4459</v>
      </c>
      <c r="GQ106" s="222">
        <v>0</v>
      </c>
      <c r="GR106" s="222" t="s">
        <v>2373</v>
      </c>
      <c r="GS106" s="222" t="s">
        <v>30</v>
      </c>
      <c r="GT106" s="222">
        <v>2</v>
      </c>
      <c r="GU106" s="222" t="s">
        <v>14</v>
      </c>
      <c r="GV106" s="222" t="s">
        <v>14</v>
      </c>
      <c r="GW106" s="223">
        <v>44957</v>
      </c>
      <c r="GX106" s="221" t="s">
        <v>4465</v>
      </c>
      <c r="GY106" s="224">
        <v>0</v>
      </c>
      <c r="GZ106" s="224" t="s">
        <v>2373</v>
      </c>
      <c r="HA106" s="224" t="s">
        <v>30</v>
      </c>
      <c r="HB106" s="224">
        <v>2</v>
      </c>
      <c r="HC106" s="224" t="s">
        <v>14</v>
      </c>
      <c r="HD106" s="224" t="s">
        <v>14</v>
      </c>
      <c r="HE106" s="214">
        <v>44957</v>
      </c>
      <c r="HF106" s="222" t="s">
        <v>4457</v>
      </c>
      <c r="HG106" s="222">
        <v>0</v>
      </c>
      <c r="HH106" s="222" t="s">
        <v>2373</v>
      </c>
      <c r="HI106" s="222" t="s">
        <v>30</v>
      </c>
      <c r="HJ106" s="222">
        <v>2</v>
      </c>
      <c r="HK106" s="222" t="s">
        <v>14</v>
      </c>
      <c r="HL106" s="222" t="s">
        <v>14</v>
      </c>
      <c r="HM106" s="223">
        <v>44957</v>
      </c>
      <c r="HN106" s="221" t="s">
        <v>4463</v>
      </c>
      <c r="HO106" s="224">
        <v>0</v>
      </c>
      <c r="HP106" s="224" t="s">
        <v>2373</v>
      </c>
      <c r="HQ106" s="224" t="s">
        <v>30</v>
      </c>
      <c r="HR106" s="224">
        <v>2</v>
      </c>
      <c r="HS106" s="224" t="s">
        <v>14</v>
      </c>
      <c r="HT106" s="224" t="s">
        <v>14</v>
      </c>
      <c r="HU106" s="214">
        <v>44957</v>
      </c>
      <c r="HV106" s="222" t="s">
        <v>4460</v>
      </c>
      <c r="HW106" s="222">
        <v>0</v>
      </c>
      <c r="HX106" s="222" t="s">
        <v>2373</v>
      </c>
      <c r="HY106" s="222" t="s">
        <v>30</v>
      </c>
      <c r="HZ106" s="222">
        <v>2</v>
      </c>
      <c r="IA106" s="222" t="s">
        <v>14</v>
      </c>
      <c r="IB106" s="222" t="s">
        <v>14</v>
      </c>
      <c r="IC106" s="223">
        <v>44957</v>
      </c>
      <c r="ID106" s="221" t="s">
        <v>4462</v>
      </c>
      <c r="IE106" s="224">
        <v>1</v>
      </c>
      <c r="IF106" s="224" t="s">
        <v>2373</v>
      </c>
      <c r="IG106" s="224" t="s">
        <v>30</v>
      </c>
      <c r="IH106" s="224">
        <v>2</v>
      </c>
      <c r="II106" s="224" t="s">
        <v>14</v>
      </c>
      <c r="IJ106" s="224" t="s">
        <v>14</v>
      </c>
      <c r="IK106" s="214">
        <v>44957</v>
      </c>
      <c r="IL106" s="222" t="s">
        <v>4461</v>
      </c>
      <c r="IM106" s="222">
        <v>3</v>
      </c>
      <c r="IN106" s="222" t="s">
        <v>2373</v>
      </c>
      <c r="IO106" s="222" t="s">
        <v>30</v>
      </c>
      <c r="IP106" s="222">
        <v>2</v>
      </c>
      <c r="IQ106" s="222" t="s">
        <v>14</v>
      </c>
      <c r="IR106" s="222" t="s">
        <v>14</v>
      </c>
      <c r="IS106" s="223">
        <v>44957</v>
      </c>
    </row>
    <row r="107" spans="1:253" s="11" customFormat="1" ht="12.95" customHeight="1" x14ac:dyDescent="0.2">
      <c r="A107" s="11" t="s">
        <v>2244</v>
      </c>
      <c r="B107" s="11" t="s">
        <v>9366</v>
      </c>
      <c r="C107" s="11" t="s">
        <v>2245</v>
      </c>
      <c r="D107" s="11" t="s">
        <v>2246</v>
      </c>
      <c r="E107" s="11" t="s">
        <v>8887</v>
      </c>
      <c r="F107" s="11" t="s">
        <v>2250</v>
      </c>
      <c r="G107" s="212">
        <v>7275000</v>
      </c>
      <c r="H107" s="213" t="s">
        <v>2247</v>
      </c>
      <c r="I107" s="213" t="s">
        <v>1882</v>
      </c>
      <c r="J107" s="213">
        <v>2</v>
      </c>
      <c r="K107" s="213" t="s">
        <v>2249</v>
      </c>
      <c r="L107" s="213" t="s">
        <v>2248</v>
      </c>
      <c r="M107" s="214">
        <v>44822</v>
      </c>
      <c r="N107" s="221" t="s">
        <v>2575</v>
      </c>
      <c r="O107" s="216">
        <v>63679</v>
      </c>
      <c r="P107" s="216" t="s">
        <v>2572</v>
      </c>
      <c r="Q107" s="216" t="s">
        <v>1882</v>
      </c>
      <c r="R107" s="216">
        <v>2</v>
      </c>
      <c r="S107" s="216" t="s">
        <v>2574</v>
      </c>
      <c r="T107" s="216" t="s">
        <v>2573</v>
      </c>
      <c r="U107" s="217">
        <v>44861</v>
      </c>
      <c r="V107" s="221" t="s">
        <v>2578</v>
      </c>
      <c r="W107" s="213">
        <v>2855000</v>
      </c>
      <c r="X107" s="213" t="s">
        <v>2576</v>
      </c>
      <c r="Y107" s="213" t="s">
        <v>1882</v>
      </c>
      <c r="Z107" s="213">
        <v>2</v>
      </c>
      <c r="AA107" s="213" t="s">
        <v>1355</v>
      </c>
      <c r="AB107" s="213" t="s">
        <v>2577</v>
      </c>
      <c r="AC107" s="214">
        <v>44861</v>
      </c>
      <c r="AD107" s="221" t="s">
        <v>2254</v>
      </c>
      <c r="AE107" s="218">
        <v>265000</v>
      </c>
      <c r="AF107" s="218" t="s">
        <v>2251</v>
      </c>
      <c r="AG107" s="218" t="s">
        <v>1882</v>
      </c>
      <c r="AH107" s="218">
        <v>2</v>
      </c>
      <c r="AI107" s="218" t="s">
        <v>2253</v>
      </c>
      <c r="AJ107" s="218" t="s">
        <v>2252</v>
      </c>
      <c r="AK107" s="219">
        <v>44822</v>
      </c>
      <c r="AL107" s="221" t="s">
        <v>4176</v>
      </c>
      <c r="AM107" s="213">
        <v>31000</v>
      </c>
      <c r="AN107" s="213" t="s">
        <v>4173</v>
      </c>
      <c r="AO107" s="213" t="s">
        <v>74</v>
      </c>
      <c r="AP107" s="213">
        <v>1</v>
      </c>
      <c r="AQ107" s="213" t="s">
        <v>4175</v>
      </c>
      <c r="AR107" s="213" t="s">
        <v>4174</v>
      </c>
      <c r="AS107" s="214">
        <v>44924</v>
      </c>
      <c r="AT107" s="222" t="s">
        <v>10017</v>
      </c>
      <c r="AU107" s="218" t="e">
        <v>#N/A</v>
      </c>
      <c r="AV107" s="218" t="e">
        <v>#N/A</v>
      </c>
      <c r="AW107" s="218" t="e">
        <v>#N/A</v>
      </c>
      <c r="AX107" s="218" t="e">
        <v>#N/A</v>
      </c>
      <c r="AY107" s="218" t="e">
        <v>#N/A</v>
      </c>
      <c r="AZ107" s="218" t="e">
        <v>#N/A</v>
      </c>
      <c r="BA107" s="219" t="e">
        <v>#N/A</v>
      </c>
      <c r="BB107" s="221" t="s">
        <v>10018</v>
      </c>
      <c r="BC107" s="213" t="e">
        <v>#N/A</v>
      </c>
      <c r="BD107" s="213" t="e">
        <v>#N/A</v>
      </c>
      <c r="BE107" s="213" t="e">
        <v>#N/A</v>
      </c>
      <c r="BF107" s="213" t="e">
        <v>#N/A</v>
      </c>
      <c r="BG107" s="213" t="e">
        <v>#N/A</v>
      </c>
      <c r="BH107" s="213" t="e">
        <v>#N/A</v>
      </c>
      <c r="BI107" s="214" t="e">
        <v>#N/A</v>
      </c>
      <c r="BJ107" s="222" t="s">
        <v>7837</v>
      </c>
      <c r="BK107" s="222">
        <v>53</v>
      </c>
      <c r="BL107" s="222" t="s">
        <v>7087</v>
      </c>
      <c r="BM107" s="222" t="s">
        <v>1882</v>
      </c>
      <c r="BN107" s="222">
        <v>2</v>
      </c>
      <c r="BO107" s="222" t="s">
        <v>7836</v>
      </c>
      <c r="BP107" s="218" t="s">
        <v>1119</v>
      </c>
      <c r="BQ107" s="223">
        <v>45045</v>
      </c>
      <c r="BR107" s="221" t="s">
        <v>10019</v>
      </c>
      <c r="BS107" s="224" t="e">
        <v>#N/A</v>
      </c>
      <c r="BT107" s="224" t="e">
        <v>#N/A</v>
      </c>
      <c r="BU107" s="224" t="e">
        <v>#N/A</v>
      </c>
      <c r="BV107" s="224" t="e">
        <v>#N/A</v>
      </c>
      <c r="BW107" s="224" t="e">
        <v>#N/A</v>
      </c>
      <c r="BX107" s="224" t="e">
        <v>#N/A</v>
      </c>
      <c r="BY107" s="214" t="e">
        <v>#N/A</v>
      </c>
      <c r="BZ107" s="222" t="s">
        <v>10020</v>
      </c>
      <c r="CA107" s="222" t="e">
        <v>#N/A</v>
      </c>
      <c r="CB107" s="222" t="e">
        <v>#N/A</v>
      </c>
      <c r="CC107" s="222" t="e">
        <v>#N/A</v>
      </c>
      <c r="CD107" s="222" t="e">
        <v>#N/A</v>
      </c>
      <c r="CE107" s="222" t="e">
        <v>#N/A</v>
      </c>
      <c r="CF107" s="222" t="e">
        <v>#N/A</v>
      </c>
      <c r="CG107" s="223" t="e">
        <v>#N/A</v>
      </c>
      <c r="CH107" s="221" t="s">
        <v>10021</v>
      </c>
      <c r="CI107" s="222" t="e">
        <v>#N/A</v>
      </c>
      <c r="CJ107" s="222" t="e">
        <v>#N/A</v>
      </c>
      <c r="CK107" s="222" t="e">
        <v>#N/A</v>
      </c>
      <c r="CL107" s="222" t="e">
        <v>#N/A</v>
      </c>
      <c r="CM107" s="222" t="e">
        <v>#N/A</v>
      </c>
      <c r="CN107" s="222" t="e">
        <v>#N/A</v>
      </c>
      <c r="CO107" s="225" t="e">
        <v>#N/A</v>
      </c>
      <c r="CP107" s="222" t="s">
        <v>10022</v>
      </c>
      <c r="CQ107" s="224" t="e">
        <v>#N/A</v>
      </c>
      <c r="CR107" s="224" t="e">
        <v>#N/A</v>
      </c>
      <c r="CS107" s="224" t="e">
        <v>#N/A</v>
      </c>
      <c r="CT107" s="224" t="e">
        <v>#N/A</v>
      </c>
      <c r="CU107" s="224" t="e">
        <v>#N/A</v>
      </c>
      <c r="CV107" s="224" t="e">
        <v>#N/A</v>
      </c>
      <c r="CW107" s="214" t="e">
        <v>#N/A</v>
      </c>
      <c r="CX107" s="222" t="s">
        <v>2255</v>
      </c>
      <c r="CY107" s="218">
        <v>265000</v>
      </c>
      <c r="CZ107" s="218" t="s">
        <v>4177</v>
      </c>
      <c r="DA107" s="218" t="s">
        <v>1882</v>
      </c>
      <c r="DB107" s="218">
        <v>2</v>
      </c>
      <c r="DC107" s="218" t="s">
        <v>4178</v>
      </c>
      <c r="DD107" s="218" t="s">
        <v>2252</v>
      </c>
      <c r="DE107" s="220">
        <v>44924</v>
      </c>
      <c r="DF107" s="221" t="s">
        <v>2580</v>
      </c>
      <c r="DG107" s="213">
        <v>2590000</v>
      </c>
      <c r="DH107" s="224" t="s">
        <v>2579</v>
      </c>
      <c r="DI107" s="224" t="s">
        <v>1882</v>
      </c>
      <c r="DJ107" s="224">
        <v>2</v>
      </c>
      <c r="DK107" s="224" t="s">
        <v>1842</v>
      </c>
      <c r="DL107" s="224" t="s">
        <v>2252</v>
      </c>
      <c r="DM107" s="214">
        <v>44861</v>
      </c>
      <c r="DN107" s="222" t="s">
        <v>2259</v>
      </c>
      <c r="DO107" s="218">
        <v>0</v>
      </c>
      <c r="DP107" s="222" t="s">
        <v>2251</v>
      </c>
      <c r="DQ107" s="222" t="s">
        <v>14</v>
      </c>
      <c r="DR107" s="222" t="s">
        <v>14</v>
      </c>
      <c r="DS107" s="222" t="s">
        <v>2258</v>
      </c>
      <c r="DT107" s="222" t="s">
        <v>2252</v>
      </c>
      <c r="DU107" s="223">
        <v>44823</v>
      </c>
      <c r="DV107" s="221" t="s">
        <v>4179</v>
      </c>
      <c r="DW107" s="213">
        <v>233000</v>
      </c>
      <c r="DX107" s="224" t="s">
        <v>4177</v>
      </c>
      <c r="DY107" s="224" t="s">
        <v>1882</v>
      </c>
      <c r="DZ107" s="224">
        <v>2</v>
      </c>
      <c r="EA107" s="224" t="s">
        <v>4178</v>
      </c>
      <c r="EB107" s="224" t="s">
        <v>2252</v>
      </c>
      <c r="EC107" s="214">
        <v>44924</v>
      </c>
      <c r="ED107" s="222" t="s">
        <v>4182</v>
      </c>
      <c r="EE107" s="218">
        <v>32000</v>
      </c>
      <c r="EF107" s="222" t="s">
        <v>4173</v>
      </c>
      <c r="EG107" s="222" t="s">
        <v>74</v>
      </c>
      <c r="EH107" s="222">
        <v>1</v>
      </c>
      <c r="EI107" s="222" t="s">
        <v>4181</v>
      </c>
      <c r="EJ107" s="222" t="s">
        <v>4180</v>
      </c>
      <c r="EK107" s="223">
        <v>44924</v>
      </c>
      <c r="EL107" s="221" t="s">
        <v>2261</v>
      </c>
      <c r="EM107" s="213">
        <v>0</v>
      </c>
      <c r="EN107" s="224" t="s">
        <v>2251</v>
      </c>
      <c r="EO107" s="224" t="s">
        <v>14</v>
      </c>
      <c r="EP107" s="224" t="s">
        <v>14</v>
      </c>
      <c r="EQ107" s="224" t="s">
        <v>2260</v>
      </c>
      <c r="ER107" s="224" t="s">
        <v>2252</v>
      </c>
      <c r="ES107" s="214">
        <v>44823</v>
      </c>
      <c r="ET107" s="222" t="s">
        <v>7839</v>
      </c>
      <c r="EU107" s="222">
        <v>53</v>
      </c>
      <c r="EV107" s="222" t="s">
        <v>7087</v>
      </c>
      <c r="EW107" s="222" t="s">
        <v>1882</v>
      </c>
      <c r="EX107" s="222">
        <v>2</v>
      </c>
      <c r="EY107" s="222" t="s">
        <v>7838</v>
      </c>
      <c r="EZ107" s="222" t="s">
        <v>1119</v>
      </c>
      <c r="FA107" s="223">
        <v>45045</v>
      </c>
      <c r="FB107" s="221" t="s">
        <v>2257</v>
      </c>
      <c r="FC107" s="224">
        <v>4</v>
      </c>
      <c r="FD107" s="224" t="s">
        <v>2251</v>
      </c>
      <c r="FE107" s="224" t="s">
        <v>74</v>
      </c>
      <c r="FF107" s="224">
        <v>1</v>
      </c>
      <c r="FG107" s="224" t="s">
        <v>2256</v>
      </c>
      <c r="FH107" s="224" t="s">
        <v>2252</v>
      </c>
      <c r="FI107" s="214">
        <v>44822</v>
      </c>
      <c r="FJ107" s="221" t="s">
        <v>10023</v>
      </c>
      <c r="FK107" s="222" t="e">
        <v>#N/A</v>
      </c>
      <c r="FL107" s="222" t="e">
        <v>#N/A</v>
      </c>
      <c r="FM107" s="222" t="e">
        <v>#N/A</v>
      </c>
      <c r="FN107" s="222" t="e">
        <v>#N/A</v>
      </c>
      <c r="FO107" s="222" t="e">
        <v>#N/A</v>
      </c>
      <c r="FP107" s="218" t="e">
        <v>#N/A</v>
      </c>
      <c r="FQ107" s="219" t="e">
        <v>#N/A</v>
      </c>
      <c r="FR107" s="221" t="s">
        <v>10024</v>
      </c>
      <c r="FS107" s="224" t="e">
        <v>#N/A</v>
      </c>
      <c r="FT107" s="224" t="e">
        <v>#N/A</v>
      </c>
      <c r="FU107" s="224" t="e">
        <v>#N/A</v>
      </c>
      <c r="FV107" s="224" t="e">
        <v>#N/A</v>
      </c>
      <c r="FW107" s="224" t="e">
        <v>#N/A</v>
      </c>
      <c r="FX107" s="224" t="e">
        <v>#N/A</v>
      </c>
      <c r="FY107" s="214" t="e">
        <v>#N/A</v>
      </c>
      <c r="FZ107" s="222" t="s">
        <v>3496</v>
      </c>
      <c r="GA107" s="222">
        <v>0</v>
      </c>
      <c r="GB107" s="222" t="s">
        <v>2373</v>
      </c>
      <c r="GC107" s="222" t="s">
        <v>30</v>
      </c>
      <c r="GD107" s="222">
        <v>2</v>
      </c>
      <c r="GE107" s="222" t="s">
        <v>14</v>
      </c>
      <c r="GF107" s="222" t="s">
        <v>14</v>
      </c>
      <c r="GG107" s="223">
        <v>44865</v>
      </c>
      <c r="GH107" s="221" t="s">
        <v>3502</v>
      </c>
      <c r="GI107" s="224">
        <v>2</v>
      </c>
      <c r="GJ107" s="224" t="s">
        <v>2373</v>
      </c>
      <c r="GK107" s="224" t="s">
        <v>30</v>
      </c>
      <c r="GL107" s="224">
        <v>2</v>
      </c>
      <c r="GM107" s="224" t="s">
        <v>14</v>
      </c>
      <c r="GN107" s="224" t="s">
        <v>14</v>
      </c>
      <c r="GO107" s="214">
        <v>44865</v>
      </c>
      <c r="GP107" s="222" t="s">
        <v>3497</v>
      </c>
      <c r="GQ107" s="222">
        <v>1</v>
      </c>
      <c r="GR107" s="222" t="s">
        <v>2373</v>
      </c>
      <c r="GS107" s="222" t="s">
        <v>30</v>
      </c>
      <c r="GT107" s="222">
        <v>2</v>
      </c>
      <c r="GU107" s="222" t="s">
        <v>14</v>
      </c>
      <c r="GV107" s="222" t="s">
        <v>14</v>
      </c>
      <c r="GW107" s="223">
        <v>44865</v>
      </c>
      <c r="GX107" s="221" t="s">
        <v>3503</v>
      </c>
      <c r="GY107" s="224">
        <v>0</v>
      </c>
      <c r="GZ107" s="224" t="s">
        <v>2373</v>
      </c>
      <c r="HA107" s="224" t="s">
        <v>30</v>
      </c>
      <c r="HB107" s="224">
        <v>2</v>
      </c>
      <c r="HC107" s="224" t="s">
        <v>14</v>
      </c>
      <c r="HD107" s="224" t="s">
        <v>14</v>
      </c>
      <c r="HE107" s="214">
        <v>44865</v>
      </c>
      <c r="HF107" s="222" t="s">
        <v>3495</v>
      </c>
      <c r="HG107" s="222">
        <v>0</v>
      </c>
      <c r="HH107" s="222" t="s">
        <v>2373</v>
      </c>
      <c r="HI107" s="222" t="s">
        <v>30</v>
      </c>
      <c r="HJ107" s="222">
        <v>2</v>
      </c>
      <c r="HK107" s="222" t="s">
        <v>14</v>
      </c>
      <c r="HL107" s="222" t="s">
        <v>14</v>
      </c>
      <c r="HM107" s="223">
        <v>44865</v>
      </c>
      <c r="HN107" s="221" t="s">
        <v>3501</v>
      </c>
      <c r="HO107" s="224">
        <v>0</v>
      </c>
      <c r="HP107" s="224" t="s">
        <v>2373</v>
      </c>
      <c r="HQ107" s="224" t="s">
        <v>30</v>
      </c>
      <c r="HR107" s="224">
        <v>2</v>
      </c>
      <c r="HS107" s="224" t="s">
        <v>14</v>
      </c>
      <c r="HT107" s="224" t="s">
        <v>14</v>
      </c>
      <c r="HU107" s="214">
        <v>44865</v>
      </c>
      <c r="HV107" s="222" t="s">
        <v>3498</v>
      </c>
      <c r="HW107" s="222">
        <v>3</v>
      </c>
      <c r="HX107" s="222" t="s">
        <v>2373</v>
      </c>
      <c r="HY107" s="222" t="s">
        <v>30</v>
      </c>
      <c r="HZ107" s="222">
        <v>2</v>
      </c>
      <c r="IA107" s="222" t="s">
        <v>14</v>
      </c>
      <c r="IB107" s="222" t="s">
        <v>14</v>
      </c>
      <c r="IC107" s="223">
        <v>44865</v>
      </c>
      <c r="ID107" s="221" t="s">
        <v>3500</v>
      </c>
      <c r="IE107" s="224">
        <v>0</v>
      </c>
      <c r="IF107" s="224" t="s">
        <v>2373</v>
      </c>
      <c r="IG107" s="224" t="s">
        <v>30</v>
      </c>
      <c r="IH107" s="224">
        <v>2</v>
      </c>
      <c r="II107" s="224" t="s">
        <v>14</v>
      </c>
      <c r="IJ107" s="224" t="s">
        <v>14</v>
      </c>
      <c r="IK107" s="214">
        <v>44865</v>
      </c>
      <c r="IL107" s="222" t="s">
        <v>3499</v>
      </c>
      <c r="IM107" s="222">
        <v>2</v>
      </c>
      <c r="IN107" s="222" t="s">
        <v>2373</v>
      </c>
      <c r="IO107" s="222" t="s">
        <v>30</v>
      </c>
      <c r="IP107" s="222">
        <v>2</v>
      </c>
      <c r="IQ107" s="222" t="s">
        <v>14</v>
      </c>
      <c r="IR107" s="222" t="s">
        <v>14</v>
      </c>
      <c r="IS107" s="223">
        <v>44865</v>
      </c>
    </row>
    <row r="108" spans="1:253" s="11" customFormat="1" ht="12.95" customHeight="1" x14ac:dyDescent="0.2">
      <c r="A108" s="11" t="s">
        <v>1948</v>
      </c>
      <c r="B108" s="11" t="s">
        <v>9444</v>
      </c>
      <c r="C108" s="11" t="s">
        <v>1949</v>
      </c>
      <c r="D108" s="11" t="s">
        <v>1950</v>
      </c>
      <c r="E108" s="11" t="s">
        <v>8888</v>
      </c>
      <c r="F108" s="11" t="s">
        <v>7563</v>
      </c>
      <c r="G108" s="212">
        <v>42775000</v>
      </c>
      <c r="H108" s="213" t="s">
        <v>7560</v>
      </c>
      <c r="I108" s="213" t="s">
        <v>74</v>
      </c>
      <c r="J108" s="213">
        <v>1</v>
      </c>
      <c r="K108" s="213" t="s">
        <v>7562</v>
      </c>
      <c r="L108" s="213" t="s">
        <v>7561</v>
      </c>
      <c r="M108" s="214">
        <v>45043</v>
      </c>
      <c r="N108" s="221" t="s">
        <v>1954</v>
      </c>
      <c r="O108" s="216">
        <v>147500</v>
      </c>
      <c r="P108" s="216" t="s">
        <v>1951</v>
      </c>
      <c r="Q108" s="216" t="s">
        <v>74</v>
      </c>
      <c r="R108" s="216">
        <v>1</v>
      </c>
      <c r="S108" s="216" t="s">
        <v>1953</v>
      </c>
      <c r="T108" s="216" t="s">
        <v>1952</v>
      </c>
      <c r="U108" s="217">
        <v>44773</v>
      </c>
      <c r="V108" s="221" t="s">
        <v>7565</v>
      </c>
      <c r="W108" s="213">
        <v>1944000</v>
      </c>
      <c r="X108" s="213" t="s">
        <v>7560</v>
      </c>
      <c r="Y108" s="213" t="s">
        <v>74</v>
      </c>
      <c r="Z108" s="213">
        <v>1</v>
      </c>
      <c r="AA108" s="213" t="s">
        <v>7564</v>
      </c>
      <c r="AB108" s="213" t="s">
        <v>7561</v>
      </c>
      <c r="AC108" s="214">
        <v>45043</v>
      </c>
      <c r="AD108" s="221" t="s">
        <v>7568</v>
      </c>
      <c r="AE108" s="218">
        <v>1584000</v>
      </c>
      <c r="AF108" s="218" t="s">
        <v>7566</v>
      </c>
      <c r="AG108" s="218" t="s">
        <v>1882</v>
      </c>
      <c r="AH108" s="218">
        <v>2</v>
      </c>
      <c r="AI108" s="218" t="s">
        <v>7567</v>
      </c>
      <c r="AJ108" s="218" t="s">
        <v>6854</v>
      </c>
      <c r="AK108" s="219">
        <v>45043</v>
      </c>
      <c r="AL108" s="221" t="s">
        <v>7569</v>
      </c>
      <c r="AM108" s="213">
        <v>1584000</v>
      </c>
      <c r="AN108" s="213" t="s">
        <v>7566</v>
      </c>
      <c r="AO108" s="213" t="s">
        <v>1882</v>
      </c>
      <c r="AP108" s="213">
        <v>2</v>
      </c>
      <c r="AQ108" s="213" t="s">
        <v>7567</v>
      </c>
      <c r="AR108" s="213" t="s">
        <v>6854</v>
      </c>
      <c r="AS108" s="214">
        <v>45043</v>
      </c>
      <c r="AT108" s="222" t="s">
        <v>10025</v>
      </c>
      <c r="AU108" s="218" t="e">
        <v>#N/A</v>
      </c>
      <c r="AV108" s="218" t="e">
        <v>#N/A</v>
      </c>
      <c r="AW108" s="218" t="e">
        <v>#N/A</v>
      </c>
      <c r="AX108" s="218" t="e">
        <v>#N/A</v>
      </c>
      <c r="AY108" s="218" t="e">
        <v>#N/A</v>
      </c>
      <c r="AZ108" s="218" t="e">
        <v>#N/A</v>
      </c>
      <c r="BA108" s="219" t="e">
        <v>#N/A</v>
      </c>
      <c r="BB108" s="221" t="s">
        <v>10026</v>
      </c>
      <c r="BC108" s="213" t="e">
        <v>#N/A</v>
      </c>
      <c r="BD108" s="213" t="e">
        <v>#N/A</v>
      </c>
      <c r="BE108" s="213" t="e">
        <v>#N/A</v>
      </c>
      <c r="BF108" s="213" t="e">
        <v>#N/A</v>
      </c>
      <c r="BG108" s="213" t="e">
        <v>#N/A</v>
      </c>
      <c r="BH108" s="213" t="e">
        <v>#N/A</v>
      </c>
      <c r="BI108" s="214" t="e">
        <v>#N/A</v>
      </c>
      <c r="BJ108" s="222" t="s">
        <v>7571</v>
      </c>
      <c r="BK108" s="222">
        <v>0</v>
      </c>
      <c r="BL108" s="222" t="s">
        <v>6814</v>
      </c>
      <c r="BM108" s="222" t="s">
        <v>1882</v>
      </c>
      <c r="BN108" s="222">
        <v>2</v>
      </c>
      <c r="BO108" s="222" t="s">
        <v>7570</v>
      </c>
      <c r="BP108" s="218" t="s">
        <v>1119</v>
      </c>
      <c r="BQ108" s="223">
        <v>45043</v>
      </c>
      <c r="BR108" s="221" t="s">
        <v>10027</v>
      </c>
      <c r="BS108" s="224" t="e">
        <v>#N/A</v>
      </c>
      <c r="BT108" s="224" t="e">
        <v>#N/A</v>
      </c>
      <c r="BU108" s="224" t="e">
        <v>#N/A</v>
      </c>
      <c r="BV108" s="224" t="e">
        <v>#N/A</v>
      </c>
      <c r="BW108" s="224" t="e">
        <v>#N/A</v>
      </c>
      <c r="BX108" s="224" t="e">
        <v>#N/A</v>
      </c>
      <c r="BY108" s="214" t="e">
        <v>#N/A</v>
      </c>
      <c r="BZ108" s="222" t="s">
        <v>10028</v>
      </c>
      <c r="CA108" s="222" t="e">
        <v>#N/A</v>
      </c>
      <c r="CB108" s="222" t="e">
        <v>#N/A</v>
      </c>
      <c r="CC108" s="222" t="e">
        <v>#N/A</v>
      </c>
      <c r="CD108" s="222" t="e">
        <v>#N/A</v>
      </c>
      <c r="CE108" s="222" t="e">
        <v>#N/A</v>
      </c>
      <c r="CF108" s="222" t="e">
        <v>#N/A</v>
      </c>
      <c r="CG108" s="223" t="e">
        <v>#N/A</v>
      </c>
      <c r="CH108" s="221" t="s">
        <v>10029</v>
      </c>
      <c r="CI108" s="222" t="e">
        <v>#N/A</v>
      </c>
      <c r="CJ108" s="222" t="e">
        <v>#N/A</v>
      </c>
      <c r="CK108" s="222" t="e">
        <v>#N/A</v>
      </c>
      <c r="CL108" s="222" t="e">
        <v>#N/A</v>
      </c>
      <c r="CM108" s="222" t="e">
        <v>#N/A</v>
      </c>
      <c r="CN108" s="222" t="e">
        <v>#N/A</v>
      </c>
      <c r="CO108" s="225" t="e">
        <v>#N/A</v>
      </c>
      <c r="CP108" s="222" t="s">
        <v>10030</v>
      </c>
      <c r="CQ108" s="224" t="e">
        <v>#N/A</v>
      </c>
      <c r="CR108" s="224" t="e">
        <v>#N/A</v>
      </c>
      <c r="CS108" s="224" t="e">
        <v>#N/A</v>
      </c>
      <c r="CT108" s="224" t="e">
        <v>#N/A</v>
      </c>
      <c r="CU108" s="224" t="e">
        <v>#N/A</v>
      </c>
      <c r="CV108" s="224" t="e">
        <v>#N/A</v>
      </c>
      <c r="CW108" s="214" t="e">
        <v>#N/A</v>
      </c>
      <c r="CX108" s="222" t="s">
        <v>7574</v>
      </c>
      <c r="CY108" s="218">
        <v>1584000</v>
      </c>
      <c r="CZ108" s="218" t="s">
        <v>7566</v>
      </c>
      <c r="DA108" s="218" t="s">
        <v>1882</v>
      </c>
      <c r="DB108" s="218">
        <v>2</v>
      </c>
      <c r="DC108" s="218" t="s">
        <v>1941</v>
      </c>
      <c r="DD108" s="218" t="s">
        <v>6854</v>
      </c>
      <c r="DE108" s="220">
        <v>45043</v>
      </c>
      <c r="DF108" s="221" t="s">
        <v>7575</v>
      </c>
      <c r="DG108" s="213">
        <v>360000</v>
      </c>
      <c r="DH108" s="224" t="s">
        <v>7560</v>
      </c>
      <c r="DI108" s="224" t="s">
        <v>1882</v>
      </c>
      <c r="DJ108" s="224">
        <v>2</v>
      </c>
      <c r="DK108" s="224" t="s">
        <v>6820</v>
      </c>
      <c r="DL108" s="224" t="s">
        <v>7561</v>
      </c>
      <c r="DM108" s="214">
        <v>45043</v>
      </c>
      <c r="DN108" s="222" t="s">
        <v>7576</v>
      </c>
      <c r="DO108" s="218">
        <v>0</v>
      </c>
      <c r="DP108" s="222" t="s">
        <v>7566</v>
      </c>
      <c r="DQ108" s="222" t="s">
        <v>1882</v>
      </c>
      <c r="DR108" s="222">
        <v>2</v>
      </c>
      <c r="DS108" s="222" t="s">
        <v>6822</v>
      </c>
      <c r="DT108" s="222" t="s">
        <v>6854</v>
      </c>
      <c r="DU108" s="223">
        <v>45043</v>
      </c>
      <c r="DV108" s="221" t="s">
        <v>7577</v>
      </c>
      <c r="DW108" s="213">
        <v>1584000</v>
      </c>
      <c r="DX108" s="224" t="s">
        <v>7566</v>
      </c>
      <c r="DY108" s="224" t="s">
        <v>1882</v>
      </c>
      <c r="DZ108" s="224">
        <v>2</v>
      </c>
      <c r="EA108" s="224" t="s">
        <v>1941</v>
      </c>
      <c r="EB108" s="224" t="s">
        <v>6854</v>
      </c>
      <c r="EC108" s="214">
        <v>45043</v>
      </c>
      <c r="ED108" s="222" t="s">
        <v>7578</v>
      </c>
      <c r="EE108" s="218">
        <v>0</v>
      </c>
      <c r="EF108" s="222" t="s">
        <v>7566</v>
      </c>
      <c r="EG108" s="222" t="s">
        <v>1882</v>
      </c>
      <c r="EH108" s="222">
        <v>2</v>
      </c>
      <c r="EI108" s="222" t="s">
        <v>1943</v>
      </c>
      <c r="EJ108" s="222" t="s">
        <v>6854</v>
      </c>
      <c r="EK108" s="223">
        <v>45043</v>
      </c>
      <c r="EL108" s="221" t="s">
        <v>7579</v>
      </c>
      <c r="EM108" s="213">
        <v>0</v>
      </c>
      <c r="EN108" s="224" t="s">
        <v>7566</v>
      </c>
      <c r="EO108" s="224" t="s">
        <v>1882</v>
      </c>
      <c r="EP108" s="224">
        <v>2</v>
      </c>
      <c r="EQ108" s="224" t="s">
        <v>1943</v>
      </c>
      <c r="ER108" s="224" t="s">
        <v>6854</v>
      </c>
      <c r="ES108" s="214">
        <v>45043</v>
      </c>
      <c r="ET108" s="222" t="s">
        <v>7573</v>
      </c>
      <c r="EU108" s="222">
        <v>2</v>
      </c>
      <c r="EV108" s="222" t="s">
        <v>6814</v>
      </c>
      <c r="EW108" s="222" t="s">
        <v>1882</v>
      </c>
      <c r="EX108" s="222">
        <v>2</v>
      </c>
      <c r="EY108" s="222" t="s">
        <v>7572</v>
      </c>
      <c r="EZ108" s="222" t="s">
        <v>1119</v>
      </c>
      <c r="FA108" s="223">
        <v>45043</v>
      </c>
      <c r="FB108" s="221" t="s">
        <v>1957</v>
      </c>
      <c r="FC108" s="224">
        <v>2</v>
      </c>
      <c r="FD108" s="224" t="s">
        <v>1955</v>
      </c>
      <c r="FE108" s="224" t="s">
        <v>30</v>
      </c>
      <c r="FF108" s="224">
        <v>2</v>
      </c>
      <c r="FG108" s="224" t="s">
        <v>1911</v>
      </c>
      <c r="FH108" s="224" t="s">
        <v>1956</v>
      </c>
      <c r="FI108" s="214">
        <v>44773</v>
      </c>
      <c r="FJ108" s="221" t="s">
        <v>10031</v>
      </c>
      <c r="FK108" s="222" t="e">
        <v>#N/A</v>
      </c>
      <c r="FL108" s="222" t="e">
        <v>#N/A</v>
      </c>
      <c r="FM108" s="222" t="e">
        <v>#N/A</v>
      </c>
      <c r="FN108" s="222" t="e">
        <v>#N/A</v>
      </c>
      <c r="FO108" s="222" t="e">
        <v>#N/A</v>
      </c>
      <c r="FP108" s="218" t="e">
        <v>#N/A</v>
      </c>
      <c r="FQ108" s="219" t="e">
        <v>#N/A</v>
      </c>
      <c r="FR108" s="221" t="s">
        <v>10032</v>
      </c>
      <c r="FS108" s="224" t="e">
        <v>#N/A</v>
      </c>
      <c r="FT108" s="224" t="e">
        <v>#N/A</v>
      </c>
      <c r="FU108" s="224" t="e">
        <v>#N/A</v>
      </c>
      <c r="FV108" s="224" t="e">
        <v>#N/A</v>
      </c>
      <c r="FW108" s="224" t="e">
        <v>#N/A</v>
      </c>
      <c r="FX108" s="224" t="e">
        <v>#N/A</v>
      </c>
      <c r="FY108" s="214" t="e">
        <v>#N/A</v>
      </c>
      <c r="FZ108" s="222" t="s">
        <v>2662</v>
      </c>
      <c r="GA108" s="222">
        <v>0</v>
      </c>
      <c r="GB108" s="222" t="s">
        <v>2373</v>
      </c>
      <c r="GC108" s="222" t="s">
        <v>30</v>
      </c>
      <c r="GD108" s="222">
        <v>2</v>
      </c>
      <c r="GE108" s="222" t="s">
        <v>14</v>
      </c>
      <c r="GF108" s="222" t="s">
        <v>14</v>
      </c>
      <c r="GG108" s="223">
        <v>44862</v>
      </c>
      <c r="GH108" s="221" t="s">
        <v>2668</v>
      </c>
      <c r="GI108" s="224">
        <v>0</v>
      </c>
      <c r="GJ108" s="224" t="s">
        <v>2373</v>
      </c>
      <c r="GK108" s="224" t="s">
        <v>30</v>
      </c>
      <c r="GL108" s="224">
        <v>2</v>
      </c>
      <c r="GM108" s="224" t="s">
        <v>14</v>
      </c>
      <c r="GN108" s="224" t="s">
        <v>14</v>
      </c>
      <c r="GO108" s="214">
        <v>44862</v>
      </c>
      <c r="GP108" s="222" t="s">
        <v>2663</v>
      </c>
      <c r="GQ108" s="222">
        <v>0</v>
      </c>
      <c r="GR108" s="222" t="s">
        <v>2373</v>
      </c>
      <c r="GS108" s="222" t="s">
        <v>30</v>
      </c>
      <c r="GT108" s="222">
        <v>2</v>
      </c>
      <c r="GU108" s="222" t="s">
        <v>14</v>
      </c>
      <c r="GV108" s="222" t="s">
        <v>14</v>
      </c>
      <c r="GW108" s="223">
        <v>44862</v>
      </c>
      <c r="GX108" s="221" t="s">
        <v>2669</v>
      </c>
      <c r="GY108" s="224">
        <v>0</v>
      </c>
      <c r="GZ108" s="224" t="s">
        <v>2373</v>
      </c>
      <c r="HA108" s="224" t="s">
        <v>30</v>
      </c>
      <c r="HB108" s="224">
        <v>2</v>
      </c>
      <c r="HC108" s="224" t="s">
        <v>14</v>
      </c>
      <c r="HD108" s="224" t="s">
        <v>14</v>
      </c>
      <c r="HE108" s="214">
        <v>44862</v>
      </c>
      <c r="HF108" s="222" t="s">
        <v>2661</v>
      </c>
      <c r="HG108" s="222">
        <v>0</v>
      </c>
      <c r="HH108" s="222" t="s">
        <v>2373</v>
      </c>
      <c r="HI108" s="222" t="s">
        <v>30</v>
      </c>
      <c r="HJ108" s="222">
        <v>2</v>
      </c>
      <c r="HK108" s="222" t="s">
        <v>14</v>
      </c>
      <c r="HL108" s="222" t="s">
        <v>14</v>
      </c>
      <c r="HM108" s="223">
        <v>44862</v>
      </c>
      <c r="HN108" s="221" t="s">
        <v>2667</v>
      </c>
      <c r="HO108" s="224">
        <v>0</v>
      </c>
      <c r="HP108" s="224" t="s">
        <v>2373</v>
      </c>
      <c r="HQ108" s="224" t="s">
        <v>30</v>
      </c>
      <c r="HR108" s="224">
        <v>2</v>
      </c>
      <c r="HS108" s="224" t="s">
        <v>14</v>
      </c>
      <c r="HT108" s="224" t="s">
        <v>14</v>
      </c>
      <c r="HU108" s="214">
        <v>44862</v>
      </c>
      <c r="HV108" s="222" t="s">
        <v>2664</v>
      </c>
      <c r="HW108" s="222">
        <v>0</v>
      </c>
      <c r="HX108" s="222" t="s">
        <v>2373</v>
      </c>
      <c r="HY108" s="222" t="s">
        <v>30</v>
      </c>
      <c r="HZ108" s="222">
        <v>2</v>
      </c>
      <c r="IA108" s="222" t="s">
        <v>14</v>
      </c>
      <c r="IB108" s="222" t="s">
        <v>14</v>
      </c>
      <c r="IC108" s="223">
        <v>44862</v>
      </c>
      <c r="ID108" s="221" t="s">
        <v>2666</v>
      </c>
      <c r="IE108" s="224">
        <v>0</v>
      </c>
      <c r="IF108" s="224" t="s">
        <v>2373</v>
      </c>
      <c r="IG108" s="224" t="s">
        <v>30</v>
      </c>
      <c r="IH108" s="224">
        <v>2</v>
      </c>
      <c r="II108" s="224" t="s">
        <v>14</v>
      </c>
      <c r="IJ108" s="224" t="s">
        <v>14</v>
      </c>
      <c r="IK108" s="214">
        <v>44862</v>
      </c>
      <c r="IL108" s="222" t="s">
        <v>2665</v>
      </c>
      <c r="IM108" s="222">
        <v>0</v>
      </c>
      <c r="IN108" s="222" t="s">
        <v>2373</v>
      </c>
      <c r="IO108" s="222" t="s">
        <v>30</v>
      </c>
      <c r="IP108" s="222">
        <v>2</v>
      </c>
      <c r="IQ108" s="222" t="s">
        <v>14</v>
      </c>
      <c r="IR108" s="222" t="s">
        <v>14</v>
      </c>
      <c r="IS108" s="223">
        <v>44862</v>
      </c>
    </row>
    <row r="109" spans="1:253" s="11" customFormat="1" ht="12.95" customHeight="1" x14ac:dyDescent="0.2">
      <c r="A109" s="11" t="s">
        <v>39</v>
      </c>
      <c r="B109" s="11" t="s">
        <v>9598</v>
      </c>
      <c r="C109" s="11" t="s">
        <v>40</v>
      </c>
      <c r="D109" s="11" t="s">
        <v>41</v>
      </c>
      <c r="E109" s="11" t="s">
        <v>8889</v>
      </c>
      <c r="F109" s="11" t="s">
        <v>8317</v>
      </c>
      <c r="G109" s="212">
        <v>26145000</v>
      </c>
      <c r="H109" s="213" t="s">
        <v>8314</v>
      </c>
      <c r="I109" s="213" t="s">
        <v>1882</v>
      </c>
      <c r="J109" s="213">
        <v>2</v>
      </c>
      <c r="K109" s="213" t="s">
        <v>8316</v>
      </c>
      <c r="L109" s="213" t="s">
        <v>8315</v>
      </c>
      <c r="M109" s="214">
        <v>45046</v>
      </c>
      <c r="N109" s="221" t="s">
        <v>1272</v>
      </c>
      <c r="O109" s="216">
        <v>120410</v>
      </c>
      <c r="P109" s="216" t="s">
        <v>1269</v>
      </c>
      <c r="Q109" s="216" t="s">
        <v>30</v>
      </c>
      <c r="R109" s="216">
        <v>2</v>
      </c>
      <c r="S109" s="216" t="s">
        <v>1271</v>
      </c>
      <c r="T109" s="216" t="s">
        <v>1270</v>
      </c>
      <c r="U109" s="217">
        <v>44278</v>
      </c>
      <c r="V109" s="221" t="s">
        <v>8319</v>
      </c>
      <c r="W109" s="213">
        <v>26145000</v>
      </c>
      <c r="X109" s="213" t="s">
        <v>8314</v>
      </c>
      <c r="Y109" s="213" t="s">
        <v>1882</v>
      </c>
      <c r="Z109" s="213">
        <v>2</v>
      </c>
      <c r="AA109" s="213" t="s">
        <v>8318</v>
      </c>
      <c r="AB109" s="213" t="s">
        <v>8315</v>
      </c>
      <c r="AC109" s="214">
        <v>45046</v>
      </c>
      <c r="AD109" s="221" t="s">
        <v>8321</v>
      </c>
      <c r="AE109" s="218">
        <v>26145000</v>
      </c>
      <c r="AF109" s="218" t="s">
        <v>8314</v>
      </c>
      <c r="AG109" s="218" t="s">
        <v>1882</v>
      </c>
      <c r="AH109" s="218">
        <v>2</v>
      </c>
      <c r="AI109" s="218" t="s">
        <v>8320</v>
      </c>
      <c r="AJ109" s="218" t="s">
        <v>8315</v>
      </c>
      <c r="AK109" s="219">
        <v>45046</v>
      </c>
      <c r="AL109" s="221" t="s">
        <v>1324</v>
      </c>
      <c r="AM109" s="213">
        <v>34000</v>
      </c>
      <c r="AN109" s="213" t="s">
        <v>1321</v>
      </c>
      <c r="AO109" s="213" t="s">
        <v>19</v>
      </c>
      <c r="AP109" s="213">
        <v>3</v>
      </c>
      <c r="AQ109" s="213" t="s">
        <v>1323</v>
      </c>
      <c r="AR109" s="213" t="s">
        <v>1322</v>
      </c>
      <c r="AS109" s="214">
        <v>44364</v>
      </c>
      <c r="AT109" s="222" t="s">
        <v>49</v>
      </c>
      <c r="AU109" s="218" t="s">
        <v>14</v>
      </c>
      <c r="AV109" s="218">
        <v>0</v>
      </c>
      <c r="AW109" s="218" t="s">
        <v>14</v>
      </c>
      <c r="AX109" s="218" t="s">
        <v>14</v>
      </c>
      <c r="AY109" s="218">
        <v>0</v>
      </c>
      <c r="AZ109" s="218">
        <v>0</v>
      </c>
      <c r="BA109" s="219">
        <v>43493</v>
      </c>
      <c r="BB109" s="221" t="s">
        <v>48</v>
      </c>
      <c r="BC109" s="213" t="s">
        <v>14</v>
      </c>
      <c r="BD109" s="213">
        <v>0</v>
      </c>
      <c r="BE109" s="213" t="s">
        <v>14</v>
      </c>
      <c r="BF109" s="213" t="s">
        <v>14</v>
      </c>
      <c r="BG109" s="213">
        <v>0</v>
      </c>
      <c r="BH109" s="213">
        <v>0</v>
      </c>
      <c r="BI109" s="214">
        <v>43493</v>
      </c>
      <c r="BJ109" s="222" t="s">
        <v>8324</v>
      </c>
      <c r="BK109" s="222">
        <v>12</v>
      </c>
      <c r="BL109" s="222" t="s">
        <v>8322</v>
      </c>
      <c r="BM109" s="222" t="s">
        <v>19</v>
      </c>
      <c r="BN109" s="222">
        <v>3</v>
      </c>
      <c r="BO109" s="222" t="s">
        <v>3954</v>
      </c>
      <c r="BP109" s="218" t="s">
        <v>8323</v>
      </c>
      <c r="BQ109" s="223">
        <v>45046</v>
      </c>
      <c r="BR109" s="221" t="s">
        <v>42</v>
      </c>
      <c r="BS109" s="224" t="s">
        <v>14</v>
      </c>
      <c r="BT109" s="224">
        <v>0</v>
      </c>
      <c r="BU109" s="224" t="s">
        <v>14</v>
      </c>
      <c r="BV109" s="224" t="s">
        <v>14</v>
      </c>
      <c r="BW109" s="224">
        <v>0</v>
      </c>
      <c r="BX109" s="224">
        <v>0</v>
      </c>
      <c r="BY109" s="214">
        <v>43493</v>
      </c>
      <c r="BZ109" s="222" t="s">
        <v>43</v>
      </c>
      <c r="CA109" s="222" t="s">
        <v>14</v>
      </c>
      <c r="CB109" s="222">
        <v>0</v>
      </c>
      <c r="CC109" s="222" t="s">
        <v>14</v>
      </c>
      <c r="CD109" s="222" t="s">
        <v>14</v>
      </c>
      <c r="CE109" s="222">
        <v>0</v>
      </c>
      <c r="CF109" s="222">
        <v>0</v>
      </c>
      <c r="CG109" s="223">
        <v>43493</v>
      </c>
      <c r="CH109" s="221" t="s">
        <v>10033</v>
      </c>
      <c r="CI109" s="222" t="e">
        <v>#N/A</v>
      </c>
      <c r="CJ109" s="222" t="e">
        <v>#N/A</v>
      </c>
      <c r="CK109" s="222" t="e">
        <v>#N/A</v>
      </c>
      <c r="CL109" s="222" t="e">
        <v>#N/A</v>
      </c>
      <c r="CM109" s="222" t="e">
        <v>#N/A</v>
      </c>
      <c r="CN109" s="222" t="e">
        <v>#N/A</v>
      </c>
      <c r="CO109" s="225" t="e">
        <v>#N/A</v>
      </c>
      <c r="CP109" s="222" t="s">
        <v>47</v>
      </c>
      <c r="CQ109" s="224" t="s">
        <v>14</v>
      </c>
      <c r="CR109" s="224">
        <v>0</v>
      </c>
      <c r="CS109" s="224" t="s">
        <v>14</v>
      </c>
      <c r="CT109" s="224" t="s">
        <v>14</v>
      </c>
      <c r="CU109" s="224">
        <v>0</v>
      </c>
      <c r="CV109" s="224">
        <v>0</v>
      </c>
      <c r="CW109" s="214">
        <v>43493</v>
      </c>
      <c r="CX109" s="222" t="s">
        <v>634</v>
      </c>
      <c r="CY109" s="218">
        <v>10429000</v>
      </c>
      <c r="CZ109" s="218" t="s">
        <v>5009</v>
      </c>
      <c r="DA109" s="218" t="s">
        <v>19</v>
      </c>
      <c r="DB109" s="218">
        <v>3</v>
      </c>
      <c r="DC109" s="218" t="s">
        <v>5011</v>
      </c>
      <c r="DD109" s="218" t="s">
        <v>5010</v>
      </c>
      <c r="DE109" s="220">
        <v>45046</v>
      </c>
      <c r="DF109" s="221" t="s">
        <v>5012</v>
      </c>
      <c r="DG109" s="213">
        <v>0</v>
      </c>
      <c r="DH109" s="224" t="s">
        <v>5009</v>
      </c>
      <c r="DI109" s="224" t="s">
        <v>19</v>
      </c>
      <c r="DJ109" s="224">
        <v>3</v>
      </c>
      <c r="DK109" s="224" t="s">
        <v>5011</v>
      </c>
      <c r="DL109" s="224" t="s">
        <v>5010</v>
      </c>
      <c r="DM109" s="214">
        <v>44985</v>
      </c>
      <c r="DN109" s="222" t="s">
        <v>8326</v>
      </c>
      <c r="DO109" s="218">
        <v>15715000</v>
      </c>
      <c r="DP109" s="222" t="s">
        <v>5009</v>
      </c>
      <c r="DQ109" s="222" t="s">
        <v>19</v>
      </c>
      <c r="DR109" s="222">
        <v>3</v>
      </c>
      <c r="DS109" s="222" t="s">
        <v>5011</v>
      </c>
      <c r="DT109" s="222" t="s">
        <v>5010</v>
      </c>
      <c r="DU109" s="223">
        <v>45046</v>
      </c>
      <c r="DV109" s="221" t="s">
        <v>8327</v>
      </c>
      <c r="DW109" s="213">
        <v>4970000</v>
      </c>
      <c r="DX109" s="224" t="s">
        <v>5009</v>
      </c>
      <c r="DY109" s="224" t="s">
        <v>19</v>
      </c>
      <c r="DZ109" s="224">
        <v>3</v>
      </c>
      <c r="EA109" s="224" t="s">
        <v>5011</v>
      </c>
      <c r="EB109" s="224" t="s">
        <v>5010</v>
      </c>
      <c r="EC109" s="214">
        <v>45046</v>
      </c>
      <c r="ED109" s="222" t="s">
        <v>5013</v>
      </c>
      <c r="EE109" s="218">
        <v>5459000</v>
      </c>
      <c r="EF109" s="222" t="s">
        <v>5009</v>
      </c>
      <c r="EG109" s="222" t="s">
        <v>19</v>
      </c>
      <c r="EH109" s="222">
        <v>3</v>
      </c>
      <c r="EI109" s="222" t="s">
        <v>5011</v>
      </c>
      <c r="EJ109" s="222" t="s">
        <v>5010</v>
      </c>
      <c r="EK109" s="223">
        <v>44985</v>
      </c>
      <c r="EL109" s="221" t="s">
        <v>5014</v>
      </c>
      <c r="EM109" s="213">
        <v>0</v>
      </c>
      <c r="EN109" s="224" t="s">
        <v>5009</v>
      </c>
      <c r="EO109" s="224" t="s">
        <v>19</v>
      </c>
      <c r="EP109" s="224">
        <v>3</v>
      </c>
      <c r="EQ109" s="224" t="s">
        <v>5011</v>
      </c>
      <c r="ER109" s="224" t="s">
        <v>5010</v>
      </c>
      <c r="ES109" s="214">
        <v>44985</v>
      </c>
      <c r="ET109" s="222" t="s">
        <v>8325</v>
      </c>
      <c r="EU109" s="222">
        <v>12</v>
      </c>
      <c r="EV109" s="222" t="s">
        <v>8322</v>
      </c>
      <c r="EW109" s="222" t="s">
        <v>19</v>
      </c>
      <c r="EX109" s="222">
        <v>3</v>
      </c>
      <c r="EY109" s="222" t="s">
        <v>3954</v>
      </c>
      <c r="EZ109" s="222" t="s">
        <v>8323</v>
      </c>
      <c r="FA109" s="223">
        <v>45046</v>
      </c>
      <c r="FB109" s="221" t="s">
        <v>46</v>
      </c>
      <c r="FC109" s="224">
        <v>1</v>
      </c>
      <c r="FD109" s="224">
        <v>0</v>
      </c>
      <c r="FE109" s="224" t="s">
        <v>30</v>
      </c>
      <c r="FF109" s="224">
        <v>2</v>
      </c>
      <c r="FG109" s="224" t="s">
        <v>45</v>
      </c>
      <c r="FH109" s="224">
        <v>0</v>
      </c>
      <c r="FI109" s="214">
        <v>43493</v>
      </c>
      <c r="FJ109" s="221" t="s">
        <v>50</v>
      </c>
      <c r="FK109" s="222" t="s">
        <v>14</v>
      </c>
      <c r="FL109" s="222">
        <v>0</v>
      </c>
      <c r="FM109" s="222" t="s">
        <v>14</v>
      </c>
      <c r="FN109" s="222" t="s">
        <v>14</v>
      </c>
      <c r="FO109" s="222">
        <v>0</v>
      </c>
      <c r="FP109" s="218">
        <v>0</v>
      </c>
      <c r="FQ109" s="219">
        <v>43493</v>
      </c>
      <c r="FR109" s="221" t="s">
        <v>51</v>
      </c>
      <c r="FS109" s="224" t="s">
        <v>14</v>
      </c>
      <c r="FT109" s="224">
        <v>0</v>
      </c>
      <c r="FU109" s="224" t="s">
        <v>14</v>
      </c>
      <c r="FV109" s="224" t="s">
        <v>14</v>
      </c>
      <c r="FW109" s="224">
        <v>0</v>
      </c>
      <c r="FX109" s="224">
        <v>0</v>
      </c>
      <c r="FY109" s="214">
        <v>43493</v>
      </c>
      <c r="FZ109" s="222" t="s">
        <v>3505</v>
      </c>
      <c r="GA109" s="222">
        <v>1</v>
      </c>
      <c r="GB109" s="222" t="s">
        <v>2373</v>
      </c>
      <c r="GC109" s="222" t="s">
        <v>30</v>
      </c>
      <c r="GD109" s="222">
        <v>2</v>
      </c>
      <c r="GE109" s="222" t="s">
        <v>14</v>
      </c>
      <c r="GF109" s="222" t="s">
        <v>14</v>
      </c>
      <c r="GG109" s="223">
        <v>44865</v>
      </c>
      <c r="GH109" s="221" t="s">
        <v>3511</v>
      </c>
      <c r="GI109" s="224">
        <v>2</v>
      </c>
      <c r="GJ109" s="224" t="s">
        <v>2373</v>
      </c>
      <c r="GK109" s="224" t="s">
        <v>30</v>
      </c>
      <c r="GL109" s="224">
        <v>2</v>
      </c>
      <c r="GM109" s="224" t="s">
        <v>14</v>
      </c>
      <c r="GN109" s="224" t="s">
        <v>14</v>
      </c>
      <c r="GO109" s="214">
        <v>44865</v>
      </c>
      <c r="GP109" s="222" t="s">
        <v>3506</v>
      </c>
      <c r="GQ109" s="222">
        <v>2</v>
      </c>
      <c r="GR109" s="222" t="s">
        <v>2373</v>
      </c>
      <c r="GS109" s="222" t="s">
        <v>30</v>
      </c>
      <c r="GT109" s="222">
        <v>2</v>
      </c>
      <c r="GU109" s="222" t="s">
        <v>14</v>
      </c>
      <c r="GV109" s="222" t="s">
        <v>14</v>
      </c>
      <c r="GW109" s="223">
        <v>44865</v>
      </c>
      <c r="GX109" s="221" t="s">
        <v>3512</v>
      </c>
      <c r="GY109" s="224">
        <v>0</v>
      </c>
      <c r="GZ109" s="224" t="s">
        <v>2373</v>
      </c>
      <c r="HA109" s="224" t="s">
        <v>30</v>
      </c>
      <c r="HB109" s="224">
        <v>2</v>
      </c>
      <c r="HC109" s="224" t="s">
        <v>14</v>
      </c>
      <c r="HD109" s="224" t="s">
        <v>14</v>
      </c>
      <c r="HE109" s="214">
        <v>44865</v>
      </c>
      <c r="HF109" s="222" t="s">
        <v>3504</v>
      </c>
      <c r="HG109" s="222">
        <v>3</v>
      </c>
      <c r="HH109" s="222" t="s">
        <v>2373</v>
      </c>
      <c r="HI109" s="222" t="s">
        <v>30</v>
      </c>
      <c r="HJ109" s="222">
        <v>2</v>
      </c>
      <c r="HK109" s="222" t="s">
        <v>14</v>
      </c>
      <c r="HL109" s="222" t="s">
        <v>14</v>
      </c>
      <c r="HM109" s="223">
        <v>44865</v>
      </c>
      <c r="HN109" s="221" t="s">
        <v>3510</v>
      </c>
      <c r="HO109" s="224">
        <v>3</v>
      </c>
      <c r="HP109" s="224" t="s">
        <v>2373</v>
      </c>
      <c r="HQ109" s="224" t="s">
        <v>30</v>
      </c>
      <c r="HR109" s="224">
        <v>2</v>
      </c>
      <c r="HS109" s="224" t="s">
        <v>14</v>
      </c>
      <c r="HT109" s="224" t="s">
        <v>14</v>
      </c>
      <c r="HU109" s="214">
        <v>44865</v>
      </c>
      <c r="HV109" s="222" t="s">
        <v>3507</v>
      </c>
      <c r="HW109" s="222">
        <v>0</v>
      </c>
      <c r="HX109" s="222" t="s">
        <v>2373</v>
      </c>
      <c r="HY109" s="222" t="s">
        <v>30</v>
      </c>
      <c r="HZ109" s="222">
        <v>2</v>
      </c>
      <c r="IA109" s="222" t="s">
        <v>14</v>
      </c>
      <c r="IB109" s="222" t="s">
        <v>14</v>
      </c>
      <c r="IC109" s="223">
        <v>44865</v>
      </c>
      <c r="ID109" s="221" t="s">
        <v>3509</v>
      </c>
      <c r="IE109" s="224">
        <v>0</v>
      </c>
      <c r="IF109" s="224" t="s">
        <v>2373</v>
      </c>
      <c r="IG109" s="224" t="s">
        <v>30</v>
      </c>
      <c r="IH109" s="224">
        <v>2</v>
      </c>
      <c r="II109" s="224" t="s">
        <v>14</v>
      </c>
      <c r="IJ109" s="224" t="s">
        <v>14</v>
      </c>
      <c r="IK109" s="214">
        <v>44865</v>
      </c>
      <c r="IL109" s="222" t="s">
        <v>3508</v>
      </c>
      <c r="IM109" s="222">
        <v>3</v>
      </c>
      <c r="IN109" s="222" t="s">
        <v>2373</v>
      </c>
      <c r="IO109" s="222" t="s">
        <v>30</v>
      </c>
      <c r="IP109" s="222">
        <v>2</v>
      </c>
      <c r="IQ109" s="222" t="s">
        <v>14</v>
      </c>
      <c r="IR109" s="222" t="s">
        <v>14</v>
      </c>
      <c r="IS109" s="223">
        <v>44865</v>
      </c>
    </row>
    <row r="110" spans="1:253" s="11" customFormat="1" ht="12.95" customHeight="1" x14ac:dyDescent="0.2">
      <c r="A110" s="11" t="s">
        <v>154</v>
      </c>
      <c r="B110" s="11" t="s">
        <v>9407</v>
      </c>
      <c r="C110" s="11" t="s">
        <v>155</v>
      </c>
      <c r="D110" s="11" t="s">
        <v>156</v>
      </c>
      <c r="E110" s="11" t="s">
        <v>8894</v>
      </c>
      <c r="F110" s="11" t="s">
        <v>6641</v>
      </c>
      <c r="G110" s="212">
        <v>5355000</v>
      </c>
      <c r="H110" s="213" t="s">
        <v>6638</v>
      </c>
      <c r="I110" s="213" t="s">
        <v>74</v>
      </c>
      <c r="J110" s="213">
        <v>1</v>
      </c>
      <c r="K110" s="213" t="s">
        <v>6640</v>
      </c>
      <c r="L110" s="213" t="s">
        <v>6639</v>
      </c>
      <c r="M110" s="214">
        <v>45041</v>
      </c>
      <c r="N110" s="221" t="s">
        <v>6645</v>
      </c>
      <c r="O110" s="216">
        <v>6025</v>
      </c>
      <c r="P110" s="216" t="s">
        <v>6642</v>
      </c>
      <c r="Q110" s="216" t="s">
        <v>74</v>
      </c>
      <c r="R110" s="216">
        <v>1</v>
      </c>
      <c r="S110" s="216" t="s">
        <v>6644</v>
      </c>
      <c r="T110" s="216" t="s">
        <v>6643</v>
      </c>
      <c r="U110" s="217">
        <v>45041</v>
      </c>
      <c r="V110" s="221" t="s">
        <v>6649</v>
      </c>
      <c r="W110" s="213">
        <v>5355000</v>
      </c>
      <c r="X110" s="213" t="s">
        <v>6646</v>
      </c>
      <c r="Y110" s="213" t="s">
        <v>74</v>
      </c>
      <c r="Z110" s="213">
        <v>1</v>
      </c>
      <c r="AA110" s="213" t="s">
        <v>6648</v>
      </c>
      <c r="AB110" s="213" t="s">
        <v>6647</v>
      </c>
      <c r="AC110" s="214">
        <v>45041</v>
      </c>
      <c r="AD110" s="221" t="s">
        <v>6651</v>
      </c>
      <c r="AE110" s="218">
        <v>5355000</v>
      </c>
      <c r="AF110" s="218" t="s">
        <v>6646</v>
      </c>
      <c r="AG110" s="218" t="s">
        <v>74</v>
      </c>
      <c r="AH110" s="218">
        <v>1</v>
      </c>
      <c r="AI110" s="218" t="s">
        <v>6650</v>
      </c>
      <c r="AJ110" s="218" t="s">
        <v>6647</v>
      </c>
      <c r="AK110" s="219">
        <v>45041</v>
      </c>
      <c r="AL110" s="221" t="s">
        <v>6655</v>
      </c>
      <c r="AM110" s="213">
        <v>6401000</v>
      </c>
      <c r="AN110" s="213" t="s">
        <v>6652</v>
      </c>
      <c r="AO110" s="213" t="s">
        <v>19</v>
      </c>
      <c r="AP110" s="213">
        <v>3</v>
      </c>
      <c r="AQ110" s="213" t="s">
        <v>6654</v>
      </c>
      <c r="AR110" s="213" t="s">
        <v>6653</v>
      </c>
      <c r="AS110" s="214">
        <v>45041</v>
      </c>
      <c r="AT110" s="222" t="s">
        <v>6659</v>
      </c>
      <c r="AU110" s="218">
        <v>2580</v>
      </c>
      <c r="AV110" s="218" t="s">
        <v>6656</v>
      </c>
      <c r="AW110" s="218" t="s">
        <v>1882</v>
      </c>
      <c r="AX110" s="218">
        <v>2</v>
      </c>
      <c r="AY110" s="218" t="s">
        <v>6658</v>
      </c>
      <c r="AZ110" s="218" t="s">
        <v>6657</v>
      </c>
      <c r="BA110" s="219">
        <v>45041</v>
      </c>
      <c r="BB110" s="221" t="s">
        <v>167</v>
      </c>
      <c r="BC110" s="213" t="s">
        <v>14</v>
      </c>
      <c r="BD110" s="213">
        <v>0</v>
      </c>
      <c r="BE110" s="213" t="s">
        <v>14</v>
      </c>
      <c r="BF110" s="213" t="s">
        <v>14</v>
      </c>
      <c r="BG110" s="213" t="s">
        <v>166</v>
      </c>
      <c r="BH110" s="213">
        <v>0</v>
      </c>
      <c r="BI110" s="214">
        <v>43503</v>
      </c>
      <c r="BJ110" s="222" t="s">
        <v>6662</v>
      </c>
      <c r="BK110" s="222">
        <v>178</v>
      </c>
      <c r="BL110" s="222" t="s">
        <v>6660</v>
      </c>
      <c r="BM110" s="222" t="s">
        <v>1882</v>
      </c>
      <c r="BN110" s="222">
        <v>2</v>
      </c>
      <c r="BO110" s="222" t="s">
        <v>6661</v>
      </c>
      <c r="BP110" s="218" t="s">
        <v>1396</v>
      </c>
      <c r="BQ110" s="223">
        <v>45041</v>
      </c>
      <c r="BR110" s="221" t="s">
        <v>160</v>
      </c>
      <c r="BS110" s="224">
        <v>160000</v>
      </c>
      <c r="BT110" s="224" t="s">
        <v>157</v>
      </c>
      <c r="BU110" s="224" t="s">
        <v>30</v>
      </c>
      <c r="BV110" s="224">
        <v>2</v>
      </c>
      <c r="BW110" s="224" t="s">
        <v>159</v>
      </c>
      <c r="BX110" s="224" t="s">
        <v>158</v>
      </c>
      <c r="BY110" s="214">
        <v>43503</v>
      </c>
      <c r="BZ110" s="222" t="s">
        <v>163</v>
      </c>
      <c r="CA110" s="222">
        <v>11422</v>
      </c>
      <c r="CB110" s="222" t="s">
        <v>157</v>
      </c>
      <c r="CC110" s="222" t="s">
        <v>30</v>
      </c>
      <c r="CD110" s="222">
        <v>2</v>
      </c>
      <c r="CE110" s="222" t="s">
        <v>162</v>
      </c>
      <c r="CF110" s="222" t="s">
        <v>161</v>
      </c>
      <c r="CG110" s="223">
        <v>43503</v>
      </c>
      <c r="CH110" s="221" t="s">
        <v>10034</v>
      </c>
      <c r="CI110" s="222" t="e">
        <v>#N/A</v>
      </c>
      <c r="CJ110" s="222" t="e">
        <v>#N/A</v>
      </c>
      <c r="CK110" s="222" t="e">
        <v>#N/A</v>
      </c>
      <c r="CL110" s="222" t="e">
        <v>#N/A</v>
      </c>
      <c r="CM110" s="222" t="e">
        <v>#N/A</v>
      </c>
      <c r="CN110" s="222" t="e">
        <v>#N/A</v>
      </c>
      <c r="CO110" s="225" t="e">
        <v>#N/A</v>
      </c>
      <c r="CP110" s="222" t="s">
        <v>903</v>
      </c>
      <c r="CQ110" s="224" t="s">
        <v>14</v>
      </c>
      <c r="CR110" s="224" t="s">
        <v>900</v>
      </c>
      <c r="CS110" s="224" t="s">
        <v>14</v>
      </c>
      <c r="CT110" s="224" t="s">
        <v>14</v>
      </c>
      <c r="CU110" s="224" t="s">
        <v>902</v>
      </c>
      <c r="CV110" s="224" t="s">
        <v>901</v>
      </c>
      <c r="CW110" s="214">
        <v>43816</v>
      </c>
      <c r="CX110" s="222" t="s">
        <v>6665</v>
      </c>
      <c r="CY110" s="218">
        <v>2100000</v>
      </c>
      <c r="CZ110" s="218" t="s">
        <v>6646</v>
      </c>
      <c r="DA110" s="218" t="s">
        <v>74</v>
      </c>
      <c r="DB110" s="218">
        <v>1</v>
      </c>
      <c r="DC110" s="218" t="s">
        <v>6664</v>
      </c>
      <c r="DD110" s="218" t="s">
        <v>6647</v>
      </c>
      <c r="DE110" s="220">
        <v>45041</v>
      </c>
      <c r="DF110" s="221" t="s">
        <v>6666</v>
      </c>
      <c r="DG110" s="213">
        <v>0</v>
      </c>
      <c r="DH110" s="224" t="s">
        <v>6646</v>
      </c>
      <c r="DI110" s="224" t="s">
        <v>74</v>
      </c>
      <c r="DJ110" s="224">
        <v>1</v>
      </c>
      <c r="DK110" s="224" t="s">
        <v>6664</v>
      </c>
      <c r="DL110" s="224" t="s">
        <v>6647</v>
      </c>
      <c r="DM110" s="214">
        <v>45041</v>
      </c>
      <c r="DN110" s="222" t="s">
        <v>6667</v>
      </c>
      <c r="DO110" s="218">
        <v>3255000</v>
      </c>
      <c r="DP110" s="222" t="s">
        <v>6646</v>
      </c>
      <c r="DQ110" s="222" t="s">
        <v>74</v>
      </c>
      <c r="DR110" s="222">
        <v>1</v>
      </c>
      <c r="DS110" s="222" t="s">
        <v>6664</v>
      </c>
      <c r="DT110" s="222" t="s">
        <v>6647</v>
      </c>
      <c r="DU110" s="223">
        <v>45041</v>
      </c>
      <c r="DV110" s="221" t="s">
        <v>6668</v>
      </c>
      <c r="DW110" s="213">
        <v>1335000</v>
      </c>
      <c r="DX110" s="224" t="s">
        <v>6646</v>
      </c>
      <c r="DY110" s="224" t="s">
        <v>74</v>
      </c>
      <c r="DZ110" s="224">
        <v>1</v>
      </c>
      <c r="EA110" s="224" t="s">
        <v>6664</v>
      </c>
      <c r="EB110" s="224" t="s">
        <v>6647</v>
      </c>
      <c r="EC110" s="214">
        <v>45041</v>
      </c>
      <c r="ED110" s="222" t="s">
        <v>6669</v>
      </c>
      <c r="EE110" s="218">
        <v>700000</v>
      </c>
      <c r="EF110" s="222" t="s">
        <v>6646</v>
      </c>
      <c r="EG110" s="222" t="s">
        <v>74</v>
      </c>
      <c r="EH110" s="222">
        <v>1</v>
      </c>
      <c r="EI110" s="222" t="s">
        <v>6664</v>
      </c>
      <c r="EJ110" s="222" t="s">
        <v>6647</v>
      </c>
      <c r="EK110" s="223">
        <v>45041</v>
      </c>
      <c r="EL110" s="221" t="s">
        <v>6670</v>
      </c>
      <c r="EM110" s="213">
        <v>65000</v>
      </c>
      <c r="EN110" s="224" t="s">
        <v>6646</v>
      </c>
      <c r="EO110" s="224" t="s">
        <v>74</v>
      </c>
      <c r="EP110" s="224">
        <v>1</v>
      </c>
      <c r="EQ110" s="224" t="s">
        <v>6664</v>
      </c>
      <c r="ER110" s="224" t="s">
        <v>6647</v>
      </c>
      <c r="ES110" s="214">
        <v>45041</v>
      </c>
      <c r="ET110" s="222" t="s">
        <v>6663</v>
      </c>
      <c r="EU110" s="222">
        <v>178</v>
      </c>
      <c r="EV110" s="222" t="s">
        <v>6660</v>
      </c>
      <c r="EW110" s="222" t="s">
        <v>1882</v>
      </c>
      <c r="EX110" s="222">
        <v>2</v>
      </c>
      <c r="EY110" s="222" t="s">
        <v>6661</v>
      </c>
      <c r="EZ110" s="222" t="s">
        <v>1396</v>
      </c>
      <c r="FA110" s="223">
        <v>45041</v>
      </c>
      <c r="FB110" s="221" t="s">
        <v>165</v>
      </c>
      <c r="FC110" s="224">
        <v>4</v>
      </c>
      <c r="FD110" s="224">
        <v>0</v>
      </c>
      <c r="FE110" s="224" t="s">
        <v>30</v>
      </c>
      <c r="FF110" s="224">
        <v>2</v>
      </c>
      <c r="FG110" s="224" t="s">
        <v>164</v>
      </c>
      <c r="FH110" s="224">
        <v>0</v>
      </c>
      <c r="FI110" s="214">
        <v>43503</v>
      </c>
      <c r="FJ110" s="221" t="s">
        <v>168</v>
      </c>
      <c r="FK110" s="222" t="s">
        <v>14</v>
      </c>
      <c r="FL110" s="222">
        <v>0</v>
      </c>
      <c r="FM110" s="222" t="s">
        <v>14</v>
      </c>
      <c r="FN110" s="222" t="s">
        <v>14</v>
      </c>
      <c r="FO110" s="222">
        <v>0</v>
      </c>
      <c r="FP110" s="218">
        <v>0</v>
      </c>
      <c r="FQ110" s="219">
        <v>43503</v>
      </c>
      <c r="FR110" s="221" t="s">
        <v>674</v>
      </c>
      <c r="FS110" s="224">
        <v>4950000</v>
      </c>
      <c r="FT110" s="224" t="s">
        <v>671</v>
      </c>
      <c r="FU110" s="224" t="s">
        <v>30</v>
      </c>
      <c r="FV110" s="224">
        <v>2</v>
      </c>
      <c r="FW110" s="224" t="s">
        <v>673</v>
      </c>
      <c r="FX110" s="224" t="s">
        <v>672</v>
      </c>
      <c r="FY110" s="214">
        <v>43585</v>
      </c>
      <c r="FZ110" s="222" t="s">
        <v>3514</v>
      </c>
      <c r="GA110" s="222">
        <v>1</v>
      </c>
      <c r="GB110" s="222" t="s">
        <v>2373</v>
      </c>
      <c r="GC110" s="222" t="s">
        <v>30</v>
      </c>
      <c r="GD110" s="222">
        <v>2</v>
      </c>
      <c r="GE110" s="222" t="s">
        <v>14</v>
      </c>
      <c r="GF110" s="222" t="s">
        <v>14</v>
      </c>
      <c r="GG110" s="223">
        <v>44865</v>
      </c>
      <c r="GH110" s="221" t="s">
        <v>3520</v>
      </c>
      <c r="GI110" s="224">
        <v>2</v>
      </c>
      <c r="GJ110" s="224" t="s">
        <v>2373</v>
      </c>
      <c r="GK110" s="224" t="s">
        <v>30</v>
      </c>
      <c r="GL110" s="224">
        <v>2</v>
      </c>
      <c r="GM110" s="224" t="s">
        <v>14</v>
      </c>
      <c r="GN110" s="224" t="s">
        <v>14</v>
      </c>
      <c r="GO110" s="214">
        <v>44865</v>
      </c>
      <c r="GP110" s="222" t="s">
        <v>3515</v>
      </c>
      <c r="GQ110" s="222">
        <v>3</v>
      </c>
      <c r="GR110" s="222" t="s">
        <v>2373</v>
      </c>
      <c r="GS110" s="222" t="s">
        <v>30</v>
      </c>
      <c r="GT110" s="222">
        <v>2</v>
      </c>
      <c r="GU110" s="222" t="s">
        <v>14</v>
      </c>
      <c r="GV110" s="222" t="s">
        <v>14</v>
      </c>
      <c r="GW110" s="223">
        <v>44865</v>
      </c>
      <c r="GX110" s="221" t="s">
        <v>3521</v>
      </c>
      <c r="GY110" s="224">
        <v>0</v>
      </c>
      <c r="GZ110" s="224" t="s">
        <v>2373</v>
      </c>
      <c r="HA110" s="224" t="s">
        <v>30</v>
      </c>
      <c r="HB110" s="224">
        <v>2</v>
      </c>
      <c r="HC110" s="224" t="s">
        <v>14</v>
      </c>
      <c r="HD110" s="224" t="s">
        <v>14</v>
      </c>
      <c r="HE110" s="214">
        <v>44865</v>
      </c>
      <c r="HF110" s="222" t="s">
        <v>3513</v>
      </c>
      <c r="HG110" s="222">
        <v>2</v>
      </c>
      <c r="HH110" s="222" t="s">
        <v>2373</v>
      </c>
      <c r="HI110" s="222" t="s">
        <v>30</v>
      </c>
      <c r="HJ110" s="222">
        <v>2</v>
      </c>
      <c r="HK110" s="222" t="s">
        <v>14</v>
      </c>
      <c r="HL110" s="222" t="s">
        <v>14</v>
      </c>
      <c r="HM110" s="223">
        <v>44865</v>
      </c>
      <c r="HN110" s="221" t="s">
        <v>3519</v>
      </c>
      <c r="HO110" s="224">
        <v>3</v>
      </c>
      <c r="HP110" s="224" t="s">
        <v>2373</v>
      </c>
      <c r="HQ110" s="224" t="s">
        <v>30</v>
      </c>
      <c r="HR110" s="224">
        <v>2</v>
      </c>
      <c r="HS110" s="224" t="s">
        <v>14</v>
      </c>
      <c r="HT110" s="224" t="s">
        <v>14</v>
      </c>
      <c r="HU110" s="214">
        <v>44865</v>
      </c>
      <c r="HV110" s="222" t="s">
        <v>3516</v>
      </c>
      <c r="HW110" s="222">
        <v>3</v>
      </c>
      <c r="HX110" s="222" t="s">
        <v>2373</v>
      </c>
      <c r="HY110" s="222" t="s">
        <v>30</v>
      </c>
      <c r="HZ110" s="222">
        <v>2</v>
      </c>
      <c r="IA110" s="222" t="s">
        <v>14</v>
      </c>
      <c r="IB110" s="222" t="s">
        <v>14</v>
      </c>
      <c r="IC110" s="223">
        <v>44865</v>
      </c>
      <c r="ID110" s="221" t="s">
        <v>3518</v>
      </c>
      <c r="IE110" s="224">
        <v>2</v>
      </c>
      <c r="IF110" s="224" t="s">
        <v>2373</v>
      </c>
      <c r="IG110" s="224" t="s">
        <v>30</v>
      </c>
      <c r="IH110" s="224">
        <v>2</v>
      </c>
      <c r="II110" s="224" t="s">
        <v>14</v>
      </c>
      <c r="IJ110" s="224" t="s">
        <v>14</v>
      </c>
      <c r="IK110" s="214">
        <v>44865</v>
      </c>
      <c r="IL110" s="222" t="s">
        <v>3517</v>
      </c>
      <c r="IM110" s="222">
        <v>2</v>
      </c>
      <c r="IN110" s="222" t="s">
        <v>2373</v>
      </c>
      <c r="IO110" s="222" t="s">
        <v>30</v>
      </c>
      <c r="IP110" s="222">
        <v>2</v>
      </c>
      <c r="IQ110" s="222" t="s">
        <v>14</v>
      </c>
      <c r="IR110" s="222" t="s">
        <v>14</v>
      </c>
      <c r="IS110" s="223">
        <v>44865</v>
      </c>
    </row>
    <row r="111" spans="1:253" s="11" customFormat="1" ht="12.95" customHeight="1" x14ac:dyDescent="0.2">
      <c r="A111" s="11" t="s">
        <v>585</v>
      </c>
      <c r="B111" s="11">
        <v>0</v>
      </c>
      <c r="C111" s="11" t="s">
        <v>586</v>
      </c>
      <c r="D111" s="11" t="s">
        <v>587</v>
      </c>
      <c r="E111" s="11" t="s">
        <v>9601</v>
      </c>
      <c r="F111" s="11" t="s">
        <v>5283</v>
      </c>
      <c r="G111" s="212">
        <v>19298000</v>
      </c>
      <c r="H111" s="213" t="s">
        <v>5280</v>
      </c>
      <c r="I111" s="213" t="s">
        <v>30</v>
      </c>
      <c r="J111" s="213">
        <v>2</v>
      </c>
      <c r="K111" s="213" t="s">
        <v>5282</v>
      </c>
      <c r="L111" s="213" t="s">
        <v>5281</v>
      </c>
      <c r="M111" s="214">
        <v>45007</v>
      </c>
      <c r="N111" s="221" t="s">
        <v>5287</v>
      </c>
      <c r="O111" s="216">
        <v>346651</v>
      </c>
      <c r="P111" s="216" t="s">
        <v>5284</v>
      </c>
      <c r="Q111" s="216" t="s">
        <v>30</v>
      </c>
      <c r="R111" s="216">
        <v>2</v>
      </c>
      <c r="S111" s="216" t="s">
        <v>5286</v>
      </c>
      <c r="T111" s="216" t="s">
        <v>5285</v>
      </c>
      <c r="U111" s="217">
        <v>45007</v>
      </c>
      <c r="V111" s="221" t="s">
        <v>2175</v>
      </c>
      <c r="W111" s="213">
        <v>20474000</v>
      </c>
      <c r="X111" s="213" t="s">
        <v>2166</v>
      </c>
      <c r="Y111" s="213" t="s">
        <v>30</v>
      </c>
      <c r="Z111" s="213">
        <v>2</v>
      </c>
      <c r="AA111" s="213" t="s">
        <v>2174</v>
      </c>
      <c r="AB111" s="213" t="s">
        <v>2167</v>
      </c>
      <c r="AC111" s="214">
        <v>44803</v>
      </c>
      <c r="AD111" s="221" t="s">
        <v>2177</v>
      </c>
      <c r="AE111" s="218">
        <v>16984000</v>
      </c>
      <c r="AF111" s="218" t="s">
        <v>2166</v>
      </c>
      <c r="AG111" s="218" t="s">
        <v>30</v>
      </c>
      <c r="AH111" s="218">
        <v>2</v>
      </c>
      <c r="AI111" s="218" t="s">
        <v>2176</v>
      </c>
      <c r="AJ111" s="218" t="s">
        <v>2167</v>
      </c>
      <c r="AK111" s="219">
        <v>44803</v>
      </c>
      <c r="AL111" s="221" t="s">
        <v>7417</v>
      </c>
      <c r="AM111" s="213">
        <v>5845000</v>
      </c>
      <c r="AN111" s="213" t="s">
        <v>7333</v>
      </c>
      <c r="AO111" s="213" t="s">
        <v>74</v>
      </c>
      <c r="AP111" s="213">
        <v>1</v>
      </c>
      <c r="AQ111" s="213" t="s">
        <v>7416</v>
      </c>
      <c r="AR111" s="213" t="s">
        <v>7415</v>
      </c>
      <c r="AS111" s="214">
        <v>45043</v>
      </c>
      <c r="AT111" s="222" t="s">
        <v>839</v>
      </c>
      <c r="AU111" s="218" t="s">
        <v>14</v>
      </c>
      <c r="AV111" s="218">
        <v>0</v>
      </c>
      <c r="AW111" s="218" t="s">
        <v>14</v>
      </c>
      <c r="AX111" s="218" t="s">
        <v>14</v>
      </c>
      <c r="AY111" s="218">
        <v>0</v>
      </c>
      <c r="AZ111" s="218">
        <v>0</v>
      </c>
      <c r="BA111" s="219">
        <v>43769</v>
      </c>
      <c r="BB111" s="221" t="s">
        <v>838</v>
      </c>
      <c r="BC111" s="213" t="s">
        <v>14</v>
      </c>
      <c r="BD111" s="213">
        <v>0</v>
      </c>
      <c r="BE111" s="213" t="s">
        <v>14</v>
      </c>
      <c r="BF111" s="213" t="s">
        <v>14</v>
      </c>
      <c r="BG111" s="213">
        <v>0</v>
      </c>
      <c r="BH111" s="213">
        <v>0</v>
      </c>
      <c r="BI111" s="214">
        <v>43769</v>
      </c>
      <c r="BJ111" s="222" t="s">
        <v>7419</v>
      </c>
      <c r="BK111" s="222">
        <v>1934</v>
      </c>
      <c r="BL111" s="222" t="s">
        <v>7341</v>
      </c>
      <c r="BM111" s="222" t="s">
        <v>74</v>
      </c>
      <c r="BN111" s="222">
        <v>1</v>
      </c>
      <c r="BO111" s="222" t="s">
        <v>7418</v>
      </c>
      <c r="BP111" s="218" t="s">
        <v>1396</v>
      </c>
      <c r="BQ111" s="223">
        <v>45043</v>
      </c>
      <c r="BR111" s="221" t="s">
        <v>588</v>
      </c>
      <c r="BS111" s="224">
        <v>0</v>
      </c>
      <c r="BT111" s="224">
        <v>0</v>
      </c>
      <c r="BU111" s="224" t="s">
        <v>30</v>
      </c>
      <c r="BV111" s="224">
        <v>2</v>
      </c>
      <c r="BW111" s="224">
        <v>0</v>
      </c>
      <c r="BX111" s="224">
        <v>0</v>
      </c>
      <c r="BY111" s="214">
        <v>43545</v>
      </c>
      <c r="BZ111" s="222" t="s">
        <v>591</v>
      </c>
      <c r="CA111" s="222">
        <v>4300</v>
      </c>
      <c r="CB111" s="222" t="s">
        <v>589</v>
      </c>
      <c r="CC111" s="222" t="s">
        <v>30</v>
      </c>
      <c r="CD111" s="222">
        <v>2</v>
      </c>
      <c r="CE111" s="222" t="s">
        <v>590</v>
      </c>
      <c r="CF111" s="222">
        <v>0</v>
      </c>
      <c r="CG111" s="223">
        <v>43545</v>
      </c>
      <c r="CH111" s="221" t="s">
        <v>10035</v>
      </c>
      <c r="CI111" s="222" t="e">
        <v>#N/A</v>
      </c>
      <c r="CJ111" s="222" t="e">
        <v>#N/A</v>
      </c>
      <c r="CK111" s="222" t="e">
        <v>#N/A</v>
      </c>
      <c r="CL111" s="222" t="e">
        <v>#N/A</v>
      </c>
      <c r="CM111" s="222" t="e">
        <v>#N/A</v>
      </c>
      <c r="CN111" s="222" t="e">
        <v>#N/A</v>
      </c>
      <c r="CO111" s="225" t="e">
        <v>#N/A</v>
      </c>
      <c r="CP111" s="222" t="s">
        <v>594</v>
      </c>
      <c r="CQ111" s="224">
        <v>5200000</v>
      </c>
      <c r="CR111" s="224" t="s">
        <v>592</v>
      </c>
      <c r="CS111" s="224" t="s">
        <v>30</v>
      </c>
      <c r="CT111" s="224">
        <v>2</v>
      </c>
      <c r="CU111" s="224" t="s">
        <v>593</v>
      </c>
      <c r="CV111" s="224">
        <v>0</v>
      </c>
      <c r="CW111" s="214">
        <v>43545</v>
      </c>
      <c r="CX111" s="222" t="s">
        <v>2178</v>
      </c>
      <c r="CY111" s="218">
        <v>10772000</v>
      </c>
      <c r="CZ111" s="218" t="s">
        <v>2166</v>
      </c>
      <c r="DA111" s="218" t="s">
        <v>30</v>
      </c>
      <c r="DB111" s="218">
        <v>2</v>
      </c>
      <c r="DC111" s="218" t="s">
        <v>2168</v>
      </c>
      <c r="DD111" s="218" t="s">
        <v>2167</v>
      </c>
      <c r="DE111" s="220">
        <v>44803</v>
      </c>
      <c r="DF111" s="221" t="s">
        <v>2169</v>
      </c>
      <c r="DG111" s="213">
        <v>3490000</v>
      </c>
      <c r="DH111" s="224" t="s">
        <v>2166</v>
      </c>
      <c r="DI111" s="224" t="s">
        <v>30</v>
      </c>
      <c r="DJ111" s="224">
        <v>2</v>
      </c>
      <c r="DK111" s="224" t="s">
        <v>2168</v>
      </c>
      <c r="DL111" s="224" t="s">
        <v>2167</v>
      </c>
      <c r="DM111" s="214">
        <v>44803</v>
      </c>
      <c r="DN111" s="222" t="s">
        <v>2170</v>
      </c>
      <c r="DO111" s="218">
        <v>6212000</v>
      </c>
      <c r="DP111" s="222" t="s">
        <v>2166</v>
      </c>
      <c r="DQ111" s="222" t="s">
        <v>30</v>
      </c>
      <c r="DR111" s="222">
        <v>2</v>
      </c>
      <c r="DS111" s="222" t="s">
        <v>2168</v>
      </c>
      <c r="DT111" s="222" t="s">
        <v>2167</v>
      </c>
      <c r="DU111" s="223">
        <v>44803</v>
      </c>
      <c r="DV111" s="221" t="s">
        <v>2171</v>
      </c>
      <c r="DW111" s="213">
        <v>6409000</v>
      </c>
      <c r="DX111" s="224" t="s">
        <v>2166</v>
      </c>
      <c r="DY111" s="224" t="s">
        <v>30</v>
      </c>
      <c r="DZ111" s="224">
        <v>2</v>
      </c>
      <c r="EA111" s="224" t="s">
        <v>2168</v>
      </c>
      <c r="EB111" s="224" t="s">
        <v>2167</v>
      </c>
      <c r="EC111" s="214">
        <v>44803</v>
      </c>
      <c r="ED111" s="222" t="s">
        <v>2172</v>
      </c>
      <c r="EE111" s="218">
        <v>3452000</v>
      </c>
      <c r="EF111" s="222" t="s">
        <v>2166</v>
      </c>
      <c r="EG111" s="222" t="s">
        <v>30</v>
      </c>
      <c r="EH111" s="222">
        <v>2</v>
      </c>
      <c r="EI111" s="222" t="s">
        <v>2168</v>
      </c>
      <c r="EJ111" s="222" t="s">
        <v>2167</v>
      </c>
      <c r="EK111" s="223">
        <v>44803</v>
      </c>
      <c r="EL111" s="221" t="s">
        <v>2173</v>
      </c>
      <c r="EM111" s="213">
        <v>911000</v>
      </c>
      <c r="EN111" s="224" t="s">
        <v>2166</v>
      </c>
      <c r="EO111" s="224" t="s">
        <v>30</v>
      </c>
      <c r="EP111" s="224">
        <v>2</v>
      </c>
      <c r="EQ111" s="224" t="s">
        <v>2168</v>
      </c>
      <c r="ER111" s="224" t="s">
        <v>2167</v>
      </c>
      <c r="ES111" s="214">
        <v>44803</v>
      </c>
      <c r="ET111" s="222" t="s">
        <v>7421</v>
      </c>
      <c r="EU111" s="222">
        <v>1934</v>
      </c>
      <c r="EV111" s="222" t="s">
        <v>7341</v>
      </c>
      <c r="EW111" s="222" t="s">
        <v>74</v>
      </c>
      <c r="EX111" s="222">
        <v>1</v>
      </c>
      <c r="EY111" s="222" t="s">
        <v>7420</v>
      </c>
      <c r="EZ111" s="222" t="s">
        <v>1396</v>
      </c>
      <c r="FA111" s="223">
        <v>45043</v>
      </c>
      <c r="FB111" s="221" t="s">
        <v>7423</v>
      </c>
      <c r="FC111" s="224">
        <v>5</v>
      </c>
      <c r="FD111" s="224" t="s">
        <v>7333</v>
      </c>
      <c r="FE111" s="224" t="s">
        <v>74</v>
      </c>
      <c r="FF111" s="224">
        <v>1</v>
      </c>
      <c r="FG111" s="224" t="s">
        <v>7422</v>
      </c>
      <c r="FH111" s="224" t="s">
        <v>7415</v>
      </c>
      <c r="FI111" s="214">
        <v>45043</v>
      </c>
      <c r="FJ111" s="221" t="s">
        <v>690</v>
      </c>
      <c r="FK111" s="222" t="s">
        <v>14</v>
      </c>
      <c r="FL111" s="222" t="s">
        <v>689</v>
      </c>
      <c r="FM111" s="222" t="s">
        <v>30</v>
      </c>
      <c r="FN111" s="222">
        <v>2</v>
      </c>
      <c r="FO111" s="222" t="s">
        <v>14</v>
      </c>
      <c r="FP111" s="218" t="s">
        <v>14</v>
      </c>
      <c r="FQ111" s="219">
        <v>43586</v>
      </c>
      <c r="FR111" s="221" t="s">
        <v>693</v>
      </c>
      <c r="FS111" s="224">
        <v>800000</v>
      </c>
      <c r="FT111" s="224" t="s">
        <v>689</v>
      </c>
      <c r="FU111" s="224" t="s">
        <v>30</v>
      </c>
      <c r="FV111" s="224">
        <v>2</v>
      </c>
      <c r="FW111" s="224" t="s">
        <v>692</v>
      </c>
      <c r="FX111" s="224" t="s">
        <v>691</v>
      </c>
      <c r="FY111" s="214">
        <v>43586</v>
      </c>
      <c r="FZ111" s="222" t="s">
        <v>3061</v>
      </c>
      <c r="GA111" s="222">
        <v>1</v>
      </c>
      <c r="GB111" s="222" t="s">
        <v>2373</v>
      </c>
      <c r="GC111" s="222" t="s">
        <v>30</v>
      </c>
      <c r="GD111" s="222">
        <v>2</v>
      </c>
      <c r="GE111" s="222" t="s">
        <v>14</v>
      </c>
      <c r="GF111" s="222" t="s">
        <v>14</v>
      </c>
      <c r="GG111" s="223">
        <v>44863</v>
      </c>
      <c r="GH111" s="221" t="s">
        <v>3067</v>
      </c>
      <c r="GI111" s="224">
        <v>3</v>
      </c>
      <c r="GJ111" s="224" t="s">
        <v>2373</v>
      </c>
      <c r="GK111" s="224" t="s">
        <v>30</v>
      </c>
      <c r="GL111" s="224">
        <v>2</v>
      </c>
      <c r="GM111" s="224" t="s">
        <v>14</v>
      </c>
      <c r="GN111" s="224" t="s">
        <v>14</v>
      </c>
      <c r="GO111" s="214">
        <v>44863</v>
      </c>
      <c r="GP111" s="222" t="s">
        <v>3062</v>
      </c>
      <c r="GQ111" s="222">
        <v>1</v>
      </c>
      <c r="GR111" s="222" t="s">
        <v>2373</v>
      </c>
      <c r="GS111" s="222" t="s">
        <v>30</v>
      </c>
      <c r="GT111" s="222">
        <v>2</v>
      </c>
      <c r="GU111" s="222" t="s">
        <v>14</v>
      </c>
      <c r="GV111" s="222" t="s">
        <v>14</v>
      </c>
      <c r="GW111" s="223">
        <v>44863</v>
      </c>
      <c r="GX111" s="221" t="s">
        <v>3068</v>
      </c>
      <c r="GY111" s="224">
        <v>3</v>
      </c>
      <c r="GZ111" s="224" t="s">
        <v>2373</v>
      </c>
      <c r="HA111" s="224" t="s">
        <v>30</v>
      </c>
      <c r="HB111" s="224">
        <v>2</v>
      </c>
      <c r="HC111" s="224" t="s">
        <v>14</v>
      </c>
      <c r="HD111" s="224" t="s">
        <v>14</v>
      </c>
      <c r="HE111" s="214">
        <v>44863</v>
      </c>
      <c r="HF111" s="222" t="s">
        <v>3060</v>
      </c>
      <c r="HG111" s="222">
        <v>2</v>
      </c>
      <c r="HH111" s="222" t="s">
        <v>2373</v>
      </c>
      <c r="HI111" s="222" t="s">
        <v>30</v>
      </c>
      <c r="HJ111" s="222">
        <v>2</v>
      </c>
      <c r="HK111" s="222" t="s">
        <v>14</v>
      </c>
      <c r="HL111" s="222" t="s">
        <v>14</v>
      </c>
      <c r="HM111" s="223">
        <v>44863</v>
      </c>
      <c r="HN111" s="221" t="s">
        <v>3066</v>
      </c>
      <c r="HO111" s="224">
        <v>3</v>
      </c>
      <c r="HP111" s="224" t="s">
        <v>2373</v>
      </c>
      <c r="HQ111" s="224" t="s">
        <v>30</v>
      </c>
      <c r="HR111" s="224">
        <v>2</v>
      </c>
      <c r="HS111" s="224" t="s">
        <v>14</v>
      </c>
      <c r="HT111" s="224" t="s">
        <v>14</v>
      </c>
      <c r="HU111" s="214">
        <v>44863</v>
      </c>
      <c r="HV111" s="222" t="s">
        <v>3063</v>
      </c>
      <c r="HW111" s="222">
        <v>3</v>
      </c>
      <c r="HX111" s="222" t="s">
        <v>2373</v>
      </c>
      <c r="HY111" s="222" t="s">
        <v>30</v>
      </c>
      <c r="HZ111" s="222">
        <v>2</v>
      </c>
      <c r="IA111" s="222" t="s">
        <v>14</v>
      </c>
      <c r="IB111" s="222" t="s">
        <v>14</v>
      </c>
      <c r="IC111" s="223">
        <v>44863</v>
      </c>
      <c r="ID111" s="221" t="s">
        <v>3065</v>
      </c>
      <c r="IE111" s="224">
        <v>3</v>
      </c>
      <c r="IF111" s="224" t="s">
        <v>2373</v>
      </c>
      <c r="IG111" s="224" t="s">
        <v>30</v>
      </c>
      <c r="IH111" s="224">
        <v>2</v>
      </c>
      <c r="II111" s="224" t="s">
        <v>14</v>
      </c>
      <c r="IJ111" s="224" t="s">
        <v>14</v>
      </c>
      <c r="IK111" s="214">
        <v>44863</v>
      </c>
      <c r="IL111" s="222" t="s">
        <v>3064</v>
      </c>
      <c r="IM111" s="222">
        <v>3</v>
      </c>
      <c r="IN111" s="222" t="s">
        <v>2373</v>
      </c>
      <c r="IO111" s="222" t="s">
        <v>30</v>
      </c>
      <c r="IP111" s="222">
        <v>2</v>
      </c>
      <c r="IQ111" s="222" t="s">
        <v>14</v>
      </c>
      <c r="IR111" s="222" t="s">
        <v>14</v>
      </c>
      <c r="IS111" s="223">
        <v>44863</v>
      </c>
    </row>
    <row r="112" spans="1:253" s="11" customFormat="1" ht="12.95" customHeight="1" x14ac:dyDescent="0.2">
      <c r="A112" s="11" t="s">
        <v>675</v>
      </c>
      <c r="B112" s="11">
        <v>0</v>
      </c>
      <c r="C112" s="11" t="s">
        <v>676</v>
      </c>
      <c r="D112" s="11" t="s">
        <v>677</v>
      </c>
      <c r="E112" s="11" t="s">
        <v>9607</v>
      </c>
      <c r="F112" s="11" t="s">
        <v>2068</v>
      </c>
      <c r="G112" s="212">
        <v>837127000</v>
      </c>
      <c r="H112" s="213" t="s">
        <v>2065</v>
      </c>
      <c r="I112" s="213" t="s">
        <v>74</v>
      </c>
      <c r="J112" s="213">
        <v>1</v>
      </c>
      <c r="K112" s="213" t="s">
        <v>2067</v>
      </c>
      <c r="L112" s="213" t="s">
        <v>2066</v>
      </c>
      <c r="M112" s="214">
        <v>44802</v>
      </c>
      <c r="N112" s="221" t="s">
        <v>2072</v>
      </c>
      <c r="O112" s="216">
        <v>5811256</v>
      </c>
      <c r="P112" s="216" t="s">
        <v>2069</v>
      </c>
      <c r="Q112" s="216" t="s">
        <v>30</v>
      </c>
      <c r="R112" s="216">
        <v>2</v>
      </c>
      <c r="S112" s="216" t="s">
        <v>2071</v>
      </c>
      <c r="T112" s="216" t="s">
        <v>2070</v>
      </c>
      <c r="U112" s="217">
        <v>44802</v>
      </c>
      <c r="V112" s="221" t="s">
        <v>2076</v>
      </c>
      <c r="W112" s="213">
        <v>214402000</v>
      </c>
      <c r="X112" s="213" t="s">
        <v>2073</v>
      </c>
      <c r="Y112" s="213" t="s">
        <v>30</v>
      </c>
      <c r="Z112" s="213">
        <v>2</v>
      </c>
      <c r="AA112" s="213" t="s">
        <v>2075</v>
      </c>
      <c r="AB112" s="213" t="s">
        <v>2074</v>
      </c>
      <c r="AC112" s="214">
        <v>44802</v>
      </c>
      <c r="AD112" s="221" t="s">
        <v>2080</v>
      </c>
      <c r="AE112" s="218">
        <v>64593000</v>
      </c>
      <c r="AF112" s="218" t="s">
        <v>2077</v>
      </c>
      <c r="AG112" s="218" t="s">
        <v>30</v>
      </c>
      <c r="AH112" s="218">
        <v>2</v>
      </c>
      <c r="AI112" s="218" t="s">
        <v>2079</v>
      </c>
      <c r="AJ112" s="218" t="s">
        <v>2078</v>
      </c>
      <c r="AK112" s="219">
        <v>44802</v>
      </c>
      <c r="AL112" s="221" t="s">
        <v>2084</v>
      </c>
      <c r="AM112" s="213">
        <v>11996000</v>
      </c>
      <c r="AN112" s="213" t="s">
        <v>2081</v>
      </c>
      <c r="AO112" s="213" t="s">
        <v>30</v>
      </c>
      <c r="AP112" s="213">
        <v>2</v>
      </c>
      <c r="AQ112" s="213" t="s">
        <v>2083</v>
      </c>
      <c r="AR112" s="213" t="s">
        <v>2082</v>
      </c>
      <c r="AS112" s="214">
        <v>44802</v>
      </c>
      <c r="AT112" s="222" t="s">
        <v>2087</v>
      </c>
      <c r="AU112" s="218" t="s">
        <v>14</v>
      </c>
      <c r="AV112" s="218" t="s">
        <v>1228</v>
      </c>
      <c r="AW112" s="218" t="s">
        <v>14</v>
      </c>
      <c r="AX112" s="218" t="s">
        <v>14</v>
      </c>
      <c r="AY112" s="218" t="s">
        <v>2085</v>
      </c>
      <c r="AZ112" s="218" t="s">
        <v>14</v>
      </c>
      <c r="BA112" s="219">
        <v>44802</v>
      </c>
      <c r="BB112" s="221" t="s">
        <v>2086</v>
      </c>
      <c r="BC112" s="213" t="s">
        <v>14</v>
      </c>
      <c r="BD112" s="213" t="s">
        <v>1228</v>
      </c>
      <c r="BE112" s="213" t="s">
        <v>14</v>
      </c>
      <c r="BF112" s="213" t="s">
        <v>14</v>
      </c>
      <c r="BG112" s="213" t="s">
        <v>2085</v>
      </c>
      <c r="BH112" s="213" t="s">
        <v>14</v>
      </c>
      <c r="BI112" s="214">
        <v>44802</v>
      </c>
      <c r="BJ112" s="222" t="s">
        <v>2091</v>
      </c>
      <c r="BK112" s="222">
        <v>512</v>
      </c>
      <c r="BL112" s="222" t="s">
        <v>2088</v>
      </c>
      <c r="BM112" s="222" t="s">
        <v>30</v>
      </c>
      <c r="BN112" s="222">
        <v>2</v>
      </c>
      <c r="BO112" s="222" t="s">
        <v>2090</v>
      </c>
      <c r="BP112" s="218" t="s">
        <v>2089</v>
      </c>
      <c r="BQ112" s="223">
        <v>44802</v>
      </c>
      <c r="BR112" s="221" t="s">
        <v>2096</v>
      </c>
      <c r="BS112" s="224" t="s">
        <v>14</v>
      </c>
      <c r="BT112" s="224" t="s">
        <v>1228</v>
      </c>
      <c r="BU112" s="224" t="s">
        <v>14</v>
      </c>
      <c r="BV112" s="224" t="s">
        <v>14</v>
      </c>
      <c r="BW112" s="224" t="s">
        <v>15</v>
      </c>
      <c r="BX112" s="224" t="s">
        <v>14</v>
      </c>
      <c r="BY112" s="214">
        <v>44802</v>
      </c>
      <c r="BZ112" s="222" t="s">
        <v>2097</v>
      </c>
      <c r="CA112" s="222" t="s">
        <v>14</v>
      </c>
      <c r="CB112" s="222" t="s">
        <v>1228</v>
      </c>
      <c r="CC112" s="222" t="s">
        <v>14</v>
      </c>
      <c r="CD112" s="222" t="s">
        <v>14</v>
      </c>
      <c r="CE112" s="222" t="s">
        <v>15</v>
      </c>
      <c r="CF112" s="222" t="s">
        <v>14</v>
      </c>
      <c r="CG112" s="223">
        <v>44802</v>
      </c>
      <c r="CH112" s="221" t="s">
        <v>10036</v>
      </c>
      <c r="CI112" s="222" t="e">
        <v>#N/A</v>
      </c>
      <c r="CJ112" s="222" t="e">
        <v>#N/A</v>
      </c>
      <c r="CK112" s="222" t="e">
        <v>#N/A</v>
      </c>
      <c r="CL112" s="222" t="e">
        <v>#N/A</v>
      </c>
      <c r="CM112" s="222" t="e">
        <v>#N/A</v>
      </c>
      <c r="CN112" s="222" t="e">
        <v>#N/A</v>
      </c>
      <c r="CO112" s="225" t="e">
        <v>#N/A</v>
      </c>
      <c r="CP112" s="222" t="s">
        <v>2098</v>
      </c>
      <c r="CQ112" s="224" t="s">
        <v>14</v>
      </c>
      <c r="CR112" s="224" t="s">
        <v>1228</v>
      </c>
      <c r="CS112" s="224" t="s">
        <v>14</v>
      </c>
      <c r="CT112" s="224" t="s">
        <v>14</v>
      </c>
      <c r="CU112" s="224" t="s">
        <v>15</v>
      </c>
      <c r="CV112" s="224" t="s">
        <v>14</v>
      </c>
      <c r="CW112" s="214">
        <v>44802</v>
      </c>
      <c r="CX112" s="222" t="s">
        <v>2101</v>
      </c>
      <c r="CY112" s="218">
        <v>26943000</v>
      </c>
      <c r="CZ112" s="218" t="s">
        <v>2099</v>
      </c>
      <c r="DA112" s="218" t="s">
        <v>30</v>
      </c>
      <c r="DB112" s="218">
        <v>2</v>
      </c>
      <c r="DC112" s="218" t="s">
        <v>2108</v>
      </c>
      <c r="DD112" s="218" t="s">
        <v>2100</v>
      </c>
      <c r="DE112" s="220">
        <v>44802</v>
      </c>
      <c r="DF112" s="221" t="s">
        <v>2105</v>
      </c>
      <c r="DG112" s="213">
        <v>149809000</v>
      </c>
      <c r="DH112" s="224" t="s">
        <v>2102</v>
      </c>
      <c r="DI112" s="224" t="s">
        <v>30</v>
      </c>
      <c r="DJ112" s="224">
        <v>2</v>
      </c>
      <c r="DK112" s="224" t="s">
        <v>2104</v>
      </c>
      <c r="DL112" s="224" t="s">
        <v>2103</v>
      </c>
      <c r="DM112" s="214">
        <v>44802</v>
      </c>
      <c r="DN112" s="222" t="s">
        <v>2107</v>
      </c>
      <c r="DO112" s="218">
        <v>37651000</v>
      </c>
      <c r="DP112" s="222" t="s">
        <v>2102</v>
      </c>
      <c r="DQ112" s="222" t="s">
        <v>30</v>
      </c>
      <c r="DR112" s="222">
        <v>2</v>
      </c>
      <c r="DS112" s="222" t="s">
        <v>2106</v>
      </c>
      <c r="DT112" s="222" t="s">
        <v>2103</v>
      </c>
      <c r="DU112" s="223">
        <v>44802</v>
      </c>
      <c r="DV112" s="221" t="s">
        <v>2109</v>
      </c>
      <c r="DW112" s="213">
        <v>26943000</v>
      </c>
      <c r="DX112" s="224" t="s">
        <v>2099</v>
      </c>
      <c r="DY112" s="224" t="s">
        <v>30</v>
      </c>
      <c r="DZ112" s="224">
        <v>2</v>
      </c>
      <c r="EA112" s="224" t="s">
        <v>2108</v>
      </c>
      <c r="EB112" s="224" t="s">
        <v>2100</v>
      </c>
      <c r="EC112" s="214">
        <v>44802</v>
      </c>
      <c r="ED112" s="222" t="s">
        <v>2111</v>
      </c>
      <c r="EE112" s="218">
        <v>0</v>
      </c>
      <c r="EF112" s="222" t="s">
        <v>2099</v>
      </c>
      <c r="EG112" s="222" t="s">
        <v>19</v>
      </c>
      <c r="EH112" s="222">
        <v>3</v>
      </c>
      <c r="EI112" s="222" t="s">
        <v>2110</v>
      </c>
      <c r="EJ112" s="222" t="s">
        <v>2100</v>
      </c>
      <c r="EK112" s="223">
        <v>44802</v>
      </c>
      <c r="EL112" s="221" t="s">
        <v>1454</v>
      </c>
      <c r="EM112" s="213">
        <v>0</v>
      </c>
      <c r="EN112" s="224" t="s">
        <v>1228</v>
      </c>
      <c r="EO112" s="224" t="s">
        <v>19</v>
      </c>
      <c r="EP112" s="224">
        <v>3</v>
      </c>
      <c r="EQ112" s="224" t="s">
        <v>1453</v>
      </c>
      <c r="ER112" s="224" t="s">
        <v>14</v>
      </c>
      <c r="ES112" s="214">
        <v>44634</v>
      </c>
      <c r="ET112" s="222" t="s">
        <v>2095</v>
      </c>
      <c r="EU112" s="222">
        <v>4004</v>
      </c>
      <c r="EV112" s="222" t="s">
        <v>2092</v>
      </c>
      <c r="EW112" s="222" t="s">
        <v>30</v>
      </c>
      <c r="EX112" s="222">
        <v>2</v>
      </c>
      <c r="EY112" s="222" t="s">
        <v>2094</v>
      </c>
      <c r="EZ112" s="222" t="s">
        <v>2093</v>
      </c>
      <c r="FA112" s="223">
        <v>44802</v>
      </c>
      <c r="FB112" s="221" t="s">
        <v>2115</v>
      </c>
      <c r="FC112" s="224">
        <v>5</v>
      </c>
      <c r="FD112" s="224" t="s">
        <v>2112</v>
      </c>
      <c r="FE112" s="224" t="s">
        <v>30</v>
      </c>
      <c r="FF112" s="224">
        <v>2</v>
      </c>
      <c r="FG112" s="224" t="s">
        <v>2114</v>
      </c>
      <c r="FH112" s="224" t="s">
        <v>2113</v>
      </c>
      <c r="FI112" s="214">
        <v>44802</v>
      </c>
      <c r="FJ112" s="221" t="s">
        <v>679</v>
      </c>
      <c r="FK112" s="222" t="s">
        <v>14</v>
      </c>
      <c r="FL112" s="222">
        <v>0</v>
      </c>
      <c r="FM112" s="222" t="s">
        <v>14</v>
      </c>
      <c r="FN112" s="222" t="s">
        <v>14</v>
      </c>
      <c r="FO112" s="222" t="s">
        <v>678</v>
      </c>
      <c r="FP112" s="218">
        <v>0</v>
      </c>
      <c r="FQ112" s="219">
        <v>43585</v>
      </c>
      <c r="FR112" s="221" t="s">
        <v>680</v>
      </c>
      <c r="FS112" s="224" t="s">
        <v>14</v>
      </c>
      <c r="FT112" s="224">
        <v>0</v>
      </c>
      <c r="FU112" s="224" t="s">
        <v>14</v>
      </c>
      <c r="FV112" s="224" t="s">
        <v>14</v>
      </c>
      <c r="FW112" s="224">
        <v>0</v>
      </c>
      <c r="FX112" s="224">
        <v>0</v>
      </c>
      <c r="FY112" s="214">
        <v>43585</v>
      </c>
      <c r="FZ112" s="222" t="s">
        <v>3523</v>
      </c>
      <c r="GA112" s="222">
        <v>1</v>
      </c>
      <c r="GB112" s="222" t="s">
        <v>2373</v>
      </c>
      <c r="GC112" s="222" t="s">
        <v>30</v>
      </c>
      <c r="GD112" s="222">
        <v>2</v>
      </c>
      <c r="GE112" s="222" t="s">
        <v>14</v>
      </c>
      <c r="GF112" s="222" t="s">
        <v>14</v>
      </c>
      <c r="GG112" s="223">
        <v>44865</v>
      </c>
      <c r="GH112" s="221" t="s">
        <v>3529</v>
      </c>
      <c r="GI112" s="224">
        <v>2</v>
      </c>
      <c r="GJ112" s="224" t="s">
        <v>2373</v>
      </c>
      <c r="GK112" s="224" t="s">
        <v>30</v>
      </c>
      <c r="GL112" s="224">
        <v>2</v>
      </c>
      <c r="GM112" s="224" t="s">
        <v>14</v>
      </c>
      <c r="GN112" s="224" t="s">
        <v>14</v>
      </c>
      <c r="GO112" s="214">
        <v>44865</v>
      </c>
      <c r="GP112" s="222" t="s">
        <v>3524</v>
      </c>
      <c r="GQ112" s="222">
        <v>2</v>
      </c>
      <c r="GR112" s="222" t="s">
        <v>2373</v>
      </c>
      <c r="GS112" s="222" t="s">
        <v>30</v>
      </c>
      <c r="GT112" s="222">
        <v>2</v>
      </c>
      <c r="GU112" s="222" t="s">
        <v>14</v>
      </c>
      <c r="GV112" s="222" t="s">
        <v>14</v>
      </c>
      <c r="GW112" s="223">
        <v>44865</v>
      </c>
      <c r="GX112" s="221" t="s">
        <v>3530</v>
      </c>
      <c r="GY112" s="224">
        <v>1</v>
      </c>
      <c r="GZ112" s="224" t="s">
        <v>2373</v>
      </c>
      <c r="HA112" s="224" t="s">
        <v>30</v>
      </c>
      <c r="HB112" s="224">
        <v>2</v>
      </c>
      <c r="HC112" s="224" t="s">
        <v>14</v>
      </c>
      <c r="HD112" s="224" t="s">
        <v>14</v>
      </c>
      <c r="HE112" s="214">
        <v>44865</v>
      </c>
      <c r="HF112" s="222" t="s">
        <v>3522</v>
      </c>
      <c r="HG112" s="222">
        <v>2</v>
      </c>
      <c r="HH112" s="222" t="s">
        <v>2373</v>
      </c>
      <c r="HI112" s="222" t="s">
        <v>30</v>
      </c>
      <c r="HJ112" s="222">
        <v>2</v>
      </c>
      <c r="HK112" s="222" t="s">
        <v>14</v>
      </c>
      <c r="HL112" s="222" t="s">
        <v>14</v>
      </c>
      <c r="HM112" s="223">
        <v>44865</v>
      </c>
      <c r="HN112" s="221" t="s">
        <v>3528</v>
      </c>
      <c r="HO112" s="224">
        <v>2</v>
      </c>
      <c r="HP112" s="224" t="s">
        <v>2373</v>
      </c>
      <c r="HQ112" s="224" t="s">
        <v>30</v>
      </c>
      <c r="HR112" s="224">
        <v>2</v>
      </c>
      <c r="HS112" s="224" t="s">
        <v>14</v>
      </c>
      <c r="HT112" s="224" t="s">
        <v>14</v>
      </c>
      <c r="HU112" s="214">
        <v>44865</v>
      </c>
      <c r="HV112" s="222" t="s">
        <v>3525</v>
      </c>
      <c r="HW112" s="222">
        <v>2</v>
      </c>
      <c r="HX112" s="222" t="s">
        <v>2373</v>
      </c>
      <c r="HY112" s="222" t="s">
        <v>30</v>
      </c>
      <c r="HZ112" s="222">
        <v>2</v>
      </c>
      <c r="IA112" s="222" t="s">
        <v>14</v>
      </c>
      <c r="IB112" s="222" t="s">
        <v>14</v>
      </c>
      <c r="IC112" s="223">
        <v>44865</v>
      </c>
      <c r="ID112" s="221" t="s">
        <v>3527</v>
      </c>
      <c r="IE112" s="224">
        <v>3</v>
      </c>
      <c r="IF112" s="224" t="s">
        <v>2373</v>
      </c>
      <c r="IG112" s="224" t="s">
        <v>30</v>
      </c>
      <c r="IH112" s="224">
        <v>2</v>
      </c>
      <c r="II112" s="224" t="s">
        <v>14</v>
      </c>
      <c r="IJ112" s="224" t="s">
        <v>14</v>
      </c>
      <c r="IK112" s="214">
        <v>44865</v>
      </c>
      <c r="IL112" s="222" t="s">
        <v>3526</v>
      </c>
      <c r="IM112" s="222">
        <v>3</v>
      </c>
      <c r="IN112" s="222" t="s">
        <v>2373</v>
      </c>
      <c r="IO112" s="222" t="s">
        <v>30</v>
      </c>
      <c r="IP112" s="222">
        <v>2</v>
      </c>
      <c r="IQ112" s="222" t="s">
        <v>14</v>
      </c>
      <c r="IR112" s="222" t="s">
        <v>14</v>
      </c>
      <c r="IS112" s="223">
        <v>44865</v>
      </c>
    </row>
    <row r="113" spans="1:253" s="11" customFormat="1" ht="12.95" customHeight="1" x14ac:dyDescent="0.2">
      <c r="A113" s="11" t="s">
        <v>635</v>
      </c>
      <c r="B113" s="11">
        <v>0</v>
      </c>
      <c r="C113" s="11" t="s">
        <v>636</v>
      </c>
      <c r="D113" s="11" t="s">
        <v>637</v>
      </c>
      <c r="E113" s="11" t="s">
        <v>9612</v>
      </c>
      <c r="F113" s="11" t="s">
        <v>1805</v>
      </c>
      <c r="G113" s="212">
        <v>1583009000</v>
      </c>
      <c r="H113" s="213" t="s">
        <v>1802</v>
      </c>
      <c r="I113" s="213" t="s">
        <v>30</v>
      </c>
      <c r="J113" s="213">
        <v>2</v>
      </c>
      <c r="K113" s="213" t="s">
        <v>1804</v>
      </c>
      <c r="L113" s="213" t="s">
        <v>1803</v>
      </c>
      <c r="M113" s="214">
        <v>44766</v>
      </c>
      <c r="N113" s="221" t="s">
        <v>2033</v>
      </c>
      <c r="O113" s="216">
        <v>235533</v>
      </c>
      <c r="P113" s="216" t="s">
        <v>2030</v>
      </c>
      <c r="Q113" s="216" t="s">
        <v>1882</v>
      </c>
      <c r="R113" s="216">
        <v>2</v>
      </c>
      <c r="S113" s="216" t="s">
        <v>2032</v>
      </c>
      <c r="T113" s="216" t="s">
        <v>2031</v>
      </c>
      <c r="U113" s="217">
        <v>44800</v>
      </c>
      <c r="V113" s="221" t="s">
        <v>2035</v>
      </c>
      <c r="W113" s="213">
        <v>16781000</v>
      </c>
      <c r="X113" s="213" t="s">
        <v>2030</v>
      </c>
      <c r="Y113" s="213" t="s">
        <v>19</v>
      </c>
      <c r="Z113" s="213">
        <v>3</v>
      </c>
      <c r="AA113" s="213" t="s">
        <v>2034</v>
      </c>
      <c r="AB113" s="213" t="s">
        <v>2031</v>
      </c>
      <c r="AC113" s="214">
        <v>44800</v>
      </c>
      <c r="AD113" s="221" t="s">
        <v>1133</v>
      </c>
      <c r="AE113" s="218">
        <v>16991000</v>
      </c>
      <c r="AF113" s="218" t="s">
        <v>1130</v>
      </c>
      <c r="AG113" s="218" t="s">
        <v>30</v>
      </c>
      <c r="AH113" s="218">
        <v>2</v>
      </c>
      <c r="AI113" s="218" t="s">
        <v>1132</v>
      </c>
      <c r="AJ113" s="218" t="s">
        <v>1131</v>
      </c>
      <c r="AK113" s="219">
        <v>44110</v>
      </c>
      <c r="AL113" s="221" t="s">
        <v>848</v>
      </c>
      <c r="AM113" s="213" t="s">
        <v>14</v>
      </c>
      <c r="AN113" s="213" t="s">
        <v>14</v>
      </c>
      <c r="AO113" s="213" t="s">
        <v>14</v>
      </c>
      <c r="AP113" s="213" t="s">
        <v>14</v>
      </c>
      <c r="AQ113" s="213" t="s">
        <v>847</v>
      </c>
      <c r="AR113" s="213" t="s">
        <v>14</v>
      </c>
      <c r="AS113" s="214">
        <v>43787</v>
      </c>
      <c r="AT113" s="222" t="s">
        <v>647</v>
      </c>
      <c r="AU113" s="218" t="s">
        <v>14</v>
      </c>
      <c r="AV113" s="218" t="s">
        <v>14</v>
      </c>
      <c r="AW113" s="218" t="s">
        <v>14</v>
      </c>
      <c r="AX113" s="218" t="s">
        <v>14</v>
      </c>
      <c r="AY113" s="218" t="s">
        <v>638</v>
      </c>
      <c r="AZ113" s="218" t="s">
        <v>14</v>
      </c>
      <c r="BA113" s="219">
        <v>43580</v>
      </c>
      <c r="BB113" s="221" t="s">
        <v>646</v>
      </c>
      <c r="BC113" s="213" t="s">
        <v>14</v>
      </c>
      <c r="BD113" s="213" t="s">
        <v>14</v>
      </c>
      <c r="BE113" s="213" t="s">
        <v>14</v>
      </c>
      <c r="BF113" s="213" t="s">
        <v>14</v>
      </c>
      <c r="BG113" s="213" t="s">
        <v>638</v>
      </c>
      <c r="BH113" s="213" t="s">
        <v>14</v>
      </c>
      <c r="BI113" s="214">
        <v>43580</v>
      </c>
      <c r="BJ113" s="222" t="s">
        <v>4428</v>
      </c>
      <c r="BK113" s="222">
        <v>100</v>
      </c>
      <c r="BL113" s="222" t="s">
        <v>4425</v>
      </c>
      <c r="BM113" s="222" t="s">
        <v>19</v>
      </c>
      <c r="BN113" s="222">
        <v>3</v>
      </c>
      <c r="BO113" s="222" t="s">
        <v>4427</v>
      </c>
      <c r="BP113" s="218" t="s">
        <v>4426</v>
      </c>
      <c r="BQ113" s="223">
        <v>44957</v>
      </c>
      <c r="BR113" s="221" t="s">
        <v>639</v>
      </c>
      <c r="BS113" s="224" t="s">
        <v>14</v>
      </c>
      <c r="BT113" s="224" t="s">
        <v>14</v>
      </c>
      <c r="BU113" s="224" t="s">
        <v>14</v>
      </c>
      <c r="BV113" s="224" t="s">
        <v>14</v>
      </c>
      <c r="BW113" s="224" t="s">
        <v>638</v>
      </c>
      <c r="BX113" s="224" t="s">
        <v>14</v>
      </c>
      <c r="BY113" s="214">
        <v>43580</v>
      </c>
      <c r="BZ113" s="222" t="s">
        <v>640</v>
      </c>
      <c r="CA113" s="222" t="s">
        <v>14</v>
      </c>
      <c r="CB113" s="222" t="s">
        <v>14</v>
      </c>
      <c r="CC113" s="222" t="s">
        <v>14</v>
      </c>
      <c r="CD113" s="222" t="s">
        <v>14</v>
      </c>
      <c r="CE113" s="222" t="s">
        <v>638</v>
      </c>
      <c r="CF113" s="222" t="s">
        <v>14</v>
      </c>
      <c r="CG113" s="223">
        <v>43580</v>
      </c>
      <c r="CH113" s="221" t="s">
        <v>10037</v>
      </c>
      <c r="CI113" s="222" t="e">
        <v>#N/A</v>
      </c>
      <c r="CJ113" s="222" t="e">
        <v>#N/A</v>
      </c>
      <c r="CK113" s="222" t="e">
        <v>#N/A</v>
      </c>
      <c r="CL113" s="222" t="e">
        <v>#N/A</v>
      </c>
      <c r="CM113" s="222" t="e">
        <v>#N/A</v>
      </c>
      <c r="CN113" s="222" t="e">
        <v>#N/A</v>
      </c>
      <c r="CO113" s="225" t="e">
        <v>#N/A</v>
      </c>
      <c r="CP113" s="222" t="s">
        <v>643</v>
      </c>
      <c r="CQ113" s="224" t="s">
        <v>14</v>
      </c>
      <c r="CR113" s="224" t="s">
        <v>14</v>
      </c>
      <c r="CS113" s="224" t="s">
        <v>14</v>
      </c>
      <c r="CT113" s="224" t="s">
        <v>14</v>
      </c>
      <c r="CU113" s="224" t="s">
        <v>638</v>
      </c>
      <c r="CV113" s="224" t="s">
        <v>14</v>
      </c>
      <c r="CW113" s="214">
        <v>43580</v>
      </c>
      <c r="CX113" s="222" t="s">
        <v>652</v>
      </c>
      <c r="CY113" s="218" t="s">
        <v>14</v>
      </c>
      <c r="CZ113" s="218" t="s">
        <v>14</v>
      </c>
      <c r="DA113" s="218" t="s">
        <v>19</v>
      </c>
      <c r="DB113" s="218">
        <v>3</v>
      </c>
      <c r="DC113" s="218" t="s">
        <v>638</v>
      </c>
      <c r="DD113" s="218" t="s">
        <v>14</v>
      </c>
      <c r="DE113" s="220">
        <v>43580</v>
      </c>
      <c r="DF113" s="221" t="s">
        <v>846</v>
      </c>
      <c r="DG113" s="213" t="s">
        <v>14</v>
      </c>
      <c r="DH113" s="224" t="s">
        <v>14</v>
      </c>
      <c r="DI113" s="224" t="s">
        <v>14</v>
      </c>
      <c r="DJ113" s="224" t="s">
        <v>14</v>
      </c>
      <c r="DK113" s="224" t="s">
        <v>14</v>
      </c>
      <c r="DL113" s="224" t="s">
        <v>14</v>
      </c>
      <c r="DM113" s="214">
        <v>43787</v>
      </c>
      <c r="DN113" s="222" t="s">
        <v>656</v>
      </c>
      <c r="DO113" s="218" t="s">
        <v>14</v>
      </c>
      <c r="DP113" s="222" t="s">
        <v>14</v>
      </c>
      <c r="DQ113" s="222" t="s">
        <v>19</v>
      </c>
      <c r="DR113" s="222">
        <v>3</v>
      </c>
      <c r="DS113" s="222" t="s">
        <v>638</v>
      </c>
      <c r="DT113" s="222" t="s">
        <v>14</v>
      </c>
      <c r="DU113" s="223">
        <v>43580</v>
      </c>
      <c r="DV113" s="221" t="s">
        <v>649</v>
      </c>
      <c r="DW113" s="213" t="s">
        <v>14</v>
      </c>
      <c r="DX113" s="224" t="s">
        <v>14</v>
      </c>
      <c r="DY113" s="224" t="s">
        <v>19</v>
      </c>
      <c r="DZ113" s="224">
        <v>3</v>
      </c>
      <c r="EA113" s="224" t="s">
        <v>638</v>
      </c>
      <c r="EB113" s="224" t="s">
        <v>14</v>
      </c>
      <c r="EC113" s="214">
        <v>43580</v>
      </c>
      <c r="ED113" s="222" t="s">
        <v>654</v>
      </c>
      <c r="EE113" s="218" t="s">
        <v>14</v>
      </c>
      <c r="EF113" s="222" t="s">
        <v>14</v>
      </c>
      <c r="EG113" s="222" t="s">
        <v>19</v>
      </c>
      <c r="EH113" s="222">
        <v>3</v>
      </c>
      <c r="EI113" s="222" t="s">
        <v>638</v>
      </c>
      <c r="EJ113" s="222" t="s">
        <v>14</v>
      </c>
      <c r="EK113" s="223">
        <v>43580</v>
      </c>
      <c r="EL113" s="221" t="s">
        <v>645</v>
      </c>
      <c r="EM113" s="213" t="s">
        <v>14</v>
      </c>
      <c r="EN113" s="224" t="s">
        <v>14</v>
      </c>
      <c r="EO113" s="224" t="s">
        <v>19</v>
      </c>
      <c r="EP113" s="224">
        <v>3</v>
      </c>
      <c r="EQ113" s="224" t="s">
        <v>638</v>
      </c>
      <c r="ER113" s="224" t="s">
        <v>14</v>
      </c>
      <c r="ES113" s="214">
        <v>43580</v>
      </c>
      <c r="ET113" s="222" t="s">
        <v>4432</v>
      </c>
      <c r="EU113" s="222">
        <v>2716</v>
      </c>
      <c r="EV113" s="222" t="s">
        <v>4429</v>
      </c>
      <c r="EW113" s="222" t="s">
        <v>19</v>
      </c>
      <c r="EX113" s="222">
        <v>3</v>
      </c>
      <c r="EY113" s="222" t="s">
        <v>4431</v>
      </c>
      <c r="EZ113" s="222" t="s">
        <v>4430</v>
      </c>
      <c r="FA113" s="223">
        <v>44957</v>
      </c>
      <c r="FB113" s="221" t="s">
        <v>642</v>
      </c>
      <c r="FC113" s="224">
        <v>3</v>
      </c>
      <c r="FD113" s="224" t="s">
        <v>566</v>
      </c>
      <c r="FE113" s="224" t="s">
        <v>30</v>
      </c>
      <c r="FF113" s="224">
        <v>2</v>
      </c>
      <c r="FG113" s="224" t="s">
        <v>641</v>
      </c>
      <c r="FH113" s="224" t="s">
        <v>567</v>
      </c>
      <c r="FI113" s="214">
        <v>43580</v>
      </c>
      <c r="FJ113" s="221" t="s">
        <v>650</v>
      </c>
      <c r="FK113" s="222" t="s">
        <v>14</v>
      </c>
      <c r="FL113" s="222" t="s">
        <v>14</v>
      </c>
      <c r="FM113" s="222" t="s">
        <v>14</v>
      </c>
      <c r="FN113" s="222" t="s">
        <v>14</v>
      </c>
      <c r="FO113" s="222" t="s">
        <v>14</v>
      </c>
      <c r="FP113" s="218" t="s">
        <v>14</v>
      </c>
      <c r="FQ113" s="219">
        <v>43580</v>
      </c>
      <c r="FR113" s="221" t="s">
        <v>651</v>
      </c>
      <c r="FS113" s="224" t="s">
        <v>14</v>
      </c>
      <c r="FT113" s="224" t="s">
        <v>14</v>
      </c>
      <c r="FU113" s="224" t="s">
        <v>14</v>
      </c>
      <c r="FV113" s="224" t="s">
        <v>14</v>
      </c>
      <c r="FW113" s="224" t="s">
        <v>14</v>
      </c>
      <c r="FX113" s="224" t="s">
        <v>14</v>
      </c>
      <c r="FY113" s="214">
        <v>43580</v>
      </c>
      <c r="FZ113" s="222" t="s">
        <v>3532</v>
      </c>
      <c r="GA113" s="222">
        <v>2</v>
      </c>
      <c r="GB113" s="222" t="s">
        <v>2373</v>
      </c>
      <c r="GC113" s="222" t="s">
        <v>30</v>
      </c>
      <c r="GD113" s="222">
        <v>2</v>
      </c>
      <c r="GE113" s="222" t="s">
        <v>14</v>
      </c>
      <c r="GF113" s="222" t="s">
        <v>14</v>
      </c>
      <c r="GG113" s="223">
        <v>44865</v>
      </c>
      <c r="GH113" s="221" t="s">
        <v>3538</v>
      </c>
      <c r="GI113" s="224">
        <v>1</v>
      </c>
      <c r="GJ113" s="224" t="s">
        <v>2373</v>
      </c>
      <c r="GK113" s="224" t="s">
        <v>30</v>
      </c>
      <c r="GL113" s="224">
        <v>2</v>
      </c>
      <c r="GM113" s="224" t="s">
        <v>14</v>
      </c>
      <c r="GN113" s="224" t="s">
        <v>14</v>
      </c>
      <c r="GO113" s="214">
        <v>44865</v>
      </c>
      <c r="GP113" s="222" t="s">
        <v>3533</v>
      </c>
      <c r="GQ113" s="222">
        <v>2</v>
      </c>
      <c r="GR113" s="222" t="s">
        <v>2373</v>
      </c>
      <c r="GS113" s="222" t="s">
        <v>30</v>
      </c>
      <c r="GT113" s="222">
        <v>2</v>
      </c>
      <c r="GU113" s="222" t="s">
        <v>14</v>
      </c>
      <c r="GV113" s="222" t="s">
        <v>14</v>
      </c>
      <c r="GW113" s="223">
        <v>44865</v>
      </c>
      <c r="GX113" s="221" t="s">
        <v>3539</v>
      </c>
      <c r="GY113" s="224">
        <v>0</v>
      </c>
      <c r="GZ113" s="224" t="s">
        <v>2373</v>
      </c>
      <c r="HA113" s="224" t="s">
        <v>30</v>
      </c>
      <c r="HB113" s="224">
        <v>2</v>
      </c>
      <c r="HC113" s="224" t="s">
        <v>14</v>
      </c>
      <c r="HD113" s="224" t="s">
        <v>14</v>
      </c>
      <c r="HE113" s="214">
        <v>44865</v>
      </c>
      <c r="HF113" s="222" t="s">
        <v>3531</v>
      </c>
      <c r="HG113" s="222">
        <v>0</v>
      </c>
      <c r="HH113" s="222" t="s">
        <v>2373</v>
      </c>
      <c r="HI113" s="222" t="s">
        <v>30</v>
      </c>
      <c r="HJ113" s="222">
        <v>2</v>
      </c>
      <c r="HK113" s="222" t="s">
        <v>14</v>
      </c>
      <c r="HL113" s="222" t="s">
        <v>14</v>
      </c>
      <c r="HM113" s="223">
        <v>44865</v>
      </c>
      <c r="HN113" s="221" t="s">
        <v>3537</v>
      </c>
      <c r="HO113" s="224">
        <v>2</v>
      </c>
      <c r="HP113" s="224" t="s">
        <v>2373</v>
      </c>
      <c r="HQ113" s="224" t="s">
        <v>30</v>
      </c>
      <c r="HR113" s="224">
        <v>2</v>
      </c>
      <c r="HS113" s="224" t="s">
        <v>14</v>
      </c>
      <c r="HT113" s="224" t="s">
        <v>14</v>
      </c>
      <c r="HU113" s="214">
        <v>44865</v>
      </c>
      <c r="HV113" s="222" t="s">
        <v>3534</v>
      </c>
      <c r="HW113" s="222">
        <v>0</v>
      </c>
      <c r="HX113" s="222" t="s">
        <v>2373</v>
      </c>
      <c r="HY113" s="222" t="s">
        <v>30</v>
      </c>
      <c r="HZ113" s="222">
        <v>2</v>
      </c>
      <c r="IA113" s="222" t="s">
        <v>14</v>
      </c>
      <c r="IB113" s="222" t="s">
        <v>14</v>
      </c>
      <c r="IC113" s="223">
        <v>44865</v>
      </c>
      <c r="ID113" s="221" t="s">
        <v>3536</v>
      </c>
      <c r="IE113" s="224">
        <v>1</v>
      </c>
      <c r="IF113" s="224" t="s">
        <v>2373</v>
      </c>
      <c r="IG113" s="224" t="s">
        <v>30</v>
      </c>
      <c r="IH113" s="224">
        <v>2</v>
      </c>
      <c r="II113" s="224" t="s">
        <v>14</v>
      </c>
      <c r="IJ113" s="224" t="s">
        <v>14</v>
      </c>
      <c r="IK113" s="214">
        <v>44865</v>
      </c>
      <c r="IL113" s="222" t="s">
        <v>3535</v>
      </c>
      <c r="IM113" s="222">
        <v>3</v>
      </c>
      <c r="IN113" s="222" t="s">
        <v>2373</v>
      </c>
      <c r="IO113" s="222" t="s">
        <v>30</v>
      </c>
      <c r="IP113" s="222">
        <v>2</v>
      </c>
      <c r="IQ113" s="222" t="s">
        <v>14</v>
      </c>
      <c r="IR113" s="222" t="s">
        <v>14</v>
      </c>
      <c r="IS113" s="223">
        <v>44865</v>
      </c>
    </row>
    <row r="114" spans="1:253" s="11" customFormat="1" ht="12.95" customHeight="1" x14ac:dyDescent="0.2">
      <c r="A114" s="11" t="s">
        <v>706</v>
      </c>
      <c r="B114" s="11">
        <v>0</v>
      </c>
      <c r="C114" s="11" t="s">
        <v>707</v>
      </c>
      <c r="D114" s="11" t="s">
        <v>708</v>
      </c>
      <c r="E114" s="11" t="s">
        <v>9615</v>
      </c>
      <c r="F114" s="11" t="s">
        <v>7025</v>
      </c>
      <c r="G114" s="212">
        <v>273420000</v>
      </c>
      <c r="H114" s="213" t="s">
        <v>5318</v>
      </c>
      <c r="I114" s="213" t="s">
        <v>1882</v>
      </c>
      <c r="J114" s="213">
        <v>2</v>
      </c>
      <c r="K114" s="213" t="s">
        <v>7024</v>
      </c>
      <c r="L114" s="213" t="s">
        <v>5318</v>
      </c>
      <c r="M114" s="214">
        <v>45042</v>
      </c>
      <c r="N114" s="221" t="s">
        <v>7027</v>
      </c>
      <c r="O114" s="216">
        <v>497843</v>
      </c>
      <c r="P114" s="216" t="s">
        <v>5318</v>
      </c>
      <c r="Q114" s="216" t="s">
        <v>1882</v>
      </c>
      <c r="R114" s="216">
        <v>2</v>
      </c>
      <c r="S114" s="216" t="s">
        <v>7026</v>
      </c>
      <c r="T114" s="216" t="s">
        <v>5318</v>
      </c>
      <c r="U114" s="217">
        <v>45042</v>
      </c>
      <c r="V114" s="221" t="s">
        <v>7029</v>
      </c>
      <c r="W114" s="213">
        <v>89445000</v>
      </c>
      <c r="X114" s="213" t="s">
        <v>5318</v>
      </c>
      <c r="Y114" s="213" t="s">
        <v>1882</v>
      </c>
      <c r="Z114" s="213">
        <v>2</v>
      </c>
      <c r="AA114" s="213" t="s">
        <v>7028</v>
      </c>
      <c r="AB114" s="213" t="s">
        <v>5318</v>
      </c>
      <c r="AC114" s="214">
        <v>45042</v>
      </c>
      <c r="AD114" s="221" t="s">
        <v>5320</v>
      </c>
      <c r="AE114" s="218">
        <v>39275000</v>
      </c>
      <c r="AF114" s="218" t="s">
        <v>5318</v>
      </c>
      <c r="AG114" s="218" t="s">
        <v>1882</v>
      </c>
      <c r="AH114" s="218">
        <v>2</v>
      </c>
      <c r="AI114" s="218" t="s">
        <v>5319</v>
      </c>
      <c r="AJ114" s="218" t="s">
        <v>5318</v>
      </c>
      <c r="AK114" s="219">
        <v>45010</v>
      </c>
      <c r="AL114" s="221" t="s">
        <v>7031</v>
      </c>
      <c r="AM114" s="213">
        <v>23175000</v>
      </c>
      <c r="AN114" s="213" t="s">
        <v>5318</v>
      </c>
      <c r="AO114" s="213" t="s">
        <v>19</v>
      </c>
      <c r="AP114" s="213">
        <v>3</v>
      </c>
      <c r="AQ114" s="213" t="s">
        <v>7030</v>
      </c>
      <c r="AR114" s="213" t="s">
        <v>5318</v>
      </c>
      <c r="AS114" s="214">
        <v>45042</v>
      </c>
      <c r="AT114" s="222" t="s">
        <v>899</v>
      </c>
      <c r="AU114" s="218" t="s">
        <v>14</v>
      </c>
      <c r="AV114" s="218" t="s">
        <v>709</v>
      </c>
      <c r="AW114" s="218" t="s">
        <v>30</v>
      </c>
      <c r="AX114" s="218">
        <v>2</v>
      </c>
      <c r="AY114" s="218" t="s">
        <v>898</v>
      </c>
      <c r="AZ114" s="218" t="s">
        <v>709</v>
      </c>
      <c r="BA114" s="219">
        <v>43815</v>
      </c>
      <c r="BB114" s="221" t="s">
        <v>897</v>
      </c>
      <c r="BC114" s="213" t="s">
        <v>14</v>
      </c>
      <c r="BD114" s="213" t="s">
        <v>709</v>
      </c>
      <c r="BE114" s="213" t="s">
        <v>30</v>
      </c>
      <c r="BF114" s="213">
        <v>2</v>
      </c>
      <c r="BG114" s="213" t="s">
        <v>896</v>
      </c>
      <c r="BH114" s="213" t="s">
        <v>709</v>
      </c>
      <c r="BI114" s="214">
        <v>43815</v>
      </c>
      <c r="BJ114" s="222" t="s">
        <v>7033</v>
      </c>
      <c r="BK114" s="222">
        <v>2561</v>
      </c>
      <c r="BL114" s="222" t="s">
        <v>5318</v>
      </c>
      <c r="BM114" s="222" t="s">
        <v>19</v>
      </c>
      <c r="BN114" s="222">
        <v>3</v>
      </c>
      <c r="BO114" s="222" t="s">
        <v>7032</v>
      </c>
      <c r="BP114" s="218" t="s">
        <v>5318</v>
      </c>
      <c r="BQ114" s="223">
        <v>45042</v>
      </c>
      <c r="BR114" s="221" t="s">
        <v>711</v>
      </c>
      <c r="BS114" s="224" t="s">
        <v>14</v>
      </c>
      <c r="BT114" s="224" t="s">
        <v>709</v>
      </c>
      <c r="BU114" s="224" t="s">
        <v>30</v>
      </c>
      <c r="BV114" s="224">
        <v>2</v>
      </c>
      <c r="BW114" s="224" t="s">
        <v>710</v>
      </c>
      <c r="BX114" s="224" t="s">
        <v>709</v>
      </c>
      <c r="BY114" s="214">
        <v>43606</v>
      </c>
      <c r="BZ114" s="222" t="s">
        <v>712</v>
      </c>
      <c r="CA114" s="222" t="s">
        <v>14</v>
      </c>
      <c r="CB114" s="222" t="s">
        <v>709</v>
      </c>
      <c r="CC114" s="222" t="s">
        <v>30</v>
      </c>
      <c r="CD114" s="222">
        <v>2</v>
      </c>
      <c r="CE114" s="222" t="s">
        <v>710</v>
      </c>
      <c r="CF114" s="222" t="s">
        <v>709</v>
      </c>
      <c r="CG114" s="223">
        <v>43606</v>
      </c>
      <c r="CH114" s="221" t="s">
        <v>10038</v>
      </c>
      <c r="CI114" s="222" t="e">
        <v>#N/A</v>
      </c>
      <c r="CJ114" s="222" t="e">
        <v>#N/A</v>
      </c>
      <c r="CK114" s="222" t="e">
        <v>#N/A</v>
      </c>
      <c r="CL114" s="222" t="e">
        <v>#N/A</v>
      </c>
      <c r="CM114" s="222" t="e">
        <v>#N/A</v>
      </c>
      <c r="CN114" s="222" t="e">
        <v>#N/A</v>
      </c>
      <c r="CO114" s="225" t="e">
        <v>#N/A</v>
      </c>
      <c r="CP114" s="222" t="s">
        <v>715</v>
      </c>
      <c r="CQ114" s="224" t="s">
        <v>14</v>
      </c>
      <c r="CR114" s="224" t="s">
        <v>709</v>
      </c>
      <c r="CS114" s="224" t="s">
        <v>30</v>
      </c>
      <c r="CT114" s="224">
        <v>2</v>
      </c>
      <c r="CU114" s="224" t="s">
        <v>710</v>
      </c>
      <c r="CV114" s="224" t="s">
        <v>709</v>
      </c>
      <c r="CW114" s="214">
        <v>43606</v>
      </c>
      <c r="CX114" s="222" t="s">
        <v>7036</v>
      </c>
      <c r="CY114" s="218">
        <v>21104000</v>
      </c>
      <c r="CZ114" s="218" t="s">
        <v>5318</v>
      </c>
      <c r="DA114" s="218" t="s">
        <v>1882</v>
      </c>
      <c r="DB114" s="218">
        <v>2</v>
      </c>
      <c r="DC114" s="218" t="s">
        <v>7037</v>
      </c>
      <c r="DD114" s="218" t="s">
        <v>5318</v>
      </c>
      <c r="DE114" s="220">
        <v>45042</v>
      </c>
      <c r="DF114" s="221" t="s">
        <v>7038</v>
      </c>
      <c r="DG114" s="213">
        <v>50243000</v>
      </c>
      <c r="DH114" s="224" t="s">
        <v>5318</v>
      </c>
      <c r="DI114" s="224" t="s">
        <v>1882</v>
      </c>
      <c r="DJ114" s="224">
        <v>2</v>
      </c>
      <c r="DK114" s="224" t="s">
        <v>7037</v>
      </c>
      <c r="DL114" s="224" t="s">
        <v>5318</v>
      </c>
      <c r="DM114" s="214">
        <v>45042</v>
      </c>
      <c r="DN114" s="222" t="s">
        <v>7039</v>
      </c>
      <c r="DO114" s="218">
        <v>18097000</v>
      </c>
      <c r="DP114" s="222" t="s">
        <v>5318</v>
      </c>
      <c r="DQ114" s="222" t="s">
        <v>1882</v>
      </c>
      <c r="DR114" s="222">
        <v>2</v>
      </c>
      <c r="DS114" s="222" t="s">
        <v>7037</v>
      </c>
      <c r="DT114" s="222" t="s">
        <v>5318</v>
      </c>
      <c r="DU114" s="223">
        <v>45042</v>
      </c>
      <c r="DV114" s="221" t="s">
        <v>7040</v>
      </c>
      <c r="DW114" s="213">
        <v>14113000</v>
      </c>
      <c r="DX114" s="224" t="s">
        <v>5318</v>
      </c>
      <c r="DY114" s="224" t="s">
        <v>1882</v>
      </c>
      <c r="DZ114" s="224">
        <v>2</v>
      </c>
      <c r="EA114" s="224" t="s">
        <v>7037</v>
      </c>
      <c r="EB114" s="224" t="s">
        <v>5318</v>
      </c>
      <c r="EC114" s="214">
        <v>45042</v>
      </c>
      <c r="ED114" s="222" t="s">
        <v>7041</v>
      </c>
      <c r="EE114" s="218">
        <v>6864000</v>
      </c>
      <c r="EF114" s="222" t="s">
        <v>5318</v>
      </c>
      <c r="EG114" s="222" t="s">
        <v>1882</v>
      </c>
      <c r="EH114" s="222">
        <v>2</v>
      </c>
      <c r="EI114" s="222" t="s">
        <v>7037</v>
      </c>
      <c r="EJ114" s="222" t="s">
        <v>5318</v>
      </c>
      <c r="EK114" s="223">
        <v>45042</v>
      </c>
      <c r="EL114" s="221" t="s">
        <v>7042</v>
      </c>
      <c r="EM114" s="213">
        <v>127000</v>
      </c>
      <c r="EN114" s="224" t="s">
        <v>5318</v>
      </c>
      <c r="EO114" s="224" t="s">
        <v>1882</v>
      </c>
      <c r="EP114" s="224">
        <v>2</v>
      </c>
      <c r="EQ114" s="224" t="s">
        <v>7037</v>
      </c>
      <c r="ER114" s="224" t="s">
        <v>5318</v>
      </c>
      <c r="ES114" s="214">
        <v>45042</v>
      </c>
      <c r="ET114" s="222" t="s">
        <v>7035</v>
      </c>
      <c r="EU114" s="222">
        <v>61692</v>
      </c>
      <c r="EV114" s="222" t="s">
        <v>5318</v>
      </c>
      <c r="EW114" s="222" t="s">
        <v>19</v>
      </c>
      <c r="EX114" s="222">
        <v>3</v>
      </c>
      <c r="EY114" s="222" t="s">
        <v>7034</v>
      </c>
      <c r="EZ114" s="222" t="s">
        <v>5318</v>
      </c>
      <c r="FA114" s="223">
        <v>45042</v>
      </c>
      <c r="FB114" s="221" t="s">
        <v>714</v>
      </c>
      <c r="FC114" s="224">
        <v>5</v>
      </c>
      <c r="FD114" s="224" t="s">
        <v>709</v>
      </c>
      <c r="FE114" s="224" t="s">
        <v>30</v>
      </c>
      <c r="FF114" s="224">
        <v>2</v>
      </c>
      <c r="FG114" s="224" t="s">
        <v>713</v>
      </c>
      <c r="FH114" s="224" t="s">
        <v>709</v>
      </c>
      <c r="FI114" s="214">
        <v>43606</v>
      </c>
      <c r="FJ114" s="221" t="s">
        <v>10039</v>
      </c>
      <c r="FK114" s="222" t="e">
        <v>#N/A</v>
      </c>
      <c r="FL114" s="222" t="e">
        <v>#N/A</v>
      </c>
      <c r="FM114" s="222" t="e">
        <v>#N/A</v>
      </c>
      <c r="FN114" s="222" t="e">
        <v>#N/A</v>
      </c>
      <c r="FO114" s="222" t="e">
        <v>#N/A</v>
      </c>
      <c r="FP114" s="218" t="e">
        <v>#N/A</v>
      </c>
      <c r="FQ114" s="219" t="e">
        <v>#N/A</v>
      </c>
      <c r="FR114" s="221" t="s">
        <v>1101</v>
      </c>
      <c r="FS114" s="224" t="s">
        <v>14</v>
      </c>
      <c r="FT114" s="224" t="s">
        <v>14</v>
      </c>
      <c r="FU114" s="224" t="s">
        <v>14</v>
      </c>
      <c r="FV114" s="224" t="s">
        <v>14</v>
      </c>
      <c r="FW114" s="224" t="s">
        <v>14</v>
      </c>
      <c r="FX114" s="224" t="s">
        <v>14</v>
      </c>
      <c r="FY114" s="214">
        <v>44015</v>
      </c>
      <c r="FZ114" s="222" t="s">
        <v>3541</v>
      </c>
      <c r="GA114" s="222">
        <v>1</v>
      </c>
      <c r="GB114" s="222" t="s">
        <v>2373</v>
      </c>
      <c r="GC114" s="222" t="s">
        <v>30</v>
      </c>
      <c r="GD114" s="222">
        <v>2</v>
      </c>
      <c r="GE114" s="222" t="s">
        <v>14</v>
      </c>
      <c r="GF114" s="222" t="s">
        <v>14</v>
      </c>
      <c r="GG114" s="223">
        <v>44865</v>
      </c>
      <c r="GH114" s="221" t="s">
        <v>3547</v>
      </c>
      <c r="GI114" s="224">
        <v>3</v>
      </c>
      <c r="GJ114" s="224" t="s">
        <v>2373</v>
      </c>
      <c r="GK114" s="224" t="s">
        <v>30</v>
      </c>
      <c r="GL114" s="224">
        <v>2</v>
      </c>
      <c r="GM114" s="224" t="s">
        <v>14</v>
      </c>
      <c r="GN114" s="224" t="s">
        <v>14</v>
      </c>
      <c r="GO114" s="214">
        <v>44865</v>
      </c>
      <c r="GP114" s="222" t="s">
        <v>3542</v>
      </c>
      <c r="GQ114" s="222">
        <v>2</v>
      </c>
      <c r="GR114" s="222" t="s">
        <v>2373</v>
      </c>
      <c r="GS114" s="222" t="s">
        <v>30</v>
      </c>
      <c r="GT114" s="222">
        <v>2</v>
      </c>
      <c r="GU114" s="222" t="s">
        <v>14</v>
      </c>
      <c r="GV114" s="222" t="s">
        <v>14</v>
      </c>
      <c r="GW114" s="223">
        <v>44865</v>
      </c>
      <c r="GX114" s="221" t="s">
        <v>3548</v>
      </c>
      <c r="GY114" s="224">
        <v>0</v>
      </c>
      <c r="GZ114" s="224" t="s">
        <v>2373</v>
      </c>
      <c r="HA114" s="224" t="s">
        <v>30</v>
      </c>
      <c r="HB114" s="224">
        <v>2</v>
      </c>
      <c r="HC114" s="224" t="s">
        <v>14</v>
      </c>
      <c r="HD114" s="224" t="s">
        <v>14</v>
      </c>
      <c r="HE114" s="214">
        <v>44865</v>
      </c>
      <c r="HF114" s="222" t="s">
        <v>3540</v>
      </c>
      <c r="HG114" s="222">
        <v>3</v>
      </c>
      <c r="HH114" s="222" t="s">
        <v>2373</v>
      </c>
      <c r="HI114" s="222" t="s">
        <v>30</v>
      </c>
      <c r="HJ114" s="222">
        <v>2</v>
      </c>
      <c r="HK114" s="222" t="s">
        <v>14</v>
      </c>
      <c r="HL114" s="222" t="s">
        <v>14</v>
      </c>
      <c r="HM114" s="223">
        <v>44865</v>
      </c>
      <c r="HN114" s="221" t="s">
        <v>3546</v>
      </c>
      <c r="HO114" s="224">
        <v>3</v>
      </c>
      <c r="HP114" s="224" t="s">
        <v>2373</v>
      </c>
      <c r="HQ114" s="224" t="s">
        <v>30</v>
      </c>
      <c r="HR114" s="224">
        <v>2</v>
      </c>
      <c r="HS114" s="224" t="s">
        <v>14</v>
      </c>
      <c r="HT114" s="224" t="s">
        <v>14</v>
      </c>
      <c r="HU114" s="214">
        <v>44865</v>
      </c>
      <c r="HV114" s="222" t="s">
        <v>3543</v>
      </c>
      <c r="HW114" s="222">
        <v>3</v>
      </c>
      <c r="HX114" s="222" t="s">
        <v>2373</v>
      </c>
      <c r="HY114" s="222" t="s">
        <v>30</v>
      </c>
      <c r="HZ114" s="222">
        <v>2</v>
      </c>
      <c r="IA114" s="222" t="s">
        <v>14</v>
      </c>
      <c r="IB114" s="222" t="s">
        <v>14</v>
      </c>
      <c r="IC114" s="223">
        <v>44865</v>
      </c>
      <c r="ID114" s="221" t="s">
        <v>3545</v>
      </c>
      <c r="IE114" s="224">
        <v>3</v>
      </c>
      <c r="IF114" s="224" t="s">
        <v>2373</v>
      </c>
      <c r="IG114" s="224" t="s">
        <v>30</v>
      </c>
      <c r="IH114" s="224">
        <v>2</v>
      </c>
      <c r="II114" s="224" t="s">
        <v>14</v>
      </c>
      <c r="IJ114" s="224" t="s">
        <v>14</v>
      </c>
      <c r="IK114" s="214">
        <v>44865</v>
      </c>
      <c r="IL114" s="222" t="s">
        <v>3544</v>
      </c>
      <c r="IM114" s="222">
        <v>0</v>
      </c>
      <c r="IN114" s="222" t="s">
        <v>2373</v>
      </c>
      <c r="IO114" s="222" t="s">
        <v>30</v>
      </c>
      <c r="IP114" s="222">
        <v>2</v>
      </c>
      <c r="IQ114" s="222" t="s">
        <v>14</v>
      </c>
      <c r="IR114" s="222" t="s">
        <v>14</v>
      </c>
      <c r="IS114" s="223">
        <v>44865</v>
      </c>
    </row>
    <row r="115" spans="1:253" s="11" customFormat="1" ht="12.95" customHeight="1" x14ac:dyDescent="0.2">
      <c r="A115" s="11" t="s">
        <v>694</v>
      </c>
      <c r="B115" s="11">
        <v>0</v>
      </c>
      <c r="C115" s="11" t="s">
        <v>695</v>
      </c>
      <c r="D115" s="11" t="s">
        <v>696</v>
      </c>
      <c r="E115" s="11" t="s">
        <v>9621</v>
      </c>
      <c r="F115" s="11" t="s">
        <v>7045</v>
      </c>
      <c r="G115" s="212">
        <v>95475000</v>
      </c>
      <c r="H115" s="213" t="s">
        <v>7043</v>
      </c>
      <c r="I115" s="213" t="s">
        <v>74</v>
      </c>
      <c r="J115" s="213">
        <v>1</v>
      </c>
      <c r="K115" s="213" t="s">
        <v>7044</v>
      </c>
      <c r="L115" s="213" t="s">
        <v>7043</v>
      </c>
      <c r="M115" s="214">
        <v>45042</v>
      </c>
      <c r="N115" s="221" t="s">
        <v>7047</v>
      </c>
      <c r="O115" s="216">
        <v>180868</v>
      </c>
      <c r="P115" s="216" t="s">
        <v>7043</v>
      </c>
      <c r="Q115" s="216" t="s">
        <v>1882</v>
      </c>
      <c r="R115" s="216">
        <v>2</v>
      </c>
      <c r="S115" s="216" t="s">
        <v>7046</v>
      </c>
      <c r="T115" s="216" t="s">
        <v>7043</v>
      </c>
      <c r="U115" s="217">
        <v>45042</v>
      </c>
      <c r="V115" s="221" t="s">
        <v>7049</v>
      </c>
      <c r="W115" s="213">
        <v>38031000</v>
      </c>
      <c r="X115" s="213" t="s">
        <v>7043</v>
      </c>
      <c r="Y115" s="213" t="s">
        <v>1882</v>
      </c>
      <c r="Z115" s="213">
        <v>2</v>
      </c>
      <c r="AA115" s="213" t="s">
        <v>7048</v>
      </c>
      <c r="AB115" s="213" t="s">
        <v>7043</v>
      </c>
      <c r="AC115" s="214">
        <v>45042</v>
      </c>
      <c r="AD115" s="221" t="s">
        <v>7051</v>
      </c>
      <c r="AE115" s="218">
        <v>8990000</v>
      </c>
      <c r="AF115" s="218" t="s">
        <v>7043</v>
      </c>
      <c r="AG115" s="218" t="s">
        <v>1882</v>
      </c>
      <c r="AH115" s="218">
        <v>2</v>
      </c>
      <c r="AI115" s="218" t="s">
        <v>7050</v>
      </c>
      <c r="AJ115" s="218" t="s">
        <v>7043</v>
      </c>
      <c r="AK115" s="219">
        <v>45042</v>
      </c>
      <c r="AL115" s="221" t="s">
        <v>7053</v>
      </c>
      <c r="AM115" s="213">
        <v>490000</v>
      </c>
      <c r="AN115" s="213" t="s">
        <v>7043</v>
      </c>
      <c r="AO115" s="213" t="s">
        <v>1882</v>
      </c>
      <c r="AP115" s="213">
        <v>2</v>
      </c>
      <c r="AQ115" s="213" t="s">
        <v>7052</v>
      </c>
      <c r="AR115" s="213" t="s">
        <v>7043</v>
      </c>
      <c r="AS115" s="214">
        <v>45042</v>
      </c>
      <c r="AT115" s="222" t="s">
        <v>703</v>
      </c>
      <c r="AU115" s="218" t="s">
        <v>14</v>
      </c>
      <c r="AV115" s="218" t="s">
        <v>14</v>
      </c>
      <c r="AW115" s="218" t="s">
        <v>14</v>
      </c>
      <c r="AX115" s="218" t="s">
        <v>14</v>
      </c>
      <c r="AY115" s="218" t="s">
        <v>14</v>
      </c>
      <c r="AZ115" s="218" t="s">
        <v>14</v>
      </c>
      <c r="BA115" s="219">
        <v>43603</v>
      </c>
      <c r="BB115" s="221" t="s">
        <v>702</v>
      </c>
      <c r="BC115" s="213" t="s">
        <v>14</v>
      </c>
      <c r="BD115" s="213" t="s">
        <v>14</v>
      </c>
      <c r="BE115" s="213" t="s">
        <v>14</v>
      </c>
      <c r="BF115" s="213" t="s">
        <v>14</v>
      </c>
      <c r="BG115" s="213" t="s">
        <v>14</v>
      </c>
      <c r="BH115" s="213" t="s">
        <v>14</v>
      </c>
      <c r="BI115" s="214">
        <v>43603</v>
      </c>
      <c r="BJ115" s="222" t="s">
        <v>7055</v>
      </c>
      <c r="BK115" s="222">
        <v>210</v>
      </c>
      <c r="BL115" s="222" t="s">
        <v>7043</v>
      </c>
      <c r="BM115" s="222" t="s">
        <v>19</v>
      </c>
      <c r="BN115" s="222">
        <v>3</v>
      </c>
      <c r="BO115" s="222" t="s">
        <v>7054</v>
      </c>
      <c r="BP115" s="218" t="s">
        <v>7043</v>
      </c>
      <c r="BQ115" s="223">
        <v>45042</v>
      </c>
      <c r="BR115" s="221" t="s">
        <v>697</v>
      </c>
      <c r="BS115" s="224" t="s">
        <v>14</v>
      </c>
      <c r="BT115" s="224" t="s">
        <v>14</v>
      </c>
      <c r="BU115" s="224" t="s">
        <v>14</v>
      </c>
      <c r="BV115" s="224" t="s">
        <v>14</v>
      </c>
      <c r="BW115" s="224" t="s">
        <v>14</v>
      </c>
      <c r="BX115" s="224" t="s">
        <v>14</v>
      </c>
      <c r="BY115" s="214">
        <v>43603</v>
      </c>
      <c r="BZ115" s="222" t="s">
        <v>698</v>
      </c>
      <c r="CA115" s="222" t="s">
        <v>14</v>
      </c>
      <c r="CB115" s="222" t="s">
        <v>14</v>
      </c>
      <c r="CC115" s="222" t="s">
        <v>14</v>
      </c>
      <c r="CD115" s="222" t="s">
        <v>14</v>
      </c>
      <c r="CE115" s="222" t="s">
        <v>14</v>
      </c>
      <c r="CF115" s="222" t="s">
        <v>14</v>
      </c>
      <c r="CG115" s="223">
        <v>43603</v>
      </c>
      <c r="CH115" s="221" t="s">
        <v>10040</v>
      </c>
      <c r="CI115" s="222" t="e">
        <v>#N/A</v>
      </c>
      <c r="CJ115" s="222" t="e">
        <v>#N/A</v>
      </c>
      <c r="CK115" s="222" t="e">
        <v>#N/A</v>
      </c>
      <c r="CL115" s="222" t="e">
        <v>#N/A</v>
      </c>
      <c r="CM115" s="222" t="e">
        <v>#N/A</v>
      </c>
      <c r="CN115" s="222" t="e">
        <v>#N/A</v>
      </c>
      <c r="CO115" s="225" t="e">
        <v>#N/A</v>
      </c>
      <c r="CP115" s="222" t="s">
        <v>701</v>
      </c>
      <c r="CQ115" s="224" t="s">
        <v>14</v>
      </c>
      <c r="CR115" s="224" t="s">
        <v>14</v>
      </c>
      <c r="CS115" s="224" t="s">
        <v>14</v>
      </c>
      <c r="CT115" s="224" t="s">
        <v>14</v>
      </c>
      <c r="CU115" s="224" t="s">
        <v>14</v>
      </c>
      <c r="CV115" s="224" t="s">
        <v>14</v>
      </c>
      <c r="CW115" s="214">
        <v>43603</v>
      </c>
      <c r="CX115" s="222" t="s">
        <v>7057</v>
      </c>
      <c r="CY115" s="218">
        <v>203000</v>
      </c>
      <c r="CZ115" s="218" t="s">
        <v>7043</v>
      </c>
      <c r="DA115" s="218" t="s">
        <v>19</v>
      </c>
      <c r="DB115" s="218">
        <v>3</v>
      </c>
      <c r="DC115" s="218" t="s">
        <v>7058</v>
      </c>
      <c r="DD115" s="218" t="s">
        <v>7043</v>
      </c>
      <c r="DE115" s="220">
        <v>45042</v>
      </c>
      <c r="DF115" s="221" t="s">
        <v>7059</v>
      </c>
      <c r="DG115" s="213">
        <v>29041000</v>
      </c>
      <c r="DH115" s="224" t="s">
        <v>7043</v>
      </c>
      <c r="DI115" s="224" t="s">
        <v>19</v>
      </c>
      <c r="DJ115" s="224">
        <v>3</v>
      </c>
      <c r="DK115" s="224" t="s">
        <v>7058</v>
      </c>
      <c r="DL115" s="224" t="s">
        <v>7043</v>
      </c>
      <c r="DM115" s="214">
        <v>45042</v>
      </c>
      <c r="DN115" s="222" t="s">
        <v>7060</v>
      </c>
      <c r="DO115" s="218">
        <v>8787000</v>
      </c>
      <c r="DP115" s="222" t="s">
        <v>7043</v>
      </c>
      <c r="DQ115" s="222" t="s">
        <v>19</v>
      </c>
      <c r="DR115" s="222">
        <v>3</v>
      </c>
      <c r="DS115" s="222" t="s">
        <v>7058</v>
      </c>
      <c r="DT115" s="222" t="s">
        <v>7043</v>
      </c>
      <c r="DU115" s="223">
        <v>45042</v>
      </c>
      <c r="DV115" s="221" t="s">
        <v>7061</v>
      </c>
      <c r="DW115" s="213">
        <v>167000</v>
      </c>
      <c r="DX115" s="224" t="s">
        <v>7043</v>
      </c>
      <c r="DY115" s="224" t="s">
        <v>19</v>
      </c>
      <c r="DZ115" s="224">
        <v>3</v>
      </c>
      <c r="EA115" s="224" t="s">
        <v>7058</v>
      </c>
      <c r="EB115" s="224" t="s">
        <v>7043</v>
      </c>
      <c r="EC115" s="214">
        <v>45042</v>
      </c>
      <c r="ED115" s="222" t="s">
        <v>7062</v>
      </c>
      <c r="EE115" s="218">
        <v>36000</v>
      </c>
      <c r="EF115" s="222" t="s">
        <v>7043</v>
      </c>
      <c r="EG115" s="222" t="s">
        <v>19</v>
      </c>
      <c r="EH115" s="222">
        <v>3</v>
      </c>
      <c r="EI115" s="222" t="s">
        <v>7058</v>
      </c>
      <c r="EJ115" s="222" t="s">
        <v>7043</v>
      </c>
      <c r="EK115" s="223">
        <v>45042</v>
      </c>
      <c r="EL115" s="221" t="s">
        <v>7063</v>
      </c>
      <c r="EM115" s="213">
        <v>0</v>
      </c>
      <c r="EN115" s="224" t="s">
        <v>7043</v>
      </c>
      <c r="EO115" s="224" t="s">
        <v>19</v>
      </c>
      <c r="EP115" s="224">
        <v>3</v>
      </c>
      <c r="EQ115" s="224" t="s">
        <v>7058</v>
      </c>
      <c r="ER115" s="224" t="s">
        <v>7043</v>
      </c>
      <c r="ES115" s="214">
        <v>45042</v>
      </c>
      <c r="ET115" s="222" t="s">
        <v>7056</v>
      </c>
      <c r="EU115" s="222">
        <v>50609</v>
      </c>
      <c r="EV115" s="222" t="s">
        <v>7043</v>
      </c>
      <c r="EW115" s="222" t="s">
        <v>19</v>
      </c>
      <c r="EX115" s="222">
        <v>3</v>
      </c>
      <c r="EY115" s="222" t="s">
        <v>7054</v>
      </c>
      <c r="EZ115" s="222" t="s">
        <v>7043</v>
      </c>
      <c r="FA115" s="223">
        <v>45042</v>
      </c>
      <c r="FB115" s="221" t="s">
        <v>700</v>
      </c>
      <c r="FC115" s="224">
        <v>2</v>
      </c>
      <c r="FD115" s="224" t="s">
        <v>14</v>
      </c>
      <c r="FE115" s="224" t="s">
        <v>14</v>
      </c>
      <c r="FF115" s="224" t="s">
        <v>14</v>
      </c>
      <c r="FG115" s="224" t="s">
        <v>699</v>
      </c>
      <c r="FH115" s="224" t="s">
        <v>14</v>
      </c>
      <c r="FI115" s="214">
        <v>43603</v>
      </c>
      <c r="FJ115" s="221" t="s">
        <v>704</v>
      </c>
      <c r="FK115" s="222" t="s">
        <v>14</v>
      </c>
      <c r="FL115" s="222" t="s">
        <v>14</v>
      </c>
      <c r="FM115" s="222" t="s">
        <v>14</v>
      </c>
      <c r="FN115" s="222" t="s">
        <v>14</v>
      </c>
      <c r="FO115" s="222" t="s">
        <v>14</v>
      </c>
      <c r="FP115" s="218" t="s">
        <v>14</v>
      </c>
      <c r="FQ115" s="219">
        <v>43603</v>
      </c>
      <c r="FR115" s="221" t="s">
        <v>705</v>
      </c>
      <c r="FS115" s="224" t="s">
        <v>14</v>
      </c>
      <c r="FT115" s="224" t="s">
        <v>14</v>
      </c>
      <c r="FU115" s="224" t="s">
        <v>14</v>
      </c>
      <c r="FV115" s="224" t="s">
        <v>14</v>
      </c>
      <c r="FW115" s="224" t="s">
        <v>14</v>
      </c>
      <c r="FX115" s="224" t="s">
        <v>14</v>
      </c>
      <c r="FY115" s="214">
        <v>43603</v>
      </c>
      <c r="FZ115" s="222" t="s">
        <v>3550</v>
      </c>
      <c r="GA115" s="222">
        <v>1</v>
      </c>
      <c r="GB115" s="222" t="s">
        <v>2373</v>
      </c>
      <c r="GC115" s="222" t="s">
        <v>30</v>
      </c>
      <c r="GD115" s="222">
        <v>2</v>
      </c>
      <c r="GE115" s="222" t="s">
        <v>14</v>
      </c>
      <c r="GF115" s="222" t="s">
        <v>14</v>
      </c>
      <c r="GG115" s="223">
        <v>44865</v>
      </c>
      <c r="GH115" s="221" t="s">
        <v>3556</v>
      </c>
      <c r="GI115" s="224">
        <v>0</v>
      </c>
      <c r="GJ115" s="224" t="s">
        <v>2373</v>
      </c>
      <c r="GK115" s="224" t="s">
        <v>30</v>
      </c>
      <c r="GL115" s="224">
        <v>2</v>
      </c>
      <c r="GM115" s="224" t="s">
        <v>14</v>
      </c>
      <c r="GN115" s="224" t="s">
        <v>14</v>
      </c>
      <c r="GO115" s="214">
        <v>44865</v>
      </c>
      <c r="GP115" s="222" t="s">
        <v>3551</v>
      </c>
      <c r="GQ115" s="222">
        <v>0</v>
      </c>
      <c r="GR115" s="222" t="s">
        <v>2373</v>
      </c>
      <c r="GS115" s="222" t="s">
        <v>30</v>
      </c>
      <c r="GT115" s="222">
        <v>2</v>
      </c>
      <c r="GU115" s="222" t="s">
        <v>14</v>
      </c>
      <c r="GV115" s="222" t="s">
        <v>14</v>
      </c>
      <c r="GW115" s="223">
        <v>44865</v>
      </c>
      <c r="GX115" s="221" t="s">
        <v>3557</v>
      </c>
      <c r="GY115" s="224">
        <v>0</v>
      </c>
      <c r="GZ115" s="224" t="s">
        <v>2373</v>
      </c>
      <c r="HA115" s="224" t="s">
        <v>30</v>
      </c>
      <c r="HB115" s="224">
        <v>2</v>
      </c>
      <c r="HC115" s="224" t="s">
        <v>14</v>
      </c>
      <c r="HD115" s="224" t="s">
        <v>14</v>
      </c>
      <c r="HE115" s="214">
        <v>44865</v>
      </c>
      <c r="HF115" s="222" t="s">
        <v>3549</v>
      </c>
      <c r="HG115" s="222">
        <v>0</v>
      </c>
      <c r="HH115" s="222" t="s">
        <v>2373</v>
      </c>
      <c r="HI115" s="222" t="s">
        <v>30</v>
      </c>
      <c r="HJ115" s="222">
        <v>2</v>
      </c>
      <c r="HK115" s="222" t="s">
        <v>14</v>
      </c>
      <c r="HL115" s="222" t="s">
        <v>14</v>
      </c>
      <c r="HM115" s="223">
        <v>44865</v>
      </c>
      <c r="HN115" s="221" t="s">
        <v>3555</v>
      </c>
      <c r="HO115" s="224">
        <v>1</v>
      </c>
      <c r="HP115" s="224" t="s">
        <v>2373</v>
      </c>
      <c r="HQ115" s="224" t="s">
        <v>30</v>
      </c>
      <c r="HR115" s="224">
        <v>2</v>
      </c>
      <c r="HS115" s="224" t="s">
        <v>14</v>
      </c>
      <c r="HT115" s="224" t="s">
        <v>14</v>
      </c>
      <c r="HU115" s="214">
        <v>44865</v>
      </c>
      <c r="HV115" s="222" t="s">
        <v>3552</v>
      </c>
      <c r="HW115" s="222">
        <v>0</v>
      </c>
      <c r="HX115" s="222" t="s">
        <v>2373</v>
      </c>
      <c r="HY115" s="222" t="s">
        <v>30</v>
      </c>
      <c r="HZ115" s="222">
        <v>2</v>
      </c>
      <c r="IA115" s="222" t="s">
        <v>14</v>
      </c>
      <c r="IB115" s="222" t="s">
        <v>14</v>
      </c>
      <c r="IC115" s="223">
        <v>44865</v>
      </c>
      <c r="ID115" s="221" t="s">
        <v>3554</v>
      </c>
      <c r="IE115" s="224">
        <v>3</v>
      </c>
      <c r="IF115" s="224" t="s">
        <v>2373</v>
      </c>
      <c r="IG115" s="224" t="s">
        <v>30</v>
      </c>
      <c r="IH115" s="224">
        <v>2</v>
      </c>
      <c r="II115" s="224" t="s">
        <v>14</v>
      </c>
      <c r="IJ115" s="224" t="s">
        <v>14</v>
      </c>
      <c r="IK115" s="214">
        <v>44865</v>
      </c>
      <c r="IL115" s="222" t="s">
        <v>3553</v>
      </c>
      <c r="IM115" s="222">
        <v>0</v>
      </c>
      <c r="IN115" s="222" t="s">
        <v>2373</v>
      </c>
      <c r="IO115" s="222" t="s">
        <v>30</v>
      </c>
      <c r="IP115" s="222">
        <v>2</v>
      </c>
      <c r="IQ115" s="222" t="s">
        <v>14</v>
      </c>
      <c r="IR115" s="222" t="s">
        <v>14</v>
      </c>
      <c r="IS115" s="223">
        <v>44865</v>
      </c>
    </row>
    <row r="116" spans="1:253" s="11" customFormat="1" ht="12.95" customHeight="1" x14ac:dyDescent="0.2">
      <c r="A116" s="11" t="s">
        <v>2038</v>
      </c>
      <c r="B116" s="11">
        <v>0</v>
      </c>
      <c r="C116" s="11" t="s">
        <v>2039</v>
      </c>
      <c r="D116" s="11" t="s">
        <v>2040</v>
      </c>
      <c r="E116" s="11" t="s">
        <v>9626</v>
      </c>
      <c r="F116" s="11" t="s">
        <v>7672</v>
      </c>
      <c r="G116" s="212">
        <v>124970000</v>
      </c>
      <c r="H116" s="213" t="s">
        <v>7669</v>
      </c>
      <c r="I116" s="213" t="s">
        <v>30</v>
      </c>
      <c r="J116" s="213">
        <v>2</v>
      </c>
      <c r="K116" s="213" t="s">
        <v>7671</v>
      </c>
      <c r="L116" s="213" t="s">
        <v>7670</v>
      </c>
      <c r="M116" s="214">
        <v>45043</v>
      </c>
      <c r="N116" s="221" t="s">
        <v>7676</v>
      </c>
      <c r="O116" s="216">
        <v>4345946</v>
      </c>
      <c r="P116" s="216" t="s">
        <v>7673</v>
      </c>
      <c r="Q116" s="216" t="s">
        <v>30</v>
      </c>
      <c r="R116" s="216">
        <v>2</v>
      </c>
      <c r="S116" s="216" t="s">
        <v>7675</v>
      </c>
      <c r="T116" s="216" t="s">
        <v>7674</v>
      </c>
      <c r="U116" s="217">
        <v>45043</v>
      </c>
      <c r="V116" s="221" t="s">
        <v>7679</v>
      </c>
      <c r="W116" s="213">
        <v>71432000</v>
      </c>
      <c r="X116" s="213" t="s">
        <v>7677</v>
      </c>
      <c r="Y116" s="213" t="s">
        <v>30</v>
      </c>
      <c r="Z116" s="213">
        <v>2</v>
      </c>
      <c r="AA116" s="213" t="s">
        <v>2336</v>
      </c>
      <c r="AB116" s="213" t="s">
        <v>7678</v>
      </c>
      <c r="AC116" s="214">
        <v>45043</v>
      </c>
      <c r="AD116" s="221" t="s">
        <v>7682</v>
      </c>
      <c r="AE116" s="218">
        <v>1288000</v>
      </c>
      <c r="AF116" s="218" t="s">
        <v>7680</v>
      </c>
      <c r="AG116" s="218" t="s">
        <v>30</v>
      </c>
      <c r="AH116" s="218">
        <v>2</v>
      </c>
      <c r="AI116" s="218" t="s">
        <v>2338</v>
      </c>
      <c r="AJ116" s="218" t="s">
        <v>7681</v>
      </c>
      <c r="AK116" s="219">
        <v>45043</v>
      </c>
      <c r="AL116" s="221" t="s">
        <v>7684</v>
      </c>
      <c r="AM116" s="213">
        <v>1288000</v>
      </c>
      <c r="AN116" s="213" t="s">
        <v>7680</v>
      </c>
      <c r="AO116" s="213" t="s">
        <v>30</v>
      </c>
      <c r="AP116" s="213">
        <v>2</v>
      </c>
      <c r="AQ116" s="213" t="s">
        <v>7683</v>
      </c>
      <c r="AR116" s="213" t="s">
        <v>7681</v>
      </c>
      <c r="AS116" s="214">
        <v>45043</v>
      </c>
      <c r="AT116" s="222" t="s">
        <v>2043</v>
      </c>
      <c r="AU116" s="218" t="s">
        <v>14</v>
      </c>
      <c r="AV116" s="218" t="s">
        <v>2041</v>
      </c>
      <c r="AW116" s="218" t="s">
        <v>14</v>
      </c>
      <c r="AX116" s="218" t="s">
        <v>14</v>
      </c>
      <c r="AY116" s="218" t="s">
        <v>14</v>
      </c>
      <c r="AZ116" s="218" t="s">
        <v>14</v>
      </c>
      <c r="BA116" s="219">
        <v>44801</v>
      </c>
      <c r="BB116" s="221" t="s">
        <v>2042</v>
      </c>
      <c r="BC116" s="213" t="s">
        <v>14</v>
      </c>
      <c r="BD116" s="213" t="s">
        <v>2041</v>
      </c>
      <c r="BE116" s="213" t="s">
        <v>14</v>
      </c>
      <c r="BF116" s="213" t="s">
        <v>14</v>
      </c>
      <c r="BG116" s="213" t="s">
        <v>14</v>
      </c>
      <c r="BH116" s="213" t="s">
        <v>14</v>
      </c>
      <c r="BI116" s="214">
        <v>44801</v>
      </c>
      <c r="BJ116" s="222" t="s">
        <v>7687</v>
      </c>
      <c r="BK116" s="222">
        <v>689</v>
      </c>
      <c r="BL116" s="222" t="s">
        <v>7504</v>
      </c>
      <c r="BM116" s="222" t="s">
        <v>19</v>
      </c>
      <c r="BN116" s="222">
        <v>3</v>
      </c>
      <c r="BO116" s="222" t="s">
        <v>7686</v>
      </c>
      <c r="BP116" s="218" t="s">
        <v>7685</v>
      </c>
      <c r="BQ116" s="223">
        <v>45043</v>
      </c>
      <c r="BR116" s="221" t="s">
        <v>2044</v>
      </c>
      <c r="BS116" s="224" t="s">
        <v>14</v>
      </c>
      <c r="BT116" s="224" t="s">
        <v>14</v>
      </c>
      <c r="BU116" s="224" t="s">
        <v>14</v>
      </c>
      <c r="BV116" s="224" t="s">
        <v>14</v>
      </c>
      <c r="BW116" s="224" t="s">
        <v>14</v>
      </c>
      <c r="BX116" s="224" t="s">
        <v>14</v>
      </c>
      <c r="BY116" s="214">
        <v>44801</v>
      </c>
      <c r="BZ116" s="222" t="s">
        <v>2045</v>
      </c>
      <c r="CA116" s="222" t="s">
        <v>14</v>
      </c>
      <c r="CB116" s="222" t="s">
        <v>14</v>
      </c>
      <c r="CC116" s="222" t="s">
        <v>14</v>
      </c>
      <c r="CD116" s="222" t="s">
        <v>14</v>
      </c>
      <c r="CE116" s="222" t="s">
        <v>14</v>
      </c>
      <c r="CF116" s="222" t="s">
        <v>14</v>
      </c>
      <c r="CG116" s="223">
        <v>44801</v>
      </c>
      <c r="CH116" s="221" t="s">
        <v>10041</v>
      </c>
      <c r="CI116" s="222" t="e">
        <v>#N/A</v>
      </c>
      <c r="CJ116" s="222" t="e">
        <v>#N/A</v>
      </c>
      <c r="CK116" s="222" t="e">
        <v>#N/A</v>
      </c>
      <c r="CL116" s="222" t="e">
        <v>#N/A</v>
      </c>
      <c r="CM116" s="222" t="e">
        <v>#N/A</v>
      </c>
      <c r="CN116" s="222" t="e">
        <v>#N/A</v>
      </c>
      <c r="CO116" s="225" t="e">
        <v>#N/A</v>
      </c>
      <c r="CP116" s="222" t="s">
        <v>2046</v>
      </c>
      <c r="CQ116" s="224" t="s">
        <v>14</v>
      </c>
      <c r="CR116" s="224" t="s">
        <v>14</v>
      </c>
      <c r="CS116" s="224" t="s">
        <v>14</v>
      </c>
      <c r="CT116" s="224" t="s">
        <v>14</v>
      </c>
      <c r="CU116" s="224" t="s">
        <v>14</v>
      </c>
      <c r="CV116" s="224" t="s">
        <v>14</v>
      </c>
      <c r="CW116" s="214">
        <v>44801</v>
      </c>
      <c r="CX116" s="222" t="s">
        <v>7691</v>
      </c>
      <c r="CY116" s="218">
        <v>1288000</v>
      </c>
      <c r="CZ116" s="218" t="s">
        <v>7680</v>
      </c>
      <c r="DA116" s="218" t="s">
        <v>30</v>
      </c>
      <c r="DB116" s="218">
        <v>2</v>
      </c>
      <c r="DC116" s="218" t="s">
        <v>7698</v>
      </c>
      <c r="DD116" s="218" t="s">
        <v>7681</v>
      </c>
      <c r="DE116" s="220">
        <v>45043</v>
      </c>
      <c r="DF116" s="221" t="s">
        <v>7695</v>
      </c>
      <c r="DG116" s="213">
        <v>70144000</v>
      </c>
      <c r="DH116" s="224" t="s">
        <v>7692</v>
      </c>
      <c r="DI116" s="224" t="s">
        <v>30</v>
      </c>
      <c r="DJ116" s="224">
        <v>2</v>
      </c>
      <c r="DK116" s="224" t="s">
        <v>7694</v>
      </c>
      <c r="DL116" s="224" t="s">
        <v>7693</v>
      </c>
      <c r="DM116" s="214">
        <v>45043</v>
      </c>
      <c r="DN116" s="222" t="s">
        <v>7697</v>
      </c>
      <c r="DO116" s="218">
        <v>0</v>
      </c>
      <c r="DP116" s="222" t="s">
        <v>7680</v>
      </c>
      <c r="DQ116" s="222" t="s">
        <v>30</v>
      </c>
      <c r="DR116" s="222">
        <v>2</v>
      </c>
      <c r="DS116" s="222" t="s">
        <v>7696</v>
      </c>
      <c r="DT116" s="222" t="s">
        <v>7681</v>
      </c>
      <c r="DU116" s="223">
        <v>45043</v>
      </c>
      <c r="DV116" s="221" t="s">
        <v>7699</v>
      </c>
      <c r="DW116" s="213">
        <v>1288000</v>
      </c>
      <c r="DX116" s="224" t="s">
        <v>7680</v>
      </c>
      <c r="DY116" s="224" t="s">
        <v>30</v>
      </c>
      <c r="DZ116" s="224">
        <v>2</v>
      </c>
      <c r="EA116" s="224" t="s">
        <v>7698</v>
      </c>
      <c r="EB116" s="224" t="s">
        <v>7681</v>
      </c>
      <c r="EC116" s="214">
        <v>45043</v>
      </c>
      <c r="ED116" s="222" t="s">
        <v>7701</v>
      </c>
      <c r="EE116" s="218">
        <v>0</v>
      </c>
      <c r="EF116" s="222" t="s">
        <v>7680</v>
      </c>
      <c r="EG116" s="222" t="s">
        <v>30</v>
      </c>
      <c r="EH116" s="222">
        <v>2</v>
      </c>
      <c r="EI116" s="222" t="s">
        <v>7700</v>
      </c>
      <c r="EJ116" s="222" t="s">
        <v>7681</v>
      </c>
      <c r="EK116" s="223">
        <v>45043</v>
      </c>
      <c r="EL116" s="221" t="s">
        <v>7703</v>
      </c>
      <c r="EM116" s="213">
        <v>0</v>
      </c>
      <c r="EN116" s="224" t="s">
        <v>7680</v>
      </c>
      <c r="EO116" s="224" t="s">
        <v>30</v>
      </c>
      <c r="EP116" s="224">
        <v>2</v>
      </c>
      <c r="EQ116" s="224" t="s">
        <v>7702</v>
      </c>
      <c r="ER116" s="224" t="s">
        <v>7681</v>
      </c>
      <c r="ES116" s="214">
        <v>45043</v>
      </c>
      <c r="ET116" s="222" t="s">
        <v>7690</v>
      </c>
      <c r="EU116" s="222">
        <v>716</v>
      </c>
      <c r="EV116" s="222" t="s">
        <v>7508</v>
      </c>
      <c r="EW116" s="222" t="s">
        <v>19</v>
      </c>
      <c r="EX116" s="222">
        <v>3</v>
      </c>
      <c r="EY116" s="222" t="s">
        <v>7689</v>
      </c>
      <c r="EZ116" s="222" t="s">
        <v>7688</v>
      </c>
      <c r="FA116" s="223">
        <v>45043</v>
      </c>
      <c r="FB116" s="221" t="s">
        <v>2049</v>
      </c>
      <c r="FC116" s="224">
        <v>4</v>
      </c>
      <c r="FD116" s="224" t="s">
        <v>2047</v>
      </c>
      <c r="FE116" s="224" t="s">
        <v>74</v>
      </c>
      <c r="FF116" s="224">
        <v>1</v>
      </c>
      <c r="FG116" s="224" t="s">
        <v>1886</v>
      </c>
      <c r="FH116" s="224" t="s">
        <v>2048</v>
      </c>
      <c r="FI116" s="214">
        <v>44801</v>
      </c>
      <c r="FJ116" s="221" t="s">
        <v>2050</v>
      </c>
      <c r="FK116" s="222" t="s">
        <v>14</v>
      </c>
      <c r="FL116" s="222" t="s">
        <v>14</v>
      </c>
      <c r="FM116" s="222" t="s">
        <v>14</v>
      </c>
      <c r="FN116" s="222" t="s">
        <v>14</v>
      </c>
      <c r="FO116" s="222" t="s">
        <v>14</v>
      </c>
      <c r="FP116" s="218" t="s">
        <v>14</v>
      </c>
      <c r="FQ116" s="219">
        <v>44801</v>
      </c>
      <c r="FR116" s="221" t="s">
        <v>2051</v>
      </c>
      <c r="FS116" s="224" t="s">
        <v>14</v>
      </c>
      <c r="FT116" s="224" t="s">
        <v>14</v>
      </c>
      <c r="FU116" s="224" t="s">
        <v>14</v>
      </c>
      <c r="FV116" s="224" t="s">
        <v>14</v>
      </c>
      <c r="FW116" s="224" t="s">
        <v>14</v>
      </c>
      <c r="FX116" s="224" t="s">
        <v>14</v>
      </c>
      <c r="FY116" s="214">
        <v>44801</v>
      </c>
      <c r="FZ116" s="222" t="s">
        <v>2536</v>
      </c>
      <c r="GA116" s="222">
        <v>1</v>
      </c>
      <c r="GB116" s="222" t="s">
        <v>2373</v>
      </c>
      <c r="GC116" s="222" t="s">
        <v>30</v>
      </c>
      <c r="GD116" s="222">
        <v>2</v>
      </c>
      <c r="GE116" s="222" t="s">
        <v>14</v>
      </c>
      <c r="GF116" s="222" t="s">
        <v>14</v>
      </c>
      <c r="GG116" s="223">
        <v>44860</v>
      </c>
      <c r="GH116" s="221" t="s">
        <v>2542</v>
      </c>
      <c r="GI116" s="224">
        <v>3</v>
      </c>
      <c r="GJ116" s="224" t="s">
        <v>2373</v>
      </c>
      <c r="GK116" s="224" t="s">
        <v>30</v>
      </c>
      <c r="GL116" s="224">
        <v>2</v>
      </c>
      <c r="GM116" s="224" t="s">
        <v>14</v>
      </c>
      <c r="GN116" s="224" t="s">
        <v>14</v>
      </c>
      <c r="GO116" s="214">
        <v>44860</v>
      </c>
      <c r="GP116" s="222" t="s">
        <v>2537</v>
      </c>
      <c r="GQ116" s="222">
        <v>2</v>
      </c>
      <c r="GR116" s="222" t="s">
        <v>2373</v>
      </c>
      <c r="GS116" s="222" t="s">
        <v>30</v>
      </c>
      <c r="GT116" s="222">
        <v>2</v>
      </c>
      <c r="GU116" s="222" t="s">
        <v>14</v>
      </c>
      <c r="GV116" s="222" t="s">
        <v>14</v>
      </c>
      <c r="GW116" s="223">
        <v>44860</v>
      </c>
      <c r="GX116" s="221" t="s">
        <v>2543</v>
      </c>
      <c r="GY116" s="224">
        <v>0</v>
      </c>
      <c r="GZ116" s="224" t="s">
        <v>2373</v>
      </c>
      <c r="HA116" s="224" t="s">
        <v>30</v>
      </c>
      <c r="HB116" s="224">
        <v>2</v>
      </c>
      <c r="HC116" s="224" t="s">
        <v>14</v>
      </c>
      <c r="HD116" s="224" t="s">
        <v>14</v>
      </c>
      <c r="HE116" s="214">
        <v>44860</v>
      </c>
      <c r="HF116" s="222" t="s">
        <v>2535</v>
      </c>
      <c r="HG116" s="222">
        <v>2</v>
      </c>
      <c r="HH116" s="222" t="s">
        <v>2373</v>
      </c>
      <c r="HI116" s="222" t="s">
        <v>30</v>
      </c>
      <c r="HJ116" s="222">
        <v>2</v>
      </c>
      <c r="HK116" s="222" t="s">
        <v>14</v>
      </c>
      <c r="HL116" s="222" t="s">
        <v>14</v>
      </c>
      <c r="HM116" s="223">
        <v>44860</v>
      </c>
      <c r="HN116" s="221" t="s">
        <v>2541</v>
      </c>
      <c r="HO116" s="224">
        <v>3</v>
      </c>
      <c r="HP116" s="224" t="s">
        <v>2373</v>
      </c>
      <c r="HQ116" s="224" t="s">
        <v>30</v>
      </c>
      <c r="HR116" s="224">
        <v>2</v>
      </c>
      <c r="HS116" s="224" t="s">
        <v>14</v>
      </c>
      <c r="HT116" s="224" t="s">
        <v>14</v>
      </c>
      <c r="HU116" s="214">
        <v>44860</v>
      </c>
      <c r="HV116" s="222" t="s">
        <v>2538</v>
      </c>
      <c r="HW116" s="222">
        <v>2</v>
      </c>
      <c r="HX116" s="222" t="s">
        <v>2373</v>
      </c>
      <c r="HY116" s="222" t="s">
        <v>30</v>
      </c>
      <c r="HZ116" s="222">
        <v>2</v>
      </c>
      <c r="IA116" s="222" t="s">
        <v>14</v>
      </c>
      <c r="IB116" s="222" t="s">
        <v>14</v>
      </c>
      <c r="IC116" s="223">
        <v>44860</v>
      </c>
      <c r="ID116" s="221" t="s">
        <v>2540</v>
      </c>
      <c r="IE116" s="224">
        <v>1</v>
      </c>
      <c r="IF116" s="224" t="s">
        <v>2373</v>
      </c>
      <c r="IG116" s="224" t="s">
        <v>30</v>
      </c>
      <c r="IH116" s="224">
        <v>2</v>
      </c>
      <c r="II116" s="224" t="s">
        <v>14</v>
      </c>
      <c r="IJ116" s="224" t="s">
        <v>14</v>
      </c>
      <c r="IK116" s="214">
        <v>44860</v>
      </c>
      <c r="IL116" s="222" t="s">
        <v>2539</v>
      </c>
      <c r="IM116" s="222">
        <v>2</v>
      </c>
      <c r="IN116" s="222" t="s">
        <v>2373</v>
      </c>
      <c r="IO116" s="222" t="s">
        <v>30</v>
      </c>
      <c r="IP116" s="222">
        <v>2</v>
      </c>
      <c r="IQ116" s="222" t="s">
        <v>14</v>
      </c>
      <c r="IR116" s="222" t="s">
        <v>14</v>
      </c>
      <c r="IS116" s="223">
        <v>44860</v>
      </c>
    </row>
    <row r="117" spans="1:253" s="11" customFormat="1" ht="12.95" customHeight="1" x14ac:dyDescent="0.2">
      <c r="A117" s="11" t="s">
        <v>2052</v>
      </c>
      <c r="B117" s="11">
        <v>0</v>
      </c>
      <c r="C117" s="11" t="s">
        <v>2053</v>
      </c>
      <c r="D117" s="11" t="s">
        <v>2054</v>
      </c>
      <c r="E117" s="11" t="s">
        <v>9629</v>
      </c>
      <c r="F117" s="11" t="s">
        <v>7707</v>
      </c>
      <c r="G117" s="212">
        <v>130734000</v>
      </c>
      <c r="H117" s="213" t="s">
        <v>7704</v>
      </c>
      <c r="I117" s="213" t="s">
        <v>30</v>
      </c>
      <c r="J117" s="213">
        <v>2</v>
      </c>
      <c r="K117" s="213" t="s">
        <v>7706</v>
      </c>
      <c r="L117" s="213" t="s">
        <v>7705</v>
      </c>
      <c r="M117" s="214">
        <v>45043</v>
      </c>
      <c r="N117" s="227" t="s">
        <v>7711</v>
      </c>
      <c r="O117" s="216">
        <v>2928041</v>
      </c>
      <c r="P117" s="216" t="s">
        <v>7708</v>
      </c>
      <c r="Q117" s="216" t="s">
        <v>30</v>
      </c>
      <c r="R117" s="216">
        <v>2</v>
      </c>
      <c r="S117" s="216" t="s">
        <v>7710</v>
      </c>
      <c r="T117" s="216" t="s">
        <v>7709</v>
      </c>
      <c r="U117" s="217">
        <v>45043</v>
      </c>
      <c r="V117" s="227" t="s">
        <v>7714</v>
      </c>
      <c r="W117" s="213">
        <v>95368000</v>
      </c>
      <c r="X117" s="213" t="s">
        <v>7712</v>
      </c>
      <c r="Y117" s="213" t="s">
        <v>30</v>
      </c>
      <c r="Z117" s="213">
        <v>2</v>
      </c>
      <c r="AA117" s="213" t="s">
        <v>2336</v>
      </c>
      <c r="AB117" s="213" t="s">
        <v>7713</v>
      </c>
      <c r="AC117" s="214">
        <v>45043</v>
      </c>
      <c r="AD117" s="227" t="s">
        <v>7717</v>
      </c>
      <c r="AE117" s="218">
        <v>429000</v>
      </c>
      <c r="AF117" s="218" t="s">
        <v>7715</v>
      </c>
      <c r="AG117" s="218" t="s">
        <v>30</v>
      </c>
      <c r="AH117" s="218">
        <v>2</v>
      </c>
      <c r="AI117" s="218" t="s">
        <v>2338</v>
      </c>
      <c r="AJ117" s="218" t="s">
        <v>7716</v>
      </c>
      <c r="AK117" s="219">
        <v>45043</v>
      </c>
      <c r="AL117" s="227" t="s">
        <v>7719</v>
      </c>
      <c r="AM117" s="213">
        <v>429000</v>
      </c>
      <c r="AN117" s="213" t="s">
        <v>7715</v>
      </c>
      <c r="AO117" s="213" t="s">
        <v>30</v>
      </c>
      <c r="AP117" s="213">
        <v>2</v>
      </c>
      <c r="AQ117" s="213" t="s">
        <v>7718</v>
      </c>
      <c r="AR117" s="213" t="s">
        <v>7716</v>
      </c>
      <c r="AS117" s="214">
        <v>45043</v>
      </c>
      <c r="AT117" s="228" t="s">
        <v>2056</v>
      </c>
      <c r="AU117" s="218" t="s">
        <v>14</v>
      </c>
      <c r="AV117" s="218" t="s">
        <v>14</v>
      </c>
      <c r="AW117" s="218" t="s">
        <v>14</v>
      </c>
      <c r="AX117" s="218" t="s">
        <v>14</v>
      </c>
      <c r="AY117" s="218" t="s">
        <v>14</v>
      </c>
      <c r="AZ117" s="218" t="s">
        <v>14</v>
      </c>
      <c r="BA117" s="219">
        <v>44801</v>
      </c>
      <c r="BB117" s="227" t="s">
        <v>2055</v>
      </c>
      <c r="BC117" s="213" t="s">
        <v>14</v>
      </c>
      <c r="BD117" s="213" t="s">
        <v>14</v>
      </c>
      <c r="BE117" s="213" t="s">
        <v>14</v>
      </c>
      <c r="BF117" s="213" t="s">
        <v>14</v>
      </c>
      <c r="BG117" s="213" t="s">
        <v>14</v>
      </c>
      <c r="BH117" s="213" t="s">
        <v>14</v>
      </c>
      <c r="BI117" s="214">
        <v>44801</v>
      </c>
      <c r="BJ117" s="228" t="s">
        <v>7722</v>
      </c>
      <c r="BK117" s="228">
        <v>237</v>
      </c>
      <c r="BL117" s="228" t="s">
        <v>7551</v>
      </c>
      <c r="BM117" s="228" t="s">
        <v>19</v>
      </c>
      <c r="BN117" s="228">
        <v>3</v>
      </c>
      <c r="BO117" s="228" t="s">
        <v>7721</v>
      </c>
      <c r="BP117" s="218" t="s">
        <v>7720</v>
      </c>
      <c r="BQ117" s="229">
        <v>45043</v>
      </c>
      <c r="BR117" s="227" t="s">
        <v>2057</v>
      </c>
      <c r="BS117" s="230" t="s">
        <v>14</v>
      </c>
      <c r="BT117" s="230" t="s">
        <v>14</v>
      </c>
      <c r="BU117" s="230" t="s">
        <v>14</v>
      </c>
      <c r="BV117" s="230" t="s">
        <v>14</v>
      </c>
      <c r="BW117" s="230" t="s">
        <v>14</v>
      </c>
      <c r="BX117" s="230" t="s">
        <v>14</v>
      </c>
      <c r="BY117" s="214">
        <v>44801</v>
      </c>
      <c r="BZ117" s="228" t="s">
        <v>2058</v>
      </c>
      <c r="CA117" s="228" t="s">
        <v>14</v>
      </c>
      <c r="CB117" s="228" t="s">
        <v>14</v>
      </c>
      <c r="CC117" s="228" t="s">
        <v>14</v>
      </c>
      <c r="CD117" s="228" t="s">
        <v>14</v>
      </c>
      <c r="CE117" s="228" t="s">
        <v>14</v>
      </c>
      <c r="CF117" s="228" t="s">
        <v>14</v>
      </c>
      <c r="CG117" s="229">
        <v>44801</v>
      </c>
      <c r="CH117" s="227" t="s">
        <v>10042</v>
      </c>
      <c r="CI117" s="228" t="e">
        <v>#N/A</v>
      </c>
      <c r="CJ117" s="228" t="e">
        <v>#N/A</v>
      </c>
      <c r="CK117" s="228" t="e">
        <v>#N/A</v>
      </c>
      <c r="CL117" s="228" t="e">
        <v>#N/A</v>
      </c>
      <c r="CM117" s="228" t="e">
        <v>#N/A</v>
      </c>
      <c r="CN117" s="228" t="e">
        <v>#N/A</v>
      </c>
      <c r="CO117" s="231" t="e">
        <v>#N/A</v>
      </c>
      <c r="CP117" s="228" t="s">
        <v>2059</v>
      </c>
      <c r="CQ117" s="230" t="s">
        <v>14</v>
      </c>
      <c r="CR117" s="230" t="s">
        <v>14</v>
      </c>
      <c r="CS117" s="230" t="s">
        <v>14</v>
      </c>
      <c r="CT117" s="230" t="s">
        <v>14</v>
      </c>
      <c r="CU117" s="230" t="s">
        <v>14</v>
      </c>
      <c r="CV117" s="230" t="s">
        <v>14</v>
      </c>
      <c r="CW117" s="214">
        <v>44801</v>
      </c>
      <c r="CX117" s="228" t="s">
        <v>7726</v>
      </c>
      <c r="CY117" s="218">
        <v>429000</v>
      </c>
      <c r="CZ117" s="218" t="s">
        <v>7715</v>
      </c>
      <c r="DA117" s="218" t="s">
        <v>30</v>
      </c>
      <c r="DB117" s="218">
        <v>2</v>
      </c>
      <c r="DC117" s="218" t="s">
        <v>7733</v>
      </c>
      <c r="DD117" s="218" t="s">
        <v>7716</v>
      </c>
      <c r="DE117" s="220">
        <v>45043</v>
      </c>
      <c r="DF117" s="227" t="s">
        <v>7730</v>
      </c>
      <c r="DG117" s="213">
        <v>94939000</v>
      </c>
      <c r="DH117" s="230" t="s">
        <v>7727</v>
      </c>
      <c r="DI117" s="230" t="s">
        <v>30</v>
      </c>
      <c r="DJ117" s="230">
        <v>2</v>
      </c>
      <c r="DK117" s="230" t="s">
        <v>7729</v>
      </c>
      <c r="DL117" s="230" t="s">
        <v>7728</v>
      </c>
      <c r="DM117" s="214">
        <v>45043</v>
      </c>
      <c r="DN117" s="228" t="s">
        <v>7732</v>
      </c>
      <c r="DO117" s="218">
        <v>0</v>
      </c>
      <c r="DP117" s="228" t="s">
        <v>7715</v>
      </c>
      <c r="DQ117" s="228" t="s">
        <v>30</v>
      </c>
      <c r="DR117" s="228">
        <v>2</v>
      </c>
      <c r="DS117" s="228" t="s">
        <v>7731</v>
      </c>
      <c r="DT117" s="228" t="s">
        <v>7716</v>
      </c>
      <c r="DU117" s="229">
        <v>45043</v>
      </c>
      <c r="DV117" s="227" t="s">
        <v>7734</v>
      </c>
      <c r="DW117" s="213">
        <v>429000</v>
      </c>
      <c r="DX117" s="230" t="s">
        <v>7715</v>
      </c>
      <c r="DY117" s="230" t="s">
        <v>30</v>
      </c>
      <c r="DZ117" s="230">
        <v>2</v>
      </c>
      <c r="EA117" s="230" t="s">
        <v>7733</v>
      </c>
      <c r="EB117" s="230" t="s">
        <v>7716</v>
      </c>
      <c r="EC117" s="214">
        <v>45043</v>
      </c>
      <c r="ED117" s="228" t="s">
        <v>7736</v>
      </c>
      <c r="EE117" s="218">
        <v>0</v>
      </c>
      <c r="EF117" s="228" t="s">
        <v>7715</v>
      </c>
      <c r="EG117" s="228" t="s">
        <v>30</v>
      </c>
      <c r="EH117" s="228">
        <v>2</v>
      </c>
      <c r="EI117" s="228" t="s">
        <v>7735</v>
      </c>
      <c r="EJ117" s="228" t="s">
        <v>7716</v>
      </c>
      <c r="EK117" s="229">
        <v>45043</v>
      </c>
      <c r="EL117" s="227" t="s">
        <v>7738</v>
      </c>
      <c r="EM117" s="213">
        <v>0</v>
      </c>
      <c r="EN117" s="230" t="s">
        <v>7715</v>
      </c>
      <c r="EO117" s="230" t="s">
        <v>30</v>
      </c>
      <c r="EP117" s="230">
        <v>2</v>
      </c>
      <c r="EQ117" s="230" t="s">
        <v>7737</v>
      </c>
      <c r="ER117" s="230" t="s">
        <v>7716</v>
      </c>
      <c r="ES117" s="214">
        <v>45043</v>
      </c>
      <c r="ET117" s="228" t="s">
        <v>7725</v>
      </c>
      <c r="EU117" s="228">
        <v>421</v>
      </c>
      <c r="EV117" s="228" t="s">
        <v>7428</v>
      </c>
      <c r="EW117" s="228" t="s">
        <v>19</v>
      </c>
      <c r="EX117" s="228">
        <v>3</v>
      </c>
      <c r="EY117" s="228" t="s">
        <v>7724</v>
      </c>
      <c r="EZ117" s="228" t="s">
        <v>7723</v>
      </c>
      <c r="FA117" s="229">
        <v>45043</v>
      </c>
      <c r="FB117" s="227" t="s">
        <v>2062</v>
      </c>
      <c r="FC117" s="230">
        <v>4</v>
      </c>
      <c r="FD117" s="230" t="s">
        <v>2060</v>
      </c>
      <c r="FE117" s="230" t="s">
        <v>74</v>
      </c>
      <c r="FF117" s="230">
        <v>1</v>
      </c>
      <c r="FG117" s="230" t="s">
        <v>1886</v>
      </c>
      <c r="FH117" s="230" t="s">
        <v>2061</v>
      </c>
      <c r="FI117" s="214">
        <v>44801</v>
      </c>
      <c r="FJ117" s="227" t="s">
        <v>2063</v>
      </c>
      <c r="FK117" s="228" t="s">
        <v>14</v>
      </c>
      <c r="FL117" s="228" t="s">
        <v>14</v>
      </c>
      <c r="FM117" s="228" t="s">
        <v>14</v>
      </c>
      <c r="FN117" s="228" t="s">
        <v>14</v>
      </c>
      <c r="FO117" s="228" t="s">
        <v>14</v>
      </c>
      <c r="FP117" s="218" t="s">
        <v>14</v>
      </c>
      <c r="FQ117" s="219">
        <v>44801</v>
      </c>
      <c r="FR117" s="227" t="s">
        <v>2064</v>
      </c>
      <c r="FS117" s="230" t="s">
        <v>14</v>
      </c>
      <c r="FT117" s="230" t="s">
        <v>14</v>
      </c>
      <c r="FU117" s="230" t="s">
        <v>14</v>
      </c>
      <c r="FV117" s="230" t="s">
        <v>14</v>
      </c>
      <c r="FW117" s="230" t="s">
        <v>14</v>
      </c>
      <c r="FX117" s="230" t="s">
        <v>14</v>
      </c>
      <c r="FY117" s="214">
        <v>44801</v>
      </c>
      <c r="FZ117" s="228" t="s">
        <v>2545</v>
      </c>
      <c r="GA117" s="228">
        <v>2</v>
      </c>
      <c r="GB117" s="228" t="s">
        <v>2373</v>
      </c>
      <c r="GC117" s="228" t="s">
        <v>30</v>
      </c>
      <c r="GD117" s="228">
        <v>2</v>
      </c>
      <c r="GE117" s="228" t="s">
        <v>14</v>
      </c>
      <c r="GF117" s="228" t="s">
        <v>14</v>
      </c>
      <c r="GG117" s="229">
        <v>44860</v>
      </c>
      <c r="GH117" s="227" t="s">
        <v>2551</v>
      </c>
      <c r="GI117" s="230">
        <v>2</v>
      </c>
      <c r="GJ117" s="230" t="s">
        <v>2373</v>
      </c>
      <c r="GK117" s="230" t="s">
        <v>30</v>
      </c>
      <c r="GL117" s="230">
        <v>2</v>
      </c>
      <c r="GM117" s="230" t="s">
        <v>14</v>
      </c>
      <c r="GN117" s="230" t="s">
        <v>14</v>
      </c>
      <c r="GO117" s="214">
        <v>44860</v>
      </c>
      <c r="GP117" s="228" t="s">
        <v>2546</v>
      </c>
      <c r="GQ117" s="228">
        <v>1</v>
      </c>
      <c r="GR117" s="228" t="s">
        <v>2373</v>
      </c>
      <c r="GS117" s="228" t="s">
        <v>30</v>
      </c>
      <c r="GT117" s="228">
        <v>2</v>
      </c>
      <c r="GU117" s="228" t="s">
        <v>14</v>
      </c>
      <c r="GV117" s="228" t="s">
        <v>14</v>
      </c>
      <c r="GW117" s="229">
        <v>44860</v>
      </c>
      <c r="GX117" s="227" t="s">
        <v>2552</v>
      </c>
      <c r="GY117" s="230">
        <v>0</v>
      </c>
      <c r="GZ117" s="230" t="s">
        <v>2373</v>
      </c>
      <c r="HA117" s="230" t="s">
        <v>30</v>
      </c>
      <c r="HB117" s="230">
        <v>2</v>
      </c>
      <c r="HC117" s="230" t="s">
        <v>14</v>
      </c>
      <c r="HD117" s="230" t="s">
        <v>14</v>
      </c>
      <c r="HE117" s="214">
        <v>44860</v>
      </c>
      <c r="HF117" s="228" t="s">
        <v>2544</v>
      </c>
      <c r="HG117" s="228">
        <v>1</v>
      </c>
      <c r="HH117" s="228" t="s">
        <v>2373</v>
      </c>
      <c r="HI117" s="228" t="s">
        <v>30</v>
      </c>
      <c r="HJ117" s="228">
        <v>2</v>
      </c>
      <c r="HK117" s="228" t="s">
        <v>14</v>
      </c>
      <c r="HL117" s="228" t="s">
        <v>14</v>
      </c>
      <c r="HM117" s="229">
        <v>44860</v>
      </c>
      <c r="HN117" s="227" t="s">
        <v>2550</v>
      </c>
      <c r="HO117" s="230">
        <v>2</v>
      </c>
      <c r="HP117" s="230" t="s">
        <v>2373</v>
      </c>
      <c r="HQ117" s="230" t="s">
        <v>30</v>
      </c>
      <c r="HR117" s="230">
        <v>2</v>
      </c>
      <c r="HS117" s="230" t="s">
        <v>14</v>
      </c>
      <c r="HT117" s="230" t="s">
        <v>14</v>
      </c>
      <c r="HU117" s="214">
        <v>44860</v>
      </c>
      <c r="HV117" s="228" t="s">
        <v>2547</v>
      </c>
      <c r="HW117" s="228">
        <v>0</v>
      </c>
      <c r="HX117" s="228" t="s">
        <v>2373</v>
      </c>
      <c r="HY117" s="228" t="s">
        <v>30</v>
      </c>
      <c r="HZ117" s="228">
        <v>2</v>
      </c>
      <c r="IA117" s="228" t="s">
        <v>14</v>
      </c>
      <c r="IB117" s="228" t="s">
        <v>14</v>
      </c>
      <c r="IC117" s="229">
        <v>44860</v>
      </c>
      <c r="ID117" s="227" t="s">
        <v>2549</v>
      </c>
      <c r="IE117" s="230">
        <v>1</v>
      </c>
      <c r="IF117" s="230" t="s">
        <v>2373</v>
      </c>
      <c r="IG117" s="230" t="s">
        <v>30</v>
      </c>
      <c r="IH117" s="230">
        <v>2</v>
      </c>
      <c r="II117" s="230" t="s">
        <v>14</v>
      </c>
      <c r="IJ117" s="230" t="s">
        <v>14</v>
      </c>
      <c r="IK117" s="214">
        <v>44860</v>
      </c>
      <c r="IL117" s="228" t="s">
        <v>2548</v>
      </c>
      <c r="IM117" s="228">
        <v>2</v>
      </c>
      <c r="IN117" s="228" t="s">
        <v>2373</v>
      </c>
      <c r="IO117" s="228" t="s">
        <v>30</v>
      </c>
      <c r="IP117" s="228">
        <v>2</v>
      </c>
      <c r="IQ117" s="228" t="s">
        <v>14</v>
      </c>
      <c r="IR117" s="228" t="s">
        <v>14</v>
      </c>
      <c r="IS117" s="229">
        <v>44860</v>
      </c>
    </row>
    <row r="118" spans="1:253" s="11" customFormat="1" ht="12.95" customHeight="1" x14ac:dyDescent="0.2">
      <c r="A118" s="11" t="s">
        <v>681</v>
      </c>
      <c r="B118" s="11">
        <v>0</v>
      </c>
      <c r="C118" s="11" t="s">
        <v>682</v>
      </c>
      <c r="D118" s="11" t="s">
        <v>683</v>
      </c>
      <c r="E118" s="11" t="s">
        <v>9632</v>
      </c>
      <c r="F118" s="11" t="s">
        <v>4436</v>
      </c>
      <c r="G118" s="212">
        <v>227428000</v>
      </c>
      <c r="H118" s="213" t="s">
        <v>4433</v>
      </c>
      <c r="I118" s="213" t="s">
        <v>1882</v>
      </c>
      <c r="J118" s="213">
        <v>2</v>
      </c>
      <c r="K118" s="213" t="s">
        <v>4435</v>
      </c>
      <c r="L118" s="213" t="s">
        <v>4434</v>
      </c>
      <c r="M118" s="214">
        <v>44957</v>
      </c>
      <c r="N118" s="221" t="s">
        <v>4440</v>
      </c>
      <c r="O118" s="216">
        <v>37508</v>
      </c>
      <c r="P118" s="216" t="s">
        <v>4437</v>
      </c>
      <c r="Q118" s="216" t="s">
        <v>74</v>
      </c>
      <c r="R118" s="216">
        <v>1</v>
      </c>
      <c r="S118" s="216" t="s">
        <v>4439</v>
      </c>
      <c r="T118" s="216" t="s">
        <v>4438</v>
      </c>
      <c r="U118" s="217">
        <v>44957</v>
      </c>
      <c r="V118" s="221" t="s">
        <v>7119</v>
      </c>
      <c r="W118" s="213">
        <v>4970000</v>
      </c>
      <c r="X118" s="213" t="s">
        <v>7116</v>
      </c>
      <c r="Y118" s="213" t="s">
        <v>1882</v>
      </c>
      <c r="Z118" s="213">
        <v>2</v>
      </c>
      <c r="AA118" s="213" t="s">
        <v>7118</v>
      </c>
      <c r="AB118" s="213" t="s">
        <v>7117</v>
      </c>
      <c r="AC118" s="214">
        <v>45043</v>
      </c>
      <c r="AD118" s="221" t="s">
        <v>7123</v>
      </c>
      <c r="AE118" s="218">
        <v>4970000</v>
      </c>
      <c r="AF118" s="218" t="s">
        <v>7120</v>
      </c>
      <c r="AG118" s="218" t="s">
        <v>1882</v>
      </c>
      <c r="AH118" s="218">
        <v>2</v>
      </c>
      <c r="AI118" s="218" t="s">
        <v>7122</v>
      </c>
      <c r="AJ118" s="218" t="s">
        <v>7121</v>
      </c>
      <c r="AK118" s="219">
        <v>45043</v>
      </c>
      <c r="AL118" s="221" t="s">
        <v>7125</v>
      </c>
      <c r="AM118" s="213">
        <v>1306000</v>
      </c>
      <c r="AN118" s="213" t="s">
        <v>7064</v>
      </c>
      <c r="AO118" s="213" t="s">
        <v>1882</v>
      </c>
      <c r="AP118" s="213">
        <v>2</v>
      </c>
      <c r="AQ118" s="213" t="s">
        <v>7124</v>
      </c>
      <c r="AR118" s="213" t="s">
        <v>7065</v>
      </c>
      <c r="AS118" s="214">
        <v>45043</v>
      </c>
      <c r="AT118" s="222" t="s">
        <v>867</v>
      </c>
      <c r="AU118" s="218" t="s">
        <v>14</v>
      </c>
      <c r="AV118" s="218" t="s">
        <v>14</v>
      </c>
      <c r="AW118" s="218" t="s">
        <v>14</v>
      </c>
      <c r="AX118" s="218" t="s">
        <v>14</v>
      </c>
      <c r="AY118" s="218" t="s">
        <v>14</v>
      </c>
      <c r="AZ118" s="218" t="s">
        <v>14</v>
      </c>
      <c r="BA118" s="219">
        <v>43798</v>
      </c>
      <c r="BB118" s="221" t="s">
        <v>866</v>
      </c>
      <c r="BC118" s="213" t="s">
        <v>14</v>
      </c>
      <c r="BD118" s="213" t="s">
        <v>14</v>
      </c>
      <c r="BE118" s="213" t="s">
        <v>14</v>
      </c>
      <c r="BF118" s="213" t="s">
        <v>14</v>
      </c>
      <c r="BG118" s="213" t="s">
        <v>14</v>
      </c>
      <c r="BH118" s="213" t="s">
        <v>14</v>
      </c>
      <c r="BI118" s="214">
        <v>43798</v>
      </c>
      <c r="BJ118" s="222" t="s">
        <v>7127</v>
      </c>
      <c r="BK118" s="222">
        <v>202</v>
      </c>
      <c r="BL118" s="222" t="s">
        <v>7068</v>
      </c>
      <c r="BM118" s="222" t="s">
        <v>1882</v>
      </c>
      <c r="BN118" s="222">
        <v>2</v>
      </c>
      <c r="BO118" s="222" t="s">
        <v>7126</v>
      </c>
      <c r="BP118" s="218" t="s">
        <v>1119</v>
      </c>
      <c r="BQ118" s="223">
        <v>45043</v>
      </c>
      <c r="BR118" s="221" t="s">
        <v>684</v>
      </c>
      <c r="BS118" s="224" t="s">
        <v>14</v>
      </c>
      <c r="BT118" s="224">
        <v>0</v>
      </c>
      <c r="BU118" s="224" t="s">
        <v>14</v>
      </c>
      <c r="BV118" s="224" t="s">
        <v>14</v>
      </c>
      <c r="BW118" s="224" t="s">
        <v>14</v>
      </c>
      <c r="BX118" s="224">
        <v>0</v>
      </c>
      <c r="BY118" s="214">
        <v>43585</v>
      </c>
      <c r="BZ118" s="222" t="s">
        <v>685</v>
      </c>
      <c r="CA118" s="222" t="s">
        <v>14</v>
      </c>
      <c r="CB118" s="222" t="s">
        <v>14</v>
      </c>
      <c r="CC118" s="222" t="s">
        <v>14</v>
      </c>
      <c r="CD118" s="222" t="s">
        <v>14</v>
      </c>
      <c r="CE118" s="222" t="s">
        <v>14</v>
      </c>
      <c r="CF118" s="222" t="s">
        <v>14</v>
      </c>
      <c r="CG118" s="223">
        <v>43585</v>
      </c>
      <c r="CH118" s="221" t="s">
        <v>10043</v>
      </c>
      <c r="CI118" s="222" t="e">
        <v>#N/A</v>
      </c>
      <c r="CJ118" s="222" t="e">
        <v>#N/A</v>
      </c>
      <c r="CK118" s="222" t="e">
        <v>#N/A</v>
      </c>
      <c r="CL118" s="222" t="e">
        <v>#N/A</v>
      </c>
      <c r="CM118" s="222" t="e">
        <v>#N/A</v>
      </c>
      <c r="CN118" s="222" t="e">
        <v>#N/A</v>
      </c>
      <c r="CO118" s="225" t="e">
        <v>#N/A</v>
      </c>
      <c r="CP118" s="222" t="s">
        <v>686</v>
      </c>
      <c r="CQ118" s="224" t="s">
        <v>14</v>
      </c>
      <c r="CR118" s="224">
        <v>0</v>
      </c>
      <c r="CS118" s="224" t="s">
        <v>14</v>
      </c>
      <c r="CT118" s="224" t="s">
        <v>14</v>
      </c>
      <c r="CU118" s="224" t="s">
        <v>14</v>
      </c>
      <c r="CV118" s="224">
        <v>0</v>
      </c>
      <c r="CW118" s="214">
        <v>43585</v>
      </c>
      <c r="CX118" s="222" t="s">
        <v>7131</v>
      </c>
      <c r="CY118" s="218">
        <v>3170000</v>
      </c>
      <c r="CZ118" s="218" t="s">
        <v>7116</v>
      </c>
      <c r="DA118" s="218" t="s">
        <v>1882</v>
      </c>
      <c r="DB118" s="218">
        <v>2</v>
      </c>
      <c r="DC118" s="218" t="s">
        <v>7134</v>
      </c>
      <c r="DD118" s="218" t="s">
        <v>7130</v>
      </c>
      <c r="DE118" s="220">
        <v>45043</v>
      </c>
      <c r="DF118" s="221" t="s">
        <v>7135</v>
      </c>
      <c r="DG118" s="213">
        <v>0</v>
      </c>
      <c r="DH118" s="224" t="s">
        <v>7132</v>
      </c>
      <c r="DI118" s="224" t="s">
        <v>1882</v>
      </c>
      <c r="DJ118" s="224">
        <v>2</v>
      </c>
      <c r="DK118" s="224" t="s">
        <v>7134</v>
      </c>
      <c r="DL118" s="224" t="s">
        <v>7133</v>
      </c>
      <c r="DM118" s="214">
        <v>45043</v>
      </c>
      <c r="DN118" s="222" t="s">
        <v>7136</v>
      </c>
      <c r="DO118" s="218">
        <v>1800000</v>
      </c>
      <c r="DP118" s="222" t="s">
        <v>7132</v>
      </c>
      <c r="DQ118" s="222" t="s">
        <v>1882</v>
      </c>
      <c r="DR118" s="222">
        <v>2</v>
      </c>
      <c r="DS118" s="222" t="s">
        <v>7134</v>
      </c>
      <c r="DT118" s="222" t="s">
        <v>7133</v>
      </c>
      <c r="DU118" s="223">
        <v>45043</v>
      </c>
      <c r="DV118" s="221" t="s">
        <v>7137</v>
      </c>
      <c r="DW118" s="213">
        <v>1932000</v>
      </c>
      <c r="DX118" s="224" t="s">
        <v>7116</v>
      </c>
      <c r="DY118" s="224" t="s">
        <v>1882</v>
      </c>
      <c r="DZ118" s="224">
        <v>2</v>
      </c>
      <c r="EA118" s="224" t="s">
        <v>7134</v>
      </c>
      <c r="EB118" s="224" t="s">
        <v>7130</v>
      </c>
      <c r="EC118" s="214">
        <v>45043</v>
      </c>
      <c r="ED118" s="222" t="s">
        <v>7139</v>
      </c>
      <c r="EE118" s="218">
        <v>1238000</v>
      </c>
      <c r="EF118" s="222" t="s">
        <v>7132</v>
      </c>
      <c r="EG118" s="222" t="s">
        <v>1882</v>
      </c>
      <c r="EH118" s="222">
        <v>2</v>
      </c>
      <c r="EI118" s="222" t="s">
        <v>7134</v>
      </c>
      <c r="EJ118" s="222" t="s">
        <v>7138</v>
      </c>
      <c r="EK118" s="223">
        <v>45043</v>
      </c>
      <c r="EL118" s="221" t="s">
        <v>7140</v>
      </c>
      <c r="EM118" s="213">
        <v>0</v>
      </c>
      <c r="EN118" s="224" t="s">
        <v>7132</v>
      </c>
      <c r="EO118" s="224" t="s">
        <v>1882</v>
      </c>
      <c r="EP118" s="224">
        <v>2</v>
      </c>
      <c r="EQ118" s="224" t="s">
        <v>7134</v>
      </c>
      <c r="ER118" s="224" t="s">
        <v>7138</v>
      </c>
      <c r="ES118" s="214">
        <v>45043</v>
      </c>
      <c r="ET118" s="222" t="s">
        <v>7129</v>
      </c>
      <c r="EU118" s="222">
        <v>7383</v>
      </c>
      <c r="EV118" s="222" t="s">
        <v>7068</v>
      </c>
      <c r="EW118" s="222" t="s">
        <v>1882</v>
      </c>
      <c r="EX118" s="222">
        <v>2</v>
      </c>
      <c r="EY118" s="222" t="s">
        <v>7128</v>
      </c>
      <c r="EZ118" s="222" t="s">
        <v>1119</v>
      </c>
      <c r="FA118" s="223">
        <v>45043</v>
      </c>
      <c r="FB118" s="221" t="s">
        <v>7143</v>
      </c>
      <c r="FC118" s="224">
        <v>4</v>
      </c>
      <c r="FD118" s="224" t="s">
        <v>7132</v>
      </c>
      <c r="FE118" s="224" t="s">
        <v>74</v>
      </c>
      <c r="FF118" s="224">
        <v>1</v>
      </c>
      <c r="FG118" s="224" t="s">
        <v>7142</v>
      </c>
      <c r="FH118" s="224" t="s">
        <v>7141</v>
      </c>
      <c r="FI118" s="214">
        <v>45043</v>
      </c>
      <c r="FJ118" s="221" t="s">
        <v>687</v>
      </c>
      <c r="FK118" s="222" t="s">
        <v>14</v>
      </c>
      <c r="FL118" s="222">
        <v>0</v>
      </c>
      <c r="FM118" s="222" t="s">
        <v>14</v>
      </c>
      <c r="FN118" s="222" t="s">
        <v>14</v>
      </c>
      <c r="FO118" s="222" t="s">
        <v>14</v>
      </c>
      <c r="FP118" s="218">
        <v>0</v>
      </c>
      <c r="FQ118" s="219">
        <v>43585</v>
      </c>
      <c r="FR118" s="221" t="s">
        <v>688</v>
      </c>
      <c r="FS118" s="224" t="s">
        <v>14</v>
      </c>
      <c r="FT118" s="224">
        <v>0</v>
      </c>
      <c r="FU118" s="224" t="s">
        <v>14</v>
      </c>
      <c r="FV118" s="224" t="s">
        <v>14</v>
      </c>
      <c r="FW118" s="224" t="s">
        <v>14</v>
      </c>
      <c r="FX118" s="224">
        <v>0</v>
      </c>
      <c r="FY118" s="214">
        <v>43585</v>
      </c>
      <c r="FZ118" s="222" t="s">
        <v>3559</v>
      </c>
      <c r="GA118" s="222">
        <v>2</v>
      </c>
      <c r="GB118" s="222" t="s">
        <v>2373</v>
      </c>
      <c r="GC118" s="222" t="s">
        <v>30</v>
      </c>
      <c r="GD118" s="222">
        <v>2</v>
      </c>
      <c r="GE118" s="222" t="s">
        <v>14</v>
      </c>
      <c r="GF118" s="222" t="s">
        <v>14</v>
      </c>
      <c r="GG118" s="223">
        <v>44865</v>
      </c>
      <c r="GH118" s="221" t="s">
        <v>3565</v>
      </c>
      <c r="GI118" s="224">
        <v>3</v>
      </c>
      <c r="GJ118" s="224" t="s">
        <v>2373</v>
      </c>
      <c r="GK118" s="224" t="s">
        <v>30</v>
      </c>
      <c r="GL118" s="224">
        <v>2</v>
      </c>
      <c r="GM118" s="224" t="s">
        <v>14</v>
      </c>
      <c r="GN118" s="224" t="s">
        <v>14</v>
      </c>
      <c r="GO118" s="214">
        <v>44865</v>
      </c>
      <c r="GP118" s="222" t="s">
        <v>3560</v>
      </c>
      <c r="GQ118" s="222">
        <v>2</v>
      </c>
      <c r="GR118" s="222" t="s">
        <v>2373</v>
      </c>
      <c r="GS118" s="222" t="s">
        <v>30</v>
      </c>
      <c r="GT118" s="222">
        <v>2</v>
      </c>
      <c r="GU118" s="222" t="s">
        <v>14</v>
      </c>
      <c r="GV118" s="222" t="s">
        <v>14</v>
      </c>
      <c r="GW118" s="223">
        <v>44865</v>
      </c>
      <c r="GX118" s="221" t="s">
        <v>3566</v>
      </c>
      <c r="GY118" s="224">
        <v>0</v>
      </c>
      <c r="GZ118" s="224" t="s">
        <v>2373</v>
      </c>
      <c r="HA118" s="224" t="s">
        <v>30</v>
      </c>
      <c r="HB118" s="224">
        <v>2</v>
      </c>
      <c r="HC118" s="224" t="s">
        <v>14</v>
      </c>
      <c r="HD118" s="224" t="s">
        <v>14</v>
      </c>
      <c r="HE118" s="214">
        <v>44865</v>
      </c>
      <c r="HF118" s="222" t="s">
        <v>3558</v>
      </c>
      <c r="HG118" s="222">
        <v>3</v>
      </c>
      <c r="HH118" s="222" t="s">
        <v>2373</v>
      </c>
      <c r="HI118" s="222" t="s">
        <v>30</v>
      </c>
      <c r="HJ118" s="222">
        <v>2</v>
      </c>
      <c r="HK118" s="222" t="s">
        <v>14</v>
      </c>
      <c r="HL118" s="222" t="s">
        <v>14</v>
      </c>
      <c r="HM118" s="223">
        <v>44865</v>
      </c>
      <c r="HN118" s="221" t="s">
        <v>3564</v>
      </c>
      <c r="HO118" s="224">
        <v>3</v>
      </c>
      <c r="HP118" s="224" t="s">
        <v>2373</v>
      </c>
      <c r="HQ118" s="224" t="s">
        <v>30</v>
      </c>
      <c r="HR118" s="224">
        <v>2</v>
      </c>
      <c r="HS118" s="224" t="s">
        <v>14</v>
      </c>
      <c r="HT118" s="224" t="s">
        <v>14</v>
      </c>
      <c r="HU118" s="214">
        <v>44865</v>
      </c>
      <c r="HV118" s="222" t="s">
        <v>3561</v>
      </c>
      <c r="HW118" s="222">
        <v>3</v>
      </c>
      <c r="HX118" s="222" t="s">
        <v>2373</v>
      </c>
      <c r="HY118" s="222" t="s">
        <v>30</v>
      </c>
      <c r="HZ118" s="222">
        <v>2</v>
      </c>
      <c r="IA118" s="222" t="s">
        <v>14</v>
      </c>
      <c r="IB118" s="222" t="s">
        <v>14</v>
      </c>
      <c r="IC118" s="223">
        <v>44865</v>
      </c>
      <c r="ID118" s="221" t="s">
        <v>3563</v>
      </c>
      <c r="IE118" s="224">
        <v>1</v>
      </c>
      <c r="IF118" s="224" t="s">
        <v>2373</v>
      </c>
      <c r="IG118" s="224" t="s">
        <v>30</v>
      </c>
      <c r="IH118" s="224">
        <v>2</v>
      </c>
      <c r="II118" s="224" t="s">
        <v>14</v>
      </c>
      <c r="IJ118" s="224" t="s">
        <v>14</v>
      </c>
      <c r="IK118" s="214">
        <v>44865</v>
      </c>
      <c r="IL118" s="222" t="s">
        <v>3562</v>
      </c>
      <c r="IM118" s="222">
        <v>3</v>
      </c>
      <c r="IN118" s="222" t="s">
        <v>2373</v>
      </c>
      <c r="IO118" s="222" t="s">
        <v>30</v>
      </c>
      <c r="IP118" s="222">
        <v>2</v>
      </c>
      <c r="IQ118" s="222" t="s">
        <v>14</v>
      </c>
      <c r="IR118" s="222" t="s">
        <v>14</v>
      </c>
      <c r="IS118" s="223">
        <v>44865</v>
      </c>
    </row>
    <row r="119" spans="1:253" s="11" customFormat="1" ht="12.95" customHeight="1" x14ac:dyDescent="0.2">
      <c r="A119" s="11" t="s">
        <v>3567</v>
      </c>
      <c r="B119" s="11">
        <v>0</v>
      </c>
      <c r="C119" s="11" t="s">
        <v>3568</v>
      </c>
      <c r="D119" s="11" t="s">
        <v>3569</v>
      </c>
      <c r="E119" s="11" t="s">
        <v>9634</v>
      </c>
      <c r="F119" s="11" t="s">
        <v>8199</v>
      </c>
      <c r="G119" s="212">
        <v>137402000</v>
      </c>
      <c r="H119" s="213" t="s">
        <v>8196</v>
      </c>
      <c r="I119" s="213" t="s">
        <v>30</v>
      </c>
      <c r="J119" s="213">
        <v>2</v>
      </c>
      <c r="K119" s="213" t="s">
        <v>8198</v>
      </c>
      <c r="L119" s="213" t="s">
        <v>8197</v>
      </c>
      <c r="M119" s="214">
        <v>45046</v>
      </c>
      <c r="N119" s="221" t="s">
        <v>8203</v>
      </c>
      <c r="O119" s="216">
        <v>2581149</v>
      </c>
      <c r="P119" s="216" t="s">
        <v>8200</v>
      </c>
      <c r="Q119" s="216" t="s">
        <v>30</v>
      </c>
      <c r="R119" s="216">
        <v>2</v>
      </c>
      <c r="S119" s="216" t="s">
        <v>8202</v>
      </c>
      <c r="T119" s="216" t="s">
        <v>8201</v>
      </c>
      <c r="U119" s="217">
        <v>45046</v>
      </c>
      <c r="V119" s="221" t="s">
        <v>8206</v>
      </c>
      <c r="W119" s="213">
        <v>70729000</v>
      </c>
      <c r="X119" s="213" t="s">
        <v>8204</v>
      </c>
      <c r="Y119" s="213" t="s">
        <v>30</v>
      </c>
      <c r="Z119" s="213">
        <v>2</v>
      </c>
      <c r="AA119" s="213" t="s">
        <v>2336</v>
      </c>
      <c r="AB119" s="213" t="s">
        <v>8205</v>
      </c>
      <c r="AC119" s="214">
        <v>45046</v>
      </c>
      <c r="AD119" s="221" t="s">
        <v>8209</v>
      </c>
      <c r="AE119" s="218">
        <v>49145000</v>
      </c>
      <c r="AF119" s="218" t="s">
        <v>8207</v>
      </c>
      <c r="AG119" s="218" t="s">
        <v>30</v>
      </c>
      <c r="AH119" s="218">
        <v>2</v>
      </c>
      <c r="AI119" s="218" t="s">
        <v>2338</v>
      </c>
      <c r="AJ119" s="218" t="s">
        <v>8208</v>
      </c>
      <c r="AK119" s="219">
        <v>45046</v>
      </c>
      <c r="AL119" s="221" t="s">
        <v>8213</v>
      </c>
      <c r="AM119" s="213">
        <v>8000</v>
      </c>
      <c r="AN119" s="213" t="s">
        <v>8210</v>
      </c>
      <c r="AO119" s="213" t="s">
        <v>30</v>
      </c>
      <c r="AP119" s="213">
        <v>2</v>
      </c>
      <c r="AQ119" s="213" t="s">
        <v>8212</v>
      </c>
      <c r="AR119" s="213" t="s">
        <v>8211</v>
      </c>
      <c r="AS119" s="214">
        <v>45046</v>
      </c>
      <c r="AT119" s="222" t="s">
        <v>5761</v>
      </c>
      <c r="AU119" s="218">
        <v>918</v>
      </c>
      <c r="AV119" s="218" t="s">
        <v>5758</v>
      </c>
      <c r="AW119" s="218" t="s">
        <v>1882</v>
      </c>
      <c r="AX119" s="218">
        <v>2</v>
      </c>
      <c r="AY119" s="218" t="s">
        <v>5760</v>
      </c>
      <c r="AZ119" s="218" t="s">
        <v>5759</v>
      </c>
      <c r="BA119" s="219">
        <v>45014</v>
      </c>
      <c r="BB119" s="221" t="s">
        <v>8217</v>
      </c>
      <c r="BC119" s="213">
        <v>39000</v>
      </c>
      <c r="BD119" s="213" t="s">
        <v>8214</v>
      </c>
      <c r="BE119" s="213" t="s">
        <v>30</v>
      </c>
      <c r="BF119" s="213">
        <v>2</v>
      </c>
      <c r="BG119" s="213" t="s">
        <v>8216</v>
      </c>
      <c r="BH119" s="213" t="s">
        <v>8215</v>
      </c>
      <c r="BI119" s="214">
        <v>45046</v>
      </c>
      <c r="BJ119" s="222" t="s">
        <v>5765</v>
      </c>
      <c r="BK119" s="222">
        <v>516</v>
      </c>
      <c r="BL119" s="222" t="s">
        <v>5762</v>
      </c>
      <c r="BM119" s="222" t="s">
        <v>1882</v>
      </c>
      <c r="BN119" s="222">
        <v>2</v>
      </c>
      <c r="BO119" s="222" t="s">
        <v>5764</v>
      </c>
      <c r="BP119" s="218" t="s">
        <v>5763</v>
      </c>
      <c r="BQ119" s="223">
        <v>45014</v>
      </c>
      <c r="BR119" s="221" t="s">
        <v>5769</v>
      </c>
      <c r="BS119" s="224">
        <v>437</v>
      </c>
      <c r="BT119" s="224" t="s">
        <v>5766</v>
      </c>
      <c r="BU119" s="224" t="s">
        <v>1882</v>
      </c>
      <c r="BV119" s="224">
        <v>2</v>
      </c>
      <c r="BW119" s="224" t="s">
        <v>5768</v>
      </c>
      <c r="BX119" s="224" t="s">
        <v>5767</v>
      </c>
      <c r="BY119" s="214">
        <v>45014</v>
      </c>
      <c r="BZ119" s="222" t="s">
        <v>5771</v>
      </c>
      <c r="CA119" s="222">
        <v>437</v>
      </c>
      <c r="CB119" s="222" t="s">
        <v>5294</v>
      </c>
      <c r="CC119" s="222" t="s">
        <v>1882</v>
      </c>
      <c r="CD119" s="222">
        <v>2</v>
      </c>
      <c r="CE119" s="222" t="s">
        <v>5770</v>
      </c>
      <c r="CF119" s="222" t="s">
        <v>5767</v>
      </c>
      <c r="CG119" s="223">
        <v>45014</v>
      </c>
      <c r="CH119" s="221" t="s">
        <v>10044</v>
      </c>
      <c r="CI119" s="222" t="e">
        <v>#N/A</v>
      </c>
      <c r="CJ119" s="222" t="e">
        <v>#N/A</v>
      </c>
      <c r="CK119" s="222" t="e">
        <v>#N/A</v>
      </c>
      <c r="CL119" s="222" t="e">
        <v>#N/A</v>
      </c>
      <c r="CM119" s="222" t="e">
        <v>#N/A</v>
      </c>
      <c r="CN119" s="222" t="e">
        <v>#N/A</v>
      </c>
      <c r="CO119" s="225" t="e">
        <v>#N/A</v>
      </c>
      <c r="CP119" s="222" t="s">
        <v>4444</v>
      </c>
      <c r="CQ119" s="224">
        <v>228</v>
      </c>
      <c r="CR119" s="224" t="s">
        <v>4441</v>
      </c>
      <c r="CS119" s="224" t="s">
        <v>1882</v>
      </c>
      <c r="CT119" s="224">
        <v>2</v>
      </c>
      <c r="CU119" s="224" t="s">
        <v>4443</v>
      </c>
      <c r="CV119" s="224" t="s">
        <v>4442</v>
      </c>
      <c r="CW119" s="214">
        <v>44957</v>
      </c>
      <c r="CX119" s="222" t="s">
        <v>8224</v>
      </c>
      <c r="CY119" s="218">
        <v>14566000</v>
      </c>
      <c r="CZ119" s="218" t="s">
        <v>8222</v>
      </c>
      <c r="DA119" s="218" t="s">
        <v>74</v>
      </c>
      <c r="DB119" s="218">
        <v>1</v>
      </c>
      <c r="DC119" s="218" t="s">
        <v>8233</v>
      </c>
      <c r="DD119" s="218" t="s">
        <v>8223</v>
      </c>
      <c r="DE119" s="220">
        <v>45046</v>
      </c>
      <c r="DF119" s="221" t="s">
        <v>8228</v>
      </c>
      <c r="DG119" s="213">
        <v>21585000</v>
      </c>
      <c r="DH119" s="224" t="s">
        <v>8225</v>
      </c>
      <c r="DI119" s="224" t="s">
        <v>1882</v>
      </c>
      <c r="DJ119" s="224">
        <v>2</v>
      </c>
      <c r="DK119" s="224" t="s">
        <v>8227</v>
      </c>
      <c r="DL119" s="224" t="s">
        <v>8226</v>
      </c>
      <c r="DM119" s="214">
        <v>45046</v>
      </c>
      <c r="DN119" s="222" t="s">
        <v>8232</v>
      </c>
      <c r="DO119" s="218">
        <v>34578000</v>
      </c>
      <c r="DP119" s="222" t="s">
        <v>8229</v>
      </c>
      <c r="DQ119" s="222" t="s">
        <v>1882</v>
      </c>
      <c r="DR119" s="222">
        <v>2</v>
      </c>
      <c r="DS119" s="222" t="s">
        <v>8231</v>
      </c>
      <c r="DT119" s="222" t="s">
        <v>8230</v>
      </c>
      <c r="DU119" s="223">
        <v>45046</v>
      </c>
      <c r="DV119" s="221" t="s">
        <v>8234</v>
      </c>
      <c r="DW119" s="213">
        <v>14271000</v>
      </c>
      <c r="DX119" s="224" t="s">
        <v>8222</v>
      </c>
      <c r="DY119" s="224" t="s">
        <v>74</v>
      </c>
      <c r="DZ119" s="224">
        <v>1</v>
      </c>
      <c r="EA119" s="224" t="s">
        <v>8233</v>
      </c>
      <c r="EB119" s="224" t="s">
        <v>8223</v>
      </c>
      <c r="EC119" s="214">
        <v>45046</v>
      </c>
      <c r="ED119" s="222" t="s">
        <v>8238</v>
      </c>
      <c r="EE119" s="218">
        <v>295000</v>
      </c>
      <c r="EF119" s="222" t="s">
        <v>8235</v>
      </c>
      <c r="EG119" s="222" t="s">
        <v>74</v>
      </c>
      <c r="EH119" s="222">
        <v>1</v>
      </c>
      <c r="EI119" s="222" t="s">
        <v>8237</v>
      </c>
      <c r="EJ119" s="222" t="s">
        <v>8236</v>
      </c>
      <c r="EK119" s="223">
        <v>45046</v>
      </c>
      <c r="EL119" s="221" t="s">
        <v>8242</v>
      </c>
      <c r="EM119" s="213">
        <v>0</v>
      </c>
      <c r="EN119" s="224" t="s">
        <v>8239</v>
      </c>
      <c r="EO119" s="224" t="s">
        <v>74</v>
      </c>
      <c r="EP119" s="224">
        <v>1</v>
      </c>
      <c r="EQ119" s="224" t="s">
        <v>8241</v>
      </c>
      <c r="ER119" s="224" t="s">
        <v>8240</v>
      </c>
      <c r="ES119" s="214">
        <v>45046</v>
      </c>
      <c r="ET119" s="222" t="s">
        <v>8221</v>
      </c>
      <c r="EU119" s="222">
        <v>758</v>
      </c>
      <c r="EV119" s="222" t="s">
        <v>8218</v>
      </c>
      <c r="EW119" s="222" t="s">
        <v>30</v>
      </c>
      <c r="EX119" s="222">
        <v>2</v>
      </c>
      <c r="EY119" s="222" t="s">
        <v>8220</v>
      </c>
      <c r="EZ119" s="222" t="s">
        <v>8219</v>
      </c>
      <c r="FA119" s="223">
        <v>45046</v>
      </c>
      <c r="FB119" s="221" t="s">
        <v>8246</v>
      </c>
      <c r="FC119" s="224">
        <v>5</v>
      </c>
      <c r="FD119" s="224" t="s">
        <v>8243</v>
      </c>
      <c r="FE119" s="224" t="s">
        <v>1882</v>
      </c>
      <c r="FF119" s="224">
        <v>2</v>
      </c>
      <c r="FG119" s="224" t="s">
        <v>8245</v>
      </c>
      <c r="FH119" s="224" t="s">
        <v>8244</v>
      </c>
      <c r="FI119" s="214">
        <v>45046</v>
      </c>
      <c r="FJ119" s="221" t="s">
        <v>10045</v>
      </c>
      <c r="FK119" s="222" t="e">
        <v>#N/A</v>
      </c>
      <c r="FL119" s="222" t="e">
        <v>#N/A</v>
      </c>
      <c r="FM119" s="222" t="e">
        <v>#N/A</v>
      </c>
      <c r="FN119" s="222" t="e">
        <v>#N/A</v>
      </c>
      <c r="FO119" s="222" t="e">
        <v>#N/A</v>
      </c>
      <c r="FP119" s="218" t="e">
        <v>#N/A</v>
      </c>
      <c r="FQ119" s="219" t="e">
        <v>#N/A</v>
      </c>
      <c r="FR119" s="221" t="s">
        <v>10046</v>
      </c>
      <c r="FS119" s="224" t="e">
        <v>#N/A</v>
      </c>
      <c r="FT119" s="224" t="e">
        <v>#N/A</v>
      </c>
      <c r="FU119" s="224" t="e">
        <v>#N/A</v>
      </c>
      <c r="FV119" s="224" t="e">
        <v>#N/A</v>
      </c>
      <c r="FW119" s="224" t="e">
        <v>#N/A</v>
      </c>
      <c r="FX119" s="224" t="e">
        <v>#N/A</v>
      </c>
      <c r="FY119" s="214" t="e">
        <v>#N/A</v>
      </c>
      <c r="FZ119" s="222" t="s">
        <v>3571</v>
      </c>
      <c r="GA119" s="222">
        <v>1</v>
      </c>
      <c r="GB119" s="222" t="s">
        <v>2373</v>
      </c>
      <c r="GC119" s="222" t="s">
        <v>30</v>
      </c>
      <c r="GD119" s="222">
        <v>2</v>
      </c>
      <c r="GE119" s="222" t="s">
        <v>14</v>
      </c>
      <c r="GF119" s="222" t="s">
        <v>14</v>
      </c>
      <c r="GG119" s="223">
        <v>44865</v>
      </c>
      <c r="GH119" s="221" t="s">
        <v>3577</v>
      </c>
      <c r="GI119" s="224">
        <v>1</v>
      </c>
      <c r="GJ119" s="224" t="s">
        <v>2373</v>
      </c>
      <c r="GK119" s="224" t="s">
        <v>30</v>
      </c>
      <c r="GL119" s="224">
        <v>2</v>
      </c>
      <c r="GM119" s="224" t="s">
        <v>14</v>
      </c>
      <c r="GN119" s="224" t="s">
        <v>14</v>
      </c>
      <c r="GO119" s="214">
        <v>44865</v>
      </c>
      <c r="GP119" s="222" t="s">
        <v>3572</v>
      </c>
      <c r="GQ119" s="222">
        <v>1</v>
      </c>
      <c r="GR119" s="222" t="s">
        <v>2373</v>
      </c>
      <c r="GS119" s="222" t="s">
        <v>30</v>
      </c>
      <c r="GT119" s="222">
        <v>2</v>
      </c>
      <c r="GU119" s="222" t="s">
        <v>14</v>
      </c>
      <c r="GV119" s="222" t="s">
        <v>14</v>
      </c>
      <c r="GW119" s="223">
        <v>44865</v>
      </c>
      <c r="GX119" s="221" t="s">
        <v>3578</v>
      </c>
      <c r="GY119" s="224">
        <v>0</v>
      </c>
      <c r="GZ119" s="224" t="s">
        <v>2373</v>
      </c>
      <c r="HA119" s="224" t="s">
        <v>30</v>
      </c>
      <c r="HB119" s="224">
        <v>2</v>
      </c>
      <c r="HC119" s="224" t="s">
        <v>14</v>
      </c>
      <c r="HD119" s="224" t="s">
        <v>14</v>
      </c>
      <c r="HE119" s="214">
        <v>44865</v>
      </c>
      <c r="HF119" s="222" t="s">
        <v>3570</v>
      </c>
      <c r="HG119" s="222">
        <v>0</v>
      </c>
      <c r="HH119" s="222" t="s">
        <v>2373</v>
      </c>
      <c r="HI119" s="222" t="s">
        <v>30</v>
      </c>
      <c r="HJ119" s="222">
        <v>2</v>
      </c>
      <c r="HK119" s="222" t="s">
        <v>14</v>
      </c>
      <c r="HL119" s="222" t="s">
        <v>14</v>
      </c>
      <c r="HM119" s="223">
        <v>44865</v>
      </c>
      <c r="HN119" s="221" t="s">
        <v>3576</v>
      </c>
      <c r="HO119" s="224">
        <v>1</v>
      </c>
      <c r="HP119" s="224" t="s">
        <v>2373</v>
      </c>
      <c r="HQ119" s="224" t="s">
        <v>30</v>
      </c>
      <c r="HR119" s="224">
        <v>2</v>
      </c>
      <c r="HS119" s="224" t="s">
        <v>14</v>
      </c>
      <c r="HT119" s="224" t="s">
        <v>14</v>
      </c>
      <c r="HU119" s="214">
        <v>44865</v>
      </c>
      <c r="HV119" s="222" t="s">
        <v>3573</v>
      </c>
      <c r="HW119" s="222">
        <v>2</v>
      </c>
      <c r="HX119" s="222" t="s">
        <v>2373</v>
      </c>
      <c r="HY119" s="222" t="s">
        <v>30</v>
      </c>
      <c r="HZ119" s="222">
        <v>2</v>
      </c>
      <c r="IA119" s="222" t="s">
        <v>14</v>
      </c>
      <c r="IB119" s="222" t="s">
        <v>14</v>
      </c>
      <c r="IC119" s="223">
        <v>44865</v>
      </c>
      <c r="ID119" s="221" t="s">
        <v>3575</v>
      </c>
      <c r="IE119" s="224">
        <v>1</v>
      </c>
      <c r="IF119" s="224" t="s">
        <v>2373</v>
      </c>
      <c r="IG119" s="224" t="s">
        <v>30</v>
      </c>
      <c r="IH119" s="224">
        <v>2</v>
      </c>
      <c r="II119" s="224" t="s">
        <v>14</v>
      </c>
      <c r="IJ119" s="224" t="s">
        <v>14</v>
      </c>
      <c r="IK119" s="214">
        <v>44865</v>
      </c>
      <c r="IL119" s="222" t="s">
        <v>3574</v>
      </c>
      <c r="IM119" s="222">
        <v>2</v>
      </c>
      <c r="IN119" s="222" t="s">
        <v>2373</v>
      </c>
      <c r="IO119" s="222" t="s">
        <v>30</v>
      </c>
      <c r="IP119" s="222">
        <v>2</v>
      </c>
      <c r="IQ119" s="222" t="s">
        <v>14</v>
      </c>
      <c r="IR119" s="222" t="s">
        <v>14</v>
      </c>
      <c r="IS119" s="223">
        <v>44865</v>
      </c>
    </row>
    <row r="120" spans="1:253" s="11" customFormat="1" ht="12.95" customHeight="1" x14ac:dyDescent="0.2">
      <c r="A120" s="11" t="s">
        <v>1160</v>
      </c>
      <c r="B120" s="11">
        <v>0</v>
      </c>
      <c r="C120" s="11" t="s">
        <v>1161</v>
      </c>
      <c r="D120" s="11" t="s">
        <v>1162</v>
      </c>
      <c r="E120" s="11" t="s">
        <v>9640</v>
      </c>
      <c r="F120" s="11" t="s">
        <v>1637</v>
      </c>
      <c r="G120" s="212">
        <v>13029000</v>
      </c>
      <c r="H120" s="213" t="s">
        <v>1634</v>
      </c>
      <c r="I120" s="213" t="s">
        <v>30</v>
      </c>
      <c r="J120" s="213">
        <v>2</v>
      </c>
      <c r="K120" s="213" t="s">
        <v>1636</v>
      </c>
      <c r="L120" s="213" t="s">
        <v>1635</v>
      </c>
      <c r="M120" s="214">
        <v>44735</v>
      </c>
      <c r="N120" s="227" t="s">
        <v>1669</v>
      </c>
      <c r="O120" s="216">
        <v>35959</v>
      </c>
      <c r="P120" s="216" t="s">
        <v>1666</v>
      </c>
      <c r="Q120" s="216" t="s">
        <v>30</v>
      </c>
      <c r="R120" s="216">
        <v>2</v>
      </c>
      <c r="S120" s="216" t="s">
        <v>1668</v>
      </c>
      <c r="T120" s="216" t="s">
        <v>1667</v>
      </c>
      <c r="U120" s="217">
        <v>44739</v>
      </c>
      <c r="V120" s="227" t="s">
        <v>1673</v>
      </c>
      <c r="W120" s="213">
        <v>4452000</v>
      </c>
      <c r="X120" s="213" t="s">
        <v>1670</v>
      </c>
      <c r="Y120" s="213" t="s">
        <v>30</v>
      </c>
      <c r="Z120" s="213">
        <v>2</v>
      </c>
      <c r="AA120" s="213" t="s">
        <v>1672</v>
      </c>
      <c r="AB120" s="213" t="s">
        <v>1671</v>
      </c>
      <c r="AC120" s="214">
        <v>44739</v>
      </c>
      <c r="AD120" s="227" t="s">
        <v>1677</v>
      </c>
      <c r="AE120" s="218">
        <v>2860000</v>
      </c>
      <c r="AF120" s="218" t="s">
        <v>1674</v>
      </c>
      <c r="AG120" s="218" t="s">
        <v>19</v>
      </c>
      <c r="AH120" s="218">
        <v>3</v>
      </c>
      <c r="AI120" s="218" t="s">
        <v>1676</v>
      </c>
      <c r="AJ120" s="218" t="s">
        <v>1675</v>
      </c>
      <c r="AK120" s="219">
        <v>44739</v>
      </c>
      <c r="AL120" s="227" t="s">
        <v>5026</v>
      </c>
      <c r="AM120" s="213">
        <v>117000</v>
      </c>
      <c r="AN120" s="213" t="s">
        <v>5023</v>
      </c>
      <c r="AO120" s="213" t="s">
        <v>19</v>
      </c>
      <c r="AP120" s="213">
        <v>3</v>
      </c>
      <c r="AQ120" s="213" t="s">
        <v>5025</v>
      </c>
      <c r="AR120" s="213" t="s">
        <v>5024</v>
      </c>
      <c r="AS120" s="214">
        <v>44985</v>
      </c>
      <c r="AT120" s="228" t="s">
        <v>1167</v>
      </c>
      <c r="AU120" s="218" t="s">
        <v>14</v>
      </c>
      <c r="AV120" s="218" t="s">
        <v>14</v>
      </c>
      <c r="AW120" s="218" t="s">
        <v>14</v>
      </c>
      <c r="AX120" s="218" t="s">
        <v>14</v>
      </c>
      <c r="AY120" s="218" t="s">
        <v>14</v>
      </c>
      <c r="AZ120" s="218" t="s">
        <v>14</v>
      </c>
      <c r="BA120" s="219">
        <v>44139</v>
      </c>
      <c r="BB120" s="227" t="s">
        <v>1166</v>
      </c>
      <c r="BC120" s="213" t="s">
        <v>14</v>
      </c>
      <c r="BD120" s="213" t="s">
        <v>14</v>
      </c>
      <c r="BE120" s="213" t="s">
        <v>14</v>
      </c>
      <c r="BF120" s="213" t="s">
        <v>14</v>
      </c>
      <c r="BG120" s="213" t="s">
        <v>14</v>
      </c>
      <c r="BH120" s="213" t="s">
        <v>14</v>
      </c>
      <c r="BI120" s="214">
        <v>44139</v>
      </c>
      <c r="BJ120" s="228" t="s">
        <v>8304</v>
      </c>
      <c r="BK120" s="228">
        <v>8</v>
      </c>
      <c r="BL120" s="228" t="s">
        <v>8297</v>
      </c>
      <c r="BM120" s="228" t="s">
        <v>1882</v>
      </c>
      <c r="BN120" s="228">
        <v>2</v>
      </c>
      <c r="BO120" s="228" t="s">
        <v>8303</v>
      </c>
      <c r="BP120" s="218" t="s">
        <v>1396</v>
      </c>
      <c r="BQ120" s="229">
        <v>45046</v>
      </c>
      <c r="BR120" s="227" t="s">
        <v>1163</v>
      </c>
      <c r="BS120" s="230" t="s">
        <v>14</v>
      </c>
      <c r="BT120" s="230" t="s">
        <v>14</v>
      </c>
      <c r="BU120" s="230" t="s">
        <v>14</v>
      </c>
      <c r="BV120" s="230" t="s">
        <v>14</v>
      </c>
      <c r="BW120" s="230" t="s">
        <v>14</v>
      </c>
      <c r="BX120" s="230" t="s">
        <v>14</v>
      </c>
      <c r="BY120" s="214">
        <v>44139</v>
      </c>
      <c r="BZ120" s="228" t="s">
        <v>1164</v>
      </c>
      <c r="CA120" s="228" t="s">
        <v>14</v>
      </c>
      <c r="CB120" s="228" t="s">
        <v>14</v>
      </c>
      <c r="CC120" s="228" t="s">
        <v>14</v>
      </c>
      <c r="CD120" s="228" t="s">
        <v>14</v>
      </c>
      <c r="CE120" s="228" t="s">
        <v>14</v>
      </c>
      <c r="CF120" s="228" t="s">
        <v>14</v>
      </c>
      <c r="CG120" s="229">
        <v>44139</v>
      </c>
      <c r="CH120" s="227" t="s">
        <v>10047</v>
      </c>
      <c r="CI120" s="228" t="e">
        <v>#N/A</v>
      </c>
      <c r="CJ120" s="228" t="e">
        <v>#N/A</v>
      </c>
      <c r="CK120" s="228" t="e">
        <v>#N/A</v>
      </c>
      <c r="CL120" s="228" t="e">
        <v>#N/A</v>
      </c>
      <c r="CM120" s="228" t="e">
        <v>#N/A</v>
      </c>
      <c r="CN120" s="228" t="e">
        <v>#N/A</v>
      </c>
      <c r="CO120" s="231" t="e">
        <v>#N/A</v>
      </c>
      <c r="CP120" s="228" t="s">
        <v>1165</v>
      </c>
      <c r="CQ120" s="230" t="s">
        <v>14</v>
      </c>
      <c r="CR120" s="230" t="s">
        <v>14</v>
      </c>
      <c r="CS120" s="230" t="s">
        <v>14</v>
      </c>
      <c r="CT120" s="230" t="s">
        <v>14</v>
      </c>
      <c r="CU120" s="230" t="s">
        <v>14</v>
      </c>
      <c r="CV120" s="230" t="s">
        <v>14</v>
      </c>
      <c r="CW120" s="214">
        <v>44139</v>
      </c>
      <c r="CX120" s="228" t="s">
        <v>1678</v>
      </c>
      <c r="CY120" s="218">
        <v>27000</v>
      </c>
      <c r="CZ120" s="218" t="s">
        <v>1687</v>
      </c>
      <c r="DA120" s="218" t="s">
        <v>30</v>
      </c>
      <c r="DB120" s="218">
        <v>2</v>
      </c>
      <c r="DC120" s="218" t="s">
        <v>1689</v>
      </c>
      <c r="DD120" s="218" t="s">
        <v>1688</v>
      </c>
      <c r="DE120" s="220">
        <v>44739</v>
      </c>
      <c r="DF120" s="227" t="s">
        <v>1682</v>
      </c>
      <c r="DG120" s="213">
        <v>1593000</v>
      </c>
      <c r="DH120" s="230" t="s">
        <v>1679</v>
      </c>
      <c r="DI120" s="230" t="s">
        <v>30</v>
      </c>
      <c r="DJ120" s="230">
        <v>2</v>
      </c>
      <c r="DK120" s="230" t="s">
        <v>1681</v>
      </c>
      <c r="DL120" s="230" t="s">
        <v>1680</v>
      </c>
      <c r="DM120" s="214">
        <v>44739</v>
      </c>
      <c r="DN120" s="228" t="s">
        <v>1686</v>
      </c>
      <c r="DO120" s="218">
        <v>2833000</v>
      </c>
      <c r="DP120" s="228" t="s">
        <v>1683</v>
      </c>
      <c r="DQ120" s="228" t="s">
        <v>19</v>
      </c>
      <c r="DR120" s="228">
        <v>3</v>
      </c>
      <c r="DS120" s="228" t="s">
        <v>1685</v>
      </c>
      <c r="DT120" s="228" t="s">
        <v>1684</v>
      </c>
      <c r="DU120" s="229">
        <v>44739</v>
      </c>
      <c r="DV120" s="227" t="s">
        <v>1690</v>
      </c>
      <c r="DW120" s="213">
        <v>27000</v>
      </c>
      <c r="DX120" s="230" t="s">
        <v>1687</v>
      </c>
      <c r="DY120" s="230" t="s">
        <v>30</v>
      </c>
      <c r="DZ120" s="230">
        <v>2</v>
      </c>
      <c r="EA120" s="230" t="s">
        <v>1689</v>
      </c>
      <c r="EB120" s="230" t="s">
        <v>1688</v>
      </c>
      <c r="EC120" s="214">
        <v>44739</v>
      </c>
      <c r="ED120" s="228" t="s">
        <v>1693</v>
      </c>
      <c r="EE120" s="218">
        <v>0</v>
      </c>
      <c r="EF120" s="228" t="s">
        <v>14</v>
      </c>
      <c r="EG120" s="228" t="s">
        <v>14</v>
      </c>
      <c r="EH120" s="228" t="s">
        <v>14</v>
      </c>
      <c r="EI120" s="228">
        <v>0</v>
      </c>
      <c r="EJ120" s="228" t="s">
        <v>14</v>
      </c>
      <c r="EK120" s="229">
        <v>44739</v>
      </c>
      <c r="EL120" s="227" t="s">
        <v>1694</v>
      </c>
      <c r="EM120" s="213">
        <v>0</v>
      </c>
      <c r="EN120" s="230" t="s">
        <v>14</v>
      </c>
      <c r="EO120" s="230" t="s">
        <v>14</v>
      </c>
      <c r="EP120" s="230" t="s">
        <v>14</v>
      </c>
      <c r="EQ120" s="230">
        <v>0</v>
      </c>
      <c r="ER120" s="230" t="s">
        <v>14</v>
      </c>
      <c r="ES120" s="214">
        <v>44739</v>
      </c>
      <c r="ET120" s="228" t="s">
        <v>8305</v>
      </c>
      <c r="EU120" s="228">
        <v>8</v>
      </c>
      <c r="EV120" s="228" t="s">
        <v>8297</v>
      </c>
      <c r="EW120" s="228" t="s">
        <v>1882</v>
      </c>
      <c r="EX120" s="228">
        <v>2</v>
      </c>
      <c r="EY120" s="228" t="s">
        <v>8303</v>
      </c>
      <c r="EZ120" s="228" t="s">
        <v>1396</v>
      </c>
      <c r="FA120" s="229">
        <v>45046</v>
      </c>
      <c r="FB120" s="227" t="s">
        <v>1692</v>
      </c>
      <c r="FC120" s="230">
        <v>2</v>
      </c>
      <c r="FD120" s="230" t="s">
        <v>1591</v>
      </c>
      <c r="FE120" s="230" t="s">
        <v>19</v>
      </c>
      <c r="FF120" s="230">
        <v>3</v>
      </c>
      <c r="FG120" s="230" t="s">
        <v>1691</v>
      </c>
      <c r="FH120" s="230" t="s">
        <v>1239</v>
      </c>
      <c r="FI120" s="214">
        <v>44739</v>
      </c>
      <c r="FJ120" s="227" t="s">
        <v>1168</v>
      </c>
      <c r="FK120" s="228" t="s">
        <v>14</v>
      </c>
      <c r="FL120" s="228" t="s">
        <v>14</v>
      </c>
      <c r="FM120" s="228" t="s">
        <v>14</v>
      </c>
      <c r="FN120" s="228" t="s">
        <v>14</v>
      </c>
      <c r="FO120" s="228" t="s">
        <v>14</v>
      </c>
      <c r="FP120" s="218" t="s">
        <v>14</v>
      </c>
      <c r="FQ120" s="219">
        <v>44139</v>
      </c>
      <c r="FR120" s="227" t="s">
        <v>1169</v>
      </c>
      <c r="FS120" s="230" t="s">
        <v>14</v>
      </c>
      <c r="FT120" s="230" t="s">
        <v>14</v>
      </c>
      <c r="FU120" s="230" t="s">
        <v>14</v>
      </c>
      <c r="FV120" s="230" t="s">
        <v>14</v>
      </c>
      <c r="FW120" s="230" t="s">
        <v>14</v>
      </c>
      <c r="FX120" s="230" t="s">
        <v>14</v>
      </c>
      <c r="FY120" s="214">
        <v>44139</v>
      </c>
      <c r="FZ120" s="228" t="s">
        <v>3580</v>
      </c>
      <c r="GA120" s="228">
        <v>1</v>
      </c>
      <c r="GB120" s="228" t="s">
        <v>2373</v>
      </c>
      <c r="GC120" s="228" t="s">
        <v>30</v>
      </c>
      <c r="GD120" s="228">
        <v>2</v>
      </c>
      <c r="GE120" s="228" t="s">
        <v>14</v>
      </c>
      <c r="GF120" s="228" t="s">
        <v>14</v>
      </c>
      <c r="GG120" s="229">
        <v>44865</v>
      </c>
      <c r="GH120" s="227" t="s">
        <v>3586</v>
      </c>
      <c r="GI120" s="230">
        <v>0</v>
      </c>
      <c r="GJ120" s="230" t="s">
        <v>2373</v>
      </c>
      <c r="GK120" s="230" t="s">
        <v>30</v>
      </c>
      <c r="GL120" s="230">
        <v>2</v>
      </c>
      <c r="GM120" s="230" t="s">
        <v>14</v>
      </c>
      <c r="GN120" s="230" t="s">
        <v>14</v>
      </c>
      <c r="GO120" s="214">
        <v>44865</v>
      </c>
      <c r="GP120" s="228" t="s">
        <v>3581</v>
      </c>
      <c r="GQ120" s="228">
        <v>1</v>
      </c>
      <c r="GR120" s="228" t="s">
        <v>2373</v>
      </c>
      <c r="GS120" s="228" t="s">
        <v>30</v>
      </c>
      <c r="GT120" s="228">
        <v>2</v>
      </c>
      <c r="GU120" s="228" t="s">
        <v>14</v>
      </c>
      <c r="GV120" s="228" t="s">
        <v>14</v>
      </c>
      <c r="GW120" s="229">
        <v>44865</v>
      </c>
      <c r="GX120" s="227" t="s">
        <v>3587</v>
      </c>
      <c r="GY120" s="230">
        <v>0</v>
      </c>
      <c r="GZ120" s="230" t="s">
        <v>2373</v>
      </c>
      <c r="HA120" s="230" t="s">
        <v>30</v>
      </c>
      <c r="HB120" s="230">
        <v>2</v>
      </c>
      <c r="HC120" s="230" t="s">
        <v>14</v>
      </c>
      <c r="HD120" s="230" t="s">
        <v>14</v>
      </c>
      <c r="HE120" s="214">
        <v>44865</v>
      </c>
      <c r="HF120" s="228" t="s">
        <v>3579</v>
      </c>
      <c r="HG120" s="228">
        <v>0</v>
      </c>
      <c r="HH120" s="228" t="s">
        <v>2373</v>
      </c>
      <c r="HI120" s="228" t="s">
        <v>30</v>
      </c>
      <c r="HJ120" s="228">
        <v>2</v>
      </c>
      <c r="HK120" s="228" t="s">
        <v>14</v>
      </c>
      <c r="HL120" s="228" t="s">
        <v>14</v>
      </c>
      <c r="HM120" s="229">
        <v>44865</v>
      </c>
      <c r="HN120" s="227" t="s">
        <v>3585</v>
      </c>
      <c r="HO120" s="230">
        <v>0</v>
      </c>
      <c r="HP120" s="230" t="s">
        <v>2373</v>
      </c>
      <c r="HQ120" s="230" t="s">
        <v>30</v>
      </c>
      <c r="HR120" s="230">
        <v>2</v>
      </c>
      <c r="HS120" s="230" t="s">
        <v>14</v>
      </c>
      <c r="HT120" s="230" t="s">
        <v>14</v>
      </c>
      <c r="HU120" s="214">
        <v>44865</v>
      </c>
      <c r="HV120" s="228" t="s">
        <v>3582</v>
      </c>
      <c r="HW120" s="228">
        <v>0</v>
      </c>
      <c r="HX120" s="228" t="s">
        <v>2373</v>
      </c>
      <c r="HY120" s="228" t="s">
        <v>30</v>
      </c>
      <c r="HZ120" s="228">
        <v>2</v>
      </c>
      <c r="IA120" s="228" t="s">
        <v>14</v>
      </c>
      <c r="IB120" s="228" t="s">
        <v>14</v>
      </c>
      <c r="IC120" s="229">
        <v>44865</v>
      </c>
      <c r="ID120" s="227" t="s">
        <v>3584</v>
      </c>
      <c r="IE120" s="230">
        <v>2</v>
      </c>
      <c r="IF120" s="230" t="s">
        <v>2373</v>
      </c>
      <c r="IG120" s="230" t="s">
        <v>30</v>
      </c>
      <c r="IH120" s="230">
        <v>2</v>
      </c>
      <c r="II120" s="230" t="s">
        <v>14</v>
      </c>
      <c r="IJ120" s="230" t="s">
        <v>14</v>
      </c>
      <c r="IK120" s="214">
        <v>44865</v>
      </c>
      <c r="IL120" s="228" t="s">
        <v>3583</v>
      </c>
      <c r="IM120" s="228">
        <v>0</v>
      </c>
      <c r="IN120" s="228" t="s">
        <v>2373</v>
      </c>
      <c r="IO120" s="228" t="s">
        <v>30</v>
      </c>
      <c r="IP120" s="228">
        <v>2</v>
      </c>
      <c r="IQ120" s="228" t="s">
        <v>14</v>
      </c>
      <c r="IR120" s="228" t="s">
        <v>14</v>
      </c>
      <c r="IS120" s="229">
        <v>44865</v>
      </c>
    </row>
    <row r="121" spans="1:253" s="11" customFormat="1" ht="12.95" customHeight="1" x14ac:dyDescent="0.2">
      <c r="A121" s="11" t="s">
        <v>1440</v>
      </c>
      <c r="B121" s="11" t="s">
        <v>9249</v>
      </c>
      <c r="C121" s="11" t="s">
        <v>1441</v>
      </c>
      <c r="D121" s="11" t="s">
        <v>1442</v>
      </c>
      <c r="E121" s="11" t="s">
        <v>9645</v>
      </c>
      <c r="F121" s="11" t="s">
        <v>4890</v>
      </c>
      <c r="G121" s="212">
        <v>196999000</v>
      </c>
      <c r="H121" s="213" t="s">
        <v>4887</v>
      </c>
      <c r="I121" s="213" t="s">
        <v>1882</v>
      </c>
      <c r="J121" s="213">
        <v>2</v>
      </c>
      <c r="K121" s="213" t="s">
        <v>4889</v>
      </c>
      <c r="L121" s="213" t="s">
        <v>4888</v>
      </c>
      <c r="M121" s="214">
        <v>44985</v>
      </c>
      <c r="N121" s="221" t="s">
        <v>4894</v>
      </c>
      <c r="O121" s="216">
        <v>1955270</v>
      </c>
      <c r="P121" s="216" t="s">
        <v>4891</v>
      </c>
      <c r="Q121" s="216" t="s">
        <v>1882</v>
      </c>
      <c r="R121" s="216">
        <v>2</v>
      </c>
      <c r="S121" s="216" t="s">
        <v>4893</v>
      </c>
      <c r="T121" s="216" t="s">
        <v>4892</v>
      </c>
      <c r="U121" s="217">
        <v>44985</v>
      </c>
      <c r="V121" s="221" t="s">
        <v>4897</v>
      </c>
      <c r="W121" s="213">
        <v>101640000</v>
      </c>
      <c r="X121" s="213" t="s">
        <v>4895</v>
      </c>
      <c r="Y121" s="213" t="s">
        <v>1882</v>
      </c>
      <c r="Z121" s="213">
        <v>2</v>
      </c>
      <c r="AA121" s="213" t="s">
        <v>2336</v>
      </c>
      <c r="AB121" s="213" t="s">
        <v>4896</v>
      </c>
      <c r="AC121" s="214">
        <v>44985</v>
      </c>
      <c r="AD121" s="221" t="s">
        <v>4900</v>
      </c>
      <c r="AE121" s="218">
        <v>65740000</v>
      </c>
      <c r="AF121" s="218" t="s">
        <v>4898</v>
      </c>
      <c r="AG121" s="218" t="s">
        <v>1882</v>
      </c>
      <c r="AH121" s="218">
        <v>2</v>
      </c>
      <c r="AI121" s="218" t="s">
        <v>2338</v>
      </c>
      <c r="AJ121" s="218" t="s">
        <v>4899</v>
      </c>
      <c r="AK121" s="219">
        <v>44985</v>
      </c>
      <c r="AL121" s="221" t="s">
        <v>4904</v>
      </c>
      <c r="AM121" s="213">
        <v>5425000</v>
      </c>
      <c r="AN121" s="213" t="s">
        <v>4901</v>
      </c>
      <c r="AO121" s="213" t="s">
        <v>19</v>
      </c>
      <c r="AP121" s="213">
        <v>3</v>
      </c>
      <c r="AQ121" s="213" t="s">
        <v>4903</v>
      </c>
      <c r="AR121" s="213" t="s">
        <v>4902</v>
      </c>
      <c r="AS121" s="214">
        <v>44985</v>
      </c>
      <c r="AT121" s="222" t="s">
        <v>4911</v>
      </c>
      <c r="AU121" s="218">
        <v>4893</v>
      </c>
      <c r="AV121" s="218" t="s">
        <v>4908</v>
      </c>
      <c r="AW121" s="218" t="s">
        <v>1882</v>
      </c>
      <c r="AX121" s="218">
        <v>2</v>
      </c>
      <c r="AY121" s="218" t="s">
        <v>4910</v>
      </c>
      <c r="AZ121" s="218" t="s">
        <v>4909</v>
      </c>
      <c r="BA121" s="219">
        <v>44985</v>
      </c>
      <c r="BB121" s="221" t="s">
        <v>4907</v>
      </c>
      <c r="BC121" s="213">
        <v>2206875</v>
      </c>
      <c r="BD121" s="213" t="s">
        <v>4905</v>
      </c>
      <c r="BE121" s="213" t="s">
        <v>1882</v>
      </c>
      <c r="BF121" s="213">
        <v>2</v>
      </c>
      <c r="BG121" s="213" t="s">
        <v>2219</v>
      </c>
      <c r="BH121" s="213" t="s">
        <v>4906</v>
      </c>
      <c r="BI121" s="214">
        <v>44985</v>
      </c>
      <c r="BJ121" s="222" t="s">
        <v>4915</v>
      </c>
      <c r="BK121" s="222">
        <v>4893</v>
      </c>
      <c r="BL121" s="222" t="s">
        <v>4912</v>
      </c>
      <c r="BM121" s="222" t="s">
        <v>1882</v>
      </c>
      <c r="BN121" s="222">
        <v>2</v>
      </c>
      <c r="BO121" s="222" t="s">
        <v>4914</v>
      </c>
      <c r="BP121" s="218" t="s">
        <v>4913</v>
      </c>
      <c r="BQ121" s="223">
        <v>44985</v>
      </c>
      <c r="BR121" s="221" t="s">
        <v>1443</v>
      </c>
      <c r="BS121" s="224" t="s">
        <v>14</v>
      </c>
      <c r="BT121" s="224" t="s">
        <v>14</v>
      </c>
      <c r="BU121" s="224" t="s">
        <v>19</v>
      </c>
      <c r="BV121" s="224">
        <v>3</v>
      </c>
      <c r="BW121" s="224" t="s">
        <v>14</v>
      </c>
      <c r="BX121" s="224" t="s">
        <v>14</v>
      </c>
      <c r="BY121" s="214">
        <v>44622</v>
      </c>
      <c r="BZ121" s="222" t="s">
        <v>1444</v>
      </c>
      <c r="CA121" s="222" t="s">
        <v>14</v>
      </c>
      <c r="CB121" s="222" t="s">
        <v>14</v>
      </c>
      <c r="CC121" s="222" t="s">
        <v>19</v>
      </c>
      <c r="CD121" s="222">
        <v>3</v>
      </c>
      <c r="CE121" s="222" t="s">
        <v>14</v>
      </c>
      <c r="CF121" s="222" t="s">
        <v>14</v>
      </c>
      <c r="CG121" s="223">
        <v>44622</v>
      </c>
      <c r="CH121" s="221" t="s">
        <v>10048</v>
      </c>
      <c r="CI121" s="222" t="e">
        <v>#N/A</v>
      </c>
      <c r="CJ121" s="222" t="e">
        <v>#N/A</v>
      </c>
      <c r="CK121" s="222" t="e">
        <v>#N/A</v>
      </c>
      <c r="CL121" s="222" t="e">
        <v>#N/A</v>
      </c>
      <c r="CM121" s="222" t="e">
        <v>#N/A</v>
      </c>
      <c r="CN121" s="222" t="e">
        <v>#N/A</v>
      </c>
      <c r="CO121" s="225" t="e">
        <v>#N/A</v>
      </c>
      <c r="CP121" s="222" t="s">
        <v>4921</v>
      </c>
      <c r="CQ121" s="224">
        <v>7852053</v>
      </c>
      <c r="CR121" s="224" t="s">
        <v>4919</v>
      </c>
      <c r="CS121" s="224" t="s">
        <v>74</v>
      </c>
      <c r="CT121" s="224">
        <v>1</v>
      </c>
      <c r="CU121" s="224" t="s">
        <v>4254</v>
      </c>
      <c r="CV121" s="224" t="s">
        <v>4920</v>
      </c>
      <c r="CW121" s="214">
        <v>44985</v>
      </c>
      <c r="CX121" s="222" t="s">
        <v>4922</v>
      </c>
      <c r="CY121" s="218">
        <v>25130000</v>
      </c>
      <c r="CZ121" s="218" t="s">
        <v>4931</v>
      </c>
      <c r="DA121" s="218" t="s">
        <v>1882</v>
      </c>
      <c r="DB121" s="218">
        <v>2</v>
      </c>
      <c r="DC121" s="218" t="s">
        <v>4933</v>
      </c>
      <c r="DD121" s="218" t="s">
        <v>4932</v>
      </c>
      <c r="DE121" s="220">
        <v>44985</v>
      </c>
      <c r="DF121" s="221" t="s">
        <v>4926</v>
      </c>
      <c r="DG121" s="213">
        <v>35900000</v>
      </c>
      <c r="DH121" s="224" t="s">
        <v>4923</v>
      </c>
      <c r="DI121" s="224" t="s">
        <v>1882</v>
      </c>
      <c r="DJ121" s="224">
        <v>2</v>
      </c>
      <c r="DK121" s="224" t="s">
        <v>4925</v>
      </c>
      <c r="DL121" s="224" t="s">
        <v>4924</v>
      </c>
      <c r="DM121" s="214">
        <v>44985</v>
      </c>
      <c r="DN121" s="222" t="s">
        <v>4930</v>
      </c>
      <c r="DO121" s="218">
        <v>40609000</v>
      </c>
      <c r="DP121" s="222" t="s">
        <v>4927</v>
      </c>
      <c r="DQ121" s="222" t="s">
        <v>1882</v>
      </c>
      <c r="DR121" s="222">
        <v>2</v>
      </c>
      <c r="DS121" s="222" t="s">
        <v>4929</v>
      </c>
      <c r="DT121" s="222" t="s">
        <v>4928</v>
      </c>
      <c r="DU121" s="223">
        <v>44985</v>
      </c>
      <c r="DV121" s="221" t="s">
        <v>4934</v>
      </c>
      <c r="DW121" s="213">
        <v>17561000</v>
      </c>
      <c r="DX121" s="224" t="s">
        <v>4931</v>
      </c>
      <c r="DY121" s="224" t="s">
        <v>1882</v>
      </c>
      <c r="DZ121" s="224">
        <v>2</v>
      </c>
      <c r="EA121" s="224" t="s">
        <v>4933</v>
      </c>
      <c r="EB121" s="224" t="s">
        <v>4932</v>
      </c>
      <c r="EC121" s="214">
        <v>44985</v>
      </c>
      <c r="ED121" s="222" t="s">
        <v>4938</v>
      </c>
      <c r="EE121" s="218">
        <v>5347000</v>
      </c>
      <c r="EF121" s="222" t="s">
        <v>4935</v>
      </c>
      <c r="EG121" s="222" t="s">
        <v>1882</v>
      </c>
      <c r="EH121" s="222">
        <v>2</v>
      </c>
      <c r="EI121" s="222" t="s">
        <v>4937</v>
      </c>
      <c r="EJ121" s="222" t="s">
        <v>4936</v>
      </c>
      <c r="EK121" s="223">
        <v>44985</v>
      </c>
      <c r="EL121" s="221" t="s">
        <v>4941</v>
      </c>
      <c r="EM121" s="213">
        <v>2222000</v>
      </c>
      <c r="EN121" s="224" t="s">
        <v>4935</v>
      </c>
      <c r="EO121" s="224" t="s">
        <v>1882</v>
      </c>
      <c r="EP121" s="224">
        <v>2</v>
      </c>
      <c r="EQ121" s="224" t="s">
        <v>4940</v>
      </c>
      <c r="ER121" s="224" t="s">
        <v>4939</v>
      </c>
      <c r="ES121" s="214">
        <v>44985</v>
      </c>
      <c r="ET121" s="222" t="s">
        <v>4918</v>
      </c>
      <c r="EU121" s="222">
        <v>6637</v>
      </c>
      <c r="EV121" s="222" t="s">
        <v>4916</v>
      </c>
      <c r="EW121" s="222" t="s">
        <v>1882</v>
      </c>
      <c r="EX121" s="222">
        <v>2</v>
      </c>
      <c r="EY121" s="222" t="s">
        <v>4914</v>
      </c>
      <c r="EZ121" s="222" t="s">
        <v>4917</v>
      </c>
      <c r="FA121" s="223">
        <v>44985</v>
      </c>
      <c r="FB121" s="221" t="s">
        <v>1446</v>
      </c>
      <c r="FC121" s="224">
        <v>5</v>
      </c>
      <c r="FD121" s="224" t="s">
        <v>14</v>
      </c>
      <c r="FE121" s="224" t="s">
        <v>30</v>
      </c>
      <c r="FF121" s="224">
        <v>2</v>
      </c>
      <c r="FG121" s="224" t="s">
        <v>1445</v>
      </c>
      <c r="FH121" s="224" t="s">
        <v>14</v>
      </c>
      <c r="FI121" s="214">
        <v>44622</v>
      </c>
      <c r="FJ121" s="221" t="s">
        <v>1447</v>
      </c>
      <c r="FK121" s="222" t="s">
        <v>14</v>
      </c>
      <c r="FL121" s="222" t="s">
        <v>14</v>
      </c>
      <c r="FM121" s="222" t="s">
        <v>19</v>
      </c>
      <c r="FN121" s="222">
        <v>3</v>
      </c>
      <c r="FO121" s="222" t="s">
        <v>14</v>
      </c>
      <c r="FP121" s="218" t="s">
        <v>14</v>
      </c>
      <c r="FQ121" s="219">
        <v>44622</v>
      </c>
      <c r="FR121" s="221" t="s">
        <v>1448</v>
      </c>
      <c r="FS121" s="224" t="s">
        <v>14</v>
      </c>
      <c r="FT121" s="224" t="s">
        <v>14</v>
      </c>
      <c r="FU121" s="224" t="s">
        <v>19</v>
      </c>
      <c r="FV121" s="224">
        <v>3</v>
      </c>
      <c r="FW121" s="224" t="s">
        <v>14</v>
      </c>
      <c r="FX121" s="224" t="s">
        <v>14</v>
      </c>
      <c r="FY121" s="214">
        <v>44622</v>
      </c>
      <c r="FZ121" s="222" t="s">
        <v>3743</v>
      </c>
      <c r="GA121" s="222">
        <v>2</v>
      </c>
      <c r="GB121" s="222" t="s">
        <v>2373</v>
      </c>
      <c r="GC121" s="222" t="s">
        <v>30</v>
      </c>
      <c r="GD121" s="222">
        <v>2</v>
      </c>
      <c r="GE121" s="222" t="s">
        <v>14</v>
      </c>
      <c r="GF121" s="222" t="s">
        <v>14</v>
      </c>
      <c r="GG121" s="223">
        <v>44872</v>
      </c>
      <c r="GH121" s="221" t="s">
        <v>3749</v>
      </c>
      <c r="GI121" s="224">
        <v>3</v>
      </c>
      <c r="GJ121" s="224" t="s">
        <v>2373</v>
      </c>
      <c r="GK121" s="224" t="s">
        <v>30</v>
      </c>
      <c r="GL121" s="224">
        <v>2</v>
      </c>
      <c r="GM121" s="224" t="s">
        <v>14</v>
      </c>
      <c r="GN121" s="224" t="s">
        <v>14</v>
      </c>
      <c r="GO121" s="214">
        <v>44872</v>
      </c>
      <c r="GP121" s="222" t="s">
        <v>3744</v>
      </c>
      <c r="GQ121" s="222">
        <v>3</v>
      </c>
      <c r="GR121" s="222" t="s">
        <v>2373</v>
      </c>
      <c r="GS121" s="222" t="s">
        <v>30</v>
      </c>
      <c r="GT121" s="222">
        <v>2</v>
      </c>
      <c r="GU121" s="222" t="s">
        <v>14</v>
      </c>
      <c r="GV121" s="222" t="s">
        <v>14</v>
      </c>
      <c r="GW121" s="223">
        <v>44872</v>
      </c>
      <c r="GX121" s="221" t="s">
        <v>3750</v>
      </c>
      <c r="GY121" s="224">
        <v>3</v>
      </c>
      <c r="GZ121" s="224" t="s">
        <v>2373</v>
      </c>
      <c r="HA121" s="224" t="s">
        <v>30</v>
      </c>
      <c r="HB121" s="224">
        <v>2</v>
      </c>
      <c r="HC121" s="224" t="s">
        <v>14</v>
      </c>
      <c r="HD121" s="224" t="s">
        <v>14</v>
      </c>
      <c r="HE121" s="214">
        <v>44872</v>
      </c>
      <c r="HF121" s="222" t="s">
        <v>3742</v>
      </c>
      <c r="HG121" s="222">
        <v>2</v>
      </c>
      <c r="HH121" s="222" t="s">
        <v>2373</v>
      </c>
      <c r="HI121" s="222" t="s">
        <v>30</v>
      </c>
      <c r="HJ121" s="222">
        <v>2</v>
      </c>
      <c r="HK121" s="222" t="s">
        <v>14</v>
      </c>
      <c r="HL121" s="222" t="s">
        <v>14</v>
      </c>
      <c r="HM121" s="223">
        <v>44872</v>
      </c>
      <c r="HN121" s="221" t="s">
        <v>3748</v>
      </c>
      <c r="HO121" s="224">
        <v>3</v>
      </c>
      <c r="HP121" s="224" t="s">
        <v>2373</v>
      </c>
      <c r="HQ121" s="224" t="s">
        <v>30</v>
      </c>
      <c r="HR121" s="224">
        <v>2</v>
      </c>
      <c r="HS121" s="224" t="s">
        <v>14</v>
      </c>
      <c r="HT121" s="224" t="s">
        <v>14</v>
      </c>
      <c r="HU121" s="214">
        <v>44872</v>
      </c>
      <c r="HV121" s="222" t="s">
        <v>3745</v>
      </c>
      <c r="HW121" s="222">
        <v>3</v>
      </c>
      <c r="HX121" s="222" t="s">
        <v>2373</v>
      </c>
      <c r="HY121" s="222" t="s">
        <v>30</v>
      </c>
      <c r="HZ121" s="222">
        <v>2</v>
      </c>
      <c r="IA121" s="222" t="s">
        <v>14</v>
      </c>
      <c r="IB121" s="222" t="s">
        <v>14</v>
      </c>
      <c r="IC121" s="223">
        <v>44872</v>
      </c>
      <c r="ID121" s="221" t="s">
        <v>3747</v>
      </c>
      <c r="IE121" s="224">
        <v>3</v>
      </c>
      <c r="IF121" s="224" t="s">
        <v>2373</v>
      </c>
      <c r="IG121" s="224" t="s">
        <v>30</v>
      </c>
      <c r="IH121" s="224">
        <v>2</v>
      </c>
      <c r="II121" s="224" t="s">
        <v>14</v>
      </c>
      <c r="IJ121" s="224" t="s">
        <v>14</v>
      </c>
      <c r="IK121" s="214">
        <v>44872</v>
      </c>
      <c r="IL121" s="222" t="s">
        <v>3746</v>
      </c>
      <c r="IM121" s="222">
        <v>3</v>
      </c>
      <c r="IN121" s="222" t="s">
        <v>2373</v>
      </c>
      <c r="IO121" s="222" t="s">
        <v>30</v>
      </c>
      <c r="IP121" s="222">
        <v>2</v>
      </c>
      <c r="IQ121" s="222" t="s">
        <v>14</v>
      </c>
      <c r="IR121" s="222" t="s">
        <v>14</v>
      </c>
      <c r="IS121" s="223">
        <v>44872</v>
      </c>
    </row>
    <row r="122" spans="1:253" s="11" customFormat="1" ht="12.95" customHeight="1" x14ac:dyDescent="0.2">
      <c r="A122" s="11" t="s">
        <v>4468</v>
      </c>
      <c r="B122" s="11" t="s">
        <v>9366</v>
      </c>
      <c r="C122" s="11" t="s">
        <v>4469</v>
      </c>
      <c r="D122" s="11" t="s">
        <v>4470</v>
      </c>
      <c r="E122" s="11" t="s">
        <v>9652</v>
      </c>
      <c r="F122" s="11" t="s">
        <v>5866</v>
      </c>
      <c r="G122" s="212">
        <v>107097000</v>
      </c>
      <c r="H122" s="213" t="s">
        <v>5863</v>
      </c>
      <c r="I122" s="213" t="s">
        <v>74</v>
      </c>
      <c r="J122" s="213">
        <v>1</v>
      </c>
      <c r="K122" s="213" t="s">
        <v>5865</v>
      </c>
      <c r="L122" s="213" t="s">
        <v>5864</v>
      </c>
      <c r="M122" s="214">
        <v>45015</v>
      </c>
      <c r="N122" s="227" t="s">
        <v>5870</v>
      </c>
      <c r="O122" s="216">
        <v>157336</v>
      </c>
      <c r="P122" s="216" t="s">
        <v>5867</v>
      </c>
      <c r="Q122" s="216" t="s">
        <v>74</v>
      </c>
      <c r="R122" s="216">
        <v>1</v>
      </c>
      <c r="S122" s="216" t="s">
        <v>5869</v>
      </c>
      <c r="T122" s="216" t="s">
        <v>5868</v>
      </c>
      <c r="U122" s="217">
        <v>45015</v>
      </c>
      <c r="V122" s="227" t="s">
        <v>5874</v>
      </c>
      <c r="W122" s="213">
        <v>24947000</v>
      </c>
      <c r="X122" s="213" t="s">
        <v>5871</v>
      </c>
      <c r="Y122" s="213" t="s">
        <v>1882</v>
      </c>
      <c r="Z122" s="213">
        <v>2</v>
      </c>
      <c r="AA122" s="213" t="s">
        <v>5873</v>
      </c>
      <c r="AB122" s="213" t="s">
        <v>5872</v>
      </c>
      <c r="AC122" s="214">
        <v>45015</v>
      </c>
      <c r="AD122" s="227" t="s">
        <v>5878</v>
      </c>
      <c r="AE122" s="218">
        <v>15100000</v>
      </c>
      <c r="AF122" s="218" t="s">
        <v>5875</v>
      </c>
      <c r="AG122" s="218" t="s">
        <v>19</v>
      </c>
      <c r="AH122" s="218">
        <v>3</v>
      </c>
      <c r="AI122" s="218" t="s">
        <v>5877</v>
      </c>
      <c r="AJ122" s="218" t="s">
        <v>5876</v>
      </c>
      <c r="AK122" s="219">
        <v>45015</v>
      </c>
      <c r="AL122" s="227" t="s">
        <v>5882</v>
      </c>
      <c r="AM122" s="213">
        <v>3003000</v>
      </c>
      <c r="AN122" s="213" t="s">
        <v>5879</v>
      </c>
      <c r="AO122" s="213" t="s">
        <v>19</v>
      </c>
      <c r="AP122" s="213">
        <v>3</v>
      </c>
      <c r="AQ122" s="213" t="s">
        <v>5881</v>
      </c>
      <c r="AR122" s="213" t="s">
        <v>5880</v>
      </c>
      <c r="AS122" s="214">
        <v>45015</v>
      </c>
      <c r="AT122" s="228" t="s">
        <v>5886</v>
      </c>
      <c r="AU122" s="218">
        <v>120000</v>
      </c>
      <c r="AV122" s="218" t="s">
        <v>5883</v>
      </c>
      <c r="AW122" s="218" t="s">
        <v>19</v>
      </c>
      <c r="AX122" s="218">
        <v>3</v>
      </c>
      <c r="AY122" s="218" t="s">
        <v>5885</v>
      </c>
      <c r="AZ122" s="218" t="s">
        <v>5884</v>
      </c>
      <c r="BA122" s="219">
        <v>45015</v>
      </c>
      <c r="BB122" s="227" t="s">
        <v>6291</v>
      </c>
      <c r="BC122" s="213" t="s">
        <v>14</v>
      </c>
      <c r="BD122" s="213" t="s">
        <v>794</v>
      </c>
      <c r="BE122" s="213" t="s">
        <v>19</v>
      </c>
      <c r="BF122" s="213">
        <v>3</v>
      </c>
      <c r="BG122" s="213" t="s">
        <v>6288</v>
      </c>
      <c r="BH122" s="213" t="s">
        <v>794</v>
      </c>
      <c r="BI122" s="214">
        <v>45019</v>
      </c>
      <c r="BJ122" s="228" t="s">
        <v>5890</v>
      </c>
      <c r="BK122" s="228">
        <v>51900</v>
      </c>
      <c r="BL122" s="228" t="s">
        <v>5887</v>
      </c>
      <c r="BM122" s="228" t="s">
        <v>19</v>
      </c>
      <c r="BN122" s="228">
        <v>3</v>
      </c>
      <c r="BO122" s="228" t="s">
        <v>5889</v>
      </c>
      <c r="BP122" s="218" t="s">
        <v>5888</v>
      </c>
      <c r="BQ122" s="229">
        <v>45015</v>
      </c>
      <c r="BR122" s="227" t="s">
        <v>6293</v>
      </c>
      <c r="BS122" s="230">
        <v>224000</v>
      </c>
      <c r="BT122" s="230" t="s">
        <v>5887</v>
      </c>
      <c r="BU122" s="230" t="s">
        <v>19</v>
      </c>
      <c r="BV122" s="230">
        <v>3</v>
      </c>
      <c r="BW122" s="230" t="s">
        <v>6292</v>
      </c>
      <c r="BX122" s="230" t="s">
        <v>5888</v>
      </c>
      <c r="BY122" s="214">
        <v>45019</v>
      </c>
      <c r="BZ122" s="228" t="s">
        <v>6296</v>
      </c>
      <c r="CA122" s="228" t="s">
        <v>14</v>
      </c>
      <c r="CB122" s="228" t="s">
        <v>6294</v>
      </c>
      <c r="CC122" s="228" t="s">
        <v>19</v>
      </c>
      <c r="CD122" s="228">
        <v>3</v>
      </c>
      <c r="CE122" s="228" t="s">
        <v>6288</v>
      </c>
      <c r="CF122" s="228" t="s">
        <v>6295</v>
      </c>
      <c r="CG122" s="229">
        <v>45019</v>
      </c>
      <c r="CH122" s="227" t="s">
        <v>10049</v>
      </c>
      <c r="CI122" s="228" t="e">
        <v>#N/A</v>
      </c>
      <c r="CJ122" s="228" t="e">
        <v>#N/A</v>
      </c>
      <c r="CK122" s="228" t="e">
        <v>#N/A</v>
      </c>
      <c r="CL122" s="228" t="e">
        <v>#N/A</v>
      </c>
      <c r="CM122" s="228" t="e">
        <v>#N/A</v>
      </c>
      <c r="CN122" s="228" t="e">
        <v>#N/A</v>
      </c>
      <c r="CO122" s="231" t="e">
        <v>#N/A</v>
      </c>
      <c r="CP122" s="228" t="s">
        <v>6297</v>
      </c>
      <c r="CQ122" s="230" t="s">
        <v>14</v>
      </c>
      <c r="CR122" s="230" t="s">
        <v>794</v>
      </c>
      <c r="CS122" s="230" t="s">
        <v>19</v>
      </c>
      <c r="CT122" s="230">
        <v>3</v>
      </c>
      <c r="CU122" s="230" t="s">
        <v>6288</v>
      </c>
      <c r="CV122" s="230" t="s">
        <v>794</v>
      </c>
      <c r="CW122" s="214">
        <v>45019</v>
      </c>
      <c r="CX122" s="228" t="s">
        <v>5892</v>
      </c>
      <c r="CY122" s="218">
        <v>1385000</v>
      </c>
      <c r="CZ122" s="218" t="s">
        <v>794</v>
      </c>
      <c r="DA122" s="218" t="s">
        <v>19</v>
      </c>
      <c r="DB122" s="218">
        <v>3</v>
      </c>
      <c r="DC122" s="218" t="s">
        <v>5899</v>
      </c>
      <c r="DD122" s="218" t="s">
        <v>794</v>
      </c>
      <c r="DE122" s="220">
        <v>45015</v>
      </c>
      <c r="DF122" s="227" t="s">
        <v>5896</v>
      </c>
      <c r="DG122" s="213">
        <v>9847000</v>
      </c>
      <c r="DH122" s="230" t="s">
        <v>5893</v>
      </c>
      <c r="DI122" s="230" t="s">
        <v>19</v>
      </c>
      <c r="DJ122" s="230">
        <v>3</v>
      </c>
      <c r="DK122" s="230" t="s">
        <v>5895</v>
      </c>
      <c r="DL122" s="230" t="s">
        <v>5894</v>
      </c>
      <c r="DM122" s="214">
        <v>45015</v>
      </c>
      <c r="DN122" s="228" t="s">
        <v>5898</v>
      </c>
      <c r="DO122" s="218">
        <v>13715000</v>
      </c>
      <c r="DP122" s="228" t="s">
        <v>5893</v>
      </c>
      <c r="DQ122" s="228" t="s">
        <v>19</v>
      </c>
      <c r="DR122" s="228">
        <v>3</v>
      </c>
      <c r="DS122" s="228" t="s">
        <v>5897</v>
      </c>
      <c r="DT122" s="228" t="s">
        <v>5894</v>
      </c>
      <c r="DU122" s="229">
        <v>45015</v>
      </c>
      <c r="DV122" s="227" t="s">
        <v>5900</v>
      </c>
      <c r="DW122" s="213">
        <v>1385000</v>
      </c>
      <c r="DX122" s="230" t="s">
        <v>794</v>
      </c>
      <c r="DY122" s="230" t="s">
        <v>19</v>
      </c>
      <c r="DZ122" s="230">
        <v>3</v>
      </c>
      <c r="EA122" s="230" t="s">
        <v>5899</v>
      </c>
      <c r="EB122" s="230" t="s">
        <v>794</v>
      </c>
      <c r="EC122" s="214">
        <v>45015</v>
      </c>
      <c r="ED122" s="228" t="s">
        <v>5902</v>
      </c>
      <c r="EE122" s="218">
        <v>0</v>
      </c>
      <c r="EF122" s="228" t="s">
        <v>794</v>
      </c>
      <c r="EG122" s="228" t="s">
        <v>19</v>
      </c>
      <c r="EH122" s="228">
        <v>3</v>
      </c>
      <c r="EI122" s="228" t="s">
        <v>5901</v>
      </c>
      <c r="EJ122" s="228" t="s">
        <v>794</v>
      </c>
      <c r="EK122" s="229">
        <v>45015</v>
      </c>
      <c r="EL122" s="227" t="s">
        <v>6285</v>
      </c>
      <c r="EM122" s="213">
        <v>0</v>
      </c>
      <c r="EN122" s="230" t="s">
        <v>794</v>
      </c>
      <c r="EO122" s="230" t="s">
        <v>19</v>
      </c>
      <c r="EP122" s="230">
        <v>3</v>
      </c>
      <c r="EQ122" s="230" t="s">
        <v>5901</v>
      </c>
      <c r="ER122" s="230" t="s">
        <v>794</v>
      </c>
      <c r="ES122" s="214">
        <v>45019</v>
      </c>
      <c r="ET122" s="228" t="s">
        <v>5891</v>
      </c>
      <c r="EU122" s="228">
        <v>51900</v>
      </c>
      <c r="EV122" s="228" t="s">
        <v>5887</v>
      </c>
      <c r="EW122" s="228" t="s">
        <v>19</v>
      </c>
      <c r="EX122" s="228">
        <v>3</v>
      </c>
      <c r="EY122" s="228" t="s">
        <v>5889</v>
      </c>
      <c r="EZ122" s="228" t="s">
        <v>5888</v>
      </c>
      <c r="FA122" s="229">
        <v>45015</v>
      </c>
      <c r="FB122" s="227" t="s">
        <v>6287</v>
      </c>
      <c r="FC122" s="230">
        <v>5</v>
      </c>
      <c r="FD122" s="230" t="s">
        <v>5879</v>
      </c>
      <c r="FE122" s="230" t="s">
        <v>19</v>
      </c>
      <c r="FF122" s="230">
        <v>3</v>
      </c>
      <c r="FG122" s="230" t="s">
        <v>6286</v>
      </c>
      <c r="FH122" s="230" t="s">
        <v>5880</v>
      </c>
      <c r="FI122" s="214">
        <v>45019</v>
      </c>
      <c r="FJ122" s="227" t="s">
        <v>6289</v>
      </c>
      <c r="FK122" s="228" t="s">
        <v>14</v>
      </c>
      <c r="FL122" s="228" t="s">
        <v>794</v>
      </c>
      <c r="FM122" s="228" t="s">
        <v>19</v>
      </c>
      <c r="FN122" s="228">
        <v>3</v>
      </c>
      <c r="FO122" s="228" t="s">
        <v>6288</v>
      </c>
      <c r="FP122" s="218" t="s">
        <v>794</v>
      </c>
      <c r="FQ122" s="219">
        <v>45019</v>
      </c>
      <c r="FR122" s="227" t="s">
        <v>6290</v>
      </c>
      <c r="FS122" s="230" t="s">
        <v>14</v>
      </c>
      <c r="FT122" s="230" t="s">
        <v>794</v>
      </c>
      <c r="FU122" s="230" t="s">
        <v>19</v>
      </c>
      <c r="FV122" s="230">
        <v>3</v>
      </c>
      <c r="FW122" s="230" t="s">
        <v>6288</v>
      </c>
      <c r="FX122" s="230" t="s">
        <v>794</v>
      </c>
      <c r="FY122" s="214">
        <v>45019</v>
      </c>
      <c r="FZ122" s="228" t="s">
        <v>4472</v>
      </c>
      <c r="GA122" s="228">
        <v>1</v>
      </c>
      <c r="GB122" s="228" t="s">
        <v>2373</v>
      </c>
      <c r="GC122" s="228" t="s">
        <v>30</v>
      </c>
      <c r="GD122" s="228">
        <v>2</v>
      </c>
      <c r="GE122" s="228" t="s">
        <v>14</v>
      </c>
      <c r="GF122" s="228" t="s">
        <v>14</v>
      </c>
      <c r="GG122" s="229">
        <v>44964</v>
      </c>
      <c r="GH122" s="227" t="s">
        <v>4478</v>
      </c>
      <c r="GI122" s="230">
        <v>3</v>
      </c>
      <c r="GJ122" s="230" t="s">
        <v>2373</v>
      </c>
      <c r="GK122" s="230" t="s">
        <v>30</v>
      </c>
      <c r="GL122" s="230">
        <v>2</v>
      </c>
      <c r="GM122" s="230" t="s">
        <v>14</v>
      </c>
      <c r="GN122" s="230" t="s">
        <v>14</v>
      </c>
      <c r="GO122" s="214">
        <v>44964</v>
      </c>
      <c r="GP122" s="228" t="s">
        <v>4473</v>
      </c>
      <c r="GQ122" s="228">
        <v>2</v>
      </c>
      <c r="GR122" s="228" t="s">
        <v>2373</v>
      </c>
      <c r="GS122" s="228" t="s">
        <v>30</v>
      </c>
      <c r="GT122" s="228">
        <v>2</v>
      </c>
      <c r="GU122" s="228" t="s">
        <v>14</v>
      </c>
      <c r="GV122" s="228" t="s">
        <v>14</v>
      </c>
      <c r="GW122" s="229">
        <v>44964</v>
      </c>
      <c r="GX122" s="227" t="s">
        <v>4479</v>
      </c>
      <c r="GY122" s="230">
        <v>3</v>
      </c>
      <c r="GZ122" s="230" t="s">
        <v>2373</v>
      </c>
      <c r="HA122" s="230" t="s">
        <v>30</v>
      </c>
      <c r="HB122" s="230">
        <v>2</v>
      </c>
      <c r="HC122" s="230" t="s">
        <v>14</v>
      </c>
      <c r="HD122" s="230" t="s">
        <v>14</v>
      </c>
      <c r="HE122" s="214">
        <v>44964</v>
      </c>
      <c r="HF122" s="228" t="s">
        <v>4471</v>
      </c>
      <c r="HG122" s="228">
        <v>0</v>
      </c>
      <c r="HH122" s="228" t="s">
        <v>2373</v>
      </c>
      <c r="HI122" s="228" t="s">
        <v>30</v>
      </c>
      <c r="HJ122" s="228">
        <v>2</v>
      </c>
      <c r="HK122" s="228" t="s">
        <v>14</v>
      </c>
      <c r="HL122" s="228" t="s">
        <v>14</v>
      </c>
      <c r="HM122" s="229">
        <v>44964</v>
      </c>
      <c r="HN122" s="227" t="s">
        <v>4477</v>
      </c>
      <c r="HO122" s="230">
        <v>2</v>
      </c>
      <c r="HP122" s="230" t="s">
        <v>2373</v>
      </c>
      <c r="HQ122" s="230" t="s">
        <v>30</v>
      </c>
      <c r="HR122" s="230">
        <v>2</v>
      </c>
      <c r="HS122" s="230" t="s">
        <v>14</v>
      </c>
      <c r="HT122" s="230" t="s">
        <v>14</v>
      </c>
      <c r="HU122" s="214">
        <v>44964</v>
      </c>
      <c r="HV122" s="228" t="s">
        <v>4474</v>
      </c>
      <c r="HW122" s="228">
        <v>3</v>
      </c>
      <c r="HX122" s="228" t="s">
        <v>2373</v>
      </c>
      <c r="HY122" s="228" t="s">
        <v>30</v>
      </c>
      <c r="HZ122" s="228">
        <v>2</v>
      </c>
      <c r="IA122" s="228" t="s">
        <v>14</v>
      </c>
      <c r="IB122" s="228" t="s">
        <v>14</v>
      </c>
      <c r="IC122" s="229">
        <v>44964</v>
      </c>
      <c r="ID122" s="227" t="s">
        <v>4476</v>
      </c>
      <c r="IE122" s="230">
        <v>2</v>
      </c>
      <c r="IF122" s="230" t="s">
        <v>2373</v>
      </c>
      <c r="IG122" s="230" t="s">
        <v>30</v>
      </c>
      <c r="IH122" s="230">
        <v>2</v>
      </c>
      <c r="II122" s="230" t="s">
        <v>14</v>
      </c>
      <c r="IJ122" s="230" t="s">
        <v>14</v>
      </c>
      <c r="IK122" s="214">
        <v>44964</v>
      </c>
      <c r="IL122" s="228" t="s">
        <v>4475</v>
      </c>
      <c r="IM122" s="228">
        <v>3</v>
      </c>
      <c r="IN122" s="228" t="s">
        <v>2373</v>
      </c>
      <c r="IO122" s="228" t="s">
        <v>30</v>
      </c>
      <c r="IP122" s="228">
        <v>2</v>
      </c>
      <c r="IQ122" s="228" t="s">
        <v>14</v>
      </c>
      <c r="IR122" s="228" t="s">
        <v>14</v>
      </c>
      <c r="IS122" s="229">
        <v>44964</v>
      </c>
    </row>
    <row r="123" spans="1:253" s="11" customFormat="1" ht="12.95" customHeight="1" x14ac:dyDescent="0.2">
      <c r="A123" s="11" t="s">
        <v>1958</v>
      </c>
      <c r="B123" s="11" t="s">
        <v>9257</v>
      </c>
      <c r="C123" s="11" t="s">
        <v>1959</v>
      </c>
      <c r="D123" s="11" t="s">
        <v>1960</v>
      </c>
      <c r="E123" s="11" t="s">
        <v>8899</v>
      </c>
      <c r="F123" s="11" t="s">
        <v>7582</v>
      </c>
      <c r="G123" s="212">
        <v>19953000</v>
      </c>
      <c r="H123" s="213" t="s">
        <v>6802</v>
      </c>
      <c r="I123" s="213" t="s">
        <v>74</v>
      </c>
      <c r="J123" s="213">
        <v>1</v>
      </c>
      <c r="K123" s="213" t="s">
        <v>7581</v>
      </c>
      <c r="L123" s="213" t="s">
        <v>7580</v>
      </c>
      <c r="M123" s="214">
        <v>45043</v>
      </c>
      <c r="N123" s="221" t="s">
        <v>1964</v>
      </c>
      <c r="O123" s="216">
        <v>62918</v>
      </c>
      <c r="P123" s="216" t="s">
        <v>1961</v>
      </c>
      <c r="Q123" s="216" t="s">
        <v>30</v>
      </c>
      <c r="R123" s="216">
        <v>2</v>
      </c>
      <c r="S123" s="216" t="s">
        <v>1963</v>
      </c>
      <c r="T123" s="216" t="s">
        <v>1962</v>
      </c>
      <c r="U123" s="217">
        <v>44773</v>
      </c>
      <c r="V123" s="221" t="s">
        <v>7586</v>
      </c>
      <c r="W123" s="213">
        <v>5154000</v>
      </c>
      <c r="X123" s="213" t="s">
        <v>7583</v>
      </c>
      <c r="Y123" s="213" t="s">
        <v>1882</v>
      </c>
      <c r="Z123" s="213">
        <v>2</v>
      </c>
      <c r="AA123" s="213" t="s">
        <v>7585</v>
      </c>
      <c r="AB123" s="213" t="s">
        <v>7584</v>
      </c>
      <c r="AC123" s="214">
        <v>45043</v>
      </c>
      <c r="AD123" s="221" t="s">
        <v>7588</v>
      </c>
      <c r="AE123" s="218">
        <v>105000</v>
      </c>
      <c r="AF123" s="218" t="s">
        <v>7566</v>
      </c>
      <c r="AG123" s="218" t="s">
        <v>1882</v>
      </c>
      <c r="AH123" s="218">
        <v>2</v>
      </c>
      <c r="AI123" s="218" t="s">
        <v>7587</v>
      </c>
      <c r="AJ123" s="218" t="s">
        <v>6854</v>
      </c>
      <c r="AK123" s="219">
        <v>45043</v>
      </c>
      <c r="AL123" s="221" t="s">
        <v>7589</v>
      </c>
      <c r="AM123" s="213">
        <v>105000</v>
      </c>
      <c r="AN123" s="213" t="s">
        <v>7566</v>
      </c>
      <c r="AO123" s="213" t="s">
        <v>1882</v>
      </c>
      <c r="AP123" s="213">
        <v>2</v>
      </c>
      <c r="AQ123" s="213" t="s">
        <v>7587</v>
      </c>
      <c r="AR123" s="213" t="s">
        <v>6854</v>
      </c>
      <c r="AS123" s="214">
        <v>45043</v>
      </c>
      <c r="AT123" s="222" t="s">
        <v>10050</v>
      </c>
      <c r="AU123" s="218" t="e">
        <v>#N/A</v>
      </c>
      <c r="AV123" s="218" t="e">
        <v>#N/A</v>
      </c>
      <c r="AW123" s="218" t="e">
        <v>#N/A</v>
      </c>
      <c r="AX123" s="218" t="e">
        <v>#N/A</v>
      </c>
      <c r="AY123" s="218" t="e">
        <v>#N/A</v>
      </c>
      <c r="AZ123" s="218" t="e">
        <v>#N/A</v>
      </c>
      <c r="BA123" s="219" t="e">
        <v>#N/A</v>
      </c>
      <c r="BB123" s="221" t="s">
        <v>10051</v>
      </c>
      <c r="BC123" s="213" t="e">
        <v>#N/A</v>
      </c>
      <c r="BD123" s="213" t="e">
        <v>#N/A</v>
      </c>
      <c r="BE123" s="213" t="e">
        <v>#N/A</v>
      </c>
      <c r="BF123" s="213" t="e">
        <v>#N/A</v>
      </c>
      <c r="BG123" s="213" t="e">
        <v>#N/A</v>
      </c>
      <c r="BH123" s="213" t="e">
        <v>#N/A</v>
      </c>
      <c r="BI123" s="214" t="e">
        <v>#N/A</v>
      </c>
      <c r="BJ123" s="222" t="s">
        <v>7590</v>
      </c>
      <c r="BK123" s="222">
        <v>0</v>
      </c>
      <c r="BL123" s="222" t="s">
        <v>6814</v>
      </c>
      <c r="BM123" s="222" t="s">
        <v>1882</v>
      </c>
      <c r="BN123" s="222">
        <v>2</v>
      </c>
      <c r="BO123" s="222" t="s">
        <v>7570</v>
      </c>
      <c r="BP123" s="218" t="s">
        <v>1119</v>
      </c>
      <c r="BQ123" s="223">
        <v>45043</v>
      </c>
      <c r="BR123" s="221" t="s">
        <v>10052</v>
      </c>
      <c r="BS123" s="224" t="e">
        <v>#N/A</v>
      </c>
      <c r="BT123" s="224" t="e">
        <v>#N/A</v>
      </c>
      <c r="BU123" s="224" t="e">
        <v>#N/A</v>
      </c>
      <c r="BV123" s="224" t="e">
        <v>#N/A</v>
      </c>
      <c r="BW123" s="224" t="e">
        <v>#N/A</v>
      </c>
      <c r="BX123" s="224" t="e">
        <v>#N/A</v>
      </c>
      <c r="BY123" s="214" t="e">
        <v>#N/A</v>
      </c>
      <c r="BZ123" s="222" t="s">
        <v>10053</v>
      </c>
      <c r="CA123" s="222" t="e">
        <v>#N/A</v>
      </c>
      <c r="CB123" s="222" t="e">
        <v>#N/A</v>
      </c>
      <c r="CC123" s="222" t="e">
        <v>#N/A</v>
      </c>
      <c r="CD123" s="222" t="e">
        <v>#N/A</v>
      </c>
      <c r="CE123" s="222" t="e">
        <v>#N/A</v>
      </c>
      <c r="CF123" s="222" t="e">
        <v>#N/A</v>
      </c>
      <c r="CG123" s="223" t="e">
        <v>#N/A</v>
      </c>
      <c r="CH123" s="221" t="s">
        <v>10054</v>
      </c>
      <c r="CI123" s="222" t="e">
        <v>#N/A</v>
      </c>
      <c r="CJ123" s="222" t="e">
        <v>#N/A</v>
      </c>
      <c r="CK123" s="222" t="e">
        <v>#N/A</v>
      </c>
      <c r="CL123" s="222" t="e">
        <v>#N/A</v>
      </c>
      <c r="CM123" s="222" t="e">
        <v>#N/A</v>
      </c>
      <c r="CN123" s="222" t="e">
        <v>#N/A</v>
      </c>
      <c r="CO123" s="225" t="e">
        <v>#N/A</v>
      </c>
      <c r="CP123" s="222" t="s">
        <v>10055</v>
      </c>
      <c r="CQ123" s="224" t="e">
        <v>#N/A</v>
      </c>
      <c r="CR123" s="224" t="e">
        <v>#N/A</v>
      </c>
      <c r="CS123" s="224" t="e">
        <v>#N/A</v>
      </c>
      <c r="CT123" s="224" t="e">
        <v>#N/A</v>
      </c>
      <c r="CU123" s="224" t="e">
        <v>#N/A</v>
      </c>
      <c r="CV123" s="224" t="e">
        <v>#N/A</v>
      </c>
      <c r="CW123" s="214" t="e">
        <v>#N/A</v>
      </c>
      <c r="CX123" s="222" t="s">
        <v>7592</v>
      </c>
      <c r="CY123" s="218">
        <v>105000</v>
      </c>
      <c r="CZ123" s="218" t="s">
        <v>7566</v>
      </c>
      <c r="DA123" s="218" t="s">
        <v>1882</v>
      </c>
      <c r="DB123" s="218">
        <v>2</v>
      </c>
      <c r="DC123" s="218" t="s">
        <v>1941</v>
      </c>
      <c r="DD123" s="218" t="s">
        <v>6854</v>
      </c>
      <c r="DE123" s="220">
        <v>45043</v>
      </c>
      <c r="DF123" s="221" t="s">
        <v>7593</v>
      </c>
      <c r="DG123" s="213">
        <v>5049000</v>
      </c>
      <c r="DH123" s="224" t="s">
        <v>7583</v>
      </c>
      <c r="DI123" s="224" t="s">
        <v>1882</v>
      </c>
      <c r="DJ123" s="224">
        <v>2</v>
      </c>
      <c r="DK123" s="224" t="s">
        <v>6820</v>
      </c>
      <c r="DL123" s="224" t="s">
        <v>7584</v>
      </c>
      <c r="DM123" s="214">
        <v>45043</v>
      </c>
      <c r="DN123" s="222" t="s">
        <v>7594</v>
      </c>
      <c r="DO123" s="218">
        <v>0</v>
      </c>
      <c r="DP123" s="222" t="s">
        <v>7566</v>
      </c>
      <c r="DQ123" s="222" t="s">
        <v>1882</v>
      </c>
      <c r="DR123" s="222">
        <v>2</v>
      </c>
      <c r="DS123" s="222" t="s">
        <v>6822</v>
      </c>
      <c r="DT123" s="222" t="s">
        <v>6854</v>
      </c>
      <c r="DU123" s="223">
        <v>45043</v>
      </c>
      <c r="DV123" s="221" t="s">
        <v>7595</v>
      </c>
      <c r="DW123" s="213">
        <v>105000</v>
      </c>
      <c r="DX123" s="224" t="s">
        <v>7566</v>
      </c>
      <c r="DY123" s="224" t="s">
        <v>1882</v>
      </c>
      <c r="DZ123" s="224">
        <v>2</v>
      </c>
      <c r="EA123" s="224" t="s">
        <v>1941</v>
      </c>
      <c r="EB123" s="224" t="s">
        <v>6854</v>
      </c>
      <c r="EC123" s="214">
        <v>45043</v>
      </c>
      <c r="ED123" s="222" t="s">
        <v>7596</v>
      </c>
      <c r="EE123" s="218">
        <v>0</v>
      </c>
      <c r="EF123" s="222" t="s">
        <v>7566</v>
      </c>
      <c r="EG123" s="222" t="s">
        <v>1882</v>
      </c>
      <c r="EH123" s="222">
        <v>2</v>
      </c>
      <c r="EI123" s="222" t="s">
        <v>1943</v>
      </c>
      <c r="EJ123" s="222" t="s">
        <v>6854</v>
      </c>
      <c r="EK123" s="223">
        <v>45043</v>
      </c>
      <c r="EL123" s="221" t="s">
        <v>7597</v>
      </c>
      <c r="EM123" s="213">
        <v>0</v>
      </c>
      <c r="EN123" s="224" t="s">
        <v>7566</v>
      </c>
      <c r="EO123" s="224" t="s">
        <v>1882</v>
      </c>
      <c r="EP123" s="224">
        <v>2</v>
      </c>
      <c r="EQ123" s="224" t="s">
        <v>1943</v>
      </c>
      <c r="ER123" s="224" t="s">
        <v>6854</v>
      </c>
      <c r="ES123" s="214">
        <v>45043</v>
      </c>
      <c r="ET123" s="222" t="s">
        <v>7591</v>
      </c>
      <c r="EU123" s="222">
        <v>0</v>
      </c>
      <c r="EV123" s="222" t="s">
        <v>6814</v>
      </c>
      <c r="EW123" s="222" t="s">
        <v>1882</v>
      </c>
      <c r="EX123" s="222">
        <v>2</v>
      </c>
      <c r="EY123" s="222" t="s">
        <v>7572</v>
      </c>
      <c r="EZ123" s="222" t="s">
        <v>1119</v>
      </c>
      <c r="FA123" s="223">
        <v>45043</v>
      </c>
      <c r="FB123" s="221" t="s">
        <v>1967</v>
      </c>
      <c r="FC123" s="224">
        <v>2</v>
      </c>
      <c r="FD123" s="224" t="s">
        <v>1965</v>
      </c>
      <c r="FE123" s="224" t="s">
        <v>30</v>
      </c>
      <c r="FF123" s="224">
        <v>2</v>
      </c>
      <c r="FG123" s="224" t="s">
        <v>1911</v>
      </c>
      <c r="FH123" s="224" t="s">
        <v>1966</v>
      </c>
      <c r="FI123" s="214">
        <v>44773</v>
      </c>
      <c r="FJ123" s="221" t="s">
        <v>10056</v>
      </c>
      <c r="FK123" s="222" t="e">
        <v>#N/A</v>
      </c>
      <c r="FL123" s="222" t="e">
        <v>#N/A</v>
      </c>
      <c r="FM123" s="222" t="e">
        <v>#N/A</v>
      </c>
      <c r="FN123" s="222" t="e">
        <v>#N/A</v>
      </c>
      <c r="FO123" s="222" t="e">
        <v>#N/A</v>
      </c>
      <c r="FP123" s="218" t="e">
        <v>#N/A</v>
      </c>
      <c r="FQ123" s="219" t="e">
        <v>#N/A</v>
      </c>
      <c r="FR123" s="221" t="s">
        <v>10057</v>
      </c>
      <c r="FS123" s="224" t="e">
        <v>#N/A</v>
      </c>
      <c r="FT123" s="224" t="e">
        <v>#N/A</v>
      </c>
      <c r="FU123" s="224" t="e">
        <v>#N/A</v>
      </c>
      <c r="FV123" s="224" t="e">
        <v>#N/A</v>
      </c>
      <c r="FW123" s="224" t="e">
        <v>#N/A</v>
      </c>
      <c r="FX123" s="224" t="e">
        <v>#N/A</v>
      </c>
      <c r="FY123" s="214" t="e">
        <v>#N/A</v>
      </c>
      <c r="FZ123" s="222" t="s">
        <v>2671</v>
      </c>
      <c r="GA123" s="222">
        <v>0</v>
      </c>
      <c r="GB123" s="222" t="s">
        <v>2373</v>
      </c>
      <c r="GC123" s="222" t="s">
        <v>30</v>
      </c>
      <c r="GD123" s="222">
        <v>2</v>
      </c>
      <c r="GE123" s="222" t="s">
        <v>14</v>
      </c>
      <c r="GF123" s="222" t="s">
        <v>14</v>
      </c>
      <c r="GG123" s="223">
        <v>44862</v>
      </c>
      <c r="GH123" s="221" t="s">
        <v>2677</v>
      </c>
      <c r="GI123" s="224">
        <v>0</v>
      </c>
      <c r="GJ123" s="224" t="s">
        <v>2373</v>
      </c>
      <c r="GK123" s="224" t="s">
        <v>30</v>
      </c>
      <c r="GL123" s="224">
        <v>2</v>
      </c>
      <c r="GM123" s="224" t="s">
        <v>14</v>
      </c>
      <c r="GN123" s="224" t="s">
        <v>14</v>
      </c>
      <c r="GO123" s="214">
        <v>44862</v>
      </c>
      <c r="GP123" s="222" t="s">
        <v>2672</v>
      </c>
      <c r="GQ123" s="222">
        <v>0</v>
      </c>
      <c r="GR123" s="222" t="s">
        <v>2373</v>
      </c>
      <c r="GS123" s="222" t="s">
        <v>30</v>
      </c>
      <c r="GT123" s="222">
        <v>2</v>
      </c>
      <c r="GU123" s="222" t="s">
        <v>14</v>
      </c>
      <c r="GV123" s="222" t="s">
        <v>14</v>
      </c>
      <c r="GW123" s="223">
        <v>44862</v>
      </c>
      <c r="GX123" s="221" t="s">
        <v>2678</v>
      </c>
      <c r="GY123" s="224">
        <v>0</v>
      </c>
      <c r="GZ123" s="224" t="s">
        <v>2373</v>
      </c>
      <c r="HA123" s="224" t="s">
        <v>30</v>
      </c>
      <c r="HB123" s="224">
        <v>2</v>
      </c>
      <c r="HC123" s="224" t="s">
        <v>14</v>
      </c>
      <c r="HD123" s="224" t="s">
        <v>14</v>
      </c>
      <c r="HE123" s="214">
        <v>44862</v>
      </c>
      <c r="HF123" s="222" t="s">
        <v>2670</v>
      </c>
      <c r="HG123" s="222">
        <v>0</v>
      </c>
      <c r="HH123" s="222" t="s">
        <v>2373</v>
      </c>
      <c r="HI123" s="222" t="s">
        <v>30</v>
      </c>
      <c r="HJ123" s="222">
        <v>2</v>
      </c>
      <c r="HK123" s="222" t="s">
        <v>14</v>
      </c>
      <c r="HL123" s="222" t="s">
        <v>14</v>
      </c>
      <c r="HM123" s="223">
        <v>44862</v>
      </c>
      <c r="HN123" s="221" t="s">
        <v>2676</v>
      </c>
      <c r="HO123" s="224">
        <v>0</v>
      </c>
      <c r="HP123" s="224" t="s">
        <v>2373</v>
      </c>
      <c r="HQ123" s="224" t="s">
        <v>30</v>
      </c>
      <c r="HR123" s="224">
        <v>2</v>
      </c>
      <c r="HS123" s="224" t="s">
        <v>14</v>
      </c>
      <c r="HT123" s="224" t="s">
        <v>14</v>
      </c>
      <c r="HU123" s="214">
        <v>44862</v>
      </c>
      <c r="HV123" s="222" t="s">
        <v>2673</v>
      </c>
      <c r="HW123" s="222">
        <v>0</v>
      </c>
      <c r="HX123" s="222" t="s">
        <v>2373</v>
      </c>
      <c r="HY123" s="222" t="s">
        <v>30</v>
      </c>
      <c r="HZ123" s="222">
        <v>2</v>
      </c>
      <c r="IA123" s="222" t="s">
        <v>14</v>
      </c>
      <c r="IB123" s="222" t="s">
        <v>14</v>
      </c>
      <c r="IC123" s="223">
        <v>44862</v>
      </c>
      <c r="ID123" s="221" t="s">
        <v>2675</v>
      </c>
      <c r="IE123" s="224">
        <v>0</v>
      </c>
      <c r="IF123" s="224" t="s">
        <v>2373</v>
      </c>
      <c r="IG123" s="224" t="s">
        <v>30</v>
      </c>
      <c r="IH123" s="224">
        <v>2</v>
      </c>
      <c r="II123" s="224" t="s">
        <v>14</v>
      </c>
      <c r="IJ123" s="224" t="s">
        <v>14</v>
      </c>
      <c r="IK123" s="214">
        <v>44862</v>
      </c>
      <c r="IL123" s="222" t="s">
        <v>2674</v>
      </c>
      <c r="IM123" s="222">
        <v>0</v>
      </c>
      <c r="IN123" s="222" t="s">
        <v>2373</v>
      </c>
      <c r="IO123" s="222" t="s">
        <v>30</v>
      </c>
      <c r="IP123" s="222">
        <v>2</v>
      </c>
      <c r="IQ123" s="222" t="s">
        <v>14</v>
      </c>
      <c r="IR123" s="222" t="s">
        <v>14</v>
      </c>
      <c r="IS123" s="223">
        <v>44862</v>
      </c>
    </row>
    <row r="124" spans="1:253" s="11" customFormat="1" ht="12.95" customHeight="1" x14ac:dyDescent="0.2">
      <c r="A124" s="11" t="s">
        <v>411</v>
      </c>
      <c r="B124" s="11" t="s">
        <v>9284</v>
      </c>
      <c r="C124" s="11" t="s">
        <v>412</v>
      </c>
      <c r="D124" s="11" t="s">
        <v>413</v>
      </c>
      <c r="E124" s="11" t="s">
        <v>8902</v>
      </c>
      <c r="F124" s="11" t="s">
        <v>5205</v>
      </c>
      <c r="G124" s="212">
        <v>14002000</v>
      </c>
      <c r="H124" s="213" t="s">
        <v>5202</v>
      </c>
      <c r="I124" s="213" t="s">
        <v>1882</v>
      </c>
      <c r="J124" s="213">
        <v>2</v>
      </c>
      <c r="K124" s="213" t="s">
        <v>5204</v>
      </c>
      <c r="L124" s="213" t="s">
        <v>5203</v>
      </c>
      <c r="M124" s="214">
        <v>45002</v>
      </c>
      <c r="N124" s="227" t="s">
        <v>5209</v>
      </c>
      <c r="O124" s="216">
        <v>20524</v>
      </c>
      <c r="P124" s="216" t="s">
        <v>5206</v>
      </c>
      <c r="Q124" s="216" t="s">
        <v>19</v>
      </c>
      <c r="R124" s="216">
        <v>3</v>
      </c>
      <c r="S124" s="216" t="s">
        <v>5208</v>
      </c>
      <c r="T124" s="216" t="s">
        <v>5207</v>
      </c>
      <c r="U124" s="217">
        <v>45002</v>
      </c>
      <c r="V124" s="227" t="s">
        <v>5212</v>
      </c>
      <c r="W124" s="213">
        <v>2382000</v>
      </c>
      <c r="X124" s="213" t="s">
        <v>5210</v>
      </c>
      <c r="Y124" s="213" t="s">
        <v>19</v>
      </c>
      <c r="Z124" s="213">
        <v>3</v>
      </c>
      <c r="AA124" s="213" t="s">
        <v>5211</v>
      </c>
      <c r="AB124" s="213" t="s">
        <v>5207</v>
      </c>
      <c r="AC124" s="214">
        <v>45002</v>
      </c>
      <c r="AD124" s="227" t="s">
        <v>5216</v>
      </c>
      <c r="AE124" s="218">
        <v>127000</v>
      </c>
      <c r="AF124" s="218" t="s">
        <v>5213</v>
      </c>
      <c r="AG124" s="218" t="s">
        <v>1882</v>
      </c>
      <c r="AH124" s="218">
        <v>2</v>
      </c>
      <c r="AI124" s="218" t="s">
        <v>5215</v>
      </c>
      <c r="AJ124" s="218" t="s">
        <v>5214</v>
      </c>
      <c r="AK124" s="219">
        <v>45002</v>
      </c>
      <c r="AL124" s="227" t="s">
        <v>5218</v>
      </c>
      <c r="AM124" s="213">
        <v>127000</v>
      </c>
      <c r="AN124" s="213" t="s">
        <v>5213</v>
      </c>
      <c r="AO124" s="213" t="s">
        <v>1882</v>
      </c>
      <c r="AP124" s="213">
        <v>2</v>
      </c>
      <c r="AQ124" s="213" t="s">
        <v>5217</v>
      </c>
      <c r="AR124" s="213" t="s">
        <v>5214</v>
      </c>
      <c r="AS124" s="214">
        <v>45002</v>
      </c>
      <c r="AT124" s="228" t="s">
        <v>424</v>
      </c>
      <c r="AU124" s="218" t="s">
        <v>14</v>
      </c>
      <c r="AV124" s="218" t="s">
        <v>419</v>
      </c>
      <c r="AW124" s="218" t="s">
        <v>30</v>
      </c>
      <c r="AX124" s="218">
        <v>2</v>
      </c>
      <c r="AY124" s="218" t="s">
        <v>423</v>
      </c>
      <c r="AZ124" s="218" t="s">
        <v>420</v>
      </c>
      <c r="BA124" s="219">
        <v>43511</v>
      </c>
      <c r="BB124" s="227" t="s">
        <v>422</v>
      </c>
      <c r="BC124" s="213" t="s">
        <v>14</v>
      </c>
      <c r="BD124" s="213" t="s">
        <v>419</v>
      </c>
      <c r="BE124" s="213" t="s">
        <v>30</v>
      </c>
      <c r="BF124" s="213">
        <v>2</v>
      </c>
      <c r="BG124" s="213" t="s">
        <v>421</v>
      </c>
      <c r="BH124" s="213" t="s">
        <v>420</v>
      </c>
      <c r="BI124" s="214">
        <v>43511</v>
      </c>
      <c r="BJ124" s="228" t="s">
        <v>1137</v>
      </c>
      <c r="BK124" s="228" t="s">
        <v>14</v>
      </c>
      <c r="BL124" s="228" t="s">
        <v>14</v>
      </c>
      <c r="BM124" s="228" t="s">
        <v>14</v>
      </c>
      <c r="BN124" s="228" t="s">
        <v>14</v>
      </c>
      <c r="BO124" s="228" t="s">
        <v>1135</v>
      </c>
      <c r="BP124" s="218" t="s">
        <v>14</v>
      </c>
      <c r="BQ124" s="229">
        <v>44134</v>
      </c>
      <c r="BR124" s="227" t="s">
        <v>415</v>
      </c>
      <c r="BS124" s="230">
        <v>0</v>
      </c>
      <c r="BT124" s="230">
        <v>0</v>
      </c>
      <c r="BU124" s="230" t="s">
        <v>30</v>
      </c>
      <c r="BV124" s="230">
        <v>2</v>
      </c>
      <c r="BW124" s="230" t="s">
        <v>414</v>
      </c>
      <c r="BX124" s="230">
        <v>0</v>
      </c>
      <c r="BY124" s="214">
        <v>43511</v>
      </c>
      <c r="BZ124" s="228" t="s">
        <v>416</v>
      </c>
      <c r="CA124" s="228">
        <v>0</v>
      </c>
      <c r="CB124" s="228">
        <v>0</v>
      </c>
      <c r="CC124" s="228" t="s">
        <v>30</v>
      </c>
      <c r="CD124" s="228">
        <v>2</v>
      </c>
      <c r="CE124" s="228" t="s">
        <v>414</v>
      </c>
      <c r="CF124" s="228">
        <v>0</v>
      </c>
      <c r="CG124" s="229">
        <v>43511</v>
      </c>
      <c r="CH124" s="227" t="s">
        <v>10058</v>
      </c>
      <c r="CI124" s="228" t="e">
        <v>#N/A</v>
      </c>
      <c r="CJ124" s="228" t="e">
        <v>#N/A</v>
      </c>
      <c r="CK124" s="228" t="e">
        <v>#N/A</v>
      </c>
      <c r="CL124" s="228" t="e">
        <v>#N/A</v>
      </c>
      <c r="CM124" s="228" t="e">
        <v>#N/A</v>
      </c>
      <c r="CN124" s="228" t="e">
        <v>#N/A</v>
      </c>
      <c r="CO124" s="231" t="e">
        <v>#N/A</v>
      </c>
      <c r="CP124" s="228" t="s">
        <v>418</v>
      </c>
      <c r="CQ124" s="230">
        <v>0</v>
      </c>
      <c r="CR124" s="230">
        <v>0</v>
      </c>
      <c r="CS124" s="230" t="s">
        <v>30</v>
      </c>
      <c r="CT124" s="230">
        <v>2</v>
      </c>
      <c r="CU124" s="230" t="s">
        <v>417</v>
      </c>
      <c r="CV124" s="230">
        <v>0</v>
      </c>
      <c r="CW124" s="214">
        <v>43511</v>
      </c>
      <c r="CX124" s="228" t="s">
        <v>5219</v>
      </c>
      <c r="CY124" s="218">
        <v>127000</v>
      </c>
      <c r="CZ124" s="218" t="s">
        <v>5213</v>
      </c>
      <c r="DA124" s="218" t="s">
        <v>1882</v>
      </c>
      <c r="DB124" s="218">
        <v>2</v>
      </c>
      <c r="DC124" s="218" t="s">
        <v>5222</v>
      </c>
      <c r="DD124" s="218" t="s">
        <v>5225</v>
      </c>
      <c r="DE124" s="220">
        <v>45002</v>
      </c>
      <c r="DF124" s="227" t="s">
        <v>5223</v>
      </c>
      <c r="DG124" s="213">
        <v>2255000</v>
      </c>
      <c r="DH124" s="230" t="s">
        <v>5220</v>
      </c>
      <c r="DI124" s="230" t="s">
        <v>1882</v>
      </c>
      <c r="DJ124" s="230">
        <v>2</v>
      </c>
      <c r="DK124" s="230" t="s">
        <v>5222</v>
      </c>
      <c r="DL124" s="230" t="s">
        <v>5221</v>
      </c>
      <c r="DM124" s="214">
        <v>45002</v>
      </c>
      <c r="DN124" s="228" t="s">
        <v>5224</v>
      </c>
      <c r="DO124" s="218">
        <v>0</v>
      </c>
      <c r="DP124" s="228" t="s">
        <v>5213</v>
      </c>
      <c r="DQ124" s="228" t="s">
        <v>1882</v>
      </c>
      <c r="DR124" s="228">
        <v>2</v>
      </c>
      <c r="DS124" s="228" t="s">
        <v>5222</v>
      </c>
      <c r="DT124" s="228" t="s">
        <v>5214</v>
      </c>
      <c r="DU124" s="229">
        <v>45002</v>
      </c>
      <c r="DV124" s="227" t="s">
        <v>5226</v>
      </c>
      <c r="DW124" s="213">
        <v>127000</v>
      </c>
      <c r="DX124" s="230" t="s">
        <v>5213</v>
      </c>
      <c r="DY124" s="230" t="s">
        <v>1882</v>
      </c>
      <c r="DZ124" s="230">
        <v>2</v>
      </c>
      <c r="EA124" s="230" t="s">
        <v>5222</v>
      </c>
      <c r="EB124" s="230" t="s">
        <v>5225</v>
      </c>
      <c r="EC124" s="214">
        <v>45002</v>
      </c>
      <c r="ED124" s="228" t="s">
        <v>5228</v>
      </c>
      <c r="EE124" s="218">
        <v>0</v>
      </c>
      <c r="EF124" s="228" t="s">
        <v>14</v>
      </c>
      <c r="EG124" s="228" t="s">
        <v>19</v>
      </c>
      <c r="EH124" s="228">
        <v>3</v>
      </c>
      <c r="EI124" s="228" t="s">
        <v>5227</v>
      </c>
      <c r="EJ124" s="228" t="s">
        <v>14</v>
      </c>
      <c r="EK124" s="229">
        <v>45002</v>
      </c>
      <c r="EL124" s="227" t="s">
        <v>5229</v>
      </c>
      <c r="EM124" s="213">
        <v>0</v>
      </c>
      <c r="EN124" s="230" t="s">
        <v>14</v>
      </c>
      <c r="EO124" s="230" t="s">
        <v>19</v>
      </c>
      <c r="EP124" s="230">
        <v>3</v>
      </c>
      <c r="EQ124" s="230" t="s">
        <v>5222</v>
      </c>
      <c r="ER124" s="230" t="s">
        <v>14</v>
      </c>
      <c r="ES124" s="214">
        <v>45002</v>
      </c>
      <c r="ET124" s="228" t="s">
        <v>1136</v>
      </c>
      <c r="EU124" s="228" t="s">
        <v>14</v>
      </c>
      <c r="EV124" s="228" t="s">
        <v>14</v>
      </c>
      <c r="EW124" s="228" t="s">
        <v>14</v>
      </c>
      <c r="EX124" s="228" t="s">
        <v>14</v>
      </c>
      <c r="EY124" s="228" t="s">
        <v>1135</v>
      </c>
      <c r="EZ124" s="228" t="s">
        <v>14</v>
      </c>
      <c r="FA124" s="229">
        <v>44134</v>
      </c>
      <c r="FB124" s="227" t="s">
        <v>1486</v>
      </c>
      <c r="FC124" s="230">
        <v>2</v>
      </c>
      <c r="FD124" s="230" t="s">
        <v>14</v>
      </c>
      <c r="FE124" s="230" t="s">
        <v>30</v>
      </c>
      <c r="FF124" s="230">
        <v>2</v>
      </c>
      <c r="FG124" s="230" t="s">
        <v>1485</v>
      </c>
      <c r="FH124" s="230" t="s">
        <v>14</v>
      </c>
      <c r="FI124" s="214">
        <v>44650</v>
      </c>
      <c r="FJ124" s="227" t="s">
        <v>426</v>
      </c>
      <c r="FK124" s="228">
        <v>0</v>
      </c>
      <c r="FL124" s="228">
        <v>0</v>
      </c>
      <c r="FM124" s="228" t="s">
        <v>30</v>
      </c>
      <c r="FN124" s="228">
        <v>2</v>
      </c>
      <c r="FO124" s="228" t="s">
        <v>425</v>
      </c>
      <c r="FP124" s="218">
        <v>0</v>
      </c>
      <c r="FQ124" s="219">
        <v>43511</v>
      </c>
      <c r="FR124" s="227" t="s">
        <v>427</v>
      </c>
      <c r="FS124" s="230">
        <v>0</v>
      </c>
      <c r="FT124" s="230">
        <v>0</v>
      </c>
      <c r="FU124" s="230" t="s">
        <v>30</v>
      </c>
      <c r="FV124" s="230">
        <v>2</v>
      </c>
      <c r="FW124" s="230">
        <v>0</v>
      </c>
      <c r="FX124" s="230">
        <v>0</v>
      </c>
      <c r="FY124" s="214">
        <v>43511</v>
      </c>
      <c r="FZ124" s="228" t="s">
        <v>3196</v>
      </c>
      <c r="GA124" s="228">
        <v>1</v>
      </c>
      <c r="GB124" s="228" t="s">
        <v>2373</v>
      </c>
      <c r="GC124" s="228" t="s">
        <v>30</v>
      </c>
      <c r="GD124" s="228">
        <v>2</v>
      </c>
      <c r="GE124" s="228" t="s">
        <v>14</v>
      </c>
      <c r="GF124" s="228" t="s">
        <v>14</v>
      </c>
      <c r="GG124" s="229">
        <v>44864</v>
      </c>
      <c r="GH124" s="227" t="s">
        <v>3202</v>
      </c>
      <c r="GI124" s="230">
        <v>0</v>
      </c>
      <c r="GJ124" s="230" t="s">
        <v>2373</v>
      </c>
      <c r="GK124" s="230" t="s">
        <v>30</v>
      </c>
      <c r="GL124" s="230">
        <v>2</v>
      </c>
      <c r="GM124" s="230" t="s">
        <v>14</v>
      </c>
      <c r="GN124" s="230" t="s">
        <v>14</v>
      </c>
      <c r="GO124" s="214">
        <v>44864</v>
      </c>
      <c r="GP124" s="228" t="s">
        <v>3197</v>
      </c>
      <c r="GQ124" s="228">
        <v>1</v>
      </c>
      <c r="GR124" s="228" t="s">
        <v>2373</v>
      </c>
      <c r="GS124" s="228" t="s">
        <v>30</v>
      </c>
      <c r="GT124" s="228">
        <v>2</v>
      </c>
      <c r="GU124" s="228" t="s">
        <v>14</v>
      </c>
      <c r="GV124" s="228" t="s">
        <v>14</v>
      </c>
      <c r="GW124" s="229">
        <v>44864</v>
      </c>
      <c r="GX124" s="227" t="s">
        <v>3203</v>
      </c>
      <c r="GY124" s="230">
        <v>0</v>
      </c>
      <c r="GZ124" s="230" t="s">
        <v>2373</v>
      </c>
      <c r="HA124" s="230" t="s">
        <v>30</v>
      </c>
      <c r="HB124" s="230">
        <v>2</v>
      </c>
      <c r="HC124" s="230" t="s">
        <v>14</v>
      </c>
      <c r="HD124" s="230" t="s">
        <v>14</v>
      </c>
      <c r="HE124" s="214">
        <v>44864</v>
      </c>
      <c r="HF124" s="228" t="s">
        <v>3195</v>
      </c>
      <c r="HG124" s="228">
        <v>0</v>
      </c>
      <c r="HH124" s="228" t="s">
        <v>2373</v>
      </c>
      <c r="HI124" s="228" t="s">
        <v>30</v>
      </c>
      <c r="HJ124" s="228">
        <v>2</v>
      </c>
      <c r="HK124" s="228" t="s">
        <v>14</v>
      </c>
      <c r="HL124" s="228" t="s">
        <v>14</v>
      </c>
      <c r="HM124" s="229">
        <v>44864</v>
      </c>
      <c r="HN124" s="227" t="s">
        <v>3201</v>
      </c>
      <c r="HO124" s="230">
        <v>0</v>
      </c>
      <c r="HP124" s="230" t="s">
        <v>2373</v>
      </c>
      <c r="HQ124" s="230" t="s">
        <v>30</v>
      </c>
      <c r="HR124" s="230">
        <v>2</v>
      </c>
      <c r="HS124" s="230" t="s">
        <v>14</v>
      </c>
      <c r="HT124" s="230" t="s">
        <v>14</v>
      </c>
      <c r="HU124" s="214">
        <v>44864</v>
      </c>
      <c r="HV124" s="228" t="s">
        <v>3198</v>
      </c>
      <c r="HW124" s="228">
        <v>0</v>
      </c>
      <c r="HX124" s="228" t="s">
        <v>2373</v>
      </c>
      <c r="HY124" s="228" t="s">
        <v>30</v>
      </c>
      <c r="HZ124" s="228">
        <v>2</v>
      </c>
      <c r="IA124" s="228" t="s">
        <v>14</v>
      </c>
      <c r="IB124" s="228" t="s">
        <v>14</v>
      </c>
      <c r="IC124" s="229">
        <v>44864</v>
      </c>
      <c r="ID124" s="227" t="s">
        <v>3200</v>
      </c>
      <c r="IE124" s="230">
        <v>0</v>
      </c>
      <c r="IF124" s="230" t="s">
        <v>2373</v>
      </c>
      <c r="IG124" s="230" t="s">
        <v>30</v>
      </c>
      <c r="IH124" s="230">
        <v>2</v>
      </c>
      <c r="II124" s="230" t="s">
        <v>14</v>
      </c>
      <c r="IJ124" s="230" t="s">
        <v>14</v>
      </c>
      <c r="IK124" s="214">
        <v>44864</v>
      </c>
      <c r="IL124" s="228" t="s">
        <v>3199</v>
      </c>
      <c r="IM124" s="228">
        <v>0</v>
      </c>
      <c r="IN124" s="228" t="s">
        <v>2373</v>
      </c>
      <c r="IO124" s="228" t="s">
        <v>30</v>
      </c>
      <c r="IP124" s="228">
        <v>2</v>
      </c>
      <c r="IQ124" s="228" t="s">
        <v>14</v>
      </c>
      <c r="IR124" s="228" t="s">
        <v>14</v>
      </c>
      <c r="IS124" s="229">
        <v>44864</v>
      </c>
    </row>
    <row r="125" spans="1:253" s="11" customFormat="1" ht="12.95" customHeight="1" x14ac:dyDescent="0.2">
      <c r="A125" s="11" t="s">
        <v>428</v>
      </c>
      <c r="B125" s="11" t="s">
        <v>9667</v>
      </c>
      <c r="C125" s="11" t="s">
        <v>429</v>
      </c>
      <c r="D125" s="11" t="s">
        <v>430</v>
      </c>
      <c r="E125" s="11" t="s">
        <v>8905</v>
      </c>
      <c r="F125" s="11" t="s">
        <v>3899</v>
      </c>
      <c r="G125" s="212">
        <v>49800000</v>
      </c>
      <c r="H125" s="213" t="s">
        <v>3896</v>
      </c>
      <c r="I125" s="213" t="s">
        <v>74</v>
      </c>
      <c r="J125" s="213">
        <v>1</v>
      </c>
      <c r="K125" s="213" t="s">
        <v>3898</v>
      </c>
      <c r="L125" s="213" t="s">
        <v>3897</v>
      </c>
      <c r="M125" s="214">
        <v>44894</v>
      </c>
      <c r="N125" s="221" t="s">
        <v>1341</v>
      </c>
      <c r="O125" s="216">
        <v>1840687</v>
      </c>
      <c r="P125" s="216" t="s">
        <v>1338</v>
      </c>
      <c r="Q125" s="216" t="s">
        <v>30</v>
      </c>
      <c r="R125" s="216">
        <v>2</v>
      </c>
      <c r="S125" s="216" t="s">
        <v>1340</v>
      </c>
      <c r="T125" s="216" t="s">
        <v>1339</v>
      </c>
      <c r="U125" s="217">
        <v>44375</v>
      </c>
      <c r="V125" s="221" t="s">
        <v>3980</v>
      </c>
      <c r="W125" s="213">
        <v>49800000</v>
      </c>
      <c r="X125" s="213" t="s">
        <v>3896</v>
      </c>
      <c r="Y125" s="213" t="s">
        <v>74</v>
      </c>
      <c r="Z125" s="213">
        <v>1</v>
      </c>
      <c r="AA125" s="213" t="s">
        <v>3979</v>
      </c>
      <c r="AB125" s="213" t="s">
        <v>3897</v>
      </c>
      <c r="AC125" s="214">
        <v>44914</v>
      </c>
      <c r="AD125" s="221" t="s">
        <v>3982</v>
      </c>
      <c r="AE125" s="218">
        <v>29300000</v>
      </c>
      <c r="AF125" s="218" t="s">
        <v>3896</v>
      </c>
      <c r="AG125" s="218" t="s">
        <v>74</v>
      </c>
      <c r="AH125" s="218">
        <v>1</v>
      </c>
      <c r="AI125" s="218" t="s">
        <v>3981</v>
      </c>
      <c r="AJ125" s="218" t="s">
        <v>3897</v>
      </c>
      <c r="AK125" s="219">
        <v>44914</v>
      </c>
      <c r="AL125" s="221" t="s">
        <v>8043</v>
      </c>
      <c r="AM125" s="213">
        <v>5551000</v>
      </c>
      <c r="AN125" s="213" t="s">
        <v>8040</v>
      </c>
      <c r="AO125" s="213" t="s">
        <v>1882</v>
      </c>
      <c r="AP125" s="213">
        <v>2</v>
      </c>
      <c r="AQ125" s="213" t="s">
        <v>8042</v>
      </c>
      <c r="AR125" s="213" t="s">
        <v>8041</v>
      </c>
      <c r="AS125" s="214">
        <v>45046</v>
      </c>
      <c r="AT125" s="222" t="s">
        <v>8047</v>
      </c>
      <c r="AU125" s="218">
        <v>4000</v>
      </c>
      <c r="AV125" s="218" t="s">
        <v>8044</v>
      </c>
      <c r="AW125" s="218" t="s">
        <v>1882</v>
      </c>
      <c r="AX125" s="218">
        <v>2</v>
      </c>
      <c r="AY125" s="218" t="s">
        <v>8046</v>
      </c>
      <c r="AZ125" s="218" t="s">
        <v>8045</v>
      </c>
      <c r="BA125" s="219">
        <v>45046</v>
      </c>
      <c r="BB125" s="221" t="s">
        <v>932</v>
      </c>
      <c r="BC125" s="213" t="s">
        <v>14</v>
      </c>
      <c r="BD125" s="213" t="s">
        <v>14</v>
      </c>
      <c r="BE125" s="213" t="s">
        <v>14</v>
      </c>
      <c r="BF125" s="213" t="s">
        <v>14</v>
      </c>
      <c r="BG125" s="213" t="s">
        <v>767</v>
      </c>
      <c r="BH125" s="213" t="s">
        <v>14</v>
      </c>
      <c r="BI125" s="214">
        <v>43868</v>
      </c>
      <c r="BJ125" s="222" t="s">
        <v>8051</v>
      </c>
      <c r="BK125" s="222">
        <v>1368</v>
      </c>
      <c r="BL125" s="222" t="s">
        <v>8048</v>
      </c>
      <c r="BM125" s="222" t="s">
        <v>1882</v>
      </c>
      <c r="BN125" s="222">
        <v>2</v>
      </c>
      <c r="BO125" s="222" t="s">
        <v>8050</v>
      </c>
      <c r="BP125" s="218" t="s">
        <v>8049</v>
      </c>
      <c r="BQ125" s="223">
        <v>45046</v>
      </c>
      <c r="BR125" s="221" t="s">
        <v>5141</v>
      </c>
      <c r="BS125" s="224">
        <v>48200</v>
      </c>
      <c r="BT125" s="224" t="s">
        <v>5138</v>
      </c>
      <c r="BU125" s="224" t="s">
        <v>1882</v>
      </c>
      <c r="BV125" s="224">
        <v>2</v>
      </c>
      <c r="BW125" s="224" t="s">
        <v>5140</v>
      </c>
      <c r="BX125" s="224" t="s">
        <v>5139</v>
      </c>
      <c r="BY125" s="214">
        <v>44999</v>
      </c>
      <c r="BZ125" s="222" t="s">
        <v>5143</v>
      </c>
      <c r="CA125" s="222">
        <v>24800</v>
      </c>
      <c r="CB125" s="222" t="s">
        <v>5138</v>
      </c>
      <c r="CC125" s="222" t="s">
        <v>1882</v>
      </c>
      <c r="CD125" s="222">
        <v>2</v>
      </c>
      <c r="CE125" s="222" t="s">
        <v>5142</v>
      </c>
      <c r="CF125" s="222" t="s">
        <v>5139</v>
      </c>
      <c r="CG125" s="223">
        <v>44999</v>
      </c>
      <c r="CH125" s="221" t="s">
        <v>10059</v>
      </c>
      <c r="CI125" s="222" t="e">
        <v>#N/A</v>
      </c>
      <c r="CJ125" s="222" t="e">
        <v>#N/A</v>
      </c>
      <c r="CK125" s="222" t="e">
        <v>#N/A</v>
      </c>
      <c r="CL125" s="222" t="e">
        <v>#N/A</v>
      </c>
      <c r="CM125" s="222" t="e">
        <v>#N/A</v>
      </c>
      <c r="CN125" s="222" t="e">
        <v>#N/A</v>
      </c>
      <c r="CO125" s="225" t="e">
        <v>#N/A</v>
      </c>
      <c r="CP125" s="222" t="s">
        <v>2356</v>
      </c>
      <c r="CQ125" s="224">
        <v>14851</v>
      </c>
      <c r="CR125" s="224" t="s">
        <v>2353</v>
      </c>
      <c r="CS125" s="224" t="s">
        <v>1882</v>
      </c>
      <c r="CT125" s="224">
        <v>2</v>
      </c>
      <c r="CU125" s="224" t="s">
        <v>2355</v>
      </c>
      <c r="CV125" s="224" t="s">
        <v>2354</v>
      </c>
      <c r="CW125" s="214">
        <v>44851</v>
      </c>
      <c r="CX125" s="222" t="s">
        <v>3900</v>
      </c>
      <c r="CY125" s="218">
        <v>15800000</v>
      </c>
      <c r="CZ125" s="218" t="s">
        <v>3896</v>
      </c>
      <c r="DA125" s="218" t="s">
        <v>74</v>
      </c>
      <c r="DB125" s="218">
        <v>1</v>
      </c>
      <c r="DC125" s="218" t="s">
        <v>3905</v>
      </c>
      <c r="DD125" s="218" t="s">
        <v>3897</v>
      </c>
      <c r="DE125" s="220">
        <v>44894</v>
      </c>
      <c r="DF125" s="221" t="s">
        <v>3902</v>
      </c>
      <c r="DG125" s="213">
        <v>20500000</v>
      </c>
      <c r="DH125" s="224" t="s">
        <v>3896</v>
      </c>
      <c r="DI125" s="224" t="s">
        <v>74</v>
      </c>
      <c r="DJ125" s="224">
        <v>1</v>
      </c>
      <c r="DK125" s="224" t="s">
        <v>3901</v>
      </c>
      <c r="DL125" s="224" t="s">
        <v>3897</v>
      </c>
      <c r="DM125" s="214">
        <v>44894</v>
      </c>
      <c r="DN125" s="222" t="s">
        <v>3904</v>
      </c>
      <c r="DO125" s="218">
        <v>13500000</v>
      </c>
      <c r="DP125" s="222" t="s">
        <v>3896</v>
      </c>
      <c r="DQ125" s="222" t="s">
        <v>74</v>
      </c>
      <c r="DR125" s="222">
        <v>1</v>
      </c>
      <c r="DS125" s="222" t="s">
        <v>3903</v>
      </c>
      <c r="DT125" s="222" t="s">
        <v>3897</v>
      </c>
      <c r="DU125" s="223">
        <v>44894</v>
      </c>
      <c r="DV125" s="221" t="s">
        <v>3906</v>
      </c>
      <c r="DW125" s="213">
        <v>10200000</v>
      </c>
      <c r="DX125" s="224" t="s">
        <v>3896</v>
      </c>
      <c r="DY125" s="224" t="s">
        <v>74</v>
      </c>
      <c r="DZ125" s="224">
        <v>1</v>
      </c>
      <c r="EA125" s="224" t="s">
        <v>3905</v>
      </c>
      <c r="EB125" s="224" t="s">
        <v>3897</v>
      </c>
      <c r="EC125" s="214">
        <v>44894</v>
      </c>
      <c r="ED125" s="222" t="s">
        <v>3908</v>
      </c>
      <c r="EE125" s="218">
        <v>5500000</v>
      </c>
      <c r="EF125" s="222" t="s">
        <v>3896</v>
      </c>
      <c r="EG125" s="222" t="s">
        <v>74</v>
      </c>
      <c r="EH125" s="222">
        <v>1</v>
      </c>
      <c r="EI125" s="222" t="s">
        <v>3907</v>
      </c>
      <c r="EJ125" s="222" t="s">
        <v>3897</v>
      </c>
      <c r="EK125" s="223">
        <v>44894</v>
      </c>
      <c r="EL125" s="221" t="s">
        <v>3910</v>
      </c>
      <c r="EM125" s="213">
        <v>100000</v>
      </c>
      <c r="EN125" s="224" t="s">
        <v>3896</v>
      </c>
      <c r="EO125" s="224" t="s">
        <v>74</v>
      </c>
      <c r="EP125" s="224">
        <v>1</v>
      </c>
      <c r="EQ125" s="224" t="s">
        <v>3909</v>
      </c>
      <c r="ER125" s="224" t="s">
        <v>3897</v>
      </c>
      <c r="ES125" s="214">
        <v>44894</v>
      </c>
      <c r="ET125" s="222" t="s">
        <v>8054</v>
      </c>
      <c r="EU125" s="222">
        <v>1368</v>
      </c>
      <c r="EV125" s="222" t="s">
        <v>8048</v>
      </c>
      <c r="EW125" s="222" t="s">
        <v>1882</v>
      </c>
      <c r="EX125" s="222">
        <v>2</v>
      </c>
      <c r="EY125" s="222" t="s">
        <v>8053</v>
      </c>
      <c r="EZ125" s="222" t="s">
        <v>8052</v>
      </c>
      <c r="FA125" s="223">
        <v>45046</v>
      </c>
      <c r="FB125" s="221" t="s">
        <v>3912</v>
      </c>
      <c r="FC125" s="224">
        <v>5</v>
      </c>
      <c r="FD125" s="224" t="s">
        <v>3896</v>
      </c>
      <c r="FE125" s="224" t="s">
        <v>1882</v>
      </c>
      <c r="FF125" s="224">
        <v>2</v>
      </c>
      <c r="FG125" s="224" t="s">
        <v>3911</v>
      </c>
      <c r="FH125" s="224" t="s">
        <v>3897</v>
      </c>
      <c r="FI125" s="214">
        <v>44894</v>
      </c>
      <c r="FJ125" s="221" t="s">
        <v>431</v>
      </c>
      <c r="FK125" s="222" t="s">
        <v>14</v>
      </c>
      <c r="FL125" s="222">
        <v>0</v>
      </c>
      <c r="FM125" s="222" t="s">
        <v>30</v>
      </c>
      <c r="FN125" s="222">
        <v>2</v>
      </c>
      <c r="FO125" s="222" t="s">
        <v>15</v>
      </c>
      <c r="FP125" s="218">
        <v>0</v>
      </c>
      <c r="FQ125" s="219">
        <v>43511</v>
      </c>
      <c r="FR125" s="221" t="s">
        <v>432</v>
      </c>
      <c r="FS125" s="224" t="s">
        <v>14</v>
      </c>
      <c r="FT125" s="224">
        <v>0</v>
      </c>
      <c r="FU125" s="224" t="s">
        <v>30</v>
      </c>
      <c r="FV125" s="224">
        <v>2</v>
      </c>
      <c r="FW125" s="224" t="s">
        <v>15</v>
      </c>
      <c r="FX125" s="224">
        <v>0</v>
      </c>
      <c r="FY125" s="214">
        <v>43511</v>
      </c>
      <c r="FZ125" s="222" t="s">
        <v>2437</v>
      </c>
      <c r="GA125" s="222">
        <v>2</v>
      </c>
      <c r="GB125" s="222" t="s">
        <v>2373</v>
      </c>
      <c r="GC125" s="222" t="s">
        <v>30</v>
      </c>
      <c r="GD125" s="222">
        <v>2</v>
      </c>
      <c r="GE125" s="222" t="s">
        <v>14</v>
      </c>
      <c r="GF125" s="222" t="s">
        <v>14</v>
      </c>
      <c r="GG125" s="223">
        <v>44859</v>
      </c>
      <c r="GH125" s="221" t="s">
        <v>2443</v>
      </c>
      <c r="GI125" s="224">
        <v>1</v>
      </c>
      <c r="GJ125" s="224" t="s">
        <v>2373</v>
      </c>
      <c r="GK125" s="224" t="s">
        <v>30</v>
      </c>
      <c r="GL125" s="224">
        <v>2</v>
      </c>
      <c r="GM125" s="224" t="s">
        <v>14</v>
      </c>
      <c r="GN125" s="224" t="s">
        <v>14</v>
      </c>
      <c r="GO125" s="214">
        <v>44859</v>
      </c>
      <c r="GP125" s="222" t="s">
        <v>2438</v>
      </c>
      <c r="GQ125" s="222">
        <v>1</v>
      </c>
      <c r="GR125" s="222" t="s">
        <v>2373</v>
      </c>
      <c r="GS125" s="222" t="s">
        <v>30</v>
      </c>
      <c r="GT125" s="222">
        <v>2</v>
      </c>
      <c r="GU125" s="222" t="s">
        <v>14</v>
      </c>
      <c r="GV125" s="222" t="s">
        <v>14</v>
      </c>
      <c r="GW125" s="223">
        <v>44859</v>
      </c>
      <c r="GX125" s="221" t="s">
        <v>2444</v>
      </c>
      <c r="GY125" s="224">
        <v>0</v>
      </c>
      <c r="GZ125" s="224" t="s">
        <v>2373</v>
      </c>
      <c r="HA125" s="224" t="s">
        <v>30</v>
      </c>
      <c r="HB125" s="224">
        <v>2</v>
      </c>
      <c r="HC125" s="224" t="s">
        <v>14</v>
      </c>
      <c r="HD125" s="224" t="s">
        <v>14</v>
      </c>
      <c r="HE125" s="214">
        <v>44859</v>
      </c>
      <c r="HF125" s="222" t="s">
        <v>2436</v>
      </c>
      <c r="HG125" s="222">
        <v>2</v>
      </c>
      <c r="HH125" s="222" t="s">
        <v>2373</v>
      </c>
      <c r="HI125" s="222" t="s">
        <v>30</v>
      </c>
      <c r="HJ125" s="222">
        <v>2</v>
      </c>
      <c r="HK125" s="222" t="s">
        <v>14</v>
      </c>
      <c r="HL125" s="222" t="s">
        <v>14</v>
      </c>
      <c r="HM125" s="223">
        <v>44859</v>
      </c>
      <c r="HN125" s="221" t="s">
        <v>2442</v>
      </c>
      <c r="HO125" s="224">
        <v>1</v>
      </c>
      <c r="HP125" s="224" t="s">
        <v>2373</v>
      </c>
      <c r="HQ125" s="224" t="s">
        <v>30</v>
      </c>
      <c r="HR125" s="224">
        <v>2</v>
      </c>
      <c r="HS125" s="224" t="s">
        <v>14</v>
      </c>
      <c r="HT125" s="224" t="s">
        <v>14</v>
      </c>
      <c r="HU125" s="214">
        <v>44859</v>
      </c>
      <c r="HV125" s="222" t="s">
        <v>2439</v>
      </c>
      <c r="HW125" s="222">
        <v>3</v>
      </c>
      <c r="HX125" s="222" t="s">
        <v>2373</v>
      </c>
      <c r="HY125" s="222" t="s">
        <v>30</v>
      </c>
      <c r="HZ125" s="222">
        <v>2</v>
      </c>
      <c r="IA125" s="222" t="s">
        <v>14</v>
      </c>
      <c r="IB125" s="222" t="s">
        <v>14</v>
      </c>
      <c r="IC125" s="223">
        <v>44859</v>
      </c>
      <c r="ID125" s="221" t="s">
        <v>2441</v>
      </c>
      <c r="IE125" s="224">
        <v>1</v>
      </c>
      <c r="IF125" s="224" t="s">
        <v>2373</v>
      </c>
      <c r="IG125" s="224" t="s">
        <v>30</v>
      </c>
      <c r="IH125" s="224">
        <v>2</v>
      </c>
      <c r="II125" s="224" t="s">
        <v>14</v>
      </c>
      <c r="IJ125" s="224" t="s">
        <v>14</v>
      </c>
      <c r="IK125" s="214">
        <v>44859</v>
      </c>
      <c r="IL125" s="222" t="s">
        <v>2440</v>
      </c>
      <c r="IM125" s="222">
        <v>3</v>
      </c>
      <c r="IN125" s="222" t="s">
        <v>2373</v>
      </c>
      <c r="IO125" s="222" t="s">
        <v>30</v>
      </c>
      <c r="IP125" s="222">
        <v>2</v>
      </c>
      <c r="IQ125" s="222" t="s">
        <v>14</v>
      </c>
      <c r="IR125" s="222" t="s">
        <v>14</v>
      </c>
      <c r="IS125" s="223">
        <v>44859</v>
      </c>
    </row>
    <row r="126" spans="1:253" s="11" customFormat="1" ht="12.95" customHeight="1" x14ac:dyDescent="0.2">
      <c r="A126" s="11" t="s">
        <v>933</v>
      </c>
      <c r="B126" s="11" t="s">
        <v>9284</v>
      </c>
      <c r="C126" s="11" t="s">
        <v>934</v>
      </c>
      <c r="D126" s="11" t="s">
        <v>430</v>
      </c>
      <c r="E126" s="11" t="s">
        <v>8905</v>
      </c>
      <c r="F126" s="11" t="s">
        <v>3913</v>
      </c>
      <c r="G126" s="212">
        <v>49800000</v>
      </c>
      <c r="H126" s="213" t="s">
        <v>3896</v>
      </c>
      <c r="I126" s="213" t="s">
        <v>74</v>
      </c>
      <c r="J126" s="213">
        <v>1</v>
      </c>
      <c r="K126" s="213" t="s">
        <v>3898</v>
      </c>
      <c r="L126" s="213" t="s">
        <v>3897</v>
      </c>
      <c r="M126" s="214">
        <v>44894</v>
      </c>
      <c r="N126" s="227" t="s">
        <v>1345</v>
      </c>
      <c r="O126" s="216">
        <v>89263</v>
      </c>
      <c r="P126" s="216" t="s">
        <v>1342</v>
      </c>
      <c r="Q126" s="216" t="s">
        <v>30</v>
      </c>
      <c r="R126" s="216">
        <v>2</v>
      </c>
      <c r="S126" s="216" t="s">
        <v>1344</v>
      </c>
      <c r="T126" s="216" t="s">
        <v>1343</v>
      </c>
      <c r="U126" s="217">
        <v>44375</v>
      </c>
      <c r="V126" s="227" t="s">
        <v>8058</v>
      </c>
      <c r="W126" s="213">
        <v>14770000</v>
      </c>
      <c r="X126" s="213" t="s">
        <v>8055</v>
      </c>
      <c r="Y126" s="213" t="s">
        <v>1882</v>
      </c>
      <c r="Z126" s="213">
        <v>2</v>
      </c>
      <c r="AA126" s="213" t="s">
        <v>8057</v>
      </c>
      <c r="AB126" s="213" t="s">
        <v>8056</v>
      </c>
      <c r="AC126" s="214">
        <v>45046</v>
      </c>
      <c r="AD126" s="227" t="s">
        <v>8061</v>
      </c>
      <c r="AE126" s="218">
        <v>14770000</v>
      </c>
      <c r="AF126" s="218" t="s">
        <v>8059</v>
      </c>
      <c r="AG126" s="218" t="s">
        <v>1882</v>
      </c>
      <c r="AH126" s="218">
        <v>2</v>
      </c>
      <c r="AI126" s="218" t="s">
        <v>8060</v>
      </c>
      <c r="AJ126" s="218" t="s">
        <v>8056</v>
      </c>
      <c r="AK126" s="219">
        <v>45046</v>
      </c>
      <c r="AL126" s="227" t="s">
        <v>8065</v>
      </c>
      <c r="AM126" s="213">
        <v>1137000</v>
      </c>
      <c r="AN126" s="213" t="s">
        <v>8062</v>
      </c>
      <c r="AO126" s="213" t="s">
        <v>1882</v>
      </c>
      <c r="AP126" s="213">
        <v>2</v>
      </c>
      <c r="AQ126" s="213" t="s">
        <v>8064</v>
      </c>
      <c r="AR126" s="213" t="s">
        <v>8063</v>
      </c>
      <c r="AS126" s="214">
        <v>45046</v>
      </c>
      <c r="AT126" s="228" t="s">
        <v>939</v>
      </c>
      <c r="AU126" s="218" t="s">
        <v>14</v>
      </c>
      <c r="AV126" s="218" t="s">
        <v>14</v>
      </c>
      <c r="AW126" s="218" t="s">
        <v>14</v>
      </c>
      <c r="AX126" s="218" t="s">
        <v>14</v>
      </c>
      <c r="AY126" s="218" t="s">
        <v>14</v>
      </c>
      <c r="AZ126" s="218" t="s">
        <v>14</v>
      </c>
      <c r="BA126" s="219">
        <v>43868</v>
      </c>
      <c r="BB126" s="227" t="s">
        <v>938</v>
      </c>
      <c r="BC126" s="213" t="s">
        <v>14</v>
      </c>
      <c r="BD126" s="213" t="s">
        <v>14</v>
      </c>
      <c r="BE126" s="213" t="s">
        <v>14</v>
      </c>
      <c r="BF126" s="213" t="s">
        <v>14</v>
      </c>
      <c r="BG126" s="213" t="s">
        <v>14</v>
      </c>
      <c r="BH126" s="213" t="s">
        <v>14</v>
      </c>
      <c r="BI126" s="214">
        <v>43868</v>
      </c>
      <c r="BJ126" s="228" t="s">
        <v>8069</v>
      </c>
      <c r="BK126" s="228">
        <v>3</v>
      </c>
      <c r="BL126" s="228" t="s">
        <v>8066</v>
      </c>
      <c r="BM126" s="228" t="s">
        <v>1882</v>
      </c>
      <c r="BN126" s="228">
        <v>2</v>
      </c>
      <c r="BO126" s="228" t="s">
        <v>8068</v>
      </c>
      <c r="BP126" s="218" t="s">
        <v>8067</v>
      </c>
      <c r="BQ126" s="229">
        <v>45046</v>
      </c>
      <c r="BR126" s="227" t="s">
        <v>935</v>
      </c>
      <c r="BS126" s="230" t="s">
        <v>14</v>
      </c>
      <c r="BT126" s="230" t="s">
        <v>14</v>
      </c>
      <c r="BU126" s="230" t="s">
        <v>14</v>
      </c>
      <c r="BV126" s="230" t="s">
        <v>14</v>
      </c>
      <c r="BW126" s="230" t="s">
        <v>14</v>
      </c>
      <c r="BX126" s="230" t="s">
        <v>14</v>
      </c>
      <c r="BY126" s="214">
        <v>43868</v>
      </c>
      <c r="BZ126" s="228" t="s">
        <v>936</v>
      </c>
      <c r="CA126" s="228" t="s">
        <v>14</v>
      </c>
      <c r="CB126" s="228" t="s">
        <v>14</v>
      </c>
      <c r="CC126" s="228" t="s">
        <v>14</v>
      </c>
      <c r="CD126" s="228" t="s">
        <v>14</v>
      </c>
      <c r="CE126" s="228" t="s">
        <v>14</v>
      </c>
      <c r="CF126" s="228" t="s">
        <v>14</v>
      </c>
      <c r="CG126" s="229">
        <v>43868</v>
      </c>
      <c r="CH126" s="227" t="s">
        <v>10060</v>
      </c>
      <c r="CI126" s="228" t="e">
        <v>#N/A</v>
      </c>
      <c r="CJ126" s="228" t="e">
        <v>#N/A</v>
      </c>
      <c r="CK126" s="228" t="e">
        <v>#N/A</v>
      </c>
      <c r="CL126" s="228" t="e">
        <v>#N/A</v>
      </c>
      <c r="CM126" s="228" t="e">
        <v>#N/A</v>
      </c>
      <c r="CN126" s="228" t="e">
        <v>#N/A</v>
      </c>
      <c r="CO126" s="231" t="e">
        <v>#N/A</v>
      </c>
      <c r="CP126" s="228" t="s">
        <v>937</v>
      </c>
      <c r="CQ126" s="230" t="s">
        <v>14</v>
      </c>
      <c r="CR126" s="230" t="s">
        <v>14</v>
      </c>
      <c r="CS126" s="230" t="s">
        <v>14</v>
      </c>
      <c r="CT126" s="230" t="s">
        <v>14</v>
      </c>
      <c r="CU126" s="230" t="s">
        <v>14</v>
      </c>
      <c r="CV126" s="230" t="s">
        <v>14</v>
      </c>
      <c r="CW126" s="214">
        <v>43868</v>
      </c>
      <c r="CX126" s="228" t="s">
        <v>8073</v>
      </c>
      <c r="CY126" s="218">
        <v>1137000</v>
      </c>
      <c r="CZ126" s="218" t="s">
        <v>8062</v>
      </c>
      <c r="DA126" s="218" t="s">
        <v>74</v>
      </c>
      <c r="DB126" s="218">
        <v>1</v>
      </c>
      <c r="DC126" s="218" t="s">
        <v>8076</v>
      </c>
      <c r="DD126" s="218" t="s">
        <v>8063</v>
      </c>
      <c r="DE126" s="220">
        <v>45046</v>
      </c>
      <c r="DF126" s="227" t="s">
        <v>8074</v>
      </c>
      <c r="DG126" s="213">
        <v>0</v>
      </c>
      <c r="DH126" s="230" t="s">
        <v>8055</v>
      </c>
      <c r="DI126" s="230" t="s">
        <v>1882</v>
      </c>
      <c r="DJ126" s="230">
        <v>2</v>
      </c>
      <c r="DK126" s="230" t="s">
        <v>3922</v>
      </c>
      <c r="DL126" s="230" t="s">
        <v>8056</v>
      </c>
      <c r="DM126" s="214">
        <v>45046</v>
      </c>
      <c r="DN126" s="228" t="s">
        <v>8075</v>
      </c>
      <c r="DO126" s="218">
        <v>13633000</v>
      </c>
      <c r="DP126" s="228" t="s">
        <v>8055</v>
      </c>
      <c r="DQ126" s="228" t="s">
        <v>1882</v>
      </c>
      <c r="DR126" s="228">
        <v>2</v>
      </c>
      <c r="DS126" s="228" t="s">
        <v>3926</v>
      </c>
      <c r="DT126" s="228" t="s">
        <v>8056</v>
      </c>
      <c r="DU126" s="229">
        <v>45046</v>
      </c>
      <c r="DV126" s="227" t="s">
        <v>8077</v>
      </c>
      <c r="DW126" s="213">
        <v>1137000</v>
      </c>
      <c r="DX126" s="230" t="s">
        <v>8062</v>
      </c>
      <c r="DY126" s="230" t="s">
        <v>74</v>
      </c>
      <c r="DZ126" s="230">
        <v>1</v>
      </c>
      <c r="EA126" s="230" t="s">
        <v>8076</v>
      </c>
      <c r="EB126" s="230" t="s">
        <v>8063</v>
      </c>
      <c r="EC126" s="214">
        <v>45046</v>
      </c>
      <c r="ED126" s="228" t="s">
        <v>8078</v>
      </c>
      <c r="EE126" s="218">
        <v>0</v>
      </c>
      <c r="EF126" s="228" t="s">
        <v>8062</v>
      </c>
      <c r="EG126" s="228" t="s">
        <v>74</v>
      </c>
      <c r="EH126" s="228">
        <v>1</v>
      </c>
      <c r="EI126" s="228" t="s">
        <v>8076</v>
      </c>
      <c r="EJ126" s="228" t="s">
        <v>8063</v>
      </c>
      <c r="EK126" s="229">
        <v>45046</v>
      </c>
      <c r="EL126" s="227" t="s">
        <v>8079</v>
      </c>
      <c r="EM126" s="213">
        <v>0</v>
      </c>
      <c r="EN126" s="230" t="s">
        <v>8062</v>
      </c>
      <c r="EO126" s="230" t="s">
        <v>74</v>
      </c>
      <c r="EP126" s="230">
        <v>1</v>
      </c>
      <c r="EQ126" s="230" t="s">
        <v>8076</v>
      </c>
      <c r="ER126" s="230" t="s">
        <v>8063</v>
      </c>
      <c r="ES126" s="214">
        <v>45046</v>
      </c>
      <c r="ET126" s="228" t="s">
        <v>8072</v>
      </c>
      <c r="EU126" s="228">
        <v>1368</v>
      </c>
      <c r="EV126" s="228" t="s">
        <v>8070</v>
      </c>
      <c r="EW126" s="228" t="s">
        <v>1882</v>
      </c>
      <c r="EX126" s="228">
        <v>2</v>
      </c>
      <c r="EY126" s="228" t="s">
        <v>8053</v>
      </c>
      <c r="EZ126" s="228" t="s">
        <v>8071</v>
      </c>
      <c r="FA126" s="229">
        <v>45046</v>
      </c>
      <c r="FB126" s="227" t="s">
        <v>1366</v>
      </c>
      <c r="FC126" s="230">
        <v>2</v>
      </c>
      <c r="FD126" s="230" t="s">
        <v>14</v>
      </c>
      <c r="FE126" s="230" t="s">
        <v>30</v>
      </c>
      <c r="FF126" s="230">
        <v>2</v>
      </c>
      <c r="FG126" s="230" t="s">
        <v>1365</v>
      </c>
      <c r="FH126" s="230" t="s">
        <v>14</v>
      </c>
      <c r="FI126" s="214">
        <v>44452</v>
      </c>
      <c r="FJ126" s="227" t="s">
        <v>10061</v>
      </c>
      <c r="FK126" s="228" t="e">
        <v>#N/A</v>
      </c>
      <c r="FL126" s="228" t="e">
        <v>#N/A</v>
      </c>
      <c r="FM126" s="228" t="e">
        <v>#N/A</v>
      </c>
      <c r="FN126" s="228" t="e">
        <v>#N/A</v>
      </c>
      <c r="FO126" s="228" t="e">
        <v>#N/A</v>
      </c>
      <c r="FP126" s="218" t="e">
        <v>#N/A</v>
      </c>
      <c r="FQ126" s="219" t="e">
        <v>#N/A</v>
      </c>
      <c r="FR126" s="227" t="s">
        <v>10062</v>
      </c>
      <c r="FS126" s="230" t="e">
        <v>#N/A</v>
      </c>
      <c r="FT126" s="230" t="e">
        <v>#N/A</v>
      </c>
      <c r="FU126" s="230" t="e">
        <v>#N/A</v>
      </c>
      <c r="FV126" s="230" t="e">
        <v>#N/A</v>
      </c>
      <c r="FW126" s="230" t="e">
        <v>#N/A</v>
      </c>
      <c r="FX126" s="230" t="e">
        <v>#N/A</v>
      </c>
      <c r="FY126" s="214" t="e">
        <v>#N/A</v>
      </c>
      <c r="FZ126" s="228" t="s">
        <v>2446</v>
      </c>
      <c r="GA126" s="228">
        <v>2</v>
      </c>
      <c r="GB126" s="228" t="s">
        <v>2373</v>
      </c>
      <c r="GC126" s="228" t="s">
        <v>30</v>
      </c>
      <c r="GD126" s="228">
        <v>2</v>
      </c>
      <c r="GE126" s="228" t="s">
        <v>14</v>
      </c>
      <c r="GF126" s="228" t="s">
        <v>14</v>
      </c>
      <c r="GG126" s="229">
        <v>44859</v>
      </c>
      <c r="GH126" s="227" t="s">
        <v>2452</v>
      </c>
      <c r="GI126" s="230">
        <v>1</v>
      </c>
      <c r="GJ126" s="230" t="s">
        <v>2373</v>
      </c>
      <c r="GK126" s="230" t="s">
        <v>30</v>
      </c>
      <c r="GL126" s="230">
        <v>2</v>
      </c>
      <c r="GM126" s="230" t="s">
        <v>14</v>
      </c>
      <c r="GN126" s="230" t="s">
        <v>14</v>
      </c>
      <c r="GO126" s="214">
        <v>44859</v>
      </c>
      <c r="GP126" s="228" t="s">
        <v>2447</v>
      </c>
      <c r="GQ126" s="228">
        <v>1</v>
      </c>
      <c r="GR126" s="228" t="s">
        <v>2373</v>
      </c>
      <c r="GS126" s="228" t="s">
        <v>30</v>
      </c>
      <c r="GT126" s="228">
        <v>2</v>
      </c>
      <c r="GU126" s="228" t="s">
        <v>14</v>
      </c>
      <c r="GV126" s="228" t="s">
        <v>14</v>
      </c>
      <c r="GW126" s="229">
        <v>44859</v>
      </c>
      <c r="GX126" s="227" t="s">
        <v>2453</v>
      </c>
      <c r="GY126" s="230">
        <v>0</v>
      </c>
      <c r="GZ126" s="230" t="s">
        <v>2373</v>
      </c>
      <c r="HA126" s="230" t="s">
        <v>30</v>
      </c>
      <c r="HB126" s="230">
        <v>2</v>
      </c>
      <c r="HC126" s="230" t="s">
        <v>14</v>
      </c>
      <c r="HD126" s="230" t="s">
        <v>14</v>
      </c>
      <c r="HE126" s="214">
        <v>44859</v>
      </c>
      <c r="HF126" s="228" t="s">
        <v>2445</v>
      </c>
      <c r="HG126" s="228">
        <v>0</v>
      </c>
      <c r="HH126" s="228" t="s">
        <v>2373</v>
      </c>
      <c r="HI126" s="228" t="s">
        <v>30</v>
      </c>
      <c r="HJ126" s="228">
        <v>2</v>
      </c>
      <c r="HK126" s="228" t="s">
        <v>14</v>
      </c>
      <c r="HL126" s="228" t="s">
        <v>14</v>
      </c>
      <c r="HM126" s="229">
        <v>44859</v>
      </c>
      <c r="HN126" s="227" t="s">
        <v>2451</v>
      </c>
      <c r="HO126" s="230">
        <v>1</v>
      </c>
      <c r="HP126" s="230" t="s">
        <v>2373</v>
      </c>
      <c r="HQ126" s="230" t="s">
        <v>30</v>
      </c>
      <c r="HR126" s="230">
        <v>2</v>
      </c>
      <c r="HS126" s="230" t="s">
        <v>14</v>
      </c>
      <c r="HT126" s="230" t="s">
        <v>14</v>
      </c>
      <c r="HU126" s="214">
        <v>44859</v>
      </c>
      <c r="HV126" s="228" t="s">
        <v>2448</v>
      </c>
      <c r="HW126" s="228">
        <v>3</v>
      </c>
      <c r="HX126" s="228" t="s">
        <v>2373</v>
      </c>
      <c r="HY126" s="228" t="s">
        <v>30</v>
      </c>
      <c r="HZ126" s="228">
        <v>2</v>
      </c>
      <c r="IA126" s="228" t="s">
        <v>14</v>
      </c>
      <c r="IB126" s="228" t="s">
        <v>14</v>
      </c>
      <c r="IC126" s="229">
        <v>44859</v>
      </c>
      <c r="ID126" s="227" t="s">
        <v>2450</v>
      </c>
      <c r="IE126" s="230">
        <v>1</v>
      </c>
      <c r="IF126" s="230" t="s">
        <v>2373</v>
      </c>
      <c r="IG126" s="230" t="s">
        <v>30</v>
      </c>
      <c r="IH126" s="230">
        <v>2</v>
      </c>
      <c r="II126" s="230" t="s">
        <v>14</v>
      </c>
      <c r="IJ126" s="230" t="s">
        <v>14</v>
      </c>
      <c r="IK126" s="214">
        <v>44859</v>
      </c>
      <c r="IL126" s="228" t="s">
        <v>2449</v>
      </c>
      <c r="IM126" s="228">
        <v>2</v>
      </c>
      <c r="IN126" s="228" t="s">
        <v>2373</v>
      </c>
      <c r="IO126" s="228" t="s">
        <v>30</v>
      </c>
      <c r="IP126" s="228">
        <v>2</v>
      </c>
      <c r="IQ126" s="228" t="s">
        <v>14</v>
      </c>
      <c r="IR126" s="228" t="s">
        <v>14</v>
      </c>
      <c r="IS126" s="229">
        <v>44859</v>
      </c>
    </row>
    <row r="127" spans="1:253" s="11" customFormat="1" ht="12.95" customHeight="1" x14ac:dyDescent="0.2">
      <c r="A127" s="11" t="s">
        <v>1284</v>
      </c>
      <c r="B127" s="11" t="s">
        <v>9546</v>
      </c>
      <c r="C127" s="11" t="s">
        <v>1285</v>
      </c>
      <c r="D127" s="11" t="s">
        <v>430</v>
      </c>
      <c r="E127" s="11" t="s">
        <v>8905</v>
      </c>
      <c r="F127" s="11" t="s">
        <v>3914</v>
      </c>
      <c r="G127" s="212">
        <v>49800000</v>
      </c>
      <c r="H127" s="213" t="s">
        <v>3896</v>
      </c>
      <c r="I127" s="213" t="s">
        <v>74</v>
      </c>
      <c r="J127" s="213">
        <v>1</v>
      </c>
      <c r="K127" s="213" t="s">
        <v>3898</v>
      </c>
      <c r="L127" s="213" t="s">
        <v>3897</v>
      </c>
      <c r="M127" s="214">
        <v>44894</v>
      </c>
      <c r="N127" s="221" t="s">
        <v>1665</v>
      </c>
      <c r="O127" s="216">
        <v>880145</v>
      </c>
      <c r="P127" s="216" t="s">
        <v>1338</v>
      </c>
      <c r="Q127" s="216" t="s">
        <v>30</v>
      </c>
      <c r="R127" s="216">
        <v>2</v>
      </c>
      <c r="S127" s="216" t="s">
        <v>1664</v>
      </c>
      <c r="T127" s="216" t="s">
        <v>1339</v>
      </c>
      <c r="U127" s="217">
        <v>44738</v>
      </c>
      <c r="V127" s="221" t="s">
        <v>3918</v>
      </c>
      <c r="W127" s="213">
        <v>17139000</v>
      </c>
      <c r="X127" s="213" t="s">
        <v>3915</v>
      </c>
      <c r="Y127" s="213" t="s">
        <v>1882</v>
      </c>
      <c r="Z127" s="213">
        <v>2</v>
      </c>
      <c r="AA127" s="213" t="s">
        <v>3917</v>
      </c>
      <c r="AB127" s="213" t="s">
        <v>3916</v>
      </c>
      <c r="AC127" s="214">
        <v>44894</v>
      </c>
      <c r="AD127" s="221" t="s">
        <v>3920</v>
      </c>
      <c r="AE127" s="218">
        <v>17139000</v>
      </c>
      <c r="AF127" s="218" t="s">
        <v>3915</v>
      </c>
      <c r="AG127" s="218" t="s">
        <v>1882</v>
      </c>
      <c r="AH127" s="218">
        <v>2</v>
      </c>
      <c r="AI127" s="218" t="s">
        <v>3919</v>
      </c>
      <c r="AJ127" s="218" t="s">
        <v>3916</v>
      </c>
      <c r="AK127" s="219">
        <v>44894</v>
      </c>
      <c r="AL127" s="221" t="s">
        <v>4751</v>
      </c>
      <c r="AM127" s="213">
        <v>182000</v>
      </c>
      <c r="AN127" s="213" t="s">
        <v>4748</v>
      </c>
      <c r="AO127" s="213" t="s">
        <v>1882</v>
      </c>
      <c r="AP127" s="213">
        <v>2</v>
      </c>
      <c r="AQ127" s="213" t="s">
        <v>4750</v>
      </c>
      <c r="AR127" s="213" t="s">
        <v>4749</v>
      </c>
      <c r="AS127" s="214">
        <v>44981</v>
      </c>
      <c r="AT127" s="222" t="s">
        <v>1286</v>
      </c>
      <c r="AU127" s="218">
        <v>0</v>
      </c>
      <c r="AV127" s="218" t="s">
        <v>14</v>
      </c>
      <c r="AW127" s="218" t="s">
        <v>14</v>
      </c>
      <c r="AX127" s="218" t="s">
        <v>14</v>
      </c>
      <c r="AY127" s="218" t="s">
        <v>14</v>
      </c>
      <c r="AZ127" s="218" t="s">
        <v>14</v>
      </c>
      <c r="BA127" s="219">
        <v>44316</v>
      </c>
      <c r="BB127" s="221" t="s">
        <v>1287</v>
      </c>
      <c r="BC127" s="213">
        <v>0</v>
      </c>
      <c r="BD127" s="213" t="s">
        <v>14</v>
      </c>
      <c r="BE127" s="213" t="s">
        <v>14</v>
      </c>
      <c r="BF127" s="213" t="s">
        <v>14</v>
      </c>
      <c r="BG127" s="213" t="s">
        <v>14</v>
      </c>
      <c r="BH127" s="213" t="s">
        <v>14</v>
      </c>
      <c r="BI127" s="214">
        <v>44316</v>
      </c>
      <c r="BJ127" s="222" t="s">
        <v>8082</v>
      </c>
      <c r="BK127" s="222">
        <v>741</v>
      </c>
      <c r="BL127" s="222" t="s">
        <v>8080</v>
      </c>
      <c r="BM127" s="222" t="s">
        <v>1882</v>
      </c>
      <c r="BN127" s="222">
        <v>2</v>
      </c>
      <c r="BO127" s="222" t="s">
        <v>8081</v>
      </c>
      <c r="BP127" s="218" t="s">
        <v>1119</v>
      </c>
      <c r="BQ127" s="223">
        <v>45046</v>
      </c>
      <c r="BR127" s="221" t="s">
        <v>1291</v>
      </c>
      <c r="BS127" s="224">
        <v>55</v>
      </c>
      <c r="BT127" s="224" t="s">
        <v>1288</v>
      </c>
      <c r="BU127" s="224" t="s">
        <v>19</v>
      </c>
      <c r="BV127" s="224">
        <v>3</v>
      </c>
      <c r="BW127" s="224" t="s">
        <v>1290</v>
      </c>
      <c r="BX127" s="224" t="s">
        <v>1289</v>
      </c>
      <c r="BY127" s="214">
        <v>44316</v>
      </c>
      <c r="BZ127" s="222" t="s">
        <v>1292</v>
      </c>
      <c r="CA127" s="222">
        <v>0</v>
      </c>
      <c r="CB127" s="222" t="s">
        <v>14</v>
      </c>
      <c r="CC127" s="222" t="s">
        <v>14</v>
      </c>
      <c r="CD127" s="222" t="s">
        <v>14</v>
      </c>
      <c r="CE127" s="222" t="s">
        <v>14</v>
      </c>
      <c r="CF127" s="222" t="s">
        <v>14</v>
      </c>
      <c r="CG127" s="223">
        <v>44316</v>
      </c>
      <c r="CH127" s="221" t="s">
        <v>10063</v>
      </c>
      <c r="CI127" s="222" t="e">
        <v>#N/A</v>
      </c>
      <c r="CJ127" s="222" t="e">
        <v>#N/A</v>
      </c>
      <c r="CK127" s="222" t="e">
        <v>#N/A</v>
      </c>
      <c r="CL127" s="222" t="e">
        <v>#N/A</v>
      </c>
      <c r="CM127" s="222" t="e">
        <v>#N/A</v>
      </c>
      <c r="CN127" s="222" t="e">
        <v>#N/A</v>
      </c>
      <c r="CO127" s="225" t="e">
        <v>#N/A</v>
      </c>
      <c r="CP127" s="222" t="s">
        <v>1293</v>
      </c>
      <c r="CQ127" s="224">
        <v>0</v>
      </c>
      <c r="CR127" s="224" t="s">
        <v>14</v>
      </c>
      <c r="CS127" s="224" t="s">
        <v>14</v>
      </c>
      <c r="CT127" s="224" t="s">
        <v>14</v>
      </c>
      <c r="CU127" s="224" t="s">
        <v>14</v>
      </c>
      <c r="CV127" s="224" t="s">
        <v>14</v>
      </c>
      <c r="CW127" s="214">
        <v>44316</v>
      </c>
      <c r="CX127" s="222" t="s">
        <v>3921</v>
      </c>
      <c r="CY127" s="218">
        <v>7840000</v>
      </c>
      <c r="CZ127" s="218" t="s">
        <v>3896</v>
      </c>
      <c r="DA127" s="218" t="s">
        <v>74</v>
      </c>
      <c r="DB127" s="218">
        <v>1</v>
      </c>
      <c r="DC127" s="218" t="s">
        <v>3928</v>
      </c>
      <c r="DD127" s="218" t="s">
        <v>3897</v>
      </c>
      <c r="DE127" s="220">
        <v>44894</v>
      </c>
      <c r="DF127" s="221" t="s">
        <v>3923</v>
      </c>
      <c r="DG127" s="213">
        <v>0</v>
      </c>
      <c r="DH127" s="224" t="s">
        <v>3915</v>
      </c>
      <c r="DI127" s="224" t="s">
        <v>1882</v>
      </c>
      <c r="DJ127" s="224">
        <v>2</v>
      </c>
      <c r="DK127" s="224" t="s">
        <v>3922</v>
      </c>
      <c r="DL127" s="224" t="s">
        <v>3916</v>
      </c>
      <c r="DM127" s="214">
        <v>44894</v>
      </c>
      <c r="DN127" s="222" t="s">
        <v>3927</v>
      </c>
      <c r="DO127" s="218">
        <v>9299000</v>
      </c>
      <c r="DP127" s="222" t="s">
        <v>3924</v>
      </c>
      <c r="DQ127" s="222" t="s">
        <v>1882</v>
      </c>
      <c r="DR127" s="222">
        <v>2</v>
      </c>
      <c r="DS127" s="222" t="s">
        <v>3926</v>
      </c>
      <c r="DT127" s="222" t="s">
        <v>3925</v>
      </c>
      <c r="DU127" s="223">
        <v>44894</v>
      </c>
      <c r="DV127" s="221" t="s">
        <v>3929</v>
      </c>
      <c r="DW127" s="213">
        <v>3730000</v>
      </c>
      <c r="DX127" s="224" t="s">
        <v>3896</v>
      </c>
      <c r="DY127" s="224" t="s">
        <v>74</v>
      </c>
      <c r="DZ127" s="224">
        <v>1</v>
      </c>
      <c r="EA127" s="224" t="s">
        <v>3928</v>
      </c>
      <c r="EB127" s="224" t="s">
        <v>3897</v>
      </c>
      <c r="EC127" s="214">
        <v>44894</v>
      </c>
      <c r="ED127" s="222" t="s">
        <v>3931</v>
      </c>
      <c r="EE127" s="218">
        <v>4110000</v>
      </c>
      <c r="EF127" s="222" t="s">
        <v>3896</v>
      </c>
      <c r="EG127" s="222" t="s">
        <v>74</v>
      </c>
      <c r="EH127" s="222">
        <v>1</v>
      </c>
      <c r="EI127" s="222" t="s">
        <v>3930</v>
      </c>
      <c r="EJ127" s="222" t="s">
        <v>3897</v>
      </c>
      <c r="EK127" s="223">
        <v>44894</v>
      </c>
      <c r="EL127" s="221" t="s">
        <v>3933</v>
      </c>
      <c r="EM127" s="213">
        <v>0</v>
      </c>
      <c r="EN127" s="224" t="s">
        <v>3896</v>
      </c>
      <c r="EO127" s="224" t="s">
        <v>74</v>
      </c>
      <c r="EP127" s="224">
        <v>1</v>
      </c>
      <c r="EQ127" s="224" t="s">
        <v>3932</v>
      </c>
      <c r="ER127" s="224" t="s">
        <v>3897</v>
      </c>
      <c r="ES127" s="214">
        <v>44894</v>
      </c>
      <c r="ET127" s="222" t="s">
        <v>8084</v>
      </c>
      <c r="EU127" s="222">
        <v>1368</v>
      </c>
      <c r="EV127" s="222" t="s">
        <v>8070</v>
      </c>
      <c r="EW127" s="222" t="s">
        <v>1882</v>
      </c>
      <c r="EX127" s="222">
        <v>2</v>
      </c>
      <c r="EY127" s="222" t="s">
        <v>8053</v>
      </c>
      <c r="EZ127" s="222" t="s">
        <v>8083</v>
      </c>
      <c r="FA127" s="223">
        <v>45046</v>
      </c>
      <c r="FB127" s="221" t="s">
        <v>1297</v>
      </c>
      <c r="FC127" s="224">
        <v>2</v>
      </c>
      <c r="FD127" s="224" t="s">
        <v>1294</v>
      </c>
      <c r="FE127" s="224" t="s">
        <v>30</v>
      </c>
      <c r="FF127" s="224">
        <v>2</v>
      </c>
      <c r="FG127" s="224" t="s">
        <v>1296</v>
      </c>
      <c r="FH127" s="224" t="s">
        <v>1295</v>
      </c>
      <c r="FI127" s="214">
        <v>44316</v>
      </c>
      <c r="FJ127" s="221" t="s">
        <v>1298</v>
      </c>
      <c r="FK127" s="222">
        <v>0</v>
      </c>
      <c r="FL127" s="222" t="s">
        <v>14</v>
      </c>
      <c r="FM127" s="222" t="s">
        <v>14</v>
      </c>
      <c r="FN127" s="222" t="s">
        <v>14</v>
      </c>
      <c r="FO127" s="222" t="s">
        <v>14</v>
      </c>
      <c r="FP127" s="218" t="s">
        <v>14</v>
      </c>
      <c r="FQ127" s="219">
        <v>44316</v>
      </c>
      <c r="FR127" s="221" t="s">
        <v>1299</v>
      </c>
      <c r="FS127" s="224">
        <v>0</v>
      </c>
      <c r="FT127" s="224" t="s">
        <v>14</v>
      </c>
      <c r="FU127" s="224" t="s">
        <v>14</v>
      </c>
      <c r="FV127" s="224" t="s">
        <v>14</v>
      </c>
      <c r="FW127" s="224" t="s">
        <v>14</v>
      </c>
      <c r="FX127" s="224" t="s">
        <v>14</v>
      </c>
      <c r="FY127" s="214">
        <v>44316</v>
      </c>
      <c r="FZ127" s="222" t="s">
        <v>2455</v>
      </c>
      <c r="GA127" s="222">
        <v>2</v>
      </c>
      <c r="GB127" s="222" t="s">
        <v>2373</v>
      </c>
      <c r="GC127" s="222" t="s">
        <v>30</v>
      </c>
      <c r="GD127" s="222">
        <v>2</v>
      </c>
      <c r="GE127" s="222" t="s">
        <v>14</v>
      </c>
      <c r="GF127" s="222" t="s">
        <v>14</v>
      </c>
      <c r="GG127" s="223">
        <v>44859</v>
      </c>
      <c r="GH127" s="221" t="s">
        <v>2461</v>
      </c>
      <c r="GI127" s="224">
        <v>1</v>
      </c>
      <c r="GJ127" s="224" t="s">
        <v>2373</v>
      </c>
      <c r="GK127" s="224" t="s">
        <v>30</v>
      </c>
      <c r="GL127" s="224">
        <v>2</v>
      </c>
      <c r="GM127" s="224" t="s">
        <v>14</v>
      </c>
      <c r="GN127" s="224" t="s">
        <v>14</v>
      </c>
      <c r="GO127" s="214">
        <v>44859</v>
      </c>
      <c r="GP127" s="222" t="s">
        <v>2456</v>
      </c>
      <c r="GQ127" s="222">
        <v>1</v>
      </c>
      <c r="GR127" s="222" t="s">
        <v>2373</v>
      </c>
      <c r="GS127" s="222" t="s">
        <v>30</v>
      </c>
      <c r="GT127" s="222">
        <v>2</v>
      </c>
      <c r="GU127" s="222" t="s">
        <v>14</v>
      </c>
      <c r="GV127" s="222" t="s">
        <v>14</v>
      </c>
      <c r="GW127" s="223">
        <v>44859</v>
      </c>
      <c r="GX127" s="221" t="s">
        <v>2462</v>
      </c>
      <c r="GY127" s="224">
        <v>0</v>
      </c>
      <c r="GZ127" s="224" t="s">
        <v>2373</v>
      </c>
      <c r="HA127" s="224" t="s">
        <v>30</v>
      </c>
      <c r="HB127" s="224">
        <v>2</v>
      </c>
      <c r="HC127" s="224" t="s">
        <v>14</v>
      </c>
      <c r="HD127" s="224" t="s">
        <v>14</v>
      </c>
      <c r="HE127" s="214">
        <v>44859</v>
      </c>
      <c r="HF127" s="222" t="s">
        <v>2454</v>
      </c>
      <c r="HG127" s="222">
        <v>2</v>
      </c>
      <c r="HH127" s="222" t="s">
        <v>2373</v>
      </c>
      <c r="HI127" s="222" t="s">
        <v>30</v>
      </c>
      <c r="HJ127" s="222">
        <v>2</v>
      </c>
      <c r="HK127" s="222" t="s">
        <v>14</v>
      </c>
      <c r="HL127" s="222" t="s">
        <v>14</v>
      </c>
      <c r="HM127" s="223">
        <v>44859</v>
      </c>
      <c r="HN127" s="221" t="s">
        <v>2460</v>
      </c>
      <c r="HO127" s="224">
        <v>1</v>
      </c>
      <c r="HP127" s="224" t="s">
        <v>2373</v>
      </c>
      <c r="HQ127" s="224" t="s">
        <v>30</v>
      </c>
      <c r="HR127" s="224">
        <v>2</v>
      </c>
      <c r="HS127" s="224" t="s">
        <v>14</v>
      </c>
      <c r="HT127" s="224" t="s">
        <v>14</v>
      </c>
      <c r="HU127" s="214">
        <v>44859</v>
      </c>
      <c r="HV127" s="222" t="s">
        <v>2457</v>
      </c>
      <c r="HW127" s="222">
        <v>3</v>
      </c>
      <c r="HX127" s="222" t="s">
        <v>2373</v>
      </c>
      <c r="HY127" s="222" t="s">
        <v>30</v>
      </c>
      <c r="HZ127" s="222">
        <v>2</v>
      </c>
      <c r="IA127" s="222" t="s">
        <v>14</v>
      </c>
      <c r="IB127" s="222" t="s">
        <v>14</v>
      </c>
      <c r="IC127" s="223">
        <v>44859</v>
      </c>
      <c r="ID127" s="221" t="s">
        <v>2459</v>
      </c>
      <c r="IE127" s="224">
        <v>1</v>
      </c>
      <c r="IF127" s="224" t="s">
        <v>2373</v>
      </c>
      <c r="IG127" s="224" t="s">
        <v>30</v>
      </c>
      <c r="IH127" s="224">
        <v>2</v>
      </c>
      <c r="II127" s="224" t="s">
        <v>14</v>
      </c>
      <c r="IJ127" s="224" t="s">
        <v>14</v>
      </c>
      <c r="IK127" s="214">
        <v>44859</v>
      </c>
      <c r="IL127" s="222" t="s">
        <v>2458</v>
      </c>
      <c r="IM127" s="222">
        <v>2</v>
      </c>
      <c r="IN127" s="222" t="s">
        <v>2373</v>
      </c>
      <c r="IO127" s="222" t="s">
        <v>30</v>
      </c>
      <c r="IP127" s="222">
        <v>2</v>
      </c>
      <c r="IQ127" s="222" t="s">
        <v>14</v>
      </c>
      <c r="IR127" s="222" t="s">
        <v>14</v>
      </c>
      <c r="IS127" s="223">
        <v>44859</v>
      </c>
    </row>
    <row r="128" spans="1:253" s="11" customFormat="1" ht="12.95" customHeight="1" x14ac:dyDescent="0.2">
      <c r="A128" s="11" t="s">
        <v>27</v>
      </c>
      <c r="B128" s="11" t="s">
        <v>9249</v>
      </c>
      <c r="C128" s="11" t="s">
        <v>28</v>
      </c>
      <c r="D128" s="11" t="s">
        <v>29</v>
      </c>
      <c r="E128" s="11" t="s">
        <v>8906</v>
      </c>
      <c r="F128" s="11" t="s">
        <v>4164</v>
      </c>
      <c r="G128" s="212">
        <v>18276000</v>
      </c>
      <c r="H128" s="213" t="s">
        <v>4161</v>
      </c>
      <c r="I128" s="213" t="s">
        <v>74</v>
      </c>
      <c r="J128" s="213">
        <v>1</v>
      </c>
      <c r="K128" s="213" t="s">
        <v>4163</v>
      </c>
      <c r="L128" s="213" t="s">
        <v>4162</v>
      </c>
      <c r="M128" s="214">
        <v>44922</v>
      </c>
      <c r="N128" s="227" t="s">
        <v>2185</v>
      </c>
      <c r="O128" s="216">
        <v>196712</v>
      </c>
      <c r="P128" s="216" t="s">
        <v>2182</v>
      </c>
      <c r="Q128" s="216" t="s">
        <v>30</v>
      </c>
      <c r="R128" s="216">
        <v>2</v>
      </c>
      <c r="S128" s="216" t="s">
        <v>2184</v>
      </c>
      <c r="T128" s="216" t="s">
        <v>2183</v>
      </c>
      <c r="U128" s="217">
        <v>44804</v>
      </c>
      <c r="V128" s="227" t="s">
        <v>7350</v>
      </c>
      <c r="W128" s="213">
        <v>17876000</v>
      </c>
      <c r="X128" s="213" t="s">
        <v>7347</v>
      </c>
      <c r="Y128" s="213" t="s">
        <v>74</v>
      </c>
      <c r="Z128" s="213">
        <v>1</v>
      </c>
      <c r="AA128" s="213" t="s">
        <v>7349</v>
      </c>
      <c r="AB128" s="213" t="s">
        <v>7348</v>
      </c>
      <c r="AC128" s="214">
        <v>45043</v>
      </c>
      <c r="AD128" s="227" t="s">
        <v>7352</v>
      </c>
      <c r="AE128" s="218">
        <v>3758000</v>
      </c>
      <c r="AF128" s="218" t="s">
        <v>7347</v>
      </c>
      <c r="AG128" s="218" t="s">
        <v>74</v>
      </c>
      <c r="AH128" s="218">
        <v>1</v>
      </c>
      <c r="AI128" s="218" t="s">
        <v>7351</v>
      </c>
      <c r="AJ128" s="218" t="s">
        <v>7348</v>
      </c>
      <c r="AK128" s="219">
        <v>45043</v>
      </c>
      <c r="AL128" s="227" t="s">
        <v>3708</v>
      </c>
      <c r="AM128" s="213">
        <v>4000</v>
      </c>
      <c r="AN128" s="213" t="s">
        <v>3705</v>
      </c>
      <c r="AO128" s="213" t="s">
        <v>74</v>
      </c>
      <c r="AP128" s="213">
        <v>1</v>
      </c>
      <c r="AQ128" s="213" t="s">
        <v>3707</v>
      </c>
      <c r="AR128" s="213" t="s">
        <v>3706</v>
      </c>
      <c r="AS128" s="214">
        <v>44869</v>
      </c>
      <c r="AT128" s="228" t="s">
        <v>38</v>
      </c>
      <c r="AU128" s="218">
        <v>0</v>
      </c>
      <c r="AV128" s="218">
        <v>0</v>
      </c>
      <c r="AW128" s="218" t="s">
        <v>30</v>
      </c>
      <c r="AX128" s="218">
        <v>2</v>
      </c>
      <c r="AY128" s="218">
        <v>0</v>
      </c>
      <c r="AZ128" s="218">
        <v>0</v>
      </c>
      <c r="BA128" s="219">
        <v>43489</v>
      </c>
      <c r="BB128" s="227" t="s">
        <v>36</v>
      </c>
      <c r="BC128" s="213">
        <v>0</v>
      </c>
      <c r="BD128" s="213">
        <v>0</v>
      </c>
      <c r="BE128" s="213" t="s">
        <v>30</v>
      </c>
      <c r="BF128" s="213">
        <v>2</v>
      </c>
      <c r="BG128" s="213">
        <v>0</v>
      </c>
      <c r="BH128" s="213">
        <v>0</v>
      </c>
      <c r="BI128" s="214">
        <v>43489</v>
      </c>
      <c r="BJ128" s="228" t="s">
        <v>2188</v>
      </c>
      <c r="BK128" s="228">
        <v>15</v>
      </c>
      <c r="BL128" s="228" t="s">
        <v>2186</v>
      </c>
      <c r="BM128" s="228" t="s">
        <v>74</v>
      </c>
      <c r="BN128" s="228">
        <v>1</v>
      </c>
      <c r="BO128" s="228" t="s">
        <v>2187</v>
      </c>
      <c r="BP128" s="218" t="s">
        <v>1396</v>
      </c>
      <c r="BQ128" s="229">
        <v>44804</v>
      </c>
      <c r="BR128" s="227" t="s">
        <v>31</v>
      </c>
      <c r="BS128" s="230">
        <v>0</v>
      </c>
      <c r="BT128" s="230">
        <v>0</v>
      </c>
      <c r="BU128" s="230" t="s">
        <v>30</v>
      </c>
      <c r="BV128" s="230">
        <v>2</v>
      </c>
      <c r="BW128" s="230">
        <v>0</v>
      </c>
      <c r="BX128" s="230">
        <v>0</v>
      </c>
      <c r="BY128" s="214">
        <v>43489</v>
      </c>
      <c r="BZ128" s="228" t="s">
        <v>32</v>
      </c>
      <c r="CA128" s="228">
        <v>0</v>
      </c>
      <c r="CB128" s="228">
        <v>0</v>
      </c>
      <c r="CC128" s="228" t="s">
        <v>30</v>
      </c>
      <c r="CD128" s="228">
        <v>2</v>
      </c>
      <c r="CE128" s="228">
        <v>0</v>
      </c>
      <c r="CF128" s="228">
        <v>0</v>
      </c>
      <c r="CG128" s="229">
        <v>43489</v>
      </c>
      <c r="CH128" s="227" t="s">
        <v>10064</v>
      </c>
      <c r="CI128" s="228" t="e">
        <v>#N/A</v>
      </c>
      <c r="CJ128" s="228" t="e">
        <v>#N/A</v>
      </c>
      <c r="CK128" s="228" t="e">
        <v>#N/A</v>
      </c>
      <c r="CL128" s="228" t="e">
        <v>#N/A</v>
      </c>
      <c r="CM128" s="228" t="e">
        <v>#N/A</v>
      </c>
      <c r="CN128" s="228" t="e">
        <v>#N/A</v>
      </c>
      <c r="CO128" s="231" t="e">
        <v>#N/A</v>
      </c>
      <c r="CP128" s="228" t="s">
        <v>34</v>
      </c>
      <c r="CQ128" s="230" t="s">
        <v>14</v>
      </c>
      <c r="CR128" s="230">
        <v>0</v>
      </c>
      <c r="CS128" s="230" t="s">
        <v>19</v>
      </c>
      <c r="CT128" s="230">
        <v>3</v>
      </c>
      <c r="CU128" s="230" t="s">
        <v>33</v>
      </c>
      <c r="CV128" s="230">
        <v>0</v>
      </c>
      <c r="CW128" s="214">
        <v>43489</v>
      </c>
      <c r="CX128" s="228" t="s">
        <v>7353</v>
      </c>
      <c r="CY128" s="218">
        <v>680000</v>
      </c>
      <c r="CZ128" s="218" t="s">
        <v>7347</v>
      </c>
      <c r="DA128" s="218" t="s">
        <v>74</v>
      </c>
      <c r="DB128" s="218">
        <v>1</v>
      </c>
      <c r="DC128" s="218" t="s">
        <v>7358</v>
      </c>
      <c r="DD128" s="218" t="s">
        <v>7348</v>
      </c>
      <c r="DE128" s="220">
        <v>45043</v>
      </c>
      <c r="DF128" s="227" t="s">
        <v>7355</v>
      </c>
      <c r="DG128" s="213">
        <v>14118000</v>
      </c>
      <c r="DH128" s="230" t="s">
        <v>7347</v>
      </c>
      <c r="DI128" s="230" t="s">
        <v>74</v>
      </c>
      <c r="DJ128" s="230">
        <v>1</v>
      </c>
      <c r="DK128" s="230" t="s">
        <v>7354</v>
      </c>
      <c r="DL128" s="230" t="s">
        <v>7348</v>
      </c>
      <c r="DM128" s="214">
        <v>45043</v>
      </c>
      <c r="DN128" s="228" t="s">
        <v>7357</v>
      </c>
      <c r="DO128" s="218">
        <v>3078000</v>
      </c>
      <c r="DP128" s="228" t="s">
        <v>7347</v>
      </c>
      <c r="DQ128" s="228" t="s">
        <v>74</v>
      </c>
      <c r="DR128" s="228">
        <v>1</v>
      </c>
      <c r="DS128" s="228" t="s">
        <v>7356</v>
      </c>
      <c r="DT128" s="228" t="s">
        <v>7348</v>
      </c>
      <c r="DU128" s="229">
        <v>45043</v>
      </c>
      <c r="DV128" s="227" t="s">
        <v>7359</v>
      </c>
      <c r="DW128" s="213">
        <v>672000</v>
      </c>
      <c r="DX128" s="230" t="s">
        <v>7347</v>
      </c>
      <c r="DY128" s="230" t="s">
        <v>74</v>
      </c>
      <c r="DZ128" s="230">
        <v>1</v>
      </c>
      <c r="EA128" s="230" t="s">
        <v>7358</v>
      </c>
      <c r="EB128" s="230" t="s">
        <v>7348</v>
      </c>
      <c r="EC128" s="214">
        <v>45043</v>
      </c>
      <c r="ED128" s="228" t="s">
        <v>7361</v>
      </c>
      <c r="EE128" s="218">
        <v>8000</v>
      </c>
      <c r="EF128" s="228" t="s">
        <v>7347</v>
      </c>
      <c r="EG128" s="228" t="s">
        <v>74</v>
      </c>
      <c r="EH128" s="228">
        <v>1</v>
      </c>
      <c r="EI128" s="228" t="s">
        <v>7360</v>
      </c>
      <c r="EJ128" s="228" t="s">
        <v>7348</v>
      </c>
      <c r="EK128" s="229">
        <v>45043</v>
      </c>
      <c r="EL128" s="227" t="s">
        <v>7363</v>
      </c>
      <c r="EM128" s="213">
        <v>0</v>
      </c>
      <c r="EN128" s="230" t="s">
        <v>7347</v>
      </c>
      <c r="EO128" s="230" t="s">
        <v>74</v>
      </c>
      <c r="EP128" s="230">
        <v>1</v>
      </c>
      <c r="EQ128" s="230" t="s">
        <v>7362</v>
      </c>
      <c r="ER128" s="230" t="s">
        <v>7348</v>
      </c>
      <c r="ES128" s="214">
        <v>45043</v>
      </c>
      <c r="ET128" s="228" t="s">
        <v>2190</v>
      </c>
      <c r="EU128" s="228">
        <v>15</v>
      </c>
      <c r="EV128" s="228" t="s">
        <v>2186</v>
      </c>
      <c r="EW128" s="228" t="s">
        <v>74</v>
      </c>
      <c r="EX128" s="228">
        <v>1</v>
      </c>
      <c r="EY128" s="228" t="s">
        <v>2189</v>
      </c>
      <c r="EZ128" s="228" t="s">
        <v>1396</v>
      </c>
      <c r="FA128" s="229">
        <v>44804</v>
      </c>
      <c r="FB128" s="227" t="s">
        <v>3710</v>
      </c>
      <c r="FC128" s="230">
        <v>1</v>
      </c>
      <c r="FD128" s="230" t="s">
        <v>3705</v>
      </c>
      <c r="FE128" s="230" t="s">
        <v>74</v>
      </c>
      <c r="FF128" s="230">
        <v>1</v>
      </c>
      <c r="FG128" s="230" t="s">
        <v>3709</v>
      </c>
      <c r="FH128" s="230" t="s">
        <v>3706</v>
      </c>
      <c r="FI128" s="214">
        <v>44869</v>
      </c>
      <c r="FJ128" s="227" t="s">
        <v>657</v>
      </c>
      <c r="FK128" s="228">
        <v>0</v>
      </c>
      <c r="FL128" s="228">
        <v>0</v>
      </c>
      <c r="FM128" s="228" t="s">
        <v>30</v>
      </c>
      <c r="FN128" s="228">
        <v>2</v>
      </c>
      <c r="FO128" s="228">
        <v>0</v>
      </c>
      <c r="FP128" s="218">
        <v>0</v>
      </c>
      <c r="FQ128" s="219">
        <v>43580</v>
      </c>
      <c r="FR128" s="227" t="s">
        <v>658</v>
      </c>
      <c r="FS128" s="230">
        <v>0</v>
      </c>
      <c r="FT128" s="230">
        <v>0</v>
      </c>
      <c r="FU128" s="230" t="s">
        <v>30</v>
      </c>
      <c r="FV128" s="230">
        <v>2</v>
      </c>
      <c r="FW128" s="230">
        <v>0</v>
      </c>
      <c r="FX128" s="230">
        <v>0</v>
      </c>
      <c r="FY128" s="214">
        <v>43580</v>
      </c>
      <c r="FZ128" s="228" t="s">
        <v>3070</v>
      </c>
      <c r="GA128" s="228">
        <v>0</v>
      </c>
      <c r="GB128" s="228" t="s">
        <v>2373</v>
      </c>
      <c r="GC128" s="228" t="s">
        <v>30</v>
      </c>
      <c r="GD128" s="228">
        <v>2</v>
      </c>
      <c r="GE128" s="228" t="s">
        <v>14</v>
      </c>
      <c r="GF128" s="228" t="s">
        <v>14</v>
      </c>
      <c r="GG128" s="229">
        <v>44863</v>
      </c>
      <c r="GH128" s="227" t="s">
        <v>3076</v>
      </c>
      <c r="GI128" s="230">
        <v>0</v>
      </c>
      <c r="GJ128" s="230" t="s">
        <v>2373</v>
      </c>
      <c r="GK128" s="230" t="s">
        <v>30</v>
      </c>
      <c r="GL128" s="230">
        <v>2</v>
      </c>
      <c r="GM128" s="230" t="s">
        <v>14</v>
      </c>
      <c r="GN128" s="230" t="s">
        <v>14</v>
      </c>
      <c r="GO128" s="214">
        <v>44863</v>
      </c>
      <c r="GP128" s="228" t="s">
        <v>3071</v>
      </c>
      <c r="GQ128" s="228">
        <v>0</v>
      </c>
      <c r="GR128" s="228" t="s">
        <v>2373</v>
      </c>
      <c r="GS128" s="228" t="s">
        <v>30</v>
      </c>
      <c r="GT128" s="228">
        <v>2</v>
      </c>
      <c r="GU128" s="228" t="s">
        <v>14</v>
      </c>
      <c r="GV128" s="228" t="s">
        <v>14</v>
      </c>
      <c r="GW128" s="229">
        <v>44863</v>
      </c>
      <c r="GX128" s="227" t="s">
        <v>3077</v>
      </c>
      <c r="GY128" s="230">
        <v>0</v>
      </c>
      <c r="GZ128" s="230" t="s">
        <v>2373</v>
      </c>
      <c r="HA128" s="230" t="s">
        <v>30</v>
      </c>
      <c r="HB128" s="230">
        <v>2</v>
      </c>
      <c r="HC128" s="230" t="s">
        <v>14</v>
      </c>
      <c r="HD128" s="230" t="s">
        <v>14</v>
      </c>
      <c r="HE128" s="214">
        <v>44863</v>
      </c>
      <c r="HF128" s="228" t="s">
        <v>3069</v>
      </c>
      <c r="HG128" s="228">
        <v>0</v>
      </c>
      <c r="HH128" s="228" t="s">
        <v>2373</v>
      </c>
      <c r="HI128" s="228" t="s">
        <v>30</v>
      </c>
      <c r="HJ128" s="228">
        <v>2</v>
      </c>
      <c r="HK128" s="228" t="s">
        <v>14</v>
      </c>
      <c r="HL128" s="228" t="s">
        <v>14</v>
      </c>
      <c r="HM128" s="229">
        <v>44863</v>
      </c>
      <c r="HN128" s="227" t="s">
        <v>3075</v>
      </c>
      <c r="HO128" s="230">
        <v>1</v>
      </c>
      <c r="HP128" s="230" t="s">
        <v>2373</v>
      </c>
      <c r="HQ128" s="230" t="s">
        <v>30</v>
      </c>
      <c r="HR128" s="230">
        <v>2</v>
      </c>
      <c r="HS128" s="230" t="s">
        <v>14</v>
      </c>
      <c r="HT128" s="230" t="s">
        <v>14</v>
      </c>
      <c r="HU128" s="214">
        <v>44863</v>
      </c>
      <c r="HV128" s="228" t="s">
        <v>3072</v>
      </c>
      <c r="HW128" s="228">
        <v>0</v>
      </c>
      <c r="HX128" s="228" t="s">
        <v>2373</v>
      </c>
      <c r="HY128" s="228" t="s">
        <v>30</v>
      </c>
      <c r="HZ128" s="228">
        <v>2</v>
      </c>
      <c r="IA128" s="228" t="s">
        <v>14</v>
      </c>
      <c r="IB128" s="228" t="s">
        <v>14</v>
      </c>
      <c r="IC128" s="229">
        <v>44863</v>
      </c>
      <c r="ID128" s="227" t="s">
        <v>3074</v>
      </c>
      <c r="IE128" s="230">
        <v>1</v>
      </c>
      <c r="IF128" s="230" t="s">
        <v>2373</v>
      </c>
      <c r="IG128" s="230" t="s">
        <v>30</v>
      </c>
      <c r="IH128" s="230">
        <v>2</v>
      </c>
      <c r="II128" s="230" t="s">
        <v>14</v>
      </c>
      <c r="IJ128" s="230" t="s">
        <v>14</v>
      </c>
      <c r="IK128" s="214">
        <v>44863</v>
      </c>
      <c r="IL128" s="228" t="s">
        <v>3073</v>
      </c>
      <c r="IM128" s="228">
        <v>0</v>
      </c>
      <c r="IN128" s="228" t="s">
        <v>2373</v>
      </c>
      <c r="IO128" s="228" t="s">
        <v>30</v>
      </c>
      <c r="IP128" s="228">
        <v>2</v>
      </c>
      <c r="IQ128" s="228" t="s">
        <v>14</v>
      </c>
      <c r="IR128" s="228" t="s">
        <v>14</v>
      </c>
      <c r="IS128" s="229">
        <v>44863</v>
      </c>
    </row>
    <row r="129" spans="1:253" s="11" customFormat="1" ht="12.95" customHeight="1" x14ac:dyDescent="0.2">
      <c r="A129" s="11" t="s">
        <v>3078</v>
      </c>
      <c r="B129" s="11" t="s">
        <v>9678</v>
      </c>
      <c r="C129" s="11" t="s">
        <v>3079</v>
      </c>
      <c r="D129" s="11" t="s">
        <v>3080</v>
      </c>
      <c r="E129" s="11" t="s">
        <v>8913</v>
      </c>
      <c r="F129" s="11" t="s">
        <v>4640</v>
      </c>
      <c r="G129" s="212">
        <v>6300000</v>
      </c>
      <c r="H129" s="213" t="s">
        <v>4240</v>
      </c>
      <c r="I129" s="213" t="s">
        <v>1882</v>
      </c>
      <c r="J129" s="213">
        <v>2</v>
      </c>
      <c r="K129" s="213" t="s">
        <v>4639</v>
      </c>
      <c r="L129" s="213" t="s">
        <v>4638</v>
      </c>
      <c r="M129" s="214">
        <v>44978</v>
      </c>
      <c r="N129" s="221" t="s">
        <v>4643</v>
      </c>
      <c r="O129" s="216">
        <v>20720</v>
      </c>
      <c r="P129" s="216" t="s">
        <v>1929</v>
      </c>
      <c r="Q129" s="216" t="s">
        <v>1882</v>
      </c>
      <c r="R129" s="216">
        <v>2</v>
      </c>
      <c r="S129" s="216" t="s">
        <v>4642</v>
      </c>
      <c r="T129" s="216" t="s">
        <v>4641</v>
      </c>
      <c r="U129" s="217">
        <v>44978</v>
      </c>
      <c r="V129" s="221" t="s">
        <v>4644</v>
      </c>
      <c r="W129" s="213">
        <v>6300000</v>
      </c>
      <c r="X129" s="213" t="s">
        <v>4240</v>
      </c>
      <c r="Y129" s="213" t="s">
        <v>1882</v>
      </c>
      <c r="Z129" s="213">
        <v>2</v>
      </c>
      <c r="AA129" s="213" t="s">
        <v>4639</v>
      </c>
      <c r="AB129" s="213" t="s">
        <v>4638</v>
      </c>
      <c r="AC129" s="214">
        <v>44978</v>
      </c>
      <c r="AD129" s="221" t="s">
        <v>5137</v>
      </c>
      <c r="AE129" s="218">
        <v>3200000</v>
      </c>
      <c r="AF129" s="218" t="s">
        <v>4030</v>
      </c>
      <c r="AG129" s="218" t="s">
        <v>1882</v>
      </c>
      <c r="AH129" s="218">
        <v>2</v>
      </c>
      <c r="AI129" s="218" t="s">
        <v>5136</v>
      </c>
      <c r="AJ129" s="218" t="s">
        <v>4031</v>
      </c>
      <c r="AK129" s="219">
        <v>44986</v>
      </c>
      <c r="AL129" s="221" t="s">
        <v>4023</v>
      </c>
      <c r="AM129" s="213">
        <v>176000</v>
      </c>
      <c r="AN129" s="213" t="s">
        <v>4020</v>
      </c>
      <c r="AO129" s="213" t="s">
        <v>19</v>
      </c>
      <c r="AP129" s="213">
        <v>3</v>
      </c>
      <c r="AQ129" s="213" t="s">
        <v>4022</v>
      </c>
      <c r="AR129" s="213" t="s">
        <v>4021</v>
      </c>
      <c r="AS129" s="214">
        <v>44921</v>
      </c>
      <c r="AT129" s="222" t="s">
        <v>4025</v>
      </c>
      <c r="AU129" s="218" t="s">
        <v>14</v>
      </c>
      <c r="AV129" s="218" t="s">
        <v>14</v>
      </c>
      <c r="AW129" s="218" t="s">
        <v>14</v>
      </c>
      <c r="AX129" s="218" t="s">
        <v>14</v>
      </c>
      <c r="AY129" s="218" t="s">
        <v>4024</v>
      </c>
      <c r="AZ129" s="218" t="s">
        <v>14</v>
      </c>
      <c r="BA129" s="219">
        <v>44921</v>
      </c>
      <c r="BB129" s="221" t="s">
        <v>4041</v>
      </c>
      <c r="BC129" s="213">
        <v>1269</v>
      </c>
      <c r="BD129" s="213" t="s">
        <v>4038</v>
      </c>
      <c r="BE129" s="213" t="s">
        <v>1882</v>
      </c>
      <c r="BF129" s="213">
        <v>2</v>
      </c>
      <c r="BG129" s="213" t="s">
        <v>4040</v>
      </c>
      <c r="BH129" s="213" t="s">
        <v>4039</v>
      </c>
      <c r="BI129" s="214">
        <v>44921</v>
      </c>
      <c r="BJ129" s="222" t="s">
        <v>4647</v>
      </c>
      <c r="BK129" s="222">
        <v>232</v>
      </c>
      <c r="BL129" s="222" t="s">
        <v>4645</v>
      </c>
      <c r="BM129" s="222" t="s">
        <v>1882</v>
      </c>
      <c r="BN129" s="222">
        <v>2</v>
      </c>
      <c r="BO129" s="222" t="s">
        <v>4646</v>
      </c>
      <c r="BP129" s="218" t="s">
        <v>1396</v>
      </c>
      <c r="BQ129" s="223">
        <v>44978</v>
      </c>
      <c r="BR129" s="221" t="s">
        <v>4043</v>
      </c>
      <c r="BS129" s="224" t="s">
        <v>14</v>
      </c>
      <c r="BT129" s="224" t="s">
        <v>14</v>
      </c>
      <c r="BU129" s="224" t="s">
        <v>14</v>
      </c>
      <c r="BV129" s="224" t="s">
        <v>14</v>
      </c>
      <c r="BW129" s="224" t="s">
        <v>4042</v>
      </c>
      <c r="BX129" s="224" t="s">
        <v>14</v>
      </c>
      <c r="BY129" s="214">
        <v>44921</v>
      </c>
      <c r="BZ129" s="222" t="s">
        <v>4045</v>
      </c>
      <c r="CA129" s="222" t="s">
        <v>14</v>
      </c>
      <c r="CB129" s="222" t="s">
        <v>14</v>
      </c>
      <c r="CC129" s="222" t="s">
        <v>14</v>
      </c>
      <c r="CD129" s="222" t="s">
        <v>14</v>
      </c>
      <c r="CE129" s="222" t="s">
        <v>4044</v>
      </c>
      <c r="CF129" s="222" t="s">
        <v>14</v>
      </c>
      <c r="CG129" s="223">
        <v>44921</v>
      </c>
      <c r="CH129" s="221" t="s">
        <v>10065</v>
      </c>
      <c r="CI129" s="222" t="e">
        <v>#N/A</v>
      </c>
      <c r="CJ129" s="222" t="e">
        <v>#N/A</v>
      </c>
      <c r="CK129" s="222" t="e">
        <v>#N/A</v>
      </c>
      <c r="CL129" s="222" t="e">
        <v>#N/A</v>
      </c>
      <c r="CM129" s="222" t="e">
        <v>#N/A</v>
      </c>
      <c r="CN129" s="222" t="e">
        <v>#N/A</v>
      </c>
      <c r="CO129" s="225" t="e">
        <v>#N/A</v>
      </c>
      <c r="CP129" s="222" t="s">
        <v>4049</v>
      </c>
      <c r="CQ129" s="224">
        <v>977450</v>
      </c>
      <c r="CR129" s="224" t="s">
        <v>4046</v>
      </c>
      <c r="CS129" s="224" t="s">
        <v>19</v>
      </c>
      <c r="CT129" s="224">
        <v>3</v>
      </c>
      <c r="CU129" s="224" t="s">
        <v>4048</v>
      </c>
      <c r="CV129" s="224" t="s">
        <v>4047</v>
      </c>
      <c r="CW129" s="214">
        <v>44921</v>
      </c>
      <c r="CX129" s="222" t="s">
        <v>4649</v>
      </c>
      <c r="CY129" s="218">
        <v>1100000</v>
      </c>
      <c r="CZ129" s="218" t="s">
        <v>4240</v>
      </c>
      <c r="DA129" s="218" t="s">
        <v>1882</v>
      </c>
      <c r="DB129" s="218">
        <v>2</v>
      </c>
      <c r="DC129" s="218" t="s">
        <v>4423</v>
      </c>
      <c r="DD129" s="218" t="s">
        <v>4638</v>
      </c>
      <c r="DE129" s="220">
        <v>44978</v>
      </c>
      <c r="DF129" s="221" t="s">
        <v>5008</v>
      </c>
      <c r="DG129" s="213">
        <v>3100000</v>
      </c>
      <c r="DH129" s="224" t="s">
        <v>4030</v>
      </c>
      <c r="DI129" s="224" t="s">
        <v>1882</v>
      </c>
      <c r="DJ129" s="224">
        <v>2</v>
      </c>
      <c r="DK129" s="224" t="s">
        <v>1842</v>
      </c>
      <c r="DL129" s="224" t="s">
        <v>4031</v>
      </c>
      <c r="DM129" s="214">
        <v>44985</v>
      </c>
      <c r="DN129" s="222" t="s">
        <v>4650</v>
      </c>
      <c r="DO129" s="218">
        <v>2100000</v>
      </c>
      <c r="DP129" s="222" t="s">
        <v>4240</v>
      </c>
      <c r="DQ129" s="222" t="s">
        <v>1882</v>
      </c>
      <c r="DR129" s="222">
        <v>2</v>
      </c>
      <c r="DS129" s="222" t="s">
        <v>4119</v>
      </c>
      <c r="DT129" s="222" t="s">
        <v>4638</v>
      </c>
      <c r="DU129" s="223">
        <v>44978</v>
      </c>
      <c r="DV129" s="221" t="s">
        <v>4651</v>
      </c>
      <c r="DW129" s="213">
        <v>1100000</v>
      </c>
      <c r="DX129" s="224" t="s">
        <v>4240</v>
      </c>
      <c r="DY129" s="224" t="s">
        <v>1882</v>
      </c>
      <c r="DZ129" s="224">
        <v>2</v>
      </c>
      <c r="EA129" s="224" t="s">
        <v>4423</v>
      </c>
      <c r="EB129" s="224" t="s">
        <v>4638</v>
      </c>
      <c r="EC129" s="214">
        <v>44978</v>
      </c>
      <c r="ED129" s="222" t="s">
        <v>4027</v>
      </c>
      <c r="EE129" s="218">
        <v>0</v>
      </c>
      <c r="EF129" s="222" t="s">
        <v>14</v>
      </c>
      <c r="EG129" s="222" t="s">
        <v>14</v>
      </c>
      <c r="EH129" s="222" t="s">
        <v>14</v>
      </c>
      <c r="EI129" s="222" t="s">
        <v>4026</v>
      </c>
      <c r="EJ129" s="222" t="s">
        <v>14</v>
      </c>
      <c r="EK129" s="223">
        <v>44921</v>
      </c>
      <c r="EL129" s="221" t="s">
        <v>4029</v>
      </c>
      <c r="EM129" s="213">
        <v>0</v>
      </c>
      <c r="EN129" s="224" t="s">
        <v>14</v>
      </c>
      <c r="EO129" s="224" t="s">
        <v>14</v>
      </c>
      <c r="EP129" s="224" t="s">
        <v>14</v>
      </c>
      <c r="EQ129" s="224" t="s">
        <v>4028</v>
      </c>
      <c r="ER129" s="224" t="s">
        <v>14</v>
      </c>
      <c r="ES129" s="214">
        <v>44921</v>
      </c>
      <c r="ET129" s="222" t="s">
        <v>4648</v>
      </c>
      <c r="EU129" s="222">
        <v>232</v>
      </c>
      <c r="EV129" s="222" t="s">
        <v>4645</v>
      </c>
      <c r="EW129" s="222" t="s">
        <v>1882</v>
      </c>
      <c r="EX129" s="222">
        <v>2</v>
      </c>
      <c r="EY129" s="222" t="s">
        <v>4646</v>
      </c>
      <c r="EZ129" s="222" t="s">
        <v>1396</v>
      </c>
      <c r="FA129" s="223">
        <v>44978</v>
      </c>
      <c r="FB129" s="221" t="s">
        <v>4033</v>
      </c>
      <c r="FC129" s="224">
        <v>3</v>
      </c>
      <c r="FD129" s="224" t="s">
        <v>4030</v>
      </c>
      <c r="FE129" s="224" t="s">
        <v>1882</v>
      </c>
      <c r="FF129" s="224">
        <v>2</v>
      </c>
      <c r="FG129" s="224" t="s">
        <v>4032</v>
      </c>
      <c r="FH129" s="224" t="s">
        <v>4031</v>
      </c>
      <c r="FI129" s="214">
        <v>44921</v>
      </c>
      <c r="FJ129" s="221" t="s">
        <v>4035</v>
      </c>
      <c r="FK129" s="222" t="s">
        <v>14</v>
      </c>
      <c r="FL129" s="222" t="s">
        <v>14</v>
      </c>
      <c r="FM129" s="222" t="s">
        <v>14</v>
      </c>
      <c r="FN129" s="222" t="s">
        <v>14</v>
      </c>
      <c r="FO129" s="222" t="s">
        <v>4034</v>
      </c>
      <c r="FP129" s="218" t="s">
        <v>14</v>
      </c>
      <c r="FQ129" s="219">
        <v>44921</v>
      </c>
      <c r="FR129" s="221" t="s">
        <v>4037</v>
      </c>
      <c r="FS129" s="224" t="s">
        <v>14</v>
      </c>
      <c r="FT129" s="224" t="s">
        <v>14</v>
      </c>
      <c r="FU129" s="224" t="s">
        <v>14</v>
      </c>
      <c r="FV129" s="224" t="s">
        <v>14</v>
      </c>
      <c r="FW129" s="224" t="s">
        <v>4036</v>
      </c>
      <c r="FX129" s="224" t="s">
        <v>14</v>
      </c>
      <c r="FY129" s="214">
        <v>44921</v>
      </c>
      <c r="FZ129" s="222" t="s">
        <v>3082</v>
      </c>
      <c r="GA129" s="222">
        <v>0</v>
      </c>
      <c r="GB129" s="222" t="s">
        <v>2373</v>
      </c>
      <c r="GC129" s="222" t="s">
        <v>30</v>
      </c>
      <c r="GD129" s="222">
        <v>2</v>
      </c>
      <c r="GE129" s="222" t="s">
        <v>14</v>
      </c>
      <c r="GF129" s="222" t="s">
        <v>14</v>
      </c>
      <c r="GG129" s="223">
        <v>44863</v>
      </c>
      <c r="GH129" s="221" t="s">
        <v>3088</v>
      </c>
      <c r="GI129" s="224">
        <v>2</v>
      </c>
      <c r="GJ129" s="224" t="s">
        <v>2373</v>
      </c>
      <c r="GK129" s="224" t="s">
        <v>30</v>
      </c>
      <c r="GL129" s="224">
        <v>2</v>
      </c>
      <c r="GM129" s="224" t="s">
        <v>14</v>
      </c>
      <c r="GN129" s="224" t="s">
        <v>14</v>
      </c>
      <c r="GO129" s="214">
        <v>44863</v>
      </c>
      <c r="GP129" s="222" t="s">
        <v>3083</v>
      </c>
      <c r="GQ129" s="222">
        <v>1</v>
      </c>
      <c r="GR129" s="222" t="s">
        <v>2373</v>
      </c>
      <c r="GS129" s="222" t="s">
        <v>30</v>
      </c>
      <c r="GT129" s="222">
        <v>2</v>
      </c>
      <c r="GU129" s="222" t="s">
        <v>14</v>
      </c>
      <c r="GV129" s="222" t="s">
        <v>14</v>
      </c>
      <c r="GW129" s="223">
        <v>44863</v>
      </c>
      <c r="GX129" s="221" t="s">
        <v>3089</v>
      </c>
      <c r="GY129" s="224">
        <v>0</v>
      </c>
      <c r="GZ129" s="224" t="s">
        <v>2373</v>
      </c>
      <c r="HA129" s="224" t="s">
        <v>30</v>
      </c>
      <c r="HB129" s="224">
        <v>2</v>
      </c>
      <c r="HC129" s="224" t="s">
        <v>14</v>
      </c>
      <c r="HD129" s="224" t="s">
        <v>14</v>
      </c>
      <c r="HE129" s="214">
        <v>44863</v>
      </c>
      <c r="HF129" s="222" t="s">
        <v>3081</v>
      </c>
      <c r="HG129" s="222">
        <v>2</v>
      </c>
      <c r="HH129" s="222" t="s">
        <v>2373</v>
      </c>
      <c r="HI129" s="222" t="s">
        <v>30</v>
      </c>
      <c r="HJ129" s="222">
        <v>2</v>
      </c>
      <c r="HK129" s="222" t="s">
        <v>14</v>
      </c>
      <c r="HL129" s="222" t="s">
        <v>14</v>
      </c>
      <c r="HM129" s="223">
        <v>44863</v>
      </c>
      <c r="HN129" s="221" t="s">
        <v>3087</v>
      </c>
      <c r="HO129" s="224">
        <v>2</v>
      </c>
      <c r="HP129" s="224" t="s">
        <v>2373</v>
      </c>
      <c r="HQ129" s="224" t="s">
        <v>30</v>
      </c>
      <c r="HR129" s="224">
        <v>2</v>
      </c>
      <c r="HS129" s="224" t="s">
        <v>14</v>
      </c>
      <c r="HT129" s="224" t="s">
        <v>14</v>
      </c>
      <c r="HU129" s="214">
        <v>44863</v>
      </c>
      <c r="HV129" s="222" t="s">
        <v>3084</v>
      </c>
      <c r="HW129" s="222">
        <v>1</v>
      </c>
      <c r="HX129" s="222" t="s">
        <v>2373</v>
      </c>
      <c r="HY129" s="222" t="s">
        <v>30</v>
      </c>
      <c r="HZ129" s="222">
        <v>2</v>
      </c>
      <c r="IA129" s="222" t="s">
        <v>14</v>
      </c>
      <c r="IB129" s="222" t="s">
        <v>14</v>
      </c>
      <c r="IC129" s="223">
        <v>44863</v>
      </c>
      <c r="ID129" s="221" t="s">
        <v>3086</v>
      </c>
      <c r="IE129" s="224">
        <v>0</v>
      </c>
      <c r="IF129" s="224" t="s">
        <v>2373</v>
      </c>
      <c r="IG129" s="224" t="s">
        <v>30</v>
      </c>
      <c r="IH129" s="224">
        <v>2</v>
      </c>
      <c r="II129" s="224" t="s">
        <v>14</v>
      </c>
      <c r="IJ129" s="224" t="s">
        <v>14</v>
      </c>
      <c r="IK129" s="214">
        <v>44863</v>
      </c>
      <c r="IL129" s="222" t="s">
        <v>3085</v>
      </c>
      <c r="IM129" s="222">
        <v>1</v>
      </c>
      <c r="IN129" s="222" t="s">
        <v>2373</v>
      </c>
      <c r="IO129" s="222" t="s">
        <v>30</v>
      </c>
      <c r="IP129" s="222">
        <v>2</v>
      </c>
      <c r="IQ129" s="222" t="s">
        <v>14</v>
      </c>
      <c r="IR129" s="222" t="s">
        <v>14</v>
      </c>
      <c r="IS129" s="223">
        <v>44863</v>
      </c>
    </row>
    <row r="130" spans="1:253" s="11" customFormat="1" ht="12.95" customHeight="1" x14ac:dyDescent="0.2">
      <c r="A130" s="11" t="s">
        <v>93</v>
      </c>
      <c r="B130" s="11" t="s">
        <v>9680</v>
      </c>
      <c r="C130" s="11" t="s">
        <v>94</v>
      </c>
      <c r="D130" s="11" t="s">
        <v>95</v>
      </c>
      <c r="E130" s="11" t="s">
        <v>8914</v>
      </c>
      <c r="F130" s="11" t="s">
        <v>7297</v>
      </c>
      <c r="G130" s="212">
        <v>18017000</v>
      </c>
      <c r="H130" s="213" t="s">
        <v>6387</v>
      </c>
      <c r="I130" s="213" t="s">
        <v>1882</v>
      </c>
      <c r="J130" s="213">
        <v>2</v>
      </c>
      <c r="K130" s="213" t="s">
        <v>7269</v>
      </c>
      <c r="L130" s="213" t="s">
        <v>7268</v>
      </c>
      <c r="M130" s="214">
        <v>45043</v>
      </c>
      <c r="N130" s="227" t="s">
        <v>829</v>
      </c>
      <c r="O130" s="216">
        <v>627340</v>
      </c>
      <c r="P130" s="216" t="s">
        <v>826</v>
      </c>
      <c r="Q130" s="216" t="s">
        <v>74</v>
      </c>
      <c r="R130" s="216">
        <v>1</v>
      </c>
      <c r="S130" s="216" t="s">
        <v>828</v>
      </c>
      <c r="T130" s="216" t="s">
        <v>827</v>
      </c>
      <c r="U130" s="217">
        <v>43759</v>
      </c>
      <c r="V130" s="227" t="s">
        <v>7299</v>
      </c>
      <c r="W130" s="213">
        <v>18017000</v>
      </c>
      <c r="X130" s="213" t="s">
        <v>6387</v>
      </c>
      <c r="Y130" s="213" t="s">
        <v>1882</v>
      </c>
      <c r="Z130" s="213">
        <v>2</v>
      </c>
      <c r="AA130" s="213" t="s">
        <v>7298</v>
      </c>
      <c r="AB130" s="213" t="s">
        <v>7268</v>
      </c>
      <c r="AC130" s="214">
        <v>45043</v>
      </c>
      <c r="AD130" s="227" t="s">
        <v>7301</v>
      </c>
      <c r="AE130" s="218">
        <v>18017000</v>
      </c>
      <c r="AF130" s="218" t="s">
        <v>6387</v>
      </c>
      <c r="AG130" s="218" t="s">
        <v>1882</v>
      </c>
      <c r="AH130" s="218">
        <v>2</v>
      </c>
      <c r="AI130" s="218" t="s">
        <v>7300</v>
      </c>
      <c r="AJ130" s="218" t="s">
        <v>7268</v>
      </c>
      <c r="AK130" s="219">
        <v>45043</v>
      </c>
      <c r="AL130" s="227" t="s">
        <v>7305</v>
      </c>
      <c r="AM130" s="213">
        <v>6233000</v>
      </c>
      <c r="AN130" s="213" t="s">
        <v>7302</v>
      </c>
      <c r="AO130" s="213" t="s">
        <v>19</v>
      </c>
      <c r="AP130" s="213">
        <v>3</v>
      </c>
      <c r="AQ130" s="213" t="s">
        <v>7304</v>
      </c>
      <c r="AR130" s="213" t="s">
        <v>7303</v>
      </c>
      <c r="AS130" s="214">
        <v>45043</v>
      </c>
      <c r="AT130" s="228" t="s">
        <v>7309</v>
      </c>
      <c r="AU130" s="218">
        <v>608</v>
      </c>
      <c r="AV130" s="218" t="s">
        <v>7306</v>
      </c>
      <c r="AW130" s="218" t="s">
        <v>19</v>
      </c>
      <c r="AX130" s="218">
        <v>3</v>
      </c>
      <c r="AY130" s="218" t="s">
        <v>7308</v>
      </c>
      <c r="AZ130" s="218" t="s">
        <v>7307</v>
      </c>
      <c r="BA130" s="219">
        <v>45043</v>
      </c>
      <c r="BB130" s="227" t="s">
        <v>2239</v>
      </c>
      <c r="BC130" s="213">
        <v>1800000</v>
      </c>
      <c r="BD130" s="213" t="s">
        <v>2236</v>
      </c>
      <c r="BE130" s="213" t="s">
        <v>1882</v>
      </c>
      <c r="BF130" s="213">
        <v>2</v>
      </c>
      <c r="BG130" s="213" t="s">
        <v>2238</v>
      </c>
      <c r="BH130" s="213" t="s">
        <v>2237</v>
      </c>
      <c r="BI130" s="214">
        <v>44821</v>
      </c>
      <c r="BJ130" s="228" t="s">
        <v>7311</v>
      </c>
      <c r="BK130" s="228">
        <v>48237</v>
      </c>
      <c r="BL130" s="228" t="s">
        <v>7281</v>
      </c>
      <c r="BM130" s="228" t="s">
        <v>1882</v>
      </c>
      <c r="BN130" s="228">
        <v>2</v>
      </c>
      <c r="BO130" s="228" t="s">
        <v>7310</v>
      </c>
      <c r="BP130" s="218" t="s">
        <v>7282</v>
      </c>
      <c r="BQ130" s="229">
        <v>45043</v>
      </c>
      <c r="BR130" s="227" t="s">
        <v>96</v>
      </c>
      <c r="BS130" s="230" t="s">
        <v>14</v>
      </c>
      <c r="BT130" s="230">
        <v>0</v>
      </c>
      <c r="BU130" s="230" t="s">
        <v>14</v>
      </c>
      <c r="BV130" s="230" t="s">
        <v>14</v>
      </c>
      <c r="BW130" s="230">
        <v>0</v>
      </c>
      <c r="BX130" s="230">
        <v>0</v>
      </c>
      <c r="BY130" s="214">
        <v>43496</v>
      </c>
      <c r="BZ130" s="228" t="s">
        <v>97</v>
      </c>
      <c r="CA130" s="228" t="s">
        <v>14</v>
      </c>
      <c r="CB130" s="228">
        <v>0</v>
      </c>
      <c r="CC130" s="228" t="s">
        <v>14</v>
      </c>
      <c r="CD130" s="228" t="s">
        <v>14</v>
      </c>
      <c r="CE130" s="228">
        <v>0</v>
      </c>
      <c r="CF130" s="228">
        <v>0</v>
      </c>
      <c r="CG130" s="229">
        <v>43496</v>
      </c>
      <c r="CH130" s="227" t="s">
        <v>10066</v>
      </c>
      <c r="CI130" s="228" t="e">
        <v>#N/A</v>
      </c>
      <c r="CJ130" s="228" t="e">
        <v>#N/A</v>
      </c>
      <c r="CK130" s="228" t="e">
        <v>#N/A</v>
      </c>
      <c r="CL130" s="228" t="e">
        <v>#N/A</v>
      </c>
      <c r="CM130" s="228" t="e">
        <v>#N/A</v>
      </c>
      <c r="CN130" s="228" t="e">
        <v>#N/A</v>
      </c>
      <c r="CO130" s="231" t="e">
        <v>#N/A</v>
      </c>
      <c r="CP130" s="228" t="s">
        <v>825</v>
      </c>
      <c r="CQ130" s="230" t="s">
        <v>14</v>
      </c>
      <c r="CR130" s="230" t="s">
        <v>14</v>
      </c>
      <c r="CS130" s="230" t="s">
        <v>14</v>
      </c>
      <c r="CT130" s="230" t="s">
        <v>14</v>
      </c>
      <c r="CU130" s="230" t="s">
        <v>14</v>
      </c>
      <c r="CV130" s="230" t="s">
        <v>14</v>
      </c>
      <c r="CW130" s="214">
        <v>43759</v>
      </c>
      <c r="CX130" s="228" t="s">
        <v>4558</v>
      </c>
      <c r="CY130" s="218">
        <v>8245000</v>
      </c>
      <c r="CZ130" s="218" t="s">
        <v>4559</v>
      </c>
      <c r="DA130" s="218" t="s">
        <v>1882</v>
      </c>
      <c r="DB130" s="218">
        <v>2</v>
      </c>
      <c r="DC130" s="218" t="s">
        <v>7318</v>
      </c>
      <c r="DD130" s="218" t="s">
        <v>4557</v>
      </c>
      <c r="DE130" s="220">
        <v>45043</v>
      </c>
      <c r="DF130" s="227" t="s">
        <v>7315</v>
      </c>
      <c r="DG130" s="213">
        <v>0</v>
      </c>
      <c r="DH130" s="230" t="s">
        <v>7313</v>
      </c>
      <c r="DI130" s="230" t="s">
        <v>1882</v>
      </c>
      <c r="DJ130" s="230">
        <v>2</v>
      </c>
      <c r="DK130" s="230" t="s">
        <v>6402</v>
      </c>
      <c r="DL130" s="230" t="s">
        <v>7314</v>
      </c>
      <c r="DM130" s="214">
        <v>45043</v>
      </c>
      <c r="DN130" s="228" t="s">
        <v>7317</v>
      </c>
      <c r="DO130" s="218">
        <v>9772000</v>
      </c>
      <c r="DP130" s="228" t="s">
        <v>7313</v>
      </c>
      <c r="DQ130" s="228" t="s">
        <v>1882</v>
      </c>
      <c r="DR130" s="228">
        <v>2</v>
      </c>
      <c r="DS130" s="228" t="s">
        <v>6404</v>
      </c>
      <c r="DT130" s="228" t="s">
        <v>7316</v>
      </c>
      <c r="DU130" s="229">
        <v>45043</v>
      </c>
      <c r="DV130" s="227" t="s">
        <v>7319</v>
      </c>
      <c r="DW130" s="213">
        <v>4150000</v>
      </c>
      <c r="DX130" s="230" t="s">
        <v>4559</v>
      </c>
      <c r="DY130" s="230" t="s">
        <v>1882</v>
      </c>
      <c r="DZ130" s="230">
        <v>2</v>
      </c>
      <c r="EA130" s="230" t="s">
        <v>7318</v>
      </c>
      <c r="EB130" s="230" t="s">
        <v>4557</v>
      </c>
      <c r="EC130" s="214">
        <v>45043</v>
      </c>
      <c r="ED130" s="228" t="s">
        <v>7320</v>
      </c>
      <c r="EE130" s="218">
        <v>2578000</v>
      </c>
      <c r="EF130" s="228" t="s">
        <v>4559</v>
      </c>
      <c r="EG130" s="228" t="s">
        <v>1882</v>
      </c>
      <c r="EH130" s="228">
        <v>2</v>
      </c>
      <c r="EI130" s="228" t="s">
        <v>7318</v>
      </c>
      <c r="EJ130" s="228" t="s">
        <v>4557</v>
      </c>
      <c r="EK130" s="229">
        <v>45043</v>
      </c>
      <c r="EL130" s="227" t="s">
        <v>7321</v>
      </c>
      <c r="EM130" s="213">
        <v>1517000</v>
      </c>
      <c r="EN130" s="230" t="s">
        <v>4559</v>
      </c>
      <c r="EO130" s="230" t="s">
        <v>1882</v>
      </c>
      <c r="EP130" s="230">
        <v>2</v>
      </c>
      <c r="EQ130" s="230" t="s">
        <v>7318</v>
      </c>
      <c r="ER130" s="230" t="s">
        <v>4557</v>
      </c>
      <c r="ES130" s="214">
        <v>45043</v>
      </c>
      <c r="ET130" s="228" t="s">
        <v>7312</v>
      </c>
      <c r="EU130" s="228">
        <v>48237</v>
      </c>
      <c r="EV130" s="228" t="s">
        <v>7281</v>
      </c>
      <c r="EW130" s="228" t="s">
        <v>1882</v>
      </c>
      <c r="EX130" s="228">
        <v>2</v>
      </c>
      <c r="EY130" s="228" t="s">
        <v>7283</v>
      </c>
      <c r="EZ130" s="228" t="s">
        <v>7282</v>
      </c>
      <c r="FA130" s="229">
        <v>45043</v>
      </c>
      <c r="FB130" s="227" t="s">
        <v>4561</v>
      </c>
      <c r="FC130" s="230">
        <v>5</v>
      </c>
      <c r="FD130" s="230" t="s">
        <v>4559</v>
      </c>
      <c r="FE130" s="230" t="s">
        <v>74</v>
      </c>
      <c r="FF130" s="230">
        <v>1</v>
      </c>
      <c r="FG130" s="230" t="s">
        <v>4560</v>
      </c>
      <c r="FH130" s="230" t="s">
        <v>4557</v>
      </c>
      <c r="FI130" s="214">
        <v>44970</v>
      </c>
      <c r="FJ130" s="227" t="s">
        <v>98</v>
      </c>
      <c r="FK130" s="228" t="s">
        <v>14</v>
      </c>
      <c r="FL130" s="228">
        <v>0</v>
      </c>
      <c r="FM130" s="228" t="s">
        <v>14</v>
      </c>
      <c r="FN130" s="228" t="s">
        <v>14</v>
      </c>
      <c r="FO130" s="228">
        <v>0</v>
      </c>
      <c r="FP130" s="218">
        <v>0</v>
      </c>
      <c r="FQ130" s="219">
        <v>43496</v>
      </c>
      <c r="FR130" s="227" t="s">
        <v>99</v>
      </c>
      <c r="FS130" s="230" t="s">
        <v>14</v>
      </c>
      <c r="FT130" s="230">
        <v>0</v>
      </c>
      <c r="FU130" s="230" t="s">
        <v>14</v>
      </c>
      <c r="FV130" s="230" t="s">
        <v>14</v>
      </c>
      <c r="FW130" s="230">
        <v>0</v>
      </c>
      <c r="FX130" s="230">
        <v>0</v>
      </c>
      <c r="FY130" s="214">
        <v>43496</v>
      </c>
      <c r="FZ130" s="228" t="s">
        <v>2680</v>
      </c>
      <c r="GA130" s="228">
        <v>1</v>
      </c>
      <c r="GB130" s="228" t="s">
        <v>2373</v>
      </c>
      <c r="GC130" s="228" t="s">
        <v>30</v>
      </c>
      <c r="GD130" s="228">
        <v>2</v>
      </c>
      <c r="GE130" s="228" t="s">
        <v>14</v>
      </c>
      <c r="GF130" s="228" t="s">
        <v>14</v>
      </c>
      <c r="GG130" s="229">
        <v>44862</v>
      </c>
      <c r="GH130" s="227" t="s">
        <v>2686</v>
      </c>
      <c r="GI130" s="230">
        <v>3</v>
      </c>
      <c r="GJ130" s="230" t="s">
        <v>2373</v>
      </c>
      <c r="GK130" s="230" t="s">
        <v>30</v>
      </c>
      <c r="GL130" s="230">
        <v>2</v>
      </c>
      <c r="GM130" s="230" t="s">
        <v>14</v>
      </c>
      <c r="GN130" s="230" t="s">
        <v>14</v>
      </c>
      <c r="GO130" s="214">
        <v>44862</v>
      </c>
      <c r="GP130" s="228" t="s">
        <v>2681</v>
      </c>
      <c r="GQ130" s="228">
        <v>2</v>
      </c>
      <c r="GR130" s="228" t="s">
        <v>2373</v>
      </c>
      <c r="GS130" s="228" t="s">
        <v>30</v>
      </c>
      <c r="GT130" s="228">
        <v>2</v>
      </c>
      <c r="GU130" s="228" t="s">
        <v>14</v>
      </c>
      <c r="GV130" s="228" t="s">
        <v>14</v>
      </c>
      <c r="GW130" s="229">
        <v>44862</v>
      </c>
      <c r="GX130" s="227" t="s">
        <v>2687</v>
      </c>
      <c r="GY130" s="230">
        <v>3</v>
      </c>
      <c r="GZ130" s="230" t="s">
        <v>2373</v>
      </c>
      <c r="HA130" s="230" t="s">
        <v>30</v>
      </c>
      <c r="HB130" s="230">
        <v>2</v>
      </c>
      <c r="HC130" s="230" t="s">
        <v>14</v>
      </c>
      <c r="HD130" s="230" t="s">
        <v>14</v>
      </c>
      <c r="HE130" s="214">
        <v>44862</v>
      </c>
      <c r="HF130" s="228" t="s">
        <v>2679</v>
      </c>
      <c r="HG130" s="228">
        <v>2</v>
      </c>
      <c r="HH130" s="228" t="s">
        <v>2373</v>
      </c>
      <c r="HI130" s="228" t="s">
        <v>30</v>
      </c>
      <c r="HJ130" s="228">
        <v>2</v>
      </c>
      <c r="HK130" s="228" t="s">
        <v>14</v>
      </c>
      <c r="HL130" s="228" t="s">
        <v>14</v>
      </c>
      <c r="HM130" s="229">
        <v>44862</v>
      </c>
      <c r="HN130" s="227" t="s">
        <v>2685</v>
      </c>
      <c r="HO130" s="230">
        <v>2</v>
      </c>
      <c r="HP130" s="230" t="s">
        <v>2373</v>
      </c>
      <c r="HQ130" s="230" t="s">
        <v>30</v>
      </c>
      <c r="HR130" s="230">
        <v>2</v>
      </c>
      <c r="HS130" s="230" t="s">
        <v>14</v>
      </c>
      <c r="HT130" s="230" t="s">
        <v>14</v>
      </c>
      <c r="HU130" s="214">
        <v>44862</v>
      </c>
      <c r="HV130" s="228" t="s">
        <v>2682</v>
      </c>
      <c r="HW130" s="228">
        <v>3</v>
      </c>
      <c r="HX130" s="228" t="s">
        <v>2373</v>
      </c>
      <c r="HY130" s="228" t="s">
        <v>30</v>
      </c>
      <c r="HZ130" s="228">
        <v>2</v>
      </c>
      <c r="IA130" s="228" t="s">
        <v>14</v>
      </c>
      <c r="IB130" s="228" t="s">
        <v>14</v>
      </c>
      <c r="IC130" s="229">
        <v>44862</v>
      </c>
      <c r="ID130" s="227" t="s">
        <v>2684</v>
      </c>
      <c r="IE130" s="230">
        <v>2</v>
      </c>
      <c r="IF130" s="230" t="s">
        <v>2373</v>
      </c>
      <c r="IG130" s="230" t="s">
        <v>30</v>
      </c>
      <c r="IH130" s="230">
        <v>2</v>
      </c>
      <c r="II130" s="230" t="s">
        <v>14</v>
      </c>
      <c r="IJ130" s="230" t="s">
        <v>14</v>
      </c>
      <c r="IK130" s="214">
        <v>44862</v>
      </c>
      <c r="IL130" s="228" t="s">
        <v>2683</v>
      </c>
      <c r="IM130" s="228">
        <v>2</v>
      </c>
      <c r="IN130" s="228" t="s">
        <v>2373</v>
      </c>
      <c r="IO130" s="228" t="s">
        <v>30</v>
      </c>
      <c r="IP130" s="228">
        <v>2</v>
      </c>
      <c r="IQ130" s="228" t="s">
        <v>14</v>
      </c>
      <c r="IR130" s="228" t="s">
        <v>14</v>
      </c>
      <c r="IS130" s="229">
        <v>44862</v>
      </c>
    </row>
    <row r="131" spans="1:253" s="11" customFormat="1" ht="12.95" customHeight="1" x14ac:dyDescent="0.2">
      <c r="A131" s="11" t="s">
        <v>662</v>
      </c>
      <c r="B131" s="11" t="s">
        <v>9284</v>
      </c>
      <c r="C131" s="11" t="s">
        <v>663</v>
      </c>
      <c r="D131" s="11" t="s">
        <v>95</v>
      </c>
      <c r="E131" s="11" t="s">
        <v>8914</v>
      </c>
      <c r="F131" s="11" t="s">
        <v>7270</v>
      </c>
      <c r="G131" s="212">
        <v>18017000</v>
      </c>
      <c r="H131" s="213" t="s">
        <v>6387</v>
      </c>
      <c r="I131" s="213" t="s">
        <v>1882</v>
      </c>
      <c r="J131" s="213">
        <v>2</v>
      </c>
      <c r="K131" s="213" t="s">
        <v>7269</v>
      </c>
      <c r="L131" s="213" t="s">
        <v>7268</v>
      </c>
      <c r="M131" s="214">
        <v>45043</v>
      </c>
      <c r="N131" s="221" t="s">
        <v>2007</v>
      </c>
      <c r="O131" s="216">
        <v>98924</v>
      </c>
      <c r="P131" s="216" t="s">
        <v>2004</v>
      </c>
      <c r="Q131" s="216" t="s">
        <v>74</v>
      </c>
      <c r="R131" s="216">
        <v>1</v>
      </c>
      <c r="S131" s="216" t="s">
        <v>2006</v>
      </c>
      <c r="T131" s="216" t="s">
        <v>2005</v>
      </c>
      <c r="U131" s="217">
        <v>44775</v>
      </c>
      <c r="V131" s="221" t="s">
        <v>2243</v>
      </c>
      <c r="W131" s="213">
        <v>2694000</v>
      </c>
      <c r="X131" s="213" t="s">
        <v>2240</v>
      </c>
      <c r="Y131" s="213" t="s">
        <v>19</v>
      </c>
      <c r="Z131" s="213">
        <v>3</v>
      </c>
      <c r="AA131" s="213" t="s">
        <v>2242</v>
      </c>
      <c r="AB131" s="213" t="s">
        <v>2241</v>
      </c>
      <c r="AC131" s="214">
        <v>44821</v>
      </c>
      <c r="AD131" s="221" t="s">
        <v>7274</v>
      </c>
      <c r="AE131" s="218">
        <v>35000</v>
      </c>
      <c r="AF131" s="218" t="s">
        <v>7271</v>
      </c>
      <c r="AG131" s="218" t="s">
        <v>1882</v>
      </c>
      <c r="AH131" s="218">
        <v>2</v>
      </c>
      <c r="AI131" s="218" t="s">
        <v>7273</v>
      </c>
      <c r="AJ131" s="218" t="s">
        <v>7272</v>
      </c>
      <c r="AK131" s="219">
        <v>45043</v>
      </c>
      <c r="AL131" s="221" t="s">
        <v>7276</v>
      </c>
      <c r="AM131" s="213">
        <v>35000</v>
      </c>
      <c r="AN131" s="213" t="s">
        <v>7271</v>
      </c>
      <c r="AO131" s="213" t="s">
        <v>1882</v>
      </c>
      <c r="AP131" s="213">
        <v>2</v>
      </c>
      <c r="AQ131" s="213" t="s">
        <v>7275</v>
      </c>
      <c r="AR131" s="213" t="s">
        <v>7272</v>
      </c>
      <c r="AS131" s="214">
        <v>45043</v>
      </c>
      <c r="AT131" s="222" t="s">
        <v>2120</v>
      </c>
      <c r="AU131" s="218" t="s">
        <v>14</v>
      </c>
      <c r="AV131" s="218" t="s">
        <v>14</v>
      </c>
      <c r="AW131" s="218" t="s">
        <v>14</v>
      </c>
      <c r="AX131" s="218" t="s">
        <v>14</v>
      </c>
      <c r="AY131" s="218" t="s">
        <v>2119</v>
      </c>
      <c r="AZ131" s="218" t="s">
        <v>14</v>
      </c>
      <c r="BA131" s="219">
        <v>44803</v>
      </c>
      <c r="BB131" s="221" t="s">
        <v>667</v>
      </c>
      <c r="BC131" s="213" t="s">
        <v>14</v>
      </c>
      <c r="BD131" s="213" t="s">
        <v>14</v>
      </c>
      <c r="BE131" s="213" t="s">
        <v>14</v>
      </c>
      <c r="BF131" s="213" t="s">
        <v>14</v>
      </c>
      <c r="BG131" s="213" t="s">
        <v>255</v>
      </c>
      <c r="BH131" s="213" t="s">
        <v>14</v>
      </c>
      <c r="BI131" s="214">
        <v>43584</v>
      </c>
      <c r="BJ131" s="222" t="s">
        <v>7280</v>
      </c>
      <c r="BK131" s="222">
        <v>2</v>
      </c>
      <c r="BL131" s="222" t="s">
        <v>7277</v>
      </c>
      <c r="BM131" s="222" t="s">
        <v>19</v>
      </c>
      <c r="BN131" s="222">
        <v>3</v>
      </c>
      <c r="BO131" s="222" t="s">
        <v>7279</v>
      </c>
      <c r="BP131" s="218" t="s">
        <v>7278</v>
      </c>
      <c r="BQ131" s="223">
        <v>45043</v>
      </c>
      <c r="BR131" s="221" t="s">
        <v>664</v>
      </c>
      <c r="BS131" s="224">
        <v>0</v>
      </c>
      <c r="BT131" s="224" t="s">
        <v>14</v>
      </c>
      <c r="BU131" s="224" t="s">
        <v>74</v>
      </c>
      <c r="BV131" s="224">
        <v>1</v>
      </c>
      <c r="BW131" s="224" t="s">
        <v>14</v>
      </c>
      <c r="BX131" s="224" t="s">
        <v>14</v>
      </c>
      <c r="BY131" s="214">
        <v>43584</v>
      </c>
      <c r="BZ131" s="222" t="s">
        <v>665</v>
      </c>
      <c r="CA131" s="222">
        <v>0</v>
      </c>
      <c r="CB131" s="222" t="s">
        <v>14</v>
      </c>
      <c r="CC131" s="222" t="s">
        <v>74</v>
      </c>
      <c r="CD131" s="222">
        <v>1</v>
      </c>
      <c r="CE131" s="222" t="s">
        <v>14</v>
      </c>
      <c r="CF131" s="222" t="s">
        <v>14</v>
      </c>
      <c r="CG131" s="223">
        <v>43584</v>
      </c>
      <c r="CH131" s="221" t="s">
        <v>10067</v>
      </c>
      <c r="CI131" s="222" t="e">
        <v>#N/A</v>
      </c>
      <c r="CJ131" s="222" t="e">
        <v>#N/A</v>
      </c>
      <c r="CK131" s="222" t="e">
        <v>#N/A</v>
      </c>
      <c r="CL131" s="222" t="e">
        <v>#N/A</v>
      </c>
      <c r="CM131" s="222" t="e">
        <v>#N/A</v>
      </c>
      <c r="CN131" s="222" t="e">
        <v>#N/A</v>
      </c>
      <c r="CO131" s="225" t="e">
        <v>#N/A</v>
      </c>
      <c r="CP131" s="222" t="s">
        <v>666</v>
      </c>
      <c r="CQ131" s="224">
        <v>0</v>
      </c>
      <c r="CR131" s="224" t="s">
        <v>14</v>
      </c>
      <c r="CS131" s="224" t="s">
        <v>74</v>
      </c>
      <c r="CT131" s="224">
        <v>1</v>
      </c>
      <c r="CU131" s="224" t="s">
        <v>14</v>
      </c>
      <c r="CV131" s="224" t="s">
        <v>14</v>
      </c>
      <c r="CW131" s="214">
        <v>43584</v>
      </c>
      <c r="CX131" s="222" t="s">
        <v>7285</v>
      </c>
      <c r="CY131" s="218">
        <v>35000</v>
      </c>
      <c r="CZ131" s="218" t="s">
        <v>7271</v>
      </c>
      <c r="DA131" s="218" t="s">
        <v>1882</v>
      </c>
      <c r="DB131" s="218">
        <v>2</v>
      </c>
      <c r="DC131" s="218" t="s">
        <v>7292</v>
      </c>
      <c r="DD131" s="218" t="s">
        <v>7272</v>
      </c>
      <c r="DE131" s="220">
        <v>45043</v>
      </c>
      <c r="DF131" s="221" t="s">
        <v>7289</v>
      </c>
      <c r="DG131" s="213">
        <v>2659000</v>
      </c>
      <c r="DH131" s="224" t="s">
        <v>7286</v>
      </c>
      <c r="DI131" s="224" t="s">
        <v>1882</v>
      </c>
      <c r="DJ131" s="224">
        <v>2</v>
      </c>
      <c r="DK131" s="224" t="s">
        <v>7288</v>
      </c>
      <c r="DL131" s="224" t="s">
        <v>7287</v>
      </c>
      <c r="DM131" s="214">
        <v>45043</v>
      </c>
      <c r="DN131" s="222" t="s">
        <v>7291</v>
      </c>
      <c r="DO131" s="218">
        <v>0</v>
      </c>
      <c r="DP131" s="222" t="s">
        <v>7271</v>
      </c>
      <c r="DQ131" s="222" t="s">
        <v>1882</v>
      </c>
      <c r="DR131" s="222">
        <v>2</v>
      </c>
      <c r="DS131" s="222" t="s">
        <v>7290</v>
      </c>
      <c r="DT131" s="222" t="s">
        <v>7272</v>
      </c>
      <c r="DU131" s="223">
        <v>45043</v>
      </c>
      <c r="DV131" s="221" t="s">
        <v>7293</v>
      </c>
      <c r="DW131" s="213">
        <v>35000</v>
      </c>
      <c r="DX131" s="224" t="s">
        <v>7271</v>
      </c>
      <c r="DY131" s="224" t="s">
        <v>1882</v>
      </c>
      <c r="DZ131" s="224">
        <v>2</v>
      </c>
      <c r="EA131" s="224" t="s">
        <v>7292</v>
      </c>
      <c r="EB131" s="224" t="s">
        <v>7272</v>
      </c>
      <c r="EC131" s="214">
        <v>45043</v>
      </c>
      <c r="ED131" s="222" t="s">
        <v>7294</v>
      </c>
      <c r="EE131" s="218">
        <v>0</v>
      </c>
      <c r="EF131" s="222" t="s">
        <v>14</v>
      </c>
      <c r="EG131" s="222" t="s">
        <v>1882</v>
      </c>
      <c r="EH131" s="222">
        <v>2</v>
      </c>
      <c r="EI131" s="222" t="s">
        <v>6408</v>
      </c>
      <c r="EJ131" s="222" t="s">
        <v>14</v>
      </c>
      <c r="EK131" s="223">
        <v>45043</v>
      </c>
      <c r="EL131" s="221" t="s">
        <v>7296</v>
      </c>
      <c r="EM131" s="213">
        <v>0</v>
      </c>
      <c r="EN131" s="224" t="s">
        <v>14</v>
      </c>
      <c r="EO131" s="224" t="s">
        <v>1882</v>
      </c>
      <c r="EP131" s="224">
        <v>2</v>
      </c>
      <c r="EQ131" s="224" t="s">
        <v>7295</v>
      </c>
      <c r="ER131" s="224" t="s">
        <v>14</v>
      </c>
      <c r="ES131" s="214">
        <v>45043</v>
      </c>
      <c r="ET131" s="222" t="s">
        <v>7284</v>
      </c>
      <c r="EU131" s="222">
        <v>48237</v>
      </c>
      <c r="EV131" s="222" t="s">
        <v>7281</v>
      </c>
      <c r="EW131" s="222" t="s">
        <v>1882</v>
      </c>
      <c r="EX131" s="222">
        <v>2</v>
      </c>
      <c r="EY131" s="222" t="s">
        <v>7283</v>
      </c>
      <c r="EZ131" s="222" t="s">
        <v>7282</v>
      </c>
      <c r="FA131" s="223">
        <v>45043</v>
      </c>
      <c r="FB131" s="221" t="s">
        <v>1302</v>
      </c>
      <c r="FC131" s="224">
        <v>1</v>
      </c>
      <c r="FD131" s="224" t="s">
        <v>14</v>
      </c>
      <c r="FE131" s="224" t="s">
        <v>30</v>
      </c>
      <c r="FF131" s="224">
        <v>2</v>
      </c>
      <c r="FG131" s="224" t="s">
        <v>1301</v>
      </c>
      <c r="FH131" s="224" t="s">
        <v>14</v>
      </c>
      <c r="FI131" s="214">
        <v>44340</v>
      </c>
      <c r="FJ131" s="221" t="s">
        <v>668</v>
      </c>
      <c r="FK131" s="222" t="s">
        <v>14</v>
      </c>
      <c r="FL131" s="222" t="s">
        <v>14</v>
      </c>
      <c r="FM131" s="222" t="s">
        <v>14</v>
      </c>
      <c r="FN131" s="222" t="s">
        <v>14</v>
      </c>
      <c r="FO131" s="222" t="s">
        <v>255</v>
      </c>
      <c r="FP131" s="218" t="s">
        <v>14</v>
      </c>
      <c r="FQ131" s="219">
        <v>43584</v>
      </c>
      <c r="FR131" s="221" t="s">
        <v>669</v>
      </c>
      <c r="FS131" s="224" t="s">
        <v>14</v>
      </c>
      <c r="FT131" s="224" t="s">
        <v>14</v>
      </c>
      <c r="FU131" s="224" t="s">
        <v>14</v>
      </c>
      <c r="FV131" s="224" t="s">
        <v>14</v>
      </c>
      <c r="FW131" s="224" t="s">
        <v>255</v>
      </c>
      <c r="FX131" s="224" t="s">
        <v>14</v>
      </c>
      <c r="FY131" s="214">
        <v>43584</v>
      </c>
      <c r="FZ131" s="222" t="s">
        <v>2689</v>
      </c>
      <c r="GA131" s="222">
        <v>1</v>
      </c>
      <c r="GB131" s="222" t="s">
        <v>2373</v>
      </c>
      <c r="GC131" s="222" t="s">
        <v>30</v>
      </c>
      <c r="GD131" s="222">
        <v>2</v>
      </c>
      <c r="GE131" s="222" t="s">
        <v>14</v>
      </c>
      <c r="GF131" s="222" t="s">
        <v>14</v>
      </c>
      <c r="GG131" s="223">
        <v>44862</v>
      </c>
      <c r="GH131" s="221" t="s">
        <v>2695</v>
      </c>
      <c r="GI131" s="224">
        <v>3</v>
      </c>
      <c r="GJ131" s="224" t="s">
        <v>2373</v>
      </c>
      <c r="GK131" s="224" t="s">
        <v>30</v>
      </c>
      <c r="GL131" s="224">
        <v>2</v>
      </c>
      <c r="GM131" s="224" t="s">
        <v>14</v>
      </c>
      <c r="GN131" s="224" t="s">
        <v>14</v>
      </c>
      <c r="GO131" s="214">
        <v>44862</v>
      </c>
      <c r="GP131" s="222" t="s">
        <v>2690</v>
      </c>
      <c r="GQ131" s="222">
        <v>2</v>
      </c>
      <c r="GR131" s="222" t="s">
        <v>2373</v>
      </c>
      <c r="GS131" s="222" t="s">
        <v>30</v>
      </c>
      <c r="GT131" s="222">
        <v>2</v>
      </c>
      <c r="GU131" s="222" t="s">
        <v>14</v>
      </c>
      <c r="GV131" s="222" t="s">
        <v>14</v>
      </c>
      <c r="GW131" s="223">
        <v>44862</v>
      </c>
      <c r="GX131" s="221" t="s">
        <v>2696</v>
      </c>
      <c r="GY131" s="224">
        <v>3</v>
      </c>
      <c r="GZ131" s="224" t="s">
        <v>2373</v>
      </c>
      <c r="HA131" s="224" t="s">
        <v>30</v>
      </c>
      <c r="HB131" s="224">
        <v>2</v>
      </c>
      <c r="HC131" s="224" t="s">
        <v>14</v>
      </c>
      <c r="HD131" s="224" t="s">
        <v>14</v>
      </c>
      <c r="HE131" s="214">
        <v>44862</v>
      </c>
      <c r="HF131" s="222" t="s">
        <v>2688</v>
      </c>
      <c r="HG131" s="222">
        <v>2</v>
      </c>
      <c r="HH131" s="222" t="s">
        <v>2373</v>
      </c>
      <c r="HI131" s="222" t="s">
        <v>30</v>
      </c>
      <c r="HJ131" s="222">
        <v>2</v>
      </c>
      <c r="HK131" s="222" t="s">
        <v>14</v>
      </c>
      <c r="HL131" s="222" t="s">
        <v>14</v>
      </c>
      <c r="HM131" s="223">
        <v>44862</v>
      </c>
      <c r="HN131" s="221" t="s">
        <v>2694</v>
      </c>
      <c r="HO131" s="224">
        <v>2</v>
      </c>
      <c r="HP131" s="224" t="s">
        <v>2373</v>
      </c>
      <c r="HQ131" s="224" t="s">
        <v>30</v>
      </c>
      <c r="HR131" s="224">
        <v>2</v>
      </c>
      <c r="HS131" s="224" t="s">
        <v>14</v>
      </c>
      <c r="HT131" s="224" t="s">
        <v>14</v>
      </c>
      <c r="HU131" s="214">
        <v>44862</v>
      </c>
      <c r="HV131" s="222" t="s">
        <v>2691</v>
      </c>
      <c r="HW131" s="222">
        <v>3</v>
      </c>
      <c r="HX131" s="222" t="s">
        <v>2373</v>
      </c>
      <c r="HY131" s="222" t="s">
        <v>30</v>
      </c>
      <c r="HZ131" s="222">
        <v>2</v>
      </c>
      <c r="IA131" s="222" t="s">
        <v>14</v>
      </c>
      <c r="IB131" s="222" t="s">
        <v>14</v>
      </c>
      <c r="IC131" s="223">
        <v>44862</v>
      </c>
      <c r="ID131" s="221" t="s">
        <v>2693</v>
      </c>
      <c r="IE131" s="224">
        <v>2</v>
      </c>
      <c r="IF131" s="224" t="s">
        <v>2373</v>
      </c>
      <c r="IG131" s="224" t="s">
        <v>30</v>
      </c>
      <c r="IH131" s="224">
        <v>2</v>
      </c>
      <c r="II131" s="224" t="s">
        <v>14</v>
      </c>
      <c r="IJ131" s="224" t="s">
        <v>14</v>
      </c>
      <c r="IK131" s="214">
        <v>44862</v>
      </c>
      <c r="IL131" s="222" t="s">
        <v>2692</v>
      </c>
      <c r="IM131" s="222">
        <v>2</v>
      </c>
      <c r="IN131" s="222" t="s">
        <v>2373</v>
      </c>
      <c r="IO131" s="222" t="s">
        <v>30</v>
      </c>
      <c r="IP131" s="222">
        <v>2</v>
      </c>
      <c r="IQ131" s="222" t="s">
        <v>14</v>
      </c>
      <c r="IR131" s="222" t="s">
        <v>14</v>
      </c>
      <c r="IS131" s="223">
        <v>44862</v>
      </c>
    </row>
    <row r="132" spans="1:253" s="11" customFormat="1" ht="12.95" customHeight="1" x14ac:dyDescent="0.2">
      <c r="A132" s="11" t="s">
        <v>332</v>
      </c>
      <c r="B132" s="11" t="s">
        <v>9687</v>
      </c>
      <c r="C132" s="11" t="s">
        <v>333</v>
      </c>
      <c r="D132" s="11" t="s">
        <v>334</v>
      </c>
      <c r="E132" s="11" t="s">
        <v>8917</v>
      </c>
      <c r="F132" s="11" t="s">
        <v>3884</v>
      </c>
      <c r="G132" s="212">
        <v>12777000</v>
      </c>
      <c r="H132" s="213" t="s">
        <v>3881</v>
      </c>
      <c r="I132" s="213" t="s">
        <v>1882</v>
      </c>
      <c r="J132" s="213">
        <v>2</v>
      </c>
      <c r="K132" s="213" t="s">
        <v>3883</v>
      </c>
      <c r="L132" s="213" t="s">
        <v>3882</v>
      </c>
      <c r="M132" s="214">
        <v>44893</v>
      </c>
      <c r="N132" s="227" t="s">
        <v>3888</v>
      </c>
      <c r="O132" s="216">
        <v>644329</v>
      </c>
      <c r="P132" s="216" t="s">
        <v>3885</v>
      </c>
      <c r="Q132" s="216" t="s">
        <v>19</v>
      </c>
      <c r="R132" s="216">
        <v>3</v>
      </c>
      <c r="S132" s="216" t="s">
        <v>3887</v>
      </c>
      <c r="T132" s="216" t="s">
        <v>3886</v>
      </c>
      <c r="U132" s="217">
        <v>44893</v>
      </c>
      <c r="V132" s="227" t="s">
        <v>3890</v>
      </c>
      <c r="W132" s="213">
        <v>12777000</v>
      </c>
      <c r="X132" s="213" t="s">
        <v>3881</v>
      </c>
      <c r="Y132" s="213" t="s">
        <v>1882</v>
      </c>
      <c r="Z132" s="213">
        <v>2</v>
      </c>
      <c r="AA132" s="213" t="s">
        <v>3889</v>
      </c>
      <c r="AB132" s="213" t="s">
        <v>3882</v>
      </c>
      <c r="AC132" s="214">
        <v>44893</v>
      </c>
      <c r="AD132" s="227" t="s">
        <v>3892</v>
      </c>
      <c r="AE132" s="218">
        <v>12777000</v>
      </c>
      <c r="AF132" s="218" t="s">
        <v>3881</v>
      </c>
      <c r="AG132" s="218" t="s">
        <v>1882</v>
      </c>
      <c r="AH132" s="218">
        <v>2</v>
      </c>
      <c r="AI132" s="218" t="s">
        <v>3891</v>
      </c>
      <c r="AJ132" s="218" t="s">
        <v>3882</v>
      </c>
      <c r="AK132" s="219">
        <v>44893</v>
      </c>
      <c r="AL132" s="227" t="s">
        <v>6870</v>
      </c>
      <c r="AM132" s="213">
        <v>7082000</v>
      </c>
      <c r="AN132" s="213" t="s">
        <v>6867</v>
      </c>
      <c r="AO132" s="213" t="s">
        <v>19</v>
      </c>
      <c r="AP132" s="213">
        <v>3</v>
      </c>
      <c r="AQ132" s="213" t="s">
        <v>6869</v>
      </c>
      <c r="AR132" s="213" t="s">
        <v>6868</v>
      </c>
      <c r="AS132" s="214">
        <v>45042</v>
      </c>
      <c r="AT132" s="228" t="s">
        <v>341</v>
      </c>
      <c r="AU132" s="218" t="s">
        <v>14</v>
      </c>
      <c r="AV132" s="218">
        <v>0</v>
      </c>
      <c r="AW132" s="218" t="s">
        <v>30</v>
      </c>
      <c r="AX132" s="218">
        <v>2</v>
      </c>
      <c r="AY132" s="218">
        <v>0</v>
      </c>
      <c r="AZ132" s="218">
        <v>0</v>
      </c>
      <c r="BA132" s="219">
        <v>43510</v>
      </c>
      <c r="BB132" s="227" t="s">
        <v>5380</v>
      </c>
      <c r="BC132" s="213">
        <v>2141832</v>
      </c>
      <c r="BD132" s="213" t="s">
        <v>5377</v>
      </c>
      <c r="BE132" s="213" t="s">
        <v>1882</v>
      </c>
      <c r="BF132" s="213">
        <v>2</v>
      </c>
      <c r="BG132" s="213" t="s">
        <v>5379</v>
      </c>
      <c r="BH132" s="213" t="s">
        <v>5378</v>
      </c>
      <c r="BI132" s="214">
        <v>45012</v>
      </c>
      <c r="BJ132" s="228" t="s">
        <v>6874</v>
      </c>
      <c r="BK132" s="228">
        <v>1030</v>
      </c>
      <c r="BL132" s="228" t="s">
        <v>6871</v>
      </c>
      <c r="BM132" s="228" t="s">
        <v>19</v>
      </c>
      <c r="BN132" s="228">
        <v>3</v>
      </c>
      <c r="BO132" s="228" t="s">
        <v>6873</v>
      </c>
      <c r="BP132" s="218" t="s">
        <v>6872</v>
      </c>
      <c r="BQ132" s="229">
        <v>45042</v>
      </c>
      <c r="BR132" s="227" t="s">
        <v>335</v>
      </c>
      <c r="BS132" s="230" t="s">
        <v>14</v>
      </c>
      <c r="BT132" s="230">
        <v>0</v>
      </c>
      <c r="BU132" s="230" t="s">
        <v>30</v>
      </c>
      <c r="BV132" s="230">
        <v>2</v>
      </c>
      <c r="BW132" s="230">
        <v>0</v>
      </c>
      <c r="BX132" s="230">
        <v>0</v>
      </c>
      <c r="BY132" s="214">
        <v>43510</v>
      </c>
      <c r="BZ132" s="228" t="s">
        <v>336</v>
      </c>
      <c r="CA132" s="228" t="s">
        <v>14</v>
      </c>
      <c r="CB132" s="228">
        <v>0</v>
      </c>
      <c r="CC132" s="228" t="s">
        <v>14</v>
      </c>
      <c r="CD132" s="228" t="s">
        <v>14</v>
      </c>
      <c r="CE132" s="228">
        <v>0</v>
      </c>
      <c r="CF132" s="228">
        <v>0</v>
      </c>
      <c r="CG132" s="229">
        <v>43510</v>
      </c>
      <c r="CH132" s="227" t="s">
        <v>10068</v>
      </c>
      <c r="CI132" s="228" t="e">
        <v>#N/A</v>
      </c>
      <c r="CJ132" s="228" t="e">
        <v>#N/A</v>
      </c>
      <c r="CK132" s="228" t="e">
        <v>#N/A</v>
      </c>
      <c r="CL132" s="228" t="e">
        <v>#N/A</v>
      </c>
      <c r="CM132" s="228" t="e">
        <v>#N/A</v>
      </c>
      <c r="CN132" s="228" t="e">
        <v>#N/A</v>
      </c>
      <c r="CO132" s="231" t="e">
        <v>#N/A</v>
      </c>
      <c r="CP132" s="228" t="s">
        <v>340</v>
      </c>
      <c r="CQ132" s="230">
        <v>14369</v>
      </c>
      <c r="CR132" s="230" t="s">
        <v>337</v>
      </c>
      <c r="CS132" s="230" t="s">
        <v>30</v>
      </c>
      <c r="CT132" s="230">
        <v>2</v>
      </c>
      <c r="CU132" s="230" t="s">
        <v>339</v>
      </c>
      <c r="CV132" s="230" t="s">
        <v>338</v>
      </c>
      <c r="CW132" s="214">
        <v>43510</v>
      </c>
      <c r="CX132" s="228" t="s">
        <v>3893</v>
      </c>
      <c r="CY132" s="218">
        <v>9400000</v>
      </c>
      <c r="CZ132" s="218" t="s">
        <v>3881</v>
      </c>
      <c r="DA132" s="218" t="s">
        <v>1882</v>
      </c>
      <c r="DB132" s="218">
        <v>2</v>
      </c>
      <c r="DC132" s="218" t="s">
        <v>4591</v>
      </c>
      <c r="DD132" s="218" t="s">
        <v>3882</v>
      </c>
      <c r="DE132" s="220">
        <v>44978</v>
      </c>
      <c r="DF132" s="227" t="s">
        <v>4592</v>
      </c>
      <c r="DG132" s="213">
        <v>0</v>
      </c>
      <c r="DH132" s="230" t="s">
        <v>3881</v>
      </c>
      <c r="DI132" s="230" t="s">
        <v>1882</v>
      </c>
      <c r="DJ132" s="230">
        <v>2</v>
      </c>
      <c r="DK132" s="230" t="s">
        <v>4591</v>
      </c>
      <c r="DL132" s="230" t="s">
        <v>3882</v>
      </c>
      <c r="DM132" s="214">
        <v>44978</v>
      </c>
      <c r="DN132" s="228" t="s">
        <v>4593</v>
      </c>
      <c r="DO132" s="218">
        <v>3370000</v>
      </c>
      <c r="DP132" s="228" t="s">
        <v>3881</v>
      </c>
      <c r="DQ132" s="228" t="s">
        <v>1882</v>
      </c>
      <c r="DR132" s="228">
        <v>2</v>
      </c>
      <c r="DS132" s="228" t="s">
        <v>4591</v>
      </c>
      <c r="DT132" s="228" t="s">
        <v>3882</v>
      </c>
      <c r="DU132" s="229">
        <v>44978</v>
      </c>
      <c r="DV132" s="227" t="s">
        <v>4594</v>
      </c>
      <c r="DW132" s="213">
        <v>1410000</v>
      </c>
      <c r="DX132" s="230" t="s">
        <v>3881</v>
      </c>
      <c r="DY132" s="230" t="s">
        <v>1882</v>
      </c>
      <c r="DZ132" s="230">
        <v>2</v>
      </c>
      <c r="EA132" s="230" t="s">
        <v>4591</v>
      </c>
      <c r="EB132" s="230" t="s">
        <v>3882</v>
      </c>
      <c r="EC132" s="214">
        <v>44978</v>
      </c>
      <c r="ED132" s="228" t="s">
        <v>4595</v>
      </c>
      <c r="EE132" s="218">
        <v>7896000</v>
      </c>
      <c r="EF132" s="228" t="s">
        <v>3881</v>
      </c>
      <c r="EG132" s="228" t="s">
        <v>1882</v>
      </c>
      <c r="EH132" s="228">
        <v>2</v>
      </c>
      <c r="EI132" s="228" t="s">
        <v>4591</v>
      </c>
      <c r="EJ132" s="228" t="s">
        <v>3882</v>
      </c>
      <c r="EK132" s="229">
        <v>44978</v>
      </c>
      <c r="EL132" s="227" t="s">
        <v>4596</v>
      </c>
      <c r="EM132" s="213">
        <v>94000</v>
      </c>
      <c r="EN132" s="230" t="s">
        <v>3881</v>
      </c>
      <c r="EO132" s="230" t="s">
        <v>1882</v>
      </c>
      <c r="EP132" s="230">
        <v>2</v>
      </c>
      <c r="EQ132" s="230" t="s">
        <v>4591</v>
      </c>
      <c r="ER132" s="230" t="s">
        <v>3882</v>
      </c>
      <c r="ES132" s="214">
        <v>44978</v>
      </c>
      <c r="ET132" s="228" t="s">
        <v>6876</v>
      </c>
      <c r="EU132" s="228">
        <v>1030</v>
      </c>
      <c r="EV132" s="228" t="s">
        <v>6871</v>
      </c>
      <c r="EW132" s="228" t="s">
        <v>19</v>
      </c>
      <c r="EX132" s="228">
        <v>3</v>
      </c>
      <c r="EY132" s="228" t="s">
        <v>6875</v>
      </c>
      <c r="EZ132" s="228" t="s">
        <v>6872</v>
      </c>
      <c r="FA132" s="229">
        <v>45042</v>
      </c>
      <c r="FB132" s="227" t="s">
        <v>3895</v>
      </c>
      <c r="FC132" s="230">
        <v>5</v>
      </c>
      <c r="FD132" s="230" t="s">
        <v>3881</v>
      </c>
      <c r="FE132" s="230" t="s">
        <v>1882</v>
      </c>
      <c r="FF132" s="230">
        <v>2</v>
      </c>
      <c r="FG132" s="230" t="s">
        <v>3894</v>
      </c>
      <c r="FH132" s="230" t="s">
        <v>3882</v>
      </c>
      <c r="FI132" s="214">
        <v>44893</v>
      </c>
      <c r="FJ132" s="227" t="s">
        <v>342</v>
      </c>
      <c r="FK132" s="228" t="s">
        <v>14</v>
      </c>
      <c r="FL132" s="228">
        <v>0</v>
      </c>
      <c r="FM132" s="228" t="s">
        <v>30</v>
      </c>
      <c r="FN132" s="228">
        <v>2</v>
      </c>
      <c r="FO132" s="228">
        <v>0</v>
      </c>
      <c r="FP132" s="218">
        <v>0</v>
      </c>
      <c r="FQ132" s="219">
        <v>43510</v>
      </c>
      <c r="FR132" s="227" t="s">
        <v>345</v>
      </c>
      <c r="FS132" s="230">
        <v>1500000</v>
      </c>
      <c r="FT132" s="230" t="s">
        <v>343</v>
      </c>
      <c r="FU132" s="230" t="s">
        <v>30</v>
      </c>
      <c r="FV132" s="230">
        <v>2</v>
      </c>
      <c r="FW132" s="230">
        <v>0</v>
      </c>
      <c r="FX132" s="230" t="s">
        <v>344</v>
      </c>
      <c r="FY132" s="214">
        <v>43510</v>
      </c>
      <c r="FZ132" s="228" t="s">
        <v>2698</v>
      </c>
      <c r="GA132" s="228">
        <v>2</v>
      </c>
      <c r="GB132" s="228" t="s">
        <v>2373</v>
      </c>
      <c r="GC132" s="228" t="s">
        <v>30</v>
      </c>
      <c r="GD132" s="228">
        <v>2</v>
      </c>
      <c r="GE132" s="228" t="s">
        <v>14</v>
      </c>
      <c r="GF132" s="228" t="s">
        <v>14</v>
      </c>
      <c r="GG132" s="229">
        <v>44862</v>
      </c>
      <c r="GH132" s="227" t="s">
        <v>2704</v>
      </c>
      <c r="GI132" s="230">
        <v>2</v>
      </c>
      <c r="GJ132" s="230" t="s">
        <v>2373</v>
      </c>
      <c r="GK132" s="230" t="s">
        <v>30</v>
      </c>
      <c r="GL132" s="230">
        <v>2</v>
      </c>
      <c r="GM132" s="230" t="s">
        <v>14</v>
      </c>
      <c r="GN132" s="230" t="s">
        <v>14</v>
      </c>
      <c r="GO132" s="214">
        <v>44862</v>
      </c>
      <c r="GP132" s="228" t="s">
        <v>2699</v>
      </c>
      <c r="GQ132" s="228">
        <v>1</v>
      </c>
      <c r="GR132" s="228" t="s">
        <v>2373</v>
      </c>
      <c r="GS132" s="228" t="s">
        <v>30</v>
      </c>
      <c r="GT132" s="228">
        <v>2</v>
      </c>
      <c r="GU132" s="228" t="s">
        <v>14</v>
      </c>
      <c r="GV132" s="228" t="s">
        <v>14</v>
      </c>
      <c r="GW132" s="229">
        <v>44862</v>
      </c>
      <c r="GX132" s="227" t="s">
        <v>2705</v>
      </c>
      <c r="GY132" s="230">
        <v>3</v>
      </c>
      <c r="GZ132" s="230" t="s">
        <v>2373</v>
      </c>
      <c r="HA132" s="230" t="s">
        <v>30</v>
      </c>
      <c r="HB132" s="230">
        <v>2</v>
      </c>
      <c r="HC132" s="230" t="s">
        <v>14</v>
      </c>
      <c r="HD132" s="230" t="s">
        <v>14</v>
      </c>
      <c r="HE132" s="214">
        <v>44862</v>
      </c>
      <c r="HF132" s="228" t="s">
        <v>2697</v>
      </c>
      <c r="HG132" s="228">
        <v>2</v>
      </c>
      <c r="HH132" s="228" t="s">
        <v>2373</v>
      </c>
      <c r="HI132" s="228" t="s">
        <v>30</v>
      </c>
      <c r="HJ132" s="228">
        <v>2</v>
      </c>
      <c r="HK132" s="228" t="s">
        <v>14</v>
      </c>
      <c r="HL132" s="228" t="s">
        <v>14</v>
      </c>
      <c r="HM132" s="229">
        <v>44862</v>
      </c>
      <c r="HN132" s="227" t="s">
        <v>2703</v>
      </c>
      <c r="HO132" s="230">
        <v>2</v>
      </c>
      <c r="HP132" s="230" t="s">
        <v>2373</v>
      </c>
      <c r="HQ132" s="230" t="s">
        <v>30</v>
      </c>
      <c r="HR132" s="230">
        <v>2</v>
      </c>
      <c r="HS132" s="230" t="s">
        <v>14</v>
      </c>
      <c r="HT132" s="230" t="s">
        <v>14</v>
      </c>
      <c r="HU132" s="214">
        <v>44862</v>
      </c>
      <c r="HV132" s="228" t="s">
        <v>2700</v>
      </c>
      <c r="HW132" s="228">
        <v>3</v>
      </c>
      <c r="HX132" s="228" t="s">
        <v>2373</v>
      </c>
      <c r="HY132" s="228" t="s">
        <v>30</v>
      </c>
      <c r="HZ132" s="228">
        <v>2</v>
      </c>
      <c r="IA132" s="228" t="s">
        <v>14</v>
      </c>
      <c r="IB132" s="228" t="s">
        <v>14</v>
      </c>
      <c r="IC132" s="229">
        <v>44862</v>
      </c>
      <c r="ID132" s="227" t="s">
        <v>2702</v>
      </c>
      <c r="IE132" s="230">
        <v>3</v>
      </c>
      <c r="IF132" s="230" t="s">
        <v>2373</v>
      </c>
      <c r="IG132" s="230" t="s">
        <v>30</v>
      </c>
      <c r="IH132" s="230">
        <v>2</v>
      </c>
      <c r="II132" s="230" t="s">
        <v>14</v>
      </c>
      <c r="IJ132" s="230" t="s">
        <v>14</v>
      </c>
      <c r="IK132" s="214">
        <v>44862</v>
      </c>
      <c r="IL132" s="228" t="s">
        <v>2701</v>
      </c>
      <c r="IM132" s="228">
        <v>3</v>
      </c>
      <c r="IN132" s="228" t="s">
        <v>2373</v>
      </c>
      <c r="IO132" s="228" t="s">
        <v>30</v>
      </c>
      <c r="IP132" s="228">
        <v>2</v>
      </c>
      <c r="IQ132" s="228" t="s">
        <v>14</v>
      </c>
      <c r="IR132" s="228" t="s">
        <v>14</v>
      </c>
      <c r="IS132" s="229">
        <v>44862</v>
      </c>
    </row>
    <row r="133" spans="1:253" s="11" customFormat="1" ht="12.95" customHeight="1" x14ac:dyDescent="0.2">
      <c r="A133" s="11" t="s">
        <v>1968</v>
      </c>
      <c r="B133" s="11" t="s">
        <v>9444</v>
      </c>
      <c r="C133" s="11" t="s">
        <v>1969</v>
      </c>
      <c r="D133" s="11" t="s">
        <v>1970</v>
      </c>
      <c r="E133" s="11" t="s">
        <v>8922</v>
      </c>
      <c r="F133" s="11" t="s">
        <v>6849</v>
      </c>
      <c r="G133" s="212">
        <v>5814000</v>
      </c>
      <c r="H133" s="213" t="s">
        <v>6802</v>
      </c>
      <c r="I133" s="213" t="s">
        <v>74</v>
      </c>
      <c r="J133" s="213">
        <v>1</v>
      </c>
      <c r="K133" s="213" t="s">
        <v>6848</v>
      </c>
      <c r="L133" s="213" t="s">
        <v>6847</v>
      </c>
      <c r="M133" s="214">
        <v>45042</v>
      </c>
      <c r="N133" s="221" t="s">
        <v>5159</v>
      </c>
      <c r="O133" s="216">
        <v>15700</v>
      </c>
      <c r="P133" s="216" t="s">
        <v>5156</v>
      </c>
      <c r="Q133" s="216" t="s">
        <v>1882</v>
      </c>
      <c r="R133" s="216">
        <v>2</v>
      </c>
      <c r="S133" s="216" t="s">
        <v>5158</v>
      </c>
      <c r="T133" s="216" t="s">
        <v>5157</v>
      </c>
      <c r="U133" s="217">
        <v>45000</v>
      </c>
      <c r="V133" s="221" t="s">
        <v>6853</v>
      </c>
      <c r="W133" s="213">
        <v>1684000</v>
      </c>
      <c r="X133" s="213" t="s">
        <v>6850</v>
      </c>
      <c r="Y133" s="213" t="s">
        <v>1882</v>
      </c>
      <c r="Z133" s="213">
        <v>2</v>
      </c>
      <c r="AA133" s="213" t="s">
        <v>6852</v>
      </c>
      <c r="AB133" s="213" t="s">
        <v>6851</v>
      </c>
      <c r="AC133" s="214">
        <v>45042</v>
      </c>
      <c r="AD133" s="221" t="s">
        <v>6856</v>
      </c>
      <c r="AE133" s="218">
        <v>114000</v>
      </c>
      <c r="AF133" s="218" t="s">
        <v>6836</v>
      </c>
      <c r="AG133" s="218" t="s">
        <v>1882</v>
      </c>
      <c r="AH133" s="218">
        <v>2</v>
      </c>
      <c r="AI133" s="218" t="s">
        <v>6855</v>
      </c>
      <c r="AJ133" s="218" t="s">
        <v>6854</v>
      </c>
      <c r="AK133" s="219">
        <v>45042</v>
      </c>
      <c r="AL133" s="221" t="s">
        <v>6857</v>
      </c>
      <c r="AM133" s="213">
        <v>114000</v>
      </c>
      <c r="AN133" s="213" t="s">
        <v>6836</v>
      </c>
      <c r="AO133" s="213" t="s">
        <v>1882</v>
      </c>
      <c r="AP133" s="213">
        <v>2</v>
      </c>
      <c r="AQ133" s="213" t="s">
        <v>6855</v>
      </c>
      <c r="AR133" s="213" t="s">
        <v>6854</v>
      </c>
      <c r="AS133" s="214">
        <v>45042</v>
      </c>
      <c r="AT133" s="222" t="s">
        <v>10069</v>
      </c>
      <c r="AU133" s="218" t="e">
        <v>#N/A</v>
      </c>
      <c r="AV133" s="218" t="e">
        <v>#N/A</v>
      </c>
      <c r="AW133" s="218" t="e">
        <v>#N/A</v>
      </c>
      <c r="AX133" s="218" t="e">
        <v>#N/A</v>
      </c>
      <c r="AY133" s="218" t="e">
        <v>#N/A</v>
      </c>
      <c r="AZ133" s="218" t="e">
        <v>#N/A</v>
      </c>
      <c r="BA133" s="219" t="e">
        <v>#N/A</v>
      </c>
      <c r="BB133" s="221" t="s">
        <v>10070</v>
      </c>
      <c r="BC133" s="213" t="e">
        <v>#N/A</v>
      </c>
      <c r="BD133" s="213" t="e">
        <v>#N/A</v>
      </c>
      <c r="BE133" s="213" t="e">
        <v>#N/A</v>
      </c>
      <c r="BF133" s="213" t="e">
        <v>#N/A</v>
      </c>
      <c r="BG133" s="213" t="e">
        <v>#N/A</v>
      </c>
      <c r="BH133" s="213" t="e">
        <v>#N/A</v>
      </c>
      <c r="BI133" s="214" t="e">
        <v>#N/A</v>
      </c>
      <c r="BJ133" s="222" t="s">
        <v>6858</v>
      </c>
      <c r="BK133" s="222">
        <v>0</v>
      </c>
      <c r="BL133" s="222" t="s">
        <v>6814</v>
      </c>
      <c r="BM133" s="222" t="s">
        <v>1882</v>
      </c>
      <c r="BN133" s="222">
        <v>2</v>
      </c>
      <c r="BO133" s="222" t="s">
        <v>6815</v>
      </c>
      <c r="BP133" s="218" t="s">
        <v>1119</v>
      </c>
      <c r="BQ133" s="223">
        <v>45042</v>
      </c>
      <c r="BR133" s="221" t="s">
        <v>10071</v>
      </c>
      <c r="BS133" s="224" t="e">
        <v>#N/A</v>
      </c>
      <c r="BT133" s="224" t="e">
        <v>#N/A</v>
      </c>
      <c r="BU133" s="224" t="e">
        <v>#N/A</v>
      </c>
      <c r="BV133" s="224" t="e">
        <v>#N/A</v>
      </c>
      <c r="BW133" s="224" t="e">
        <v>#N/A</v>
      </c>
      <c r="BX133" s="224" t="e">
        <v>#N/A</v>
      </c>
      <c r="BY133" s="214" t="e">
        <v>#N/A</v>
      </c>
      <c r="BZ133" s="222" t="s">
        <v>10072</v>
      </c>
      <c r="CA133" s="222" t="e">
        <v>#N/A</v>
      </c>
      <c r="CB133" s="222" t="e">
        <v>#N/A</v>
      </c>
      <c r="CC133" s="222" t="e">
        <v>#N/A</v>
      </c>
      <c r="CD133" s="222" t="e">
        <v>#N/A</v>
      </c>
      <c r="CE133" s="222" t="e">
        <v>#N/A</v>
      </c>
      <c r="CF133" s="222" t="e">
        <v>#N/A</v>
      </c>
      <c r="CG133" s="223" t="e">
        <v>#N/A</v>
      </c>
      <c r="CH133" s="221" t="s">
        <v>10073</v>
      </c>
      <c r="CI133" s="222" t="e">
        <v>#N/A</v>
      </c>
      <c r="CJ133" s="222" t="e">
        <v>#N/A</v>
      </c>
      <c r="CK133" s="222" t="e">
        <v>#N/A</v>
      </c>
      <c r="CL133" s="222" t="e">
        <v>#N/A</v>
      </c>
      <c r="CM133" s="222" t="e">
        <v>#N/A</v>
      </c>
      <c r="CN133" s="222" t="e">
        <v>#N/A</v>
      </c>
      <c r="CO133" s="225" t="e">
        <v>#N/A</v>
      </c>
      <c r="CP133" s="222" t="s">
        <v>10074</v>
      </c>
      <c r="CQ133" s="224" t="e">
        <v>#N/A</v>
      </c>
      <c r="CR133" s="224" t="e">
        <v>#N/A</v>
      </c>
      <c r="CS133" s="224" t="e">
        <v>#N/A</v>
      </c>
      <c r="CT133" s="224" t="e">
        <v>#N/A</v>
      </c>
      <c r="CU133" s="224" t="e">
        <v>#N/A</v>
      </c>
      <c r="CV133" s="224" t="e">
        <v>#N/A</v>
      </c>
      <c r="CW133" s="214" t="e">
        <v>#N/A</v>
      </c>
      <c r="CX133" s="222" t="s">
        <v>6861</v>
      </c>
      <c r="CY133" s="218">
        <v>114000</v>
      </c>
      <c r="CZ133" s="218" t="s">
        <v>6836</v>
      </c>
      <c r="DA133" s="218" t="s">
        <v>1882</v>
      </c>
      <c r="DB133" s="218">
        <v>2</v>
      </c>
      <c r="DC133" s="218" t="s">
        <v>1941</v>
      </c>
      <c r="DD133" s="218" t="s">
        <v>6854</v>
      </c>
      <c r="DE133" s="220">
        <v>45042</v>
      </c>
      <c r="DF133" s="221" t="s">
        <v>6862</v>
      </c>
      <c r="DG133" s="213">
        <v>1571000</v>
      </c>
      <c r="DH133" s="224" t="s">
        <v>6850</v>
      </c>
      <c r="DI133" s="224" t="s">
        <v>1882</v>
      </c>
      <c r="DJ133" s="224">
        <v>2</v>
      </c>
      <c r="DK133" s="224" t="s">
        <v>6820</v>
      </c>
      <c r="DL133" s="224" t="s">
        <v>6851</v>
      </c>
      <c r="DM133" s="214">
        <v>45042</v>
      </c>
      <c r="DN133" s="222" t="s">
        <v>6863</v>
      </c>
      <c r="DO133" s="218">
        <v>0</v>
      </c>
      <c r="DP133" s="222" t="s">
        <v>6836</v>
      </c>
      <c r="DQ133" s="222" t="s">
        <v>1882</v>
      </c>
      <c r="DR133" s="222">
        <v>2</v>
      </c>
      <c r="DS133" s="222" t="s">
        <v>6822</v>
      </c>
      <c r="DT133" s="222" t="s">
        <v>6854</v>
      </c>
      <c r="DU133" s="223">
        <v>45042</v>
      </c>
      <c r="DV133" s="221" t="s">
        <v>6864</v>
      </c>
      <c r="DW133" s="213">
        <v>114000</v>
      </c>
      <c r="DX133" s="224" t="s">
        <v>6836</v>
      </c>
      <c r="DY133" s="224" t="s">
        <v>1882</v>
      </c>
      <c r="DZ133" s="224">
        <v>2</v>
      </c>
      <c r="EA133" s="224" t="s">
        <v>1941</v>
      </c>
      <c r="EB133" s="224" t="s">
        <v>6854</v>
      </c>
      <c r="EC133" s="214">
        <v>45042</v>
      </c>
      <c r="ED133" s="222" t="s">
        <v>6865</v>
      </c>
      <c r="EE133" s="218">
        <v>0</v>
      </c>
      <c r="EF133" s="222" t="s">
        <v>6836</v>
      </c>
      <c r="EG133" s="222" t="s">
        <v>1882</v>
      </c>
      <c r="EH133" s="222">
        <v>2</v>
      </c>
      <c r="EI133" s="222" t="s">
        <v>1943</v>
      </c>
      <c r="EJ133" s="222" t="s">
        <v>6854</v>
      </c>
      <c r="EK133" s="223">
        <v>45042</v>
      </c>
      <c r="EL133" s="221" t="s">
        <v>6866</v>
      </c>
      <c r="EM133" s="213">
        <v>0</v>
      </c>
      <c r="EN133" s="224" t="s">
        <v>6836</v>
      </c>
      <c r="EO133" s="224" t="s">
        <v>1882</v>
      </c>
      <c r="EP133" s="224">
        <v>2</v>
      </c>
      <c r="EQ133" s="224" t="s">
        <v>1943</v>
      </c>
      <c r="ER133" s="224" t="s">
        <v>6854</v>
      </c>
      <c r="ES133" s="214">
        <v>45042</v>
      </c>
      <c r="ET133" s="222" t="s">
        <v>6860</v>
      </c>
      <c r="EU133" s="222">
        <v>0</v>
      </c>
      <c r="EV133" s="222" t="s">
        <v>6814</v>
      </c>
      <c r="EW133" s="222" t="s">
        <v>1882</v>
      </c>
      <c r="EX133" s="222">
        <v>2</v>
      </c>
      <c r="EY133" s="222" t="s">
        <v>6859</v>
      </c>
      <c r="EZ133" s="222" t="s">
        <v>1119</v>
      </c>
      <c r="FA133" s="223">
        <v>45042</v>
      </c>
      <c r="FB133" s="221" t="s">
        <v>1971</v>
      </c>
      <c r="FC133" s="224">
        <v>2</v>
      </c>
      <c r="FD133" s="224" t="s">
        <v>14</v>
      </c>
      <c r="FE133" s="224" t="s">
        <v>30</v>
      </c>
      <c r="FF133" s="224">
        <v>2</v>
      </c>
      <c r="FG133" s="224" t="s">
        <v>1911</v>
      </c>
      <c r="FH133" s="224" t="s">
        <v>14</v>
      </c>
      <c r="FI133" s="214">
        <v>44773</v>
      </c>
      <c r="FJ133" s="221" t="s">
        <v>10075</v>
      </c>
      <c r="FK133" s="222" t="e">
        <v>#N/A</v>
      </c>
      <c r="FL133" s="222" t="e">
        <v>#N/A</v>
      </c>
      <c r="FM133" s="222" t="e">
        <v>#N/A</v>
      </c>
      <c r="FN133" s="222" t="e">
        <v>#N/A</v>
      </c>
      <c r="FO133" s="222" t="e">
        <v>#N/A</v>
      </c>
      <c r="FP133" s="218" t="e">
        <v>#N/A</v>
      </c>
      <c r="FQ133" s="219" t="e">
        <v>#N/A</v>
      </c>
      <c r="FR133" s="221" t="s">
        <v>10076</v>
      </c>
      <c r="FS133" s="224" t="e">
        <v>#N/A</v>
      </c>
      <c r="FT133" s="224" t="e">
        <v>#N/A</v>
      </c>
      <c r="FU133" s="224" t="e">
        <v>#N/A</v>
      </c>
      <c r="FV133" s="224" t="e">
        <v>#N/A</v>
      </c>
      <c r="FW133" s="224" t="e">
        <v>#N/A</v>
      </c>
      <c r="FX133" s="224" t="e">
        <v>#N/A</v>
      </c>
      <c r="FY133" s="214" t="e">
        <v>#N/A</v>
      </c>
      <c r="FZ133" s="222" t="s">
        <v>2707</v>
      </c>
      <c r="GA133" s="222">
        <v>0</v>
      </c>
      <c r="GB133" s="222" t="s">
        <v>2373</v>
      </c>
      <c r="GC133" s="222" t="s">
        <v>30</v>
      </c>
      <c r="GD133" s="222">
        <v>2</v>
      </c>
      <c r="GE133" s="222" t="s">
        <v>14</v>
      </c>
      <c r="GF133" s="222" t="s">
        <v>14</v>
      </c>
      <c r="GG133" s="223">
        <v>44862</v>
      </c>
      <c r="GH133" s="221" t="s">
        <v>2713</v>
      </c>
      <c r="GI133" s="224">
        <v>0</v>
      </c>
      <c r="GJ133" s="224" t="s">
        <v>2373</v>
      </c>
      <c r="GK133" s="224" t="s">
        <v>30</v>
      </c>
      <c r="GL133" s="224">
        <v>2</v>
      </c>
      <c r="GM133" s="224" t="s">
        <v>14</v>
      </c>
      <c r="GN133" s="224" t="s">
        <v>14</v>
      </c>
      <c r="GO133" s="214">
        <v>44862</v>
      </c>
      <c r="GP133" s="222" t="s">
        <v>2708</v>
      </c>
      <c r="GQ133" s="222">
        <v>0</v>
      </c>
      <c r="GR133" s="222" t="s">
        <v>2373</v>
      </c>
      <c r="GS133" s="222" t="s">
        <v>30</v>
      </c>
      <c r="GT133" s="222">
        <v>2</v>
      </c>
      <c r="GU133" s="222" t="s">
        <v>14</v>
      </c>
      <c r="GV133" s="222" t="s">
        <v>14</v>
      </c>
      <c r="GW133" s="223">
        <v>44862</v>
      </c>
      <c r="GX133" s="221" t="s">
        <v>2714</v>
      </c>
      <c r="GY133" s="224">
        <v>0</v>
      </c>
      <c r="GZ133" s="224" t="s">
        <v>2373</v>
      </c>
      <c r="HA133" s="224" t="s">
        <v>30</v>
      </c>
      <c r="HB133" s="224">
        <v>2</v>
      </c>
      <c r="HC133" s="224" t="s">
        <v>14</v>
      </c>
      <c r="HD133" s="224" t="s">
        <v>14</v>
      </c>
      <c r="HE133" s="214">
        <v>44862</v>
      </c>
      <c r="HF133" s="222" t="s">
        <v>2706</v>
      </c>
      <c r="HG133" s="222">
        <v>0</v>
      </c>
      <c r="HH133" s="222" t="s">
        <v>2373</v>
      </c>
      <c r="HI133" s="222" t="s">
        <v>30</v>
      </c>
      <c r="HJ133" s="222">
        <v>2</v>
      </c>
      <c r="HK133" s="222" t="s">
        <v>14</v>
      </c>
      <c r="HL133" s="222" t="s">
        <v>14</v>
      </c>
      <c r="HM133" s="223">
        <v>44862</v>
      </c>
      <c r="HN133" s="221" t="s">
        <v>2712</v>
      </c>
      <c r="HO133" s="224">
        <v>0</v>
      </c>
      <c r="HP133" s="224" t="s">
        <v>2373</v>
      </c>
      <c r="HQ133" s="224" t="s">
        <v>30</v>
      </c>
      <c r="HR133" s="224">
        <v>2</v>
      </c>
      <c r="HS133" s="224" t="s">
        <v>14</v>
      </c>
      <c r="HT133" s="224" t="s">
        <v>14</v>
      </c>
      <c r="HU133" s="214">
        <v>44862</v>
      </c>
      <c r="HV133" s="222" t="s">
        <v>2709</v>
      </c>
      <c r="HW133" s="222">
        <v>0</v>
      </c>
      <c r="HX133" s="222" t="s">
        <v>2373</v>
      </c>
      <c r="HY133" s="222" t="s">
        <v>30</v>
      </c>
      <c r="HZ133" s="222">
        <v>2</v>
      </c>
      <c r="IA133" s="222" t="s">
        <v>14</v>
      </c>
      <c r="IB133" s="222" t="s">
        <v>14</v>
      </c>
      <c r="IC133" s="223">
        <v>44862</v>
      </c>
      <c r="ID133" s="221" t="s">
        <v>2711</v>
      </c>
      <c r="IE133" s="224">
        <v>0</v>
      </c>
      <c r="IF133" s="224" t="s">
        <v>2373</v>
      </c>
      <c r="IG133" s="224" t="s">
        <v>30</v>
      </c>
      <c r="IH133" s="224">
        <v>2</v>
      </c>
      <c r="II133" s="224" t="s">
        <v>14</v>
      </c>
      <c r="IJ133" s="224" t="s">
        <v>14</v>
      </c>
      <c r="IK133" s="214">
        <v>44862</v>
      </c>
      <c r="IL133" s="222" t="s">
        <v>2710</v>
      </c>
      <c r="IM133" s="222">
        <v>0</v>
      </c>
      <c r="IN133" s="222" t="s">
        <v>2373</v>
      </c>
      <c r="IO133" s="222" t="s">
        <v>30</v>
      </c>
      <c r="IP133" s="222">
        <v>2</v>
      </c>
      <c r="IQ133" s="222" t="s">
        <v>14</v>
      </c>
      <c r="IR133" s="222" t="s">
        <v>14</v>
      </c>
      <c r="IS133" s="223">
        <v>44862</v>
      </c>
    </row>
    <row r="134" spans="1:253" s="11" customFormat="1" ht="12.95" customHeight="1" x14ac:dyDescent="0.2">
      <c r="A134" s="11" t="s">
        <v>942</v>
      </c>
      <c r="B134" s="11" t="s">
        <v>9249</v>
      </c>
      <c r="C134" s="11" t="s">
        <v>943</v>
      </c>
      <c r="D134" s="11" t="s">
        <v>944</v>
      </c>
      <c r="E134" s="11" t="s">
        <v>8927</v>
      </c>
      <c r="F134" s="11" t="s">
        <v>6473</v>
      </c>
      <c r="G134" s="212">
        <v>1209000</v>
      </c>
      <c r="H134" s="213" t="s">
        <v>6471</v>
      </c>
      <c r="I134" s="213" t="s">
        <v>1882</v>
      </c>
      <c r="J134" s="213">
        <v>2</v>
      </c>
      <c r="K134" s="213" t="s">
        <v>6472</v>
      </c>
      <c r="L134" s="213" t="s">
        <v>2269</v>
      </c>
      <c r="M134" s="214">
        <v>45039</v>
      </c>
      <c r="N134" s="221" t="s">
        <v>2271</v>
      </c>
      <c r="O134" s="216">
        <v>17200</v>
      </c>
      <c r="P134" s="216" t="s">
        <v>2268</v>
      </c>
      <c r="Q134" s="216" t="s">
        <v>74</v>
      </c>
      <c r="R134" s="216">
        <v>1</v>
      </c>
      <c r="S134" s="216" t="s">
        <v>2270</v>
      </c>
      <c r="T134" s="216" t="s">
        <v>2269</v>
      </c>
      <c r="U134" s="217">
        <v>44823</v>
      </c>
      <c r="V134" s="221" t="s">
        <v>2337</v>
      </c>
      <c r="W134" s="213">
        <v>1174000</v>
      </c>
      <c r="X134" s="213" t="s">
        <v>2334</v>
      </c>
      <c r="Y134" s="213" t="s">
        <v>74</v>
      </c>
      <c r="Z134" s="213">
        <v>1</v>
      </c>
      <c r="AA134" s="213" t="s">
        <v>2336</v>
      </c>
      <c r="AB134" s="213" t="s">
        <v>2335</v>
      </c>
      <c r="AC134" s="214">
        <v>44847</v>
      </c>
      <c r="AD134" s="221" t="s">
        <v>2339</v>
      </c>
      <c r="AE134" s="218">
        <v>697000</v>
      </c>
      <c r="AF134" s="218" t="s">
        <v>2334</v>
      </c>
      <c r="AG134" s="218" t="s">
        <v>74</v>
      </c>
      <c r="AH134" s="218">
        <v>1</v>
      </c>
      <c r="AI134" s="218" t="s">
        <v>2338</v>
      </c>
      <c r="AJ134" s="218" t="s">
        <v>2335</v>
      </c>
      <c r="AK134" s="219">
        <v>44847</v>
      </c>
      <c r="AL134" s="221" t="s">
        <v>947</v>
      </c>
      <c r="AM134" s="213">
        <v>0</v>
      </c>
      <c r="AN134" s="213" t="s">
        <v>14</v>
      </c>
      <c r="AO134" s="213" t="s">
        <v>14</v>
      </c>
      <c r="AP134" s="213" t="s">
        <v>14</v>
      </c>
      <c r="AQ134" s="213" t="s">
        <v>14</v>
      </c>
      <c r="AR134" s="213" t="s">
        <v>14</v>
      </c>
      <c r="AS134" s="214">
        <v>43874</v>
      </c>
      <c r="AT134" s="222" t="s">
        <v>946</v>
      </c>
      <c r="AU134" s="218">
        <v>0</v>
      </c>
      <c r="AV134" s="218" t="s">
        <v>14</v>
      </c>
      <c r="AW134" s="218" t="s">
        <v>14</v>
      </c>
      <c r="AX134" s="218" t="s">
        <v>14</v>
      </c>
      <c r="AY134" s="218" t="s">
        <v>14</v>
      </c>
      <c r="AZ134" s="218" t="s">
        <v>14</v>
      </c>
      <c r="BA134" s="219">
        <v>43874</v>
      </c>
      <c r="BB134" s="221" t="s">
        <v>945</v>
      </c>
      <c r="BC134" s="213">
        <v>0</v>
      </c>
      <c r="BD134" s="213" t="s">
        <v>14</v>
      </c>
      <c r="BE134" s="213" t="s">
        <v>14</v>
      </c>
      <c r="BF134" s="213" t="s">
        <v>14</v>
      </c>
      <c r="BG134" s="213" t="s">
        <v>14</v>
      </c>
      <c r="BH134" s="213" t="s">
        <v>14</v>
      </c>
      <c r="BI134" s="214">
        <v>43874</v>
      </c>
      <c r="BJ134" s="222" t="s">
        <v>6476</v>
      </c>
      <c r="BK134" s="222">
        <v>0</v>
      </c>
      <c r="BL134" s="222" t="s">
        <v>6474</v>
      </c>
      <c r="BM134" s="222" t="s">
        <v>1882</v>
      </c>
      <c r="BN134" s="222">
        <v>2</v>
      </c>
      <c r="BO134" s="222" t="s">
        <v>6475</v>
      </c>
      <c r="BP134" s="218" t="s">
        <v>1119</v>
      </c>
      <c r="BQ134" s="223">
        <v>45039</v>
      </c>
      <c r="BR134" s="221" t="s">
        <v>10077</v>
      </c>
      <c r="BS134" s="224" t="e">
        <v>#N/A</v>
      </c>
      <c r="BT134" s="224" t="e">
        <v>#N/A</v>
      </c>
      <c r="BU134" s="224" t="e">
        <v>#N/A</v>
      </c>
      <c r="BV134" s="224" t="e">
        <v>#N/A</v>
      </c>
      <c r="BW134" s="224" t="e">
        <v>#N/A</v>
      </c>
      <c r="BX134" s="224" t="e">
        <v>#N/A</v>
      </c>
      <c r="BY134" s="214" t="e">
        <v>#N/A</v>
      </c>
      <c r="BZ134" s="222" t="s">
        <v>10078</v>
      </c>
      <c r="CA134" s="222" t="e">
        <v>#N/A</v>
      </c>
      <c r="CB134" s="222" t="e">
        <v>#N/A</v>
      </c>
      <c r="CC134" s="222" t="e">
        <v>#N/A</v>
      </c>
      <c r="CD134" s="222" t="e">
        <v>#N/A</v>
      </c>
      <c r="CE134" s="222" t="e">
        <v>#N/A</v>
      </c>
      <c r="CF134" s="222" t="e">
        <v>#N/A</v>
      </c>
      <c r="CG134" s="223" t="e">
        <v>#N/A</v>
      </c>
      <c r="CH134" s="221" t="s">
        <v>10079</v>
      </c>
      <c r="CI134" s="222" t="e">
        <v>#N/A</v>
      </c>
      <c r="CJ134" s="222" t="e">
        <v>#N/A</v>
      </c>
      <c r="CK134" s="222" t="e">
        <v>#N/A</v>
      </c>
      <c r="CL134" s="222" t="e">
        <v>#N/A</v>
      </c>
      <c r="CM134" s="222" t="e">
        <v>#N/A</v>
      </c>
      <c r="CN134" s="222" t="e">
        <v>#N/A</v>
      </c>
      <c r="CO134" s="225" t="e">
        <v>#N/A</v>
      </c>
      <c r="CP134" s="222" t="s">
        <v>10080</v>
      </c>
      <c r="CQ134" s="224" t="e">
        <v>#N/A</v>
      </c>
      <c r="CR134" s="224" t="e">
        <v>#N/A</v>
      </c>
      <c r="CS134" s="224" t="e">
        <v>#N/A</v>
      </c>
      <c r="CT134" s="224" t="e">
        <v>#N/A</v>
      </c>
      <c r="CU134" s="224" t="e">
        <v>#N/A</v>
      </c>
      <c r="CV134" s="224" t="e">
        <v>#N/A</v>
      </c>
      <c r="CW134" s="214" t="e">
        <v>#N/A</v>
      </c>
      <c r="CX134" s="222" t="s">
        <v>2340</v>
      </c>
      <c r="CY134" s="218">
        <v>259000</v>
      </c>
      <c r="CZ134" s="218" t="s">
        <v>2334</v>
      </c>
      <c r="DA134" s="218" t="s">
        <v>74</v>
      </c>
      <c r="DB134" s="218">
        <v>1</v>
      </c>
      <c r="DC134" s="218" t="s">
        <v>2345</v>
      </c>
      <c r="DD134" s="218" t="s">
        <v>2335</v>
      </c>
      <c r="DE134" s="220">
        <v>44847</v>
      </c>
      <c r="DF134" s="221" t="s">
        <v>2342</v>
      </c>
      <c r="DG134" s="213">
        <v>477000</v>
      </c>
      <c r="DH134" s="224" t="s">
        <v>2334</v>
      </c>
      <c r="DI134" s="224" t="s">
        <v>74</v>
      </c>
      <c r="DJ134" s="224">
        <v>1</v>
      </c>
      <c r="DK134" s="224" t="s">
        <v>2341</v>
      </c>
      <c r="DL134" s="224" t="s">
        <v>2335</v>
      </c>
      <c r="DM134" s="214">
        <v>44847</v>
      </c>
      <c r="DN134" s="222" t="s">
        <v>2344</v>
      </c>
      <c r="DO134" s="218">
        <v>438000</v>
      </c>
      <c r="DP134" s="222" t="s">
        <v>2334</v>
      </c>
      <c r="DQ134" s="222" t="s">
        <v>74</v>
      </c>
      <c r="DR134" s="222">
        <v>1</v>
      </c>
      <c r="DS134" s="222" t="s">
        <v>2343</v>
      </c>
      <c r="DT134" s="222" t="s">
        <v>2335</v>
      </c>
      <c r="DU134" s="223">
        <v>44847</v>
      </c>
      <c r="DV134" s="221" t="s">
        <v>2346</v>
      </c>
      <c r="DW134" s="213">
        <v>222000</v>
      </c>
      <c r="DX134" s="224" t="s">
        <v>2334</v>
      </c>
      <c r="DY134" s="224" t="s">
        <v>74</v>
      </c>
      <c r="DZ134" s="224">
        <v>1</v>
      </c>
      <c r="EA134" s="224" t="s">
        <v>2345</v>
      </c>
      <c r="EB134" s="224" t="s">
        <v>2335</v>
      </c>
      <c r="EC134" s="214">
        <v>44847</v>
      </c>
      <c r="ED134" s="222" t="s">
        <v>2348</v>
      </c>
      <c r="EE134" s="218">
        <v>37000</v>
      </c>
      <c r="EF134" s="222" t="s">
        <v>2334</v>
      </c>
      <c r="EG134" s="222" t="s">
        <v>74</v>
      </c>
      <c r="EH134" s="222">
        <v>1</v>
      </c>
      <c r="EI134" s="222" t="s">
        <v>2347</v>
      </c>
      <c r="EJ134" s="222" t="s">
        <v>2335</v>
      </c>
      <c r="EK134" s="223">
        <v>44847</v>
      </c>
      <c r="EL134" s="221" t="s">
        <v>2350</v>
      </c>
      <c r="EM134" s="213">
        <v>0</v>
      </c>
      <c r="EN134" s="224" t="s">
        <v>2334</v>
      </c>
      <c r="EO134" s="224" t="s">
        <v>74</v>
      </c>
      <c r="EP134" s="224">
        <v>1</v>
      </c>
      <c r="EQ134" s="224" t="s">
        <v>2349</v>
      </c>
      <c r="ER134" s="224" t="s">
        <v>2335</v>
      </c>
      <c r="ES134" s="214">
        <v>44847</v>
      </c>
      <c r="ET134" s="222" t="s">
        <v>6477</v>
      </c>
      <c r="EU134" s="222">
        <v>0</v>
      </c>
      <c r="EV134" s="222" t="s">
        <v>6474</v>
      </c>
      <c r="EW134" s="222" t="s">
        <v>1882</v>
      </c>
      <c r="EX134" s="222">
        <v>2</v>
      </c>
      <c r="EY134" s="222" t="s">
        <v>6455</v>
      </c>
      <c r="EZ134" s="222" t="s">
        <v>1119</v>
      </c>
      <c r="FA134" s="223">
        <v>45039</v>
      </c>
      <c r="FB134" s="221" t="s">
        <v>2352</v>
      </c>
      <c r="FC134" s="224">
        <v>1</v>
      </c>
      <c r="FD134" s="224" t="s">
        <v>2334</v>
      </c>
      <c r="FE134" s="224" t="s">
        <v>1882</v>
      </c>
      <c r="FF134" s="224">
        <v>2</v>
      </c>
      <c r="FG134" s="224" t="s">
        <v>2351</v>
      </c>
      <c r="FH134" s="224" t="s">
        <v>2335</v>
      </c>
      <c r="FI134" s="214">
        <v>44847</v>
      </c>
      <c r="FJ134" s="221" t="s">
        <v>10081</v>
      </c>
      <c r="FK134" s="222" t="e">
        <v>#N/A</v>
      </c>
      <c r="FL134" s="222" t="e">
        <v>#N/A</v>
      </c>
      <c r="FM134" s="222" t="e">
        <v>#N/A</v>
      </c>
      <c r="FN134" s="222" t="e">
        <v>#N/A</v>
      </c>
      <c r="FO134" s="222" t="e">
        <v>#N/A</v>
      </c>
      <c r="FP134" s="218" t="e">
        <v>#N/A</v>
      </c>
      <c r="FQ134" s="219" t="e">
        <v>#N/A</v>
      </c>
      <c r="FR134" s="221" t="s">
        <v>10082</v>
      </c>
      <c r="FS134" s="224" t="e">
        <v>#N/A</v>
      </c>
      <c r="FT134" s="224" t="e">
        <v>#N/A</v>
      </c>
      <c r="FU134" s="224" t="e">
        <v>#N/A</v>
      </c>
      <c r="FV134" s="224" t="e">
        <v>#N/A</v>
      </c>
      <c r="FW134" s="224" t="e">
        <v>#N/A</v>
      </c>
      <c r="FX134" s="224" t="e">
        <v>#N/A</v>
      </c>
      <c r="FY134" s="214" t="e">
        <v>#N/A</v>
      </c>
      <c r="FZ134" s="222" t="s">
        <v>3589</v>
      </c>
      <c r="GA134" s="222">
        <v>0</v>
      </c>
      <c r="GB134" s="222" t="s">
        <v>2373</v>
      </c>
      <c r="GC134" s="222" t="s">
        <v>30</v>
      </c>
      <c r="GD134" s="222">
        <v>2</v>
      </c>
      <c r="GE134" s="222" t="s">
        <v>14</v>
      </c>
      <c r="GF134" s="222" t="s">
        <v>14</v>
      </c>
      <c r="GG134" s="223">
        <v>44865</v>
      </c>
      <c r="GH134" s="221" t="s">
        <v>3595</v>
      </c>
      <c r="GI134" s="224">
        <v>1</v>
      </c>
      <c r="GJ134" s="224" t="s">
        <v>2373</v>
      </c>
      <c r="GK134" s="224" t="s">
        <v>30</v>
      </c>
      <c r="GL134" s="224">
        <v>2</v>
      </c>
      <c r="GM134" s="224" t="s">
        <v>14</v>
      </c>
      <c r="GN134" s="224" t="s">
        <v>14</v>
      </c>
      <c r="GO134" s="214">
        <v>44865</v>
      </c>
      <c r="GP134" s="222" t="s">
        <v>3590</v>
      </c>
      <c r="GQ134" s="222">
        <v>0</v>
      </c>
      <c r="GR134" s="222" t="s">
        <v>2373</v>
      </c>
      <c r="GS134" s="222" t="s">
        <v>30</v>
      </c>
      <c r="GT134" s="222">
        <v>2</v>
      </c>
      <c r="GU134" s="222" t="s">
        <v>14</v>
      </c>
      <c r="GV134" s="222" t="s">
        <v>14</v>
      </c>
      <c r="GW134" s="223">
        <v>44865</v>
      </c>
      <c r="GX134" s="221" t="s">
        <v>3596</v>
      </c>
      <c r="GY134" s="224">
        <v>0</v>
      </c>
      <c r="GZ134" s="224" t="s">
        <v>2373</v>
      </c>
      <c r="HA134" s="224" t="s">
        <v>30</v>
      </c>
      <c r="HB134" s="224">
        <v>2</v>
      </c>
      <c r="HC134" s="224" t="s">
        <v>14</v>
      </c>
      <c r="HD134" s="224" t="s">
        <v>14</v>
      </c>
      <c r="HE134" s="214">
        <v>44865</v>
      </c>
      <c r="HF134" s="222" t="s">
        <v>3588</v>
      </c>
      <c r="HG134" s="222">
        <v>0</v>
      </c>
      <c r="HH134" s="222" t="s">
        <v>2373</v>
      </c>
      <c r="HI134" s="222" t="s">
        <v>30</v>
      </c>
      <c r="HJ134" s="222">
        <v>2</v>
      </c>
      <c r="HK134" s="222" t="s">
        <v>14</v>
      </c>
      <c r="HL134" s="222" t="s">
        <v>14</v>
      </c>
      <c r="HM134" s="223">
        <v>44865</v>
      </c>
      <c r="HN134" s="221" t="s">
        <v>3594</v>
      </c>
      <c r="HO134" s="224">
        <v>0</v>
      </c>
      <c r="HP134" s="224" t="s">
        <v>2373</v>
      </c>
      <c r="HQ134" s="224" t="s">
        <v>30</v>
      </c>
      <c r="HR134" s="224">
        <v>2</v>
      </c>
      <c r="HS134" s="224" t="s">
        <v>14</v>
      </c>
      <c r="HT134" s="224" t="s">
        <v>14</v>
      </c>
      <c r="HU134" s="214">
        <v>44865</v>
      </c>
      <c r="HV134" s="222" t="s">
        <v>3591</v>
      </c>
      <c r="HW134" s="222">
        <v>0</v>
      </c>
      <c r="HX134" s="222" t="s">
        <v>2373</v>
      </c>
      <c r="HY134" s="222" t="s">
        <v>30</v>
      </c>
      <c r="HZ134" s="222">
        <v>2</v>
      </c>
      <c r="IA134" s="222" t="s">
        <v>14</v>
      </c>
      <c r="IB134" s="222" t="s">
        <v>14</v>
      </c>
      <c r="IC134" s="223">
        <v>44865</v>
      </c>
      <c r="ID134" s="221" t="s">
        <v>3593</v>
      </c>
      <c r="IE134" s="224">
        <v>0</v>
      </c>
      <c r="IF134" s="224" t="s">
        <v>2373</v>
      </c>
      <c r="IG134" s="224" t="s">
        <v>30</v>
      </c>
      <c r="IH134" s="224">
        <v>2</v>
      </c>
      <c r="II134" s="224" t="s">
        <v>14</v>
      </c>
      <c r="IJ134" s="224" t="s">
        <v>14</v>
      </c>
      <c r="IK134" s="214">
        <v>44865</v>
      </c>
      <c r="IL134" s="222" t="s">
        <v>3592</v>
      </c>
      <c r="IM134" s="222">
        <v>1</v>
      </c>
      <c r="IN134" s="222" t="s">
        <v>2373</v>
      </c>
      <c r="IO134" s="222" t="s">
        <v>30</v>
      </c>
      <c r="IP134" s="222">
        <v>2</v>
      </c>
      <c r="IQ134" s="222" t="s">
        <v>14</v>
      </c>
      <c r="IR134" s="222" t="s">
        <v>14</v>
      </c>
      <c r="IS134" s="223">
        <v>44865</v>
      </c>
    </row>
    <row r="135" spans="1:253" s="11" customFormat="1" ht="12.95" customHeight="1" x14ac:dyDescent="0.2">
      <c r="A135" s="11" t="s">
        <v>71</v>
      </c>
      <c r="B135" s="11" t="s">
        <v>9269</v>
      </c>
      <c r="C135" s="11" t="s">
        <v>72</v>
      </c>
      <c r="D135" s="11" t="s">
        <v>73</v>
      </c>
      <c r="E135" s="11" t="s">
        <v>8930</v>
      </c>
      <c r="F135" s="11" t="s">
        <v>6674</v>
      </c>
      <c r="G135" s="212">
        <v>18523000</v>
      </c>
      <c r="H135" s="213" t="s">
        <v>6671</v>
      </c>
      <c r="I135" s="213" t="s">
        <v>74</v>
      </c>
      <c r="J135" s="213">
        <v>1</v>
      </c>
      <c r="K135" s="213" t="s">
        <v>6673</v>
      </c>
      <c r="L135" s="213" t="s">
        <v>6672</v>
      </c>
      <c r="M135" s="214">
        <v>45041</v>
      </c>
      <c r="N135" s="227" t="s">
        <v>6677</v>
      </c>
      <c r="O135" s="216">
        <v>185180</v>
      </c>
      <c r="P135" s="216" t="s">
        <v>1122</v>
      </c>
      <c r="Q135" s="216" t="s">
        <v>1882</v>
      </c>
      <c r="R135" s="216">
        <v>2</v>
      </c>
      <c r="S135" s="216" t="s">
        <v>6676</v>
      </c>
      <c r="T135" s="216" t="s">
        <v>6675</v>
      </c>
      <c r="U135" s="217">
        <v>45041</v>
      </c>
      <c r="V135" s="227" t="s">
        <v>6679</v>
      </c>
      <c r="W135" s="213">
        <v>18523000</v>
      </c>
      <c r="X135" s="213" t="s">
        <v>6671</v>
      </c>
      <c r="Y135" s="213" t="s">
        <v>74</v>
      </c>
      <c r="Z135" s="213">
        <v>1</v>
      </c>
      <c r="AA135" s="213" t="s">
        <v>6678</v>
      </c>
      <c r="AB135" s="213" t="s">
        <v>6672</v>
      </c>
      <c r="AC135" s="214">
        <v>45041</v>
      </c>
      <c r="AD135" s="227" t="s">
        <v>6681</v>
      </c>
      <c r="AE135" s="218">
        <v>18523000</v>
      </c>
      <c r="AF135" s="218" t="s">
        <v>6671</v>
      </c>
      <c r="AG135" s="218" t="s">
        <v>74</v>
      </c>
      <c r="AH135" s="218">
        <v>1</v>
      </c>
      <c r="AI135" s="218" t="s">
        <v>6680</v>
      </c>
      <c r="AJ135" s="218" t="s">
        <v>6672</v>
      </c>
      <c r="AK135" s="219">
        <v>45041</v>
      </c>
      <c r="AL135" s="227" t="s">
        <v>6685</v>
      </c>
      <c r="AM135" s="213">
        <v>18024000</v>
      </c>
      <c r="AN135" s="213" t="s">
        <v>6682</v>
      </c>
      <c r="AO135" s="213" t="s">
        <v>19</v>
      </c>
      <c r="AP135" s="213">
        <v>3</v>
      </c>
      <c r="AQ135" s="213" t="s">
        <v>6684</v>
      </c>
      <c r="AR135" s="213" t="s">
        <v>6683</v>
      </c>
      <c r="AS135" s="214">
        <v>45041</v>
      </c>
      <c r="AT135" s="228" t="s">
        <v>837</v>
      </c>
      <c r="AU135" s="218" t="s">
        <v>14</v>
      </c>
      <c r="AV135" s="218" t="s">
        <v>834</v>
      </c>
      <c r="AW135" s="218" t="s">
        <v>14</v>
      </c>
      <c r="AX135" s="218" t="s">
        <v>14</v>
      </c>
      <c r="AY135" s="218" t="s">
        <v>836</v>
      </c>
      <c r="AZ135" s="218" t="s">
        <v>835</v>
      </c>
      <c r="BA135" s="219">
        <v>43767</v>
      </c>
      <c r="BB135" s="227" t="s">
        <v>78</v>
      </c>
      <c r="BC135" s="213" t="s">
        <v>14</v>
      </c>
      <c r="BD135" s="213" t="s">
        <v>14</v>
      </c>
      <c r="BE135" s="213" t="s">
        <v>14</v>
      </c>
      <c r="BF135" s="213" t="s">
        <v>14</v>
      </c>
      <c r="BG135" s="213" t="s">
        <v>77</v>
      </c>
      <c r="BH135" s="213">
        <v>0</v>
      </c>
      <c r="BI135" s="214">
        <v>43495</v>
      </c>
      <c r="BJ135" s="228" t="s">
        <v>6687</v>
      </c>
      <c r="BK135" s="232">
        <v>2552</v>
      </c>
      <c r="BL135" s="228" t="s">
        <v>6498</v>
      </c>
      <c r="BM135" s="228" t="s">
        <v>19</v>
      </c>
      <c r="BN135" s="228">
        <v>3</v>
      </c>
      <c r="BO135" s="228" t="s">
        <v>6686</v>
      </c>
      <c r="BP135" s="218" t="s">
        <v>452</v>
      </c>
      <c r="BQ135" s="229">
        <v>45041</v>
      </c>
      <c r="BR135" s="227" t="s">
        <v>832</v>
      </c>
      <c r="BS135" s="230" t="s">
        <v>14</v>
      </c>
      <c r="BT135" s="230" t="s">
        <v>14</v>
      </c>
      <c r="BU135" s="230" t="s">
        <v>14</v>
      </c>
      <c r="BV135" s="230" t="s">
        <v>14</v>
      </c>
      <c r="BW135" s="230" t="s">
        <v>14</v>
      </c>
      <c r="BX135" s="230" t="s">
        <v>14</v>
      </c>
      <c r="BY135" s="214">
        <v>43767</v>
      </c>
      <c r="BZ135" s="228" t="s">
        <v>833</v>
      </c>
      <c r="CA135" s="228" t="s">
        <v>14</v>
      </c>
      <c r="CB135" s="228" t="s">
        <v>14</v>
      </c>
      <c r="CC135" s="228" t="s">
        <v>14</v>
      </c>
      <c r="CD135" s="228" t="s">
        <v>14</v>
      </c>
      <c r="CE135" s="228" t="s">
        <v>14</v>
      </c>
      <c r="CF135" s="228" t="s">
        <v>14</v>
      </c>
      <c r="CG135" s="229">
        <v>43767</v>
      </c>
      <c r="CH135" s="227" t="s">
        <v>10083</v>
      </c>
      <c r="CI135" s="228" t="e">
        <v>#N/A</v>
      </c>
      <c r="CJ135" s="228" t="e">
        <v>#N/A</v>
      </c>
      <c r="CK135" s="228" t="e">
        <v>#N/A</v>
      </c>
      <c r="CL135" s="228" t="e">
        <v>#N/A</v>
      </c>
      <c r="CM135" s="228" t="e">
        <v>#N/A</v>
      </c>
      <c r="CN135" s="228" t="e">
        <v>#N/A</v>
      </c>
      <c r="CO135" s="231" t="e">
        <v>#N/A</v>
      </c>
      <c r="CP135" s="228" t="s">
        <v>1105</v>
      </c>
      <c r="CQ135" s="230" t="s">
        <v>14</v>
      </c>
      <c r="CR135" s="230" t="s">
        <v>1102</v>
      </c>
      <c r="CS135" s="230" t="s">
        <v>14</v>
      </c>
      <c r="CT135" s="230" t="s">
        <v>14</v>
      </c>
      <c r="CU135" s="230" t="s">
        <v>1104</v>
      </c>
      <c r="CV135" s="230" t="s">
        <v>1103</v>
      </c>
      <c r="CW135" s="214">
        <v>44064</v>
      </c>
      <c r="CX135" s="228" t="s">
        <v>6693</v>
      </c>
      <c r="CY135" s="218">
        <v>14560000</v>
      </c>
      <c r="CZ135" s="218" t="s">
        <v>6690</v>
      </c>
      <c r="DA135" s="218" t="s">
        <v>74</v>
      </c>
      <c r="DB135" s="218">
        <v>1</v>
      </c>
      <c r="DC135" s="218" t="s">
        <v>6692</v>
      </c>
      <c r="DD135" s="218" t="s">
        <v>6691</v>
      </c>
      <c r="DE135" s="220">
        <v>45041</v>
      </c>
      <c r="DF135" s="227" t="s">
        <v>6694</v>
      </c>
      <c r="DG135" s="213">
        <v>0</v>
      </c>
      <c r="DH135" s="230" t="s">
        <v>6690</v>
      </c>
      <c r="DI135" s="230" t="s">
        <v>74</v>
      </c>
      <c r="DJ135" s="230">
        <v>1</v>
      </c>
      <c r="DK135" s="230" t="s">
        <v>6692</v>
      </c>
      <c r="DL135" s="230" t="s">
        <v>6691</v>
      </c>
      <c r="DM135" s="214">
        <v>45041</v>
      </c>
      <c r="DN135" s="228" t="s">
        <v>6695</v>
      </c>
      <c r="DO135" s="218">
        <v>3963000</v>
      </c>
      <c r="DP135" s="228" t="s">
        <v>6690</v>
      </c>
      <c r="DQ135" s="228" t="s">
        <v>74</v>
      </c>
      <c r="DR135" s="228">
        <v>1</v>
      </c>
      <c r="DS135" s="228" t="s">
        <v>6692</v>
      </c>
      <c r="DT135" s="228" t="s">
        <v>6691</v>
      </c>
      <c r="DU135" s="229">
        <v>45041</v>
      </c>
      <c r="DV135" s="227" t="s">
        <v>6696</v>
      </c>
      <c r="DW135" s="213">
        <v>9600000</v>
      </c>
      <c r="DX135" s="230" t="s">
        <v>6690</v>
      </c>
      <c r="DY135" s="230" t="s">
        <v>74</v>
      </c>
      <c r="DZ135" s="230">
        <v>1</v>
      </c>
      <c r="EA135" s="230" t="s">
        <v>6692</v>
      </c>
      <c r="EB135" s="230" t="s">
        <v>6691</v>
      </c>
      <c r="EC135" s="214">
        <v>45041</v>
      </c>
      <c r="ED135" s="228" t="s">
        <v>6697</v>
      </c>
      <c r="EE135" s="218">
        <v>4900000</v>
      </c>
      <c r="EF135" s="228" t="s">
        <v>6690</v>
      </c>
      <c r="EG135" s="228" t="s">
        <v>74</v>
      </c>
      <c r="EH135" s="228">
        <v>1</v>
      </c>
      <c r="EI135" s="228" t="s">
        <v>6692</v>
      </c>
      <c r="EJ135" s="228" t="s">
        <v>6691</v>
      </c>
      <c r="EK135" s="229">
        <v>45041</v>
      </c>
      <c r="EL135" s="227" t="s">
        <v>6698</v>
      </c>
      <c r="EM135" s="213">
        <v>60000</v>
      </c>
      <c r="EN135" s="230" t="s">
        <v>6690</v>
      </c>
      <c r="EO135" s="230" t="s">
        <v>74</v>
      </c>
      <c r="EP135" s="230">
        <v>1</v>
      </c>
      <c r="EQ135" s="230" t="s">
        <v>6692</v>
      </c>
      <c r="ER135" s="230" t="s">
        <v>6691</v>
      </c>
      <c r="ES135" s="214">
        <v>45041</v>
      </c>
      <c r="ET135" s="228" t="s">
        <v>6689</v>
      </c>
      <c r="EU135" s="228">
        <v>9811</v>
      </c>
      <c r="EV135" s="228" t="s">
        <v>6688</v>
      </c>
      <c r="EW135" s="228" t="s">
        <v>19</v>
      </c>
      <c r="EX135" s="228">
        <v>3</v>
      </c>
      <c r="EY135" s="228" t="s">
        <v>6686</v>
      </c>
      <c r="EZ135" s="228" t="s">
        <v>452</v>
      </c>
      <c r="FA135" s="229">
        <v>45041</v>
      </c>
      <c r="FB135" s="227" t="s">
        <v>76</v>
      </c>
      <c r="FC135" s="230">
        <v>5</v>
      </c>
      <c r="FD135" s="230">
        <v>0</v>
      </c>
      <c r="FE135" s="230" t="s">
        <v>74</v>
      </c>
      <c r="FF135" s="230">
        <v>1</v>
      </c>
      <c r="FG135" s="230" t="s">
        <v>75</v>
      </c>
      <c r="FH135" s="230">
        <v>0</v>
      </c>
      <c r="FI135" s="214">
        <v>43495</v>
      </c>
      <c r="FJ135" s="227" t="s">
        <v>80</v>
      </c>
      <c r="FK135" s="228" t="s">
        <v>14</v>
      </c>
      <c r="FL135" s="228">
        <v>0</v>
      </c>
      <c r="FM135" s="228" t="s">
        <v>14</v>
      </c>
      <c r="FN135" s="228" t="s">
        <v>14</v>
      </c>
      <c r="FO135" s="228" t="s">
        <v>79</v>
      </c>
      <c r="FP135" s="218">
        <v>0</v>
      </c>
      <c r="FQ135" s="219">
        <v>43495</v>
      </c>
      <c r="FR135" s="227" t="s">
        <v>84</v>
      </c>
      <c r="FS135" s="230">
        <v>1160000</v>
      </c>
      <c r="FT135" s="230" t="s">
        <v>81</v>
      </c>
      <c r="FU135" s="230" t="s">
        <v>30</v>
      </c>
      <c r="FV135" s="230">
        <v>2</v>
      </c>
      <c r="FW135" s="230" t="s">
        <v>83</v>
      </c>
      <c r="FX135" s="230" t="s">
        <v>82</v>
      </c>
      <c r="FY135" s="214">
        <v>43495</v>
      </c>
      <c r="FZ135" s="228" t="s">
        <v>3598</v>
      </c>
      <c r="GA135" s="228">
        <v>1</v>
      </c>
      <c r="GB135" s="228" t="s">
        <v>2373</v>
      </c>
      <c r="GC135" s="228" t="s">
        <v>30</v>
      </c>
      <c r="GD135" s="228">
        <v>2</v>
      </c>
      <c r="GE135" s="228" t="s">
        <v>14</v>
      </c>
      <c r="GF135" s="228" t="s">
        <v>14</v>
      </c>
      <c r="GG135" s="229">
        <v>44865</v>
      </c>
      <c r="GH135" s="227" t="s">
        <v>3604</v>
      </c>
      <c r="GI135" s="230">
        <v>3</v>
      </c>
      <c r="GJ135" s="230" t="s">
        <v>2373</v>
      </c>
      <c r="GK135" s="230" t="s">
        <v>30</v>
      </c>
      <c r="GL135" s="230">
        <v>2</v>
      </c>
      <c r="GM135" s="230" t="s">
        <v>14</v>
      </c>
      <c r="GN135" s="230" t="s">
        <v>14</v>
      </c>
      <c r="GO135" s="214">
        <v>44865</v>
      </c>
      <c r="GP135" s="228" t="s">
        <v>3599</v>
      </c>
      <c r="GQ135" s="228">
        <v>2</v>
      </c>
      <c r="GR135" s="228" t="s">
        <v>2373</v>
      </c>
      <c r="GS135" s="228" t="s">
        <v>30</v>
      </c>
      <c r="GT135" s="228">
        <v>2</v>
      </c>
      <c r="GU135" s="228" t="s">
        <v>14</v>
      </c>
      <c r="GV135" s="228" t="s">
        <v>14</v>
      </c>
      <c r="GW135" s="229">
        <v>44865</v>
      </c>
      <c r="GX135" s="227" t="s">
        <v>3605</v>
      </c>
      <c r="GY135" s="230">
        <v>0</v>
      </c>
      <c r="GZ135" s="230" t="s">
        <v>2373</v>
      </c>
      <c r="HA135" s="230" t="s">
        <v>30</v>
      </c>
      <c r="HB135" s="230">
        <v>2</v>
      </c>
      <c r="HC135" s="230" t="s">
        <v>14</v>
      </c>
      <c r="HD135" s="230" t="s">
        <v>14</v>
      </c>
      <c r="HE135" s="214">
        <v>44865</v>
      </c>
      <c r="HF135" s="228" t="s">
        <v>3597</v>
      </c>
      <c r="HG135" s="228">
        <v>3</v>
      </c>
      <c r="HH135" s="228" t="s">
        <v>2373</v>
      </c>
      <c r="HI135" s="228" t="s">
        <v>30</v>
      </c>
      <c r="HJ135" s="228">
        <v>2</v>
      </c>
      <c r="HK135" s="228" t="s">
        <v>14</v>
      </c>
      <c r="HL135" s="228" t="s">
        <v>14</v>
      </c>
      <c r="HM135" s="229">
        <v>44865</v>
      </c>
      <c r="HN135" s="227" t="s">
        <v>3603</v>
      </c>
      <c r="HO135" s="230">
        <v>2</v>
      </c>
      <c r="HP135" s="230" t="s">
        <v>2373</v>
      </c>
      <c r="HQ135" s="230" t="s">
        <v>30</v>
      </c>
      <c r="HR135" s="230">
        <v>2</v>
      </c>
      <c r="HS135" s="230" t="s">
        <v>14</v>
      </c>
      <c r="HT135" s="230" t="s">
        <v>14</v>
      </c>
      <c r="HU135" s="214">
        <v>44865</v>
      </c>
      <c r="HV135" s="228" t="s">
        <v>3600</v>
      </c>
      <c r="HW135" s="228">
        <v>3</v>
      </c>
      <c r="HX135" s="228" t="s">
        <v>2373</v>
      </c>
      <c r="HY135" s="228" t="s">
        <v>30</v>
      </c>
      <c r="HZ135" s="228">
        <v>2</v>
      </c>
      <c r="IA135" s="228" t="s">
        <v>14</v>
      </c>
      <c r="IB135" s="228" t="s">
        <v>14</v>
      </c>
      <c r="IC135" s="229">
        <v>44865</v>
      </c>
      <c r="ID135" s="227" t="s">
        <v>3602</v>
      </c>
      <c r="IE135" s="230">
        <v>2</v>
      </c>
      <c r="IF135" s="230" t="s">
        <v>2373</v>
      </c>
      <c r="IG135" s="230" t="s">
        <v>30</v>
      </c>
      <c r="IH135" s="230">
        <v>2</v>
      </c>
      <c r="II135" s="230" t="s">
        <v>14</v>
      </c>
      <c r="IJ135" s="230" t="s">
        <v>14</v>
      </c>
      <c r="IK135" s="214">
        <v>44865</v>
      </c>
      <c r="IL135" s="228" t="s">
        <v>3601</v>
      </c>
      <c r="IM135" s="228">
        <v>3</v>
      </c>
      <c r="IN135" s="228" t="s">
        <v>2373</v>
      </c>
      <c r="IO135" s="228" t="s">
        <v>30</v>
      </c>
      <c r="IP135" s="228">
        <v>2</v>
      </c>
      <c r="IQ135" s="228" t="s">
        <v>14</v>
      </c>
      <c r="IR135" s="228" t="s">
        <v>14</v>
      </c>
      <c r="IS135" s="229">
        <v>44865</v>
      </c>
    </row>
    <row r="136" spans="1:253" s="11" customFormat="1" ht="12.95" customHeight="1" x14ac:dyDescent="0.2">
      <c r="A136" s="11" t="s">
        <v>4480</v>
      </c>
      <c r="B136" s="11" t="s">
        <v>9366</v>
      </c>
      <c r="C136" s="11" t="s">
        <v>4481</v>
      </c>
      <c r="D136" s="11" t="s">
        <v>73</v>
      </c>
      <c r="E136" s="11" t="s">
        <v>8930</v>
      </c>
      <c r="F136" s="11" t="s">
        <v>6702</v>
      </c>
      <c r="G136" s="212">
        <v>22054000</v>
      </c>
      <c r="H136" s="213" t="s">
        <v>6699</v>
      </c>
      <c r="I136" s="213" t="s">
        <v>19</v>
      </c>
      <c r="J136" s="213">
        <v>3</v>
      </c>
      <c r="K136" s="213" t="s">
        <v>6701</v>
      </c>
      <c r="L136" s="213" t="s">
        <v>6700</v>
      </c>
      <c r="M136" s="214">
        <v>45041</v>
      </c>
      <c r="N136" s="221" t="s">
        <v>6706</v>
      </c>
      <c r="O136" s="216">
        <v>57285</v>
      </c>
      <c r="P136" s="216" t="s">
        <v>6703</v>
      </c>
      <c r="Q136" s="216" t="s">
        <v>19</v>
      </c>
      <c r="R136" s="216">
        <v>3</v>
      </c>
      <c r="S136" s="216" t="s">
        <v>6705</v>
      </c>
      <c r="T136" s="216" t="s">
        <v>6704</v>
      </c>
      <c r="U136" s="217">
        <v>45041</v>
      </c>
      <c r="V136" s="221" t="s">
        <v>6709</v>
      </c>
      <c r="W136" s="213">
        <v>11637000</v>
      </c>
      <c r="X136" s="213" t="s">
        <v>6699</v>
      </c>
      <c r="Y136" s="213" t="s">
        <v>19</v>
      </c>
      <c r="Z136" s="213">
        <v>3</v>
      </c>
      <c r="AA136" s="213" t="s">
        <v>6708</v>
      </c>
      <c r="AB136" s="213" t="s">
        <v>6707</v>
      </c>
      <c r="AC136" s="214">
        <v>45041</v>
      </c>
      <c r="AD136" s="221" t="s">
        <v>6713</v>
      </c>
      <c r="AE136" s="218">
        <v>6000000</v>
      </c>
      <c r="AF136" s="218" t="s">
        <v>6710</v>
      </c>
      <c r="AG136" s="218" t="s">
        <v>19</v>
      </c>
      <c r="AH136" s="218">
        <v>3</v>
      </c>
      <c r="AI136" s="218" t="s">
        <v>6712</v>
      </c>
      <c r="AJ136" s="218" t="s">
        <v>6711</v>
      </c>
      <c r="AK136" s="219">
        <v>45041</v>
      </c>
      <c r="AL136" s="221" t="s">
        <v>6717</v>
      </c>
      <c r="AM136" s="213">
        <v>500000</v>
      </c>
      <c r="AN136" s="213" t="s">
        <v>6714</v>
      </c>
      <c r="AO136" s="213" t="s">
        <v>19</v>
      </c>
      <c r="AP136" s="213">
        <v>3</v>
      </c>
      <c r="AQ136" s="213" t="s">
        <v>6716</v>
      </c>
      <c r="AR136" s="213" t="s">
        <v>6715</v>
      </c>
      <c r="AS136" s="214">
        <v>45041</v>
      </c>
      <c r="AT136" s="222" t="s">
        <v>6721</v>
      </c>
      <c r="AU136" s="218">
        <v>10400</v>
      </c>
      <c r="AV136" s="218" t="s">
        <v>6718</v>
      </c>
      <c r="AW136" s="218" t="s">
        <v>19</v>
      </c>
      <c r="AX136" s="218">
        <v>3</v>
      </c>
      <c r="AY136" s="218" t="s">
        <v>6720</v>
      </c>
      <c r="AZ136" s="218" t="s">
        <v>6719</v>
      </c>
      <c r="BA136" s="219">
        <v>45041</v>
      </c>
      <c r="BB136" s="221" t="s">
        <v>5857</v>
      </c>
      <c r="BC136" s="213" t="s">
        <v>14</v>
      </c>
      <c r="BD136" s="213" t="s">
        <v>794</v>
      </c>
      <c r="BE136" s="213" t="s">
        <v>19</v>
      </c>
      <c r="BF136" s="213">
        <v>3</v>
      </c>
      <c r="BG136" s="213" t="s">
        <v>4733</v>
      </c>
      <c r="BH136" s="213" t="s">
        <v>14</v>
      </c>
      <c r="BI136" s="214">
        <v>45015</v>
      </c>
      <c r="BJ136" s="222" t="s">
        <v>6723</v>
      </c>
      <c r="BK136" s="222">
        <v>7259</v>
      </c>
      <c r="BL136" s="222" t="s">
        <v>6722</v>
      </c>
      <c r="BM136" s="222" t="s">
        <v>19</v>
      </c>
      <c r="BN136" s="222">
        <v>3</v>
      </c>
      <c r="BO136" s="222" t="s">
        <v>6720</v>
      </c>
      <c r="BP136" s="218" t="s">
        <v>6719</v>
      </c>
      <c r="BQ136" s="223">
        <v>45041</v>
      </c>
      <c r="BR136" s="221" t="s">
        <v>5861</v>
      </c>
      <c r="BS136" s="224">
        <v>10000</v>
      </c>
      <c r="BT136" s="224" t="s">
        <v>5858</v>
      </c>
      <c r="BU136" s="224" t="s">
        <v>19</v>
      </c>
      <c r="BV136" s="224">
        <v>3</v>
      </c>
      <c r="BW136" s="224" t="s">
        <v>5860</v>
      </c>
      <c r="BX136" s="224" t="s">
        <v>5859</v>
      </c>
      <c r="BY136" s="214">
        <v>45015</v>
      </c>
      <c r="BZ136" s="222" t="s">
        <v>6744</v>
      </c>
      <c r="CA136" s="222">
        <v>10600</v>
      </c>
      <c r="CB136" s="222" t="s">
        <v>6742</v>
      </c>
      <c r="CC136" s="222" t="s">
        <v>19</v>
      </c>
      <c r="CD136" s="222">
        <v>3</v>
      </c>
      <c r="CE136" s="222" t="s">
        <v>6743</v>
      </c>
      <c r="CF136" s="222" t="s">
        <v>5859</v>
      </c>
      <c r="CG136" s="223">
        <v>45041</v>
      </c>
      <c r="CH136" s="221" t="s">
        <v>10084</v>
      </c>
      <c r="CI136" s="222" t="e">
        <v>#N/A</v>
      </c>
      <c r="CJ136" s="222" t="e">
        <v>#N/A</v>
      </c>
      <c r="CK136" s="222" t="e">
        <v>#N/A</v>
      </c>
      <c r="CL136" s="222" t="e">
        <v>#N/A</v>
      </c>
      <c r="CM136" s="222" t="e">
        <v>#N/A</v>
      </c>
      <c r="CN136" s="222" t="e">
        <v>#N/A</v>
      </c>
      <c r="CO136" s="225" t="e">
        <v>#N/A</v>
      </c>
      <c r="CP136" s="222" t="s">
        <v>5862</v>
      </c>
      <c r="CQ136" s="224" t="s">
        <v>14</v>
      </c>
      <c r="CR136" s="224" t="s">
        <v>794</v>
      </c>
      <c r="CS136" s="224" t="s">
        <v>19</v>
      </c>
      <c r="CT136" s="224">
        <v>3</v>
      </c>
      <c r="CU136" s="224" t="s">
        <v>4733</v>
      </c>
      <c r="CV136" s="224" t="s">
        <v>14</v>
      </c>
      <c r="CW136" s="214">
        <v>45015</v>
      </c>
      <c r="CX136" s="222" t="s">
        <v>6730</v>
      </c>
      <c r="CY136" s="218">
        <v>577000</v>
      </c>
      <c r="CZ136" s="218" t="s">
        <v>6727</v>
      </c>
      <c r="DA136" s="218" t="s">
        <v>19</v>
      </c>
      <c r="DB136" s="218">
        <v>3</v>
      </c>
      <c r="DC136" s="218" t="s">
        <v>6735</v>
      </c>
      <c r="DD136" s="218" t="s">
        <v>6734</v>
      </c>
      <c r="DE136" s="220">
        <v>45041</v>
      </c>
      <c r="DF136" s="221" t="s">
        <v>6733</v>
      </c>
      <c r="DG136" s="213">
        <v>5637000</v>
      </c>
      <c r="DH136" s="224" t="s">
        <v>6731</v>
      </c>
      <c r="DI136" s="224" t="s">
        <v>19</v>
      </c>
      <c r="DJ136" s="224">
        <v>3</v>
      </c>
      <c r="DK136" s="224" t="s">
        <v>6732</v>
      </c>
      <c r="DL136" s="224" t="s">
        <v>6728</v>
      </c>
      <c r="DM136" s="214">
        <v>45041</v>
      </c>
      <c r="DN136" s="222" t="s">
        <v>6736</v>
      </c>
      <c r="DO136" s="218">
        <v>5423000</v>
      </c>
      <c r="DP136" s="222" t="s">
        <v>6731</v>
      </c>
      <c r="DQ136" s="222" t="s">
        <v>19</v>
      </c>
      <c r="DR136" s="222">
        <v>3</v>
      </c>
      <c r="DS136" s="222" t="s">
        <v>6735</v>
      </c>
      <c r="DT136" s="222" t="s">
        <v>6734</v>
      </c>
      <c r="DU136" s="223">
        <v>45041</v>
      </c>
      <c r="DV136" s="221" t="s">
        <v>6737</v>
      </c>
      <c r="DW136" s="213">
        <v>577000</v>
      </c>
      <c r="DX136" s="224" t="s">
        <v>6727</v>
      </c>
      <c r="DY136" s="224" t="s">
        <v>19</v>
      </c>
      <c r="DZ136" s="224">
        <v>3</v>
      </c>
      <c r="EA136" s="224" t="s">
        <v>6735</v>
      </c>
      <c r="EB136" s="224" t="s">
        <v>6734</v>
      </c>
      <c r="EC136" s="214">
        <v>45041</v>
      </c>
      <c r="ED136" s="222" t="s">
        <v>5313</v>
      </c>
      <c r="EE136" s="218">
        <v>0</v>
      </c>
      <c r="EF136" s="222" t="s">
        <v>794</v>
      </c>
      <c r="EG136" s="222" t="s">
        <v>19</v>
      </c>
      <c r="EH136" s="222">
        <v>3</v>
      </c>
      <c r="EI136" s="222" t="s">
        <v>5312</v>
      </c>
      <c r="EJ136" s="222" t="s">
        <v>14</v>
      </c>
      <c r="EK136" s="223">
        <v>45010</v>
      </c>
      <c r="EL136" s="221" t="s">
        <v>5854</v>
      </c>
      <c r="EM136" s="213">
        <v>0</v>
      </c>
      <c r="EN136" s="224" t="s">
        <v>794</v>
      </c>
      <c r="EO136" s="224" t="s">
        <v>19</v>
      </c>
      <c r="EP136" s="224">
        <v>3</v>
      </c>
      <c r="EQ136" s="224" t="s">
        <v>5312</v>
      </c>
      <c r="ER136" s="224" t="s">
        <v>14</v>
      </c>
      <c r="ES136" s="214">
        <v>45015</v>
      </c>
      <c r="ET136" s="222" t="s">
        <v>6726</v>
      </c>
      <c r="EU136" s="222">
        <v>9811</v>
      </c>
      <c r="EV136" s="222" t="s">
        <v>6688</v>
      </c>
      <c r="EW136" s="222" t="s">
        <v>19</v>
      </c>
      <c r="EX136" s="222">
        <v>3</v>
      </c>
      <c r="EY136" s="222" t="s">
        <v>6725</v>
      </c>
      <c r="EZ136" s="222" t="s">
        <v>6724</v>
      </c>
      <c r="FA136" s="223">
        <v>45041</v>
      </c>
      <c r="FB136" s="221" t="s">
        <v>6741</v>
      </c>
      <c r="FC136" s="224">
        <v>5</v>
      </c>
      <c r="FD136" s="224" t="s">
        <v>6738</v>
      </c>
      <c r="FE136" s="224" t="s">
        <v>19</v>
      </c>
      <c r="FF136" s="224">
        <v>3</v>
      </c>
      <c r="FG136" s="224" t="s">
        <v>6740</v>
      </c>
      <c r="FH136" s="224" t="s">
        <v>6739</v>
      </c>
      <c r="FI136" s="214">
        <v>45041</v>
      </c>
      <c r="FJ136" s="221" t="s">
        <v>5855</v>
      </c>
      <c r="FK136" s="222" t="s">
        <v>14</v>
      </c>
      <c r="FL136" s="222" t="s">
        <v>794</v>
      </c>
      <c r="FM136" s="222" t="s">
        <v>19</v>
      </c>
      <c r="FN136" s="222">
        <v>3</v>
      </c>
      <c r="FO136" s="222" t="s">
        <v>4733</v>
      </c>
      <c r="FP136" s="218" t="s">
        <v>14</v>
      </c>
      <c r="FQ136" s="219">
        <v>45015</v>
      </c>
      <c r="FR136" s="221" t="s">
        <v>5856</v>
      </c>
      <c r="FS136" s="224" t="s">
        <v>14</v>
      </c>
      <c r="FT136" s="224" t="s">
        <v>794</v>
      </c>
      <c r="FU136" s="224" t="s">
        <v>19</v>
      </c>
      <c r="FV136" s="224">
        <v>3</v>
      </c>
      <c r="FW136" s="224" t="s">
        <v>4733</v>
      </c>
      <c r="FX136" s="224" t="s">
        <v>14</v>
      </c>
      <c r="FY136" s="214">
        <v>45015</v>
      </c>
      <c r="FZ136" s="222" t="s">
        <v>4483</v>
      </c>
      <c r="GA136" s="222">
        <v>1</v>
      </c>
      <c r="GB136" s="222" t="s">
        <v>2373</v>
      </c>
      <c r="GC136" s="222" t="s">
        <v>30</v>
      </c>
      <c r="GD136" s="222">
        <v>2</v>
      </c>
      <c r="GE136" s="222" t="s">
        <v>14</v>
      </c>
      <c r="GF136" s="222" t="s">
        <v>14</v>
      </c>
      <c r="GG136" s="223">
        <v>44964</v>
      </c>
      <c r="GH136" s="221" t="s">
        <v>4489</v>
      </c>
      <c r="GI136" s="224">
        <v>3</v>
      </c>
      <c r="GJ136" s="224" t="s">
        <v>2373</v>
      </c>
      <c r="GK136" s="224" t="s">
        <v>30</v>
      </c>
      <c r="GL136" s="224">
        <v>2</v>
      </c>
      <c r="GM136" s="224" t="s">
        <v>14</v>
      </c>
      <c r="GN136" s="224" t="s">
        <v>14</v>
      </c>
      <c r="GO136" s="214">
        <v>44964</v>
      </c>
      <c r="GP136" s="222" t="s">
        <v>4484</v>
      </c>
      <c r="GQ136" s="222">
        <v>2</v>
      </c>
      <c r="GR136" s="222" t="s">
        <v>2373</v>
      </c>
      <c r="GS136" s="222" t="s">
        <v>30</v>
      </c>
      <c r="GT136" s="222">
        <v>2</v>
      </c>
      <c r="GU136" s="222" t="s">
        <v>14</v>
      </c>
      <c r="GV136" s="222" t="s">
        <v>14</v>
      </c>
      <c r="GW136" s="223">
        <v>44964</v>
      </c>
      <c r="GX136" s="221" t="s">
        <v>4490</v>
      </c>
      <c r="GY136" s="224">
        <v>3</v>
      </c>
      <c r="GZ136" s="224" t="s">
        <v>2373</v>
      </c>
      <c r="HA136" s="224" t="s">
        <v>30</v>
      </c>
      <c r="HB136" s="224">
        <v>2</v>
      </c>
      <c r="HC136" s="224" t="s">
        <v>14</v>
      </c>
      <c r="HD136" s="224" t="s">
        <v>14</v>
      </c>
      <c r="HE136" s="214">
        <v>44964</v>
      </c>
      <c r="HF136" s="222" t="s">
        <v>4482</v>
      </c>
      <c r="HG136" s="222">
        <v>0</v>
      </c>
      <c r="HH136" s="222" t="s">
        <v>2373</v>
      </c>
      <c r="HI136" s="222" t="s">
        <v>30</v>
      </c>
      <c r="HJ136" s="222">
        <v>2</v>
      </c>
      <c r="HK136" s="222" t="s">
        <v>14</v>
      </c>
      <c r="HL136" s="222" t="s">
        <v>14</v>
      </c>
      <c r="HM136" s="223">
        <v>44964</v>
      </c>
      <c r="HN136" s="221" t="s">
        <v>4488</v>
      </c>
      <c r="HO136" s="224">
        <v>2</v>
      </c>
      <c r="HP136" s="224" t="s">
        <v>2373</v>
      </c>
      <c r="HQ136" s="224" t="s">
        <v>30</v>
      </c>
      <c r="HR136" s="224">
        <v>2</v>
      </c>
      <c r="HS136" s="224" t="s">
        <v>14</v>
      </c>
      <c r="HT136" s="224" t="s">
        <v>14</v>
      </c>
      <c r="HU136" s="214">
        <v>44964</v>
      </c>
      <c r="HV136" s="222" t="s">
        <v>4485</v>
      </c>
      <c r="HW136" s="222">
        <v>3</v>
      </c>
      <c r="HX136" s="222" t="s">
        <v>2373</v>
      </c>
      <c r="HY136" s="222" t="s">
        <v>30</v>
      </c>
      <c r="HZ136" s="222">
        <v>2</v>
      </c>
      <c r="IA136" s="222" t="s">
        <v>14</v>
      </c>
      <c r="IB136" s="222" t="s">
        <v>14</v>
      </c>
      <c r="IC136" s="223">
        <v>44964</v>
      </c>
      <c r="ID136" s="221" t="s">
        <v>4487</v>
      </c>
      <c r="IE136" s="224">
        <v>2</v>
      </c>
      <c r="IF136" s="224" t="s">
        <v>2373</v>
      </c>
      <c r="IG136" s="224" t="s">
        <v>30</v>
      </c>
      <c r="IH136" s="224">
        <v>2</v>
      </c>
      <c r="II136" s="224" t="s">
        <v>14</v>
      </c>
      <c r="IJ136" s="224" t="s">
        <v>14</v>
      </c>
      <c r="IK136" s="214">
        <v>44964</v>
      </c>
      <c r="IL136" s="222" t="s">
        <v>4486</v>
      </c>
      <c r="IM136" s="222">
        <v>3</v>
      </c>
      <c r="IN136" s="222" t="s">
        <v>2373</v>
      </c>
      <c r="IO136" s="222" t="s">
        <v>30</v>
      </c>
      <c r="IP136" s="222">
        <v>2</v>
      </c>
      <c r="IQ136" s="222" t="s">
        <v>14</v>
      </c>
      <c r="IR136" s="222" t="s">
        <v>14</v>
      </c>
      <c r="IS136" s="223">
        <v>44964</v>
      </c>
    </row>
    <row r="137" spans="1:253" s="11" customFormat="1" ht="12.95" customHeight="1" x14ac:dyDescent="0.2">
      <c r="A137" s="11" t="s">
        <v>1174</v>
      </c>
      <c r="B137" s="11" t="s">
        <v>9257</v>
      </c>
      <c r="C137" s="11" t="s">
        <v>1175</v>
      </c>
      <c r="D137" s="11" t="s">
        <v>435</v>
      </c>
      <c r="E137" s="11" t="s">
        <v>8931</v>
      </c>
      <c r="F137" s="11" t="s">
        <v>1822</v>
      </c>
      <c r="G137" s="212">
        <v>18315000</v>
      </c>
      <c r="H137" s="213" t="s">
        <v>1819</v>
      </c>
      <c r="I137" s="213" t="s">
        <v>30</v>
      </c>
      <c r="J137" s="213">
        <v>2</v>
      </c>
      <c r="K137" s="213" t="s">
        <v>1821</v>
      </c>
      <c r="L137" s="213" t="s">
        <v>1820</v>
      </c>
      <c r="M137" s="214">
        <v>44769</v>
      </c>
      <c r="N137" s="221" t="s">
        <v>1186</v>
      </c>
      <c r="O137" s="216">
        <v>1259200</v>
      </c>
      <c r="P137" s="216" t="s">
        <v>1183</v>
      </c>
      <c r="Q137" s="216" t="s">
        <v>74</v>
      </c>
      <c r="R137" s="216">
        <v>1</v>
      </c>
      <c r="S137" s="216" t="s">
        <v>1185</v>
      </c>
      <c r="T137" s="216" t="s">
        <v>1184</v>
      </c>
      <c r="U137" s="217">
        <v>44187</v>
      </c>
      <c r="V137" s="221" t="s">
        <v>1276</v>
      </c>
      <c r="W137" s="213">
        <v>16797000</v>
      </c>
      <c r="X137" s="213" t="s">
        <v>1273</v>
      </c>
      <c r="Y137" s="213" t="s">
        <v>30</v>
      </c>
      <c r="Z137" s="213">
        <v>2</v>
      </c>
      <c r="AA137" s="213" t="s">
        <v>1275</v>
      </c>
      <c r="AB137" s="213" t="s">
        <v>1274</v>
      </c>
      <c r="AC137" s="214">
        <v>44281</v>
      </c>
      <c r="AD137" s="221" t="s">
        <v>1193</v>
      </c>
      <c r="AE137" s="218">
        <v>7607000</v>
      </c>
      <c r="AF137" s="218" t="s">
        <v>1187</v>
      </c>
      <c r="AG137" s="218" t="s">
        <v>19</v>
      </c>
      <c r="AH137" s="218">
        <v>3</v>
      </c>
      <c r="AI137" s="218" t="s">
        <v>1192</v>
      </c>
      <c r="AJ137" s="218" t="s">
        <v>1191</v>
      </c>
      <c r="AK137" s="219">
        <v>44187</v>
      </c>
      <c r="AL137" s="221" t="s">
        <v>6325</v>
      </c>
      <c r="AM137" s="213">
        <v>1083000</v>
      </c>
      <c r="AN137" s="213" t="s">
        <v>6310</v>
      </c>
      <c r="AO137" s="213" t="s">
        <v>30</v>
      </c>
      <c r="AP137" s="213">
        <v>2</v>
      </c>
      <c r="AQ137" s="213" t="s">
        <v>6324</v>
      </c>
      <c r="AR137" s="213" t="s">
        <v>6323</v>
      </c>
      <c r="AS137" s="214">
        <v>45019</v>
      </c>
      <c r="AT137" s="222" t="s">
        <v>1182</v>
      </c>
      <c r="AU137" s="218" t="s">
        <v>14</v>
      </c>
      <c r="AV137" s="218" t="s">
        <v>14</v>
      </c>
      <c r="AW137" s="218" t="s">
        <v>19</v>
      </c>
      <c r="AX137" s="218">
        <v>3</v>
      </c>
      <c r="AY137" s="218" t="s">
        <v>14</v>
      </c>
      <c r="AZ137" s="218" t="s">
        <v>14</v>
      </c>
      <c r="BA137" s="219">
        <v>44187</v>
      </c>
      <c r="BB137" s="221" t="s">
        <v>1181</v>
      </c>
      <c r="BC137" s="213" t="s">
        <v>14</v>
      </c>
      <c r="BD137" s="213" t="s">
        <v>14</v>
      </c>
      <c r="BE137" s="213" t="s">
        <v>19</v>
      </c>
      <c r="BF137" s="213">
        <v>3</v>
      </c>
      <c r="BG137" s="213" t="s">
        <v>14</v>
      </c>
      <c r="BH137" s="213" t="s">
        <v>14</v>
      </c>
      <c r="BI137" s="214">
        <v>44187</v>
      </c>
      <c r="BJ137" s="222" t="s">
        <v>6327</v>
      </c>
      <c r="BK137" s="222">
        <v>285</v>
      </c>
      <c r="BL137" s="222" t="s">
        <v>6264</v>
      </c>
      <c r="BM137" s="222" t="s">
        <v>30</v>
      </c>
      <c r="BN137" s="222">
        <v>2</v>
      </c>
      <c r="BO137" s="222" t="s">
        <v>6326</v>
      </c>
      <c r="BP137" s="218" t="s">
        <v>6265</v>
      </c>
      <c r="BQ137" s="223">
        <v>45019</v>
      </c>
      <c r="BR137" s="221" t="s">
        <v>1176</v>
      </c>
      <c r="BS137" s="224" t="s">
        <v>14</v>
      </c>
      <c r="BT137" s="224" t="s">
        <v>14</v>
      </c>
      <c r="BU137" s="224" t="s">
        <v>19</v>
      </c>
      <c r="BV137" s="224">
        <v>3</v>
      </c>
      <c r="BW137" s="224" t="s">
        <v>14</v>
      </c>
      <c r="BX137" s="224" t="s">
        <v>14</v>
      </c>
      <c r="BY137" s="214">
        <v>44187</v>
      </c>
      <c r="BZ137" s="222" t="s">
        <v>1177</v>
      </c>
      <c r="CA137" s="222" t="s">
        <v>14</v>
      </c>
      <c r="CB137" s="222" t="s">
        <v>14</v>
      </c>
      <c r="CC137" s="222" t="s">
        <v>19</v>
      </c>
      <c r="CD137" s="222">
        <v>3</v>
      </c>
      <c r="CE137" s="222" t="s">
        <v>14</v>
      </c>
      <c r="CF137" s="222" t="s">
        <v>14</v>
      </c>
      <c r="CG137" s="223">
        <v>44187</v>
      </c>
      <c r="CH137" s="221" t="s">
        <v>10085</v>
      </c>
      <c r="CI137" s="222" t="e">
        <v>#N/A</v>
      </c>
      <c r="CJ137" s="222" t="e">
        <v>#N/A</v>
      </c>
      <c r="CK137" s="222" t="e">
        <v>#N/A</v>
      </c>
      <c r="CL137" s="222" t="e">
        <v>#N/A</v>
      </c>
      <c r="CM137" s="222" t="e">
        <v>#N/A</v>
      </c>
      <c r="CN137" s="222" t="e">
        <v>#N/A</v>
      </c>
      <c r="CO137" s="225" t="e">
        <v>#N/A</v>
      </c>
      <c r="CP137" s="222" t="s">
        <v>1180</v>
      </c>
      <c r="CQ137" s="224" t="s">
        <v>14</v>
      </c>
      <c r="CR137" s="224" t="s">
        <v>14</v>
      </c>
      <c r="CS137" s="224" t="s">
        <v>19</v>
      </c>
      <c r="CT137" s="224">
        <v>3</v>
      </c>
      <c r="CU137" s="224" t="s">
        <v>14</v>
      </c>
      <c r="CV137" s="224" t="s">
        <v>14</v>
      </c>
      <c r="CW137" s="214">
        <v>44187</v>
      </c>
      <c r="CX137" s="222" t="s">
        <v>1825</v>
      </c>
      <c r="CY137" s="218">
        <v>6150000</v>
      </c>
      <c r="CZ137" s="218" t="s">
        <v>1823</v>
      </c>
      <c r="DA137" s="218" t="s">
        <v>19</v>
      </c>
      <c r="DB137" s="218">
        <v>3</v>
      </c>
      <c r="DC137" s="218" t="s">
        <v>1826</v>
      </c>
      <c r="DD137" s="218" t="s">
        <v>1824</v>
      </c>
      <c r="DE137" s="220">
        <v>44769</v>
      </c>
      <c r="DF137" s="221" t="s">
        <v>1190</v>
      </c>
      <c r="DG137" s="213">
        <v>9175000</v>
      </c>
      <c r="DH137" s="224" t="s">
        <v>1187</v>
      </c>
      <c r="DI137" s="224" t="s">
        <v>19</v>
      </c>
      <c r="DJ137" s="224">
        <v>3</v>
      </c>
      <c r="DK137" s="224" t="s">
        <v>1189</v>
      </c>
      <c r="DL137" s="224" t="s">
        <v>1188</v>
      </c>
      <c r="DM137" s="214">
        <v>44187</v>
      </c>
      <c r="DN137" s="222" t="s">
        <v>1196</v>
      </c>
      <c r="DO137" s="218">
        <v>1207000</v>
      </c>
      <c r="DP137" s="222" t="s">
        <v>1187</v>
      </c>
      <c r="DQ137" s="222" t="s">
        <v>19</v>
      </c>
      <c r="DR137" s="222">
        <v>3</v>
      </c>
      <c r="DS137" s="222" t="s">
        <v>1189</v>
      </c>
      <c r="DT137" s="222" t="s">
        <v>1188</v>
      </c>
      <c r="DU137" s="223">
        <v>44187</v>
      </c>
      <c r="DV137" s="221" t="s">
        <v>1827</v>
      </c>
      <c r="DW137" s="213">
        <v>715000</v>
      </c>
      <c r="DX137" s="224" t="s">
        <v>1823</v>
      </c>
      <c r="DY137" s="224" t="s">
        <v>19</v>
      </c>
      <c r="DZ137" s="224">
        <v>3</v>
      </c>
      <c r="EA137" s="224" t="s">
        <v>1826</v>
      </c>
      <c r="EB137" s="224" t="s">
        <v>1824</v>
      </c>
      <c r="EC137" s="214">
        <v>44769</v>
      </c>
      <c r="ED137" s="222" t="s">
        <v>1829</v>
      </c>
      <c r="EE137" s="218">
        <v>1910000</v>
      </c>
      <c r="EF137" s="222" t="s">
        <v>1823</v>
      </c>
      <c r="EG137" s="222" t="s">
        <v>19</v>
      </c>
      <c r="EH137" s="222">
        <v>3</v>
      </c>
      <c r="EI137" s="222" t="s">
        <v>1828</v>
      </c>
      <c r="EJ137" s="222" t="s">
        <v>1824</v>
      </c>
      <c r="EK137" s="223">
        <v>44769</v>
      </c>
      <c r="EL137" s="221" t="s">
        <v>1831</v>
      </c>
      <c r="EM137" s="213">
        <v>3525000</v>
      </c>
      <c r="EN137" s="224" t="s">
        <v>1823</v>
      </c>
      <c r="EO137" s="224" t="s">
        <v>19</v>
      </c>
      <c r="EP137" s="224">
        <v>3</v>
      </c>
      <c r="EQ137" s="224" t="s">
        <v>1830</v>
      </c>
      <c r="ER137" s="224" t="s">
        <v>1824</v>
      </c>
      <c r="ES137" s="214">
        <v>44769</v>
      </c>
      <c r="ET137" s="222" t="s">
        <v>6329</v>
      </c>
      <c r="EU137" s="222">
        <v>285</v>
      </c>
      <c r="EV137" s="222" t="s">
        <v>6264</v>
      </c>
      <c r="EW137" s="222" t="s">
        <v>30</v>
      </c>
      <c r="EX137" s="222">
        <v>2</v>
      </c>
      <c r="EY137" s="222" t="s">
        <v>6328</v>
      </c>
      <c r="EZ137" s="222" t="s">
        <v>6265</v>
      </c>
      <c r="FA137" s="223">
        <v>45019</v>
      </c>
      <c r="FB137" s="221" t="s">
        <v>1179</v>
      </c>
      <c r="FC137" s="224">
        <v>5</v>
      </c>
      <c r="FD137" s="224" t="s">
        <v>14</v>
      </c>
      <c r="FE137" s="224" t="s">
        <v>74</v>
      </c>
      <c r="FF137" s="224">
        <v>1</v>
      </c>
      <c r="FG137" s="224" t="s">
        <v>1178</v>
      </c>
      <c r="FH137" s="224" t="s">
        <v>14</v>
      </c>
      <c r="FI137" s="214">
        <v>44187</v>
      </c>
      <c r="FJ137" s="221" t="s">
        <v>1194</v>
      </c>
      <c r="FK137" s="222" t="s">
        <v>14</v>
      </c>
      <c r="FL137" s="222" t="s">
        <v>14</v>
      </c>
      <c r="FM137" s="222" t="s">
        <v>19</v>
      </c>
      <c r="FN137" s="222">
        <v>3</v>
      </c>
      <c r="FO137" s="222" t="s">
        <v>14</v>
      </c>
      <c r="FP137" s="218" t="s">
        <v>14</v>
      </c>
      <c r="FQ137" s="219">
        <v>44187</v>
      </c>
      <c r="FR137" s="221" t="s">
        <v>1195</v>
      </c>
      <c r="FS137" s="224" t="s">
        <v>14</v>
      </c>
      <c r="FT137" s="224" t="s">
        <v>14</v>
      </c>
      <c r="FU137" s="224" t="s">
        <v>19</v>
      </c>
      <c r="FV137" s="224">
        <v>3</v>
      </c>
      <c r="FW137" s="224" t="s">
        <v>14</v>
      </c>
      <c r="FX137" s="224" t="s">
        <v>14</v>
      </c>
      <c r="FY137" s="214">
        <v>44187</v>
      </c>
      <c r="FZ137" s="222" t="s">
        <v>3091</v>
      </c>
      <c r="GA137" s="222">
        <v>1</v>
      </c>
      <c r="GB137" s="222" t="s">
        <v>2373</v>
      </c>
      <c r="GC137" s="222" t="s">
        <v>30</v>
      </c>
      <c r="GD137" s="222">
        <v>2</v>
      </c>
      <c r="GE137" s="222" t="s">
        <v>14</v>
      </c>
      <c r="GF137" s="222" t="s">
        <v>14</v>
      </c>
      <c r="GG137" s="223">
        <v>44863</v>
      </c>
      <c r="GH137" s="221" t="s">
        <v>3097</v>
      </c>
      <c r="GI137" s="224">
        <v>3</v>
      </c>
      <c r="GJ137" s="224" t="s">
        <v>2373</v>
      </c>
      <c r="GK137" s="224" t="s">
        <v>30</v>
      </c>
      <c r="GL137" s="224">
        <v>2</v>
      </c>
      <c r="GM137" s="224" t="s">
        <v>14</v>
      </c>
      <c r="GN137" s="224" t="s">
        <v>14</v>
      </c>
      <c r="GO137" s="214">
        <v>44863</v>
      </c>
      <c r="GP137" s="222" t="s">
        <v>3092</v>
      </c>
      <c r="GQ137" s="222">
        <v>2</v>
      </c>
      <c r="GR137" s="222" t="s">
        <v>2373</v>
      </c>
      <c r="GS137" s="222" t="s">
        <v>30</v>
      </c>
      <c r="GT137" s="222">
        <v>2</v>
      </c>
      <c r="GU137" s="222" t="s">
        <v>14</v>
      </c>
      <c r="GV137" s="222" t="s">
        <v>14</v>
      </c>
      <c r="GW137" s="223">
        <v>44863</v>
      </c>
      <c r="GX137" s="221" t="s">
        <v>3098</v>
      </c>
      <c r="GY137" s="224">
        <v>0</v>
      </c>
      <c r="GZ137" s="224" t="s">
        <v>2373</v>
      </c>
      <c r="HA137" s="224" t="s">
        <v>30</v>
      </c>
      <c r="HB137" s="224">
        <v>2</v>
      </c>
      <c r="HC137" s="224" t="s">
        <v>14</v>
      </c>
      <c r="HD137" s="224" t="s">
        <v>14</v>
      </c>
      <c r="HE137" s="214">
        <v>44863</v>
      </c>
      <c r="HF137" s="222" t="s">
        <v>3090</v>
      </c>
      <c r="HG137" s="222">
        <v>2</v>
      </c>
      <c r="HH137" s="222" t="s">
        <v>2373</v>
      </c>
      <c r="HI137" s="222" t="s">
        <v>30</v>
      </c>
      <c r="HJ137" s="222">
        <v>2</v>
      </c>
      <c r="HK137" s="222" t="s">
        <v>14</v>
      </c>
      <c r="HL137" s="222" t="s">
        <v>14</v>
      </c>
      <c r="HM137" s="223">
        <v>44863</v>
      </c>
      <c r="HN137" s="221" t="s">
        <v>3096</v>
      </c>
      <c r="HO137" s="224">
        <v>3</v>
      </c>
      <c r="HP137" s="224" t="s">
        <v>2373</v>
      </c>
      <c r="HQ137" s="224" t="s">
        <v>30</v>
      </c>
      <c r="HR137" s="224">
        <v>2</v>
      </c>
      <c r="HS137" s="224" t="s">
        <v>14</v>
      </c>
      <c r="HT137" s="224" t="s">
        <v>14</v>
      </c>
      <c r="HU137" s="214">
        <v>44863</v>
      </c>
      <c r="HV137" s="222" t="s">
        <v>3093</v>
      </c>
      <c r="HW137" s="222">
        <v>3</v>
      </c>
      <c r="HX137" s="222" t="s">
        <v>2373</v>
      </c>
      <c r="HY137" s="222" t="s">
        <v>30</v>
      </c>
      <c r="HZ137" s="222">
        <v>2</v>
      </c>
      <c r="IA137" s="222" t="s">
        <v>14</v>
      </c>
      <c r="IB137" s="222" t="s">
        <v>14</v>
      </c>
      <c r="IC137" s="223">
        <v>44863</v>
      </c>
      <c r="ID137" s="221" t="s">
        <v>3095</v>
      </c>
      <c r="IE137" s="224">
        <v>2</v>
      </c>
      <c r="IF137" s="224" t="s">
        <v>2373</v>
      </c>
      <c r="IG137" s="224" t="s">
        <v>30</v>
      </c>
      <c r="IH137" s="224">
        <v>2</v>
      </c>
      <c r="II137" s="224" t="s">
        <v>14</v>
      </c>
      <c r="IJ137" s="224" t="s">
        <v>14</v>
      </c>
      <c r="IK137" s="214">
        <v>44863</v>
      </c>
      <c r="IL137" s="222" t="s">
        <v>3094</v>
      </c>
      <c r="IM137" s="222">
        <v>3</v>
      </c>
      <c r="IN137" s="222" t="s">
        <v>2373</v>
      </c>
      <c r="IO137" s="222" t="s">
        <v>30</v>
      </c>
      <c r="IP137" s="222">
        <v>2</v>
      </c>
      <c r="IQ137" s="222" t="s">
        <v>14</v>
      </c>
      <c r="IR137" s="222" t="s">
        <v>14</v>
      </c>
      <c r="IS137" s="223">
        <v>44863</v>
      </c>
    </row>
    <row r="138" spans="1:253" s="11" customFormat="1" ht="12.95" customHeight="1" x14ac:dyDescent="0.2">
      <c r="A138" s="11" t="s">
        <v>433</v>
      </c>
      <c r="B138" s="11" t="s">
        <v>9270</v>
      </c>
      <c r="C138" s="11" t="s">
        <v>434</v>
      </c>
      <c r="D138" s="11" t="s">
        <v>435</v>
      </c>
      <c r="E138" s="11" t="s">
        <v>8931</v>
      </c>
      <c r="F138" s="11" t="s">
        <v>1833</v>
      </c>
      <c r="G138" s="212">
        <v>18315000</v>
      </c>
      <c r="H138" s="213" t="s">
        <v>1819</v>
      </c>
      <c r="I138" s="213" t="s">
        <v>30</v>
      </c>
      <c r="J138" s="213">
        <v>2</v>
      </c>
      <c r="K138" s="213" t="s">
        <v>1821</v>
      </c>
      <c r="L138" s="213" t="s">
        <v>1832</v>
      </c>
      <c r="M138" s="214">
        <v>44769</v>
      </c>
      <c r="N138" s="227" t="s">
        <v>446</v>
      </c>
      <c r="O138" s="216">
        <v>19915</v>
      </c>
      <c r="P138" s="216" t="s">
        <v>443</v>
      </c>
      <c r="Q138" s="216" t="s">
        <v>30</v>
      </c>
      <c r="R138" s="216">
        <v>2</v>
      </c>
      <c r="S138" s="216" t="s">
        <v>445</v>
      </c>
      <c r="T138" s="216" t="s">
        <v>444</v>
      </c>
      <c r="U138" s="217">
        <v>43511</v>
      </c>
      <c r="V138" s="227" t="s">
        <v>1837</v>
      </c>
      <c r="W138" s="213">
        <v>1104000</v>
      </c>
      <c r="X138" s="213" t="s">
        <v>1834</v>
      </c>
      <c r="Y138" s="213" t="s">
        <v>30</v>
      </c>
      <c r="Z138" s="213">
        <v>2</v>
      </c>
      <c r="AA138" s="213" t="s">
        <v>1836</v>
      </c>
      <c r="AB138" s="213" t="s">
        <v>1835</v>
      </c>
      <c r="AC138" s="214">
        <v>44769</v>
      </c>
      <c r="AD138" s="227" t="s">
        <v>1839</v>
      </c>
      <c r="AE138" s="218">
        <v>827000</v>
      </c>
      <c r="AF138" s="218" t="s">
        <v>1834</v>
      </c>
      <c r="AG138" s="218" t="s">
        <v>30</v>
      </c>
      <c r="AH138" s="218">
        <v>2</v>
      </c>
      <c r="AI138" s="218" t="s">
        <v>1838</v>
      </c>
      <c r="AJ138" s="218" t="s">
        <v>1835</v>
      </c>
      <c r="AK138" s="219">
        <v>44769</v>
      </c>
      <c r="AL138" s="227" t="s">
        <v>6331</v>
      </c>
      <c r="AM138" s="213">
        <v>405000</v>
      </c>
      <c r="AN138" s="213" t="s">
        <v>6310</v>
      </c>
      <c r="AO138" s="213" t="s">
        <v>30</v>
      </c>
      <c r="AP138" s="213">
        <v>2</v>
      </c>
      <c r="AQ138" s="213" t="s">
        <v>6330</v>
      </c>
      <c r="AR138" s="213" t="s">
        <v>6323</v>
      </c>
      <c r="AS138" s="214">
        <v>45019</v>
      </c>
      <c r="AT138" s="228" t="s">
        <v>442</v>
      </c>
      <c r="AU138" s="218" t="s">
        <v>14</v>
      </c>
      <c r="AV138" s="218">
        <v>0</v>
      </c>
      <c r="AW138" s="218" t="s">
        <v>30</v>
      </c>
      <c r="AX138" s="218">
        <v>2</v>
      </c>
      <c r="AY138" s="218" t="s">
        <v>15</v>
      </c>
      <c r="AZ138" s="218">
        <v>0</v>
      </c>
      <c r="BA138" s="219">
        <v>43511</v>
      </c>
      <c r="BB138" s="227" t="s">
        <v>441</v>
      </c>
      <c r="BC138" s="213" t="s">
        <v>14</v>
      </c>
      <c r="BD138" s="213">
        <v>0</v>
      </c>
      <c r="BE138" s="213" t="s">
        <v>30</v>
      </c>
      <c r="BF138" s="213">
        <v>2</v>
      </c>
      <c r="BG138" s="213" t="s">
        <v>15</v>
      </c>
      <c r="BH138" s="213">
        <v>0</v>
      </c>
      <c r="BI138" s="214">
        <v>43511</v>
      </c>
      <c r="BJ138" s="228" t="s">
        <v>6333</v>
      </c>
      <c r="BK138" s="228">
        <v>54</v>
      </c>
      <c r="BL138" s="228" t="s">
        <v>6264</v>
      </c>
      <c r="BM138" s="228" t="s">
        <v>30</v>
      </c>
      <c r="BN138" s="228">
        <v>2</v>
      </c>
      <c r="BO138" s="228" t="s">
        <v>6332</v>
      </c>
      <c r="BP138" s="218" t="s">
        <v>6265</v>
      </c>
      <c r="BQ138" s="229">
        <v>45019</v>
      </c>
      <c r="BR138" s="227" t="s">
        <v>436</v>
      </c>
      <c r="BS138" s="230" t="s">
        <v>14</v>
      </c>
      <c r="BT138" s="230">
        <v>0</v>
      </c>
      <c r="BU138" s="230" t="s">
        <v>30</v>
      </c>
      <c r="BV138" s="230">
        <v>2</v>
      </c>
      <c r="BW138" s="230" t="s">
        <v>15</v>
      </c>
      <c r="BX138" s="230">
        <v>0</v>
      </c>
      <c r="BY138" s="214">
        <v>43511</v>
      </c>
      <c r="BZ138" s="228" t="s">
        <v>437</v>
      </c>
      <c r="CA138" s="228" t="s">
        <v>14</v>
      </c>
      <c r="CB138" s="228">
        <v>0</v>
      </c>
      <c r="CC138" s="228" t="s">
        <v>14</v>
      </c>
      <c r="CD138" s="228" t="s">
        <v>14</v>
      </c>
      <c r="CE138" s="228" t="s">
        <v>15</v>
      </c>
      <c r="CF138" s="228">
        <v>0</v>
      </c>
      <c r="CG138" s="229">
        <v>43511</v>
      </c>
      <c r="CH138" s="227" t="s">
        <v>10086</v>
      </c>
      <c r="CI138" s="228" t="e">
        <v>#N/A</v>
      </c>
      <c r="CJ138" s="228" t="e">
        <v>#N/A</v>
      </c>
      <c r="CK138" s="228" t="e">
        <v>#N/A</v>
      </c>
      <c r="CL138" s="228" t="e">
        <v>#N/A</v>
      </c>
      <c r="CM138" s="228" t="e">
        <v>#N/A</v>
      </c>
      <c r="CN138" s="228" t="e">
        <v>#N/A</v>
      </c>
      <c r="CO138" s="231" t="e">
        <v>#N/A</v>
      </c>
      <c r="CP138" s="228" t="s">
        <v>440</v>
      </c>
      <c r="CQ138" s="230" t="s">
        <v>14</v>
      </c>
      <c r="CR138" s="230">
        <v>0</v>
      </c>
      <c r="CS138" s="230" t="s">
        <v>30</v>
      </c>
      <c r="CT138" s="230">
        <v>2</v>
      </c>
      <c r="CU138" s="230" t="s">
        <v>15</v>
      </c>
      <c r="CV138" s="230">
        <v>0</v>
      </c>
      <c r="CW138" s="214">
        <v>43511</v>
      </c>
      <c r="CX138" s="228" t="s">
        <v>1840</v>
      </c>
      <c r="CY138" s="218">
        <v>827000</v>
      </c>
      <c r="CZ138" s="218" t="s">
        <v>1823</v>
      </c>
      <c r="DA138" s="218" t="s">
        <v>19</v>
      </c>
      <c r="DB138" s="218">
        <v>3</v>
      </c>
      <c r="DC138" s="218" t="s">
        <v>1846</v>
      </c>
      <c r="DD138" s="218" t="s">
        <v>1841</v>
      </c>
      <c r="DE138" s="220">
        <v>44769</v>
      </c>
      <c r="DF138" s="227" t="s">
        <v>1843</v>
      </c>
      <c r="DG138" s="213">
        <v>277000</v>
      </c>
      <c r="DH138" s="230" t="s">
        <v>1823</v>
      </c>
      <c r="DI138" s="230" t="s">
        <v>19</v>
      </c>
      <c r="DJ138" s="230">
        <v>3</v>
      </c>
      <c r="DK138" s="230" t="s">
        <v>1842</v>
      </c>
      <c r="DL138" s="230" t="s">
        <v>1841</v>
      </c>
      <c r="DM138" s="214">
        <v>44769</v>
      </c>
      <c r="DN138" s="228" t="s">
        <v>1845</v>
      </c>
      <c r="DO138" s="218">
        <v>0</v>
      </c>
      <c r="DP138" s="228" t="s">
        <v>1823</v>
      </c>
      <c r="DQ138" s="228" t="s">
        <v>19</v>
      </c>
      <c r="DR138" s="228">
        <v>3</v>
      </c>
      <c r="DS138" s="228" t="s">
        <v>1844</v>
      </c>
      <c r="DT138" s="228" t="s">
        <v>1841</v>
      </c>
      <c r="DU138" s="229">
        <v>44769</v>
      </c>
      <c r="DV138" s="227" t="s">
        <v>1847</v>
      </c>
      <c r="DW138" s="213">
        <v>0</v>
      </c>
      <c r="DX138" s="230" t="s">
        <v>1823</v>
      </c>
      <c r="DY138" s="230" t="s">
        <v>19</v>
      </c>
      <c r="DZ138" s="230">
        <v>3</v>
      </c>
      <c r="EA138" s="230" t="s">
        <v>1846</v>
      </c>
      <c r="EB138" s="230" t="s">
        <v>1841</v>
      </c>
      <c r="EC138" s="214">
        <v>44769</v>
      </c>
      <c r="ED138" s="228" t="s">
        <v>1849</v>
      </c>
      <c r="EE138" s="218">
        <v>0</v>
      </c>
      <c r="EF138" s="228" t="s">
        <v>1823</v>
      </c>
      <c r="EG138" s="228" t="s">
        <v>19</v>
      </c>
      <c r="EH138" s="228">
        <v>3</v>
      </c>
      <c r="EI138" s="228" t="s">
        <v>1848</v>
      </c>
      <c r="EJ138" s="228" t="s">
        <v>1841</v>
      </c>
      <c r="EK138" s="229">
        <v>44769</v>
      </c>
      <c r="EL138" s="227" t="s">
        <v>1851</v>
      </c>
      <c r="EM138" s="213">
        <v>827000</v>
      </c>
      <c r="EN138" s="230" t="s">
        <v>1823</v>
      </c>
      <c r="EO138" s="230" t="s">
        <v>19</v>
      </c>
      <c r="EP138" s="230">
        <v>3</v>
      </c>
      <c r="EQ138" s="230" t="s">
        <v>1850</v>
      </c>
      <c r="ER138" s="230" t="s">
        <v>1841</v>
      </c>
      <c r="ES138" s="214">
        <v>44769</v>
      </c>
      <c r="ET138" s="228" t="s">
        <v>6334</v>
      </c>
      <c r="EU138" s="228">
        <v>285</v>
      </c>
      <c r="EV138" s="228" t="s">
        <v>6264</v>
      </c>
      <c r="EW138" s="228" t="s">
        <v>30</v>
      </c>
      <c r="EX138" s="228">
        <v>2</v>
      </c>
      <c r="EY138" s="228" t="s">
        <v>6328</v>
      </c>
      <c r="EZ138" s="228" t="s">
        <v>6265</v>
      </c>
      <c r="FA138" s="229">
        <v>45019</v>
      </c>
      <c r="FB138" s="227" t="s">
        <v>439</v>
      </c>
      <c r="FC138" s="230">
        <v>5</v>
      </c>
      <c r="FD138" s="230">
        <v>0</v>
      </c>
      <c r="FE138" s="230" t="s">
        <v>30</v>
      </c>
      <c r="FF138" s="230">
        <v>2</v>
      </c>
      <c r="FG138" s="230" t="s">
        <v>438</v>
      </c>
      <c r="FH138" s="230">
        <v>0</v>
      </c>
      <c r="FI138" s="214">
        <v>43511</v>
      </c>
      <c r="FJ138" s="227" t="s">
        <v>447</v>
      </c>
      <c r="FK138" s="228" t="s">
        <v>14</v>
      </c>
      <c r="FL138" s="228">
        <v>0</v>
      </c>
      <c r="FM138" s="228" t="s">
        <v>30</v>
      </c>
      <c r="FN138" s="228">
        <v>2</v>
      </c>
      <c r="FO138" s="228">
        <v>0</v>
      </c>
      <c r="FP138" s="218">
        <v>0</v>
      </c>
      <c r="FQ138" s="219">
        <v>43511</v>
      </c>
      <c r="FR138" s="227" t="s">
        <v>448</v>
      </c>
      <c r="FS138" s="230" t="s">
        <v>14</v>
      </c>
      <c r="FT138" s="230">
        <v>0</v>
      </c>
      <c r="FU138" s="230" t="s">
        <v>30</v>
      </c>
      <c r="FV138" s="230">
        <v>2</v>
      </c>
      <c r="FW138" s="230">
        <v>0</v>
      </c>
      <c r="FX138" s="230">
        <v>0</v>
      </c>
      <c r="FY138" s="214">
        <v>43511</v>
      </c>
      <c r="FZ138" s="228" t="s">
        <v>3100</v>
      </c>
      <c r="GA138" s="228">
        <v>1</v>
      </c>
      <c r="GB138" s="228" t="s">
        <v>2373</v>
      </c>
      <c r="GC138" s="228" t="s">
        <v>30</v>
      </c>
      <c r="GD138" s="228">
        <v>2</v>
      </c>
      <c r="GE138" s="228" t="s">
        <v>14</v>
      </c>
      <c r="GF138" s="228" t="s">
        <v>14</v>
      </c>
      <c r="GG138" s="229">
        <v>44863</v>
      </c>
      <c r="GH138" s="227" t="s">
        <v>3106</v>
      </c>
      <c r="GI138" s="230">
        <v>3</v>
      </c>
      <c r="GJ138" s="230" t="s">
        <v>2373</v>
      </c>
      <c r="GK138" s="230" t="s">
        <v>30</v>
      </c>
      <c r="GL138" s="230">
        <v>2</v>
      </c>
      <c r="GM138" s="230" t="s">
        <v>14</v>
      </c>
      <c r="GN138" s="230" t="s">
        <v>14</v>
      </c>
      <c r="GO138" s="214">
        <v>44863</v>
      </c>
      <c r="GP138" s="228" t="s">
        <v>3101</v>
      </c>
      <c r="GQ138" s="228">
        <v>2</v>
      </c>
      <c r="GR138" s="228" t="s">
        <v>2373</v>
      </c>
      <c r="GS138" s="228" t="s">
        <v>30</v>
      </c>
      <c r="GT138" s="228">
        <v>2</v>
      </c>
      <c r="GU138" s="228" t="s">
        <v>14</v>
      </c>
      <c r="GV138" s="228" t="s">
        <v>14</v>
      </c>
      <c r="GW138" s="229">
        <v>44863</v>
      </c>
      <c r="GX138" s="227" t="s">
        <v>3107</v>
      </c>
      <c r="GY138" s="230">
        <v>0</v>
      </c>
      <c r="GZ138" s="230" t="s">
        <v>2373</v>
      </c>
      <c r="HA138" s="230" t="s">
        <v>30</v>
      </c>
      <c r="HB138" s="230">
        <v>2</v>
      </c>
      <c r="HC138" s="230" t="s">
        <v>14</v>
      </c>
      <c r="HD138" s="230" t="s">
        <v>14</v>
      </c>
      <c r="HE138" s="214">
        <v>44863</v>
      </c>
      <c r="HF138" s="228" t="s">
        <v>3099</v>
      </c>
      <c r="HG138" s="228">
        <v>2</v>
      </c>
      <c r="HH138" s="228" t="s">
        <v>2373</v>
      </c>
      <c r="HI138" s="228" t="s">
        <v>30</v>
      </c>
      <c r="HJ138" s="228">
        <v>2</v>
      </c>
      <c r="HK138" s="228" t="s">
        <v>14</v>
      </c>
      <c r="HL138" s="228" t="s">
        <v>14</v>
      </c>
      <c r="HM138" s="229">
        <v>44863</v>
      </c>
      <c r="HN138" s="227" t="s">
        <v>3105</v>
      </c>
      <c r="HO138" s="230">
        <v>3</v>
      </c>
      <c r="HP138" s="230" t="s">
        <v>2373</v>
      </c>
      <c r="HQ138" s="230" t="s">
        <v>30</v>
      </c>
      <c r="HR138" s="230">
        <v>2</v>
      </c>
      <c r="HS138" s="230" t="s">
        <v>14</v>
      </c>
      <c r="HT138" s="230" t="s">
        <v>14</v>
      </c>
      <c r="HU138" s="214">
        <v>44863</v>
      </c>
      <c r="HV138" s="228" t="s">
        <v>3102</v>
      </c>
      <c r="HW138" s="228">
        <v>3</v>
      </c>
      <c r="HX138" s="228" t="s">
        <v>2373</v>
      </c>
      <c r="HY138" s="228" t="s">
        <v>30</v>
      </c>
      <c r="HZ138" s="228">
        <v>2</v>
      </c>
      <c r="IA138" s="228" t="s">
        <v>14</v>
      </c>
      <c r="IB138" s="228" t="s">
        <v>14</v>
      </c>
      <c r="IC138" s="229">
        <v>44863</v>
      </c>
      <c r="ID138" s="227" t="s">
        <v>3104</v>
      </c>
      <c r="IE138" s="230">
        <v>2</v>
      </c>
      <c r="IF138" s="230" t="s">
        <v>2373</v>
      </c>
      <c r="IG138" s="230" t="s">
        <v>30</v>
      </c>
      <c r="IH138" s="230">
        <v>2</v>
      </c>
      <c r="II138" s="230" t="s">
        <v>14</v>
      </c>
      <c r="IJ138" s="230" t="s">
        <v>14</v>
      </c>
      <c r="IK138" s="214">
        <v>44863</v>
      </c>
      <c r="IL138" s="228" t="s">
        <v>3103</v>
      </c>
      <c r="IM138" s="228">
        <v>3</v>
      </c>
      <c r="IN138" s="228" t="s">
        <v>2373</v>
      </c>
      <c r="IO138" s="228" t="s">
        <v>30</v>
      </c>
      <c r="IP138" s="228">
        <v>2</v>
      </c>
      <c r="IQ138" s="228" t="s">
        <v>14</v>
      </c>
      <c r="IR138" s="228" t="s">
        <v>14</v>
      </c>
      <c r="IS138" s="229">
        <v>44863</v>
      </c>
    </row>
    <row r="139" spans="1:253" s="11" customFormat="1" ht="12.95" customHeight="1" x14ac:dyDescent="0.2">
      <c r="A139" s="11" t="s">
        <v>449</v>
      </c>
      <c r="B139" s="11" t="s">
        <v>9284</v>
      </c>
      <c r="C139" s="11" t="s">
        <v>450</v>
      </c>
      <c r="D139" s="11" t="s">
        <v>435</v>
      </c>
      <c r="E139" s="11" t="s">
        <v>8931</v>
      </c>
      <c r="F139" s="11" t="s">
        <v>1853</v>
      </c>
      <c r="G139" s="212">
        <v>18315000</v>
      </c>
      <c r="H139" s="213" t="s">
        <v>1852</v>
      </c>
      <c r="I139" s="213" t="s">
        <v>30</v>
      </c>
      <c r="J139" s="213">
        <v>2</v>
      </c>
      <c r="K139" s="213" t="s">
        <v>1821</v>
      </c>
      <c r="L139" s="213" t="s">
        <v>1820</v>
      </c>
      <c r="M139" s="214">
        <v>44769</v>
      </c>
      <c r="N139" s="221" t="s">
        <v>951</v>
      </c>
      <c r="O139" s="216">
        <v>154623</v>
      </c>
      <c r="P139" s="216" t="s">
        <v>948</v>
      </c>
      <c r="Q139" s="216" t="s">
        <v>30</v>
      </c>
      <c r="R139" s="216">
        <v>2</v>
      </c>
      <c r="S139" s="216" t="s">
        <v>950</v>
      </c>
      <c r="T139" s="216" t="s">
        <v>949</v>
      </c>
      <c r="U139" s="217">
        <v>43914</v>
      </c>
      <c r="V139" s="221" t="s">
        <v>1998</v>
      </c>
      <c r="W139" s="213">
        <v>3187000</v>
      </c>
      <c r="X139" s="213" t="s">
        <v>1854</v>
      </c>
      <c r="Y139" s="213" t="s">
        <v>1882</v>
      </c>
      <c r="Z139" s="213">
        <v>2</v>
      </c>
      <c r="AA139" s="213" t="s">
        <v>1997</v>
      </c>
      <c r="AB139" s="213" t="s">
        <v>1855</v>
      </c>
      <c r="AC139" s="214">
        <v>44774</v>
      </c>
      <c r="AD139" s="221" t="s">
        <v>2000</v>
      </c>
      <c r="AE139" s="218">
        <v>1248000</v>
      </c>
      <c r="AF139" s="218" t="s">
        <v>1854</v>
      </c>
      <c r="AG139" s="218" t="s">
        <v>1882</v>
      </c>
      <c r="AH139" s="218">
        <v>2</v>
      </c>
      <c r="AI139" s="218" t="s">
        <v>1999</v>
      </c>
      <c r="AJ139" s="218" t="s">
        <v>1855</v>
      </c>
      <c r="AK139" s="219">
        <v>44774</v>
      </c>
      <c r="AL139" s="221" t="s">
        <v>6336</v>
      </c>
      <c r="AM139" s="213">
        <v>125000</v>
      </c>
      <c r="AN139" s="213" t="s">
        <v>6310</v>
      </c>
      <c r="AO139" s="213" t="s">
        <v>30</v>
      </c>
      <c r="AP139" s="213">
        <v>2</v>
      </c>
      <c r="AQ139" s="213" t="s">
        <v>6335</v>
      </c>
      <c r="AR139" s="213" t="s">
        <v>6323</v>
      </c>
      <c r="AS139" s="214">
        <v>45019</v>
      </c>
      <c r="AT139" s="222" t="s">
        <v>460</v>
      </c>
      <c r="AU139" s="218" t="s">
        <v>14</v>
      </c>
      <c r="AV139" s="218">
        <v>0</v>
      </c>
      <c r="AW139" s="218" t="s">
        <v>30</v>
      </c>
      <c r="AX139" s="218">
        <v>2</v>
      </c>
      <c r="AY139" s="218" t="s">
        <v>255</v>
      </c>
      <c r="AZ139" s="218" t="s">
        <v>455</v>
      </c>
      <c r="BA139" s="219">
        <v>43511</v>
      </c>
      <c r="BB139" s="221" t="s">
        <v>459</v>
      </c>
      <c r="BC139" s="213" t="s">
        <v>14</v>
      </c>
      <c r="BD139" s="213">
        <v>0</v>
      </c>
      <c r="BE139" s="213" t="s">
        <v>30</v>
      </c>
      <c r="BF139" s="213">
        <v>2</v>
      </c>
      <c r="BG139" s="213" t="s">
        <v>255</v>
      </c>
      <c r="BH139" s="213" t="s">
        <v>455</v>
      </c>
      <c r="BI139" s="214">
        <v>43511</v>
      </c>
      <c r="BJ139" s="222" t="s">
        <v>6338</v>
      </c>
      <c r="BK139" s="222">
        <v>30</v>
      </c>
      <c r="BL139" s="222" t="s">
        <v>6264</v>
      </c>
      <c r="BM139" s="222" t="s">
        <v>30</v>
      </c>
      <c r="BN139" s="222">
        <v>2</v>
      </c>
      <c r="BO139" s="222" t="s">
        <v>6337</v>
      </c>
      <c r="BP139" s="218" t="s">
        <v>6265</v>
      </c>
      <c r="BQ139" s="223">
        <v>45019</v>
      </c>
      <c r="BR139" s="221" t="s">
        <v>451</v>
      </c>
      <c r="BS139" s="224" t="s">
        <v>14</v>
      </c>
      <c r="BT139" s="224">
        <v>0</v>
      </c>
      <c r="BU139" s="224" t="s">
        <v>30</v>
      </c>
      <c r="BV139" s="224">
        <v>2</v>
      </c>
      <c r="BW139" s="224" t="s">
        <v>255</v>
      </c>
      <c r="BX139" s="224">
        <v>0</v>
      </c>
      <c r="BY139" s="214">
        <v>43511</v>
      </c>
      <c r="BZ139" s="222" t="s">
        <v>454</v>
      </c>
      <c r="CA139" s="222">
        <v>0</v>
      </c>
      <c r="CB139" s="222" t="s">
        <v>14</v>
      </c>
      <c r="CC139" s="222" t="s">
        <v>30</v>
      </c>
      <c r="CD139" s="222">
        <v>2</v>
      </c>
      <c r="CE139" s="222" t="s">
        <v>453</v>
      </c>
      <c r="CF139" s="222" t="s">
        <v>452</v>
      </c>
      <c r="CG139" s="223">
        <v>43511</v>
      </c>
      <c r="CH139" s="221" t="s">
        <v>10087</v>
      </c>
      <c r="CI139" s="222" t="e">
        <v>#N/A</v>
      </c>
      <c r="CJ139" s="222" t="e">
        <v>#N/A</v>
      </c>
      <c r="CK139" s="222" t="e">
        <v>#N/A</v>
      </c>
      <c r="CL139" s="222" t="e">
        <v>#N/A</v>
      </c>
      <c r="CM139" s="222" t="e">
        <v>#N/A</v>
      </c>
      <c r="CN139" s="222" t="e">
        <v>#N/A</v>
      </c>
      <c r="CO139" s="225" t="e">
        <v>#N/A</v>
      </c>
      <c r="CP139" s="222" t="s">
        <v>458</v>
      </c>
      <c r="CQ139" s="224" t="s">
        <v>14</v>
      </c>
      <c r="CR139" s="224">
        <v>0</v>
      </c>
      <c r="CS139" s="224" t="s">
        <v>30</v>
      </c>
      <c r="CT139" s="224">
        <v>2</v>
      </c>
      <c r="CU139" s="224" t="s">
        <v>255</v>
      </c>
      <c r="CV139" s="224">
        <v>0</v>
      </c>
      <c r="CW139" s="214">
        <v>43511</v>
      </c>
      <c r="CX139" s="222" t="s">
        <v>1856</v>
      </c>
      <c r="CY139" s="218">
        <v>1248000</v>
      </c>
      <c r="CZ139" s="218" t="s">
        <v>1854</v>
      </c>
      <c r="DA139" s="218" t="s">
        <v>1882</v>
      </c>
      <c r="DB139" s="218">
        <v>2</v>
      </c>
      <c r="DC139" s="218" t="s">
        <v>1992</v>
      </c>
      <c r="DD139" s="218" t="s">
        <v>1855</v>
      </c>
      <c r="DE139" s="220">
        <v>44774</v>
      </c>
      <c r="DF139" s="221" t="s">
        <v>1860</v>
      </c>
      <c r="DG139" s="213">
        <v>1939000</v>
      </c>
      <c r="DH139" s="224" t="s">
        <v>1857</v>
      </c>
      <c r="DI139" s="224" t="s">
        <v>19</v>
      </c>
      <c r="DJ139" s="224">
        <v>3</v>
      </c>
      <c r="DK139" s="224" t="s">
        <v>1859</v>
      </c>
      <c r="DL139" s="224" t="s">
        <v>1858</v>
      </c>
      <c r="DM139" s="214">
        <v>44769</v>
      </c>
      <c r="DN139" s="222" t="s">
        <v>1996</v>
      </c>
      <c r="DO139" s="218">
        <v>0</v>
      </c>
      <c r="DP139" s="222" t="s">
        <v>1854</v>
      </c>
      <c r="DQ139" s="222" t="s">
        <v>1882</v>
      </c>
      <c r="DR139" s="222">
        <v>2</v>
      </c>
      <c r="DS139" s="222" t="s">
        <v>1992</v>
      </c>
      <c r="DT139" s="222" t="s">
        <v>1855</v>
      </c>
      <c r="DU139" s="223">
        <v>44774</v>
      </c>
      <c r="DV139" s="221" t="s">
        <v>1995</v>
      </c>
      <c r="DW139" s="213">
        <v>0</v>
      </c>
      <c r="DX139" s="224" t="s">
        <v>1854</v>
      </c>
      <c r="DY139" s="224" t="s">
        <v>1882</v>
      </c>
      <c r="DZ139" s="224">
        <v>2</v>
      </c>
      <c r="EA139" s="224" t="s">
        <v>1992</v>
      </c>
      <c r="EB139" s="224" t="s">
        <v>1855</v>
      </c>
      <c r="EC139" s="214">
        <v>44774</v>
      </c>
      <c r="ED139" s="222" t="s">
        <v>1994</v>
      </c>
      <c r="EE139" s="218">
        <v>0</v>
      </c>
      <c r="EF139" s="222" t="s">
        <v>1854</v>
      </c>
      <c r="EG139" s="222" t="s">
        <v>1882</v>
      </c>
      <c r="EH139" s="222">
        <v>2</v>
      </c>
      <c r="EI139" s="222" t="s">
        <v>1992</v>
      </c>
      <c r="EJ139" s="222" t="s">
        <v>1855</v>
      </c>
      <c r="EK139" s="223">
        <v>44774</v>
      </c>
      <c r="EL139" s="221" t="s">
        <v>1993</v>
      </c>
      <c r="EM139" s="213">
        <v>1248000</v>
      </c>
      <c r="EN139" s="224" t="s">
        <v>1854</v>
      </c>
      <c r="EO139" s="224" t="s">
        <v>30</v>
      </c>
      <c r="EP139" s="224">
        <v>2</v>
      </c>
      <c r="EQ139" s="224" t="s">
        <v>1992</v>
      </c>
      <c r="ER139" s="224" t="s">
        <v>1855</v>
      </c>
      <c r="ES139" s="214">
        <v>44774</v>
      </c>
      <c r="ET139" s="222" t="s">
        <v>6339</v>
      </c>
      <c r="EU139" s="222">
        <v>285</v>
      </c>
      <c r="EV139" s="222" t="s">
        <v>6264</v>
      </c>
      <c r="EW139" s="222" t="s">
        <v>30</v>
      </c>
      <c r="EX139" s="222">
        <v>2</v>
      </c>
      <c r="EY139" s="222" t="s">
        <v>6328</v>
      </c>
      <c r="EZ139" s="222" t="s">
        <v>6265</v>
      </c>
      <c r="FA139" s="223">
        <v>45019</v>
      </c>
      <c r="FB139" s="221" t="s">
        <v>457</v>
      </c>
      <c r="FC139" s="224">
        <v>3</v>
      </c>
      <c r="FD139" s="224">
        <v>0</v>
      </c>
      <c r="FE139" s="224" t="s">
        <v>30</v>
      </c>
      <c r="FF139" s="224">
        <v>2</v>
      </c>
      <c r="FG139" s="224" t="s">
        <v>456</v>
      </c>
      <c r="FH139" s="224" t="s">
        <v>455</v>
      </c>
      <c r="FI139" s="214">
        <v>43511</v>
      </c>
      <c r="FJ139" s="221" t="s">
        <v>461</v>
      </c>
      <c r="FK139" s="222" t="s">
        <v>14</v>
      </c>
      <c r="FL139" s="222">
        <v>0</v>
      </c>
      <c r="FM139" s="222" t="s">
        <v>30</v>
      </c>
      <c r="FN139" s="222">
        <v>2</v>
      </c>
      <c r="FO139" s="222" t="s">
        <v>255</v>
      </c>
      <c r="FP139" s="218" t="s">
        <v>455</v>
      </c>
      <c r="FQ139" s="219">
        <v>43511</v>
      </c>
      <c r="FR139" s="221" t="s">
        <v>462</v>
      </c>
      <c r="FS139" s="224" t="s">
        <v>14</v>
      </c>
      <c r="FT139" s="224">
        <v>0</v>
      </c>
      <c r="FU139" s="224" t="s">
        <v>30</v>
      </c>
      <c r="FV139" s="224">
        <v>2</v>
      </c>
      <c r="FW139" s="224" t="s">
        <v>255</v>
      </c>
      <c r="FX139" s="224">
        <v>0</v>
      </c>
      <c r="FY139" s="214">
        <v>43511</v>
      </c>
      <c r="FZ139" s="222" t="s">
        <v>3109</v>
      </c>
      <c r="GA139" s="222">
        <v>1</v>
      </c>
      <c r="GB139" s="222" t="s">
        <v>2373</v>
      </c>
      <c r="GC139" s="222" t="s">
        <v>30</v>
      </c>
      <c r="GD139" s="222">
        <v>2</v>
      </c>
      <c r="GE139" s="222" t="s">
        <v>14</v>
      </c>
      <c r="GF139" s="222" t="s">
        <v>14</v>
      </c>
      <c r="GG139" s="223">
        <v>44863</v>
      </c>
      <c r="GH139" s="221" t="s">
        <v>3115</v>
      </c>
      <c r="GI139" s="224">
        <v>3</v>
      </c>
      <c r="GJ139" s="224" t="s">
        <v>2373</v>
      </c>
      <c r="GK139" s="224" t="s">
        <v>30</v>
      </c>
      <c r="GL139" s="224">
        <v>2</v>
      </c>
      <c r="GM139" s="224" t="s">
        <v>14</v>
      </c>
      <c r="GN139" s="224" t="s">
        <v>14</v>
      </c>
      <c r="GO139" s="214">
        <v>44863</v>
      </c>
      <c r="GP139" s="222" t="s">
        <v>3110</v>
      </c>
      <c r="GQ139" s="222">
        <v>2</v>
      </c>
      <c r="GR139" s="222" t="s">
        <v>2373</v>
      </c>
      <c r="GS139" s="222" t="s">
        <v>30</v>
      </c>
      <c r="GT139" s="222">
        <v>2</v>
      </c>
      <c r="GU139" s="222" t="s">
        <v>14</v>
      </c>
      <c r="GV139" s="222" t="s">
        <v>14</v>
      </c>
      <c r="GW139" s="223">
        <v>44863</v>
      </c>
      <c r="GX139" s="221" t="s">
        <v>3116</v>
      </c>
      <c r="GY139" s="224">
        <v>0</v>
      </c>
      <c r="GZ139" s="224" t="s">
        <v>2373</v>
      </c>
      <c r="HA139" s="224" t="s">
        <v>30</v>
      </c>
      <c r="HB139" s="224">
        <v>2</v>
      </c>
      <c r="HC139" s="224" t="s">
        <v>14</v>
      </c>
      <c r="HD139" s="224" t="s">
        <v>14</v>
      </c>
      <c r="HE139" s="214">
        <v>44863</v>
      </c>
      <c r="HF139" s="222" t="s">
        <v>3108</v>
      </c>
      <c r="HG139" s="222">
        <v>2</v>
      </c>
      <c r="HH139" s="222" t="s">
        <v>2373</v>
      </c>
      <c r="HI139" s="222" t="s">
        <v>30</v>
      </c>
      <c r="HJ139" s="222">
        <v>2</v>
      </c>
      <c r="HK139" s="222" t="s">
        <v>14</v>
      </c>
      <c r="HL139" s="222" t="s">
        <v>14</v>
      </c>
      <c r="HM139" s="223">
        <v>44863</v>
      </c>
      <c r="HN139" s="221" t="s">
        <v>3114</v>
      </c>
      <c r="HO139" s="224">
        <v>1</v>
      </c>
      <c r="HP139" s="224" t="s">
        <v>2373</v>
      </c>
      <c r="HQ139" s="224" t="s">
        <v>30</v>
      </c>
      <c r="HR139" s="224">
        <v>2</v>
      </c>
      <c r="HS139" s="224" t="s">
        <v>14</v>
      </c>
      <c r="HT139" s="224" t="s">
        <v>14</v>
      </c>
      <c r="HU139" s="214">
        <v>44863</v>
      </c>
      <c r="HV139" s="222" t="s">
        <v>3111</v>
      </c>
      <c r="HW139" s="222">
        <v>2</v>
      </c>
      <c r="HX139" s="222" t="s">
        <v>2373</v>
      </c>
      <c r="HY139" s="222" t="s">
        <v>30</v>
      </c>
      <c r="HZ139" s="222">
        <v>2</v>
      </c>
      <c r="IA139" s="222" t="s">
        <v>14</v>
      </c>
      <c r="IB139" s="222" t="s">
        <v>14</v>
      </c>
      <c r="IC139" s="223">
        <v>44863</v>
      </c>
      <c r="ID139" s="221" t="s">
        <v>3113</v>
      </c>
      <c r="IE139" s="224">
        <v>2</v>
      </c>
      <c r="IF139" s="224" t="s">
        <v>2373</v>
      </c>
      <c r="IG139" s="224" t="s">
        <v>30</v>
      </c>
      <c r="IH139" s="224">
        <v>2</v>
      </c>
      <c r="II139" s="224" t="s">
        <v>14</v>
      </c>
      <c r="IJ139" s="224" t="s">
        <v>14</v>
      </c>
      <c r="IK139" s="214">
        <v>44863</v>
      </c>
      <c r="IL139" s="222" t="s">
        <v>3112</v>
      </c>
      <c r="IM139" s="222">
        <v>3</v>
      </c>
      <c r="IN139" s="222" t="s">
        <v>2373</v>
      </c>
      <c r="IO139" s="222" t="s">
        <v>30</v>
      </c>
      <c r="IP139" s="222">
        <v>2</v>
      </c>
      <c r="IQ139" s="222" t="s">
        <v>14</v>
      </c>
      <c r="IR139" s="222" t="s">
        <v>14</v>
      </c>
      <c r="IS139" s="223">
        <v>44863</v>
      </c>
    </row>
    <row r="140" spans="1:253" s="11" customFormat="1" ht="12.95" customHeight="1" x14ac:dyDescent="0.2">
      <c r="A140" s="11" t="s">
        <v>463</v>
      </c>
      <c r="B140" s="11" t="s">
        <v>9284</v>
      </c>
      <c r="C140" s="11" t="s">
        <v>464</v>
      </c>
      <c r="D140" s="11" t="s">
        <v>435</v>
      </c>
      <c r="E140" s="11" t="s">
        <v>8931</v>
      </c>
      <c r="F140" s="11" t="s">
        <v>1861</v>
      </c>
      <c r="G140" s="212">
        <v>18315000</v>
      </c>
      <c r="H140" s="213" t="s">
        <v>1852</v>
      </c>
      <c r="I140" s="213" t="s">
        <v>30</v>
      </c>
      <c r="J140" s="213">
        <v>2</v>
      </c>
      <c r="K140" s="213" t="s">
        <v>1821</v>
      </c>
      <c r="L140" s="213" t="s">
        <v>1820</v>
      </c>
      <c r="M140" s="214">
        <v>44769</v>
      </c>
      <c r="N140" s="221" t="s">
        <v>955</v>
      </c>
      <c r="O140" s="216">
        <v>205671</v>
      </c>
      <c r="P140" s="216" t="s">
        <v>952</v>
      </c>
      <c r="Q140" s="216" t="s">
        <v>30</v>
      </c>
      <c r="R140" s="216">
        <v>2</v>
      </c>
      <c r="S140" s="216" t="s">
        <v>954</v>
      </c>
      <c r="T140" s="216" t="s">
        <v>953</v>
      </c>
      <c r="U140" s="217">
        <v>43914</v>
      </c>
      <c r="V140" s="221" t="s">
        <v>1870</v>
      </c>
      <c r="W140" s="213">
        <v>2448000</v>
      </c>
      <c r="X140" s="213" t="s">
        <v>1823</v>
      </c>
      <c r="Y140" s="213" t="s">
        <v>30</v>
      </c>
      <c r="Z140" s="213">
        <v>2</v>
      </c>
      <c r="AA140" s="213" t="s">
        <v>1869</v>
      </c>
      <c r="AB140" s="213" t="s">
        <v>1855</v>
      </c>
      <c r="AC140" s="214">
        <v>44769</v>
      </c>
      <c r="AD140" s="221" t="s">
        <v>1871</v>
      </c>
      <c r="AE140" s="218">
        <v>1281000</v>
      </c>
      <c r="AF140" s="218" t="s">
        <v>1823</v>
      </c>
      <c r="AG140" s="218" t="s">
        <v>30</v>
      </c>
      <c r="AH140" s="218">
        <v>2</v>
      </c>
      <c r="AI140" s="218" t="s">
        <v>1869</v>
      </c>
      <c r="AJ140" s="218" t="s">
        <v>1855</v>
      </c>
      <c r="AK140" s="219">
        <v>44769</v>
      </c>
      <c r="AL140" s="221" t="s">
        <v>6341</v>
      </c>
      <c r="AM140" s="213">
        <v>406000</v>
      </c>
      <c r="AN140" s="213" t="s">
        <v>6310</v>
      </c>
      <c r="AO140" s="213" t="s">
        <v>30</v>
      </c>
      <c r="AP140" s="213">
        <v>2</v>
      </c>
      <c r="AQ140" s="213" t="s">
        <v>6340</v>
      </c>
      <c r="AR140" s="213" t="s">
        <v>6323</v>
      </c>
      <c r="AS140" s="214">
        <v>45019</v>
      </c>
      <c r="AT140" s="222" t="s">
        <v>470</v>
      </c>
      <c r="AU140" s="218" t="s">
        <v>14</v>
      </c>
      <c r="AV140" s="218">
        <v>0</v>
      </c>
      <c r="AW140" s="218" t="s">
        <v>30</v>
      </c>
      <c r="AX140" s="218">
        <v>2</v>
      </c>
      <c r="AY140" s="218" t="s">
        <v>255</v>
      </c>
      <c r="AZ140" s="218">
        <v>0</v>
      </c>
      <c r="BA140" s="219">
        <v>43511</v>
      </c>
      <c r="BB140" s="221" t="s">
        <v>469</v>
      </c>
      <c r="BC140" s="213" t="s">
        <v>14</v>
      </c>
      <c r="BD140" s="213">
        <v>0</v>
      </c>
      <c r="BE140" s="213" t="s">
        <v>30</v>
      </c>
      <c r="BF140" s="213">
        <v>2</v>
      </c>
      <c r="BG140" s="213" t="s">
        <v>255</v>
      </c>
      <c r="BH140" s="213">
        <v>0</v>
      </c>
      <c r="BI140" s="214">
        <v>43511</v>
      </c>
      <c r="BJ140" s="222" t="s">
        <v>6343</v>
      </c>
      <c r="BK140" s="222">
        <v>11</v>
      </c>
      <c r="BL140" s="222" t="s">
        <v>6264</v>
      </c>
      <c r="BM140" s="222" t="s">
        <v>30</v>
      </c>
      <c r="BN140" s="222">
        <v>2</v>
      </c>
      <c r="BO140" s="222" t="s">
        <v>6342</v>
      </c>
      <c r="BP140" s="218" t="s">
        <v>6265</v>
      </c>
      <c r="BQ140" s="223">
        <v>45019</v>
      </c>
      <c r="BR140" s="221" t="s">
        <v>465</v>
      </c>
      <c r="BS140" s="224" t="s">
        <v>14</v>
      </c>
      <c r="BT140" s="224">
        <v>0</v>
      </c>
      <c r="BU140" s="224" t="s">
        <v>30</v>
      </c>
      <c r="BV140" s="224">
        <v>2</v>
      </c>
      <c r="BW140" s="224" t="s">
        <v>255</v>
      </c>
      <c r="BX140" s="224">
        <v>0</v>
      </c>
      <c r="BY140" s="214">
        <v>43511</v>
      </c>
      <c r="BZ140" s="222" t="s">
        <v>467</v>
      </c>
      <c r="CA140" s="222">
        <v>0</v>
      </c>
      <c r="CB140" s="222" t="s">
        <v>14</v>
      </c>
      <c r="CC140" s="222" t="s">
        <v>30</v>
      </c>
      <c r="CD140" s="222">
        <v>2</v>
      </c>
      <c r="CE140" s="222" t="s">
        <v>466</v>
      </c>
      <c r="CF140" s="222" t="s">
        <v>14</v>
      </c>
      <c r="CG140" s="223">
        <v>43511</v>
      </c>
      <c r="CH140" s="221" t="s">
        <v>10088</v>
      </c>
      <c r="CI140" s="222" t="e">
        <v>#N/A</v>
      </c>
      <c r="CJ140" s="222" t="e">
        <v>#N/A</v>
      </c>
      <c r="CK140" s="222" t="e">
        <v>#N/A</v>
      </c>
      <c r="CL140" s="222" t="e">
        <v>#N/A</v>
      </c>
      <c r="CM140" s="222" t="e">
        <v>#N/A</v>
      </c>
      <c r="CN140" s="222" t="e">
        <v>#N/A</v>
      </c>
      <c r="CO140" s="225" t="e">
        <v>#N/A</v>
      </c>
      <c r="CP140" s="222" t="s">
        <v>468</v>
      </c>
      <c r="CQ140" s="224" t="s">
        <v>14</v>
      </c>
      <c r="CR140" s="224">
        <v>0</v>
      </c>
      <c r="CS140" s="224" t="s">
        <v>30</v>
      </c>
      <c r="CT140" s="224">
        <v>2</v>
      </c>
      <c r="CU140" s="224" t="s">
        <v>255</v>
      </c>
      <c r="CV140" s="224">
        <v>0</v>
      </c>
      <c r="CW140" s="214">
        <v>43511</v>
      </c>
      <c r="CX140" s="222" t="s">
        <v>1862</v>
      </c>
      <c r="CY140" s="218">
        <v>1281000</v>
      </c>
      <c r="CZ140" s="218" t="s">
        <v>1854</v>
      </c>
      <c r="DA140" s="218" t="s">
        <v>1882</v>
      </c>
      <c r="DB140" s="218">
        <v>2</v>
      </c>
      <c r="DC140" s="218" t="s">
        <v>2001</v>
      </c>
      <c r="DD140" s="218" t="s">
        <v>1855</v>
      </c>
      <c r="DE140" s="220">
        <v>44774</v>
      </c>
      <c r="DF140" s="221" t="s">
        <v>1864</v>
      </c>
      <c r="DG140" s="213">
        <v>1167000</v>
      </c>
      <c r="DH140" s="224" t="s">
        <v>1823</v>
      </c>
      <c r="DI140" s="224" t="s">
        <v>19</v>
      </c>
      <c r="DJ140" s="224">
        <v>3</v>
      </c>
      <c r="DK140" s="224" t="s">
        <v>1863</v>
      </c>
      <c r="DL140" s="224" t="s">
        <v>1824</v>
      </c>
      <c r="DM140" s="214">
        <v>44769</v>
      </c>
      <c r="DN140" s="222" t="s">
        <v>2003</v>
      </c>
      <c r="DO140" s="218">
        <v>0</v>
      </c>
      <c r="DP140" s="222" t="s">
        <v>1854</v>
      </c>
      <c r="DQ140" s="222" t="s">
        <v>1882</v>
      </c>
      <c r="DR140" s="222">
        <v>2</v>
      </c>
      <c r="DS140" s="222" t="s">
        <v>2001</v>
      </c>
      <c r="DT140" s="222" t="s">
        <v>1855</v>
      </c>
      <c r="DU140" s="223">
        <v>44774</v>
      </c>
      <c r="DV140" s="221" t="s">
        <v>2002</v>
      </c>
      <c r="DW140" s="213">
        <v>0</v>
      </c>
      <c r="DX140" s="224" t="s">
        <v>1854</v>
      </c>
      <c r="DY140" s="224" t="s">
        <v>1882</v>
      </c>
      <c r="DZ140" s="224">
        <v>2</v>
      </c>
      <c r="EA140" s="224" t="s">
        <v>2001</v>
      </c>
      <c r="EB140" s="224" t="s">
        <v>1855</v>
      </c>
      <c r="EC140" s="214">
        <v>44774</v>
      </c>
      <c r="ED140" s="222" t="s">
        <v>1866</v>
      </c>
      <c r="EE140" s="218">
        <v>631000</v>
      </c>
      <c r="EF140" s="222" t="s">
        <v>1823</v>
      </c>
      <c r="EG140" s="222">
        <v>0</v>
      </c>
      <c r="EH140" s="222">
        <v>0</v>
      </c>
      <c r="EI140" s="222" t="s">
        <v>1865</v>
      </c>
      <c r="EJ140" s="222" t="s">
        <v>1824</v>
      </c>
      <c r="EK140" s="223">
        <v>44769</v>
      </c>
      <c r="EL140" s="221" t="s">
        <v>1868</v>
      </c>
      <c r="EM140" s="213">
        <v>650000</v>
      </c>
      <c r="EN140" s="224" t="s">
        <v>1823</v>
      </c>
      <c r="EO140" s="224">
        <v>0</v>
      </c>
      <c r="EP140" s="224">
        <v>0</v>
      </c>
      <c r="EQ140" s="224" t="s">
        <v>1867</v>
      </c>
      <c r="ER140" s="224">
        <v>0</v>
      </c>
      <c r="ES140" s="214">
        <v>44769</v>
      </c>
      <c r="ET140" s="222" t="s">
        <v>6344</v>
      </c>
      <c r="EU140" s="222">
        <v>285</v>
      </c>
      <c r="EV140" s="222" t="s">
        <v>6264</v>
      </c>
      <c r="EW140" s="222" t="s">
        <v>30</v>
      </c>
      <c r="EX140" s="222">
        <v>2</v>
      </c>
      <c r="EY140" s="222" t="s">
        <v>6328</v>
      </c>
      <c r="EZ140" s="222" t="s">
        <v>6265</v>
      </c>
      <c r="FA140" s="223">
        <v>45019</v>
      </c>
      <c r="FB140" s="221" t="s">
        <v>2127</v>
      </c>
      <c r="FC140" s="224">
        <v>3</v>
      </c>
      <c r="FD140" s="224" t="s">
        <v>1854</v>
      </c>
      <c r="FE140" s="224" t="s">
        <v>74</v>
      </c>
      <c r="FF140" s="224">
        <v>1</v>
      </c>
      <c r="FG140" s="224" t="s">
        <v>2126</v>
      </c>
      <c r="FH140" s="224" t="s">
        <v>1855</v>
      </c>
      <c r="FI140" s="214">
        <v>44803</v>
      </c>
      <c r="FJ140" s="221" t="s">
        <v>471</v>
      </c>
      <c r="FK140" s="222" t="s">
        <v>14</v>
      </c>
      <c r="FL140" s="222">
        <v>0</v>
      </c>
      <c r="FM140" s="222" t="s">
        <v>30</v>
      </c>
      <c r="FN140" s="222">
        <v>2</v>
      </c>
      <c r="FO140" s="222" t="s">
        <v>255</v>
      </c>
      <c r="FP140" s="218">
        <v>0</v>
      </c>
      <c r="FQ140" s="219">
        <v>43511</v>
      </c>
      <c r="FR140" s="221" t="s">
        <v>472</v>
      </c>
      <c r="FS140" s="224" t="s">
        <v>14</v>
      </c>
      <c r="FT140" s="224">
        <v>0</v>
      </c>
      <c r="FU140" s="224" t="s">
        <v>30</v>
      </c>
      <c r="FV140" s="224">
        <v>2</v>
      </c>
      <c r="FW140" s="224" t="s">
        <v>255</v>
      </c>
      <c r="FX140" s="224">
        <v>0</v>
      </c>
      <c r="FY140" s="214">
        <v>43511</v>
      </c>
      <c r="FZ140" s="222" t="s">
        <v>3118</v>
      </c>
      <c r="GA140" s="222">
        <v>1</v>
      </c>
      <c r="GB140" s="222" t="s">
        <v>2373</v>
      </c>
      <c r="GC140" s="222" t="s">
        <v>30</v>
      </c>
      <c r="GD140" s="222">
        <v>2</v>
      </c>
      <c r="GE140" s="222" t="s">
        <v>14</v>
      </c>
      <c r="GF140" s="222" t="s">
        <v>14</v>
      </c>
      <c r="GG140" s="223">
        <v>44863</v>
      </c>
      <c r="GH140" s="221" t="s">
        <v>3124</v>
      </c>
      <c r="GI140" s="224">
        <v>3</v>
      </c>
      <c r="GJ140" s="224" t="s">
        <v>2373</v>
      </c>
      <c r="GK140" s="224" t="s">
        <v>30</v>
      </c>
      <c r="GL140" s="224">
        <v>2</v>
      </c>
      <c r="GM140" s="224" t="s">
        <v>14</v>
      </c>
      <c r="GN140" s="224" t="s">
        <v>14</v>
      </c>
      <c r="GO140" s="214">
        <v>44863</v>
      </c>
      <c r="GP140" s="222" t="s">
        <v>3119</v>
      </c>
      <c r="GQ140" s="222">
        <v>2</v>
      </c>
      <c r="GR140" s="222" t="s">
        <v>2373</v>
      </c>
      <c r="GS140" s="222" t="s">
        <v>30</v>
      </c>
      <c r="GT140" s="222">
        <v>2</v>
      </c>
      <c r="GU140" s="222" t="s">
        <v>14</v>
      </c>
      <c r="GV140" s="222" t="s">
        <v>14</v>
      </c>
      <c r="GW140" s="223">
        <v>44863</v>
      </c>
      <c r="GX140" s="221" t="s">
        <v>3125</v>
      </c>
      <c r="GY140" s="224">
        <v>0</v>
      </c>
      <c r="GZ140" s="224" t="s">
        <v>2373</v>
      </c>
      <c r="HA140" s="224" t="s">
        <v>30</v>
      </c>
      <c r="HB140" s="224">
        <v>2</v>
      </c>
      <c r="HC140" s="224" t="s">
        <v>14</v>
      </c>
      <c r="HD140" s="224" t="s">
        <v>14</v>
      </c>
      <c r="HE140" s="214">
        <v>44863</v>
      </c>
      <c r="HF140" s="222" t="s">
        <v>3117</v>
      </c>
      <c r="HG140" s="222">
        <v>2</v>
      </c>
      <c r="HH140" s="222" t="s">
        <v>2373</v>
      </c>
      <c r="HI140" s="222" t="s">
        <v>30</v>
      </c>
      <c r="HJ140" s="222">
        <v>2</v>
      </c>
      <c r="HK140" s="222" t="s">
        <v>14</v>
      </c>
      <c r="HL140" s="222" t="s">
        <v>14</v>
      </c>
      <c r="HM140" s="223">
        <v>44863</v>
      </c>
      <c r="HN140" s="221" t="s">
        <v>3123</v>
      </c>
      <c r="HO140" s="224">
        <v>1</v>
      </c>
      <c r="HP140" s="224" t="s">
        <v>2373</v>
      </c>
      <c r="HQ140" s="224" t="s">
        <v>30</v>
      </c>
      <c r="HR140" s="224">
        <v>2</v>
      </c>
      <c r="HS140" s="224" t="s">
        <v>14</v>
      </c>
      <c r="HT140" s="224" t="s">
        <v>14</v>
      </c>
      <c r="HU140" s="214">
        <v>44863</v>
      </c>
      <c r="HV140" s="222" t="s">
        <v>3120</v>
      </c>
      <c r="HW140" s="222">
        <v>2</v>
      </c>
      <c r="HX140" s="222" t="s">
        <v>2373</v>
      </c>
      <c r="HY140" s="222" t="s">
        <v>30</v>
      </c>
      <c r="HZ140" s="222">
        <v>2</v>
      </c>
      <c r="IA140" s="222" t="s">
        <v>14</v>
      </c>
      <c r="IB140" s="222" t="s">
        <v>14</v>
      </c>
      <c r="IC140" s="223">
        <v>44863</v>
      </c>
      <c r="ID140" s="221" t="s">
        <v>3122</v>
      </c>
      <c r="IE140" s="224">
        <v>2</v>
      </c>
      <c r="IF140" s="224" t="s">
        <v>2373</v>
      </c>
      <c r="IG140" s="224" t="s">
        <v>30</v>
      </c>
      <c r="IH140" s="224">
        <v>2</v>
      </c>
      <c r="II140" s="224" t="s">
        <v>14</v>
      </c>
      <c r="IJ140" s="224" t="s">
        <v>14</v>
      </c>
      <c r="IK140" s="214">
        <v>44863</v>
      </c>
      <c r="IL140" s="222" t="s">
        <v>3121</v>
      </c>
      <c r="IM140" s="222">
        <v>3</v>
      </c>
      <c r="IN140" s="222" t="s">
        <v>2373</v>
      </c>
      <c r="IO140" s="222" t="s">
        <v>30</v>
      </c>
      <c r="IP140" s="222">
        <v>2</v>
      </c>
      <c r="IQ140" s="222" t="s">
        <v>14</v>
      </c>
      <c r="IR140" s="222" t="s">
        <v>14</v>
      </c>
      <c r="IS140" s="223">
        <v>44863</v>
      </c>
    </row>
    <row r="141" spans="1:253" s="11" customFormat="1" ht="12.95" customHeight="1" x14ac:dyDescent="0.2">
      <c r="A141" s="11" t="s">
        <v>260</v>
      </c>
      <c r="B141" s="11" t="s">
        <v>9257</v>
      </c>
      <c r="C141" s="11" t="s">
        <v>261</v>
      </c>
      <c r="D141" s="11" t="s">
        <v>262</v>
      </c>
      <c r="E141" s="11" t="s">
        <v>8934</v>
      </c>
      <c r="F141" s="11" t="s">
        <v>1501</v>
      </c>
      <c r="G141" s="212">
        <v>63878000</v>
      </c>
      <c r="H141" s="213" t="s">
        <v>1499</v>
      </c>
      <c r="I141" s="213" t="s">
        <v>19</v>
      </c>
      <c r="J141" s="213">
        <v>3</v>
      </c>
      <c r="K141" s="213" t="s">
        <v>1500</v>
      </c>
      <c r="L141" s="213" t="s">
        <v>784</v>
      </c>
      <c r="M141" s="214">
        <v>44683</v>
      </c>
      <c r="N141" s="227" t="s">
        <v>786</v>
      </c>
      <c r="O141" s="216">
        <v>30342</v>
      </c>
      <c r="P141" s="216" t="s">
        <v>783</v>
      </c>
      <c r="Q141" s="216" t="s">
        <v>30</v>
      </c>
      <c r="R141" s="216">
        <v>2</v>
      </c>
      <c r="S141" s="216" t="s">
        <v>785</v>
      </c>
      <c r="T141" s="216" t="s">
        <v>784</v>
      </c>
      <c r="U141" s="217">
        <v>43676</v>
      </c>
      <c r="V141" s="227" t="s">
        <v>5593</v>
      </c>
      <c r="W141" s="213">
        <v>3800000</v>
      </c>
      <c r="X141" s="213" t="s">
        <v>5590</v>
      </c>
      <c r="Y141" s="213" t="s">
        <v>1882</v>
      </c>
      <c r="Z141" s="213">
        <v>2</v>
      </c>
      <c r="AA141" s="213" t="s">
        <v>5592</v>
      </c>
      <c r="AB141" s="213" t="s">
        <v>5591</v>
      </c>
      <c r="AC141" s="214">
        <v>45013</v>
      </c>
      <c r="AD141" s="227" t="s">
        <v>5597</v>
      </c>
      <c r="AE141" s="218">
        <v>91000</v>
      </c>
      <c r="AF141" s="218" t="s">
        <v>5594</v>
      </c>
      <c r="AG141" s="218" t="s">
        <v>19</v>
      </c>
      <c r="AH141" s="218">
        <v>3</v>
      </c>
      <c r="AI141" s="218" t="s">
        <v>5596</v>
      </c>
      <c r="AJ141" s="218" t="s">
        <v>5595</v>
      </c>
      <c r="AK141" s="219">
        <v>45013</v>
      </c>
      <c r="AL141" s="227" t="s">
        <v>5599</v>
      </c>
      <c r="AM141" s="213">
        <v>91000</v>
      </c>
      <c r="AN141" s="213" t="s">
        <v>5594</v>
      </c>
      <c r="AO141" s="213" t="s">
        <v>19</v>
      </c>
      <c r="AP141" s="213">
        <v>3</v>
      </c>
      <c r="AQ141" s="213" t="s">
        <v>5598</v>
      </c>
      <c r="AR141" s="213" t="s">
        <v>5595</v>
      </c>
      <c r="AS141" s="214">
        <v>45013</v>
      </c>
      <c r="AT141" s="228" t="s">
        <v>921</v>
      </c>
      <c r="AU141" s="218" t="s">
        <v>14</v>
      </c>
      <c r="AV141" s="218" t="s">
        <v>14</v>
      </c>
      <c r="AW141" s="218" t="s">
        <v>14</v>
      </c>
      <c r="AX141" s="218" t="s">
        <v>14</v>
      </c>
      <c r="AY141" s="218" t="s">
        <v>14</v>
      </c>
      <c r="AZ141" s="218" t="s">
        <v>14</v>
      </c>
      <c r="BA141" s="219">
        <v>43859</v>
      </c>
      <c r="BB141" s="227" t="s">
        <v>270</v>
      </c>
      <c r="BC141" s="213" t="s">
        <v>14</v>
      </c>
      <c r="BD141" s="213">
        <v>0</v>
      </c>
      <c r="BE141" s="213" t="s">
        <v>30</v>
      </c>
      <c r="BF141" s="213">
        <v>2</v>
      </c>
      <c r="BG141" s="213" t="s">
        <v>15</v>
      </c>
      <c r="BH141" s="213">
        <v>0</v>
      </c>
      <c r="BI141" s="214">
        <v>43509</v>
      </c>
      <c r="BJ141" s="228" t="s">
        <v>7825</v>
      </c>
      <c r="BK141" s="228">
        <v>21</v>
      </c>
      <c r="BL141" s="228" t="s">
        <v>7087</v>
      </c>
      <c r="BM141" s="228" t="s">
        <v>1882</v>
      </c>
      <c r="BN141" s="228">
        <v>2</v>
      </c>
      <c r="BO141" s="228" t="s">
        <v>7824</v>
      </c>
      <c r="BP141" s="218" t="s">
        <v>1119</v>
      </c>
      <c r="BQ141" s="229">
        <v>45045</v>
      </c>
      <c r="BR141" s="227" t="s">
        <v>263</v>
      </c>
      <c r="BS141" s="230" t="s">
        <v>14</v>
      </c>
      <c r="BT141" s="230">
        <v>0</v>
      </c>
      <c r="BU141" s="230" t="s">
        <v>30</v>
      </c>
      <c r="BV141" s="230">
        <v>2</v>
      </c>
      <c r="BW141" s="230" t="s">
        <v>15</v>
      </c>
      <c r="BX141" s="230">
        <v>0</v>
      </c>
      <c r="BY141" s="214">
        <v>43509</v>
      </c>
      <c r="BZ141" s="228" t="s">
        <v>264</v>
      </c>
      <c r="CA141" s="228" t="s">
        <v>14</v>
      </c>
      <c r="CB141" s="228">
        <v>0</v>
      </c>
      <c r="CC141" s="228" t="s">
        <v>14</v>
      </c>
      <c r="CD141" s="228" t="s">
        <v>14</v>
      </c>
      <c r="CE141" s="228" t="s">
        <v>15</v>
      </c>
      <c r="CF141" s="228">
        <v>0</v>
      </c>
      <c r="CG141" s="229">
        <v>43509</v>
      </c>
      <c r="CH141" s="227" t="s">
        <v>10089</v>
      </c>
      <c r="CI141" s="228" t="e">
        <v>#N/A</v>
      </c>
      <c r="CJ141" s="228" t="e">
        <v>#N/A</v>
      </c>
      <c r="CK141" s="228" t="e">
        <v>#N/A</v>
      </c>
      <c r="CL141" s="228" t="e">
        <v>#N/A</v>
      </c>
      <c r="CM141" s="228" t="e">
        <v>#N/A</v>
      </c>
      <c r="CN141" s="228" t="e">
        <v>#N/A</v>
      </c>
      <c r="CO141" s="231" t="e">
        <v>#N/A</v>
      </c>
      <c r="CP141" s="228" t="s">
        <v>269</v>
      </c>
      <c r="CQ141" s="230" t="s">
        <v>14</v>
      </c>
      <c r="CR141" s="230">
        <v>0</v>
      </c>
      <c r="CS141" s="230" t="s">
        <v>30</v>
      </c>
      <c r="CT141" s="230">
        <v>2</v>
      </c>
      <c r="CU141" s="230" t="s">
        <v>15</v>
      </c>
      <c r="CV141" s="230">
        <v>0</v>
      </c>
      <c r="CW141" s="214">
        <v>43509</v>
      </c>
      <c r="CX141" s="228" t="s">
        <v>5603</v>
      </c>
      <c r="CY141" s="218">
        <v>91000</v>
      </c>
      <c r="CZ141" s="218" t="s">
        <v>5594</v>
      </c>
      <c r="DA141" s="218" t="s">
        <v>19</v>
      </c>
      <c r="DB141" s="218">
        <v>3</v>
      </c>
      <c r="DC141" s="218" t="s">
        <v>1504</v>
      </c>
      <c r="DD141" s="218" t="s">
        <v>5595</v>
      </c>
      <c r="DE141" s="220">
        <v>45013</v>
      </c>
      <c r="DF141" s="227" t="s">
        <v>5607</v>
      </c>
      <c r="DG141" s="213">
        <v>3709000</v>
      </c>
      <c r="DH141" s="230" t="s">
        <v>5604</v>
      </c>
      <c r="DI141" s="230" t="s">
        <v>19</v>
      </c>
      <c r="DJ141" s="230">
        <v>3</v>
      </c>
      <c r="DK141" s="230" t="s">
        <v>5606</v>
      </c>
      <c r="DL141" s="230" t="s">
        <v>5605</v>
      </c>
      <c r="DM141" s="214">
        <v>45013</v>
      </c>
      <c r="DN141" s="228" t="s">
        <v>1502</v>
      </c>
      <c r="DO141" s="218">
        <v>0</v>
      </c>
      <c r="DP141" s="228" t="s">
        <v>14</v>
      </c>
      <c r="DQ141" s="228" t="s">
        <v>30</v>
      </c>
      <c r="DR141" s="228">
        <v>2</v>
      </c>
      <c r="DS141" s="228" t="s">
        <v>14</v>
      </c>
      <c r="DT141" s="228" t="s">
        <v>14</v>
      </c>
      <c r="DU141" s="229">
        <v>44683</v>
      </c>
      <c r="DV141" s="227" t="s">
        <v>5608</v>
      </c>
      <c r="DW141" s="213">
        <v>91000</v>
      </c>
      <c r="DX141" s="230" t="s">
        <v>5594</v>
      </c>
      <c r="DY141" s="230" t="s">
        <v>19</v>
      </c>
      <c r="DZ141" s="230">
        <v>3</v>
      </c>
      <c r="EA141" s="230" t="s">
        <v>1504</v>
      </c>
      <c r="EB141" s="230" t="s">
        <v>5595</v>
      </c>
      <c r="EC141" s="214">
        <v>45013</v>
      </c>
      <c r="ED141" s="228" t="s">
        <v>1505</v>
      </c>
      <c r="EE141" s="218">
        <v>0</v>
      </c>
      <c r="EF141" s="228" t="s">
        <v>14</v>
      </c>
      <c r="EG141" s="228" t="s">
        <v>30</v>
      </c>
      <c r="EH141" s="228">
        <v>2</v>
      </c>
      <c r="EI141" s="228" t="s">
        <v>1504</v>
      </c>
      <c r="EJ141" s="228" t="s">
        <v>1503</v>
      </c>
      <c r="EK141" s="229">
        <v>44683</v>
      </c>
      <c r="EL141" s="227" t="s">
        <v>1506</v>
      </c>
      <c r="EM141" s="213">
        <v>0</v>
      </c>
      <c r="EN141" s="230" t="s">
        <v>14</v>
      </c>
      <c r="EO141" s="230" t="s">
        <v>30</v>
      </c>
      <c r="EP141" s="230">
        <v>2</v>
      </c>
      <c r="EQ141" s="230" t="s">
        <v>1504</v>
      </c>
      <c r="ER141" s="230" t="s">
        <v>1503</v>
      </c>
      <c r="ES141" s="214">
        <v>44683</v>
      </c>
      <c r="ET141" s="228" t="s">
        <v>7826</v>
      </c>
      <c r="EU141" s="228">
        <v>21</v>
      </c>
      <c r="EV141" s="228" t="s">
        <v>5187</v>
      </c>
      <c r="EW141" s="228" t="s">
        <v>1882</v>
      </c>
      <c r="EX141" s="228">
        <v>2</v>
      </c>
      <c r="EY141" s="228" t="s">
        <v>7824</v>
      </c>
      <c r="EZ141" s="228" t="s">
        <v>1119</v>
      </c>
      <c r="FA141" s="229">
        <v>45045</v>
      </c>
      <c r="FB141" s="227" t="s">
        <v>268</v>
      </c>
      <c r="FC141" s="230">
        <v>2</v>
      </c>
      <c r="FD141" s="230" t="s">
        <v>265</v>
      </c>
      <c r="FE141" s="230" t="s">
        <v>30</v>
      </c>
      <c r="FF141" s="230">
        <v>2</v>
      </c>
      <c r="FG141" s="230" t="s">
        <v>267</v>
      </c>
      <c r="FH141" s="230" t="s">
        <v>266</v>
      </c>
      <c r="FI141" s="214">
        <v>43509</v>
      </c>
      <c r="FJ141" s="227" t="s">
        <v>271</v>
      </c>
      <c r="FK141" s="228" t="s">
        <v>14</v>
      </c>
      <c r="FL141" s="228">
        <v>0</v>
      </c>
      <c r="FM141" s="228" t="s">
        <v>30</v>
      </c>
      <c r="FN141" s="228">
        <v>2</v>
      </c>
      <c r="FO141" s="228" t="s">
        <v>15</v>
      </c>
      <c r="FP141" s="218">
        <v>0</v>
      </c>
      <c r="FQ141" s="219">
        <v>43509</v>
      </c>
      <c r="FR141" s="227" t="s">
        <v>272</v>
      </c>
      <c r="FS141" s="230" t="s">
        <v>14</v>
      </c>
      <c r="FT141" s="230">
        <v>0</v>
      </c>
      <c r="FU141" s="230" t="s">
        <v>30</v>
      </c>
      <c r="FV141" s="230">
        <v>2</v>
      </c>
      <c r="FW141" s="230" t="s">
        <v>15</v>
      </c>
      <c r="FX141" s="230">
        <v>0</v>
      </c>
      <c r="FY141" s="214">
        <v>43509</v>
      </c>
      <c r="FZ141" s="228" t="s">
        <v>3607</v>
      </c>
      <c r="GA141" s="228">
        <v>1</v>
      </c>
      <c r="GB141" s="228" t="s">
        <v>2373</v>
      </c>
      <c r="GC141" s="228" t="s">
        <v>30</v>
      </c>
      <c r="GD141" s="228">
        <v>2</v>
      </c>
      <c r="GE141" s="228" t="s">
        <v>14</v>
      </c>
      <c r="GF141" s="228" t="s">
        <v>14</v>
      </c>
      <c r="GG141" s="229">
        <v>44865</v>
      </c>
      <c r="GH141" s="227" t="s">
        <v>3613</v>
      </c>
      <c r="GI141" s="230">
        <v>1</v>
      </c>
      <c r="GJ141" s="230" t="s">
        <v>2373</v>
      </c>
      <c r="GK141" s="230" t="s">
        <v>30</v>
      </c>
      <c r="GL141" s="230">
        <v>2</v>
      </c>
      <c r="GM141" s="230" t="s">
        <v>14</v>
      </c>
      <c r="GN141" s="230" t="s">
        <v>14</v>
      </c>
      <c r="GO141" s="214">
        <v>44865</v>
      </c>
      <c r="GP141" s="228" t="s">
        <v>3608</v>
      </c>
      <c r="GQ141" s="228">
        <v>1</v>
      </c>
      <c r="GR141" s="228" t="s">
        <v>2373</v>
      </c>
      <c r="GS141" s="228" t="s">
        <v>30</v>
      </c>
      <c r="GT141" s="228">
        <v>2</v>
      </c>
      <c r="GU141" s="228" t="s">
        <v>14</v>
      </c>
      <c r="GV141" s="228" t="s">
        <v>14</v>
      </c>
      <c r="GW141" s="229">
        <v>44865</v>
      </c>
      <c r="GX141" s="227" t="s">
        <v>3614</v>
      </c>
      <c r="GY141" s="230">
        <v>0</v>
      </c>
      <c r="GZ141" s="230" t="s">
        <v>2373</v>
      </c>
      <c r="HA141" s="230" t="s">
        <v>30</v>
      </c>
      <c r="HB141" s="230">
        <v>2</v>
      </c>
      <c r="HC141" s="230" t="s">
        <v>14</v>
      </c>
      <c r="HD141" s="230" t="s">
        <v>14</v>
      </c>
      <c r="HE141" s="214">
        <v>44865</v>
      </c>
      <c r="HF141" s="228" t="s">
        <v>3606</v>
      </c>
      <c r="HG141" s="228">
        <v>0</v>
      </c>
      <c r="HH141" s="228" t="s">
        <v>2373</v>
      </c>
      <c r="HI141" s="228" t="s">
        <v>30</v>
      </c>
      <c r="HJ141" s="228">
        <v>2</v>
      </c>
      <c r="HK141" s="228" t="s">
        <v>14</v>
      </c>
      <c r="HL141" s="228" t="s">
        <v>14</v>
      </c>
      <c r="HM141" s="229">
        <v>44865</v>
      </c>
      <c r="HN141" s="227" t="s">
        <v>3612</v>
      </c>
      <c r="HO141" s="230">
        <v>2</v>
      </c>
      <c r="HP141" s="230" t="s">
        <v>2373</v>
      </c>
      <c r="HQ141" s="230" t="s">
        <v>30</v>
      </c>
      <c r="HR141" s="230">
        <v>2</v>
      </c>
      <c r="HS141" s="230" t="s">
        <v>14</v>
      </c>
      <c r="HT141" s="230" t="s">
        <v>14</v>
      </c>
      <c r="HU141" s="214">
        <v>44865</v>
      </c>
      <c r="HV141" s="228" t="s">
        <v>3609</v>
      </c>
      <c r="HW141" s="228">
        <v>1</v>
      </c>
      <c r="HX141" s="228" t="s">
        <v>2373</v>
      </c>
      <c r="HY141" s="228" t="s">
        <v>30</v>
      </c>
      <c r="HZ141" s="228">
        <v>2</v>
      </c>
      <c r="IA141" s="228" t="s">
        <v>14</v>
      </c>
      <c r="IB141" s="228" t="s">
        <v>14</v>
      </c>
      <c r="IC141" s="229">
        <v>44865</v>
      </c>
      <c r="ID141" s="227" t="s">
        <v>3611</v>
      </c>
      <c r="IE141" s="230">
        <v>3</v>
      </c>
      <c r="IF141" s="230" t="s">
        <v>2373</v>
      </c>
      <c r="IG141" s="230" t="s">
        <v>30</v>
      </c>
      <c r="IH141" s="230">
        <v>2</v>
      </c>
      <c r="II141" s="230" t="s">
        <v>14</v>
      </c>
      <c r="IJ141" s="230" t="s">
        <v>14</v>
      </c>
      <c r="IK141" s="214">
        <v>44865</v>
      </c>
      <c r="IL141" s="228" t="s">
        <v>3610</v>
      </c>
      <c r="IM141" s="228">
        <v>2</v>
      </c>
      <c r="IN141" s="228" t="s">
        <v>2373</v>
      </c>
      <c r="IO141" s="228" t="s">
        <v>30</v>
      </c>
      <c r="IP141" s="228">
        <v>2</v>
      </c>
      <c r="IQ141" s="228" t="s">
        <v>14</v>
      </c>
      <c r="IR141" s="228" t="s">
        <v>14</v>
      </c>
      <c r="IS141" s="229">
        <v>44865</v>
      </c>
    </row>
    <row r="142" spans="1:253" x14ac:dyDescent="0.25">
      <c r="A142" s="11" t="s">
        <v>273</v>
      </c>
      <c r="B142" s="11" t="s">
        <v>9270</v>
      </c>
      <c r="C142" s="11" t="s">
        <v>274</v>
      </c>
      <c r="D142" s="11" t="s">
        <v>262</v>
      </c>
      <c r="E142" s="11" t="s">
        <v>8934</v>
      </c>
      <c r="F142" s="11" t="s">
        <v>1507</v>
      </c>
      <c r="G142" s="212">
        <v>63878000</v>
      </c>
      <c r="H142" s="213" t="s">
        <v>1499</v>
      </c>
      <c r="I142" s="213" t="s">
        <v>19</v>
      </c>
      <c r="J142" s="213">
        <v>3</v>
      </c>
      <c r="K142" s="213" t="s">
        <v>1500</v>
      </c>
      <c r="L142" s="213" t="s">
        <v>784</v>
      </c>
      <c r="M142" s="214">
        <v>44683</v>
      </c>
      <c r="N142" s="227" t="s">
        <v>788</v>
      </c>
      <c r="O142" s="216">
        <v>18330</v>
      </c>
      <c r="P142" s="216" t="s">
        <v>783</v>
      </c>
      <c r="Q142" s="216" t="s">
        <v>30</v>
      </c>
      <c r="R142" s="216">
        <v>2</v>
      </c>
      <c r="S142" s="216" t="s">
        <v>787</v>
      </c>
      <c r="T142" s="216" t="s">
        <v>784</v>
      </c>
      <c r="U142" s="217">
        <v>43676</v>
      </c>
      <c r="V142" s="227" t="s">
        <v>793</v>
      </c>
      <c r="W142" s="213">
        <v>3458000</v>
      </c>
      <c r="X142" s="213" t="s">
        <v>783</v>
      </c>
      <c r="Y142" s="213" t="s">
        <v>30</v>
      </c>
      <c r="Z142" s="213">
        <v>2</v>
      </c>
      <c r="AA142" s="213" t="s">
        <v>792</v>
      </c>
      <c r="AB142" s="213" t="s">
        <v>784</v>
      </c>
      <c r="AC142" s="214">
        <v>43676</v>
      </c>
      <c r="AD142" s="227" t="s">
        <v>1387</v>
      </c>
      <c r="AE142" s="218" t="s">
        <v>14</v>
      </c>
      <c r="AF142" s="218" t="s">
        <v>14</v>
      </c>
      <c r="AG142" s="218" t="s">
        <v>14</v>
      </c>
      <c r="AH142" s="218" t="s">
        <v>14</v>
      </c>
      <c r="AI142" s="218" t="s">
        <v>1386</v>
      </c>
      <c r="AJ142" s="218" t="s">
        <v>14</v>
      </c>
      <c r="AK142" s="219">
        <v>44496</v>
      </c>
      <c r="AL142" s="227" t="s">
        <v>790</v>
      </c>
      <c r="AM142" s="213" t="s">
        <v>14</v>
      </c>
      <c r="AN142" s="213" t="s">
        <v>14</v>
      </c>
      <c r="AO142" s="213" t="s">
        <v>14</v>
      </c>
      <c r="AP142" s="213" t="s">
        <v>14</v>
      </c>
      <c r="AQ142" s="213" t="s">
        <v>15</v>
      </c>
      <c r="AR142" s="213" t="s">
        <v>14</v>
      </c>
      <c r="AS142" s="214">
        <v>43676</v>
      </c>
      <c r="AT142" s="228" t="s">
        <v>922</v>
      </c>
      <c r="AU142" s="218" t="s">
        <v>14</v>
      </c>
      <c r="AV142" s="218" t="s">
        <v>14</v>
      </c>
      <c r="AW142" s="218" t="s">
        <v>14</v>
      </c>
      <c r="AX142" s="218" t="s">
        <v>14</v>
      </c>
      <c r="AY142" s="218" t="s">
        <v>14</v>
      </c>
      <c r="AZ142" s="218" t="s">
        <v>14</v>
      </c>
      <c r="BA142" s="219">
        <v>43859</v>
      </c>
      <c r="BB142" s="227" t="s">
        <v>280</v>
      </c>
      <c r="BC142" s="213" t="s">
        <v>14</v>
      </c>
      <c r="BD142" s="213">
        <v>0</v>
      </c>
      <c r="BE142" s="213" t="s">
        <v>30</v>
      </c>
      <c r="BF142" s="213">
        <v>2</v>
      </c>
      <c r="BG142" s="213" t="s">
        <v>15</v>
      </c>
      <c r="BH142" s="213">
        <v>0</v>
      </c>
      <c r="BI142" s="214">
        <v>43509</v>
      </c>
      <c r="BJ142" s="228" t="s">
        <v>7828</v>
      </c>
      <c r="BK142" s="228">
        <v>21</v>
      </c>
      <c r="BL142" s="228" t="s">
        <v>7087</v>
      </c>
      <c r="BM142" s="228" t="s">
        <v>1882</v>
      </c>
      <c r="BN142" s="228">
        <v>2</v>
      </c>
      <c r="BO142" s="228" t="s">
        <v>7827</v>
      </c>
      <c r="BP142" s="218" t="s">
        <v>1119</v>
      </c>
      <c r="BQ142" s="229">
        <v>45045</v>
      </c>
      <c r="BR142" s="227" t="s">
        <v>275</v>
      </c>
      <c r="BS142" s="230" t="s">
        <v>14</v>
      </c>
      <c r="BT142" s="230">
        <v>0</v>
      </c>
      <c r="BU142" s="230" t="s">
        <v>30</v>
      </c>
      <c r="BV142" s="230">
        <v>2</v>
      </c>
      <c r="BW142" s="230" t="s">
        <v>15</v>
      </c>
      <c r="BX142" s="230">
        <v>0</v>
      </c>
      <c r="BY142" s="214">
        <v>43509</v>
      </c>
      <c r="BZ142" s="228" t="s">
        <v>276</v>
      </c>
      <c r="CA142" s="228" t="s">
        <v>14</v>
      </c>
      <c r="CB142" s="228">
        <v>0</v>
      </c>
      <c r="CC142" s="228" t="s">
        <v>14</v>
      </c>
      <c r="CD142" s="228" t="s">
        <v>14</v>
      </c>
      <c r="CE142" s="228" t="s">
        <v>15</v>
      </c>
      <c r="CF142" s="228">
        <v>0</v>
      </c>
      <c r="CG142" s="229">
        <v>43509</v>
      </c>
      <c r="CH142" s="227" t="s">
        <v>10090</v>
      </c>
      <c r="CI142" s="228" t="e">
        <v>#N/A</v>
      </c>
      <c r="CJ142" s="228" t="e">
        <v>#N/A</v>
      </c>
      <c r="CK142" s="228" t="e">
        <v>#N/A</v>
      </c>
      <c r="CL142" s="228" t="e">
        <v>#N/A</v>
      </c>
      <c r="CM142" s="228" t="e">
        <v>#N/A</v>
      </c>
      <c r="CN142" s="228" t="e">
        <v>#N/A</v>
      </c>
      <c r="CO142" s="231" t="e">
        <v>#N/A</v>
      </c>
      <c r="CP142" s="228" t="s">
        <v>279</v>
      </c>
      <c r="CQ142" s="230" t="s">
        <v>14</v>
      </c>
      <c r="CR142" s="230">
        <v>0</v>
      </c>
      <c r="CS142" s="230" t="s">
        <v>30</v>
      </c>
      <c r="CT142" s="230">
        <v>2</v>
      </c>
      <c r="CU142" s="230" t="s">
        <v>15</v>
      </c>
      <c r="CV142" s="230">
        <v>0</v>
      </c>
      <c r="CW142" s="214">
        <v>43509</v>
      </c>
      <c r="CX142" s="228" t="s">
        <v>795</v>
      </c>
      <c r="CY142" s="218" t="s">
        <v>14</v>
      </c>
      <c r="CZ142" s="218" t="s">
        <v>14</v>
      </c>
      <c r="DA142" s="218" t="s">
        <v>14</v>
      </c>
      <c r="DB142" s="218" t="s">
        <v>14</v>
      </c>
      <c r="DC142" s="218" t="s">
        <v>975</v>
      </c>
      <c r="DD142" s="218" t="s">
        <v>14</v>
      </c>
      <c r="DE142" s="220">
        <v>43920</v>
      </c>
      <c r="DF142" s="227" t="s">
        <v>1510</v>
      </c>
      <c r="DG142" s="213">
        <v>3458000</v>
      </c>
      <c r="DH142" s="230" t="s">
        <v>1499</v>
      </c>
      <c r="DI142" s="230" t="s">
        <v>30</v>
      </c>
      <c r="DJ142" s="230">
        <v>2</v>
      </c>
      <c r="DK142" s="230" t="s">
        <v>1509</v>
      </c>
      <c r="DL142" s="230" t="s">
        <v>1508</v>
      </c>
      <c r="DM142" s="214">
        <v>44683</v>
      </c>
      <c r="DN142" s="228" t="s">
        <v>979</v>
      </c>
      <c r="DO142" s="218" t="s">
        <v>14</v>
      </c>
      <c r="DP142" s="228" t="s">
        <v>14</v>
      </c>
      <c r="DQ142" s="228" t="s">
        <v>14</v>
      </c>
      <c r="DR142" s="228" t="s">
        <v>14</v>
      </c>
      <c r="DS142" s="228" t="s">
        <v>975</v>
      </c>
      <c r="DT142" s="228" t="s">
        <v>14</v>
      </c>
      <c r="DU142" s="229">
        <v>43920</v>
      </c>
      <c r="DV142" s="227" t="s">
        <v>977</v>
      </c>
      <c r="DW142" s="213" t="s">
        <v>14</v>
      </c>
      <c r="DX142" s="230" t="s">
        <v>14</v>
      </c>
      <c r="DY142" s="230" t="s">
        <v>14</v>
      </c>
      <c r="DZ142" s="230" t="s">
        <v>14</v>
      </c>
      <c r="EA142" s="230" t="s">
        <v>975</v>
      </c>
      <c r="EB142" s="230" t="s">
        <v>14</v>
      </c>
      <c r="EC142" s="214">
        <v>43920</v>
      </c>
      <c r="ED142" s="228" t="s">
        <v>978</v>
      </c>
      <c r="EE142" s="218" t="s">
        <v>14</v>
      </c>
      <c r="EF142" s="228" t="s">
        <v>14</v>
      </c>
      <c r="EG142" s="228" t="s">
        <v>14</v>
      </c>
      <c r="EH142" s="228" t="s">
        <v>14</v>
      </c>
      <c r="EI142" s="228" t="s">
        <v>975</v>
      </c>
      <c r="EJ142" s="228" t="s">
        <v>14</v>
      </c>
      <c r="EK142" s="229">
        <v>43920</v>
      </c>
      <c r="EL142" s="227" t="s">
        <v>976</v>
      </c>
      <c r="EM142" s="213" t="s">
        <v>14</v>
      </c>
      <c r="EN142" s="230" t="s">
        <v>14</v>
      </c>
      <c r="EO142" s="230" t="s">
        <v>14</v>
      </c>
      <c r="EP142" s="230" t="s">
        <v>14</v>
      </c>
      <c r="EQ142" s="230" t="s">
        <v>975</v>
      </c>
      <c r="ER142" s="230" t="s">
        <v>14</v>
      </c>
      <c r="ES142" s="214">
        <v>43920</v>
      </c>
      <c r="ET142" s="228" t="s">
        <v>7829</v>
      </c>
      <c r="EU142" s="228">
        <v>21</v>
      </c>
      <c r="EV142" s="228" t="s">
        <v>7087</v>
      </c>
      <c r="EW142" s="228" t="s">
        <v>1882</v>
      </c>
      <c r="EX142" s="228">
        <v>2</v>
      </c>
      <c r="EY142" s="228" t="s">
        <v>7824</v>
      </c>
      <c r="EZ142" s="228" t="s">
        <v>1119</v>
      </c>
      <c r="FA142" s="229">
        <v>45045</v>
      </c>
      <c r="FB142" s="227" t="s">
        <v>278</v>
      </c>
      <c r="FC142" s="230">
        <v>1</v>
      </c>
      <c r="FD142" s="230" t="s">
        <v>14</v>
      </c>
      <c r="FE142" s="230" t="s">
        <v>30</v>
      </c>
      <c r="FF142" s="230">
        <v>2</v>
      </c>
      <c r="FG142" s="230" t="s">
        <v>277</v>
      </c>
      <c r="FH142" s="230" t="s">
        <v>14</v>
      </c>
      <c r="FI142" s="214">
        <v>43509</v>
      </c>
      <c r="FJ142" s="227" t="s">
        <v>281</v>
      </c>
      <c r="FK142" s="228" t="s">
        <v>14</v>
      </c>
      <c r="FL142" s="228">
        <v>0</v>
      </c>
      <c r="FM142" s="228" t="s">
        <v>30</v>
      </c>
      <c r="FN142" s="228">
        <v>2</v>
      </c>
      <c r="FO142" s="228" t="s">
        <v>15</v>
      </c>
      <c r="FP142" s="218">
        <v>0</v>
      </c>
      <c r="FQ142" s="219">
        <v>43509</v>
      </c>
      <c r="FR142" s="227" t="s">
        <v>282</v>
      </c>
      <c r="FS142" s="230" t="s">
        <v>14</v>
      </c>
      <c r="FT142" s="230">
        <v>0</v>
      </c>
      <c r="FU142" s="230" t="s">
        <v>30</v>
      </c>
      <c r="FV142" s="230">
        <v>2</v>
      </c>
      <c r="FW142" s="230" t="s">
        <v>15</v>
      </c>
      <c r="FX142" s="230">
        <v>0</v>
      </c>
      <c r="FY142" s="214">
        <v>43509</v>
      </c>
      <c r="FZ142" s="228" t="s">
        <v>3616</v>
      </c>
      <c r="GA142" s="228">
        <v>1</v>
      </c>
      <c r="GB142" s="228" t="s">
        <v>2373</v>
      </c>
      <c r="GC142" s="228" t="s">
        <v>30</v>
      </c>
      <c r="GD142" s="228">
        <v>2</v>
      </c>
      <c r="GE142" s="228" t="s">
        <v>14</v>
      </c>
      <c r="GF142" s="228" t="s">
        <v>14</v>
      </c>
      <c r="GG142" s="229">
        <v>44865</v>
      </c>
      <c r="GH142" s="227" t="s">
        <v>3622</v>
      </c>
      <c r="GI142" s="230">
        <v>1</v>
      </c>
      <c r="GJ142" s="230" t="s">
        <v>2373</v>
      </c>
      <c r="GK142" s="230" t="s">
        <v>30</v>
      </c>
      <c r="GL142" s="230">
        <v>2</v>
      </c>
      <c r="GM142" s="230" t="s">
        <v>14</v>
      </c>
      <c r="GN142" s="230" t="s">
        <v>14</v>
      </c>
      <c r="GO142" s="214">
        <v>44865</v>
      </c>
      <c r="GP142" s="228" t="s">
        <v>3617</v>
      </c>
      <c r="GQ142" s="228">
        <v>0</v>
      </c>
      <c r="GR142" s="228" t="s">
        <v>2373</v>
      </c>
      <c r="GS142" s="228" t="s">
        <v>30</v>
      </c>
      <c r="GT142" s="228">
        <v>2</v>
      </c>
      <c r="GU142" s="228" t="s">
        <v>14</v>
      </c>
      <c r="GV142" s="228" t="s">
        <v>14</v>
      </c>
      <c r="GW142" s="229">
        <v>44865</v>
      </c>
      <c r="GX142" s="227" t="s">
        <v>3623</v>
      </c>
      <c r="GY142" s="230">
        <v>0</v>
      </c>
      <c r="GZ142" s="230" t="s">
        <v>2373</v>
      </c>
      <c r="HA142" s="230" t="s">
        <v>30</v>
      </c>
      <c r="HB142" s="230">
        <v>2</v>
      </c>
      <c r="HC142" s="230" t="s">
        <v>14</v>
      </c>
      <c r="HD142" s="230" t="s">
        <v>14</v>
      </c>
      <c r="HE142" s="214">
        <v>44865</v>
      </c>
      <c r="HF142" s="228" t="s">
        <v>3615</v>
      </c>
      <c r="HG142" s="228">
        <v>0</v>
      </c>
      <c r="HH142" s="228" t="s">
        <v>2373</v>
      </c>
      <c r="HI142" s="228" t="s">
        <v>30</v>
      </c>
      <c r="HJ142" s="228">
        <v>2</v>
      </c>
      <c r="HK142" s="228" t="s">
        <v>14</v>
      </c>
      <c r="HL142" s="228" t="s">
        <v>14</v>
      </c>
      <c r="HM142" s="229">
        <v>44865</v>
      </c>
      <c r="HN142" s="227" t="s">
        <v>3621</v>
      </c>
      <c r="HO142" s="230">
        <v>0</v>
      </c>
      <c r="HP142" s="230" t="s">
        <v>2373</v>
      </c>
      <c r="HQ142" s="230" t="s">
        <v>30</v>
      </c>
      <c r="HR142" s="230">
        <v>2</v>
      </c>
      <c r="HS142" s="230" t="s">
        <v>14</v>
      </c>
      <c r="HT142" s="230" t="s">
        <v>14</v>
      </c>
      <c r="HU142" s="214">
        <v>44865</v>
      </c>
      <c r="HV142" s="228" t="s">
        <v>3618</v>
      </c>
      <c r="HW142" s="228">
        <v>1</v>
      </c>
      <c r="HX142" s="228" t="s">
        <v>2373</v>
      </c>
      <c r="HY142" s="228" t="s">
        <v>30</v>
      </c>
      <c r="HZ142" s="228">
        <v>2</v>
      </c>
      <c r="IA142" s="228" t="s">
        <v>14</v>
      </c>
      <c r="IB142" s="228" t="s">
        <v>14</v>
      </c>
      <c r="IC142" s="229">
        <v>44865</v>
      </c>
      <c r="ID142" s="227" t="s">
        <v>3620</v>
      </c>
      <c r="IE142" s="230">
        <v>3</v>
      </c>
      <c r="IF142" s="230" t="s">
        <v>2373</v>
      </c>
      <c r="IG142" s="230" t="s">
        <v>30</v>
      </c>
      <c r="IH142" s="230">
        <v>2</v>
      </c>
      <c r="II142" s="230" t="s">
        <v>14</v>
      </c>
      <c r="IJ142" s="230" t="s">
        <v>14</v>
      </c>
      <c r="IK142" s="214">
        <v>44865</v>
      </c>
      <c r="IL142" s="228" t="s">
        <v>3619</v>
      </c>
      <c r="IM142" s="228">
        <v>1</v>
      </c>
      <c r="IN142" s="228" t="s">
        <v>2373</v>
      </c>
      <c r="IO142" s="228" t="s">
        <v>30</v>
      </c>
      <c r="IP142" s="228">
        <v>2</v>
      </c>
      <c r="IQ142" s="228" t="s">
        <v>14</v>
      </c>
      <c r="IR142" s="228" t="s">
        <v>14</v>
      </c>
      <c r="IS142" s="229">
        <v>44865</v>
      </c>
    </row>
    <row r="143" spans="1:253" x14ac:dyDescent="0.25">
      <c r="A143" s="11" t="s">
        <v>283</v>
      </c>
      <c r="B143" s="11" t="s">
        <v>9270</v>
      </c>
      <c r="C143" s="11" t="s">
        <v>284</v>
      </c>
      <c r="D143" s="11" t="s">
        <v>262</v>
      </c>
      <c r="E143" s="11" t="s">
        <v>8934</v>
      </c>
      <c r="F143" s="11" t="s">
        <v>1511</v>
      </c>
      <c r="G143" s="212">
        <v>63878000</v>
      </c>
      <c r="H143" s="213" t="s">
        <v>1499</v>
      </c>
      <c r="I143" s="213" t="s">
        <v>19</v>
      </c>
      <c r="J143" s="213">
        <v>3</v>
      </c>
      <c r="K143" s="213" t="s">
        <v>1500</v>
      </c>
      <c r="L143" s="213" t="s">
        <v>784</v>
      </c>
      <c r="M143" s="214">
        <v>44683</v>
      </c>
      <c r="N143" s="227" t="s">
        <v>1514</v>
      </c>
      <c r="O143" s="216">
        <v>12012</v>
      </c>
      <c r="P143" s="216" t="s">
        <v>1499</v>
      </c>
      <c r="Q143" s="216" t="s">
        <v>30</v>
      </c>
      <c r="R143" s="216">
        <v>2</v>
      </c>
      <c r="S143" s="216" t="s">
        <v>1513</v>
      </c>
      <c r="T143" s="216" t="s">
        <v>1512</v>
      </c>
      <c r="U143" s="217">
        <v>44683</v>
      </c>
      <c r="V143" s="227" t="s">
        <v>5629</v>
      </c>
      <c r="W143" s="213">
        <v>342000</v>
      </c>
      <c r="X143" s="213" t="s">
        <v>5626</v>
      </c>
      <c r="Y143" s="213" t="s">
        <v>1882</v>
      </c>
      <c r="Z143" s="213">
        <v>2</v>
      </c>
      <c r="AA143" s="213" t="s">
        <v>5628</v>
      </c>
      <c r="AB143" s="213" t="s">
        <v>5627</v>
      </c>
      <c r="AC143" s="214">
        <v>45013</v>
      </c>
      <c r="AD143" s="227" t="s">
        <v>5631</v>
      </c>
      <c r="AE143" s="218">
        <v>91000</v>
      </c>
      <c r="AF143" s="218" t="s">
        <v>5594</v>
      </c>
      <c r="AG143" s="218" t="s">
        <v>19</v>
      </c>
      <c r="AH143" s="218">
        <v>3</v>
      </c>
      <c r="AI143" s="218" t="s">
        <v>5630</v>
      </c>
      <c r="AJ143" s="218" t="s">
        <v>5595</v>
      </c>
      <c r="AK143" s="219">
        <v>45013</v>
      </c>
      <c r="AL143" s="227" t="s">
        <v>5633</v>
      </c>
      <c r="AM143" s="213">
        <v>91000</v>
      </c>
      <c r="AN143" s="213" t="s">
        <v>5594</v>
      </c>
      <c r="AO143" s="213" t="s">
        <v>19</v>
      </c>
      <c r="AP143" s="213">
        <v>3</v>
      </c>
      <c r="AQ143" s="213" t="s">
        <v>5632</v>
      </c>
      <c r="AR143" s="213" t="s">
        <v>5595</v>
      </c>
      <c r="AS143" s="214">
        <v>45013</v>
      </c>
      <c r="AT143" s="228" t="s">
        <v>797</v>
      </c>
      <c r="AU143" s="218">
        <v>0</v>
      </c>
      <c r="AV143" s="218" t="s">
        <v>14</v>
      </c>
      <c r="AW143" s="218" t="s">
        <v>14</v>
      </c>
      <c r="AX143" s="218" t="s">
        <v>14</v>
      </c>
      <c r="AY143" s="218" t="s">
        <v>796</v>
      </c>
      <c r="AZ143" s="218" t="s">
        <v>14</v>
      </c>
      <c r="BA143" s="219">
        <v>43676</v>
      </c>
      <c r="BB143" s="227" t="s">
        <v>290</v>
      </c>
      <c r="BC143" s="213" t="s">
        <v>14</v>
      </c>
      <c r="BD143" s="213">
        <v>0</v>
      </c>
      <c r="BE143" s="213" t="s">
        <v>30</v>
      </c>
      <c r="BF143" s="213">
        <v>2</v>
      </c>
      <c r="BG143" s="213" t="s">
        <v>15</v>
      </c>
      <c r="BH143" s="213">
        <v>0</v>
      </c>
      <c r="BI143" s="214">
        <v>43509</v>
      </c>
      <c r="BJ143" s="228" t="s">
        <v>5649</v>
      </c>
      <c r="BK143" s="228">
        <v>0</v>
      </c>
      <c r="BL143" s="228" t="s">
        <v>5187</v>
      </c>
      <c r="BM143" s="228" t="s">
        <v>1882</v>
      </c>
      <c r="BN143" s="228">
        <v>2</v>
      </c>
      <c r="BO143" s="228" t="s">
        <v>5648</v>
      </c>
      <c r="BP143" s="218" t="s">
        <v>1119</v>
      </c>
      <c r="BQ143" s="229">
        <v>45013</v>
      </c>
      <c r="BR143" s="227" t="s">
        <v>285</v>
      </c>
      <c r="BS143" s="230" t="s">
        <v>14</v>
      </c>
      <c r="BT143" s="230">
        <v>0</v>
      </c>
      <c r="BU143" s="230" t="s">
        <v>30</v>
      </c>
      <c r="BV143" s="230">
        <v>2</v>
      </c>
      <c r="BW143" s="230" t="s">
        <v>15</v>
      </c>
      <c r="BX143" s="230">
        <v>0</v>
      </c>
      <c r="BY143" s="214">
        <v>43509</v>
      </c>
      <c r="BZ143" s="228" t="s">
        <v>286</v>
      </c>
      <c r="CA143" s="228" t="s">
        <v>14</v>
      </c>
      <c r="CB143" s="228">
        <v>0</v>
      </c>
      <c r="CC143" s="228" t="s">
        <v>14</v>
      </c>
      <c r="CD143" s="228" t="s">
        <v>14</v>
      </c>
      <c r="CE143" s="228" t="s">
        <v>15</v>
      </c>
      <c r="CF143" s="228">
        <v>0</v>
      </c>
      <c r="CG143" s="229">
        <v>43509</v>
      </c>
      <c r="CH143" s="227" t="s">
        <v>10091</v>
      </c>
      <c r="CI143" s="228" t="e">
        <v>#N/A</v>
      </c>
      <c r="CJ143" s="228" t="e">
        <v>#N/A</v>
      </c>
      <c r="CK143" s="228" t="e">
        <v>#N/A</v>
      </c>
      <c r="CL143" s="228" t="e">
        <v>#N/A</v>
      </c>
      <c r="CM143" s="228" t="e">
        <v>#N/A</v>
      </c>
      <c r="CN143" s="228" t="e">
        <v>#N/A</v>
      </c>
      <c r="CO143" s="231" t="e">
        <v>#N/A</v>
      </c>
      <c r="CP143" s="228" t="s">
        <v>289</v>
      </c>
      <c r="CQ143" s="230" t="s">
        <v>14</v>
      </c>
      <c r="CR143" s="230">
        <v>0</v>
      </c>
      <c r="CS143" s="230" t="s">
        <v>30</v>
      </c>
      <c r="CT143" s="230">
        <v>2</v>
      </c>
      <c r="CU143" s="230" t="s">
        <v>15</v>
      </c>
      <c r="CV143" s="230">
        <v>0</v>
      </c>
      <c r="CW143" s="214">
        <v>43509</v>
      </c>
      <c r="CX143" s="228" t="s">
        <v>5650</v>
      </c>
      <c r="CY143" s="218">
        <v>91000</v>
      </c>
      <c r="CZ143" s="218" t="s">
        <v>5594</v>
      </c>
      <c r="DA143" s="218" t="s">
        <v>19</v>
      </c>
      <c r="DB143" s="218">
        <v>3</v>
      </c>
      <c r="DC143" s="218" t="s">
        <v>1515</v>
      </c>
      <c r="DD143" s="218" t="s">
        <v>5595</v>
      </c>
      <c r="DE143" s="220">
        <v>45013</v>
      </c>
      <c r="DF143" s="227" t="s">
        <v>5652</v>
      </c>
      <c r="DG143" s="213">
        <v>252000</v>
      </c>
      <c r="DH143" s="230" t="s">
        <v>5651</v>
      </c>
      <c r="DI143" s="230" t="s">
        <v>1882</v>
      </c>
      <c r="DJ143" s="230">
        <v>2</v>
      </c>
      <c r="DK143" s="230" t="s">
        <v>5606</v>
      </c>
      <c r="DL143" s="230" t="s">
        <v>5605</v>
      </c>
      <c r="DM143" s="214">
        <v>45013</v>
      </c>
      <c r="DN143" s="228" t="s">
        <v>1516</v>
      </c>
      <c r="DO143" s="218">
        <v>0</v>
      </c>
      <c r="DP143" s="228" t="s">
        <v>14</v>
      </c>
      <c r="DQ143" s="228" t="s">
        <v>30</v>
      </c>
      <c r="DR143" s="228">
        <v>2</v>
      </c>
      <c r="DS143" s="228" t="s">
        <v>1515</v>
      </c>
      <c r="DT143" s="228">
        <v>0</v>
      </c>
      <c r="DU143" s="229">
        <v>44683</v>
      </c>
      <c r="DV143" s="227" t="s">
        <v>5653</v>
      </c>
      <c r="DW143" s="213">
        <v>91000</v>
      </c>
      <c r="DX143" s="230" t="s">
        <v>5594</v>
      </c>
      <c r="DY143" s="230" t="s">
        <v>19</v>
      </c>
      <c r="DZ143" s="230">
        <v>3</v>
      </c>
      <c r="EA143" s="230" t="s">
        <v>1515</v>
      </c>
      <c r="EB143" s="230" t="s">
        <v>5595</v>
      </c>
      <c r="EC143" s="214">
        <v>45013</v>
      </c>
      <c r="ED143" s="228" t="s">
        <v>1517</v>
      </c>
      <c r="EE143" s="218">
        <v>0</v>
      </c>
      <c r="EF143" s="228" t="s">
        <v>14</v>
      </c>
      <c r="EG143" s="228" t="s">
        <v>30</v>
      </c>
      <c r="EH143" s="228">
        <v>2</v>
      </c>
      <c r="EI143" s="228" t="s">
        <v>1515</v>
      </c>
      <c r="EJ143" s="228">
        <v>0</v>
      </c>
      <c r="EK143" s="229">
        <v>44683</v>
      </c>
      <c r="EL143" s="227" t="s">
        <v>1518</v>
      </c>
      <c r="EM143" s="213">
        <v>0</v>
      </c>
      <c r="EN143" s="230" t="s">
        <v>14</v>
      </c>
      <c r="EO143" s="230" t="s">
        <v>30</v>
      </c>
      <c r="EP143" s="230">
        <v>2</v>
      </c>
      <c r="EQ143" s="230" t="s">
        <v>1515</v>
      </c>
      <c r="ER143" s="230">
        <v>0</v>
      </c>
      <c r="ES143" s="214">
        <v>44683</v>
      </c>
      <c r="ET143" s="228" t="s">
        <v>7830</v>
      </c>
      <c r="EU143" s="228">
        <v>21</v>
      </c>
      <c r="EV143" s="228" t="s">
        <v>7087</v>
      </c>
      <c r="EW143" s="228" t="s">
        <v>1882</v>
      </c>
      <c r="EX143" s="228">
        <v>2</v>
      </c>
      <c r="EY143" s="228" t="s">
        <v>7824</v>
      </c>
      <c r="EZ143" s="228" t="s">
        <v>1119</v>
      </c>
      <c r="FA143" s="229">
        <v>45045</v>
      </c>
      <c r="FB143" s="227" t="s">
        <v>288</v>
      </c>
      <c r="FC143" s="230">
        <v>1</v>
      </c>
      <c r="FD143" s="230" t="s">
        <v>265</v>
      </c>
      <c r="FE143" s="230" t="s">
        <v>30</v>
      </c>
      <c r="FF143" s="230">
        <v>2</v>
      </c>
      <c r="FG143" s="230" t="s">
        <v>287</v>
      </c>
      <c r="FH143" s="230" t="s">
        <v>266</v>
      </c>
      <c r="FI143" s="214">
        <v>43509</v>
      </c>
      <c r="FJ143" s="227" t="s">
        <v>291</v>
      </c>
      <c r="FK143" s="228" t="s">
        <v>14</v>
      </c>
      <c r="FL143" s="228">
        <v>0</v>
      </c>
      <c r="FM143" s="228" t="s">
        <v>30</v>
      </c>
      <c r="FN143" s="228">
        <v>2</v>
      </c>
      <c r="FO143" s="228" t="s">
        <v>15</v>
      </c>
      <c r="FP143" s="218">
        <v>0</v>
      </c>
      <c r="FQ143" s="219">
        <v>43509</v>
      </c>
      <c r="FR143" s="227" t="s">
        <v>292</v>
      </c>
      <c r="FS143" s="230" t="s">
        <v>14</v>
      </c>
      <c r="FT143" s="230">
        <v>0</v>
      </c>
      <c r="FU143" s="230" t="s">
        <v>30</v>
      </c>
      <c r="FV143" s="230">
        <v>2</v>
      </c>
      <c r="FW143" s="230" t="s">
        <v>15</v>
      </c>
      <c r="FX143" s="230">
        <v>0</v>
      </c>
      <c r="FY143" s="214">
        <v>43509</v>
      </c>
      <c r="FZ143" s="228" t="s">
        <v>3625</v>
      </c>
      <c r="GA143" s="228">
        <v>1</v>
      </c>
      <c r="GB143" s="228" t="s">
        <v>2373</v>
      </c>
      <c r="GC143" s="228" t="s">
        <v>30</v>
      </c>
      <c r="GD143" s="228">
        <v>2</v>
      </c>
      <c r="GE143" s="228" t="s">
        <v>14</v>
      </c>
      <c r="GF143" s="228" t="s">
        <v>14</v>
      </c>
      <c r="GG143" s="229">
        <v>44865</v>
      </c>
      <c r="GH143" s="227" t="s">
        <v>3631</v>
      </c>
      <c r="GI143" s="230">
        <v>0</v>
      </c>
      <c r="GJ143" s="230" t="s">
        <v>2373</v>
      </c>
      <c r="GK143" s="230" t="s">
        <v>30</v>
      </c>
      <c r="GL143" s="230">
        <v>2</v>
      </c>
      <c r="GM143" s="230" t="s">
        <v>14</v>
      </c>
      <c r="GN143" s="230" t="s">
        <v>14</v>
      </c>
      <c r="GO143" s="214">
        <v>44865</v>
      </c>
      <c r="GP143" s="228" t="s">
        <v>3626</v>
      </c>
      <c r="GQ143" s="228">
        <v>1</v>
      </c>
      <c r="GR143" s="228" t="s">
        <v>2373</v>
      </c>
      <c r="GS143" s="228" t="s">
        <v>30</v>
      </c>
      <c r="GT143" s="228">
        <v>2</v>
      </c>
      <c r="GU143" s="228" t="s">
        <v>14</v>
      </c>
      <c r="GV143" s="228" t="s">
        <v>14</v>
      </c>
      <c r="GW143" s="229">
        <v>44865</v>
      </c>
      <c r="GX143" s="227" t="s">
        <v>3632</v>
      </c>
      <c r="GY143" s="230">
        <v>0</v>
      </c>
      <c r="GZ143" s="230" t="s">
        <v>2373</v>
      </c>
      <c r="HA143" s="230" t="s">
        <v>30</v>
      </c>
      <c r="HB143" s="230">
        <v>2</v>
      </c>
      <c r="HC143" s="230" t="s">
        <v>14</v>
      </c>
      <c r="HD143" s="230" t="s">
        <v>14</v>
      </c>
      <c r="HE143" s="214">
        <v>44865</v>
      </c>
      <c r="HF143" s="228" t="s">
        <v>3624</v>
      </c>
      <c r="HG143" s="228">
        <v>0</v>
      </c>
      <c r="HH143" s="228" t="s">
        <v>2373</v>
      </c>
      <c r="HI143" s="228" t="s">
        <v>30</v>
      </c>
      <c r="HJ143" s="228">
        <v>2</v>
      </c>
      <c r="HK143" s="228" t="s">
        <v>14</v>
      </c>
      <c r="HL143" s="228" t="s">
        <v>14</v>
      </c>
      <c r="HM143" s="229">
        <v>44865</v>
      </c>
      <c r="HN143" s="227" t="s">
        <v>3630</v>
      </c>
      <c r="HO143" s="230">
        <v>2</v>
      </c>
      <c r="HP143" s="230" t="s">
        <v>2373</v>
      </c>
      <c r="HQ143" s="230" t="s">
        <v>30</v>
      </c>
      <c r="HR143" s="230">
        <v>2</v>
      </c>
      <c r="HS143" s="230" t="s">
        <v>14</v>
      </c>
      <c r="HT143" s="230" t="s">
        <v>14</v>
      </c>
      <c r="HU143" s="214">
        <v>44865</v>
      </c>
      <c r="HV143" s="228" t="s">
        <v>3627</v>
      </c>
      <c r="HW143" s="228">
        <v>0</v>
      </c>
      <c r="HX143" s="228" t="s">
        <v>2373</v>
      </c>
      <c r="HY143" s="228" t="s">
        <v>30</v>
      </c>
      <c r="HZ143" s="228">
        <v>2</v>
      </c>
      <c r="IA143" s="228" t="s">
        <v>14</v>
      </c>
      <c r="IB143" s="228" t="s">
        <v>14</v>
      </c>
      <c r="IC143" s="229">
        <v>44865</v>
      </c>
      <c r="ID143" s="227" t="s">
        <v>3629</v>
      </c>
      <c r="IE143" s="230">
        <v>3</v>
      </c>
      <c r="IF143" s="230" t="s">
        <v>2373</v>
      </c>
      <c r="IG143" s="230" t="s">
        <v>30</v>
      </c>
      <c r="IH143" s="230">
        <v>2</v>
      </c>
      <c r="II143" s="230" t="s">
        <v>14</v>
      </c>
      <c r="IJ143" s="230" t="s">
        <v>14</v>
      </c>
      <c r="IK143" s="214">
        <v>44865</v>
      </c>
      <c r="IL143" s="228" t="s">
        <v>3628</v>
      </c>
      <c r="IM143" s="228">
        <v>2</v>
      </c>
      <c r="IN143" s="228" t="s">
        <v>2373</v>
      </c>
      <c r="IO143" s="228" t="s">
        <v>30</v>
      </c>
      <c r="IP143" s="228">
        <v>2</v>
      </c>
      <c r="IQ143" s="228" t="s">
        <v>14</v>
      </c>
      <c r="IR143" s="228" t="s">
        <v>14</v>
      </c>
      <c r="IS143" s="229">
        <v>44865</v>
      </c>
    </row>
    <row r="144" spans="1:253" x14ac:dyDescent="0.25">
      <c r="A144" s="11" t="s">
        <v>3126</v>
      </c>
      <c r="B144" s="11" t="s">
        <v>9284</v>
      </c>
      <c r="C144" s="11" t="s">
        <v>3127</v>
      </c>
      <c r="D144" s="11" t="s">
        <v>3128</v>
      </c>
      <c r="E144" s="11" t="s">
        <v>8943</v>
      </c>
      <c r="F144" s="11" t="s">
        <v>4856</v>
      </c>
      <c r="G144" s="212">
        <v>1403000</v>
      </c>
      <c r="H144" s="213" t="s">
        <v>4791</v>
      </c>
      <c r="I144" s="213" t="s">
        <v>1882</v>
      </c>
      <c r="J144" s="213">
        <v>2</v>
      </c>
      <c r="K144" s="213" t="s">
        <v>4789</v>
      </c>
      <c r="L144" s="213" t="s">
        <v>4855</v>
      </c>
      <c r="M144" s="214">
        <v>44985</v>
      </c>
      <c r="N144" s="227" t="s">
        <v>4858</v>
      </c>
      <c r="O144" s="216">
        <v>5130</v>
      </c>
      <c r="P144" s="216" t="s">
        <v>4791</v>
      </c>
      <c r="Q144" s="216" t="s">
        <v>74</v>
      </c>
      <c r="R144" s="216">
        <v>1</v>
      </c>
      <c r="S144" s="216" t="s">
        <v>4792</v>
      </c>
      <c r="T144" s="216" t="s">
        <v>4857</v>
      </c>
      <c r="U144" s="217">
        <v>44985</v>
      </c>
      <c r="V144" s="227" t="s">
        <v>4859</v>
      </c>
      <c r="W144" s="213">
        <v>1403000</v>
      </c>
      <c r="X144" s="213" t="s">
        <v>4791</v>
      </c>
      <c r="Y144" s="213" t="s">
        <v>30</v>
      </c>
      <c r="Z144" s="213">
        <v>2</v>
      </c>
      <c r="AA144" s="213" t="s">
        <v>4794</v>
      </c>
      <c r="AB144" s="213" t="s">
        <v>4855</v>
      </c>
      <c r="AC144" s="214">
        <v>44985</v>
      </c>
      <c r="AD144" s="227" t="s">
        <v>4863</v>
      </c>
      <c r="AE144" s="218">
        <v>212000</v>
      </c>
      <c r="AF144" s="218" t="s">
        <v>4860</v>
      </c>
      <c r="AG144" s="218" t="s">
        <v>30</v>
      </c>
      <c r="AH144" s="218">
        <v>2</v>
      </c>
      <c r="AI144" s="218" t="s">
        <v>4862</v>
      </c>
      <c r="AJ144" s="218" t="s">
        <v>4861</v>
      </c>
      <c r="AK144" s="219">
        <v>44985</v>
      </c>
      <c r="AL144" s="227" t="s">
        <v>4866</v>
      </c>
      <c r="AM144" s="213">
        <v>34000</v>
      </c>
      <c r="AN144" s="213" t="s">
        <v>4800</v>
      </c>
      <c r="AO144" s="213" t="s">
        <v>1882</v>
      </c>
      <c r="AP144" s="213">
        <v>2</v>
      </c>
      <c r="AQ144" s="213" t="s">
        <v>4865</v>
      </c>
      <c r="AR144" s="213" t="s">
        <v>4864</v>
      </c>
      <c r="AS144" s="214">
        <v>44985</v>
      </c>
      <c r="AT144" s="228" t="s">
        <v>4867</v>
      </c>
      <c r="AU144" s="218" t="s">
        <v>14</v>
      </c>
      <c r="AV144" s="218" t="s">
        <v>14</v>
      </c>
      <c r="AW144" s="218" t="s">
        <v>14</v>
      </c>
      <c r="AX144" s="218" t="s">
        <v>14</v>
      </c>
      <c r="AY144" s="218" t="s">
        <v>15</v>
      </c>
      <c r="AZ144" s="218" t="s">
        <v>14</v>
      </c>
      <c r="BA144" s="219">
        <v>44985</v>
      </c>
      <c r="BB144" s="227" t="s">
        <v>4883</v>
      </c>
      <c r="BC144" s="213" t="s">
        <v>14</v>
      </c>
      <c r="BD144" s="213" t="s">
        <v>14</v>
      </c>
      <c r="BE144" s="213" t="s">
        <v>14</v>
      </c>
      <c r="BF144" s="213" t="s">
        <v>14</v>
      </c>
      <c r="BG144" s="213" t="s">
        <v>15</v>
      </c>
      <c r="BH144" s="213" t="s">
        <v>14</v>
      </c>
      <c r="BI144" s="214">
        <v>44985</v>
      </c>
      <c r="BJ144" s="228" t="s">
        <v>4868</v>
      </c>
      <c r="BK144" s="228">
        <v>159</v>
      </c>
      <c r="BL144" s="228" t="s">
        <v>659</v>
      </c>
      <c r="BM144" s="228" t="s">
        <v>74</v>
      </c>
      <c r="BN144" s="228">
        <v>1</v>
      </c>
      <c r="BO144" s="228" t="s">
        <v>4837</v>
      </c>
      <c r="BP144" s="218" t="s">
        <v>1396</v>
      </c>
      <c r="BQ144" s="229">
        <v>44985</v>
      </c>
      <c r="BR144" s="227" t="s">
        <v>4884</v>
      </c>
      <c r="BS144" s="230" t="s">
        <v>14</v>
      </c>
      <c r="BT144" s="230" t="s">
        <v>14</v>
      </c>
      <c r="BU144" s="230" t="s">
        <v>14</v>
      </c>
      <c r="BV144" s="230" t="s">
        <v>14</v>
      </c>
      <c r="BW144" s="230" t="s">
        <v>15</v>
      </c>
      <c r="BX144" s="230" t="s">
        <v>14</v>
      </c>
      <c r="BY144" s="214">
        <v>44985</v>
      </c>
      <c r="BZ144" s="228" t="s">
        <v>4885</v>
      </c>
      <c r="CA144" s="228" t="s">
        <v>14</v>
      </c>
      <c r="CB144" s="228" t="s">
        <v>14</v>
      </c>
      <c r="CC144" s="228" t="s">
        <v>14</v>
      </c>
      <c r="CD144" s="228" t="s">
        <v>14</v>
      </c>
      <c r="CE144" s="228" t="s">
        <v>15</v>
      </c>
      <c r="CF144" s="228" t="s">
        <v>14</v>
      </c>
      <c r="CG144" s="229">
        <v>44985</v>
      </c>
      <c r="CH144" s="227" t="s">
        <v>10092</v>
      </c>
      <c r="CI144" s="228" t="e">
        <v>#N/A</v>
      </c>
      <c r="CJ144" s="228" t="e">
        <v>#N/A</v>
      </c>
      <c r="CK144" s="228" t="e">
        <v>#N/A</v>
      </c>
      <c r="CL144" s="228" t="e">
        <v>#N/A</v>
      </c>
      <c r="CM144" s="228" t="e">
        <v>#N/A</v>
      </c>
      <c r="CN144" s="228" t="e">
        <v>#N/A</v>
      </c>
      <c r="CO144" s="231" t="e">
        <v>#N/A</v>
      </c>
      <c r="CP144" s="228" t="s">
        <v>4886</v>
      </c>
      <c r="CQ144" s="230" t="s">
        <v>14</v>
      </c>
      <c r="CR144" s="230" t="s">
        <v>14</v>
      </c>
      <c r="CS144" s="230" t="s">
        <v>14</v>
      </c>
      <c r="CT144" s="230" t="s">
        <v>14</v>
      </c>
      <c r="CU144" s="230" t="s">
        <v>15</v>
      </c>
      <c r="CV144" s="230" t="s">
        <v>14</v>
      </c>
      <c r="CW144" s="214">
        <v>44985</v>
      </c>
      <c r="CX144" s="228" t="s">
        <v>4870</v>
      </c>
      <c r="CY144" s="218">
        <v>35000</v>
      </c>
      <c r="CZ144" s="218" t="s">
        <v>2112</v>
      </c>
      <c r="DA144" s="218" t="s">
        <v>30</v>
      </c>
      <c r="DB144" s="218">
        <v>2</v>
      </c>
      <c r="DC144" s="218" t="s">
        <v>4876</v>
      </c>
      <c r="DD144" s="218" t="s">
        <v>4801</v>
      </c>
      <c r="DE144" s="220">
        <v>44985</v>
      </c>
      <c r="DF144" s="227" t="s">
        <v>4874</v>
      </c>
      <c r="DG144" s="213">
        <v>1191000</v>
      </c>
      <c r="DH144" s="230" t="s">
        <v>4871</v>
      </c>
      <c r="DI144" s="230" t="s">
        <v>30</v>
      </c>
      <c r="DJ144" s="230">
        <v>2</v>
      </c>
      <c r="DK144" s="230" t="s">
        <v>4873</v>
      </c>
      <c r="DL144" s="230" t="s">
        <v>4872</v>
      </c>
      <c r="DM144" s="214">
        <v>44985</v>
      </c>
      <c r="DN144" s="228" t="s">
        <v>4875</v>
      </c>
      <c r="DO144" s="218">
        <v>177000</v>
      </c>
      <c r="DP144" s="228" t="s">
        <v>4871</v>
      </c>
      <c r="DQ144" s="228" t="s">
        <v>30</v>
      </c>
      <c r="DR144" s="228">
        <v>2</v>
      </c>
      <c r="DS144" s="228" t="s">
        <v>4873</v>
      </c>
      <c r="DT144" s="228" t="s">
        <v>4872</v>
      </c>
      <c r="DU144" s="229">
        <v>44985</v>
      </c>
      <c r="DV144" s="227" t="s">
        <v>4877</v>
      </c>
      <c r="DW144" s="213">
        <v>35000</v>
      </c>
      <c r="DX144" s="230" t="s">
        <v>2112</v>
      </c>
      <c r="DY144" s="230" t="s">
        <v>30</v>
      </c>
      <c r="DZ144" s="230">
        <v>2</v>
      </c>
      <c r="EA144" s="230" t="s">
        <v>4876</v>
      </c>
      <c r="EB144" s="230" t="s">
        <v>4801</v>
      </c>
      <c r="EC144" s="214">
        <v>44985</v>
      </c>
      <c r="ED144" s="228" t="s">
        <v>4878</v>
      </c>
      <c r="EE144" s="218">
        <v>0</v>
      </c>
      <c r="EF144" s="228" t="s">
        <v>14</v>
      </c>
      <c r="EG144" s="228" t="s">
        <v>14</v>
      </c>
      <c r="EH144" s="228" t="s">
        <v>14</v>
      </c>
      <c r="EI144" s="228" t="s">
        <v>15</v>
      </c>
      <c r="EJ144" s="228" t="s">
        <v>14</v>
      </c>
      <c r="EK144" s="229">
        <v>44985</v>
      </c>
      <c r="EL144" s="227" t="s">
        <v>4879</v>
      </c>
      <c r="EM144" s="213">
        <v>0</v>
      </c>
      <c r="EN144" s="230" t="s">
        <v>14</v>
      </c>
      <c r="EO144" s="230" t="s">
        <v>14</v>
      </c>
      <c r="EP144" s="230" t="s">
        <v>14</v>
      </c>
      <c r="EQ144" s="230" t="s">
        <v>15</v>
      </c>
      <c r="ER144" s="230" t="s">
        <v>14</v>
      </c>
      <c r="ES144" s="214">
        <v>44985</v>
      </c>
      <c r="ET144" s="228" t="s">
        <v>4869</v>
      </c>
      <c r="EU144" s="228">
        <v>168</v>
      </c>
      <c r="EV144" s="228" t="s">
        <v>659</v>
      </c>
      <c r="EW144" s="228" t="s">
        <v>74</v>
      </c>
      <c r="EX144" s="228">
        <v>1</v>
      </c>
      <c r="EY144" s="228" t="s">
        <v>4766</v>
      </c>
      <c r="EZ144" s="228" t="s">
        <v>1396</v>
      </c>
      <c r="FA144" s="229">
        <v>44985</v>
      </c>
      <c r="FB144" s="227" t="s">
        <v>4880</v>
      </c>
      <c r="FC144" s="230">
        <v>3</v>
      </c>
      <c r="FD144" s="230" t="s">
        <v>2112</v>
      </c>
      <c r="FE144" s="230" t="s">
        <v>74</v>
      </c>
      <c r="FF144" s="230">
        <v>1</v>
      </c>
      <c r="FG144" s="230" t="s">
        <v>4780</v>
      </c>
      <c r="FH144" s="230" t="s">
        <v>4801</v>
      </c>
      <c r="FI144" s="214">
        <v>44985</v>
      </c>
      <c r="FJ144" s="227" t="s">
        <v>4881</v>
      </c>
      <c r="FK144" s="228" t="s">
        <v>14</v>
      </c>
      <c r="FL144" s="228" t="s">
        <v>14</v>
      </c>
      <c r="FM144" s="228" t="s">
        <v>14</v>
      </c>
      <c r="FN144" s="228" t="s">
        <v>14</v>
      </c>
      <c r="FO144" s="228" t="s">
        <v>15</v>
      </c>
      <c r="FP144" s="218" t="s">
        <v>14</v>
      </c>
      <c r="FQ144" s="219">
        <v>44985</v>
      </c>
      <c r="FR144" s="227" t="s">
        <v>4882</v>
      </c>
      <c r="FS144" s="230" t="s">
        <v>14</v>
      </c>
      <c r="FT144" s="230" t="s">
        <v>14</v>
      </c>
      <c r="FU144" s="230" t="s">
        <v>14</v>
      </c>
      <c r="FV144" s="230" t="s">
        <v>14</v>
      </c>
      <c r="FW144" s="230" t="s">
        <v>15</v>
      </c>
      <c r="FX144" s="230" t="s">
        <v>14</v>
      </c>
      <c r="FY144" s="214">
        <v>44985</v>
      </c>
      <c r="FZ144" s="228" t="s">
        <v>3130</v>
      </c>
      <c r="GA144" s="228">
        <v>0</v>
      </c>
      <c r="GB144" s="228" t="s">
        <v>2373</v>
      </c>
      <c r="GC144" s="228" t="s">
        <v>30</v>
      </c>
      <c r="GD144" s="228">
        <v>2</v>
      </c>
      <c r="GE144" s="228" t="s">
        <v>14</v>
      </c>
      <c r="GF144" s="228" t="s">
        <v>14</v>
      </c>
      <c r="GG144" s="229">
        <v>44863</v>
      </c>
      <c r="GH144" s="227" t="s">
        <v>3136</v>
      </c>
      <c r="GI144" s="230">
        <v>0</v>
      </c>
      <c r="GJ144" s="230" t="s">
        <v>2373</v>
      </c>
      <c r="GK144" s="230" t="s">
        <v>30</v>
      </c>
      <c r="GL144" s="230">
        <v>2</v>
      </c>
      <c r="GM144" s="230" t="s">
        <v>14</v>
      </c>
      <c r="GN144" s="230" t="s">
        <v>14</v>
      </c>
      <c r="GO144" s="214">
        <v>44863</v>
      </c>
      <c r="GP144" s="228" t="s">
        <v>3131</v>
      </c>
      <c r="GQ144" s="228">
        <v>0</v>
      </c>
      <c r="GR144" s="228" t="s">
        <v>2373</v>
      </c>
      <c r="GS144" s="228" t="s">
        <v>30</v>
      </c>
      <c r="GT144" s="228">
        <v>2</v>
      </c>
      <c r="GU144" s="228" t="s">
        <v>14</v>
      </c>
      <c r="GV144" s="228" t="s">
        <v>14</v>
      </c>
      <c r="GW144" s="229">
        <v>44863</v>
      </c>
      <c r="GX144" s="227" t="s">
        <v>3137</v>
      </c>
      <c r="GY144" s="230">
        <v>0</v>
      </c>
      <c r="GZ144" s="230" t="s">
        <v>2373</v>
      </c>
      <c r="HA144" s="230" t="s">
        <v>30</v>
      </c>
      <c r="HB144" s="230">
        <v>2</v>
      </c>
      <c r="HC144" s="230" t="s">
        <v>14</v>
      </c>
      <c r="HD144" s="230" t="s">
        <v>14</v>
      </c>
      <c r="HE144" s="214">
        <v>44863</v>
      </c>
      <c r="HF144" s="228" t="s">
        <v>3129</v>
      </c>
      <c r="HG144" s="228">
        <v>2</v>
      </c>
      <c r="HH144" s="228" t="s">
        <v>2373</v>
      </c>
      <c r="HI144" s="228" t="s">
        <v>30</v>
      </c>
      <c r="HJ144" s="228">
        <v>2</v>
      </c>
      <c r="HK144" s="228" t="s">
        <v>14</v>
      </c>
      <c r="HL144" s="228" t="s">
        <v>14</v>
      </c>
      <c r="HM144" s="229">
        <v>44863</v>
      </c>
      <c r="HN144" s="227" t="s">
        <v>3135</v>
      </c>
      <c r="HO144" s="230">
        <v>2</v>
      </c>
      <c r="HP144" s="230" t="s">
        <v>2373</v>
      </c>
      <c r="HQ144" s="230" t="s">
        <v>30</v>
      </c>
      <c r="HR144" s="230">
        <v>2</v>
      </c>
      <c r="HS144" s="230" t="s">
        <v>14</v>
      </c>
      <c r="HT144" s="230" t="s">
        <v>14</v>
      </c>
      <c r="HU144" s="214">
        <v>44863</v>
      </c>
      <c r="HV144" s="228" t="s">
        <v>3132</v>
      </c>
      <c r="HW144" s="228">
        <v>1</v>
      </c>
      <c r="HX144" s="228" t="s">
        <v>2373</v>
      </c>
      <c r="HY144" s="228" t="s">
        <v>30</v>
      </c>
      <c r="HZ144" s="228">
        <v>2</v>
      </c>
      <c r="IA144" s="228" t="s">
        <v>14</v>
      </c>
      <c r="IB144" s="228" t="s">
        <v>14</v>
      </c>
      <c r="IC144" s="229">
        <v>44863</v>
      </c>
      <c r="ID144" s="227" t="s">
        <v>3134</v>
      </c>
      <c r="IE144" s="230">
        <v>0</v>
      </c>
      <c r="IF144" s="230" t="s">
        <v>2373</v>
      </c>
      <c r="IG144" s="230" t="s">
        <v>30</v>
      </c>
      <c r="IH144" s="230">
        <v>2</v>
      </c>
      <c r="II144" s="230" t="s">
        <v>14</v>
      </c>
      <c r="IJ144" s="230" t="s">
        <v>14</v>
      </c>
      <c r="IK144" s="214">
        <v>44863</v>
      </c>
      <c r="IL144" s="228" t="s">
        <v>3133</v>
      </c>
      <c r="IM144" s="228">
        <v>2</v>
      </c>
      <c r="IN144" s="228" t="s">
        <v>2373</v>
      </c>
      <c r="IO144" s="228" t="s">
        <v>30</v>
      </c>
      <c r="IP144" s="228">
        <v>2</v>
      </c>
      <c r="IQ144" s="228" t="s">
        <v>14</v>
      </c>
      <c r="IR144" s="228" t="s">
        <v>14</v>
      </c>
      <c r="IS144" s="229">
        <v>44863</v>
      </c>
    </row>
    <row r="145" spans="1:253" x14ac:dyDescent="0.25">
      <c r="A145" s="11" t="s">
        <v>473</v>
      </c>
      <c r="B145" s="11" t="s">
        <v>9284</v>
      </c>
      <c r="C145" s="11" t="s">
        <v>474</v>
      </c>
      <c r="D145" s="11" t="s">
        <v>475</v>
      </c>
      <c r="E145" s="11" t="s">
        <v>8944</v>
      </c>
      <c r="F145" s="11" t="s">
        <v>7524</v>
      </c>
      <c r="G145" s="212">
        <v>12433000</v>
      </c>
      <c r="H145" s="213" t="s">
        <v>6802</v>
      </c>
      <c r="I145" s="213" t="s">
        <v>74</v>
      </c>
      <c r="J145" s="213">
        <v>1</v>
      </c>
      <c r="K145" s="213" t="s">
        <v>7523</v>
      </c>
      <c r="L145" s="213" t="s">
        <v>7522</v>
      </c>
      <c r="M145" s="214">
        <v>45043</v>
      </c>
      <c r="N145" s="227" t="s">
        <v>1981</v>
      </c>
      <c r="O145" s="216">
        <v>163610</v>
      </c>
      <c r="P145" s="216" t="s">
        <v>1978</v>
      </c>
      <c r="Q145" s="216" t="s">
        <v>30</v>
      </c>
      <c r="R145" s="216">
        <v>2</v>
      </c>
      <c r="S145" s="216" t="s">
        <v>1980</v>
      </c>
      <c r="T145" s="216" t="s">
        <v>1979</v>
      </c>
      <c r="U145" s="217">
        <v>44773</v>
      </c>
      <c r="V145" s="227" t="s">
        <v>7526</v>
      </c>
      <c r="W145" s="213">
        <v>12433000</v>
      </c>
      <c r="X145" s="213" t="s">
        <v>6802</v>
      </c>
      <c r="Y145" s="213" t="s">
        <v>74</v>
      </c>
      <c r="Z145" s="213">
        <v>1</v>
      </c>
      <c r="AA145" s="213" t="s">
        <v>7525</v>
      </c>
      <c r="AB145" s="213" t="s">
        <v>7522</v>
      </c>
      <c r="AC145" s="214">
        <v>45043</v>
      </c>
      <c r="AD145" s="227" t="s">
        <v>7530</v>
      </c>
      <c r="AE145" s="218">
        <v>11000</v>
      </c>
      <c r="AF145" s="218" t="s">
        <v>7527</v>
      </c>
      <c r="AG145" s="218" t="s">
        <v>1882</v>
      </c>
      <c r="AH145" s="218">
        <v>2</v>
      </c>
      <c r="AI145" s="218" t="s">
        <v>7529</v>
      </c>
      <c r="AJ145" s="218" t="s">
        <v>7528</v>
      </c>
      <c r="AK145" s="219">
        <v>45043</v>
      </c>
      <c r="AL145" s="227" t="s">
        <v>7531</v>
      </c>
      <c r="AM145" s="213">
        <v>11000</v>
      </c>
      <c r="AN145" s="213" t="s">
        <v>7527</v>
      </c>
      <c r="AO145" s="213" t="s">
        <v>1882</v>
      </c>
      <c r="AP145" s="213">
        <v>2</v>
      </c>
      <c r="AQ145" s="213" t="s">
        <v>7529</v>
      </c>
      <c r="AR145" s="213" t="s">
        <v>7528</v>
      </c>
      <c r="AS145" s="214">
        <v>45043</v>
      </c>
      <c r="AT145" s="228" t="s">
        <v>480</v>
      </c>
      <c r="AU145" s="218" t="s">
        <v>14</v>
      </c>
      <c r="AV145" s="218">
        <v>0</v>
      </c>
      <c r="AW145" s="218" t="s">
        <v>30</v>
      </c>
      <c r="AX145" s="218">
        <v>2</v>
      </c>
      <c r="AY145" s="218">
        <v>0</v>
      </c>
      <c r="AZ145" s="218">
        <v>0</v>
      </c>
      <c r="BA145" s="219">
        <v>43511</v>
      </c>
      <c r="BB145" s="227" t="s">
        <v>479</v>
      </c>
      <c r="BC145" s="213" t="s">
        <v>14</v>
      </c>
      <c r="BD145" s="213">
        <v>0</v>
      </c>
      <c r="BE145" s="213" t="s">
        <v>30</v>
      </c>
      <c r="BF145" s="213">
        <v>2</v>
      </c>
      <c r="BG145" s="213">
        <v>0</v>
      </c>
      <c r="BH145" s="213">
        <v>0</v>
      </c>
      <c r="BI145" s="214">
        <v>43511</v>
      </c>
      <c r="BJ145" s="228" t="s">
        <v>7533</v>
      </c>
      <c r="BK145" s="228">
        <v>689</v>
      </c>
      <c r="BL145" s="228" t="s">
        <v>7504</v>
      </c>
      <c r="BM145" s="228" t="s">
        <v>19</v>
      </c>
      <c r="BN145" s="228">
        <v>3</v>
      </c>
      <c r="BO145" s="228" t="s">
        <v>7532</v>
      </c>
      <c r="BP145" s="218" t="s">
        <v>7505</v>
      </c>
      <c r="BQ145" s="229">
        <v>45043</v>
      </c>
      <c r="BR145" s="227" t="s">
        <v>476</v>
      </c>
      <c r="BS145" s="230">
        <v>0</v>
      </c>
      <c r="BT145" s="230">
        <v>0</v>
      </c>
      <c r="BU145" s="230" t="s">
        <v>30</v>
      </c>
      <c r="BV145" s="230">
        <v>2</v>
      </c>
      <c r="BW145" s="230">
        <v>0</v>
      </c>
      <c r="BX145" s="230">
        <v>0</v>
      </c>
      <c r="BY145" s="214">
        <v>43511</v>
      </c>
      <c r="BZ145" s="228" t="s">
        <v>477</v>
      </c>
      <c r="CA145" s="228">
        <v>0</v>
      </c>
      <c r="CB145" s="228" t="s">
        <v>14</v>
      </c>
      <c r="CC145" s="228" t="s">
        <v>30</v>
      </c>
      <c r="CD145" s="228">
        <v>2</v>
      </c>
      <c r="CE145" s="228" t="s">
        <v>14</v>
      </c>
      <c r="CF145" s="228" t="s">
        <v>14</v>
      </c>
      <c r="CG145" s="229">
        <v>43511</v>
      </c>
      <c r="CH145" s="227" t="s">
        <v>10093</v>
      </c>
      <c r="CI145" s="228" t="e">
        <v>#N/A</v>
      </c>
      <c r="CJ145" s="228" t="e">
        <v>#N/A</v>
      </c>
      <c r="CK145" s="228" t="e">
        <v>#N/A</v>
      </c>
      <c r="CL145" s="228" t="e">
        <v>#N/A</v>
      </c>
      <c r="CM145" s="228" t="e">
        <v>#N/A</v>
      </c>
      <c r="CN145" s="228" t="e">
        <v>#N/A</v>
      </c>
      <c r="CO145" s="231" t="e">
        <v>#N/A</v>
      </c>
      <c r="CP145" s="228" t="s">
        <v>478</v>
      </c>
      <c r="CQ145" s="230" t="s">
        <v>14</v>
      </c>
      <c r="CR145" s="230">
        <v>0</v>
      </c>
      <c r="CS145" s="230" t="s">
        <v>30</v>
      </c>
      <c r="CT145" s="230">
        <v>2</v>
      </c>
      <c r="CU145" s="230">
        <v>0</v>
      </c>
      <c r="CV145" s="230">
        <v>0</v>
      </c>
      <c r="CW145" s="214">
        <v>43511</v>
      </c>
      <c r="CX145" s="228" t="s">
        <v>7538</v>
      </c>
      <c r="CY145" s="218">
        <v>11000</v>
      </c>
      <c r="CZ145" s="218" t="s">
        <v>7527</v>
      </c>
      <c r="DA145" s="218" t="s">
        <v>1882</v>
      </c>
      <c r="DB145" s="218">
        <v>2</v>
      </c>
      <c r="DC145" s="218" t="s">
        <v>1941</v>
      </c>
      <c r="DD145" s="218" t="s">
        <v>7528</v>
      </c>
      <c r="DE145" s="220">
        <v>45043</v>
      </c>
      <c r="DF145" s="227" t="s">
        <v>7541</v>
      </c>
      <c r="DG145" s="213">
        <v>12423000</v>
      </c>
      <c r="DH145" s="230" t="s">
        <v>7539</v>
      </c>
      <c r="DI145" s="230" t="s">
        <v>1882</v>
      </c>
      <c r="DJ145" s="230">
        <v>2</v>
      </c>
      <c r="DK145" s="230" t="s">
        <v>2013</v>
      </c>
      <c r="DL145" s="230" t="s">
        <v>7540</v>
      </c>
      <c r="DM145" s="214">
        <v>45043</v>
      </c>
      <c r="DN145" s="228" t="s">
        <v>7542</v>
      </c>
      <c r="DO145" s="218">
        <v>0</v>
      </c>
      <c r="DP145" s="228" t="s">
        <v>7527</v>
      </c>
      <c r="DQ145" s="228" t="s">
        <v>1882</v>
      </c>
      <c r="DR145" s="228">
        <v>2</v>
      </c>
      <c r="DS145" s="228" t="s">
        <v>1939</v>
      </c>
      <c r="DT145" s="228" t="s">
        <v>7528</v>
      </c>
      <c r="DU145" s="229">
        <v>45043</v>
      </c>
      <c r="DV145" s="227" t="s">
        <v>7543</v>
      </c>
      <c r="DW145" s="213">
        <v>11000</v>
      </c>
      <c r="DX145" s="230" t="s">
        <v>7527</v>
      </c>
      <c r="DY145" s="230" t="s">
        <v>1882</v>
      </c>
      <c r="DZ145" s="230">
        <v>2</v>
      </c>
      <c r="EA145" s="230" t="s">
        <v>1941</v>
      </c>
      <c r="EB145" s="230" t="s">
        <v>7528</v>
      </c>
      <c r="EC145" s="214">
        <v>45043</v>
      </c>
      <c r="ED145" s="228" t="s">
        <v>7544</v>
      </c>
      <c r="EE145" s="218">
        <v>0</v>
      </c>
      <c r="EF145" s="228" t="s">
        <v>7527</v>
      </c>
      <c r="EG145" s="228" t="s">
        <v>1882</v>
      </c>
      <c r="EH145" s="228">
        <v>2</v>
      </c>
      <c r="EI145" s="228" t="s">
        <v>1943</v>
      </c>
      <c r="EJ145" s="228" t="s">
        <v>7528</v>
      </c>
      <c r="EK145" s="229">
        <v>45043</v>
      </c>
      <c r="EL145" s="227" t="s">
        <v>7545</v>
      </c>
      <c r="EM145" s="213">
        <v>0</v>
      </c>
      <c r="EN145" s="230" t="s">
        <v>7527</v>
      </c>
      <c r="EO145" s="230" t="s">
        <v>1882</v>
      </c>
      <c r="EP145" s="230">
        <v>2</v>
      </c>
      <c r="EQ145" s="230" t="s">
        <v>1943</v>
      </c>
      <c r="ER145" s="230" t="s">
        <v>7528</v>
      </c>
      <c r="ES145" s="214">
        <v>45043</v>
      </c>
      <c r="ET145" s="228" t="s">
        <v>7537</v>
      </c>
      <c r="EU145" s="228">
        <v>689</v>
      </c>
      <c r="EV145" s="228" t="s">
        <v>7534</v>
      </c>
      <c r="EW145" s="228" t="s">
        <v>19</v>
      </c>
      <c r="EX145" s="228">
        <v>3</v>
      </c>
      <c r="EY145" s="228" t="s">
        <v>7536</v>
      </c>
      <c r="EZ145" s="228" t="s">
        <v>7535</v>
      </c>
      <c r="FA145" s="229">
        <v>45043</v>
      </c>
      <c r="FB145" s="227" t="s">
        <v>1984</v>
      </c>
      <c r="FC145" s="230">
        <v>4</v>
      </c>
      <c r="FD145" s="230" t="s">
        <v>1982</v>
      </c>
      <c r="FE145" s="230" t="s">
        <v>19</v>
      </c>
      <c r="FF145" s="230">
        <v>3</v>
      </c>
      <c r="FG145" s="230" t="s">
        <v>1886</v>
      </c>
      <c r="FH145" s="230" t="s">
        <v>1983</v>
      </c>
      <c r="FI145" s="214">
        <v>44773</v>
      </c>
      <c r="FJ145" s="227" t="s">
        <v>481</v>
      </c>
      <c r="FK145" s="228" t="s">
        <v>14</v>
      </c>
      <c r="FL145" s="228">
        <v>0</v>
      </c>
      <c r="FM145" s="228" t="s">
        <v>30</v>
      </c>
      <c r="FN145" s="228">
        <v>2</v>
      </c>
      <c r="FO145" s="228">
        <v>0</v>
      </c>
      <c r="FP145" s="218">
        <v>0</v>
      </c>
      <c r="FQ145" s="219">
        <v>43511</v>
      </c>
      <c r="FR145" s="227" t="s">
        <v>482</v>
      </c>
      <c r="FS145" s="230" t="s">
        <v>14</v>
      </c>
      <c r="FT145" s="230">
        <v>0</v>
      </c>
      <c r="FU145" s="230" t="s">
        <v>30</v>
      </c>
      <c r="FV145" s="230">
        <v>2</v>
      </c>
      <c r="FW145" s="230">
        <v>0</v>
      </c>
      <c r="FX145" s="230">
        <v>0</v>
      </c>
      <c r="FY145" s="214">
        <v>43511</v>
      </c>
      <c r="FZ145" s="228" t="s">
        <v>2464</v>
      </c>
      <c r="GA145" s="228">
        <v>0</v>
      </c>
      <c r="GB145" s="228" t="s">
        <v>2373</v>
      </c>
      <c r="GC145" s="228" t="s">
        <v>30</v>
      </c>
      <c r="GD145" s="228">
        <v>2</v>
      </c>
      <c r="GE145" s="228" t="s">
        <v>14</v>
      </c>
      <c r="GF145" s="228" t="s">
        <v>14</v>
      </c>
      <c r="GG145" s="229">
        <v>44859</v>
      </c>
      <c r="GH145" s="227" t="s">
        <v>2470</v>
      </c>
      <c r="GI145" s="230">
        <v>0</v>
      </c>
      <c r="GJ145" s="230" t="s">
        <v>2373</v>
      </c>
      <c r="GK145" s="230" t="s">
        <v>30</v>
      </c>
      <c r="GL145" s="230">
        <v>2</v>
      </c>
      <c r="GM145" s="230" t="s">
        <v>14</v>
      </c>
      <c r="GN145" s="230" t="s">
        <v>14</v>
      </c>
      <c r="GO145" s="214">
        <v>44859</v>
      </c>
      <c r="GP145" s="228" t="s">
        <v>2465</v>
      </c>
      <c r="GQ145" s="228">
        <v>0</v>
      </c>
      <c r="GR145" s="228" t="s">
        <v>2373</v>
      </c>
      <c r="GS145" s="228" t="s">
        <v>30</v>
      </c>
      <c r="GT145" s="228">
        <v>2</v>
      </c>
      <c r="GU145" s="228" t="s">
        <v>14</v>
      </c>
      <c r="GV145" s="228" t="s">
        <v>14</v>
      </c>
      <c r="GW145" s="229">
        <v>44859</v>
      </c>
      <c r="GX145" s="227" t="s">
        <v>2471</v>
      </c>
      <c r="GY145" s="230">
        <v>0</v>
      </c>
      <c r="GZ145" s="230" t="s">
        <v>2373</v>
      </c>
      <c r="HA145" s="230" t="s">
        <v>30</v>
      </c>
      <c r="HB145" s="230">
        <v>2</v>
      </c>
      <c r="HC145" s="230" t="s">
        <v>14</v>
      </c>
      <c r="HD145" s="230" t="s">
        <v>14</v>
      </c>
      <c r="HE145" s="214">
        <v>44859</v>
      </c>
      <c r="HF145" s="228" t="s">
        <v>2463</v>
      </c>
      <c r="HG145" s="228">
        <v>0</v>
      </c>
      <c r="HH145" s="228" t="s">
        <v>2373</v>
      </c>
      <c r="HI145" s="228" t="s">
        <v>30</v>
      </c>
      <c r="HJ145" s="228">
        <v>2</v>
      </c>
      <c r="HK145" s="228" t="s">
        <v>14</v>
      </c>
      <c r="HL145" s="228" t="s">
        <v>14</v>
      </c>
      <c r="HM145" s="229">
        <v>44859</v>
      </c>
      <c r="HN145" s="227" t="s">
        <v>2469</v>
      </c>
      <c r="HO145" s="230">
        <v>0</v>
      </c>
      <c r="HP145" s="230" t="s">
        <v>2373</v>
      </c>
      <c r="HQ145" s="230" t="s">
        <v>30</v>
      </c>
      <c r="HR145" s="230">
        <v>2</v>
      </c>
      <c r="HS145" s="230" t="s">
        <v>14</v>
      </c>
      <c r="HT145" s="230" t="s">
        <v>14</v>
      </c>
      <c r="HU145" s="214">
        <v>44859</v>
      </c>
      <c r="HV145" s="228" t="s">
        <v>2466</v>
      </c>
      <c r="HW145" s="228">
        <v>0</v>
      </c>
      <c r="HX145" s="228" t="s">
        <v>2373</v>
      </c>
      <c r="HY145" s="228" t="s">
        <v>30</v>
      </c>
      <c r="HZ145" s="228">
        <v>2</v>
      </c>
      <c r="IA145" s="228" t="s">
        <v>14</v>
      </c>
      <c r="IB145" s="228" t="s">
        <v>14</v>
      </c>
      <c r="IC145" s="229">
        <v>44859</v>
      </c>
      <c r="ID145" s="227" t="s">
        <v>2468</v>
      </c>
      <c r="IE145" s="230">
        <v>1</v>
      </c>
      <c r="IF145" s="230" t="s">
        <v>2373</v>
      </c>
      <c r="IG145" s="230" t="s">
        <v>30</v>
      </c>
      <c r="IH145" s="230">
        <v>2</v>
      </c>
      <c r="II145" s="230" t="s">
        <v>14</v>
      </c>
      <c r="IJ145" s="230" t="s">
        <v>14</v>
      </c>
      <c r="IK145" s="214">
        <v>44859</v>
      </c>
      <c r="IL145" s="228" t="s">
        <v>2467</v>
      </c>
      <c r="IM145" s="228">
        <v>0</v>
      </c>
      <c r="IN145" s="228" t="s">
        <v>2373</v>
      </c>
      <c r="IO145" s="228" t="s">
        <v>30</v>
      </c>
      <c r="IP145" s="228">
        <v>2</v>
      </c>
      <c r="IQ145" s="228" t="s">
        <v>14</v>
      </c>
      <c r="IR145" s="228" t="s">
        <v>14</v>
      </c>
      <c r="IS145" s="229">
        <v>44859</v>
      </c>
    </row>
    <row r="146" spans="1:253" x14ac:dyDescent="0.25">
      <c r="A146" s="11" t="s">
        <v>483</v>
      </c>
      <c r="B146" s="11" t="s">
        <v>9444</v>
      </c>
      <c r="C146" s="11" t="s">
        <v>484</v>
      </c>
      <c r="D146" s="11" t="s">
        <v>485</v>
      </c>
      <c r="E146" s="11" t="s">
        <v>8945</v>
      </c>
      <c r="F146" s="11" t="s">
        <v>6900</v>
      </c>
      <c r="G146" s="212">
        <v>85043000</v>
      </c>
      <c r="H146" s="213" t="s">
        <v>1978</v>
      </c>
      <c r="I146" s="213" t="s">
        <v>74</v>
      </c>
      <c r="J146" s="213">
        <v>1</v>
      </c>
      <c r="K146" s="213" t="s">
        <v>6899</v>
      </c>
      <c r="L146" s="213" t="s">
        <v>6898</v>
      </c>
      <c r="M146" s="214">
        <v>45042</v>
      </c>
      <c r="N146" s="227" t="s">
        <v>6904</v>
      </c>
      <c r="O146" s="216">
        <v>373091</v>
      </c>
      <c r="P146" s="216" t="s">
        <v>6901</v>
      </c>
      <c r="Q146" s="216" t="s">
        <v>1882</v>
      </c>
      <c r="R146" s="216">
        <v>2</v>
      </c>
      <c r="S146" s="216" t="s">
        <v>6903</v>
      </c>
      <c r="T146" s="216" t="s">
        <v>6902</v>
      </c>
      <c r="U146" s="217">
        <v>45042</v>
      </c>
      <c r="V146" s="227" t="s">
        <v>6908</v>
      </c>
      <c r="W146" s="213">
        <v>86757000</v>
      </c>
      <c r="X146" s="213" t="s">
        <v>6905</v>
      </c>
      <c r="Y146" s="213" t="s">
        <v>1882</v>
      </c>
      <c r="Z146" s="213">
        <v>2</v>
      </c>
      <c r="AA146" s="213" t="s">
        <v>6907</v>
      </c>
      <c r="AB146" s="213" t="s">
        <v>6906</v>
      </c>
      <c r="AC146" s="214">
        <v>45042</v>
      </c>
      <c r="AD146" s="227" t="s">
        <v>6912</v>
      </c>
      <c r="AE146" s="218">
        <v>29857000</v>
      </c>
      <c r="AF146" s="218" t="s">
        <v>6909</v>
      </c>
      <c r="AG146" s="218" t="s">
        <v>1882</v>
      </c>
      <c r="AH146" s="218">
        <v>2</v>
      </c>
      <c r="AI146" s="218" t="s">
        <v>6911</v>
      </c>
      <c r="AJ146" s="218" t="s">
        <v>6910</v>
      </c>
      <c r="AK146" s="219">
        <v>45042</v>
      </c>
      <c r="AL146" s="227" t="s">
        <v>6916</v>
      </c>
      <c r="AM146" s="213">
        <v>7657000</v>
      </c>
      <c r="AN146" s="213" t="s">
        <v>6913</v>
      </c>
      <c r="AO146" s="213" t="s">
        <v>1882</v>
      </c>
      <c r="AP146" s="213">
        <v>2</v>
      </c>
      <c r="AQ146" s="213" t="s">
        <v>6915</v>
      </c>
      <c r="AR146" s="213" t="s">
        <v>6914</v>
      </c>
      <c r="AS146" s="214">
        <v>45042</v>
      </c>
      <c r="AT146" s="228" t="s">
        <v>494</v>
      </c>
      <c r="AU146" s="218" t="s">
        <v>14</v>
      </c>
      <c r="AV146" s="218">
        <v>0</v>
      </c>
      <c r="AW146" s="218" t="s">
        <v>30</v>
      </c>
      <c r="AX146" s="218">
        <v>2</v>
      </c>
      <c r="AY146" s="218" t="s">
        <v>488</v>
      </c>
      <c r="AZ146" s="218">
        <v>0</v>
      </c>
      <c r="BA146" s="219">
        <v>43511</v>
      </c>
      <c r="BB146" s="227" t="s">
        <v>493</v>
      </c>
      <c r="BC146" s="213" t="s">
        <v>14</v>
      </c>
      <c r="BD146" s="213">
        <v>0</v>
      </c>
      <c r="BE146" s="213" t="s">
        <v>30</v>
      </c>
      <c r="BF146" s="213">
        <v>2</v>
      </c>
      <c r="BG146" s="213" t="s">
        <v>488</v>
      </c>
      <c r="BH146" s="213">
        <v>0</v>
      </c>
      <c r="BI146" s="214">
        <v>43511</v>
      </c>
      <c r="BJ146" s="228" t="s">
        <v>6920</v>
      </c>
      <c r="BK146" s="228">
        <v>50585</v>
      </c>
      <c r="BL146" s="228" t="s">
        <v>6917</v>
      </c>
      <c r="BM146" s="228" t="s">
        <v>19</v>
      </c>
      <c r="BN146" s="228">
        <v>3</v>
      </c>
      <c r="BO146" s="228" t="s">
        <v>6919</v>
      </c>
      <c r="BP146" s="218" t="s">
        <v>6918</v>
      </c>
      <c r="BQ146" s="229">
        <v>45042</v>
      </c>
      <c r="BR146" s="227" t="s">
        <v>487</v>
      </c>
      <c r="BS146" s="230" t="s">
        <v>14</v>
      </c>
      <c r="BT146" s="230">
        <v>0</v>
      </c>
      <c r="BU146" s="230" t="s">
        <v>30</v>
      </c>
      <c r="BV146" s="230">
        <v>2</v>
      </c>
      <c r="BW146" s="230" t="s">
        <v>486</v>
      </c>
      <c r="BX146" s="230">
        <v>0</v>
      </c>
      <c r="BY146" s="214">
        <v>43511</v>
      </c>
      <c r="BZ146" s="228" t="s">
        <v>489</v>
      </c>
      <c r="CA146" s="228" t="s">
        <v>14</v>
      </c>
      <c r="CB146" s="228">
        <v>0</v>
      </c>
      <c r="CC146" s="228" t="s">
        <v>14</v>
      </c>
      <c r="CD146" s="228" t="s">
        <v>14</v>
      </c>
      <c r="CE146" s="228" t="s">
        <v>488</v>
      </c>
      <c r="CF146" s="228">
        <v>0</v>
      </c>
      <c r="CG146" s="229">
        <v>43511</v>
      </c>
      <c r="CH146" s="227" t="s">
        <v>10094</v>
      </c>
      <c r="CI146" s="228" t="e">
        <v>#N/A</v>
      </c>
      <c r="CJ146" s="228" t="e">
        <v>#N/A</v>
      </c>
      <c r="CK146" s="228" t="e">
        <v>#N/A</v>
      </c>
      <c r="CL146" s="228" t="e">
        <v>#N/A</v>
      </c>
      <c r="CM146" s="228" t="e">
        <v>#N/A</v>
      </c>
      <c r="CN146" s="228" t="e">
        <v>#N/A</v>
      </c>
      <c r="CO146" s="231" t="e">
        <v>#N/A</v>
      </c>
      <c r="CP146" s="228" t="s">
        <v>492</v>
      </c>
      <c r="CQ146" s="230" t="s">
        <v>14</v>
      </c>
      <c r="CR146" s="230">
        <v>0</v>
      </c>
      <c r="CS146" s="230" t="s">
        <v>30</v>
      </c>
      <c r="CT146" s="230">
        <v>2</v>
      </c>
      <c r="CU146" s="230" t="s">
        <v>488</v>
      </c>
      <c r="CV146" s="230">
        <v>0</v>
      </c>
      <c r="CW146" s="214">
        <v>43511</v>
      </c>
      <c r="CX146" s="228" t="s">
        <v>6926</v>
      </c>
      <c r="CY146" s="218">
        <v>2912000</v>
      </c>
      <c r="CZ146" s="218" t="s">
        <v>6923</v>
      </c>
      <c r="DA146" s="218" t="s">
        <v>1882</v>
      </c>
      <c r="DB146" s="218">
        <v>2</v>
      </c>
      <c r="DC146" s="218" t="s">
        <v>6925</v>
      </c>
      <c r="DD146" s="218" t="s">
        <v>6924</v>
      </c>
      <c r="DE146" s="220">
        <v>45042</v>
      </c>
      <c r="DF146" s="227" t="s">
        <v>6927</v>
      </c>
      <c r="DG146" s="213">
        <v>56900000</v>
      </c>
      <c r="DH146" s="230" t="s">
        <v>6923</v>
      </c>
      <c r="DI146" s="230" t="s">
        <v>1882</v>
      </c>
      <c r="DJ146" s="230">
        <v>2</v>
      </c>
      <c r="DK146" s="230" t="s">
        <v>6925</v>
      </c>
      <c r="DL146" s="230" t="s">
        <v>6924</v>
      </c>
      <c r="DM146" s="214">
        <v>45042</v>
      </c>
      <c r="DN146" s="228" t="s">
        <v>6928</v>
      </c>
      <c r="DO146" s="218">
        <v>26945000</v>
      </c>
      <c r="DP146" s="228" t="s">
        <v>6923</v>
      </c>
      <c r="DQ146" s="228" t="s">
        <v>1882</v>
      </c>
      <c r="DR146" s="228">
        <v>2</v>
      </c>
      <c r="DS146" s="228" t="s">
        <v>6925</v>
      </c>
      <c r="DT146" s="228" t="s">
        <v>6924</v>
      </c>
      <c r="DU146" s="229">
        <v>45042</v>
      </c>
      <c r="DV146" s="227" t="s">
        <v>6929</v>
      </c>
      <c r="DW146" s="213">
        <v>2499000</v>
      </c>
      <c r="DX146" s="230" t="s">
        <v>6923</v>
      </c>
      <c r="DY146" s="230" t="s">
        <v>1882</v>
      </c>
      <c r="DZ146" s="230">
        <v>2</v>
      </c>
      <c r="EA146" s="230" t="s">
        <v>6925</v>
      </c>
      <c r="EB146" s="230" t="s">
        <v>6924</v>
      </c>
      <c r="EC146" s="214">
        <v>45042</v>
      </c>
      <c r="ED146" s="228" t="s">
        <v>6930</v>
      </c>
      <c r="EE146" s="218">
        <v>413000</v>
      </c>
      <c r="EF146" s="228" t="s">
        <v>6923</v>
      </c>
      <c r="EG146" s="228" t="s">
        <v>1882</v>
      </c>
      <c r="EH146" s="228">
        <v>2</v>
      </c>
      <c r="EI146" s="228" t="s">
        <v>6925</v>
      </c>
      <c r="EJ146" s="228" t="s">
        <v>6924</v>
      </c>
      <c r="EK146" s="229">
        <v>45042</v>
      </c>
      <c r="EL146" s="227" t="s">
        <v>6931</v>
      </c>
      <c r="EM146" s="213">
        <v>0</v>
      </c>
      <c r="EN146" s="230" t="s">
        <v>6923</v>
      </c>
      <c r="EO146" s="230" t="s">
        <v>1882</v>
      </c>
      <c r="EP146" s="230">
        <v>2</v>
      </c>
      <c r="EQ146" s="230" t="s">
        <v>6925</v>
      </c>
      <c r="ER146" s="230" t="s">
        <v>6924</v>
      </c>
      <c r="ES146" s="214">
        <v>45042</v>
      </c>
      <c r="ET146" s="228" t="s">
        <v>6922</v>
      </c>
      <c r="EU146" s="228">
        <v>50585</v>
      </c>
      <c r="EV146" s="228" t="s">
        <v>6917</v>
      </c>
      <c r="EW146" s="228" t="s">
        <v>19</v>
      </c>
      <c r="EX146" s="228">
        <v>3</v>
      </c>
      <c r="EY146" s="228" t="s">
        <v>6921</v>
      </c>
      <c r="EZ146" s="228" t="s">
        <v>6918</v>
      </c>
      <c r="FA146" s="229">
        <v>45042</v>
      </c>
      <c r="FB146" s="227" t="s">
        <v>491</v>
      </c>
      <c r="FC146" s="230">
        <v>4</v>
      </c>
      <c r="FD146" s="230">
        <v>0</v>
      </c>
      <c r="FE146" s="230" t="s">
        <v>30</v>
      </c>
      <c r="FF146" s="230">
        <v>2</v>
      </c>
      <c r="FG146" s="230" t="s">
        <v>490</v>
      </c>
      <c r="FH146" s="230">
        <v>0</v>
      </c>
      <c r="FI146" s="214">
        <v>43511</v>
      </c>
      <c r="FJ146" s="227" t="s">
        <v>495</v>
      </c>
      <c r="FK146" s="228" t="s">
        <v>14</v>
      </c>
      <c r="FL146" s="228">
        <v>0</v>
      </c>
      <c r="FM146" s="228" t="s">
        <v>30</v>
      </c>
      <c r="FN146" s="228">
        <v>2</v>
      </c>
      <c r="FO146" s="228" t="s">
        <v>488</v>
      </c>
      <c r="FP146" s="218">
        <v>0</v>
      </c>
      <c r="FQ146" s="219">
        <v>43511</v>
      </c>
      <c r="FR146" s="227" t="s">
        <v>496</v>
      </c>
      <c r="FS146" s="230" t="s">
        <v>14</v>
      </c>
      <c r="FT146" s="230">
        <v>0</v>
      </c>
      <c r="FU146" s="230" t="s">
        <v>30</v>
      </c>
      <c r="FV146" s="230">
        <v>2</v>
      </c>
      <c r="FW146" s="230" t="s">
        <v>488</v>
      </c>
      <c r="FX146" s="230">
        <v>0</v>
      </c>
      <c r="FY146" s="214">
        <v>43511</v>
      </c>
      <c r="FZ146" s="228" t="s">
        <v>3634</v>
      </c>
      <c r="GA146" s="228">
        <v>1</v>
      </c>
      <c r="GB146" s="228" t="s">
        <v>2373</v>
      </c>
      <c r="GC146" s="228" t="s">
        <v>30</v>
      </c>
      <c r="GD146" s="228">
        <v>2</v>
      </c>
      <c r="GE146" s="228" t="s">
        <v>14</v>
      </c>
      <c r="GF146" s="228" t="s">
        <v>14</v>
      </c>
      <c r="GG146" s="229">
        <v>44865</v>
      </c>
      <c r="GH146" s="227" t="s">
        <v>3640</v>
      </c>
      <c r="GI146" s="230">
        <v>1</v>
      </c>
      <c r="GJ146" s="230" t="s">
        <v>2373</v>
      </c>
      <c r="GK146" s="230" t="s">
        <v>30</v>
      </c>
      <c r="GL146" s="230">
        <v>2</v>
      </c>
      <c r="GM146" s="230" t="s">
        <v>14</v>
      </c>
      <c r="GN146" s="230" t="s">
        <v>14</v>
      </c>
      <c r="GO146" s="214">
        <v>44865</v>
      </c>
      <c r="GP146" s="228" t="s">
        <v>3635</v>
      </c>
      <c r="GQ146" s="228">
        <v>1</v>
      </c>
      <c r="GR146" s="228" t="s">
        <v>2373</v>
      </c>
      <c r="GS146" s="228" t="s">
        <v>30</v>
      </c>
      <c r="GT146" s="228">
        <v>2</v>
      </c>
      <c r="GU146" s="228" t="s">
        <v>14</v>
      </c>
      <c r="GV146" s="228" t="s">
        <v>14</v>
      </c>
      <c r="GW146" s="229">
        <v>44865</v>
      </c>
      <c r="GX146" s="227" t="s">
        <v>3641</v>
      </c>
      <c r="GY146" s="230">
        <v>0</v>
      </c>
      <c r="GZ146" s="230" t="s">
        <v>2373</v>
      </c>
      <c r="HA146" s="230" t="s">
        <v>30</v>
      </c>
      <c r="HB146" s="230">
        <v>2</v>
      </c>
      <c r="HC146" s="230" t="s">
        <v>14</v>
      </c>
      <c r="HD146" s="230" t="s">
        <v>14</v>
      </c>
      <c r="HE146" s="214">
        <v>44865</v>
      </c>
      <c r="HF146" s="228" t="s">
        <v>3633</v>
      </c>
      <c r="HG146" s="228">
        <v>0</v>
      </c>
      <c r="HH146" s="228" t="s">
        <v>2373</v>
      </c>
      <c r="HI146" s="228" t="s">
        <v>30</v>
      </c>
      <c r="HJ146" s="228">
        <v>2</v>
      </c>
      <c r="HK146" s="228" t="s">
        <v>14</v>
      </c>
      <c r="HL146" s="228" t="s">
        <v>14</v>
      </c>
      <c r="HM146" s="229">
        <v>44865</v>
      </c>
      <c r="HN146" s="227" t="s">
        <v>3639</v>
      </c>
      <c r="HO146" s="230">
        <v>1</v>
      </c>
      <c r="HP146" s="230" t="s">
        <v>2373</v>
      </c>
      <c r="HQ146" s="230" t="s">
        <v>30</v>
      </c>
      <c r="HR146" s="230">
        <v>2</v>
      </c>
      <c r="HS146" s="230" t="s">
        <v>14</v>
      </c>
      <c r="HT146" s="230" t="s">
        <v>14</v>
      </c>
      <c r="HU146" s="214">
        <v>44865</v>
      </c>
      <c r="HV146" s="228" t="s">
        <v>3636</v>
      </c>
      <c r="HW146" s="228">
        <v>0</v>
      </c>
      <c r="HX146" s="228" t="s">
        <v>2373</v>
      </c>
      <c r="HY146" s="228" t="s">
        <v>30</v>
      </c>
      <c r="HZ146" s="228">
        <v>2</v>
      </c>
      <c r="IA146" s="228" t="s">
        <v>14</v>
      </c>
      <c r="IB146" s="228" t="s">
        <v>14</v>
      </c>
      <c r="IC146" s="229">
        <v>44865</v>
      </c>
      <c r="ID146" s="227" t="s">
        <v>3638</v>
      </c>
      <c r="IE146" s="230">
        <v>3</v>
      </c>
      <c r="IF146" s="230" t="s">
        <v>2373</v>
      </c>
      <c r="IG146" s="230" t="s">
        <v>30</v>
      </c>
      <c r="IH146" s="230">
        <v>2</v>
      </c>
      <c r="II146" s="230" t="s">
        <v>14</v>
      </c>
      <c r="IJ146" s="230" t="s">
        <v>14</v>
      </c>
      <c r="IK146" s="214">
        <v>44865</v>
      </c>
      <c r="IL146" s="228" t="s">
        <v>3637</v>
      </c>
      <c r="IM146" s="228">
        <v>3</v>
      </c>
      <c r="IN146" s="228" t="s">
        <v>2373</v>
      </c>
      <c r="IO146" s="228" t="s">
        <v>30</v>
      </c>
      <c r="IP146" s="228">
        <v>2</v>
      </c>
      <c r="IQ146" s="228" t="s">
        <v>14</v>
      </c>
      <c r="IR146" s="228" t="s">
        <v>14</v>
      </c>
      <c r="IS146" s="229">
        <v>44865</v>
      </c>
    </row>
    <row r="147" spans="1:253" x14ac:dyDescent="0.25">
      <c r="A147" s="11" t="s">
        <v>497</v>
      </c>
      <c r="B147" s="11" t="s">
        <v>9284</v>
      </c>
      <c r="C147" s="11" t="s">
        <v>498</v>
      </c>
      <c r="D147" s="11" t="s">
        <v>485</v>
      </c>
      <c r="E147" s="11" t="s">
        <v>8945</v>
      </c>
      <c r="F147" s="11" t="s">
        <v>6932</v>
      </c>
      <c r="G147" s="212">
        <v>85043000</v>
      </c>
      <c r="H147" s="213" t="s">
        <v>1978</v>
      </c>
      <c r="I147" s="213" t="s">
        <v>74</v>
      </c>
      <c r="J147" s="213">
        <v>1</v>
      </c>
      <c r="K147" s="213" t="s">
        <v>6899</v>
      </c>
      <c r="L147" s="213" t="s">
        <v>6898</v>
      </c>
      <c r="M147" s="214">
        <v>45042</v>
      </c>
      <c r="N147" s="227" t="s">
        <v>6936</v>
      </c>
      <c r="O147" s="216">
        <v>132028</v>
      </c>
      <c r="P147" s="216" t="s">
        <v>6933</v>
      </c>
      <c r="Q147" s="216" t="s">
        <v>1882</v>
      </c>
      <c r="R147" s="216">
        <v>2</v>
      </c>
      <c r="S147" s="216" t="s">
        <v>6935</v>
      </c>
      <c r="T147" s="216" t="s">
        <v>6934</v>
      </c>
      <c r="U147" s="217">
        <v>45042</v>
      </c>
      <c r="V147" s="227" t="s">
        <v>6940</v>
      </c>
      <c r="W147" s="213">
        <v>36158000</v>
      </c>
      <c r="X147" s="213" t="s">
        <v>6937</v>
      </c>
      <c r="Y147" s="213" t="s">
        <v>1882</v>
      </c>
      <c r="Z147" s="213">
        <v>2</v>
      </c>
      <c r="AA147" s="213" t="s">
        <v>6939</v>
      </c>
      <c r="AB147" s="213" t="s">
        <v>6938</v>
      </c>
      <c r="AC147" s="214">
        <v>45042</v>
      </c>
      <c r="AD147" s="227" t="s">
        <v>6943</v>
      </c>
      <c r="AE147" s="218">
        <v>11927000</v>
      </c>
      <c r="AF147" s="218" t="s">
        <v>6941</v>
      </c>
      <c r="AG147" s="218" t="s">
        <v>1882</v>
      </c>
      <c r="AH147" s="218">
        <v>2</v>
      </c>
      <c r="AI147" s="218" t="s">
        <v>6942</v>
      </c>
      <c r="AJ147" s="218" t="s">
        <v>6914</v>
      </c>
      <c r="AK147" s="219">
        <v>45042</v>
      </c>
      <c r="AL147" s="227" t="s">
        <v>6947</v>
      </c>
      <c r="AM147" s="213">
        <v>3427000</v>
      </c>
      <c r="AN147" s="213" t="s">
        <v>6944</v>
      </c>
      <c r="AO147" s="213" t="s">
        <v>1882</v>
      </c>
      <c r="AP147" s="213">
        <v>2</v>
      </c>
      <c r="AQ147" s="213" t="s">
        <v>6946</v>
      </c>
      <c r="AR147" s="213" t="s">
        <v>6945</v>
      </c>
      <c r="AS147" s="214">
        <v>45042</v>
      </c>
      <c r="AT147" s="228" t="s">
        <v>510</v>
      </c>
      <c r="AU147" s="218" t="s">
        <v>14</v>
      </c>
      <c r="AV147" s="218">
        <v>0</v>
      </c>
      <c r="AW147" s="218" t="s">
        <v>30</v>
      </c>
      <c r="AX147" s="218">
        <v>2</v>
      </c>
      <c r="AY147" s="218" t="s">
        <v>509</v>
      </c>
      <c r="AZ147" s="218">
        <v>0</v>
      </c>
      <c r="BA147" s="219">
        <v>43511</v>
      </c>
      <c r="BB147" s="227" t="s">
        <v>508</v>
      </c>
      <c r="BC147" s="213" t="s">
        <v>14</v>
      </c>
      <c r="BD147" s="213">
        <v>0</v>
      </c>
      <c r="BE147" s="213" t="s">
        <v>30</v>
      </c>
      <c r="BF147" s="213">
        <v>2</v>
      </c>
      <c r="BG147" s="213" t="s">
        <v>507</v>
      </c>
      <c r="BH147" s="213">
        <v>0</v>
      </c>
      <c r="BI147" s="214">
        <v>43511</v>
      </c>
      <c r="BJ147" s="228" t="s">
        <v>1498</v>
      </c>
      <c r="BK147" s="228" t="s">
        <v>14</v>
      </c>
      <c r="BL147" s="228" t="s">
        <v>794</v>
      </c>
      <c r="BM147" s="228" t="s">
        <v>14</v>
      </c>
      <c r="BN147" s="228" t="s">
        <v>14</v>
      </c>
      <c r="BO147" s="228" t="s">
        <v>794</v>
      </c>
      <c r="BP147" s="218" t="s">
        <v>794</v>
      </c>
      <c r="BQ147" s="229">
        <v>44671</v>
      </c>
      <c r="BR147" s="227" t="s">
        <v>500</v>
      </c>
      <c r="BS147" s="230">
        <v>0</v>
      </c>
      <c r="BT147" s="230">
        <v>0</v>
      </c>
      <c r="BU147" s="230" t="s">
        <v>30</v>
      </c>
      <c r="BV147" s="230">
        <v>2</v>
      </c>
      <c r="BW147" s="230" t="s">
        <v>499</v>
      </c>
      <c r="BX147" s="230">
        <v>0</v>
      </c>
      <c r="BY147" s="214">
        <v>43511</v>
      </c>
      <c r="BZ147" s="228" t="s">
        <v>502</v>
      </c>
      <c r="CA147" s="228">
        <v>0</v>
      </c>
      <c r="CB147" s="228">
        <v>0</v>
      </c>
      <c r="CC147" s="228" t="s">
        <v>30</v>
      </c>
      <c r="CD147" s="228">
        <v>2</v>
      </c>
      <c r="CE147" s="228" t="s">
        <v>501</v>
      </c>
      <c r="CF147" s="228">
        <v>0</v>
      </c>
      <c r="CG147" s="229">
        <v>43511</v>
      </c>
      <c r="CH147" s="227" t="s">
        <v>10095</v>
      </c>
      <c r="CI147" s="228" t="e">
        <v>#N/A</v>
      </c>
      <c r="CJ147" s="228" t="e">
        <v>#N/A</v>
      </c>
      <c r="CK147" s="228" t="e">
        <v>#N/A</v>
      </c>
      <c r="CL147" s="228" t="e">
        <v>#N/A</v>
      </c>
      <c r="CM147" s="228" t="e">
        <v>#N/A</v>
      </c>
      <c r="CN147" s="228" t="e">
        <v>#N/A</v>
      </c>
      <c r="CO147" s="231" t="e">
        <v>#N/A</v>
      </c>
      <c r="CP147" s="228" t="s">
        <v>506</v>
      </c>
      <c r="CQ147" s="230" t="s">
        <v>14</v>
      </c>
      <c r="CR147" s="230">
        <v>0</v>
      </c>
      <c r="CS147" s="230" t="s">
        <v>30</v>
      </c>
      <c r="CT147" s="230">
        <v>2</v>
      </c>
      <c r="CU147" s="230" t="s">
        <v>505</v>
      </c>
      <c r="CV147" s="230">
        <v>0</v>
      </c>
      <c r="CW147" s="214">
        <v>43511</v>
      </c>
      <c r="CX147" s="228" t="s">
        <v>6952</v>
      </c>
      <c r="CY147" s="218">
        <v>1919000</v>
      </c>
      <c r="CZ147" s="218" t="s">
        <v>6949</v>
      </c>
      <c r="DA147" s="218" t="s">
        <v>1882</v>
      </c>
      <c r="DB147" s="218">
        <v>2</v>
      </c>
      <c r="DC147" s="218" t="s">
        <v>6951</v>
      </c>
      <c r="DD147" s="218" t="s">
        <v>6950</v>
      </c>
      <c r="DE147" s="220">
        <v>45042</v>
      </c>
      <c r="DF147" s="227" t="s">
        <v>6953</v>
      </c>
      <c r="DG147" s="213">
        <v>24231000</v>
      </c>
      <c r="DH147" s="230" t="s">
        <v>6949</v>
      </c>
      <c r="DI147" s="230" t="s">
        <v>1882</v>
      </c>
      <c r="DJ147" s="230">
        <v>2</v>
      </c>
      <c r="DK147" s="230" t="s">
        <v>6951</v>
      </c>
      <c r="DL147" s="230" t="s">
        <v>6950</v>
      </c>
      <c r="DM147" s="214">
        <v>45042</v>
      </c>
      <c r="DN147" s="228" t="s">
        <v>6954</v>
      </c>
      <c r="DO147" s="218">
        <v>10008000</v>
      </c>
      <c r="DP147" s="228" t="s">
        <v>6949</v>
      </c>
      <c r="DQ147" s="228" t="s">
        <v>1882</v>
      </c>
      <c r="DR147" s="228">
        <v>2</v>
      </c>
      <c r="DS147" s="228" t="s">
        <v>6951</v>
      </c>
      <c r="DT147" s="228" t="s">
        <v>6950</v>
      </c>
      <c r="DU147" s="229">
        <v>45042</v>
      </c>
      <c r="DV147" s="227" t="s">
        <v>6955</v>
      </c>
      <c r="DW147" s="213">
        <v>1542000</v>
      </c>
      <c r="DX147" s="230" t="s">
        <v>6949</v>
      </c>
      <c r="DY147" s="230" t="s">
        <v>1882</v>
      </c>
      <c r="DZ147" s="230">
        <v>2</v>
      </c>
      <c r="EA147" s="230" t="s">
        <v>6951</v>
      </c>
      <c r="EB147" s="230" t="s">
        <v>6950</v>
      </c>
      <c r="EC147" s="214">
        <v>45042</v>
      </c>
      <c r="ED147" s="228" t="s">
        <v>6956</v>
      </c>
      <c r="EE147" s="218">
        <v>377000</v>
      </c>
      <c r="EF147" s="228" t="s">
        <v>6949</v>
      </c>
      <c r="EG147" s="228" t="s">
        <v>1882</v>
      </c>
      <c r="EH147" s="228">
        <v>2</v>
      </c>
      <c r="EI147" s="228" t="s">
        <v>6951</v>
      </c>
      <c r="EJ147" s="228" t="s">
        <v>6950</v>
      </c>
      <c r="EK147" s="229">
        <v>45042</v>
      </c>
      <c r="EL147" s="227" t="s">
        <v>6957</v>
      </c>
      <c r="EM147" s="213">
        <v>0</v>
      </c>
      <c r="EN147" s="230" t="s">
        <v>6949</v>
      </c>
      <c r="EO147" s="230" t="s">
        <v>1882</v>
      </c>
      <c r="EP147" s="230">
        <v>2</v>
      </c>
      <c r="EQ147" s="230" t="s">
        <v>6951</v>
      </c>
      <c r="ER147" s="230" t="s">
        <v>6950</v>
      </c>
      <c r="ES147" s="214">
        <v>45042</v>
      </c>
      <c r="ET147" s="228" t="s">
        <v>6948</v>
      </c>
      <c r="EU147" s="228">
        <v>50585</v>
      </c>
      <c r="EV147" s="228" t="s">
        <v>6917</v>
      </c>
      <c r="EW147" s="228" t="s">
        <v>19</v>
      </c>
      <c r="EX147" s="228">
        <v>3</v>
      </c>
      <c r="EY147" s="228" t="s">
        <v>6921</v>
      </c>
      <c r="EZ147" s="228" t="s">
        <v>6918</v>
      </c>
      <c r="FA147" s="229">
        <v>45042</v>
      </c>
      <c r="FB147" s="227" t="s">
        <v>504</v>
      </c>
      <c r="FC147" s="230">
        <v>2</v>
      </c>
      <c r="FD147" s="230">
        <v>0</v>
      </c>
      <c r="FE147" s="230" t="s">
        <v>30</v>
      </c>
      <c r="FF147" s="230">
        <v>2</v>
      </c>
      <c r="FG147" s="230" t="s">
        <v>503</v>
      </c>
      <c r="FH147" s="230">
        <v>0</v>
      </c>
      <c r="FI147" s="214">
        <v>43511</v>
      </c>
      <c r="FJ147" s="227" t="s">
        <v>512</v>
      </c>
      <c r="FK147" s="228" t="s">
        <v>14</v>
      </c>
      <c r="FL147" s="228">
        <v>0</v>
      </c>
      <c r="FM147" s="228" t="s">
        <v>30</v>
      </c>
      <c r="FN147" s="228">
        <v>2</v>
      </c>
      <c r="FO147" s="228" t="s">
        <v>511</v>
      </c>
      <c r="FP147" s="218">
        <v>0</v>
      </c>
      <c r="FQ147" s="219">
        <v>43511</v>
      </c>
      <c r="FR147" s="227" t="s">
        <v>513</v>
      </c>
      <c r="FS147" s="230" t="s">
        <v>14</v>
      </c>
      <c r="FT147" s="230">
        <v>0</v>
      </c>
      <c r="FU147" s="230" t="s">
        <v>30</v>
      </c>
      <c r="FV147" s="230">
        <v>2</v>
      </c>
      <c r="FW147" s="230" t="s">
        <v>511</v>
      </c>
      <c r="FX147" s="230">
        <v>0</v>
      </c>
      <c r="FY147" s="214">
        <v>43511</v>
      </c>
      <c r="FZ147" s="228" t="s">
        <v>3643</v>
      </c>
      <c r="GA147" s="228">
        <v>1</v>
      </c>
      <c r="GB147" s="228" t="s">
        <v>2373</v>
      </c>
      <c r="GC147" s="228" t="s">
        <v>30</v>
      </c>
      <c r="GD147" s="228">
        <v>2</v>
      </c>
      <c r="GE147" s="228" t="s">
        <v>14</v>
      </c>
      <c r="GF147" s="228" t="s">
        <v>14</v>
      </c>
      <c r="GG147" s="229">
        <v>44865</v>
      </c>
      <c r="GH147" s="227" t="s">
        <v>3649</v>
      </c>
      <c r="GI147" s="230">
        <v>0</v>
      </c>
      <c r="GJ147" s="230" t="s">
        <v>2373</v>
      </c>
      <c r="GK147" s="230" t="s">
        <v>30</v>
      </c>
      <c r="GL147" s="230">
        <v>2</v>
      </c>
      <c r="GM147" s="230" t="s">
        <v>14</v>
      </c>
      <c r="GN147" s="230" t="s">
        <v>14</v>
      </c>
      <c r="GO147" s="214">
        <v>44865</v>
      </c>
      <c r="GP147" s="228" t="s">
        <v>3644</v>
      </c>
      <c r="GQ147" s="228">
        <v>0</v>
      </c>
      <c r="GR147" s="228" t="s">
        <v>2373</v>
      </c>
      <c r="GS147" s="228" t="s">
        <v>30</v>
      </c>
      <c r="GT147" s="228">
        <v>2</v>
      </c>
      <c r="GU147" s="228" t="s">
        <v>14</v>
      </c>
      <c r="GV147" s="228" t="s">
        <v>14</v>
      </c>
      <c r="GW147" s="229">
        <v>44865</v>
      </c>
      <c r="GX147" s="227" t="s">
        <v>3650</v>
      </c>
      <c r="GY147" s="230">
        <v>0</v>
      </c>
      <c r="GZ147" s="230" t="s">
        <v>2373</v>
      </c>
      <c r="HA147" s="230" t="s">
        <v>30</v>
      </c>
      <c r="HB147" s="230">
        <v>2</v>
      </c>
      <c r="HC147" s="230" t="s">
        <v>14</v>
      </c>
      <c r="HD147" s="230" t="s">
        <v>14</v>
      </c>
      <c r="HE147" s="214">
        <v>44865</v>
      </c>
      <c r="HF147" s="228" t="s">
        <v>3642</v>
      </c>
      <c r="HG147" s="228">
        <v>0</v>
      </c>
      <c r="HH147" s="228" t="s">
        <v>2373</v>
      </c>
      <c r="HI147" s="228" t="s">
        <v>30</v>
      </c>
      <c r="HJ147" s="228">
        <v>2</v>
      </c>
      <c r="HK147" s="228" t="s">
        <v>14</v>
      </c>
      <c r="HL147" s="228" t="s">
        <v>14</v>
      </c>
      <c r="HM147" s="229">
        <v>44865</v>
      </c>
      <c r="HN147" s="227" t="s">
        <v>3648</v>
      </c>
      <c r="HO147" s="230">
        <v>1</v>
      </c>
      <c r="HP147" s="230" t="s">
        <v>2373</v>
      </c>
      <c r="HQ147" s="230" t="s">
        <v>30</v>
      </c>
      <c r="HR147" s="230">
        <v>2</v>
      </c>
      <c r="HS147" s="230" t="s">
        <v>14</v>
      </c>
      <c r="HT147" s="230" t="s">
        <v>14</v>
      </c>
      <c r="HU147" s="214">
        <v>44865</v>
      </c>
      <c r="HV147" s="228" t="s">
        <v>3645</v>
      </c>
      <c r="HW147" s="228">
        <v>0</v>
      </c>
      <c r="HX147" s="228" t="s">
        <v>2373</v>
      </c>
      <c r="HY147" s="228" t="s">
        <v>30</v>
      </c>
      <c r="HZ147" s="228">
        <v>2</v>
      </c>
      <c r="IA147" s="228" t="s">
        <v>14</v>
      </c>
      <c r="IB147" s="228" t="s">
        <v>14</v>
      </c>
      <c r="IC147" s="229">
        <v>44865</v>
      </c>
      <c r="ID147" s="227" t="s">
        <v>3647</v>
      </c>
      <c r="IE147" s="230">
        <v>3</v>
      </c>
      <c r="IF147" s="230" t="s">
        <v>2373</v>
      </c>
      <c r="IG147" s="230" t="s">
        <v>30</v>
      </c>
      <c r="IH147" s="230">
        <v>2</v>
      </c>
      <c r="II147" s="230" t="s">
        <v>14</v>
      </c>
      <c r="IJ147" s="230" t="s">
        <v>14</v>
      </c>
      <c r="IK147" s="214">
        <v>44865</v>
      </c>
      <c r="IL147" s="228" t="s">
        <v>3646</v>
      </c>
      <c r="IM147" s="228">
        <v>0</v>
      </c>
      <c r="IN147" s="228" t="s">
        <v>2373</v>
      </c>
      <c r="IO147" s="228" t="s">
        <v>30</v>
      </c>
      <c r="IP147" s="228">
        <v>2</v>
      </c>
      <c r="IQ147" s="228" t="s">
        <v>14</v>
      </c>
      <c r="IR147" s="228" t="s">
        <v>14</v>
      </c>
      <c r="IS147" s="229">
        <v>44865</v>
      </c>
    </row>
    <row r="148" spans="1:253" x14ac:dyDescent="0.25">
      <c r="A148" s="11" t="s">
        <v>514</v>
      </c>
      <c r="B148" s="11" t="s">
        <v>9284</v>
      </c>
      <c r="C148" s="11" t="s">
        <v>515</v>
      </c>
      <c r="D148" s="11" t="s">
        <v>485</v>
      </c>
      <c r="E148" s="11" t="s">
        <v>8945</v>
      </c>
      <c r="F148" s="11" t="s">
        <v>6959</v>
      </c>
      <c r="G148" s="212">
        <v>85043000</v>
      </c>
      <c r="H148" s="213" t="s">
        <v>1978</v>
      </c>
      <c r="I148" s="213" t="s">
        <v>74</v>
      </c>
      <c r="J148" s="213">
        <v>1</v>
      </c>
      <c r="K148" s="213" t="s">
        <v>6958</v>
      </c>
      <c r="L148" s="213" t="s">
        <v>6898</v>
      </c>
      <c r="M148" s="214">
        <v>45042</v>
      </c>
      <c r="N148" s="227" t="s">
        <v>6963</v>
      </c>
      <c r="O148" s="216">
        <v>177504</v>
      </c>
      <c r="P148" s="216" t="s">
        <v>6960</v>
      </c>
      <c r="Q148" s="216" t="s">
        <v>1882</v>
      </c>
      <c r="R148" s="216">
        <v>2</v>
      </c>
      <c r="S148" s="216" t="s">
        <v>6962</v>
      </c>
      <c r="T148" s="216" t="s">
        <v>6961</v>
      </c>
      <c r="U148" s="217">
        <v>45042</v>
      </c>
      <c r="V148" s="227" t="s">
        <v>6966</v>
      </c>
      <c r="W148" s="213">
        <v>37626000</v>
      </c>
      <c r="X148" s="213" t="s">
        <v>6964</v>
      </c>
      <c r="Y148" s="213" t="s">
        <v>1882</v>
      </c>
      <c r="Z148" s="213">
        <v>2</v>
      </c>
      <c r="AA148" s="213" t="s">
        <v>6958</v>
      </c>
      <c r="AB148" s="213" t="s">
        <v>6965</v>
      </c>
      <c r="AC148" s="214">
        <v>45042</v>
      </c>
      <c r="AD148" s="227" t="s">
        <v>6968</v>
      </c>
      <c r="AE148" s="218">
        <v>8830000</v>
      </c>
      <c r="AF148" s="218" t="s">
        <v>6909</v>
      </c>
      <c r="AG148" s="218" t="s">
        <v>1882</v>
      </c>
      <c r="AH148" s="218">
        <v>2</v>
      </c>
      <c r="AI148" s="218" t="s">
        <v>6967</v>
      </c>
      <c r="AJ148" s="218" t="s">
        <v>6910</v>
      </c>
      <c r="AK148" s="219">
        <v>45042</v>
      </c>
      <c r="AL148" s="227" t="s">
        <v>6970</v>
      </c>
      <c r="AM148" s="213">
        <v>330000</v>
      </c>
      <c r="AN148" s="213" t="s">
        <v>6941</v>
      </c>
      <c r="AO148" s="213" t="s">
        <v>1882</v>
      </c>
      <c r="AP148" s="213">
        <v>2</v>
      </c>
      <c r="AQ148" s="213" t="s">
        <v>6969</v>
      </c>
      <c r="AR148" s="213" t="s">
        <v>6914</v>
      </c>
      <c r="AS148" s="214">
        <v>45042</v>
      </c>
      <c r="AT148" s="228" t="s">
        <v>522</v>
      </c>
      <c r="AU148" s="218" t="s">
        <v>14</v>
      </c>
      <c r="AV148" s="218">
        <v>0</v>
      </c>
      <c r="AW148" s="218" t="s">
        <v>30</v>
      </c>
      <c r="AX148" s="218">
        <v>2</v>
      </c>
      <c r="AY148" s="218">
        <v>0</v>
      </c>
      <c r="AZ148" s="218">
        <v>0</v>
      </c>
      <c r="BA148" s="219">
        <v>43511</v>
      </c>
      <c r="BB148" s="227" t="s">
        <v>521</v>
      </c>
      <c r="BC148" s="213" t="s">
        <v>14</v>
      </c>
      <c r="BD148" s="213">
        <v>0</v>
      </c>
      <c r="BE148" s="213" t="s">
        <v>30</v>
      </c>
      <c r="BF148" s="213">
        <v>2</v>
      </c>
      <c r="BG148" s="213">
        <v>0</v>
      </c>
      <c r="BH148" s="213">
        <v>0</v>
      </c>
      <c r="BI148" s="214">
        <v>43511</v>
      </c>
      <c r="BJ148" s="228" t="s">
        <v>6974</v>
      </c>
      <c r="BK148" s="228">
        <v>186</v>
      </c>
      <c r="BL148" s="228" t="s">
        <v>6971</v>
      </c>
      <c r="BM148" s="228" t="s">
        <v>19</v>
      </c>
      <c r="BN148" s="228">
        <v>3</v>
      </c>
      <c r="BO148" s="228" t="s">
        <v>6973</v>
      </c>
      <c r="BP148" s="218" t="s">
        <v>6972</v>
      </c>
      <c r="BQ148" s="229">
        <v>45042</v>
      </c>
      <c r="BR148" s="227" t="s">
        <v>516</v>
      </c>
      <c r="BS148" s="230">
        <v>0</v>
      </c>
      <c r="BT148" s="230">
        <v>0</v>
      </c>
      <c r="BU148" s="230" t="s">
        <v>30</v>
      </c>
      <c r="BV148" s="230">
        <v>2</v>
      </c>
      <c r="BW148" s="230">
        <v>0</v>
      </c>
      <c r="BX148" s="230">
        <v>0</v>
      </c>
      <c r="BY148" s="214">
        <v>43511</v>
      </c>
      <c r="BZ148" s="228" t="s">
        <v>517</v>
      </c>
      <c r="CA148" s="228">
        <v>0</v>
      </c>
      <c r="CB148" s="228">
        <v>0</v>
      </c>
      <c r="CC148" s="228" t="s">
        <v>30</v>
      </c>
      <c r="CD148" s="228">
        <v>2</v>
      </c>
      <c r="CE148" s="228">
        <v>0</v>
      </c>
      <c r="CF148" s="228">
        <v>0</v>
      </c>
      <c r="CG148" s="229">
        <v>43511</v>
      </c>
      <c r="CH148" s="227" t="s">
        <v>10096</v>
      </c>
      <c r="CI148" s="228" t="e">
        <v>#N/A</v>
      </c>
      <c r="CJ148" s="228" t="e">
        <v>#N/A</v>
      </c>
      <c r="CK148" s="228" t="e">
        <v>#N/A</v>
      </c>
      <c r="CL148" s="228" t="e">
        <v>#N/A</v>
      </c>
      <c r="CM148" s="228" t="e">
        <v>#N/A</v>
      </c>
      <c r="CN148" s="228" t="e">
        <v>#N/A</v>
      </c>
      <c r="CO148" s="231" t="e">
        <v>#N/A</v>
      </c>
      <c r="CP148" s="228" t="s">
        <v>520</v>
      </c>
      <c r="CQ148" s="230" t="s">
        <v>14</v>
      </c>
      <c r="CR148" s="230">
        <v>0</v>
      </c>
      <c r="CS148" s="230" t="s">
        <v>30</v>
      </c>
      <c r="CT148" s="230">
        <v>2</v>
      </c>
      <c r="CU148" s="230">
        <v>0</v>
      </c>
      <c r="CV148" s="230">
        <v>0</v>
      </c>
      <c r="CW148" s="214">
        <v>43511</v>
      </c>
      <c r="CX148" s="228" t="s">
        <v>6977</v>
      </c>
      <c r="CY148" s="218">
        <v>185000</v>
      </c>
      <c r="CZ148" s="218" t="s">
        <v>6923</v>
      </c>
      <c r="DA148" s="218" t="s">
        <v>1882</v>
      </c>
      <c r="DB148" s="218">
        <v>2</v>
      </c>
      <c r="DC148" s="218" t="s">
        <v>6976</v>
      </c>
      <c r="DD148" s="218" t="s">
        <v>6924</v>
      </c>
      <c r="DE148" s="220">
        <v>45042</v>
      </c>
      <c r="DF148" s="227" t="s">
        <v>6978</v>
      </c>
      <c r="DG148" s="213">
        <v>28796000</v>
      </c>
      <c r="DH148" s="230" t="s">
        <v>6923</v>
      </c>
      <c r="DI148" s="230" t="s">
        <v>1882</v>
      </c>
      <c r="DJ148" s="230">
        <v>2</v>
      </c>
      <c r="DK148" s="230" t="s">
        <v>6976</v>
      </c>
      <c r="DL148" s="230" t="s">
        <v>6924</v>
      </c>
      <c r="DM148" s="214">
        <v>45042</v>
      </c>
      <c r="DN148" s="228" t="s">
        <v>6979</v>
      </c>
      <c r="DO148" s="218">
        <v>8645000</v>
      </c>
      <c r="DP148" s="228" t="s">
        <v>6923</v>
      </c>
      <c r="DQ148" s="228" t="s">
        <v>1882</v>
      </c>
      <c r="DR148" s="228">
        <v>2</v>
      </c>
      <c r="DS148" s="228" t="s">
        <v>6976</v>
      </c>
      <c r="DT148" s="228" t="s">
        <v>6924</v>
      </c>
      <c r="DU148" s="229">
        <v>45042</v>
      </c>
      <c r="DV148" s="227" t="s">
        <v>6980</v>
      </c>
      <c r="DW148" s="213">
        <v>149000</v>
      </c>
      <c r="DX148" s="230" t="s">
        <v>6923</v>
      </c>
      <c r="DY148" s="230" t="s">
        <v>1882</v>
      </c>
      <c r="DZ148" s="230">
        <v>2</v>
      </c>
      <c r="EA148" s="230" t="s">
        <v>6976</v>
      </c>
      <c r="EB148" s="230" t="s">
        <v>6924</v>
      </c>
      <c r="EC148" s="214">
        <v>45042</v>
      </c>
      <c r="ED148" s="228" t="s">
        <v>6981</v>
      </c>
      <c r="EE148" s="218">
        <v>36000</v>
      </c>
      <c r="EF148" s="228" t="s">
        <v>6923</v>
      </c>
      <c r="EG148" s="228" t="s">
        <v>1882</v>
      </c>
      <c r="EH148" s="228">
        <v>2</v>
      </c>
      <c r="EI148" s="228" t="s">
        <v>6976</v>
      </c>
      <c r="EJ148" s="228" t="s">
        <v>6924</v>
      </c>
      <c r="EK148" s="229">
        <v>45042</v>
      </c>
      <c r="EL148" s="227" t="s">
        <v>6982</v>
      </c>
      <c r="EM148" s="213">
        <v>0</v>
      </c>
      <c r="EN148" s="230" t="s">
        <v>6923</v>
      </c>
      <c r="EO148" s="230" t="s">
        <v>1882</v>
      </c>
      <c r="EP148" s="230">
        <v>2</v>
      </c>
      <c r="EQ148" s="230" t="s">
        <v>6976</v>
      </c>
      <c r="ER148" s="230" t="s">
        <v>6924</v>
      </c>
      <c r="ES148" s="214">
        <v>45042</v>
      </c>
      <c r="ET148" s="228" t="s">
        <v>6975</v>
      </c>
      <c r="EU148" s="228">
        <v>50585</v>
      </c>
      <c r="EV148" s="228" t="s">
        <v>6917</v>
      </c>
      <c r="EW148" s="228" t="s">
        <v>19</v>
      </c>
      <c r="EX148" s="228">
        <v>3</v>
      </c>
      <c r="EY148" s="228" t="s">
        <v>6921</v>
      </c>
      <c r="EZ148" s="228" t="s">
        <v>6918</v>
      </c>
      <c r="FA148" s="229">
        <v>45042</v>
      </c>
      <c r="FB148" s="227" t="s">
        <v>519</v>
      </c>
      <c r="FC148" s="230">
        <v>2</v>
      </c>
      <c r="FD148" s="230">
        <v>0</v>
      </c>
      <c r="FE148" s="230" t="s">
        <v>30</v>
      </c>
      <c r="FF148" s="230">
        <v>2</v>
      </c>
      <c r="FG148" s="230" t="s">
        <v>518</v>
      </c>
      <c r="FH148" s="230">
        <v>0</v>
      </c>
      <c r="FI148" s="214">
        <v>43511</v>
      </c>
      <c r="FJ148" s="227" t="s">
        <v>524</v>
      </c>
      <c r="FK148" s="228" t="s">
        <v>14</v>
      </c>
      <c r="FL148" s="228">
        <v>0</v>
      </c>
      <c r="FM148" s="228" t="s">
        <v>30</v>
      </c>
      <c r="FN148" s="228">
        <v>2</v>
      </c>
      <c r="FO148" s="228" t="s">
        <v>523</v>
      </c>
      <c r="FP148" s="218">
        <v>0</v>
      </c>
      <c r="FQ148" s="219">
        <v>43511</v>
      </c>
      <c r="FR148" s="227" t="s">
        <v>526</v>
      </c>
      <c r="FS148" s="230" t="s">
        <v>14</v>
      </c>
      <c r="FT148" s="230">
        <v>0</v>
      </c>
      <c r="FU148" s="230" t="s">
        <v>30</v>
      </c>
      <c r="FV148" s="230">
        <v>2</v>
      </c>
      <c r="FW148" s="230" t="s">
        <v>525</v>
      </c>
      <c r="FX148" s="230">
        <v>0</v>
      </c>
      <c r="FY148" s="214">
        <v>43511</v>
      </c>
      <c r="FZ148" s="228" t="s">
        <v>3652</v>
      </c>
      <c r="GA148" s="228">
        <v>1</v>
      </c>
      <c r="GB148" s="228" t="s">
        <v>2373</v>
      </c>
      <c r="GC148" s="228" t="s">
        <v>30</v>
      </c>
      <c r="GD148" s="228">
        <v>2</v>
      </c>
      <c r="GE148" s="228" t="s">
        <v>14</v>
      </c>
      <c r="GF148" s="228" t="s">
        <v>14</v>
      </c>
      <c r="GG148" s="229">
        <v>44865</v>
      </c>
      <c r="GH148" s="227" t="s">
        <v>3658</v>
      </c>
      <c r="GI148" s="230">
        <v>0</v>
      </c>
      <c r="GJ148" s="230" t="s">
        <v>2373</v>
      </c>
      <c r="GK148" s="230" t="s">
        <v>30</v>
      </c>
      <c r="GL148" s="230">
        <v>2</v>
      </c>
      <c r="GM148" s="230" t="s">
        <v>14</v>
      </c>
      <c r="GN148" s="230" t="s">
        <v>14</v>
      </c>
      <c r="GO148" s="214">
        <v>44865</v>
      </c>
      <c r="GP148" s="228" t="s">
        <v>3653</v>
      </c>
      <c r="GQ148" s="228">
        <v>0</v>
      </c>
      <c r="GR148" s="228" t="s">
        <v>2373</v>
      </c>
      <c r="GS148" s="228" t="s">
        <v>30</v>
      </c>
      <c r="GT148" s="228">
        <v>2</v>
      </c>
      <c r="GU148" s="228" t="s">
        <v>14</v>
      </c>
      <c r="GV148" s="228" t="s">
        <v>14</v>
      </c>
      <c r="GW148" s="229">
        <v>44865</v>
      </c>
      <c r="GX148" s="227" t="s">
        <v>3659</v>
      </c>
      <c r="GY148" s="230">
        <v>0</v>
      </c>
      <c r="GZ148" s="230" t="s">
        <v>2373</v>
      </c>
      <c r="HA148" s="230" t="s">
        <v>30</v>
      </c>
      <c r="HB148" s="230">
        <v>2</v>
      </c>
      <c r="HC148" s="230" t="s">
        <v>14</v>
      </c>
      <c r="HD148" s="230" t="s">
        <v>14</v>
      </c>
      <c r="HE148" s="214">
        <v>44865</v>
      </c>
      <c r="HF148" s="228" t="s">
        <v>3651</v>
      </c>
      <c r="HG148" s="228">
        <v>0</v>
      </c>
      <c r="HH148" s="228" t="s">
        <v>2373</v>
      </c>
      <c r="HI148" s="228" t="s">
        <v>30</v>
      </c>
      <c r="HJ148" s="228">
        <v>2</v>
      </c>
      <c r="HK148" s="228" t="s">
        <v>14</v>
      </c>
      <c r="HL148" s="228" t="s">
        <v>14</v>
      </c>
      <c r="HM148" s="229">
        <v>44865</v>
      </c>
      <c r="HN148" s="227" t="s">
        <v>3657</v>
      </c>
      <c r="HO148" s="230">
        <v>1</v>
      </c>
      <c r="HP148" s="230" t="s">
        <v>2373</v>
      </c>
      <c r="HQ148" s="230" t="s">
        <v>30</v>
      </c>
      <c r="HR148" s="230">
        <v>2</v>
      </c>
      <c r="HS148" s="230" t="s">
        <v>14</v>
      </c>
      <c r="HT148" s="230" t="s">
        <v>14</v>
      </c>
      <c r="HU148" s="214">
        <v>44865</v>
      </c>
      <c r="HV148" s="228" t="s">
        <v>3654</v>
      </c>
      <c r="HW148" s="228">
        <v>0</v>
      </c>
      <c r="HX148" s="228" t="s">
        <v>2373</v>
      </c>
      <c r="HY148" s="228" t="s">
        <v>30</v>
      </c>
      <c r="HZ148" s="228">
        <v>2</v>
      </c>
      <c r="IA148" s="228" t="s">
        <v>14</v>
      </c>
      <c r="IB148" s="228" t="s">
        <v>14</v>
      </c>
      <c r="IC148" s="229">
        <v>44865</v>
      </c>
      <c r="ID148" s="227" t="s">
        <v>3656</v>
      </c>
      <c r="IE148" s="230">
        <v>3</v>
      </c>
      <c r="IF148" s="230" t="s">
        <v>2373</v>
      </c>
      <c r="IG148" s="230" t="s">
        <v>30</v>
      </c>
      <c r="IH148" s="230">
        <v>2</v>
      </c>
      <c r="II148" s="230" t="s">
        <v>14</v>
      </c>
      <c r="IJ148" s="230" t="s">
        <v>14</v>
      </c>
      <c r="IK148" s="214">
        <v>44865</v>
      </c>
      <c r="IL148" s="228" t="s">
        <v>3655</v>
      </c>
      <c r="IM148" s="228">
        <v>0</v>
      </c>
      <c r="IN148" s="228" t="s">
        <v>2373</v>
      </c>
      <c r="IO148" s="228" t="s">
        <v>30</v>
      </c>
      <c r="IP148" s="228">
        <v>2</v>
      </c>
      <c r="IQ148" s="228" t="s">
        <v>14</v>
      </c>
      <c r="IR148" s="228" t="s">
        <v>14</v>
      </c>
      <c r="IS148" s="229">
        <v>44865</v>
      </c>
    </row>
    <row r="149" spans="1:253" x14ac:dyDescent="0.25">
      <c r="A149" s="11" t="s">
        <v>527</v>
      </c>
      <c r="B149" s="11" t="s">
        <v>9270</v>
      </c>
      <c r="C149" s="11" t="s">
        <v>528</v>
      </c>
      <c r="D149" s="11" t="s">
        <v>485</v>
      </c>
      <c r="E149" s="11" t="s">
        <v>8945</v>
      </c>
      <c r="F149" s="11" t="s">
        <v>6983</v>
      </c>
      <c r="G149" s="212">
        <v>85043000</v>
      </c>
      <c r="H149" s="213" t="s">
        <v>1978</v>
      </c>
      <c r="I149" s="213" t="s">
        <v>74</v>
      </c>
      <c r="J149" s="213">
        <v>1</v>
      </c>
      <c r="K149" s="213" t="s">
        <v>6899</v>
      </c>
      <c r="L149" s="213" t="s">
        <v>6898</v>
      </c>
      <c r="M149" s="214">
        <v>45042</v>
      </c>
      <c r="N149" s="227" t="s">
        <v>6987</v>
      </c>
      <c r="O149" s="216">
        <v>195587</v>
      </c>
      <c r="P149" s="216" t="s">
        <v>6984</v>
      </c>
      <c r="Q149" s="216" t="s">
        <v>1882</v>
      </c>
      <c r="R149" s="216">
        <v>2</v>
      </c>
      <c r="S149" s="216" t="s">
        <v>6986</v>
      </c>
      <c r="T149" s="216" t="s">
        <v>6985</v>
      </c>
      <c r="U149" s="217">
        <v>45042</v>
      </c>
      <c r="V149" s="227" t="s">
        <v>6991</v>
      </c>
      <c r="W149" s="213">
        <v>12974000</v>
      </c>
      <c r="X149" s="213" t="s">
        <v>6988</v>
      </c>
      <c r="Y149" s="213" t="s">
        <v>1882</v>
      </c>
      <c r="Z149" s="213">
        <v>2</v>
      </c>
      <c r="AA149" s="213" t="s">
        <v>6990</v>
      </c>
      <c r="AB149" s="213" t="s">
        <v>6989</v>
      </c>
      <c r="AC149" s="214">
        <v>45042</v>
      </c>
      <c r="AD149" s="227" t="s">
        <v>5308</v>
      </c>
      <c r="AE149" s="218" t="s">
        <v>14</v>
      </c>
      <c r="AF149" s="218" t="s">
        <v>794</v>
      </c>
      <c r="AG149" s="218" t="s">
        <v>19</v>
      </c>
      <c r="AH149" s="218">
        <v>3</v>
      </c>
      <c r="AI149" s="218" t="s">
        <v>5307</v>
      </c>
      <c r="AJ149" s="218" t="s">
        <v>794</v>
      </c>
      <c r="AK149" s="219">
        <v>45010</v>
      </c>
      <c r="AL149" s="227" t="s">
        <v>6995</v>
      </c>
      <c r="AM149" s="213">
        <v>1200000</v>
      </c>
      <c r="AN149" s="213" t="s">
        <v>6992</v>
      </c>
      <c r="AO149" s="213" t="s">
        <v>19</v>
      </c>
      <c r="AP149" s="213">
        <v>3</v>
      </c>
      <c r="AQ149" s="213" t="s">
        <v>6994</v>
      </c>
      <c r="AR149" s="213" t="s">
        <v>6993</v>
      </c>
      <c r="AS149" s="214">
        <v>45042</v>
      </c>
      <c r="AT149" s="228" t="s">
        <v>535</v>
      </c>
      <c r="AU149" s="218" t="s">
        <v>14</v>
      </c>
      <c r="AV149" s="218">
        <v>0</v>
      </c>
      <c r="AW149" s="218" t="s">
        <v>30</v>
      </c>
      <c r="AX149" s="218">
        <v>2</v>
      </c>
      <c r="AY149" s="218">
        <v>0</v>
      </c>
      <c r="AZ149" s="218">
        <v>0</v>
      </c>
      <c r="BA149" s="219">
        <v>43511</v>
      </c>
      <c r="BB149" s="227" t="s">
        <v>534</v>
      </c>
      <c r="BC149" s="213" t="s">
        <v>14</v>
      </c>
      <c r="BD149" s="213">
        <v>0</v>
      </c>
      <c r="BE149" s="213" t="s">
        <v>30</v>
      </c>
      <c r="BF149" s="213">
        <v>2</v>
      </c>
      <c r="BG149" s="213">
        <v>0</v>
      </c>
      <c r="BH149" s="213">
        <v>0</v>
      </c>
      <c r="BI149" s="214">
        <v>43511</v>
      </c>
      <c r="BJ149" s="228" t="s">
        <v>5842</v>
      </c>
      <c r="BK149" s="228" t="s">
        <v>14</v>
      </c>
      <c r="BL149" s="228" t="s">
        <v>14</v>
      </c>
      <c r="BM149" s="228" t="s">
        <v>19</v>
      </c>
      <c r="BN149" s="228">
        <v>3</v>
      </c>
      <c r="BO149" s="228" t="s">
        <v>5841</v>
      </c>
      <c r="BP149" s="218" t="s">
        <v>794</v>
      </c>
      <c r="BQ149" s="229">
        <v>45015</v>
      </c>
      <c r="BR149" s="227" t="s">
        <v>529</v>
      </c>
      <c r="BS149" s="230" t="s">
        <v>14</v>
      </c>
      <c r="BT149" s="230">
        <v>0</v>
      </c>
      <c r="BU149" s="230" t="s">
        <v>30</v>
      </c>
      <c r="BV149" s="230">
        <v>2</v>
      </c>
      <c r="BW149" s="230">
        <v>0</v>
      </c>
      <c r="BX149" s="230">
        <v>0</v>
      </c>
      <c r="BY149" s="214">
        <v>43511</v>
      </c>
      <c r="BZ149" s="228" t="s">
        <v>530</v>
      </c>
      <c r="CA149" s="228" t="s">
        <v>14</v>
      </c>
      <c r="CB149" s="228" t="s">
        <v>14</v>
      </c>
      <c r="CC149" s="228" t="s">
        <v>14</v>
      </c>
      <c r="CD149" s="228" t="s">
        <v>14</v>
      </c>
      <c r="CE149" s="228">
        <v>0</v>
      </c>
      <c r="CF149" s="228">
        <v>0</v>
      </c>
      <c r="CG149" s="229">
        <v>43511</v>
      </c>
      <c r="CH149" s="227" t="s">
        <v>10097</v>
      </c>
      <c r="CI149" s="228" t="e">
        <v>#N/A</v>
      </c>
      <c r="CJ149" s="228" t="e">
        <v>#N/A</v>
      </c>
      <c r="CK149" s="228" t="e">
        <v>#N/A</v>
      </c>
      <c r="CL149" s="228" t="e">
        <v>#N/A</v>
      </c>
      <c r="CM149" s="228" t="e">
        <v>#N/A</v>
      </c>
      <c r="CN149" s="228" t="e">
        <v>#N/A</v>
      </c>
      <c r="CO149" s="231" t="e">
        <v>#N/A</v>
      </c>
      <c r="CP149" s="228" t="s">
        <v>533</v>
      </c>
      <c r="CQ149" s="230" t="s">
        <v>14</v>
      </c>
      <c r="CR149" s="230">
        <v>0</v>
      </c>
      <c r="CS149" s="230" t="s">
        <v>30</v>
      </c>
      <c r="CT149" s="230">
        <v>2</v>
      </c>
      <c r="CU149" s="230">
        <v>0</v>
      </c>
      <c r="CV149" s="230">
        <v>0</v>
      </c>
      <c r="CW149" s="214">
        <v>43511</v>
      </c>
      <c r="CX149" s="228" t="s">
        <v>5843</v>
      </c>
      <c r="CY149" s="218" t="s">
        <v>14</v>
      </c>
      <c r="CZ149" s="218" t="s">
        <v>794</v>
      </c>
      <c r="DA149" s="218" t="s">
        <v>19</v>
      </c>
      <c r="DB149" s="218">
        <v>3</v>
      </c>
      <c r="DC149" s="218" t="s">
        <v>638</v>
      </c>
      <c r="DD149" s="218" t="s">
        <v>794</v>
      </c>
      <c r="DE149" s="220">
        <v>45015</v>
      </c>
      <c r="DF149" s="227" t="s">
        <v>5844</v>
      </c>
      <c r="DG149" s="213" t="s">
        <v>14</v>
      </c>
      <c r="DH149" s="230" t="s">
        <v>794</v>
      </c>
      <c r="DI149" s="230" t="s">
        <v>19</v>
      </c>
      <c r="DJ149" s="230">
        <v>3</v>
      </c>
      <c r="DK149" s="230" t="s">
        <v>638</v>
      </c>
      <c r="DL149" s="230" t="s">
        <v>794</v>
      </c>
      <c r="DM149" s="214">
        <v>45015</v>
      </c>
      <c r="DN149" s="228" t="s">
        <v>5845</v>
      </c>
      <c r="DO149" s="218" t="s">
        <v>14</v>
      </c>
      <c r="DP149" s="228" t="s">
        <v>794</v>
      </c>
      <c r="DQ149" s="228" t="s">
        <v>19</v>
      </c>
      <c r="DR149" s="228">
        <v>3</v>
      </c>
      <c r="DS149" s="228" t="s">
        <v>638</v>
      </c>
      <c r="DT149" s="228" t="s">
        <v>794</v>
      </c>
      <c r="DU149" s="229">
        <v>45015</v>
      </c>
      <c r="DV149" s="227" t="s">
        <v>5846</v>
      </c>
      <c r="DW149" s="213" t="s">
        <v>14</v>
      </c>
      <c r="DX149" s="230" t="s">
        <v>794</v>
      </c>
      <c r="DY149" s="230" t="s">
        <v>19</v>
      </c>
      <c r="DZ149" s="230">
        <v>3</v>
      </c>
      <c r="EA149" s="230" t="s">
        <v>638</v>
      </c>
      <c r="EB149" s="230" t="s">
        <v>794</v>
      </c>
      <c r="EC149" s="214">
        <v>45015</v>
      </c>
      <c r="ED149" s="228" t="s">
        <v>5847</v>
      </c>
      <c r="EE149" s="218" t="s">
        <v>14</v>
      </c>
      <c r="EF149" s="228" t="s">
        <v>794</v>
      </c>
      <c r="EG149" s="228" t="s">
        <v>19</v>
      </c>
      <c r="EH149" s="228">
        <v>3</v>
      </c>
      <c r="EI149" s="228" t="s">
        <v>638</v>
      </c>
      <c r="EJ149" s="228" t="s">
        <v>794</v>
      </c>
      <c r="EK149" s="229">
        <v>45015</v>
      </c>
      <c r="EL149" s="227" t="s">
        <v>5848</v>
      </c>
      <c r="EM149" s="213" t="s">
        <v>14</v>
      </c>
      <c r="EN149" s="230" t="s">
        <v>794</v>
      </c>
      <c r="EO149" s="230" t="s">
        <v>19</v>
      </c>
      <c r="EP149" s="230">
        <v>3</v>
      </c>
      <c r="EQ149" s="230" t="s">
        <v>638</v>
      </c>
      <c r="ER149" s="230" t="s">
        <v>794</v>
      </c>
      <c r="ES149" s="214">
        <v>45015</v>
      </c>
      <c r="ET149" s="228" t="s">
        <v>6996</v>
      </c>
      <c r="EU149" s="228">
        <v>50585</v>
      </c>
      <c r="EV149" s="228" t="s">
        <v>6917</v>
      </c>
      <c r="EW149" s="228" t="s">
        <v>19</v>
      </c>
      <c r="EX149" s="228">
        <v>3</v>
      </c>
      <c r="EY149" s="228" t="s">
        <v>6921</v>
      </c>
      <c r="EZ149" s="228" t="s">
        <v>6898</v>
      </c>
      <c r="FA149" s="229">
        <v>45042</v>
      </c>
      <c r="FB149" s="227" t="s">
        <v>532</v>
      </c>
      <c r="FC149" s="230">
        <v>3</v>
      </c>
      <c r="FD149" s="230">
        <v>0</v>
      </c>
      <c r="FE149" s="230" t="s">
        <v>30</v>
      </c>
      <c r="FF149" s="230">
        <v>2</v>
      </c>
      <c r="FG149" s="230" t="s">
        <v>531</v>
      </c>
      <c r="FH149" s="230">
        <v>0</v>
      </c>
      <c r="FI149" s="214">
        <v>43511</v>
      </c>
      <c r="FJ149" s="227" t="s">
        <v>537</v>
      </c>
      <c r="FK149" s="228" t="s">
        <v>14</v>
      </c>
      <c r="FL149" s="228">
        <v>0</v>
      </c>
      <c r="FM149" s="228" t="s">
        <v>30</v>
      </c>
      <c r="FN149" s="228">
        <v>2</v>
      </c>
      <c r="FO149" s="228" t="s">
        <v>536</v>
      </c>
      <c r="FP149" s="218">
        <v>0</v>
      </c>
      <c r="FQ149" s="219">
        <v>43511</v>
      </c>
      <c r="FR149" s="227" t="s">
        <v>538</v>
      </c>
      <c r="FS149" s="230" t="s">
        <v>14</v>
      </c>
      <c r="FT149" s="230">
        <v>0</v>
      </c>
      <c r="FU149" s="230" t="s">
        <v>30</v>
      </c>
      <c r="FV149" s="230">
        <v>2</v>
      </c>
      <c r="FW149" s="230" t="s">
        <v>536</v>
      </c>
      <c r="FX149" s="230">
        <v>0</v>
      </c>
      <c r="FY149" s="214">
        <v>43511</v>
      </c>
      <c r="FZ149" s="228" t="s">
        <v>3661</v>
      </c>
      <c r="GA149" s="228">
        <v>1</v>
      </c>
      <c r="GB149" s="228" t="s">
        <v>2373</v>
      </c>
      <c r="GC149" s="228" t="s">
        <v>30</v>
      </c>
      <c r="GD149" s="228">
        <v>2</v>
      </c>
      <c r="GE149" s="228" t="s">
        <v>14</v>
      </c>
      <c r="GF149" s="228" t="s">
        <v>14</v>
      </c>
      <c r="GG149" s="229">
        <v>44865</v>
      </c>
      <c r="GH149" s="227" t="s">
        <v>3667</v>
      </c>
      <c r="GI149" s="230">
        <v>1</v>
      </c>
      <c r="GJ149" s="230" t="s">
        <v>2373</v>
      </c>
      <c r="GK149" s="230" t="s">
        <v>30</v>
      </c>
      <c r="GL149" s="230">
        <v>2</v>
      </c>
      <c r="GM149" s="230" t="s">
        <v>14</v>
      </c>
      <c r="GN149" s="230" t="s">
        <v>14</v>
      </c>
      <c r="GO149" s="214">
        <v>44865</v>
      </c>
      <c r="GP149" s="228" t="s">
        <v>3662</v>
      </c>
      <c r="GQ149" s="228">
        <v>1</v>
      </c>
      <c r="GR149" s="228" t="s">
        <v>2373</v>
      </c>
      <c r="GS149" s="228" t="s">
        <v>30</v>
      </c>
      <c r="GT149" s="228">
        <v>2</v>
      </c>
      <c r="GU149" s="228" t="s">
        <v>14</v>
      </c>
      <c r="GV149" s="228" t="s">
        <v>14</v>
      </c>
      <c r="GW149" s="229">
        <v>44865</v>
      </c>
      <c r="GX149" s="227" t="s">
        <v>3668</v>
      </c>
      <c r="GY149" s="230">
        <v>0</v>
      </c>
      <c r="GZ149" s="230" t="s">
        <v>2373</v>
      </c>
      <c r="HA149" s="230" t="s">
        <v>30</v>
      </c>
      <c r="HB149" s="230">
        <v>2</v>
      </c>
      <c r="HC149" s="230" t="s">
        <v>14</v>
      </c>
      <c r="HD149" s="230" t="s">
        <v>14</v>
      </c>
      <c r="HE149" s="214">
        <v>44865</v>
      </c>
      <c r="HF149" s="228" t="s">
        <v>3660</v>
      </c>
      <c r="HG149" s="228">
        <v>0</v>
      </c>
      <c r="HH149" s="228" t="s">
        <v>2373</v>
      </c>
      <c r="HI149" s="228" t="s">
        <v>30</v>
      </c>
      <c r="HJ149" s="228">
        <v>2</v>
      </c>
      <c r="HK149" s="228" t="s">
        <v>14</v>
      </c>
      <c r="HL149" s="228" t="s">
        <v>14</v>
      </c>
      <c r="HM149" s="229">
        <v>44865</v>
      </c>
      <c r="HN149" s="227" t="s">
        <v>3666</v>
      </c>
      <c r="HO149" s="230">
        <v>0</v>
      </c>
      <c r="HP149" s="230" t="s">
        <v>2373</v>
      </c>
      <c r="HQ149" s="230" t="s">
        <v>30</v>
      </c>
      <c r="HR149" s="230">
        <v>2</v>
      </c>
      <c r="HS149" s="230" t="s">
        <v>14</v>
      </c>
      <c r="HT149" s="230" t="s">
        <v>14</v>
      </c>
      <c r="HU149" s="214">
        <v>44865</v>
      </c>
      <c r="HV149" s="228" t="s">
        <v>3663</v>
      </c>
      <c r="HW149" s="228">
        <v>0</v>
      </c>
      <c r="HX149" s="228" t="s">
        <v>2373</v>
      </c>
      <c r="HY149" s="228" t="s">
        <v>30</v>
      </c>
      <c r="HZ149" s="228">
        <v>2</v>
      </c>
      <c r="IA149" s="228" t="s">
        <v>14</v>
      </c>
      <c r="IB149" s="228" t="s">
        <v>14</v>
      </c>
      <c r="IC149" s="229">
        <v>44865</v>
      </c>
      <c r="ID149" s="227" t="s">
        <v>3665</v>
      </c>
      <c r="IE149" s="230">
        <v>3</v>
      </c>
      <c r="IF149" s="230" t="s">
        <v>2373</v>
      </c>
      <c r="IG149" s="230" t="s">
        <v>30</v>
      </c>
      <c r="IH149" s="230">
        <v>2</v>
      </c>
      <c r="II149" s="230" t="s">
        <v>14</v>
      </c>
      <c r="IJ149" s="230" t="s">
        <v>14</v>
      </c>
      <c r="IK149" s="214">
        <v>44865</v>
      </c>
      <c r="IL149" s="228" t="s">
        <v>3664</v>
      </c>
      <c r="IM149" s="228">
        <v>0</v>
      </c>
      <c r="IN149" s="228" t="s">
        <v>2373</v>
      </c>
      <c r="IO149" s="228" t="s">
        <v>30</v>
      </c>
      <c r="IP149" s="228">
        <v>2</v>
      </c>
      <c r="IQ149" s="228" t="s">
        <v>14</v>
      </c>
      <c r="IR149" s="228" t="s">
        <v>14</v>
      </c>
      <c r="IS149" s="229">
        <v>44865</v>
      </c>
    </row>
    <row r="150" spans="1:253" x14ac:dyDescent="0.25">
      <c r="A150" s="11" t="s">
        <v>4491</v>
      </c>
      <c r="B150" s="11" t="s">
        <v>9366</v>
      </c>
      <c r="C150" s="11" t="s">
        <v>4492</v>
      </c>
      <c r="D150" s="11" t="s">
        <v>485</v>
      </c>
      <c r="E150" s="11" t="s">
        <v>8945</v>
      </c>
      <c r="F150" s="11" t="s">
        <v>6998</v>
      </c>
      <c r="G150" s="212">
        <v>85043000</v>
      </c>
      <c r="H150" s="213" t="s">
        <v>1978</v>
      </c>
      <c r="I150" s="213" t="s">
        <v>74</v>
      </c>
      <c r="J150" s="213">
        <v>1</v>
      </c>
      <c r="K150" s="213" t="s">
        <v>6899</v>
      </c>
      <c r="L150" s="213" t="s">
        <v>6997</v>
      </c>
      <c r="M150" s="214">
        <v>45042</v>
      </c>
      <c r="N150" s="227" t="s">
        <v>7001</v>
      </c>
      <c r="O150" s="216">
        <v>100051</v>
      </c>
      <c r="P150" s="216" t="s">
        <v>6999</v>
      </c>
      <c r="Q150" s="216" t="s">
        <v>19</v>
      </c>
      <c r="R150" s="216">
        <v>3</v>
      </c>
      <c r="S150" s="216" t="s">
        <v>7000</v>
      </c>
      <c r="T150" s="216" t="s">
        <v>6997</v>
      </c>
      <c r="U150" s="217">
        <v>45042</v>
      </c>
      <c r="V150" s="227" t="s">
        <v>7004</v>
      </c>
      <c r="W150" s="213">
        <v>13310000</v>
      </c>
      <c r="X150" s="213" t="s">
        <v>6999</v>
      </c>
      <c r="Y150" s="213" t="s">
        <v>19</v>
      </c>
      <c r="Z150" s="213">
        <v>3</v>
      </c>
      <c r="AA150" s="213" t="s">
        <v>7003</v>
      </c>
      <c r="AB150" s="213" t="s">
        <v>7002</v>
      </c>
      <c r="AC150" s="214">
        <v>45042</v>
      </c>
      <c r="AD150" s="227" t="s">
        <v>7006</v>
      </c>
      <c r="AE150" s="218">
        <v>9100000</v>
      </c>
      <c r="AF150" s="218" t="s">
        <v>6243</v>
      </c>
      <c r="AG150" s="218" t="s">
        <v>19</v>
      </c>
      <c r="AH150" s="218">
        <v>3</v>
      </c>
      <c r="AI150" s="218" t="s">
        <v>6708</v>
      </c>
      <c r="AJ150" s="218" t="s">
        <v>7005</v>
      </c>
      <c r="AK150" s="219">
        <v>45042</v>
      </c>
      <c r="AL150" s="227" t="s">
        <v>7009</v>
      </c>
      <c r="AM150" s="213">
        <v>2700000</v>
      </c>
      <c r="AN150" s="213" t="s">
        <v>7007</v>
      </c>
      <c r="AO150" s="213" t="s">
        <v>19</v>
      </c>
      <c r="AP150" s="213">
        <v>3</v>
      </c>
      <c r="AQ150" s="213" t="s">
        <v>6712</v>
      </c>
      <c r="AR150" s="213" t="s">
        <v>7008</v>
      </c>
      <c r="AS150" s="214">
        <v>45042</v>
      </c>
      <c r="AT150" s="228" t="s">
        <v>7011</v>
      </c>
      <c r="AU150" s="218">
        <v>107204</v>
      </c>
      <c r="AV150" s="218" t="s">
        <v>7010</v>
      </c>
      <c r="AW150" s="218" t="s">
        <v>19</v>
      </c>
      <c r="AX150" s="218">
        <v>3</v>
      </c>
      <c r="AY150" s="218" t="s">
        <v>6716</v>
      </c>
      <c r="AZ150" s="218" t="s">
        <v>7008</v>
      </c>
      <c r="BA150" s="219">
        <v>45042</v>
      </c>
      <c r="BB150" s="227" t="s">
        <v>5851</v>
      </c>
      <c r="BC150" s="213" t="s">
        <v>14</v>
      </c>
      <c r="BD150" s="213" t="s">
        <v>794</v>
      </c>
      <c r="BE150" s="213" t="s">
        <v>19</v>
      </c>
      <c r="BF150" s="213">
        <v>3</v>
      </c>
      <c r="BG150" s="213" t="s">
        <v>4733</v>
      </c>
      <c r="BH150" s="213" t="s">
        <v>14</v>
      </c>
      <c r="BI150" s="214">
        <v>45015</v>
      </c>
      <c r="BJ150" s="228" t="s">
        <v>7013</v>
      </c>
      <c r="BK150" s="228">
        <v>50399</v>
      </c>
      <c r="BL150" s="228" t="s">
        <v>7010</v>
      </c>
      <c r="BM150" s="228" t="s">
        <v>19</v>
      </c>
      <c r="BN150" s="228">
        <v>3</v>
      </c>
      <c r="BO150" s="228" t="s">
        <v>7012</v>
      </c>
      <c r="BP150" s="218" t="s">
        <v>1396</v>
      </c>
      <c r="BQ150" s="229">
        <v>45042</v>
      </c>
      <c r="BR150" s="227" t="s">
        <v>7023</v>
      </c>
      <c r="BS150" s="230">
        <v>214000</v>
      </c>
      <c r="BT150" s="230" t="s">
        <v>6243</v>
      </c>
      <c r="BU150" s="230" t="s">
        <v>19</v>
      </c>
      <c r="BV150" s="230">
        <v>3</v>
      </c>
      <c r="BW150" s="230" t="s">
        <v>7022</v>
      </c>
      <c r="BX150" s="230" t="s">
        <v>6734</v>
      </c>
      <c r="BY150" s="214">
        <v>45042</v>
      </c>
      <c r="BZ150" s="228" t="s">
        <v>5852</v>
      </c>
      <c r="CA150" s="228" t="s">
        <v>14</v>
      </c>
      <c r="CB150" s="228" t="s">
        <v>794</v>
      </c>
      <c r="CC150" s="228" t="s">
        <v>19</v>
      </c>
      <c r="CD150" s="228">
        <v>3</v>
      </c>
      <c r="CE150" s="228" t="s">
        <v>4733</v>
      </c>
      <c r="CF150" s="228" t="s">
        <v>14</v>
      </c>
      <c r="CG150" s="229">
        <v>45015</v>
      </c>
      <c r="CH150" s="227" t="s">
        <v>10098</v>
      </c>
      <c r="CI150" s="228" t="e">
        <v>#N/A</v>
      </c>
      <c r="CJ150" s="228" t="e">
        <v>#N/A</v>
      </c>
      <c r="CK150" s="228" t="e">
        <v>#N/A</v>
      </c>
      <c r="CL150" s="228" t="e">
        <v>#N/A</v>
      </c>
      <c r="CM150" s="228" t="e">
        <v>#N/A</v>
      </c>
      <c r="CN150" s="228" t="e">
        <v>#N/A</v>
      </c>
      <c r="CO150" s="231" t="e">
        <v>#N/A</v>
      </c>
      <c r="CP150" s="228" t="s">
        <v>5853</v>
      </c>
      <c r="CQ150" s="230" t="s">
        <v>14</v>
      </c>
      <c r="CR150" s="230" t="s">
        <v>794</v>
      </c>
      <c r="CS150" s="230" t="s">
        <v>19</v>
      </c>
      <c r="CT150" s="230">
        <v>3</v>
      </c>
      <c r="CU150" s="230" t="s">
        <v>4733</v>
      </c>
      <c r="CV150" s="230" t="s">
        <v>14</v>
      </c>
      <c r="CW150" s="214">
        <v>45015</v>
      </c>
      <c r="CX150" s="228" t="s">
        <v>7016</v>
      </c>
      <c r="CY150" s="218">
        <v>808000</v>
      </c>
      <c r="CZ150" s="218" t="s">
        <v>6727</v>
      </c>
      <c r="DA150" s="218" t="s">
        <v>19</v>
      </c>
      <c r="DB150" s="218">
        <v>3</v>
      </c>
      <c r="DC150" s="218" t="s">
        <v>6735</v>
      </c>
      <c r="DD150" s="218" t="s">
        <v>6734</v>
      </c>
      <c r="DE150" s="220">
        <v>45042</v>
      </c>
      <c r="DF150" s="227" t="s">
        <v>7017</v>
      </c>
      <c r="DG150" s="213">
        <v>4210000</v>
      </c>
      <c r="DH150" s="230" t="s">
        <v>6731</v>
      </c>
      <c r="DI150" s="230" t="s">
        <v>19</v>
      </c>
      <c r="DJ150" s="230">
        <v>3</v>
      </c>
      <c r="DK150" s="230" t="s">
        <v>6729</v>
      </c>
      <c r="DL150" s="230" t="s">
        <v>6728</v>
      </c>
      <c r="DM150" s="214">
        <v>45042</v>
      </c>
      <c r="DN150" s="228" t="s">
        <v>7018</v>
      </c>
      <c r="DO150" s="218">
        <v>8292000</v>
      </c>
      <c r="DP150" s="228" t="s">
        <v>6731</v>
      </c>
      <c r="DQ150" s="228" t="s">
        <v>19</v>
      </c>
      <c r="DR150" s="228">
        <v>3</v>
      </c>
      <c r="DS150" s="228" t="s">
        <v>6732</v>
      </c>
      <c r="DT150" s="228" t="s">
        <v>6734</v>
      </c>
      <c r="DU150" s="229">
        <v>45042</v>
      </c>
      <c r="DV150" s="227" t="s">
        <v>7019</v>
      </c>
      <c r="DW150" s="213">
        <v>808000</v>
      </c>
      <c r="DX150" s="230" t="s">
        <v>6727</v>
      </c>
      <c r="DY150" s="230" t="s">
        <v>19</v>
      </c>
      <c r="DZ150" s="230">
        <v>3</v>
      </c>
      <c r="EA150" s="230" t="s">
        <v>6735</v>
      </c>
      <c r="EB150" s="230" t="s">
        <v>6734</v>
      </c>
      <c r="EC150" s="214">
        <v>45042</v>
      </c>
      <c r="ED150" s="228" t="s">
        <v>5310</v>
      </c>
      <c r="EE150" s="218">
        <v>0</v>
      </c>
      <c r="EF150" s="228" t="s">
        <v>794</v>
      </c>
      <c r="EG150" s="228" t="s">
        <v>19</v>
      </c>
      <c r="EH150" s="228">
        <v>3</v>
      </c>
      <c r="EI150" s="228" t="s">
        <v>5309</v>
      </c>
      <c r="EJ150" s="228" t="s">
        <v>14</v>
      </c>
      <c r="EK150" s="229">
        <v>45010</v>
      </c>
      <c r="EL150" s="227" t="s">
        <v>5311</v>
      </c>
      <c r="EM150" s="213">
        <v>0</v>
      </c>
      <c r="EN150" s="230" t="s">
        <v>794</v>
      </c>
      <c r="EO150" s="230" t="s">
        <v>19</v>
      </c>
      <c r="EP150" s="230">
        <v>3</v>
      </c>
      <c r="EQ150" s="230" t="s">
        <v>5309</v>
      </c>
      <c r="ER150" s="230" t="s">
        <v>14</v>
      </c>
      <c r="ES150" s="214">
        <v>45010</v>
      </c>
      <c r="ET150" s="228" t="s">
        <v>7015</v>
      </c>
      <c r="EU150" s="228">
        <v>50585</v>
      </c>
      <c r="EV150" s="228" t="s">
        <v>7014</v>
      </c>
      <c r="EW150" s="228" t="s">
        <v>19</v>
      </c>
      <c r="EX150" s="228">
        <v>3</v>
      </c>
      <c r="EY150" s="228" t="s">
        <v>6921</v>
      </c>
      <c r="EZ150" s="228" t="s">
        <v>6734</v>
      </c>
      <c r="FA150" s="229">
        <v>45042</v>
      </c>
      <c r="FB150" s="227" t="s">
        <v>7021</v>
      </c>
      <c r="FC150" s="230">
        <v>3</v>
      </c>
      <c r="FD150" s="230" t="s">
        <v>7007</v>
      </c>
      <c r="FE150" s="230" t="s">
        <v>19</v>
      </c>
      <c r="FF150" s="230">
        <v>3</v>
      </c>
      <c r="FG150" s="230" t="s">
        <v>7020</v>
      </c>
      <c r="FH150" s="230" t="s">
        <v>7005</v>
      </c>
      <c r="FI150" s="214">
        <v>45042</v>
      </c>
      <c r="FJ150" s="227" t="s">
        <v>5849</v>
      </c>
      <c r="FK150" s="228" t="s">
        <v>14</v>
      </c>
      <c r="FL150" s="228" t="s">
        <v>794</v>
      </c>
      <c r="FM150" s="228" t="s">
        <v>19</v>
      </c>
      <c r="FN150" s="228">
        <v>3</v>
      </c>
      <c r="FO150" s="228" t="s">
        <v>4733</v>
      </c>
      <c r="FP150" s="218" t="s">
        <v>14</v>
      </c>
      <c r="FQ150" s="219">
        <v>45015</v>
      </c>
      <c r="FR150" s="227" t="s">
        <v>5850</v>
      </c>
      <c r="FS150" s="230" t="s">
        <v>14</v>
      </c>
      <c r="FT150" s="230" t="s">
        <v>794</v>
      </c>
      <c r="FU150" s="230" t="s">
        <v>19</v>
      </c>
      <c r="FV150" s="230">
        <v>3</v>
      </c>
      <c r="FW150" s="230" t="s">
        <v>4733</v>
      </c>
      <c r="FX150" s="230" t="s">
        <v>14</v>
      </c>
      <c r="FY150" s="214">
        <v>45015</v>
      </c>
      <c r="FZ150" s="228" t="s">
        <v>4494</v>
      </c>
      <c r="GA150" s="228">
        <v>1</v>
      </c>
      <c r="GB150" s="228" t="s">
        <v>2373</v>
      </c>
      <c r="GC150" s="228" t="s">
        <v>30</v>
      </c>
      <c r="GD150" s="228">
        <v>2</v>
      </c>
      <c r="GE150" s="228" t="s">
        <v>14</v>
      </c>
      <c r="GF150" s="228" t="s">
        <v>14</v>
      </c>
      <c r="GG150" s="229">
        <v>44964</v>
      </c>
      <c r="GH150" s="227" t="s">
        <v>4500</v>
      </c>
      <c r="GI150" s="230">
        <v>1</v>
      </c>
      <c r="GJ150" s="230" t="s">
        <v>2373</v>
      </c>
      <c r="GK150" s="230" t="s">
        <v>30</v>
      </c>
      <c r="GL150" s="230">
        <v>2</v>
      </c>
      <c r="GM150" s="230" t="s">
        <v>14</v>
      </c>
      <c r="GN150" s="230" t="s">
        <v>14</v>
      </c>
      <c r="GO150" s="214">
        <v>44964</v>
      </c>
      <c r="GP150" s="228" t="s">
        <v>4495</v>
      </c>
      <c r="GQ150" s="228">
        <v>1</v>
      </c>
      <c r="GR150" s="228" t="s">
        <v>2373</v>
      </c>
      <c r="GS150" s="228" t="s">
        <v>30</v>
      </c>
      <c r="GT150" s="228">
        <v>2</v>
      </c>
      <c r="GU150" s="228" t="s">
        <v>14</v>
      </c>
      <c r="GV150" s="228" t="s">
        <v>14</v>
      </c>
      <c r="GW150" s="229">
        <v>44964</v>
      </c>
      <c r="GX150" s="227" t="s">
        <v>4501</v>
      </c>
      <c r="GY150" s="230">
        <v>3</v>
      </c>
      <c r="GZ150" s="230" t="s">
        <v>2373</v>
      </c>
      <c r="HA150" s="230" t="s">
        <v>30</v>
      </c>
      <c r="HB150" s="230">
        <v>2</v>
      </c>
      <c r="HC150" s="230" t="s">
        <v>14</v>
      </c>
      <c r="HD150" s="230" t="s">
        <v>14</v>
      </c>
      <c r="HE150" s="214">
        <v>44964</v>
      </c>
      <c r="HF150" s="228" t="s">
        <v>4493</v>
      </c>
      <c r="HG150" s="228">
        <v>0</v>
      </c>
      <c r="HH150" s="228" t="s">
        <v>2373</v>
      </c>
      <c r="HI150" s="228" t="s">
        <v>30</v>
      </c>
      <c r="HJ150" s="228">
        <v>2</v>
      </c>
      <c r="HK150" s="228" t="s">
        <v>14</v>
      </c>
      <c r="HL150" s="228" t="s">
        <v>14</v>
      </c>
      <c r="HM150" s="229">
        <v>44964</v>
      </c>
      <c r="HN150" s="227" t="s">
        <v>4499</v>
      </c>
      <c r="HO150" s="230">
        <v>0</v>
      </c>
      <c r="HP150" s="230" t="s">
        <v>2373</v>
      </c>
      <c r="HQ150" s="230" t="s">
        <v>30</v>
      </c>
      <c r="HR150" s="230">
        <v>2</v>
      </c>
      <c r="HS150" s="230" t="s">
        <v>14</v>
      </c>
      <c r="HT150" s="230" t="s">
        <v>14</v>
      </c>
      <c r="HU150" s="214">
        <v>44964</v>
      </c>
      <c r="HV150" s="228" t="s">
        <v>4496</v>
      </c>
      <c r="HW150" s="228">
        <v>0</v>
      </c>
      <c r="HX150" s="228" t="s">
        <v>2373</v>
      </c>
      <c r="HY150" s="228" t="s">
        <v>30</v>
      </c>
      <c r="HZ150" s="228">
        <v>2</v>
      </c>
      <c r="IA150" s="228" t="s">
        <v>14</v>
      </c>
      <c r="IB150" s="228" t="s">
        <v>14</v>
      </c>
      <c r="IC150" s="229">
        <v>44964</v>
      </c>
      <c r="ID150" s="227" t="s">
        <v>4498</v>
      </c>
      <c r="IE150" s="230">
        <v>3</v>
      </c>
      <c r="IF150" s="230" t="s">
        <v>2373</v>
      </c>
      <c r="IG150" s="230" t="s">
        <v>30</v>
      </c>
      <c r="IH150" s="230">
        <v>2</v>
      </c>
      <c r="II150" s="230" t="s">
        <v>14</v>
      </c>
      <c r="IJ150" s="230" t="s">
        <v>14</v>
      </c>
      <c r="IK150" s="214">
        <v>44964</v>
      </c>
      <c r="IL150" s="228" t="s">
        <v>4497</v>
      </c>
      <c r="IM150" s="228">
        <v>3</v>
      </c>
      <c r="IN150" s="228" t="s">
        <v>2373</v>
      </c>
      <c r="IO150" s="228" t="s">
        <v>30</v>
      </c>
      <c r="IP150" s="228">
        <v>2</v>
      </c>
      <c r="IQ150" s="228" t="s">
        <v>14</v>
      </c>
      <c r="IR150" s="228" t="s">
        <v>14</v>
      </c>
      <c r="IS150" s="229">
        <v>44964</v>
      </c>
    </row>
    <row r="151" spans="1:253" x14ac:dyDescent="0.25">
      <c r="A151" s="11" t="s">
        <v>1455</v>
      </c>
      <c r="B151" s="11" t="s">
        <v>9320</v>
      </c>
      <c r="C151" s="11" t="s">
        <v>1456</v>
      </c>
      <c r="D151" s="11" t="s">
        <v>87</v>
      </c>
      <c r="E151" s="11" t="s">
        <v>8948</v>
      </c>
      <c r="F151" s="11" t="s">
        <v>7976</v>
      </c>
      <c r="G151" s="212">
        <v>67083000</v>
      </c>
      <c r="H151" s="213" t="s">
        <v>7973</v>
      </c>
      <c r="I151" s="213" t="s">
        <v>1882</v>
      </c>
      <c r="J151" s="213">
        <v>2</v>
      </c>
      <c r="K151" s="213" t="s">
        <v>7975</v>
      </c>
      <c r="L151" s="213" t="s">
        <v>7974</v>
      </c>
      <c r="M151" s="214">
        <v>45046</v>
      </c>
      <c r="N151" s="227" t="s">
        <v>7980</v>
      </c>
      <c r="O151" s="216">
        <v>441435</v>
      </c>
      <c r="P151" s="216" t="s">
        <v>7977</v>
      </c>
      <c r="Q151" s="216" t="s">
        <v>1882</v>
      </c>
      <c r="R151" s="216">
        <v>2</v>
      </c>
      <c r="S151" s="216" t="s">
        <v>7979</v>
      </c>
      <c r="T151" s="216" t="s">
        <v>7978</v>
      </c>
      <c r="U151" s="217">
        <v>45046</v>
      </c>
      <c r="V151" s="227" t="s">
        <v>7984</v>
      </c>
      <c r="W151" s="213">
        <v>25778000</v>
      </c>
      <c r="X151" s="213" t="s">
        <v>7981</v>
      </c>
      <c r="Y151" s="213" t="s">
        <v>1882</v>
      </c>
      <c r="Z151" s="213">
        <v>2</v>
      </c>
      <c r="AA151" s="213" t="s">
        <v>7983</v>
      </c>
      <c r="AB151" s="213" t="s">
        <v>7982</v>
      </c>
      <c r="AC151" s="214">
        <v>45046</v>
      </c>
      <c r="AD151" s="227" t="s">
        <v>7985</v>
      </c>
      <c r="AE151" s="218">
        <v>19764000</v>
      </c>
      <c r="AF151" s="218" t="s">
        <v>7981</v>
      </c>
      <c r="AG151" s="218" t="s">
        <v>1882</v>
      </c>
      <c r="AH151" s="218">
        <v>2</v>
      </c>
      <c r="AI151" s="218" t="s">
        <v>5364</v>
      </c>
      <c r="AJ151" s="218" t="s">
        <v>7982</v>
      </c>
      <c r="AK151" s="219">
        <v>45046</v>
      </c>
      <c r="AL151" s="227" t="s">
        <v>7989</v>
      </c>
      <c r="AM151" s="213">
        <v>247000</v>
      </c>
      <c r="AN151" s="213" t="s">
        <v>7986</v>
      </c>
      <c r="AO151" s="213" t="s">
        <v>74</v>
      </c>
      <c r="AP151" s="213">
        <v>1</v>
      </c>
      <c r="AQ151" s="213" t="s">
        <v>7988</v>
      </c>
      <c r="AR151" s="213" t="s">
        <v>7987</v>
      </c>
      <c r="AS151" s="214">
        <v>45046</v>
      </c>
      <c r="AT151" s="228" t="s">
        <v>1458</v>
      </c>
      <c r="AU151" s="218" t="s">
        <v>14</v>
      </c>
      <c r="AV151" s="218" t="s">
        <v>14</v>
      </c>
      <c r="AW151" s="218" t="s">
        <v>19</v>
      </c>
      <c r="AX151" s="218">
        <v>3</v>
      </c>
      <c r="AY151" s="218" t="s">
        <v>14</v>
      </c>
      <c r="AZ151" s="218" t="s">
        <v>14</v>
      </c>
      <c r="BA151" s="219">
        <v>44635</v>
      </c>
      <c r="BB151" s="227" t="s">
        <v>1457</v>
      </c>
      <c r="BC151" s="213" t="s">
        <v>14</v>
      </c>
      <c r="BD151" s="213" t="s">
        <v>14</v>
      </c>
      <c r="BE151" s="213" t="s">
        <v>19</v>
      </c>
      <c r="BF151" s="213">
        <v>3</v>
      </c>
      <c r="BG151" s="213" t="s">
        <v>14</v>
      </c>
      <c r="BH151" s="213" t="s">
        <v>14</v>
      </c>
      <c r="BI151" s="214">
        <v>44635</v>
      </c>
      <c r="BJ151" s="228" t="s">
        <v>7992</v>
      </c>
      <c r="BK151" s="228">
        <v>3</v>
      </c>
      <c r="BL151" s="228" t="s">
        <v>7990</v>
      </c>
      <c r="BM151" s="228" t="s">
        <v>1882</v>
      </c>
      <c r="BN151" s="228">
        <v>2</v>
      </c>
      <c r="BO151" s="228" t="s">
        <v>7991</v>
      </c>
      <c r="BP151" s="218" t="s">
        <v>1119</v>
      </c>
      <c r="BQ151" s="229">
        <v>45046</v>
      </c>
      <c r="BR151" s="227" t="s">
        <v>1459</v>
      </c>
      <c r="BS151" s="230" t="s">
        <v>14</v>
      </c>
      <c r="BT151" s="230" t="s">
        <v>14</v>
      </c>
      <c r="BU151" s="230" t="s">
        <v>19</v>
      </c>
      <c r="BV151" s="230">
        <v>3</v>
      </c>
      <c r="BW151" s="230" t="s">
        <v>14</v>
      </c>
      <c r="BX151" s="230" t="s">
        <v>14</v>
      </c>
      <c r="BY151" s="214">
        <v>44635</v>
      </c>
      <c r="BZ151" s="228" t="s">
        <v>1460</v>
      </c>
      <c r="CA151" s="228" t="s">
        <v>14</v>
      </c>
      <c r="CB151" s="228" t="s">
        <v>14</v>
      </c>
      <c r="CC151" s="228" t="s">
        <v>19</v>
      </c>
      <c r="CD151" s="228">
        <v>3</v>
      </c>
      <c r="CE151" s="228" t="s">
        <v>14</v>
      </c>
      <c r="CF151" s="228" t="s">
        <v>14</v>
      </c>
      <c r="CG151" s="229">
        <v>44635</v>
      </c>
      <c r="CH151" s="227" t="s">
        <v>10099</v>
      </c>
      <c r="CI151" s="228" t="e">
        <v>#N/A</v>
      </c>
      <c r="CJ151" s="228" t="e">
        <v>#N/A</v>
      </c>
      <c r="CK151" s="228" t="e">
        <v>#N/A</v>
      </c>
      <c r="CL151" s="228" t="e">
        <v>#N/A</v>
      </c>
      <c r="CM151" s="228" t="e">
        <v>#N/A</v>
      </c>
      <c r="CN151" s="228" t="e">
        <v>#N/A</v>
      </c>
      <c r="CO151" s="231" t="e">
        <v>#N/A</v>
      </c>
      <c r="CP151" s="228" t="s">
        <v>1461</v>
      </c>
      <c r="CQ151" s="230" t="s">
        <v>14</v>
      </c>
      <c r="CR151" s="230" t="s">
        <v>14</v>
      </c>
      <c r="CS151" s="230" t="s">
        <v>19</v>
      </c>
      <c r="CT151" s="230">
        <v>3</v>
      </c>
      <c r="CU151" s="230" t="s">
        <v>14</v>
      </c>
      <c r="CV151" s="230" t="s">
        <v>14</v>
      </c>
      <c r="CW151" s="214">
        <v>44635</v>
      </c>
      <c r="CX151" s="228" t="s">
        <v>7997</v>
      </c>
      <c r="CY151" s="218">
        <v>1237000</v>
      </c>
      <c r="CZ151" s="218" t="s">
        <v>7995</v>
      </c>
      <c r="DA151" s="218" t="s">
        <v>74</v>
      </c>
      <c r="DB151" s="218">
        <v>1</v>
      </c>
      <c r="DC151" s="218" t="s">
        <v>8002</v>
      </c>
      <c r="DD151" s="218" t="s">
        <v>7996</v>
      </c>
      <c r="DE151" s="220">
        <v>45046</v>
      </c>
      <c r="DF151" s="227" t="s">
        <v>7999</v>
      </c>
      <c r="DG151" s="213">
        <v>6014000</v>
      </c>
      <c r="DH151" s="230" t="s">
        <v>7981</v>
      </c>
      <c r="DI151" s="230" t="s">
        <v>1882</v>
      </c>
      <c r="DJ151" s="230">
        <v>2</v>
      </c>
      <c r="DK151" s="230" t="s">
        <v>7998</v>
      </c>
      <c r="DL151" s="230" t="s">
        <v>7982</v>
      </c>
      <c r="DM151" s="214">
        <v>45046</v>
      </c>
      <c r="DN151" s="228" t="s">
        <v>8001</v>
      </c>
      <c r="DO151" s="218">
        <v>18527000</v>
      </c>
      <c r="DP151" s="228" t="s">
        <v>7981</v>
      </c>
      <c r="DQ151" s="228" t="s">
        <v>1882</v>
      </c>
      <c r="DR151" s="228">
        <v>2</v>
      </c>
      <c r="DS151" s="228" t="s">
        <v>8000</v>
      </c>
      <c r="DT151" s="228" t="s">
        <v>7982</v>
      </c>
      <c r="DU151" s="229">
        <v>45046</v>
      </c>
      <c r="DV151" s="227" t="s">
        <v>8003</v>
      </c>
      <c r="DW151" s="213">
        <v>1237000</v>
      </c>
      <c r="DX151" s="230" t="s">
        <v>7995</v>
      </c>
      <c r="DY151" s="230" t="s">
        <v>74</v>
      </c>
      <c r="DZ151" s="230">
        <v>1</v>
      </c>
      <c r="EA151" s="230" t="s">
        <v>8002</v>
      </c>
      <c r="EB151" s="230" t="s">
        <v>7996</v>
      </c>
      <c r="EC151" s="214">
        <v>45046</v>
      </c>
      <c r="ED151" s="228" t="s">
        <v>8005</v>
      </c>
      <c r="EE151" s="218">
        <v>0</v>
      </c>
      <c r="EF151" s="228" t="s">
        <v>7995</v>
      </c>
      <c r="EG151" s="228" t="s">
        <v>74</v>
      </c>
      <c r="EH151" s="228">
        <v>1</v>
      </c>
      <c r="EI151" s="228" t="s">
        <v>8004</v>
      </c>
      <c r="EJ151" s="228" t="s">
        <v>7996</v>
      </c>
      <c r="EK151" s="229">
        <v>45046</v>
      </c>
      <c r="EL151" s="227" t="s">
        <v>8007</v>
      </c>
      <c r="EM151" s="213">
        <v>0</v>
      </c>
      <c r="EN151" s="230" t="s">
        <v>7995</v>
      </c>
      <c r="EO151" s="230" t="s">
        <v>74</v>
      </c>
      <c r="EP151" s="230">
        <v>1</v>
      </c>
      <c r="EQ151" s="230" t="s">
        <v>8006</v>
      </c>
      <c r="ER151" s="230" t="s">
        <v>7996</v>
      </c>
      <c r="ES151" s="214">
        <v>45046</v>
      </c>
      <c r="ET151" s="228" t="s">
        <v>7994</v>
      </c>
      <c r="EU151" s="228">
        <v>3</v>
      </c>
      <c r="EV151" s="228" t="s">
        <v>7990</v>
      </c>
      <c r="EW151" s="228" t="s">
        <v>1882</v>
      </c>
      <c r="EX151" s="228">
        <v>2</v>
      </c>
      <c r="EY151" s="228" t="s">
        <v>7993</v>
      </c>
      <c r="EZ151" s="228" t="s">
        <v>1119</v>
      </c>
      <c r="FA151" s="229">
        <v>45046</v>
      </c>
      <c r="FB151" s="227" t="s">
        <v>8009</v>
      </c>
      <c r="FC151" s="230">
        <v>2</v>
      </c>
      <c r="FD151" s="230" t="s">
        <v>7995</v>
      </c>
      <c r="FE151" s="230" t="s">
        <v>1882</v>
      </c>
      <c r="FF151" s="230">
        <v>2</v>
      </c>
      <c r="FG151" s="230" t="s">
        <v>8008</v>
      </c>
      <c r="FH151" s="230" t="s">
        <v>7996</v>
      </c>
      <c r="FI151" s="214">
        <v>45046</v>
      </c>
      <c r="FJ151" s="227" t="s">
        <v>1462</v>
      </c>
      <c r="FK151" s="228" t="s">
        <v>14</v>
      </c>
      <c r="FL151" s="228" t="s">
        <v>14</v>
      </c>
      <c r="FM151" s="228" t="s">
        <v>19</v>
      </c>
      <c r="FN151" s="228">
        <v>3</v>
      </c>
      <c r="FO151" s="228" t="s">
        <v>14</v>
      </c>
      <c r="FP151" s="218" t="s">
        <v>14</v>
      </c>
      <c r="FQ151" s="219">
        <v>44635</v>
      </c>
      <c r="FR151" s="227" t="s">
        <v>1463</v>
      </c>
      <c r="FS151" s="230" t="s">
        <v>14</v>
      </c>
      <c r="FT151" s="230" t="s">
        <v>14</v>
      </c>
      <c r="FU151" s="230" t="s">
        <v>19</v>
      </c>
      <c r="FV151" s="230">
        <v>3</v>
      </c>
      <c r="FW151" s="230" t="s">
        <v>14</v>
      </c>
      <c r="FX151" s="230" t="s">
        <v>14</v>
      </c>
      <c r="FY151" s="214">
        <v>44635</v>
      </c>
      <c r="FZ151" s="228" t="s">
        <v>3670</v>
      </c>
      <c r="GA151" s="228">
        <v>2</v>
      </c>
      <c r="GB151" s="228" t="s">
        <v>2373</v>
      </c>
      <c r="GC151" s="228" t="s">
        <v>30</v>
      </c>
      <c r="GD151" s="228">
        <v>2</v>
      </c>
      <c r="GE151" s="228" t="s">
        <v>14</v>
      </c>
      <c r="GF151" s="228" t="s">
        <v>14</v>
      </c>
      <c r="GG151" s="229">
        <v>44865</v>
      </c>
      <c r="GH151" s="227" t="s">
        <v>3676</v>
      </c>
      <c r="GI151" s="230">
        <v>1</v>
      </c>
      <c r="GJ151" s="230" t="s">
        <v>2373</v>
      </c>
      <c r="GK151" s="230" t="s">
        <v>30</v>
      </c>
      <c r="GL151" s="230">
        <v>2</v>
      </c>
      <c r="GM151" s="230" t="s">
        <v>14</v>
      </c>
      <c r="GN151" s="230" t="s">
        <v>14</v>
      </c>
      <c r="GO151" s="214">
        <v>44865</v>
      </c>
      <c r="GP151" s="228" t="s">
        <v>3671</v>
      </c>
      <c r="GQ151" s="228">
        <v>1</v>
      </c>
      <c r="GR151" s="228" t="s">
        <v>2373</v>
      </c>
      <c r="GS151" s="228" t="s">
        <v>30</v>
      </c>
      <c r="GT151" s="228">
        <v>2</v>
      </c>
      <c r="GU151" s="228" t="s">
        <v>14</v>
      </c>
      <c r="GV151" s="228" t="s">
        <v>14</v>
      </c>
      <c r="GW151" s="229">
        <v>44865</v>
      </c>
      <c r="GX151" s="227" t="s">
        <v>3677</v>
      </c>
      <c r="GY151" s="230">
        <v>0</v>
      </c>
      <c r="GZ151" s="230" t="s">
        <v>2373</v>
      </c>
      <c r="HA151" s="230" t="s">
        <v>30</v>
      </c>
      <c r="HB151" s="230">
        <v>2</v>
      </c>
      <c r="HC151" s="230" t="s">
        <v>14</v>
      </c>
      <c r="HD151" s="230" t="s">
        <v>14</v>
      </c>
      <c r="HE151" s="214">
        <v>44865</v>
      </c>
      <c r="HF151" s="228" t="s">
        <v>3669</v>
      </c>
      <c r="HG151" s="228">
        <v>0</v>
      </c>
      <c r="HH151" s="228" t="s">
        <v>2373</v>
      </c>
      <c r="HI151" s="228" t="s">
        <v>30</v>
      </c>
      <c r="HJ151" s="228">
        <v>2</v>
      </c>
      <c r="HK151" s="228" t="s">
        <v>14</v>
      </c>
      <c r="HL151" s="228" t="s">
        <v>14</v>
      </c>
      <c r="HM151" s="229">
        <v>44865</v>
      </c>
      <c r="HN151" s="227" t="s">
        <v>3675</v>
      </c>
      <c r="HO151" s="230">
        <v>1</v>
      </c>
      <c r="HP151" s="230" t="s">
        <v>2373</v>
      </c>
      <c r="HQ151" s="230" t="s">
        <v>30</v>
      </c>
      <c r="HR151" s="230">
        <v>2</v>
      </c>
      <c r="HS151" s="230" t="s">
        <v>14</v>
      </c>
      <c r="HT151" s="230" t="s">
        <v>14</v>
      </c>
      <c r="HU151" s="214">
        <v>44865</v>
      </c>
      <c r="HV151" s="228" t="s">
        <v>3672</v>
      </c>
      <c r="HW151" s="228">
        <v>1</v>
      </c>
      <c r="HX151" s="228" t="s">
        <v>2373</v>
      </c>
      <c r="HY151" s="228" t="s">
        <v>30</v>
      </c>
      <c r="HZ151" s="228">
        <v>2</v>
      </c>
      <c r="IA151" s="228" t="s">
        <v>14</v>
      </c>
      <c r="IB151" s="228" t="s">
        <v>14</v>
      </c>
      <c r="IC151" s="229">
        <v>44865</v>
      </c>
      <c r="ID151" s="227" t="s">
        <v>3674</v>
      </c>
      <c r="IE151" s="230">
        <v>0</v>
      </c>
      <c r="IF151" s="230" t="s">
        <v>2373</v>
      </c>
      <c r="IG151" s="230" t="s">
        <v>30</v>
      </c>
      <c r="IH151" s="230">
        <v>2</v>
      </c>
      <c r="II151" s="230" t="s">
        <v>14</v>
      </c>
      <c r="IJ151" s="230" t="s">
        <v>14</v>
      </c>
      <c r="IK151" s="214">
        <v>44865</v>
      </c>
      <c r="IL151" s="228" t="s">
        <v>3673</v>
      </c>
      <c r="IM151" s="228">
        <v>0</v>
      </c>
      <c r="IN151" s="228" t="s">
        <v>2373</v>
      </c>
      <c r="IO151" s="228" t="s">
        <v>30</v>
      </c>
      <c r="IP151" s="228">
        <v>2</v>
      </c>
      <c r="IQ151" s="228" t="s">
        <v>14</v>
      </c>
      <c r="IR151" s="228" t="s">
        <v>14</v>
      </c>
      <c r="IS151" s="229">
        <v>44865</v>
      </c>
    </row>
    <row r="152" spans="1:253" x14ac:dyDescent="0.25">
      <c r="A152" s="11" t="s">
        <v>85</v>
      </c>
      <c r="B152" s="11" t="s">
        <v>9284</v>
      </c>
      <c r="C152" s="11" t="s">
        <v>86</v>
      </c>
      <c r="D152" s="11" t="s">
        <v>87</v>
      </c>
      <c r="E152" s="11" t="s">
        <v>8948</v>
      </c>
      <c r="F152" s="11" t="s">
        <v>8015</v>
      </c>
      <c r="G152" s="212">
        <v>67083000</v>
      </c>
      <c r="H152" s="213" t="s">
        <v>7973</v>
      </c>
      <c r="I152" s="213" t="s">
        <v>1882</v>
      </c>
      <c r="J152" s="213">
        <v>2</v>
      </c>
      <c r="K152" s="213" t="s">
        <v>7975</v>
      </c>
      <c r="L152" s="213" t="s">
        <v>7974</v>
      </c>
      <c r="M152" s="214">
        <v>45046</v>
      </c>
      <c r="N152" s="227" t="s">
        <v>8019</v>
      </c>
      <c r="O152" s="216">
        <v>187103</v>
      </c>
      <c r="P152" s="216" t="s">
        <v>8016</v>
      </c>
      <c r="Q152" s="216" t="s">
        <v>74</v>
      </c>
      <c r="R152" s="216">
        <v>1</v>
      </c>
      <c r="S152" s="216" t="s">
        <v>8018</v>
      </c>
      <c r="T152" s="216" t="s">
        <v>8017</v>
      </c>
      <c r="U152" s="217">
        <v>45046</v>
      </c>
      <c r="V152" s="227" t="s">
        <v>8021</v>
      </c>
      <c r="W152" s="213">
        <v>15015000</v>
      </c>
      <c r="X152" s="213" t="s">
        <v>8016</v>
      </c>
      <c r="Y152" s="213" t="s">
        <v>1882</v>
      </c>
      <c r="Z152" s="213">
        <v>2</v>
      </c>
      <c r="AA152" s="213" t="s">
        <v>8020</v>
      </c>
      <c r="AB152" s="213" t="s">
        <v>8017</v>
      </c>
      <c r="AC152" s="214">
        <v>45046</v>
      </c>
      <c r="AD152" s="227" t="s">
        <v>8023</v>
      </c>
      <c r="AE152" s="218">
        <v>15015000</v>
      </c>
      <c r="AF152" s="218" t="s">
        <v>8016</v>
      </c>
      <c r="AG152" s="218" t="s">
        <v>1882</v>
      </c>
      <c r="AH152" s="218">
        <v>2</v>
      </c>
      <c r="AI152" s="218" t="s">
        <v>8022</v>
      </c>
      <c r="AJ152" s="218" t="s">
        <v>8017</v>
      </c>
      <c r="AK152" s="219">
        <v>45046</v>
      </c>
      <c r="AL152" s="227" t="s">
        <v>8025</v>
      </c>
      <c r="AM152" s="213">
        <v>247000</v>
      </c>
      <c r="AN152" s="213" t="s">
        <v>7986</v>
      </c>
      <c r="AO152" s="213" t="s">
        <v>74</v>
      </c>
      <c r="AP152" s="213">
        <v>1</v>
      </c>
      <c r="AQ152" s="213" t="s">
        <v>8024</v>
      </c>
      <c r="AR152" s="213" t="s">
        <v>7987</v>
      </c>
      <c r="AS152" s="214">
        <v>45046</v>
      </c>
      <c r="AT152" s="228" t="s">
        <v>766</v>
      </c>
      <c r="AU152" s="218">
        <v>0</v>
      </c>
      <c r="AV152" s="218" t="s">
        <v>14</v>
      </c>
      <c r="AW152" s="218" t="s">
        <v>14</v>
      </c>
      <c r="AX152" s="218" t="s">
        <v>14</v>
      </c>
      <c r="AY152" s="218" t="s">
        <v>14</v>
      </c>
      <c r="AZ152" s="218" t="s">
        <v>14</v>
      </c>
      <c r="BA152" s="219">
        <v>43670</v>
      </c>
      <c r="BB152" s="227" t="s">
        <v>90</v>
      </c>
      <c r="BC152" s="213" t="s">
        <v>14</v>
      </c>
      <c r="BD152" s="213">
        <v>0</v>
      </c>
      <c r="BE152" s="213" t="s">
        <v>14</v>
      </c>
      <c r="BF152" s="213" t="s">
        <v>14</v>
      </c>
      <c r="BG152" s="213">
        <v>0</v>
      </c>
      <c r="BH152" s="213">
        <v>0</v>
      </c>
      <c r="BI152" s="214">
        <v>43495</v>
      </c>
      <c r="BJ152" s="228" t="s">
        <v>8027</v>
      </c>
      <c r="BK152" s="228">
        <v>3</v>
      </c>
      <c r="BL152" s="228" t="s">
        <v>7990</v>
      </c>
      <c r="BM152" s="228" t="s">
        <v>1882</v>
      </c>
      <c r="BN152" s="228">
        <v>2</v>
      </c>
      <c r="BO152" s="228" t="s">
        <v>8026</v>
      </c>
      <c r="BP152" s="218" t="s">
        <v>1119</v>
      </c>
      <c r="BQ152" s="229">
        <v>45046</v>
      </c>
      <c r="BR152" s="227" t="s">
        <v>88</v>
      </c>
      <c r="BS152" s="230" t="s">
        <v>14</v>
      </c>
      <c r="BT152" s="230">
        <v>0</v>
      </c>
      <c r="BU152" s="230" t="s">
        <v>14</v>
      </c>
      <c r="BV152" s="230" t="s">
        <v>14</v>
      </c>
      <c r="BW152" s="230">
        <v>0</v>
      </c>
      <c r="BX152" s="230">
        <v>0</v>
      </c>
      <c r="BY152" s="214">
        <v>43495</v>
      </c>
      <c r="BZ152" s="228" t="s">
        <v>2037</v>
      </c>
      <c r="CA152" s="228" t="s">
        <v>14</v>
      </c>
      <c r="CB152" s="228" t="s">
        <v>14</v>
      </c>
      <c r="CC152" s="228" t="s">
        <v>14</v>
      </c>
      <c r="CD152" s="228" t="s">
        <v>14</v>
      </c>
      <c r="CE152" s="228" t="s">
        <v>14</v>
      </c>
      <c r="CF152" s="228" t="s">
        <v>14</v>
      </c>
      <c r="CG152" s="229">
        <v>44801</v>
      </c>
      <c r="CH152" s="227" t="s">
        <v>10100</v>
      </c>
      <c r="CI152" s="228" t="e">
        <v>#N/A</v>
      </c>
      <c r="CJ152" s="228" t="e">
        <v>#N/A</v>
      </c>
      <c r="CK152" s="228" t="e">
        <v>#N/A</v>
      </c>
      <c r="CL152" s="228" t="e">
        <v>#N/A</v>
      </c>
      <c r="CM152" s="228" t="e">
        <v>#N/A</v>
      </c>
      <c r="CN152" s="228" t="e">
        <v>#N/A</v>
      </c>
      <c r="CO152" s="231" t="e">
        <v>#N/A</v>
      </c>
      <c r="CP152" s="228" t="s">
        <v>89</v>
      </c>
      <c r="CQ152" s="230" t="s">
        <v>14</v>
      </c>
      <c r="CR152" s="230">
        <v>0</v>
      </c>
      <c r="CS152" s="230" t="s">
        <v>14</v>
      </c>
      <c r="CT152" s="230" t="s">
        <v>14</v>
      </c>
      <c r="CU152" s="230">
        <v>0</v>
      </c>
      <c r="CV152" s="230">
        <v>0</v>
      </c>
      <c r="CW152" s="214">
        <v>43495</v>
      </c>
      <c r="CX152" s="228" t="s">
        <v>8029</v>
      </c>
      <c r="CY152" s="218">
        <v>247000</v>
      </c>
      <c r="CZ152" s="218" t="s">
        <v>7986</v>
      </c>
      <c r="DA152" s="218" t="s">
        <v>74</v>
      </c>
      <c r="DB152" s="218">
        <v>1</v>
      </c>
      <c r="DC152" s="218" t="s">
        <v>8032</v>
      </c>
      <c r="DD152" s="218" t="s">
        <v>7987</v>
      </c>
      <c r="DE152" s="220">
        <v>45046</v>
      </c>
      <c r="DF152" s="227" t="s">
        <v>8030</v>
      </c>
      <c r="DG152" s="213">
        <v>0</v>
      </c>
      <c r="DH152" s="230" t="s">
        <v>8016</v>
      </c>
      <c r="DI152" s="230" t="s">
        <v>1882</v>
      </c>
      <c r="DJ152" s="230">
        <v>2</v>
      </c>
      <c r="DK152" s="230" t="s">
        <v>5638</v>
      </c>
      <c r="DL152" s="230" t="s">
        <v>8017</v>
      </c>
      <c r="DM152" s="214">
        <v>45046</v>
      </c>
      <c r="DN152" s="228" t="s">
        <v>8031</v>
      </c>
      <c r="DO152" s="218">
        <v>14768000</v>
      </c>
      <c r="DP152" s="228" t="s">
        <v>8016</v>
      </c>
      <c r="DQ152" s="228" t="s">
        <v>1882</v>
      </c>
      <c r="DR152" s="228">
        <v>2</v>
      </c>
      <c r="DS152" s="228" t="s">
        <v>6464</v>
      </c>
      <c r="DT152" s="228" t="s">
        <v>8017</v>
      </c>
      <c r="DU152" s="229">
        <v>45046</v>
      </c>
      <c r="DV152" s="227" t="s">
        <v>8033</v>
      </c>
      <c r="DW152" s="213">
        <v>247000</v>
      </c>
      <c r="DX152" s="230" t="s">
        <v>7986</v>
      </c>
      <c r="DY152" s="230" t="s">
        <v>74</v>
      </c>
      <c r="DZ152" s="230">
        <v>1</v>
      </c>
      <c r="EA152" s="230" t="s">
        <v>8032</v>
      </c>
      <c r="EB152" s="230" t="s">
        <v>7987</v>
      </c>
      <c r="EC152" s="214">
        <v>45046</v>
      </c>
      <c r="ED152" s="228" t="s">
        <v>8035</v>
      </c>
      <c r="EE152" s="218">
        <v>0</v>
      </c>
      <c r="EF152" s="228" t="s">
        <v>7986</v>
      </c>
      <c r="EG152" s="228" t="s">
        <v>74</v>
      </c>
      <c r="EH152" s="228">
        <v>1</v>
      </c>
      <c r="EI152" s="228" t="s">
        <v>8034</v>
      </c>
      <c r="EJ152" s="228" t="s">
        <v>7987</v>
      </c>
      <c r="EK152" s="229">
        <v>45046</v>
      </c>
      <c r="EL152" s="227" t="s">
        <v>8036</v>
      </c>
      <c r="EM152" s="213">
        <v>0</v>
      </c>
      <c r="EN152" s="230" t="s">
        <v>7986</v>
      </c>
      <c r="EO152" s="230" t="s">
        <v>74</v>
      </c>
      <c r="EP152" s="230">
        <v>1</v>
      </c>
      <c r="EQ152" s="230" t="s">
        <v>8034</v>
      </c>
      <c r="ER152" s="230" t="s">
        <v>7987</v>
      </c>
      <c r="ES152" s="214">
        <v>45046</v>
      </c>
      <c r="ET152" s="228" t="s">
        <v>8028</v>
      </c>
      <c r="EU152" s="228">
        <v>3</v>
      </c>
      <c r="EV152" s="228" t="s">
        <v>7990</v>
      </c>
      <c r="EW152" s="228" t="s">
        <v>1882</v>
      </c>
      <c r="EX152" s="228">
        <v>2</v>
      </c>
      <c r="EY152" s="228" t="s">
        <v>8013</v>
      </c>
      <c r="EZ152" s="228" t="s">
        <v>1119</v>
      </c>
      <c r="FA152" s="229">
        <v>45046</v>
      </c>
      <c r="FB152" s="227" t="s">
        <v>8039</v>
      </c>
      <c r="FC152" s="230">
        <v>2</v>
      </c>
      <c r="FD152" s="230" t="s">
        <v>8037</v>
      </c>
      <c r="FE152" s="230" t="s">
        <v>1882</v>
      </c>
      <c r="FF152" s="230">
        <v>2</v>
      </c>
      <c r="FG152" s="230" t="s">
        <v>8008</v>
      </c>
      <c r="FH152" s="230" t="s">
        <v>8038</v>
      </c>
      <c r="FI152" s="214">
        <v>45046</v>
      </c>
      <c r="FJ152" s="227" t="s">
        <v>91</v>
      </c>
      <c r="FK152" s="228" t="s">
        <v>14</v>
      </c>
      <c r="FL152" s="228">
        <v>0</v>
      </c>
      <c r="FM152" s="228" t="s">
        <v>14</v>
      </c>
      <c r="FN152" s="228" t="s">
        <v>14</v>
      </c>
      <c r="FO152" s="228">
        <v>0</v>
      </c>
      <c r="FP152" s="218">
        <v>0</v>
      </c>
      <c r="FQ152" s="219">
        <v>43495</v>
      </c>
      <c r="FR152" s="227" t="s">
        <v>92</v>
      </c>
      <c r="FS152" s="230" t="s">
        <v>14</v>
      </c>
      <c r="FT152" s="230">
        <v>0</v>
      </c>
      <c r="FU152" s="230" t="s">
        <v>14</v>
      </c>
      <c r="FV152" s="230" t="s">
        <v>14</v>
      </c>
      <c r="FW152" s="230">
        <v>0</v>
      </c>
      <c r="FX152" s="230">
        <v>0</v>
      </c>
      <c r="FY152" s="214">
        <v>43495</v>
      </c>
      <c r="FZ152" s="228" t="s">
        <v>3679</v>
      </c>
      <c r="GA152" s="228">
        <v>1</v>
      </c>
      <c r="GB152" s="228" t="s">
        <v>2373</v>
      </c>
      <c r="GC152" s="228" t="s">
        <v>30</v>
      </c>
      <c r="GD152" s="228">
        <v>2</v>
      </c>
      <c r="GE152" s="228" t="s">
        <v>14</v>
      </c>
      <c r="GF152" s="228" t="s">
        <v>14</v>
      </c>
      <c r="GG152" s="229">
        <v>44865</v>
      </c>
      <c r="GH152" s="227" t="s">
        <v>3685</v>
      </c>
      <c r="GI152" s="230">
        <v>1</v>
      </c>
      <c r="GJ152" s="230" t="s">
        <v>2373</v>
      </c>
      <c r="GK152" s="230" t="s">
        <v>30</v>
      </c>
      <c r="GL152" s="230">
        <v>2</v>
      </c>
      <c r="GM152" s="230" t="s">
        <v>14</v>
      </c>
      <c r="GN152" s="230" t="s">
        <v>14</v>
      </c>
      <c r="GO152" s="214">
        <v>44865</v>
      </c>
      <c r="GP152" s="228" t="s">
        <v>3680</v>
      </c>
      <c r="GQ152" s="228">
        <v>1</v>
      </c>
      <c r="GR152" s="228" t="s">
        <v>2373</v>
      </c>
      <c r="GS152" s="228" t="s">
        <v>30</v>
      </c>
      <c r="GT152" s="228">
        <v>2</v>
      </c>
      <c r="GU152" s="228" t="s">
        <v>14</v>
      </c>
      <c r="GV152" s="228" t="s">
        <v>14</v>
      </c>
      <c r="GW152" s="229">
        <v>44865</v>
      </c>
      <c r="GX152" s="227" t="s">
        <v>3686</v>
      </c>
      <c r="GY152" s="230">
        <v>0</v>
      </c>
      <c r="GZ152" s="230" t="s">
        <v>2373</v>
      </c>
      <c r="HA152" s="230" t="s">
        <v>30</v>
      </c>
      <c r="HB152" s="230">
        <v>2</v>
      </c>
      <c r="HC152" s="230" t="s">
        <v>14</v>
      </c>
      <c r="HD152" s="230" t="s">
        <v>14</v>
      </c>
      <c r="HE152" s="214">
        <v>44865</v>
      </c>
      <c r="HF152" s="228" t="s">
        <v>3678</v>
      </c>
      <c r="HG152" s="228">
        <v>0</v>
      </c>
      <c r="HH152" s="228" t="s">
        <v>2373</v>
      </c>
      <c r="HI152" s="228" t="s">
        <v>30</v>
      </c>
      <c r="HJ152" s="228">
        <v>2</v>
      </c>
      <c r="HK152" s="228" t="s">
        <v>14</v>
      </c>
      <c r="HL152" s="228" t="s">
        <v>14</v>
      </c>
      <c r="HM152" s="229">
        <v>44865</v>
      </c>
      <c r="HN152" s="227" t="s">
        <v>3684</v>
      </c>
      <c r="HO152" s="230">
        <v>1</v>
      </c>
      <c r="HP152" s="230" t="s">
        <v>2373</v>
      </c>
      <c r="HQ152" s="230" t="s">
        <v>30</v>
      </c>
      <c r="HR152" s="230">
        <v>2</v>
      </c>
      <c r="HS152" s="230" t="s">
        <v>14</v>
      </c>
      <c r="HT152" s="230" t="s">
        <v>14</v>
      </c>
      <c r="HU152" s="214">
        <v>44865</v>
      </c>
      <c r="HV152" s="228" t="s">
        <v>3681</v>
      </c>
      <c r="HW152" s="228">
        <v>1</v>
      </c>
      <c r="HX152" s="228" t="s">
        <v>2373</v>
      </c>
      <c r="HY152" s="228" t="s">
        <v>30</v>
      </c>
      <c r="HZ152" s="228">
        <v>2</v>
      </c>
      <c r="IA152" s="228" t="s">
        <v>14</v>
      </c>
      <c r="IB152" s="228" t="s">
        <v>14</v>
      </c>
      <c r="IC152" s="229">
        <v>44865</v>
      </c>
      <c r="ID152" s="227" t="s">
        <v>3683</v>
      </c>
      <c r="IE152" s="230">
        <v>0</v>
      </c>
      <c r="IF152" s="230" t="s">
        <v>2373</v>
      </c>
      <c r="IG152" s="230" t="s">
        <v>30</v>
      </c>
      <c r="IH152" s="230">
        <v>2</v>
      </c>
      <c r="II152" s="230" t="s">
        <v>14</v>
      </c>
      <c r="IJ152" s="230" t="s">
        <v>14</v>
      </c>
      <c r="IK152" s="214">
        <v>44865</v>
      </c>
      <c r="IL152" s="228" t="s">
        <v>3682</v>
      </c>
      <c r="IM152" s="228">
        <v>0</v>
      </c>
      <c r="IN152" s="228" t="s">
        <v>2373</v>
      </c>
      <c r="IO152" s="228" t="s">
        <v>30</v>
      </c>
      <c r="IP152" s="228">
        <v>2</v>
      </c>
      <c r="IQ152" s="228" t="s">
        <v>14</v>
      </c>
      <c r="IR152" s="228" t="s">
        <v>14</v>
      </c>
      <c r="IS152" s="229">
        <v>44865</v>
      </c>
    </row>
    <row r="153" spans="1:253" x14ac:dyDescent="0.25">
      <c r="A153" s="11" t="s">
        <v>1464</v>
      </c>
      <c r="B153" s="11" t="s">
        <v>9249</v>
      </c>
      <c r="C153" s="11" t="s">
        <v>1465</v>
      </c>
      <c r="D153" s="11" t="s">
        <v>87</v>
      </c>
      <c r="E153" s="11" t="s">
        <v>8948</v>
      </c>
      <c r="F153" s="11" t="s">
        <v>8010</v>
      </c>
      <c r="G153" s="212">
        <v>67083000</v>
      </c>
      <c r="H153" s="213" t="s">
        <v>7973</v>
      </c>
      <c r="I153" s="213" t="s">
        <v>1882</v>
      </c>
      <c r="J153" s="213">
        <v>2</v>
      </c>
      <c r="K153" s="213" t="s">
        <v>7975</v>
      </c>
      <c r="L153" s="213" t="s">
        <v>7974</v>
      </c>
      <c r="M153" s="214">
        <v>45046</v>
      </c>
      <c r="N153" s="227" t="s">
        <v>5359</v>
      </c>
      <c r="O153" s="216">
        <v>357159</v>
      </c>
      <c r="P153" s="216" t="s">
        <v>5356</v>
      </c>
      <c r="Q153" s="216" t="s">
        <v>1882</v>
      </c>
      <c r="R153" s="216">
        <v>2</v>
      </c>
      <c r="S153" s="216" t="s">
        <v>5358</v>
      </c>
      <c r="T153" s="216" t="s">
        <v>5357</v>
      </c>
      <c r="U153" s="217">
        <v>45012</v>
      </c>
      <c r="V153" s="227" t="s">
        <v>5363</v>
      </c>
      <c r="W153" s="213">
        <v>10763000</v>
      </c>
      <c r="X153" s="213" t="s">
        <v>5360</v>
      </c>
      <c r="Y153" s="213" t="s">
        <v>74</v>
      </c>
      <c r="Z153" s="213">
        <v>1</v>
      </c>
      <c r="AA153" s="213" t="s">
        <v>5362</v>
      </c>
      <c r="AB153" s="213" t="s">
        <v>5361</v>
      </c>
      <c r="AC153" s="214">
        <v>45012</v>
      </c>
      <c r="AD153" s="227" t="s">
        <v>5365</v>
      </c>
      <c r="AE153" s="218">
        <v>4749000</v>
      </c>
      <c r="AF153" s="218" t="s">
        <v>5360</v>
      </c>
      <c r="AG153" s="218" t="s">
        <v>74</v>
      </c>
      <c r="AH153" s="218">
        <v>1</v>
      </c>
      <c r="AI153" s="218" t="s">
        <v>5364</v>
      </c>
      <c r="AJ153" s="218" t="s">
        <v>5361</v>
      </c>
      <c r="AK153" s="219">
        <v>45012</v>
      </c>
      <c r="AL153" s="227" t="s">
        <v>1466</v>
      </c>
      <c r="AM153" s="213" t="s">
        <v>14</v>
      </c>
      <c r="AN153" s="213" t="s">
        <v>14</v>
      </c>
      <c r="AO153" s="213" t="s">
        <v>19</v>
      </c>
      <c r="AP153" s="213">
        <v>3</v>
      </c>
      <c r="AQ153" s="213" t="s">
        <v>14</v>
      </c>
      <c r="AR153" s="213" t="s">
        <v>14</v>
      </c>
      <c r="AS153" s="214">
        <v>44635</v>
      </c>
      <c r="AT153" s="228" t="s">
        <v>1468</v>
      </c>
      <c r="AU153" s="218" t="s">
        <v>14</v>
      </c>
      <c r="AV153" s="218" t="s">
        <v>14</v>
      </c>
      <c r="AW153" s="218" t="s">
        <v>19</v>
      </c>
      <c r="AX153" s="218">
        <v>3</v>
      </c>
      <c r="AY153" s="218" t="s">
        <v>14</v>
      </c>
      <c r="AZ153" s="218" t="s">
        <v>14</v>
      </c>
      <c r="BA153" s="219">
        <v>44635</v>
      </c>
      <c r="BB153" s="227" t="s">
        <v>1467</v>
      </c>
      <c r="BC153" s="213" t="s">
        <v>14</v>
      </c>
      <c r="BD153" s="213" t="s">
        <v>14</v>
      </c>
      <c r="BE153" s="213" t="s">
        <v>19</v>
      </c>
      <c r="BF153" s="213">
        <v>3</v>
      </c>
      <c r="BG153" s="213" t="s">
        <v>14</v>
      </c>
      <c r="BH153" s="213" t="s">
        <v>14</v>
      </c>
      <c r="BI153" s="214">
        <v>44635</v>
      </c>
      <c r="BJ153" s="228" t="s">
        <v>8012</v>
      </c>
      <c r="BK153" s="228">
        <v>0</v>
      </c>
      <c r="BL153" s="228" t="s">
        <v>7990</v>
      </c>
      <c r="BM153" s="228" t="s">
        <v>1882</v>
      </c>
      <c r="BN153" s="228">
        <v>2</v>
      </c>
      <c r="BO153" s="228" t="s">
        <v>8011</v>
      </c>
      <c r="BP153" s="218" t="s">
        <v>1119</v>
      </c>
      <c r="BQ153" s="229">
        <v>45046</v>
      </c>
      <c r="BR153" s="227" t="s">
        <v>1469</v>
      </c>
      <c r="BS153" s="230" t="s">
        <v>14</v>
      </c>
      <c r="BT153" s="230" t="s">
        <v>14</v>
      </c>
      <c r="BU153" s="230" t="s">
        <v>19</v>
      </c>
      <c r="BV153" s="230">
        <v>3</v>
      </c>
      <c r="BW153" s="230" t="s">
        <v>14</v>
      </c>
      <c r="BX153" s="230" t="s">
        <v>14</v>
      </c>
      <c r="BY153" s="214">
        <v>44635</v>
      </c>
      <c r="BZ153" s="228" t="s">
        <v>1470</v>
      </c>
      <c r="CA153" s="228" t="s">
        <v>14</v>
      </c>
      <c r="CB153" s="228" t="s">
        <v>14</v>
      </c>
      <c r="CC153" s="228" t="s">
        <v>19</v>
      </c>
      <c r="CD153" s="228">
        <v>3</v>
      </c>
      <c r="CE153" s="228" t="s">
        <v>14</v>
      </c>
      <c r="CF153" s="228" t="s">
        <v>14</v>
      </c>
      <c r="CG153" s="229">
        <v>44635</v>
      </c>
      <c r="CH153" s="227" t="s">
        <v>10101</v>
      </c>
      <c r="CI153" s="228" t="e">
        <v>#N/A</v>
      </c>
      <c r="CJ153" s="228" t="e">
        <v>#N/A</v>
      </c>
      <c r="CK153" s="228" t="e">
        <v>#N/A</v>
      </c>
      <c r="CL153" s="228" t="e">
        <v>#N/A</v>
      </c>
      <c r="CM153" s="228" t="e">
        <v>#N/A</v>
      </c>
      <c r="CN153" s="228" t="e">
        <v>#N/A</v>
      </c>
      <c r="CO153" s="231" t="e">
        <v>#N/A</v>
      </c>
      <c r="CP153" s="228" t="s">
        <v>1471</v>
      </c>
      <c r="CQ153" s="230" t="s">
        <v>14</v>
      </c>
      <c r="CR153" s="230" t="s">
        <v>14</v>
      </c>
      <c r="CS153" s="230" t="s">
        <v>19</v>
      </c>
      <c r="CT153" s="230">
        <v>3</v>
      </c>
      <c r="CU153" s="230" t="s">
        <v>14</v>
      </c>
      <c r="CV153" s="230" t="s">
        <v>14</v>
      </c>
      <c r="CW153" s="214">
        <v>44635</v>
      </c>
      <c r="CX153" s="228" t="s">
        <v>5366</v>
      </c>
      <c r="CY153" s="218">
        <v>990000</v>
      </c>
      <c r="CZ153" s="218" t="s">
        <v>5360</v>
      </c>
      <c r="DA153" s="218" t="s">
        <v>74</v>
      </c>
      <c r="DB153" s="218">
        <v>1</v>
      </c>
      <c r="DC153" s="218" t="s">
        <v>5371</v>
      </c>
      <c r="DD153" s="218" t="s">
        <v>5361</v>
      </c>
      <c r="DE153" s="220">
        <v>45012</v>
      </c>
      <c r="DF153" s="227" t="s">
        <v>5368</v>
      </c>
      <c r="DG153" s="213">
        <v>6014000</v>
      </c>
      <c r="DH153" s="230" t="s">
        <v>5360</v>
      </c>
      <c r="DI153" s="230" t="s">
        <v>74</v>
      </c>
      <c r="DJ153" s="230">
        <v>1</v>
      </c>
      <c r="DK153" s="230" t="s">
        <v>5367</v>
      </c>
      <c r="DL153" s="230" t="s">
        <v>5361</v>
      </c>
      <c r="DM153" s="214">
        <v>45012</v>
      </c>
      <c r="DN153" s="228" t="s">
        <v>5370</v>
      </c>
      <c r="DO153" s="218">
        <v>3759000</v>
      </c>
      <c r="DP153" s="228" t="s">
        <v>5360</v>
      </c>
      <c r="DQ153" s="228" t="s">
        <v>74</v>
      </c>
      <c r="DR153" s="228">
        <v>1</v>
      </c>
      <c r="DS153" s="228" t="s">
        <v>5369</v>
      </c>
      <c r="DT153" s="228" t="s">
        <v>5361</v>
      </c>
      <c r="DU153" s="229">
        <v>45012</v>
      </c>
      <c r="DV153" s="227" t="s">
        <v>5372</v>
      </c>
      <c r="DW153" s="213">
        <v>990000</v>
      </c>
      <c r="DX153" s="230" t="s">
        <v>5360</v>
      </c>
      <c r="DY153" s="230" t="s">
        <v>74</v>
      </c>
      <c r="DZ153" s="230">
        <v>1</v>
      </c>
      <c r="EA153" s="230" t="s">
        <v>5371</v>
      </c>
      <c r="EB153" s="230" t="s">
        <v>5361</v>
      </c>
      <c r="EC153" s="214">
        <v>45012</v>
      </c>
      <c r="ED153" s="228" t="s">
        <v>5374</v>
      </c>
      <c r="EE153" s="218">
        <v>0</v>
      </c>
      <c r="EF153" s="228" t="s">
        <v>5360</v>
      </c>
      <c r="EG153" s="228" t="s">
        <v>74</v>
      </c>
      <c r="EH153" s="228">
        <v>1</v>
      </c>
      <c r="EI153" s="228" t="s">
        <v>5373</v>
      </c>
      <c r="EJ153" s="228" t="s">
        <v>5361</v>
      </c>
      <c r="EK153" s="229">
        <v>45012</v>
      </c>
      <c r="EL153" s="227" t="s">
        <v>5376</v>
      </c>
      <c r="EM153" s="213">
        <v>0</v>
      </c>
      <c r="EN153" s="230" t="s">
        <v>5360</v>
      </c>
      <c r="EO153" s="230" t="s">
        <v>74</v>
      </c>
      <c r="EP153" s="230">
        <v>1</v>
      </c>
      <c r="EQ153" s="230" t="s">
        <v>5375</v>
      </c>
      <c r="ER153" s="230" t="s">
        <v>5361</v>
      </c>
      <c r="ES153" s="214">
        <v>45012</v>
      </c>
      <c r="ET153" s="228" t="s">
        <v>8014</v>
      </c>
      <c r="EU153" s="228">
        <v>3</v>
      </c>
      <c r="EV153" s="228" t="s">
        <v>7990</v>
      </c>
      <c r="EW153" s="228" t="s">
        <v>1882</v>
      </c>
      <c r="EX153" s="228">
        <v>2</v>
      </c>
      <c r="EY153" s="228" t="s">
        <v>8013</v>
      </c>
      <c r="EZ153" s="228" t="s">
        <v>1119</v>
      </c>
      <c r="FA153" s="229">
        <v>45046</v>
      </c>
      <c r="FB153" s="227" t="s">
        <v>1473</v>
      </c>
      <c r="FC153" s="230">
        <v>2</v>
      </c>
      <c r="FD153" s="230" t="s">
        <v>14</v>
      </c>
      <c r="FE153" s="230" t="s">
        <v>19</v>
      </c>
      <c r="FF153" s="230">
        <v>3</v>
      </c>
      <c r="FG153" s="230" t="s">
        <v>1472</v>
      </c>
      <c r="FH153" s="230" t="s">
        <v>14</v>
      </c>
      <c r="FI153" s="214">
        <v>44635</v>
      </c>
      <c r="FJ153" s="227" t="s">
        <v>1474</v>
      </c>
      <c r="FK153" s="228" t="s">
        <v>14</v>
      </c>
      <c r="FL153" s="228" t="s">
        <v>14</v>
      </c>
      <c r="FM153" s="228" t="s">
        <v>19</v>
      </c>
      <c r="FN153" s="228">
        <v>3</v>
      </c>
      <c r="FO153" s="228" t="s">
        <v>14</v>
      </c>
      <c r="FP153" s="218" t="s">
        <v>14</v>
      </c>
      <c r="FQ153" s="219">
        <v>44635</v>
      </c>
      <c r="FR153" s="227" t="s">
        <v>1475</v>
      </c>
      <c r="FS153" s="230" t="s">
        <v>14</v>
      </c>
      <c r="FT153" s="230" t="s">
        <v>14</v>
      </c>
      <c r="FU153" s="230" t="s">
        <v>19</v>
      </c>
      <c r="FV153" s="230">
        <v>3</v>
      </c>
      <c r="FW153" s="230" t="s">
        <v>14</v>
      </c>
      <c r="FX153" s="230" t="s">
        <v>14</v>
      </c>
      <c r="FY153" s="214">
        <v>44635</v>
      </c>
      <c r="FZ153" s="228" t="s">
        <v>3688</v>
      </c>
      <c r="GA153" s="228">
        <v>1</v>
      </c>
      <c r="GB153" s="228" t="s">
        <v>2373</v>
      </c>
      <c r="GC153" s="228" t="s">
        <v>30</v>
      </c>
      <c r="GD153" s="228">
        <v>2</v>
      </c>
      <c r="GE153" s="228" t="s">
        <v>14</v>
      </c>
      <c r="GF153" s="228" t="s">
        <v>14</v>
      </c>
      <c r="GG153" s="229">
        <v>44865</v>
      </c>
      <c r="GH153" s="227" t="s">
        <v>3694</v>
      </c>
      <c r="GI153" s="230">
        <v>0</v>
      </c>
      <c r="GJ153" s="230" t="s">
        <v>2373</v>
      </c>
      <c r="GK153" s="230" t="s">
        <v>30</v>
      </c>
      <c r="GL153" s="230">
        <v>2</v>
      </c>
      <c r="GM153" s="230" t="s">
        <v>14</v>
      </c>
      <c r="GN153" s="230" t="s">
        <v>14</v>
      </c>
      <c r="GO153" s="214">
        <v>44865</v>
      </c>
      <c r="GP153" s="228" t="s">
        <v>3689</v>
      </c>
      <c r="GQ153" s="228">
        <v>0</v>
      </c>
      <c r="GR153" s="228" t="s">
        <v>2373</v>
      </c>
      <c r="GS153" s="228" t="s">
        <v>30</v>
      </c>
      <c r="GT153" s="228">
        <v>2</v>
      </c>
      <c r="GU153" s="228" t="s">
        <v>14</v>
      </c>
      <c r="GV153" s="228" t="s">
        <v>14</v>
      </c>
      <c r="GW153" s="229">
        <v>44865</v>
      </c>
      <c r="GX153" s="227" t="s">
        <v>3695</v>
      </c>
      <c r="GY153" s="230">
        <v>0</v>
      </c>
      <c r="GZ153" s="230" t="s">
        <v>2373</v>
      </c>
      <c r="HA153" s="230" t="s">
        <v>30</v>
      </c>
      <c r="HB153" s="230">
        <v>2</v>
      </c>
      <c r="HC153" s="230" t="s">
        <v>14</v>
      </c>
      <c r="HD153" s="230" t="s">
        <v>14</v>
      </c>
      <c r="HE153" s="214">
        <v>44865</v>
      </c>
      <c r="HF153" s="228" t="s">
        <v>3687</v>
      </c>
      <c r="HG153" s="228">
        <v>0</v>
      </c>
      <c r="HH153" s="228" t="s">
        <v>2373</v>
      </c>
      <c r="HI153" s="228" t="s">
        <v>30</v>
      </c>
      <c r="HJ153" s="228">
        <v>2</v>
      </c>
      <c r="HK153" s="228" t="s">
        <v>14</v>
      </c>
      <c r="HL153" s="228" t="s">
        <v>14</v>
      </c>
      <c r="HM153" s="229">
        <v>44865</v>
      </c>
      <c r="HN153" s="227" t="s">
        <v>3693</v>
      </c>
      <c r="HO153" s="230">
        <v>0</v>
      </c>
      <c r="HP153" s="230" t="s">
        <v>2373</v>
      </c>
      <c r="HQ153" s="230" t="s">
        <v>30</v>
      </c>
      <c r="HR153" s="230">
        <v>2</v>
      </c>
      <c r="HS153" s="230" t="s">
        <v>14</v>
      </c>
      <c r="HT153" s="230" t="s">
        <v>14</v>
      </c>
      <c r="HU153" s="214">
        <v>44865</v>
      </c>
      <c r="HV153" s="228" t="s">
        <v>3690</v>
      </c>
      <c r="HW153" s="228">
        <v>0</v>
      </c>
      <c r="HX153" s="228" t="s">
        <v>2373</v>
      </c>
      <c r="HY153" s="228" t="s">
        <v>30</v>
      </c>
      <c r="HZ153" s="228">
        <v>2</v>
      </c>
      <c r="IA153" s="228" t="s">
        <v>14</v>
      </c>
      <c r="IB153" s="228" t="s">
        <v>14</v>
      </c>
      <c r="IC153" s="229">
        <v>44865</v>
      </c>
      <c r="ID153" s="227" t="s">
        <v>3692</v>
      </c>
      <c r="IE153" s="230">
        <v>0</v>
      </c>
      <c r="IF153" s="230" t="s">
        <v>2373</v>
      </c>
      <c r="IG153" s="230" t="s">
        <v>30</v>
      </c>
      <c r="IH153" s="230">
        <v>2</v>
      </c>
      <c r="II153" s="230" t="s">
        <v>14</v>
      </c>
      <c r="IJ153" s="230" t="s">
        <v>14</v>
      </c>
      <c r="IK153" s="214">
        <v>44865</v>
      </c>
      <c r="IL153" s="228" t="s">
        <v>3691</v>
      </c>
      <c r="IM153" s="228">
        <v>0</v>
      </c>
      <c r="IN153" s="228" t="s">
        <v>2373</v>
      </c>
      <c r="IO153" s="228" t="s">
        <v>30</v>
      </c>
      <c r="IP153" s="228">
        <v>2</v>
      </c>
      <c r="IQ153" s="228" t="s">
        <v>14</v>
      </c>
      <c r="IR153" s="228" t="s">
        <v>14</v>
      </c>
      <c r="IS153" s="229">
        <v>44865</v>
      </c>
    </row>
    <row r="154" spans="1:253" x14ac:dyDescent="0.25">
      <c r="A154" s="11" t="s">
        <v>868</v>
      </c>
      <c r="B154" s="11" t="s">
        <v>9284</v>
      </c>
      <c r="C154" s="11" t="s">
        <v>869</v>
      </c>
      <c r="D154" s="11" t="s">
        <v>870</v>
      </c>
      <c r="E154" s="11" t="s">
        <v>8949</v>
      </c>
      <c r="F154" s="11" t="s">
        <v>6390</v>
      </c>
      <c r="G154" s="212">
        <v>48279000</v>
      </c>
      <c r="H154" s="213" t="s">
        <v>6387</v>
      </c>
      <c r="I154" s="213" t="s">
        <v>1882</v>
      </c>
      <c r="J154" s="213">
        <v>2</v>
      </c>
      <c r="K154" s="213" t="s">
        <v>6389</v>
      </c>
      <c r="L154" s="213" t="s">
        <v>6388</v>
      </c>
      <c r="M154" s="214">
        <v>45034</v>
      </c>
      <c r="N154" s="227" t="s">
        <v>1818</v>
      </c>
      <c r="O154" s="216">
        <v>26513</v>
      </c>
      <c r="P154" s="216" t="s">
        <v>1815</v>
      </c>
      <c r="Q154" s="216" t="s">
        <v>30</v>
      </c>
      <c r="R154" s="216">
        <v>2</v>
      </c>
      <c r="S154" s="216" t="s">
        <v>1817</v>
      </c>
      <c r="T154" s="216" t="s">
        <v>1816</v>
      </c>
      <c r="U154" s="217">
        <v>44769</v>
      </c>
      <c r="V154" s="227" t="s">
        <v>6394</v>
      </c>
      <c r="W154" s="213">
        <v>7793000</v>
      </c>
      <c r="X154" s="213" t="s">
        <v>6391</v>
      </c>
      <c r="Y154" s="213" t="s">
        <v>19</v>
      </c>
      <c r="Z154" s="213">
        <v>3</v>
      </c>
      <c r="AA154" s="213" t="s">
        <v>6393</v>
      </c>
      <c r="AB154" s="213" t="s">
        <v>6392</v>
      </c>
      <c r="AC154" s="214">
        <v>45034</v>
      </c>
      <c r="AD154" s="227" t="s">
        <v>6398</v>
      </c>
      <c r="AE154" s="218">
        <v>1532000</v>
      </c>
      <c r="AF154" s="218" t="s">
        <v>6395</v>
      </c>
      <c r="AG154" s="218" t="s">
        <v>1882</v>
      </c>
      <c r="AH154" s="218">
        <v>2</v>
      </c>
      <c r="AI154" s="218" t="s">
        <v>6397</v>
      </c>
      <c r="AJ154" s="218" t="s">
        <v>6396</v>
      </c>
      <c r="AK154" s="219">
        <v>45034</v>
      </c>
      <c r="AL154" s="227" t="s">
        <v>6400</v>
      </c>
      <c r="AM154" s="213">
        <v>1532000</v>
      </c>
      <c r="AN154" s="213" t="s">
        <v>6395</v>
      </c>
      <c r="AO154" s="213" t="s">
        <v>1882</v>
      </c>
      <c r="AP154" s="213">
        <v>2</v>
      </c>
      <c r="AQ154" s="213" t="s">
        <v>6399</v>
      </c>
      <c r="AR154" s="213" t="s">
        <v>6396</v>
      </c>
      <c r="AS154" s="214">
        <v>45034</v>
      </c>
      <c r="AT154" s="228" t="s">
        <v>875</v>
      </c>
      <c r="AU154" s="218" t="s">
        <v>14</v>
      </c>
      <c r="AV154" s="218" t="s">
        <v>14</v>
      </c>
      <c r="AW154" s="218" t="s">
        <v>14</v>
      </c>
      <c r="AX154" s="218" t="s">
        <v>14</v>
      </c>
      <c r="AY154" s="218" t="s">
        <v>767</v>
      </c>
      <c r="AZ154" s="218" t="s">
        <v>14</v>
      </c>
      <c r="BA154" s="219">
        <v>43798</v>
      </c>
      <c r="BB154" s="227" t="s">
        <v>874</v>
      </c>
      <c r="BC154" s="213" t="s">
        <v>14</v>
      </c>
      <c r="BD154" s="213" t="s">
        <v>14</v>
      </c>
      <c r="BE154" s="213" t="s">
        <v>14</v>
      </c>
      <c r="BF154" s="213" t="s">
        <v>14</v>
      </c>
      <c r="BG154" s="213" t="s">
        <v>767</v>
      </c>
      <c r="BH154" s="213" t="s">
        <v>14</v>
      </c>
      <c r="BI154" s="214">
        <v>43798</v>
      </c>
      <c r="BJ154" s="228" t="s">
        <v>1048</v>
      </c>
      <c r="BK154" s="228" t="s">
        <v>14</v>
      </c>
      <c r="BL154" s="228" t="s">
        <v>14</v>
      </c>
      <c r="BM154" s="228" t="s">
        <v>14</v>
      </c>
      <c r="BN154" s="228" t="s">
        <v>14</v>
      </c>
      <c r="BO154" s="228" t="s">
        <v>1047</v>
      </c>
      <c r="BP154" s="218" t="s">
        <v>14</v>
      </c>
      <c r="BQ154" s="229">
        <v>43987</v>
      </c>
      <c r="BR154" s="227" t="s">
        <v>871</v>
      </c>
      <c r="BS154" s="230" t="s">
        <v>14</v>
      </c>
      <c r="BT154" s="230" t="s">
        <v>14</v>
      </c>
      <c r="BU154" s="230" t="s">
        <v>14</v>
      </c>
      <c r="BV154" s="230" t="s">
        <v>14</v>
      </c>
      <c r="BW154" s="230" t="s">
        <v>767</v>
      </c>
      <c r="BX154" s="230" t="s">
        <v>14</v>
      </c>
      <c r="BY154" s="214">
        <v>43798</v>
      </c>
      <c r="BZ154" s="228" t="s">
        <v>872</v>
      </c>
      <c r="CA154" s="228" t="s">
        <v>14</v>
      </c>
      <c r="CB154" s="228" t="s">
        <v>14</v>
      </c>
      <c r="CC154" s="228" t="s">
        <v>14</v>
      </c>
      <c r="CD154" s="228" t="s">
        <v>14</v>
      </c>
      <c r="CE154" s="228" t="s">
        <v>767</v>
      </c>
      <c r="CF154" s="228" t="s">
        <v>14</v>
      </c>
      <c r="CG154" s="229">
        <v>43798</v>
      </c>
      <c r="CH154" s="227" t="s">
        <v>10102</v>
      </c>
      <c r="CI154" s="228" t="e">
        <v>#N/A</v>
      </c>
      <c r="CJ154" s="228" t="e">
        <v>#N/A</v>
      </c>
      <c r="CK154" s="228" t="e">
        <v>#N/A</v>
      </c>
      <c r="CL154" s="228" t="e">
        <v>#N/A</v>
      </c>
      <c r="CM154" s="228" t="e">
        <v>#N/A</v>
      </c>
      <c r="CN154" s="228" t="e">
        <v>#N/A</v>
      </c>
      <c r="CO154" s="231" t="e">
        <v>#N/A</v>
      </c>
      <c r="CP154" s="228" t="s">
        <v>873</v>
      </c>
      <c r="CQ154" s="230" t="s">
        <v>14</v>
      </c>
      <c r="CR154" s="230" t="s">
        <v>14</v>
      </c>
      <c r="CS154" s="230" t="s">
        <v>14</v>
      </c>
      <c r="CT154" s="230" t="s">
        <v>14</v>
      </c>
      <c r="CU154" s="230" t="s">
        <v>767</v>
      </c>
      <c r="CV154" s="230" t="s">
        <v>14</v>
      </c>
      <c r="CW154" s="214">
        <v>43798</v>
      </c>
      <c r="CX154" s="228" t="s">
        <v>6401</v>
      </c>
      <c r="CY154" s="218">
        <v>1532000</v>
      </c>
      <c r="CZ154" s="218" t="s">
        <v>6395</v>
      </c>
      <c r="DA154" s="218" t="s">
        <v>1882</v>
      </c>
      <c r="DB154" s="218">
        <v>2</v>
      </c>
      <c r="DC154" s="218" t="s">
        <v>6406</v>
      </c>
      <c r="DD154" s="218" t="s">
        <v>6396</v>
      </c>
      <c r="DE154" s="220">
        <v>45034</v>
      </c>
      <c r="DF154" s="227" t="s">
        <v>6403</v>
      </c>
      <c r="DG154" s="213">
        <v>6261000</v>
      </c>
      <c r="DH154" s="230" t="s">
        <v>6391</v>
      </c>
      <c r="DI154" s="230" t="s">
        <v>1882</v>
      </c>
      <c r="DJ154" s="230">
        <v>2</v>
      </c>
      <c r="DK154" s="230" t="s">
        <v>6402</v>
      </c>
      <c r="DL154" s="230" t="s">
        <v>6392</v>
      </c>
      <c r="DM154" s="214">
        <v>45034</v>
      </c>
      <c r="DN154" s="228" t="s">
        <v>6405</v>
      </c>
      <c r="DO154" s="218">
        <v>0</v>
      </c>
      <c r="DP154" s="228" t="s">
        <v>6395</v>
      </c>
      <c r="DQ154" s="228" t="s">
        <v>1882</v>
      </c>
      <c r="DR154" s="228">
        <v>2</v>
      </c>
      <c r="DS154" s="228" t="s">
        <v>6404</v>
      </c>
      <c r="DT154" s="228" t="s">
        <v>6396</v>
      </c>
      <c r="DU154" s="229">
        <v>45034</v>
      </c>
      <c r="DV154" s="227" t="s">
        <v>6407</v>
      </c>
      <c r="DW154" s="213">
        <v>1532000</v>
      </c>
      <c r="DX154" s="230" t="s">
        <v>6395</v>
      </c>
      <c r="DY154" s="230" t="s">
        <v>1882</v>
      </c>
      <c r="DZ154" s="230">
        <v>2</v>
      </c>
      <c r="EA154" s="230" t="s">
        <v>6406</v>
      </c>
      <c r="EB154" s="230" t="s">
        <v>6396</v>
      </c>
      <c r="EC154" s="214">
        <v>45034</v>
      </c>
      <c r="ED154" s="228" t="s">
        <v>6409</v>
      </c>
      <c r="EE154" s="218">
        <v>0</v>
      </c>
      <c r="EF154" s="228" t="s">
        <v>6395</v>
      </c>
      <c r="EG154" s="228" t="s">
        <v>19</v>
      </c>
      <c r="EH154" s="228">
        <v>3</v>
      </c>
      <c r="EI154" s="228" t="s">
        <v>6408</v>
      </c>
      <c r="EJ154" s="228" t="s">
        <v>6396</v>
      </c>
      <c r="EK154" s="229">
        <v>45034</v>
      </c>
      <c r="EL154" s="227" t="s">
        <v>6410</v>
      </c>
      <c r="EM154" s="213">
        <v>0</v>
      </c>
      <c r="EN154" s="230" t="s">
        <v>6395</v>
      </c>
      <c r="EO154" s="230" t="s">
        <v>19</v>
      </c>
      <c r="EP154" s="230">
        <v>3</v>
      </c>
      <c r="EQ154" s="230" t="s">
        <v>6408</v>
      </c>
      <c r="ER154" s="230" t="s">
        <v>6396</v>
      </c>
      <c r="ES154" s="214">
        <v>45034</v>
      </c>
      <c r="ET154" s="228" t="s">
        <v>2297</v>
      </c>
      <c r="EU154" s="228">
        <v>2465</v>
      </c>
      <c r="EV154" s="228" t="s">
        <v>2294</v>
      </c>
      <c r="EW154" s="228" t="s">
        <v>1882</v>
      </c>
      <c r="EX154" s="228">
        <v>2</v>
      </c>
      <c r="EY154" s="228" t="s">
        <v>2296</v>
      </c>
      <c r="EZ154" s="228" t="s">
        <v>2295</v>
      </c>
      <c r="FA154" s="229">
        <v>44831</v>
      </c>
      <c r="FB154" s="227" t="s">
        <v>4568</v>
      </c>
      <c r="FC154" s="230">
        <v>2</v>
      </c>
      <c r="FD154" s="230" t="s">
        <v>4566</v>
      </c>
      <c r="FE154" s="230" t="s">
        <v>1882</v>
      </c>
      <c r="FF154" s="230">
        <v>2</v>
      </c>
      <c r="FG154" s="230" t="s">
        <v>1644</v>
      </c>
      <c r="FH154" s="230" t="s">
        <v>4567</v>
      </c>
      <c r="FI154" s="214">
        <v>44977</v>
      </c>
      <c r="FJ154" s="227" t="s">
        <v>10103</v>
      </c>
      <c r="FK154" s="228" t="e">
        <v>#N/A</v>
      </c>
      <c r="FL154" s="228" t="e">
        <v>#N/A</v>
      </c>
      <c r="FM154" s="228" t="e">
        <v>#N/A</v>
      </c>
      <c r="FN154" s="228" t="e">
        <v>#N/A</v>
      </c>
      <c r="FO154" s="228" t="e">
        <v>#N/A</v>
      </c>
      <c r="FP154" s="218" t="e">
        <v>#N/A</v>
      </c>
      <c r="FQ154" s="219" t="e">
        <v>#N/A</v>
      </c>
      <c r="FR154" s="227" t="s">
        <v>10104</v>
      </c>
      <c r="FS154" s="230" t="e">
        <v>#N/A</v>
      </c>
      <c r="FT154" s="230" t="e">
        <v>#N/A</v>
      </c>
      <c r="FU154" s="230" t="e">
        <v>#N/A</v>
      </c>
      <c r="FV154" s="230" t="e">
        <v>#N/A</v>
      </c>
      <c r="FW154" s="230" t="e">
        <v>#N/A</v>
      </c>
      <c r="FX154" s="230" t="e">
        <v>#N/A</v>
      </c>
      <c r="FY154" s="214" t="e">
        <v>#N/A</v>
      </c>
      <c r="FZ154" s="228" t="s">
        <v>3205</v>
      </c>
      <c r="GA154" s="228">
        <v>2</v>
      </c>
      <c r="GB154" s="228" t="s">
        <v>2373</v>
      </c>
      <c r="GC154" s="228" t="s">
        <v>30</v>
      </c>
      <c r="GD154" s="228">
        <v>2</v>
      </c>
      <c r="GE154" s="228" t="s">
        <v>14</v>
      </c>
      <c r="GF154" s="228" t="s">
        <v>14</v>
      </c>
      <c r="GG154" s="229">
        <v>44864</v>
      </c>
      <c r="GH154" s="227" t="s">
        <v>3211</v>
      </c>
      <c r="GI154" s="230">
        <v>1</v>
      </c>
      <c r="GJ154" s="230" t="s">
        <v>2373</v>
      </c>
      <c r="GK154" s="230" t="s">
        <v>30</v>
      </c>
      <c r="GL154" s="230">
        <v>2</v>
      </c>
      <c r="GM154" s="230" t="s">
        <v>14</v>
      </c>
      <c r="GN154" s="230" t="s">
        <v>14</v>
      </c>
      <c r="GO154" s="214">
        <v>44864</v>
      </c>
      <c r="GP154" s="228" t="s">
        <v>3206</v>
      </c>
      <c r="GQ154" s="228">
        <v>1</v>
      </c>
      <c r="GR154" s="228" t="s">
        <v>2373</v>
      </c>
      <c r="GS154" s="228" t="s">
        <v>30</v>
      </c>
      <c r="GT154" s="228">
        <v>2</v>
      </c>
      <c r="GU154" s="228" t="s">
        <v>14</v>
      </c>
      <c r="GV154" s="228" t="s">
        <v>14</v>
      </c>
      <c r="GW154" s="229">
        <v>44864</v>
      </c>
      <c r="GX154" s="227" t="s">
        <v>3212</v>
      </c>
      <c r="GY154" s="230">
        <v>0</v>
      </c>
      <c r="GZ154" s="230" t="s">
        <v>2373</v>
      </c>
      <c r="HA154" s="230" t="s">
        <v>30</v>
      </c>
      <c r="HB154" s="230">
        <v>2</v>
      </c>
      <c r="HC154" s="230" t="s">
        <v>14</v>
      </c>
      <c r="HD154" s="230" t="s">
        <v>14</v>
      </c>
      <c r="HE154" s="214">
        <v>44864</v>
      </c>
      <c r="HF154" s="228" t="s">
        <v>3204</v>
      </c>
      <c r="HG154" s="228">
        <v>0</v>
      </c>
      <c r="HH154" s="228" t="s">
        <v>2373</v>
      </c>
      <c r="HI154" s="228" t="s">
        <v>30</v>
      </c>
      <c r="HJ154" s="228">
        <v>2</v>
      </c>
      <c r="HK154" s="228" t="s">
        <v>14</v>
      </c>
      <c r="HL154" s="228" t="s">
        <v>14</v>
      </c>
      <c r="HM154" s="229">
        <v>44864</v>
      </c>
      <c r="HN154" s="227" t="s">
        <v>3210</v>
      </c>
      <c r="HO154" s="230">
        <v>1</v>
      </c>
      <c r="HP154" s="230" t="s">
        <v>2373</v>
      </c>
      <c r="HQ154" s="230" t="s">
        <v>30</v>
      </c>
      <c r="HR154" s="230">
        <v>2</v>
      </c>
      <c r="HS154" s="230" t="s">
        <v>14</v>
      </c>
      <c r="HT154" s="230" t="s">
        <v>14</v>
      </c>
      <c r="HU154" s="214">
        <v>44864</v>
      </c>
      <c r="HV154" s="228" t="s">
        <v>3207</v>
      </c>
      <c r="HW154" s="228">
        <v>0</v>
      </c>
      <c r="HX154" s="228" t="s">
        <v>2373</v>
      </c>
      <c r="HY154" s="228" t="s">
        <v>30</v>
      </c>
      <c r="HZ154" s="228">
        <v>2</v>
      </c>
      <c r="IA154" s="228" t="s">
        <v>14</v>
      </c>
      <c r="IB154" s="228" t="s">
        <v>14</v>
      </c>
      <c r="IC154" s="229">
        <v>44864</v>
      </c>
      <c r="ID154" s="227" t="s">
        <v>3209</v>
      </c>
      <c r="IE154" s="230">
        <v>1</v>
      </c>
      <c r="IF154" s="230" t="s">
        <v>2373</v>
      </c>
      <c r="IG154" s="230" t="s">
        <v>30</v>
      </c>
      <c r="IH154" s="230">
        <v>2</v>
      </c>
      <c r="II154" s="230" t="s">
        <v>14</v>
      </c>
      <c r="IJ154" s="230" t="s">
        <v>14</v>
      </c>
      <c r="IK154" s="214">
        <v>44864</v>
      </c>
      <c r="IL154" s="228" t="s">
        <v>3208</v>
      </c>
      <c r="IM154" s="228">
        <v>2</v>
      </c>
      <c r="IN154" s="228" t="s">
        <v>2373</v>
      </c>
      <c r="IO154" s="228" t="s">
        <v>30</v>
      </c>
      <c r="IP154" s="228">
        <v>2</v>
      </c>
      <c r="IQ154" s="228" t="s">
        <v>14</v>
      </c>
      <c r="IR154" s="228" t="s">
        <v>14</v>
      </c>
      <c r="IS154" s="229">
        <v>44864</v>
      </c>
    </row>
    <row r="155" spans="1:253" x14ac:dyDescent="0.25">
      <c r="A155" s="11" t="s">
        <v>539</v>
      </c>
      <c r="B155" s="11" t="s">
        <v>9257</v>
      </c>
      <c r="C155" s="11" t="s">
        <v>540</v>
      </c>
      <c r="D155" s="11" t="s">
        <v>541</v>
      </c>
      <c r="E155" s="11" t="s">
        <v>8950</v>
      </c>
      <c r="F155" s="11" t="s">
        <v>6880</v>
      </c>
      <c r="G155" s="212">
        <v>36468000</v>
      </c>
      <c r="H155" s="213" t="s">
        <v>6877</v>
      </c>
      <c r="I155" s="213" t="s">
        <v>74</v>
      </c>
      <c r="J155" s="213">
        <v>1</v>
      </c>
      <c r="K155" s="213" t="s">
        <v>6879</v>
      </c>
      <c r="L155" s="213" t="s">
        <v>6878</v>
      </c>
      <c r="M155" s="214">
        <v>45042</v>
      </c>
      <c r="N155" s="227" t="s">
        <v>1987</v>
      </c>
      <c r="O155" s="216">
        <v>603628</v>
      </c>
      <c r="P155" s="216" t="s">
        <v>1122</v>
      </c>
      <c r="Q155" s="216" t="s">
        <v>74</v>
      </c>
      <c r="R155" s="216">
        <v>1</v>
      </c>
      <c r="S155" s="216" t="s">
        <v>1986</v>
      </c>
      <c r="T155" s="216" t="s">
        <v>1985</v>
      </c>
      <c r="U155" s="217">
        <v>44773</v>
      </c>
      <c r="V155" s="227" t="s">
        <v>6882</v>
      </c>
      <c r="W155" s="213">
        <v>36468000</v>
      </c>
      <c r="X155" s="213" t="s">
        <v>6877</v>
      </c>
      <c r="Y155" s="213" t="s">
        <v>74</v>
      </c>
      <c r="Z155" s="213">
        <v>1</v>
      </c>
      <c r="AA155" s="213" t="s">
        <v>6881</v>
      </c>
      <c r="AB155" s="213" t="s">
        <v>6878</v>
      </c>
      <c r="AC155" s="214">
        <v>45042</v>
      </c>
      <c r="AD155" s="227" t="s">
        <v>6886</v>
      </c>
      <c r="AE155" s="218">
        <v>17542000</v>
      </c>
      <c r="AF155" s="218" t="s">
        <v>6883</v>
      </c>
      <c r="AG155" s="218" t="s">
        <v>1882</v>
      </c>
      <c r="AH155" s="218">
        <v>2</v>
      </c>
      <c r="AI155" s="218" t="s">
        <v>6885</v>
      </c>
      <c r="AJ155" s="218" t="s">
        <v>6884</v>
      </c>
      <c r="AK155" s="219">
        <v>45042</v>
      </c>
      <c r="AL155" s="227" t="s">
        <v>6890</v>
      </c>
      <c r="AM155" s="213">
        <v>19089000</v>
      </c>
      <c r="AN155" s="213" t="s">
        <v>6887</v>
      </c>
      <c r="AO155" s="213" t="s">
        <v>1882</v>
      </c>
      <c r="AP155" s="213">
        <v>2</v>
      </c>
      <c r="AQ155" s="213" t="s">
        <v>6889</v>
      </c>
      <c r="AR155" s="213" t="s">
        <v>6888</v>
      </c>
      <c r="AS155" s="214">
        <v>45042</v>
      </c>
      <c r="AT155" s="228" t="s">
        <v>6894</v>
      </c>
      <c r="AU155" s="218">
        <v>14441</v>
      </c>
      <c r="AV155" s="218" t="s">
        <v>6891</v>
      </c>
      <c r="AW155" s="218" t="s">
        <v>1882</v>
      </c>
      <c r="AX155" s="218">
        <v>2</v>
      </c>
      <c r="AY155" s="218" t="s">
        <v>6893</v>
      </c>
      <c r="AZ155" s="218" t="s">
        <v>6892</v>
      </c>
      <c r="BA155" s="219">
        <v>45042</v>
      </c>
      <c r="BB155" s="227" t="s">
        <v>980</v>
      </c>
      <c r="BC155" s="213" t="s">
        <v>14</v>
      </c>
      <c r="BD155" s="213" t="s">
        <v>14</v>
      </c>
      <c r="BE155" s="213" t="s">
        <v>14</v>
      </c>
      <c r="BF155" s="213" t="s">
        <v>14</v>
      </c>
      <c r="BG155" s="213" t="s">
        <v>14</v>
      </c>
      <c r="BH155" s="213" t="s">
        <v>14</v>
      </c>
      <c r="BI155" s="214">
        <v>43920</v>
      </c>
      <c r="BJ155" s="228" t="s">
        <v>6896</v>
      </c>
      <c r="BK155" s="228">
        <v>8574</v>
      </c>
      <c r="BL155" s="228" t="s">
        <v>6891</v>
      </c>
      <c r="BM155" s="228" t="s">
        <v>1882</v>
      </c>
      <c r="BN155" s="228">
        <v>2</v>
      </c>
      <c r="BO155" s="228" t="s">
        <v>6895</v>
      </c>
      <c r="BP155" s="218" t="s">
        <v>6892</v>
      </c>
      <c r="BQ155" s="229">
        <v>45042</v>
      </c>
      <c r="BR155" s="227" t="s">
        <v>542</v>
      </c>
      <c r="BS155" s="230" t="s">
        <v>14</v>
      </c>
      <c r="BT155" s="230">
        <v>0</v>
      </c>
      <c r="BU155" s="230" t="s">
        <v>30</v>
      </c>
      <c r="BV155" s="230">
        <v>2</v>
      </c>
      <c r="BW155" s="230">
        <v>0</v>
      </c>
      <c r="BX155" s="230">
        <v>0</v>
      </c>
      <c r="BY155" s="214">
        <v>43511</v>
      </c>
      <c r="BZ155" s="228" t="s">
        <v>543</v>
      </c>
      <c r="CA155" s="228" t="s">
        <v>14</v>
      </c>
      <c r="CB155" s="228">
        <v>0</v>
      </c>
      <c r="CC155" s="228" t="s">
        <v>14</v>
      </c>
      <c r="CD155" s="228" t="s">
        <v>14</v>
      </c>
      <c r="CE155" s="228">
        <v>0</v>
      </c>
      <c r="CF155" s="228">
        <v>0</v>
      </c>
      <c r="CG155" s="229">
        <v>43511</v>
      </c>
      <c r="CH155" s="227" t="s">
        <v>10105</v>
      </c>
      <c r="CI155" s="228" t="e">
        <v>#N/A</v>
      </c>
      <c r="CJ155" s="228" t="e">
        <v>#N/A</v>
      </c>
      <c r="CK155" s="228" t="e">
        <v>#N/A</v>
      </c>
      <c r="CL155" s="228" t="e">
        <v>#N/A</v>
      </c>
      <c r="CM155" s="228" t="e">
        <v>#N/A</v>
      </c>
      <c r="CN155" s="228" t="e">
        <v>#N/A</v>
      </c>
      <c r="CO155" s="231" t="e">
        <v>#N/A</v>
      </c>
      <c r="CP155" s="228" t="s">
        <v>849</v>
      </c>
      <c r="CQ155" s="230" t="s">
        <v>14</v>
      </c>
      <c r="CR155" s="230" t="s">
        <v>14</v>
      </c>
      <c r="CS155" s="230" t="s">
        <v>14</v>
      </c>
      <c r="CT155" s="230" t="s">
        <v>14</v>
      </c>
      <c r="CU155" s="230" t="s">
        <v>14</v>
      </c>
      <c r="CV155" s="230" t="s">
        <v>14</v>
      </c>
      <c r="CW155" s="214">
        <v>43787</v>
      </c>
      <c r="CX155" s="228" t="s">
        <v>8479</v>
      </c>
      <c r="CY155" s="218">
        <v>17541000</v>
      </c>
      <c r="CZ155" s="218" t="s">
        <v>8477</v>
      </c>
      <c r="DA155" s="218" t="s">
        <v>1882</v>
      </c>
      <c r="DB155" s="218">
        <v>2</v>
      </c>
      <c r="DC155" s="218" t="s">
        <v>8484</v>
      </c>
      <c r="DD155" s="218" t="s">
        <v>8478</v>
      </c>
      <c r="DE155" s="220">
        <v>45046</v>
      </c>
      <c r="DF155" s="227" t="s">
        <v>8481</v>
      </c>
      <c r="DG155" s="213">
        <v>18926000</v>
      </c>
      <c r="DH155" s="230" t="s">
        <v>8477</v>
      </c>
      <c r="DI155" s="230" t="s">
        <v>1882</v>
      </c>
      <c r="DJ155" s="230">
        <v>2</v>
      </c>
      <c r="DK155" s="230" t="s">
        <v>8480</v>
      </c>
      <c r="DL155" s="230" t="s">
        <v>8478</v>
      </c>
      <c r="DM155" s="214">
        <v>45046</v>
      </c>
      <c r="DN155" s="228" t="s">
        <v>8483</v>
      </c>
      <c r="DO155" s="218">
        <v>0</v>
      </c>
      <c r="DP155" s="228" t="s">
        <v>8477</v>
      </c>
      <c r="DQ155" s="228" t="s">
        <v>1882</v>
      </c>
      <c r="DR155" s="228">
        <v>2</v>
      </c>
      <c r="DS155" s="228" t="s">
        <v>8482</v>
      </c>
      <c r="DT155" s="228" t="s">
        <v>8478</v>
      </c>
      <c r="DU155" s="229">
        <v>45046</v>
      </c>
      <c r="DV155" s="227" t="s">
        <v>8485</v>
      </c>
      <c r="DW155" s="213">
        <v>11402000</v>
      </c>
      <c r="DX155" s="230" t="s">
        <v>8477</v>
      </c>
      <c r="DY155" s="230" t="s">
        <v>1882</v>
      </c>
      <c r="DZ155" s="230">
        <v>2</v>
      </c>
      <c r="EA155" s="230" t="s">
        <v>8484</v>
      </c>
      <c r="EB155" s="230" t="s">
        <v>8478</v>
      </c>
      <c r="EC155" s="214">
        <v>45046</v>
      </c>
      <c r="ED155" s="228" t="s">
        <v>8486</v>
      </c>
      <c r="EE155" s="218">
        <v>1403000</v>
      </c>
      <c r="EF155" s="228" t="s">
        <v>8477</v>
      </c>
      <c r="EG155" s="228" t="s">
        <v>1882</v>
      </c>
      <c r="EH155" s="228">
        <v>2</v>
      </c>
      <c r="EI155" s="228" t="s">
        <v>8484</v>
      </c>
      <c r="EJ155" s="228" t="s">
        <v>8478</v>
      </c>
      <c r="EK155" s="229">
        <v>45046</v>
      </c>
      <c r="EL155" s="227" t="s">
        <v>8487</v>
      </c>
      <c r="EM155" s="213">
        <v>4736000</v>
      </c>
      <c r="EN155" s="230" t="s">
        <v>8477</v>
      </c>
      <c r="EO155" s="230" t="s">
        <v>1882</v>
      </c>
      <c r="EP155" s="230">
        <v>2</v>
      </c>
      <c r="EQ155" s="230" t="s">
        <v>8484</v>
      </c>
      <c r="ER155" s="230" t="s">
        <v>8478</v>
      </c>
      <c r="ES155" s="214">
        <v>45046</v>
      </c>
      <c r="ET155" s="228" t="s">
        <v>6897</v>
      </c>
      <c r="EU155" s="228">
        <v>8574</v>
      </c>
      <c r="EV155" s="228" t="s">
        <v>6891</v>
      </c>
      <c r="EW155" s="228" t="s">
        <v>1882</v>
      </c>
      <c r="EX155" s="228">
        <v>2</v>
      </c>
      <c r="EY155" s="228" t="s">
        <v>6895</v>
      </c>
      <c r="EZ155" s="228" t="s">
        <v>6892</v>
      </c>
      <c r="FA155" s="229">
        <v>45042</v>
      </c>
      <c r="FB155" s="227" t="s">
        <v>1991</v>
      </c>
      <c r="FC155" s="230">
        <v>2</v>
      </c>
      <c r="FD155" s="230" t="s">
        <v>1988</v>
      </c>
      <c r="FE155" s="230" t="s">
        <v>74</v>
      </c>
      <c r="FF155" s="230">
        <v>1</v>
      </c>
      <c r="FG155" s="230" t="s">
        <v>1990</v>
      </c>
      <c r="FH155" s="230" t="s">
        <v>1989</v>
      </c>
      <c r="FI155" s="214">
        <v>44773</v>
      </c>
      <c r="FJ155" s="227" t="s">
        <v>981</v>
      </c>
      <c r="FK155" s="228" t="s">
        <v>14</v>
      </c>
      <c r="FL155" s="228" t="s">
        <v>14</v>
      </c>
      <c r="FM155" s="228" t="s">
        <v>14</v>
      </c>
      <c r="FN155" s="228" t="s">
        <v>14</v>
      </c>
      <c r="FO155" s="228" t="s">
        <v>14</v>
      </c>
      <c r="FP155" s="218" t="s">
        <v>14</v>
      </c>
      <c r="FQ155" s="219">
        <v>43920</v>
      </c>
      <c r="FR155" s="227" t="s">
        <v>544</v>
      </c>
      <c r="FS155" s="230" t="s">
        <v>14</v>
      </c>
      <c r="FT155" s="230">
        <v>0</v>
      </c>
      <c r="FU155" s="230" t="s">
        <v>30</v>
      </c>
      <c r="FV155" s="230">
        <v>2</v>
      </c>
      <c r="FW155" s="230">
        <v>0</v>
      </c>
      <c r="FX155" s="230">
        <v>0</v>
      </c>
      <c r="FY155" s="214">
        <v>43511</v>
      </c>
      <c r="FZ155" s="228" t="s">
        <v>2590</v>
      </c>
      <c r="GA155" s="228">
        <v>1</v>
      </c>
      <c r="GB155" s="228" t="s">
        <v>2373</v>
      </c>
      <c r="GC155" s="228" t="s">
        <v>30</v>
      </c>
      <c r="GD155" s="228">
        <v>2</v>
      </c>
      <c r="GE155" s="228" t="s">
        <v>14</v>
      </c>
      <c r="GF155" s="228" t="s">
        <v>14</v>
      </c>
      <c r="GG155" s="229">
        <v>44861</v>
      </c>
      <c r="GH155" s="227" t="s">
        <v>2596</v>
      </c>
      <c r="GI155" s="230">
        <v>3</v>
      </c>
      <c r="GJ155" s="230" t="s">
        <v>2373</v>
      </c>
      <c r="GK155" s="230" t="s">
        <v>30</v>
      </c>
      <c r="GL155" s="230">
        <v>2</v>
      </c>
      <c r="GM155" s="230" t="s">
        <v>14</v>
      </c>
      <c r="GN155" s="230" t="s">
        <v>14</v>
      </c>
      <c r="GO155" s="214">
        <v>44861</v>
      </c>
      <c r="GP155" s="228" t="s">
        <v>2591</v>
      </c>
      <c r="GQ155" s="228">
        <v>2</v>
      </c>
      <c r="GR155" s="228" t="s">
        <v>2373</v>
      </c>
      <c r="GS155" s="228" t="s">
        <v>30</v>
      </c>
      <c r="GT155" s="228">
        <v>2</v>
      </c>
      <c r="GU155" s="228" t="s">
        <v>14</v>
      </c>
      <c r="GV155" s="228" t="s">
        <v>14</v>
      </c>
      <c r="GW155" s="229">
        <v>44861</v>
      </c>
      <c r="GX155" s="227" t="s">
        <v>2597</v>
      </c>
      <c r="GY155" s="230">
        <v>3</v>
      </c>
      <c r="GZ155" s="230" t="s">
        <v>2373</v>
      </c>
      <c r="HA155" s="230" t="s">
        <v>30</v>
      </c>
      <c r="HB155" s="230">
        <v>2</v>
      </c>
      <c r="HC155" s="230" t="s">
        <v>14</v>
      </c>
      <c r="HD155" s="230" t="s">
        <v>14</v>
      </c>
      <c r="HE155" s="214">
        <v>44861</v>
      </c>
      <c r="HF155" s="228" t="s">
        <v>2553</v>
      </c>
      <c r="HG155" s="228">
        <v>0</v>
      </c>
      <c r="HH155" s="228" t="s">
        <v>2373</v>
      </c>
      <c r="HI155" s="228" t="s">
        <v>30</v>
      </c>
      <c r="HJ155" s="228">
        <v>2</v>
      </c>
      <c r="HK155" s="228" t="s">
        <v>14</v>
      </c>
      <c r="HL155" s="228" t="s">
        <v>14</v>
      </c>
      <c r="HM155" s="229">
        <v>44860</v>
      </c>
      <c r="HN155" s="227" t="s">
        <v>2595</v>
      </c>
      <c r="HO155" s="230">
        <v>2</v>
      </c>
      <c r="HP155" s="230" t="s">
        <v>2373</v>
      </c>
      <c r="HQ155" s="230" t="s">
        <v>30</v>
      </c>
      <c r="HR155" s="230">
        <v>2</v>
      </c>
      <c r="HS155" s="230" t="s">
        <v>14</v>
      </c>
      <c r="HT155" s="230" t="s">
        <v>14</v>
      </c>
      <c r="HU155" s="214">
        <v>44861</v>
      </c>
      <c r="HV155" s="228" t="s">
        <v>2592</v>
      </c>
      <c r="HW155" s="228">
        <v>3</v>
      </c>
      <c r="HX155" s="228" t="s">
        <v>2373</v>
      </c>
      <c r="HY155" s="228" t="s">
        <v>30</v>
      </c>
      <c r="HZ155" s="228">
        <v>2</v>
      </c>
      <c r="IA155" s="228" t="s">
        <v>14</v>
      </c>
      <c r="IB155" s="228" t="s">
        <v>14</v>
      </c>
      <c r="IC155" s="229">
        <v>44861</v>
      </c>
      <c r="ID155" s="227" t="s">
        <v>2594</v>
      </c>
      <c r="IE155" s="230">
        <v>3</v>
      </c>
      <c r="IF155" s="230" t="s">
        <v>2373</v>
      </c>
      <c r="IG155" s="230" t="s">
        <v>30</v>
      </c>
      <c r="IH155" s="230">
        <v>2</v>
      </c>
      <c r="II155" s="230" t="s">
        <v>14</v>
      </c>
      <c r="IJ155" s="230" t="s">
        <v>14</v>
      </c>
      <c r="IK155" s="214">
        <v>44861</v>
      </c>
      <c r="IL155" s="228" t="s">
        <v>2593</v>
      </c>
      <c r="IM155" s="228">
        <v>3</v>
      </c>
      <c r="IN155" s="228" t="s">
        <v>2373</v>
      </c>
      <c r="IO155" s="228" t="s">
        <v>30</v>
      </c>
      <c r="IP155" s="228">
        <v>2</v>
      </c>
      <c r="IQ155" s="228" t="s">
        <v>14</v>
      </c>
      <c r="IR155" s="228" t="s">
        <v>14</v>
      </c>
      <c r="IS155" s="229">
        <v>44861</v>
      </c>
    </row>
    <row r="156" spans="1:253" x14ac:dyDescent="0.25">
      <c r="A156" s="11" t="s">
        <v>3138</v>
      </c>
      <c r="B156" s="11" t="s">
        <v>9755</v>
      </c>
      <c r="C156" s="11" t="s">
        <v>3139</v>
      </c>
      <c r="D156" s="11" t="s">
        <v>3140</v>
      </c>
      <c r="E156" s="11" t="s">
        <v>8959</v>
      </c>
      <c r="F156" s="11" t="s">
        <v>8161</v>
      </c>
      <c r="G156" s="212">
        <v>28400000</v>
      </c>
      <c r="H156" s="213" t="s">
        <v>4240</v>
      </c>
      <c r="I156" s="213" t="s">
        <v>1882</v>
      </c>
      <c r="J156" s="213">
        <v>2</v>
      </c>
      <c r="K156" s="213" t="s">
        <v>8160</v>
      </c>
      <c r="L156" s="213" t="s">
        <v>8159</v>
      </c>
      <c r="M156" s="214">
        <v>45046</v>
      </c>
      <c r="N156" s="227" t="s">
        <v>8164</v>
      </c>
      <c r="O156" s="216">
        <v>882050</v>
      </c>
      <c r="P156" s="216" t="s">
        <v>4791</v>
      </c>
      <c r="Q156" s="216" t="s">
        <v>74</v>
      </c>
      <c r="R156" s="216">
        <v>1</v>
      </c>
      <c r="S156" s="216" t="s">
        <v>8163</v>
      </c>
      <c r="T156" s="216" t="s">
        <v>8162</v>
      </c>
      <c r="U156" s="217">
        <v>45046</v>
      </c>
      <c r="V156" s="227" t="s">
        <v>8166</v>
      </c>
      <c r="W156" s="213">
        <v>28400000</v>
      </c>
      <c r="X156" s="213" t="s">
        <v>4240</v>
      </c>
      <c r="Y156" s="213" t="s">
        <v>1882</v>
      </c>
      <c r="Z156" s="213">
        <v>2</v>
      </c>
      <c r="AA156" s="213" t="s">
        <v>8165</v>
      </c>
      <c r="AB156" s="213" t="s">
        <v>8159</v>
      </c>
      <c r="AC156" s="214">
        <v>45046</v>
      </c>
      <c r="AD156" s="227" t="s">
        <v>8170</v>
      </c>
      <c r="AE156" s="218">
        <v>18739000</v>
      </c>
      <c r="AF156" s="218" t="s">
        <v>8167</v>
      </c>
      <c r="AG156" s="218" t="s">
        <v>19</v>
      </c>
      <c r="AH156" s="218">
        <v>3</v>
      </c>
      <c r="AI156" s="218" t="s">
        <v>8169</v>
      </c>
      <c r="AJ156" s="218" t="s">
        <v>8168</v>
      </c>
      <c r="AK156" s="219">
        <v>45046</v>
      </c>
      <c r="AL156" s="227" t="s">
        <v>8173</v>
      </c>
      <c r="AM156" s="213">
        <v>5600000</v>
      </c>
      <c r="AN156" s="213" t="s">
        <v>4109</v>
      </c>
      <c r="AO156" s="213" t="s">
        <v>1882</v>
      </c>
      <c r="AP156" s="213">
        <v>2</v>
      </c>
      <c r="AQ156" s="213" t="s">
        <v>8172</v>
      </c>
      <c r="AR156" s="213" t="s">
        <v>8171</v>
      </c>
      <c r="AS156" s="214">
        <v>45046</v>
      </c>
      <c r="AT156" s="228" t="s">
        <v>8174</v>
      </c>
      <c r="AU156" s="218" t="s">
        <v>14</v>
      </c>
      <c r="AV156" s="218" t="s">
        <v>14</v>
      </c>
      <c r="AW156" s="218" t="s">
        <v>14</v>
      </c>
      <c r="AX156" s="218" t="s">
        <v>14</v>
      </c>
      <c r="AY156" s="218" t="s">
        <v>255</v>
      </c>
      <c r="AZ156" s="218" t="s">
        <v>14</v>
      </c>
      <c r="BA156" s="219">
        <v>45046</v>
      </c>
      <c r="BB156" s="227" t="s">
        <v>8192</v>
      </c>
      <c r="BC156" s="213" t="s">
        <v>14</v>
      </c>
      <c r="BD156" s="213" t="s">
        <v>14</v>
      </c>
      <c r="BE156" s="213" t="s">
        <v>14</v>
      </c>
      <c r="BF156" s="213" t="s">
        <v>14</v>
      </c>
      <c r="BG156" s="213" t="s">
        <v>255</v>
      </c>
      <c r="BH156" s="213" t="s">
        <v>14</v>
      </c>
      <c r="BI156" s="214">
        <v>45046</v>
      </c>
      <c r="BJ156" s="228" t="s">
        <v>8176</v>
      </c>
      <c r="BK156" s="228">
        <v>698</v>
      </c>
      <c r="BL156" s="228" t="s">
        <v>659</v>
      </c>
      <c r="BM156" s="228" t="s">
        <v>74</v>
      </c>
      <c r="BN156" s="228">
        <v>1</v>
      </c>
      <c r="BO156" s="228" t="s">
        <v>8175</v>
      </c>
      <c r="BP156" s="218" t="s">
        <v>1396</v>
      </c>
      <c r="BQ156" s="229">
        <v>45046</v>
      </c>
      <c r="BR156" s="227" t="s">
        <v>8193</v>
      </c>
      <c r="BS156" s="230" t="s">
        <v>14</v>
      </c>
      <c r="BT156" s="230" t="s">
        <v>14</v>
      </c>
      <c r="BU156" s="230" t="s">
        <v>14</v>
      </c>
      <c r="BV156" s="230" t="s">
        <v>14</v>
      </c>
      <c r="BW156" s="230" t="s">
        <v>255</v>
      </c>
      <c r="BX156" s="230" t="s">
        <v>14</v>
      </c>
      <c r="BY156" s="214">
        <v>45046</v>
      </c>
      <c r="BZ156" s="228" t="s">
        <v>8194</v>
      </c>
      <c r="CA156" s="228" t="s">
        <v>14</v>
      </c>
      <c r="CB156" s="228" t="s">
        <v>14</v>
      </c>
      <c r="CC156" s="228" t="s">
        <v>14</v>
      </c>
      <c r="CD156" s="228" t="s">
        <v>14</v>
      </c>
      <c r="CE156" s="228" t="s">
        <v>255</v>
      </c>
      <c r="CF156" s="228" t="s">
        <v>14</v>
      </c>
      <c r="CG156" s="229">
        <v>45046</v>
      </c>
      <c r="CH156" s="227" t="s">
        <v>10106</v>
      </c>
      <c r="CI156" s="228" t="e">
        <v>#N/A</v>
      </c>
      <c r="CJ156" s="228" t="e">
        <v>#N/A</v>
      </c>
      <c r="CK156" s="228" t="e">
        <v>#N/A</v>
      </c>
      <c r="CL156" s="228" t="e">
        <v>#N/A</v>
      </c>
      <c r="CM156" s="228" t="e">
        <v>#N/A</v>
      </c>
      <c r="CN156" s="228" t="e">
        <v>#N/A</v>
      </c>
      <c r="CO156" s="231" t="e">
        <v>#N/A</v>
      </c>
      <c r="CP156" s="228" t="s">
        <v>8195</v>
      </c>
      <c r="CQ156" s="230" t="s">
        <v>14</v>
      </c>
      <c r="CR156" s="230" t="s">
        <v>14</v>
      </c>
      <c r="CS156" s="230" t="s">
        <v>14</v>
      </c>
      <c r="CT156" s="230" t="s">
        <v>14</v>
      </c>
      <c r="CU156" s="230" t="s">
        <v>255</v>
      </c>
      <c r="CV156" s="230" t="s">
        <v>14</v>
      </c>
      <c r="CW156" s="214">
        <v>45046</v>
      </c>
      <c r="CX156" s="228" t="s">
        <v>8180</v>
      </c>
      <c r="CY156" s="218">
        <v>18517000</v>
      </c>
      <c r="CZ156" s="218" t="s">
        <v>8181</v>
      </c>
      <c r="DA156" s="218" t="s">
        <v>19</v>
      </c>
      <c r="DB156" s="218">
        <v>3</v>
      </c>
      <c r="DC156" s="218" t="s">
        <v>8179</v>
      </c>
      <c r="DD156" s="218" t="s">
        <v>8178</v>
      </c>
      <c r="DE156" s="220">
        <v>45046</v>
      </c>
      <c r="DF156" s="227" t="s">
        <v>8184</v>
      </c>
      <c r="DG156" s="213">
        <v>9661000</v>
      </c>
      <c r="DH156" s="230" t="s">
        <v>8181</v>
      </c>
      <c r="DI156" s="230" t="s">
        <v>19</v>
      </c>
      <c r="DJ156" s="230">
        <v>3</v>
      </c>
      <c r="DK156" s="230" t="s">
        <v>8183</v>
      </c>
      <c r="DL156" s="230" t="s">
        <v>8182</v>
      </c>
      <c r="DM156" s="214">
        <v>45046</v>
      </c>
      <c r="DN156" s="228" t="s">
        <v>8186</v>
      </c>
      <c r="DO156" s="218">
        <v>222000</v>
      </c>
      <c r="DP156" s="228" t="s">
        <v>8181</v>
      </c>
      <c r="DQ156" s="228" t="s">
        <v>19</v>
      </c>
      <c r="DR156" s="228">
        <v>3</v>
      </c>
      <c r="DS156" s="228" t="s">
        <v>8185</v>
      </c>
      <c r="DT156" s="228" t="s">
        <v>8182</v>
      </c>
      <c r="DU156" s="229">
        <v>45046</v>
      </c>
      <c r="DV156" s="227" t="s">
        <v>8187</v>
      </c>
      <c r="DW156" s="213">
        <v>18517000</v>
      </c>
      <c r="DX156" s="230" t="s">
        <v>8181</v>
      </c>
      <c r="DY156" s="230" t="s">
        <v>19</v>
      </c>
      <c r="DZ156" s="230">
        <v>3</v>
      </c>
      <c r="EA156" s="230" t="s">
        <v>8179</v>
      </c>
      <c r="EB156" s="230" t="s">
        <v>8178</v>
      </c>
      <c r="EC156" s="214">
        <v>45046</v>
      </c>
      <c r="ED156" s="228" t="s">
        <v>8188</v>
      </c>
      <c r="EE156" s="218">
        <v>0</v>
      </c>
      <c r="EF156" s="228" t="s">
        <v>1228</v>
      </c>
      <c r="EG156" s="228" t="s">
        <v>14</v>
      </c>
      <c r="EH156" s="228" t="s">
        <v>14</v>
      </c>
      <c r="EI156" s="228" t="s">
        <v>255</v>
      </c>
      <c r="EJ156" s="228" t="s">
        <v>14</v>
      </c>
      <c r="EK156" s="229">
        <v>45046</v>
      </c>
      <c r="EL156" s="227" t="s">
        <v>8189</v>
      </c>
      <c r="EM156" s="213">
        <v>0</v>
      </c>
      <c r="EN156" s="230" t="s">
        <v>1228</v>
      </c>
      <c r="EO156" s="230" t="s">
        <v>14</v>
      </c>
      <c r="EP156" s="230" t="s">
        <v>14</v>
      </c>
      <c r="EQ156" s="230" t="s">
        <v>255</v>
      </c>
      <c r="ER156" s="230" t="s">
        <v>14</v>
      </c>
      <c r="ES156" s="214">
        <v>45046</v>
      </c>
      <c r="ET156" s="228" t="s">
        <v>8177</v>
      </c>
      <c r="EU156" s="228">
        <v>698</v>
      </c>
      <c r="EV156" s="228" t="s">
        <v>659</v>
      </c>
      <c r="EW156" s="228" t="s">
        <v>74</v>
      </c>
      <c r="EX156" s="228">
        <v>1</v>
      </c>
      <c r="EY156" s="228" t="s">
        <v>8175</v>
      </c>
      <c r="EZ156" s="228" t="s">
        <v>1396</v>
      </c>
      <c r="FA156" s="229">
        <v>45046</v>
      </c>
      <c r="FB156" s="227" t="s">
        <v>8191</v>
      </c>
      <c r="FC156" s="230">
        <v>5</v>
      </c>
      <c r="FD156" s="230" t="s">
        <v>2112</v>
      </c>
      <c r="FE156" s="230" t="s">
        <v>74</v>
      </c>
      <c r="FF156" s="230">
        <v>1</v>
      </c>
      <c r="FG156" s="230" t="s">
        <v>8190</v>
      </c>
      <c r="FH156" s="230" t="s">
        <v>2113</v>
      </c>
      <c r="FI156" s="214">
        <v>45046</v>
      </c>
      <c r="FJ156" s="227" t="s">
        <v>3985</v>
      </c>
      <c r="FK156" s="228" t="s">
        <v>14</v>
      </c>
      <c r="FL156" s="228" t="s">
        <v>14</v>
      </c>
      <c r="FM156" s="228" t="s">
        <v>14</v>
      </c>
      <c r="FN156" s="228" t="s">
        <v>14</v>
      </c>
      <c r="FO156" s="228" t="s">
        <v>15</v>
      </c>
      <c r="FP156" s="218" t="s">
        <v>14</v>
      </c>
      <c r="FQ156" s="219">
        <v>44915</v>
      </c>
      <c r="FR156" s="227" t="s">
        <v>3986</v>
      </c>
      <c r="FS156" s="230" t="s">
        <v>14</v>
      </c>
      <c r="FT156" s="230" t="s">
        <v>14</v>
      </c>
      <c r="FU156" s="230" t="s">
        <v>14</v>
      </c>
      <c r="FV156" s="230" t="s">
        <v>14</v>
      </c>
      <c r="FW156" s="230" t="s">
        <v>15</v>
      </c>
      <c r="FX156" s="230" t="s">
        <v>14</v>
      </c>
      <c r="FY156" s="214">
        <v>44915</v>
      </c>
      <c r="FZ156" s="228" t="s">
        <v>3142</v>
      </c>
      <c r="GA156" s="228">
        <v>1</v>
      </c>
      <c r="GB156" s="228" t="s">
        <v>2373</v>
      </c>
      <c r="GC156" s="228" t="s">
        <v>30</v>
      </c>
      <c r="GD156" s="228">
        <v>2</v>
      </c>
      <c r="GE156" s="228" t="s">
        <v>14</v>
      </c>
      <c r="GF156" s="228" t="s">
        <v>14</v>
      </c>
      <c r="GG156" s="229">
        <v>44863</v>
      </c>
      <c r="GH156" s="227" t="s">
        <v>3148</v>
      </c>
      <c r="GI156" s="230">
        <v>2</v>
      </c>
      <c r="GJ156" s="230" t="s">
        <v>2373</v>
      </c>
      <c r="GK156" s="230" t="s">
        <v>30</v>
      </c>
      <c r="GL156" s="230">
        <v>2</v>
      </c>
      <c r="GM156" s="230" t="s">
        <v>14</v>
      </c>
      <c r="GN156" s="230" t="s">
        <v>14</v>
      </c>
      <c r="GO156" s="214">
        <v>44863</v>
      </c>
      <c r="GP156" s="228" t="s">
        <v>3143</v>
      </c>
      <c r="GQ156" s="228">
        <v>2</v>
      </c>
      <c r="GR156" s="228" t="s">
        <v>2373</v>
      </c>
      <c r="GS156" s="228" t="s">
        <v>30</v>
      </c>
      <c r="GT156" s="228">
        <v>2</v>
      </c>
      <c r="GU156" s="228" t="s">
        <v>14</v>
      </c>
      <c r="GV156" s="228" t="s">
        <v>14</v>
      </c>
      <c r="GW156" s="229">
        <v>44863</v>
      </c>
      <c r="GX156" s="227" t="s">
        <v>3149</v>
      </c>
      <c r="GY156" s="230">
        <v>0</v>
      </c>
      <c r="GZ156" s="230" t="s">
        <v>2373</v>
      </c>
      <c r="HA156" s="230" t="s">
        <v>30</v>
      </c>
      <c r="HB156" s="230">
        <v>2</v>
      </c>
      <c r="HC156" s="230" t="s">
        <v>14</v>
      </c>
      <c r="HD156" s="230" t="s">
        <v>14</v>
      </c>
      <c r="HE156" s="214">
        <v>44863</v>
      </c>
      <c r="HF156" s="228" t="s">
        <v>3141</v>
      </c>
      <c r="HG156" s="228">
        <v>1</v>
      </c>
      <c r="HH156" s="228" t="s">
        <v>2373</v>
      </c>
      <c r="HI156" s="228" t="s">
        <v>30</v>
      </c>
      <c r="HJ156" s="228">
        <v>2</v>
      </c>
      <c r="HK156" s="228" t="s">
        <v>14</v>
      </c>
      <c r="HL156" s="228" t="s">
        <v>14</v>
      </c>
      <c r="HM156" s="229">
        <v>44863</v>
      </c>
      <c r="HN156" s="227" t="s">
        <v>3147</v>
      </c>
      <c r="HO156" s="230">
        <v>3</v>
      </c>
      <c r="HP156" s="230" t="s">
        <v>2373</v>
      </c>
      <c r="HQ156" s="230" t="s">
        <v>30</v>
      </c>
      <c r="HR156" s="230">
        <v>2</v>
      </c>
      <c r="HS156" s="230" t="s">
        <v>14</v>
      </c>
      <c r="HT156" s="230" t="s">
        <v>14</v>
      </c>
      <c r="HU156" s="214">
        <v>44863</v>
      </c>
      <c r="HV156" s="228" t="s">
        <v>3144</v>
      </c>
      <c r="HW156" s="228">
        <v>1</v>
      </c>
      <c r="HX156" s="228" t="s">
        <v>2373</v>
      </c>
      <c r="HY156" s="228" t="s">
        <v>30</v>
      </c>
      <c r="HZ156" s="228">
        <v>2</v>
      </c>
      <c r="IA156" s="228" t="s">
        <v>14</v>
      </c>
      <c r="IB156" s="228" t="s">
        <v>14</v>
      </c>
      <c r="IC156" s="229">
        <v>44863</v>
      </c>
      <c r="ID156" s="227" t="s">
        <v>3146</v>
      </c>
      <c r="IE156" s="230">
        <v>0</v>
      </c>
      <c r="IF156" s="230" t="s">
        <v>2373</v>
      </c>
      <c r="IG156" s="230" t="s">
        <v>30</v>
      </c>
      <c r="IH156" s="230">
        <v>2</v>
      </c>
      <c r="II156" s="230" t="s">
        <v>14</v>
      </c>
      <c r="IJ156" s="230" t="s">
        <v>14</v>
      </c>
      <c r="IK156" s="214">
        <v>44863</v>
      </c>
      <c r="IL156" s="228" t="s">
        <v>3145</v>
      </c>
      <c r="IM156" s="228">
        <v>3</v>
      </c>
      <c r="IN156" s="228" t="s">
        <v>2373</v>
      </c>
      <c r="IO156" s="228" t="s">
        <v>30</v>
      </c>
      <c r="IP156" s="228">
        <v>2</v>
      </c>
      <c r="IQ156" s="228" t="s">
        <v>14</v>
      </c>
      <c r="IR156" s="228" t="s">
        <v>14</v>
      </c>
      <c r="IS156" s="229">
        <v>44863</v>
      </c>
    </row>
    <row r="157" spans="1:253" x14ac:dyDescent="0.25">
      <c r="A157" s="11" t="s">
        <v>5230</v>
      </c>
      <c r="B157" s="11" t="s">
        <v>9456</v>
      </c>
      <c r="C157" s="11" t="s">
        <v>5231</v>
      </c>
      <c r="D157" s="11" t="s">
        <v>5232</v>
      </c>
      <c r="E157" s="11" t="s">
        <v>8962</v>
      </c>
      <c r="F157" s="11" t="s">
        <v>5236</v>
      </c>
      <c r="G157" s="212">
        <v>335000</v>
      </c>
      <c r="H157" s="213" t="s">
        <v>5233</v>
      </c>
      <c r="I157" s="213" t="s">
        <v>1882</v>
      </c>
      <c r="J157" s="213">
        <v>2</v>
      </c>
      <c r="K157" s="213" t="s">
        <v>5235</v>
      </c>
      <c r="L157" s="213" t="s">
        <v>5234</v>
      </c>
      <c r="M157" s="214">
        <v>45005</v>
      </c>
      <c r="N157" s="227" t="s">
        <v>5240</v>
      </c>
      <c r="O157" s="216">
        <v>12190</v>
      </c>
      <c r="P157" s="216" t="s">
        <v>5237</v>
      </c>
      <c r="Q157" s="216" t="s">
        <v>1882</v>
      </c>
      <c r="R157" s="216">
        <v>2</v>
      </c>
      <c r="S157" s="216" t="s">
        <v>5239</v>
      </c>
      <c r="T157" s="216" t="s">
        <v>5238</v>
      </c>
      <c r="U157" s="217">
        <v>45005</v>
      </c>
      <c r="V157" s="227" t="s">
        <v>5244</v>
      </c>
      <c r="W157" s="213">
        <v>335000</v>
      </c>
      <c r="X157" s="213" t="s">
        <v>5241</v>
      </c>
      <c r="Y157" s="213" t="s">
        <v>1882</v>
      </c>
      <c r="Z157" s="213">
        <v>2</v>
      </c>
      <c r="AA157" s="213" t="s">
        <v>5243</v>
      </c>
      <c r="AB157" s="213" t="s">
        <v>5242</v>
      </c>
      <c r="AC157" s="214">
        <v>45005</v>
      </c>
      <c r="AD157" s="227" t="s">
        <v>5246</v>
      </c>
      <c r="AE157" s="218">
        <v>251000</v>
      </c>
      <c r="AF157" s="218" t="s">
        <v>5241</v>
      </c>
      <c r="AG157" s="218" t="s">
        <v>1882</v>
      </c>
      <c r="AH157" s="218">
        <v>2</v>
      </c>
      <c r="AI157" s="218" t="s">
        <v>5245</v>
      </c>
      <c r="AJ157" s="218" t="s">
        <v>5242</v>
      </c>
      <c r="AK157" s="219">
        <v>45005</v>
      </c>
      <c r="AL157" s="227" t="s">
        <v>7956</v>
      </c>
      <c r="AM157" s="213">
        <v>1000</v>
      </c>
      <c r="AN157" s="213" t="s">
        <v>7953</v>
      </c>
      <c r="AO157" s="213" t="s">
        <v>1882</v>
      </c>
      <c r="AP157" s="213">
        <v>2</v>
      </c>
      <c r="AQ157" s="213" t="s">
        <v>7955</v>
      </c>
      <c r="AR157" s="213" t="s">
        <v>7954</v>
      </c>
      <c r="AS157" s="214">
        <v>45046</v>
      </c>
      <c r="AT157" s="228" t="s">
        <v>5248</v>
      </c>
      <c r="AU157" s="218" t="s">
        <v>14</v>
      </c>
      <c r="AV157" s="218" t="s">
        <v>14</v>
      </c>
      <c r="AW157" s="218" t="s">
        <v>14</v>
      </c>
      <c r="AX157" s="218" t="s">
        <v>14</v>
      </c>
      <c r="AY157" s="218" t="s">
        <v>5247</v>
      </c>
      <c r="AZ157" s="218" t="s">
        <v>14</v>
      </c>
      <c r="BA157" s="219">
        <v>45005</v>
      </c>
      <c r="BB157" s="227" t="s">
        <v>5259</v>
      </c>
      <c r="BC157" s="213" t="s">
        <v>14</v>
      </c>
      <c r="BD157" s="213" t="s">
        <v>14</v>
      </c>
      <c r="BE157" s="213" t="s">
        <v>14</v>
      </c>
      <c r="BF157" s="213" t="s">
        <v>14</v>
      </c>
      <c r="BG157" s="213" t="s">
        <v>5256</v>
      </c>
      <c r="BH157" s="213" t="s">
        <v>794</v>
      </c>
      <c r="BI157" s="214">
        <v>45005</v>
      </c>
      <c r="BJ157" s="228" t="s">
        <v>5250</v>
      </c>
      <c r="BK157" s="228" t="s">
        <v>14</v>
      </c>
      <c r="BL157" s="228" t="s">
        <v>14</v>
      </c>
      <c r="BM157" s="228" t="s">
        <v>14</v>
      </c>
      <c r="BN157" s="228" t="s">
        <v>14</v>
      </c>
      <c r="BO157" s="228" t="s">
        <v>5249</v>
      </c>
      <c r="BP157" s="218" t="s">
        <v>14</v>
      </c>
      <c r="BQ157" s="229">
        <v>45005</v>
      </c>
      <c r="BR157" s="227" t="s">
        <v>7972</v>
      </c>
      <c r="BS157" s="230">
        <v>150323</v>
      </c>
      <c r="BT157" s="230" t="s">
        <v>7969</v>
      </c>
      <c r="BU157" s="230" t="s">
        <v>30</v>
      </c>
      <c r="BV157" s="230">
        <v>2</v>
      </c>
      <c r="BW157" s="230" t="s">
        <v>7971</v>
      </c>
      <c r="BX157" s="230" t="s">
        <v>7970</v>
      </c>
      <c r="BY157" s="214">
        <v>45046</v>
      </c>
      <c r="BZ157" s="228" t="s">
        <v>5260</v>
      </c>
      <c r="CA157" s="228" t="s">
        <v>14</v>
      </c>
      <c r="CB157" s="228" t="s">
        <v>14</v>
      </c>
      <c r="CC157" s="228" t="s">
        <v>14</v>
      </c>
      <c r="CD157" s="228" t="s">
        <v>14</v>
      </c>
      <c r="CE157" s="228" t="s">
        <v>5256</v>
      </c>
      <c r="CF157" s="228" t="s">
        <v>794</v>
      </c>
      <c r="CG157" s="229">
        <v>45005</v>
      </c>
      <c r="CH157" s="227" t="s">
        <v>10107</v>
      </c>
      <c r="CI157" s="228" t="e">
        <v>#N/A</v>
      </c>
      <c r="CJ157" s="228" t="e">
        <v>#N/A</v>
      </c>
      <c r="CK157" s="228" t="e">
        <v>#N/A</v>
      </c>
      <c r="CL157" s="228" t="e">
        <v>#N/A</v>
      </c>
      <c r="CM157" s="228" t="e">
        <v>#N/A</v>
      </c>
      <c r="CN157" s="228" t="e">
        <v>#N/A</v>
      </c>
      <c r="CO157" s="231" t="e">
        <v>#N/A</v>
      </c>
      <c r="CP157" s="228" t="s">
        <v>5264</v>
      </c>
      <c r="CQ157" s="230">
        <v>50000000</v>
      </c>
      <c r="CR157" s="230" t="s">
        <v>5261</v>
      </c>
      <c r="CS157" s="230" t="s">
        <v>1882</v>
      </c>
      <c r="CT157" s="230">
        <v>2</v>
      </c>
      <c r="CU157" s="230" t="s">
        <v>5263</v>
      </c>
      <c r="CV157" s="230" t="s">
        <v>5262</v>
      </c>
      <c r="CW157" s="214">
        <v>45005</v>
      </c>
      <c r="CX157" s="228" t="s">
        <v>7958</v>
      </c>
      <c r="CY157" s="218">
        <v>150000</v>
      </c>
      <c r="CZ157" s="218" t="s">
        <v>7962</v>
      </c>
      <c r="DA157" s="218" t="s">
        <v>1882</v>
      </c>
      <c r="DB157" s="218">
        <v>2</v>
      </c>
      <c r="DC157" s="218" t="s">
        <v>7963</v>
      </c>
      <c r="DD157" s="218" t="s">
        <v>7957</v>
      </c>
      <c r="DE157" s="220">
        <v>45046</v>
      </c>
      <c r="DF157" s="227" t="s">
        <v>7960</v>
      </c>
      <c r="DG157" s="213">
        <v>83000</v>
      </c>
      <c r="DH157" s="230" t="s">
        <v>5241</v>
      </c>
      <c r="DI157" s="230" t="s">
        <v>19</v>
      </c>
      <c r="DJ157" s="230">
        <v>3</v>
      </c>
      <c r="DK157" s="230" t="s">
        <v>7959</v>
      </c>
      <c r="DL157" s="230" t="s">
        <v>5242</v>
      </c>
      <c r="DM157" s="214">
        <v>45046</v>
      </c>
      <c r="DN157" s="228" t="s">
        <v>7961</v>
      </c>
      <c r="DO157" s="218">
        <v>101000</v>
      </c>
      <c r="DP157" s="228" t="s">
        <v>5241</v>
      </c>
      <c r="DQ157" s="228" t="s">
        <v>19</v>
      </c>
      <c r="DR157" s="228">
        <v>3</v>
      </c>
      <c r="DS157" s="228" t="s">
        <v>3220</v>
      </c>
      <c r="DT157" s="228" t="s">
        <v>5242</v>
      </c>
      <c r="DU157" s="229">
        <v>45046</v>
      </c>
      <c r="DV157" s="227" t="s">
        <v>7964</v>
      </c>
      <c r="DW157" s="213">
        <v>118000</v>
      </c>
      <c r="DX157" s="230" t="s">
        <v>7962</v>
      </c>
      <c r="DY157" s="230" t="s">
        <v>1882</v>
      </c>
      <c r="DZ157" s="230">
        <v>2</v>
      </c>
      <c r="EA157" s="230" t="s">
        <v>7963</v>
      </c>
      <c r="EB157" s="230" t="s">
        <v>7957</v>
      </c>
      <c r="EC157" s="214">
        <v>45046</v>
      </c>
      <c r="ED157" s="228" t="s">
        <v>7966</v>
      </c>
      <c r="EE157" s="218">
        <v>32000</v>
      </c>
      <c r="EF157" s="228" t="s">
        <v>7962</v>
      </c>
      <c r="EG157" s="228" t="s">
        <v>1882</v>
      </c>
      <c r="EH157" s="228">
        <v>2</v>
      </c>
      <c r="EI157" s="228" t="s">
        <v>7965</v>
      </c>
      <c r="EJ157" s="228" t="s">
        <v>7957</v>
      </c>
      <c r="EK157" s="229">
        <v>45046</v>
      </c>
      <c r="EL157" s="227" t="s">
        <v>7968</v>
      </c>
      <c r="EM157" s="213">
        <v>0</v>
      </c>
      <c r="EN157" s="230" t="s">
        <v>14</v>
      </c>
      <c r="EO157" s="230" t="s">
        <v>19</v>
      </c>
      <c r="EP157" s="230">
        <v>3</v>
      </c>
      <c r="EQ157" s="230" t="s">
        <v>7967</v>
      </c>
      <c r="ER157" s="230">
        <v>0</v>
      </c>
      <c r="ES157" s="214">
        <v>45046</v>
      </c>
      <c r="ET157" s="228" t="s">
        <v>5251</v>
      </c>
      <c r="EU157" s="228" t="s">
        <v>14</v>
      </c>
      <c r="EV157" s="228" t="s">
        <v>14</v>
      </c>
      <c r="EW157" s="228" t="s">
        <v>14</v>
      </c>
      <c r="EX157" s="228" t="s">
        <v>14</v>
      </c>
      <c r="EY157" s="228" t="s">
        <v>5249</v>
      </c>
      <c r="EZ157" s="228" t="s">
        <v>14</v>
      </c>
      <c r="FA157" s="229">
        <v>45005</v>
      </c>
      <c r="FB157" s="227" t="s">
        <v>5255</v>
      </c>
      <c r="FC157" s="230">
        <v>1</v>
      </c>
      <c r="FD157" s="230" t="s">
        <v>5252</v>
      </c>
      <c r="FE157" s="230" t="s">
        <v>1882</v>
      </c>
      <c r="FF157" s="230">
        <v>2</v>
      </c>
      <c r="FG157" s="230" t="s">
        <v>5254</v>
      </c>
      <c r="FH157" s="230" t="s">
        <v>5253</v>
      </c>
      <c r="FI157" s="214">
        <v>45005</v>
      </c>
      <c r="FJ157" s="227" t="s">
        <v>5257</v>
      </c>
      <c r="FK157" s="228" t="s">
        <v>14</v>
      </c>
      <c r="FL157" s="228" t="s">
        <v>14</v>
      </c>
      <c r="FM157" s="228" t="s">
        <v>14</v>
      </c>
      <c r="FN157" s="228" t="s">
        <v>14</v>
      </c>
      <c r="FO157" s="228" t="s">
        <v>5256</v>
      </c>
      <c r="FP157" s="218" t="s">
        <v>794</v>
      </c>
      <c r="FQ157" s="219">
        <v>45005</v>
      </c>
      <c r="FR157" s="227" t="s">
        <v>5258</v>
      </c>
      <c r="FS157" s="230" t="s">
        <v>14</v>
      </c>
      <c r="FT157" s="230" t="s">
        <v>14</v>
      </c>
      <c r="FU157" s="230" t="s">
        <v>14</v>
      </c>
      <c r="FV157" s="230" t="s">
        <v>14</v>
      </c>
      <c r="FW157" s="230" t="s">
        <v>5256</v>
      </c>
      <c r="FX157" s="230" t="s">
        <v>794</v>
      </c>
      <c r="FY157" s="214">
        <v>45005</v>
      </c>
      <c r="FZ157" s="228" t="s">
        <v>5266</v>
      </c>
      <c r="GA157" s="228">
        <v>0</v>
      </c>
      <c r="GB157" s="228" t="s">
        <v>2373</v>
      </c>
      <c r="GC157" s="228" t="s">
        <v>30</v>
      </c>
      <c r="GD157" s="228">
        <v>2</v>
      </c>
      <c r="GE157" s="228" t="s">
        <v>14</v>
      </c>
      <c r="GF157" s="228" t="s">
        <v>14</v>
      </c>
      <c r="GG157" s="229">
        <v>45005</v>
      </c>
      <c r="GH157" s="227" t="s">
        <v>5272</v>
      </c>
      <c r="GI157" s="230">
        <v>0</v>
      </c>
      <c r="GJ157" s="230" t="s">
        <v>2373</v>
      </c>
      <c r="GK157" s="230" t="s">
        <v>30</v>
      </c>
      <c r="GL157" s="230">
        <v>2</v>
      </c>
      <c r="GM157" s="230" t="s">
        <v>14</v>
      </c>
      <c r="GN157" s="230" t="s">
        <v>14</v>
      </c>
      <c r="GO157" s="214">
        <v>45005</v>
      </c>
      <c r="GP157" s="228" t="s">
        <v>5267</v>
      </c>
      <c r="GQ157" s="228">
        <v>0</v>
      </c>
      <c r="GR157" s="228" t="s">
        <v>2373</v>
      </c>
      <c r="GS157" s="228" t="s">
        <v>30</v>
      </c>
      <c r="GT157" s="228">
        <v>2</v>
      </c>
      <c r="GU157" s="228" t="s">
        <v>14</v>
      </c>
      <c r="GV157" s="228" t="s">
        <v>14</v>
      </c>
      <c r="GW157" s="229">
        <v>45005</v>
      </c>
      <c r="GX157" s="227" t="s">
        <v>5273</v>
      </c>
      <c r="GY157" s="230">
        <v>0</v>
      </c>
      <c r="GZ157" s="230" t="s">
        <v>2373</v>
      </c>
      <c r="HA157" s="230" t="s">
        <v>30</v>
      </c>
      <c r="HB157" s="230">
        <v>2</v>
      </c>
      <c r="HC157" s="230" t="s">
        <v>14</v>
      </c>
      <c r="HD157" s="230" t="s">
        <v>14</v>
      </c>
      <c r="HE157" s="214">
        <v>45005</v>
      </c>
      <c r="HF157" s="228" t="s">
        <v>5265</v>
      </c>
      <c r="HG157" s="228">
        <v>0</v>
      </c>
      <c r="HH157" s="228" t="s">
        <v>2373</v>
      </c>
      <c r="HI157" s="228" t="s">
        <v>30</v>
      </c>
      <c r="HJ157" s="228">
        <v>2</v>
      </c>
      <c r="HK157" s="228" t="s">
        <v>14</v>
      </c>
      <c r="HL157" s="228" t="s">
        <v>14</v>
      </c>
      <c r="HM157" s="229">
        <v>45005</v>
      </c>
      <c r="HN157" s="227" t="s">
        <v>5271</v>
      </c>
      <c r="HO157" s="230">
        <v>0</v>
      </c>
      <c r="HP157" s="230" t="s">
        <v>2373</v>
      </c>
      <c r="HQ157" s="230" t="s">
        <v>30</v>
      </c>
      <c r="HR157" s="230">
        <v>2</v>
      </c>
      <c r="HS157" s="230" t="s">
        <v>14</v>
      </c>
      <c r="HT157" s="230" t="s">
        <v>14</v>
      </c>
      <c r="HU157" s="214">
        <v>45005</v>
      </c>
      <c r="HV157" s="228" t="s">
        <v>5268</v>
      </c>
      <c r="HW157" s="228">
        <v>0</v>
      </c>
      <c r="HX157" s="228" t="s">
        <v>2373</v>
      </c>
      <c r="HY157" s="228" t="s">
        <v>30</v>
      </c>
      <c r="HZ157" s="228">
        <v>2</v>
      </c>
      <c r="IA157" s="228" t="s">
        <v>14</v>
      </c>
      <c r="IB157" s="228" t="s">
        <v>14</v>
      </c>
      <c r="IC157" s="229">
        <v>45005</v>
      </c>
      <c r="ID157" s="227" t="s">
        <v>5270</v>
      </c>
      <c r="IE157" s="230">
        <v>0</v>
      </c>
      <c r="IF157" s="230" t="s">
        <v>2373</v>
      </c>
      <c r="IG157" s="230" t="s">
        <v>30</v>
      </c>
      <c r="IH157" s="230">
        <v>2</v>
      </c>
      <c r="II157" s="230" t="s">
        <v>14</v>
      </c>
      <c r="IJ157" s="230" t="s">
        <v>14</v>
      </c>
      <c r="IK157" s="214">
        <v>45005</v>
      </c>
      <c r="IL157" s="228" t="s">
        <v>5269</v>
      </c>
      <c r="IM157" s="228">
        <v>3</v>
      </c>
      <c r="IN157" s="228" t="s">
        <v>2373</v>
      </c>
      <c r="IO157" s="228" t="s">
        <v>30</v>
      </c>
      <c r="IP157" s="228">
        <v>2</v>
      </c>
      <c r="IQ157" s="228" t="s">
        <v>14</v>
      </c>
      <c r="IR157" s="228" t="s">
        <v>14</v>
      </c>
      <c r="IS157" s="229">
        <v>45005</v>
      </c>
    </row>
    <row r="158" spans="1:253" x14ac:dyDescent="0.25">
      <c r="A158" s="11" t="s">
        <v>52</v>
      </c>
      <c r="B158" s="11" t="s">
        <v>9270</v>
      </c>
      <c r="C158" s="11" t="s">
        <v>53</v>
      </c>
      <c r="D158" s="11" t="s">
        <v>54</v>
      </c>
      <c r="E158" s="11" t="s">
        <v>8965</v>
      </c>
      <c r="F158" s="11" t="s">
        <v>5812</v>
      </c>
      <c r="G158" s="212">
        <v>34000000</v>
      </c>
      <c r="H158" s="213" t="s">
        <v>5772</v>
      </c>
      <c r="I158" s="213" t="s">
        <v>1882</v>
      </c>
      <c r="J158" s="213">
        <v>2</v>
      </c>
      <c r="K158" s="213" t="s">
        <v>5811</v>
      </c>
      <c r="L158" s="213" t="s">
        <v>5773</v>
      </c>
      <c r="M158" s="214">
        <v>45015</v>
      </c>
      <c r="N158" s="227" t="s">
        <v>5816</v>
      </c>
      <c r="O158" s="216">
        <v>527970</v>
      </c>
      <c r="P158" s="216" t="s">
        <v>5813</v>
      </c>
      <c r="Q158" s="216" t="s">
        <v>74</v>
      </c>
      <c r="R158" s="216">
        <v>1</v>
      </c>
      <c r="S158" s="216" t="s">
        <v>5815</v>
      </c>
      <c r="T158" s="216" t="s">
        <v>5814</v>
      </c>
      <c r="U158" s="217">
        <v>45015</v>
      </c>
      <c r="V158" s="227" t="s">
        <v>5820</v>
      </c>
      <c r="W158" s="213">
        <v>32900000</v>
      </c>
      <c r="X158" s="213" t="s">
        <v>5817</v>
      </c>
      <c r="Y158" s="213" t="s">
        <v>74</v>
      </c>
      <c r="Z158" s="213">
        <v>1</v>
      </c>
      <c r="AA158" s="213" t="s">
        <v>5819</v>
      </c>
      <c r="AB158" s="213" t="s">
        <v>5818</v>
      </c>
      <c r="AC158" s="214">
        <v>45015</v>
      </c>
      <c r="AD158" s="227" t="s">
        <v>5822</v>
      </c>
      <c r="AE158" s="218">
        <v>27900000</v>
      </c>
      <c r="AF158" s="218" t="s">
        <v>5817</v>
      </c>
      <c r="AG158" s="218" t="s">
        <v>74</v>
      </c>
      <c r="AH158" s="218">
        <v>1</v>
      </c>
      <c r="AI158" s="218" t="s">
        <v>5821</v>
      </c>
      <c r="AJ158" s="218" t="s">
        <v>5818</v>
      </c>
      <c r="AK158" s="219">
        <v>45015</v>
      </c>
      <c r="AL158" s="227" t="s">
        <v>5826</v>
      </c>
      <c r="AM158" s="213">
        <v>4596000</v>
      </c>
      <c r="AN158" s="213" t="s">
        <v>5823</v>
      </c>
      <c r="AO158" s="213" t="s">
        <v>1882</v>
      </c>
      <c r="AP158" s="213">
        <v>2</v>
      </c>
      <c r="AQ158" s="213" t="s">
        <v>5825</v>
      </c>
      <c r="AR158" s="213" t="s">
        <v>5824</v>
      </c>
      <c r="AS158" s="214">
        <v>45015</v>
      </c>
      <c r="AT158" s="228" t="s">
        <v>1431</v>
      </c>
      <c r="AU158" s="218">
        <v>1037</v>
      </c>
      <c r="AV158" s="218" t="s">
        <v>1427</v>
      </c>
      <c r="AW158" s="218" t="s">
        <v>30</v>
      </c>
      <c r="AX158" s="218">
        <v>2</v>
      </c>
      <c r="AY158" s="218" t="s">
        <v>1429</v>
      </c>
      <c r="AZ158" s="218" t="s">
        <v>1428</v>
      </c>
      <c r="BA158" s="219">
        <v>44585</v>
      </c>
      <c r="BB158" s="227" t="s">
        <v>1426</v>
      </c>
      <c r="BC158" s="213">
        <v>35674</v>
      </c>
      <c r="BD158" s="213" t="s">
        <v>1422</v>
      </c>
      <c r="BE158" s="213" t="s">
        <v>30</v>
      </c>
      <c r="BF158" s="213">
        <v>2</v>
      </c>
      <c r="BG158" s="213" t="s">
        <v>1424</v>
      </c>
      <c r="BH158" s="213" t="s">
        <v>1423</v>
      </c>
      <c r="BI158" s="214">
        <v>44585</v>
      </c>
      <c r="BJ158" s="228" t="s">
        <v>5828</v>
      </c>
      <c r="BK158" s="228">
        <v>1947</v>
      </c>
      <c r="BL158" s="228" t="s">
        <v>5794</v>
      </c>
      <c r="BM158" s="228" t="s">
        <v>1882</v>
      </c>
      <c r="BN158" s="228">
        <v>2</v>
      </c>
      <c r="BO158" s="228" t="s">
        <v>5827</v>
      </c>
      <c r="BP158" s="218" t="s">
        <v>5795</v>
      </c>
      <c r="BQ158" s="229">
        <v>45015</v>
      </c>
      <c r="BR158" s="227" t="s">
        <v>55</v>
      </c>
      <c r="BS158" s="230" t="s">
        <v>14</v>
      </c>
      <c r="BT158" s="230">
        <v>0</v>
      </c>
      <c r="BU158" s="230" t="s">
        <v>14</v>
      </c>
      <c r="BV158" s="230" t="s">
        <v>14</v>
      </c>
      <c r="BW158" s="230">
        <v>0</v>
      </c>
      <c r="BX158" s="230">
        <v>0</v>
      </c>
      <c r="BY158" s="214">
        <v>43493</v>
      </c>
      <c r="BZ158" s="228" t="s">
        <v>56</v>
      </c>
      <c r="CA158" s="228" t="s">
        <v>14</v>
      </c>
      <c r="CB158" s="228">
        <v>0</v>
      </c>
      <c r="CC158" s="228" t="s">
        <v>14</v>
      </c>
      <c r="CD158" s="228" t="s">
        <v>14</v>
      </c>
      <c r="CE158" s="228">
        <v>0</v>
      </c>
      <c r="CF158" s="228">
        <v>0</v>
      </c>
      <c r="CG158" s="229">
        <v>43493</v>
      </c>
      <c r="CH158" s="227" t="s">
        <v>10108</v>
      </c>
      <c r="CI158" s="228" t="e">
        <v>#N/A</v>
      </c>
      <c r="CJ158" s="228" t="e">
        <v>#N/A</v>
      </c>
      <c r="CK158" s="228" t="e">
        <v>#N/A</v>
      </c>
      <c r="CL158" s="228" t="e">
        <v>#N/A</v>
      </c>
      <c r="CM158" s="228" t="e">
        <v>#N/A</v>
      </c>
      <c r="CN158" s="228" t="e">
        <v>#N/A</v>
      </c>
      <c r="CO158" s="231" t="e">
        <v>#N/A</v>
      </c>
      <c r="CP158" s="228" t="s">
        <v>57</v>
      </c>
      <c r="CQ158" s="230" t="s">
        <v>14</v>
      </c>
      <c r="CR158" s="230">
        <v>0</v>
      </c>
      <c r="CS158" s="230" t="s">
        <v>14</v>
      </c>
      <c r="CT158" s="230" t="s">
        <v>14</v>
      </c>
      <c r="CU158" s="230">
        <v>0</v>
      </c>
      <c r="CV158" s="230">
        <v>0</v>
      </c>
      <c r="CW158" s="214">
        <v>43493</v>
      </c>
      <c r="CX158" s="228" t="s">
        <v>5831</v>
      </c>
      <c r="CY158" s="218">
        <v>21600000</v>
      </c>
      <c r="CZ158" s="218" t="s">
        <v>5817</v>
      </c>
      <c r="DA158" s="218" t="s">
        <v>74</v>
      </c>
      <c r="DB158" s="218">
        <v>1</v>
      </c>
      <c r="DC158" s="218" t="s">
        <v>5835</v>
      </c>
      <c r="DD158" s="218" t="s">
        <v>5830</v>
      </c>
      <c r="DE158" s="220">
        <v>45015</v>
      </c>
      <c r="DF158" s="227" t="s">
        <v>5833</v>
      </c>
      <c r="DG158" s="213">
        <v>5000000</v>
      </c>
      <c r="DH158" s="230" t="s">
        <v>5817</v>
      </c>
      <c r="DI158" s="230" t="s">
        <v>74</v>
      </c>
      <c r="DJ158" s="230">
        <v>1</v>
      </c>
      <c r="DK158" s="230" t="s">
        <v>5832</v>
      </c>
      <c r="DL158" s="230" t="s">
        <v>5830</v>
      </c>
      <c r="DM158" s="214">
        <v>45015</v>
      </c>
      <c r="DN158" s="228" t="s">
        <v>5834</v>
      </c>
      <c r="DO158" s="218">
        <v>6300000</v>
      </c>
      <c r="DP158" s="228" t="s">
        <v>5817</v>
      </c>
      <c r="DQ158" s="228" t="s">
        <v>74</v>
      </c>
      <c r="DR158" s="228">
        <v>1</v>
      </c>
      <c r="DS158" s="228" t="s">
        <v>5832</v>
      </c>
      <c r="DT158" s="228" t="s">
        <v>5830</v>
      </c>
      <c r="DU158" s="229">
        <v>45015</v>
      </c>
      <c r="DV158" s="227" t="s">
        <v>5836</v>
      </c>
      <c r="DW158" s="213">
        <v>8200000</v>
      </c>
      <c r="DX158" s="230" t="s">
        <v>5817</v>
      </c>
      <c r="DY158" s="230" t="s">
        <v>74</v>
      </c>
      <c r="DZ158" s="230">
        <v>1</v>
      </c>
      <c r="EA158" s="230" t="s">
        <v>5835</v>
      </c>
      <c r="EB158" s="230" t="s">
        <v>5830</v>
      </c>
      <c r="EC158" s="214">
        <v>45015</v>
      </c>
      <c r="ED158" s="228" t="s">
        <v>5838</v>
      </c>
      <c r="EE158" s="218">
        <v>7300000</v>
      </c>
      <c r="EF158" s="228" t="s">
        <v>5817</v>
      </c>
      <c r="EG158" s="228" t="s">
        <v>74</v>
      </c>
      <c r="EH158" s="228">
        <v>1</v>
      </c>
      <c r="EI158" s="228" t="s">
        <v>5837</v>
      </c>
      <c r="EJ158" s="228" t="s">
        <v>5830</v>
      </c>
      <c r="EK158" s="229">
        <v>45015</v>
      </c>
      <c r="EL158" s="227" t="s">
        <v>5840</v>
      </c>
      <c r="EM158" s="213">
        <v>6100000</v>
      </c>
      <c r="EN158" s="230" t="s">
        <v>5817</v>
      </c>
      <c r="EO158" s="230" t="s">
        <v>74</v>
      </c>
      <c r="EP158" s="230">
        <v>1</v>
      </c>
      <c r="EQ158" s="230" t="s">
        <v>5839</v>
      </c>
      <c r="ER158" s="230" t="s">
        <v>5830</v>
      </c>
      <c r="ES158" s="214">
        <v>45015</v>
      </c>
      <c r="ET158" s="228" t="s">
        <v>5829</v>
      </c>
      <c r="EU158" s="228">
        <v>1947</v>
      </c>
      <c r="EV158" s="228" t="s">
        <v>5794</v>
      </c>
      <c r="EW158" s="228" t="s">
        <v>1882</v>
      </c>
      <c r="EX158" s="228">
        <v>2</v>
      </c>
      <c r="EY158" s="228" t="s">
        <v>5796</v>
      </c>
      <c r="EZ158" s="228" t="s">
        <v>5795</v>
      </c>
      <c r="FA158" s="229">
        <v>45015</v>
      </c>
      <c r="FB158" s="227" t="s">
        <v>2332</v>
      </c>
      <c r="FC158" s="230">
        <v>4</v>
      </c>
      <c r="FD158" s="230" t="s">
        <v>2329</v>
      </c>
      <c r="FE158" s="230" t="s">
        <v>1882</v>
      </c>
      <c r="FF158" s="230">
        <v>2</v>
      </c>
      <c r="FG158" s="230" t="s">
        <v>2331</v>
      </c>
      <c r="FH158" s="230" t="s">
        <v>2330</v>
      </c>
      <c r="FI158" s="214">
        <v>44833</v>
      </c>
      <c r="FJ158" s="227" t="s">
        <v>58</v>
      </c>
      <c r="FK158" s="228" t="s">
        <v>14</v>
      </c>
      <c r="FL158" s="228">
        <v>0</v>
      </c>
      <c r="FM158" s="228" t="s">
        <v>14</v>
      </c>
      <c r="FN158" s="228" t="s">
        <v>14</v>
      </c>
      <c r="FO158" s="228">
        <v>0</v>
      </c>
      <c r="FP158" s="218">
        <v>0</v>
      </c>
      <c r="FQ158" s="219">
        <v>43493</v>
      </c>
      <c r="FR158" s="227" t="s">
        <v>59</v>
      </c>
      <c r="FS158" s="230" t="s">
        <v>14</v>
      </c>
      <c r="FT158" s="230">
        <v>0</v>
      </c>
      <c r="FU158" s="230" t="s">
        <v>14</v>
      </c>
      <c r="FV158" s="230" t="s">
        <v>14</v>
      </c>
      <c r="FW158" s="230">
        <v>0</v>
      </c>
      <c r="FX158" s="230">
        <v>0</v>
      </c>
      <c r="FY158" s="214">
        <v>43493</v>
      </c>
      <c r="FZ158" s="228" t="s">
        <v>2555</v>
      </c>
      <c r="GA158" s="228">
        <v>3</v>
      </c>
      <c r="GB158" s="228" t="s">
        <v>2373</v>
      </c>
      <c r="GC158" s="228" t="s">
        <v>30</v>
      </c>
      <c r="GD158" s="228">
        <v>2</v>
      </c>
      <c r="GE158" s="228" t="s">
        <v>14</v>
      </c>
      <c r="GF158" s="228" t="s">
        <v>14</v>
      </c>
      <c r="GG158" s="229">
        <v>44860</v>
      </c>
      <c r="GH158" s="227" t="s">
        <v>2561</v>
      </c>
      <c r="GI158" s="230">
        <v>3</v>
      </c>
      <c r="GJ158" s="230" t="s">
        <v>2373</v>
      </c>
      <c r="GK158" s="230" t="s">
        <v>30</v>
      </c>
      <c r="GL158" s="230">
        <v>2</v>
      </c>
      <c r="GM158" s="230" t="s">
        <v>14</v>
      </c>
      <c r="GN158" s="230" t="s">
        <v>14</v>
      </c>
      <c r="GO158" s="214">
        <v>44860</v>
      </c>
      <c r="GP158" s="228" t="s">
        <v>2556</v>
      </c>
      <c r="GQ158" s="228">
        <v>3</v>
      </c>
      <c r="GR158" s="228" t="s">
        <v>2373</v>
      </c>
      <c r="GS158" s="228" t="s">
        <v>30</v>
      </c>
      <c r="GT158" s="228">
        <v>2</v>
      </c>
      <c r="GU158" s="228" t="s">
        <v>14</v>
      </c>
      <c r="GV158" s="228" t="s">
        <v>14</v>
      </c>
      <c r="GW158" s="229">
        <v>44860</v>
      </c>
      <c r="GX158" s="227" t="s">
        <v>2562</v>
      </c>
      <c r="GY158" s="230">
        <v>2</v>
      </c>
      <c r="GZ158" s="230" t="s">
        <v>2373</v>
      </c>
      <c r="HA158" s="230" t="s">
        <v>30</v>
      </c>
      <c r="HB158" s="230">
        <v>2</v>
      </c>
      <c r="HC158" s="230" t="s">
        <v>14</v>
      </c>
      <c r="HD158" s="230" t="s">
        <v>14</v>
      </c>
      <c r="HE158" s="214">
        <v>44860</v>
      </c>
      <c r="HF158" s="228" t="s">
        <v>2554</v>
      </c>
      <c r="HG158" s="228">
        <v>2</v>
      </c>
      <c r="HH158" s="228" t="s">
        <v>2373</v>
      </c>
      <c r="HI158" s="228" t="s">
        <v>30</v>
      </c>
      <c r="HJ158" s="228">
        <v>2</v>
      </c>
      <c r="HK158" s="228" t="s">
        <v>14</v>
      </c>
      <c r="HL158" s="228" t="s">
        <v>14</v>
      </c>
      <c r="HM158" s="229">
        <v>44860</v>
      </c>
      <c r="HN158" s="227" t="s">
        <v>2560</v>
      </c>
      <c r="HO158" s="230">
        <v>3</v>
      </c>
      <c r="HP158" s="230" t="s">
        <v>2373</v>
      </c>
      <c r="HQ158" s="230" t="s">
        <v>30</v>
      </c>
      <c r="HR158" s="230">
        <v>2</v>
      </c>
      <c r="HS158" s="230" t="s">
        <v>14</v>
      </c>
      <c r="HT158" s="230" t="s">
        <v>14</v>
      </c>
      <c r="HU158" s="214">
        <v>44860</v>
      </c>
      <c r="HV158" s="228" t="s">
        <v>2557</v>
      </c>
      <c r="HW158" s="228">
        <v>2</v>
      </c>
      <c r="HX158" s="228" t="s">
        <v>2373</v>
      </c>
      <c r="HY158" s="228" t="s">
        <v>30</v>
      </c>
      <c r="HZ158" s="228">
        <v>2</v>
      </c>
      <c r="IA158" s="228" t="s">
        <v>14</v>
      </c>
      <c r="IB158" s="228" t="s">
        <v>14</v>
      </c>
      <c r="IC158" s="229">
        <v>44860</v>
      </c>
      <c r="ID158" s="227" t="s">
        <v>2559</v>
      </c>
      <c r="IE158" s="230">
        <v>2</v>
      </c>
      <c r="IF158" s="230" t="s">
        <v>2373</v>
      </c>
      <c r="IG158" s="230" t="s">
        <v>30</v>
      </c>
      <c r="IH158" s="230">
        <v>2</v>
      </c>
      <c r="II158" s="230" t="s">
        <v>14</v>
      </c>
      <c r="IJ158" s="230" t="s">
        <v>14</v>
      </c>
      <c r="IK158" s="214">
        <v>44860</v>
      </c>
      <c r="IL158" s="228" t="s">
        <v>2558</v>
      </c>
      <c r="IM158" s="228">
        <v>3</v>
      </c>
      <c r="IN158" s="228" t="s">
        <v>2373</v>
      </c>
      <c r="IO158" s="228" t="s">
        <v>30</v>
      </c>
      <c r="IP158" s="228">
        <v>2</v>
      </c>
      <c r="IQ158" s="228" t="s">
        <v>14</v>
      </c>
      <c r="IR158" s="228" t="s">
        <v>14</v>
      </c>
      <c r="IS158" s="229">
        <v>44860</v>
      </c>
    </row>
    <row r="159" spans="1:253" x14ac:dyDescent="0.25">
      <c r="A159" s="11" t="s">
        <v>576</v>
      </c>
      <c r="B159" s="11" t="s">
        <v>9284</v>
      </c>
      <c r="C159" s="11" t="s">
        <v>577</v>
      </c>
      <c r="D159" s="11" t="s">
        <v>54</v>
      </c>
      <c r="E159" s="11" t="s">
        <v>8965</v>
      </c>
      <c r="F159" s="11" t="s">
        <v>5775</v>
      </c>
      <c r="G159" s="212">
        <v>34000000</v>
      </c>
      <c r="H159" s="213" t="s">
        <v>5772</v>
      </c>
      <c r="I159" s="213" t="s">
        <v>1882</v>
      </c>
      <c r="J159" s="213">
        <v>2</v>
      </c>
      <c r="K159" s="213" t="s">
        <v>5774</v>
      </c>
      <c r="L159" s="213" t="s">
        <v>5773</v>
      </c>
      <c r="M159" s="214">
        <v>45015</v>
      </c>
      <c r="N159" s="227" t="s">
        <v>5779</v>
      </c>
      <c r="O159" s="216">
        <v>46890</v>
      </c>
      <c r="P159" s="216" t="s">
        <v>5776</v>
      </c>
      <c r="Q159" s="216" t="s">
        <v>1882</v>
      </c>
      <c r="R159" s="216">
        <v>2</v>
      </c>
      <c r="S159" s="216" t="s">
        <v>5778</v>
      </c>
      <c r="T159" s="216" t="s">
        <v>5777</v>
      </c>
      <c r="U159" s="217">
        <v>45015</v>
      </c>
      <c r="V159" s="227" t="s">
        <v>5783</v>
      </c>
      <c r="W159" s="213">
        <v>4777000</v>
      </c>
      <c r="X159" s="213" t="s">
        <v>5780</v>
      </c>
      <c r="Y159" s="213" t="s">
        <v>1882</v>
      </c>
      <c r="Z159" s="213">
        <v>2</v>
      </c>
      <c r="AA159" s="213" t="s">
        <v>5782</v>
      </c>
      <c r="AB159" s="213" t="s">
        <v>5781</v>
      </c>
      <c r="AC159" s="214">
        <v>45015</v>
      </c>
      <c r="AD159" s="227" t="s">
        <v>5787</v>
      </c>
      <c r="AE159" s="218">
        <v>103000</v>
      </c>
      <c r="AF159" s="218" t="s">
        <v>5784</v>
      </c>
      <c r="AG159" s="218" t="s">
        <v>1882</v>
      </c>
      <c r="AH159" s="218">
        <v>2</v>
      </c>
      <c r="AI159" s="218" t="s">
        <v>5786</v>
      </c>
      <c r="AJ159" s="218" t="s">
        <v>5785</v>
      </c>
      <c r="AK159" s="219">
        <v>45015</v>
      </c>
      <c r="AL159" s="227" t="s">
        <v>5789</v>
      </c>
      <c r="AM159" s="213">
        <v>103000</v>
      </c>
      <c r="AN159" s="213" t="s">
        <v>5784</v>
      </c>
      <c r="AO159" s="213" t="s">
        <v>1882</v>
      </c>
      <c r="AP159" s="213">
        <v>2</v>
      </c>
      <c r="AQ159" s="213" t="s">
        <v>5788</v>
      </c>
      <c r="AR159" s="213" t="s">
        <v>5785</v>
      </c>
      <c r="AS159" s="214">
        <v>45015</v>
      </c>
      <c r="AT159" s="228" t="s">
        <v>1430</v>
      </c>
      <c r="AU159" s="218">
        <v>1037</v>
      </c>
      <c r="AV159" s="218" t="s">
        <v>1427</v>
      </c>
      <c r="AW159" s="218" t="s">
        <v>30</v>
      </c>
      <c r="AX159" s="218">
        <v>2</v>
      </c>
      <c r="AY159" s="218" t="s">
        <v>1429</v>
      </c>
      <c r="AZ159" s="218" t="s">
        <v>1428</v>
      </c>
      <c r="BA159" s="219">
        <v>44585</v>
      </c>
      <c r="BB159" s="227" t="s">
        <v>1425</v>
      </c>
      <c r="BC159" s="213">
        <v>35674</v>
      </c>
      <c r="BD159" s="213" t="s">
        <v>1422</v>
      </c>
      <c r="BE159" s="213" t="s">
        <v>30</v>
      </c>
      <c r="BF159" s="213">
        <v>2</v>
      </c>
      <c r="BG159" s="213" t="s">
        <v>1424</v>
      </c>
      <c r="BH159" s="213" t="s">
        <v>1423</v>
      </c>
      <c r="BI159" s="214">
        <v>44585</v>
      </c>
      <c r="BJ159" s="228" t="s">
        <v>5793</v>
      </c>
      <c r="BK159" s="228">
        <v>89</v>
      </c>
      <c r="BL159" s="228" t="s">
        <v>5790</v>
      </c>
      <c r="BM159" s="228" t="s">
        <v>1882</v>
      </c>
      <c r="BN159" s="228">
        <v>2</v>
      </c>
      <c r="BO159" s="228" t="s">
        <v>5792</v>
      </c>
      <c r="BP159" s="218" t="s">
        <v>5791</v>
      </c>
      <c r="BQ159" s="229">
        <v>45015</v>
      </c>
      <c r="BR159" s="227" t="s">
        <v>582</v>
      </c>
      <c r="BS159" s="230" t="s">
        <v>14</v>
      </c>
      <c r="BT159" s="230" t="s">
        <v>14</v>
      </c>
      <c r="BU159" s="230" t="s">
        <v>14</v>
      </c>
      <c r="BV159" s="230" t="s">
        <v>14</v>
      </c>
      <c r="BW159" s="230" t="s">
        <v>14</v>
      </c>
      <c r="BX159" s="230" t="s">
        <v>14</v>
      </c>
      <c r="BY159" s="214">
        <v>43532</v>
      </c>
      <c r="BZ159" s="228" t="s">
        <v>583</v>
      </c>
      <c r="CA159" s="228" t="s">
        <v>14</v>
      </c>
      <c r="CB159" s="228" t="s">
        <v>14</v>
      </c>
      <c r="CC159" s="228" t="s">
        <v>14</v>
      </c>
      <c r="CD159" s="228" t="s">
        <v>14</v>
      </c>
      <c r="CE159" s="228" t="s">
        <v>14</v>
      </c>
      <c r="CF159" s="228" t="s">
        <v>14</v>
      </c>
      <c r="CG159" s="229">
        <v>43532</v>
      </c>
      <c r="CH159" s="227" t="s">
        <v>10109</v>
      </c>
      <c r="CI159" s="228" t="e">
        <v>#N/A</v>
      </c>
      <c r="CJ159" s="228" t="e">
        <v>#N/A</v>
      </c>
      <c r="CK159" s="228" t="e">
        <v>#N/A</v>
      </c>
      <c r="CL159" s="228" t="e">
        <v>#N/A</v>
      </c>
      <c r="CM159" s="228" t="e">
        <v>#N/A</v>
      </c>
      <c r="CN159" s="228" t="e">
        <v>#N/A</v>
      </c>
      <c r="CO159" s="231" t="e">
        <v>#N/A</v>
      </c>
      <c r="CP159" s="228" t="s">
        <v>584</v>
      </c>
      <c r="CQ159" s="230" t="s">
        <v>14</v>
      </c>
      <c r="CR159" s="230" t="s">
        <v>14</v>
      </c>
      <c r="CS159" s="230" t="s">
        <v>14</v>
      </c>
      <c r="CT159" s="230" t="s">
        <v>14</v>
      </c>
      <c r="CU159" s="230" t="s">
        <v>14</v>
      </c>
      <c r="CV159" s="230" t="s">
        <v>14</v>
      </c>
      <c r="CW159" s="214">
        <v>43532</v>
      </c>
      <c r="CX159" s="228" t="s">
        <v>5801</v>
      </c>
      <c r="CY159" s="218">
        <v>102000</v>
      </c>
      <c r="CZ159" s="218" t="s">
        <v>5798</v>
      </c>
      <c r="DA159" s="218" t="s">
        <v>1882</v>
      </c>
      <c r="DB159" s="218">
        <v>2</v>
      </c>
      <c r="DC159" s="218" t="s">
        <v>5800</v>
      </c>
      <c r="DD159" s="218" t="s">
        <v>5799</v>
      </c>
      <c r="DE159" s="220">
        <v>45015</v>
      </c>
      <c r="DF159" s="227" t="s">
        <v>5802</v>
      </c>
      <c r="DG159" s="213">
        <v>4675000</v>
      </c>
      <c r="DH159" s="230" t="s">
        <v>5798</v>
      </c>
      <c r="DI159" s="230" t="s">
        <v>19</v>
      </c>
      <c r="DJ159" s="230">
        <v>3</v>
      </c>
      <c r="DK159" s="230" t="s">
        <v>5800</v>
      </c>
      <c r="DL159" s="230" t="s">
        <v>5799</v>
      </c>
      <c r="DM159" s="214">
        <v>45015</v>
      </c>
      <c r="DN159" s="228" t="s">
        <v>5803</v>
      </c>
      <c r="DO159" s="218">
        <v>0</v>
      </c>
      <c r="DP159" s="228" t="s">
        <v>5798</v>
      </c>
      <c r="DQ159" s="228" t="s">
        <v>1882</v>
      </c>
      <c r="DR159" s="228">
        <v>2</v>
      </c>
      <c r="DS159" s="228" t="s">
        <v>5800</v>
      </c>
      <c r="DT159" s="228" t="s">
        <v>5799</v>
      </c>
      <c r="DU159" s="229">
        <v>45015</v>
      </c>
      <c r="DV159" s="227" t="s">
        <v>5804</v>
      </c>
      <c r="DW159" s="213">
        <v>55000</v>
      </c>
      <c r="DX159" s="230" t="s">
        <v>5798</v>
      </c>
      <c r="DY159" s="230" t="s">
        <v>1882</v>
      </c>
      <c r="DZ159" s="230">
        <v>2</v>
      </c>
      <c r="EA159" s="230" t="s">
        <v>5800</v>
      </c>
      <c r="EB159" s="230" t="s">
        <v>5799</v>
      </c>
      <c r="EC159" s="214">
        <v>45015</v>
      </c>
      <c r="ED159" s="228" t="s">
        <v>5805</v>
      </c>
      <c r="EE159" s="218">
        <v>37000</v>
      </c>
      <c r="EF159" s="228" t="s">
        <v>5798</v>
      </c>
      <c r="EG159" s="228" t="s">
        <v>1882</v>
      </c>
      <c r="EH159" s="228">
        <v>2</v>
      </c>
      <c r="EI159" s="228" t="s">
        <v>5800</v>
      </c>
      <c r="EJ159" s="228" t="s">
        <v>5799</v>
      </c>
      <c r="EK159" s="229">
        <v>45015</v>
      </c>
      <c r="EL159" s="227" t="s">
        <v>5806</v>
      </c>
      <c r="EM159" s="213">
        <v>10000</v>
      </c>
      <c r="EN159" s="230" t="s">
        <v>5798</v>
      </c>
      <c r="EO159" s="230" t="s">
        <v>1882</v>
      </c>
      <c r="EP159" s="230">
        <v>2</v>
      </c>
      <c r="EQ159" s="230" t="s">
        <v>5800</v>
      </c>
      <c r="ER159" s="230" t="s">
        <v>5799</v>
      </c>
      <c r="ES159" s="214">
        <v>45015</v>
      </c>
      <c r="ET159" s="228" t="s">
        <v>5797</v>
      </c>
      <c r="EU159" s="228">
        <v>1947</v>
      </c>
      <c r="EV159" s="228" t="s">
        <v>5794</v>
      </c>
      <c r="EW159" s="228" t="s">
        <v>1882</v>
      </c>
      <c r="EX159" s="228">
        <v>2</v>
      </c>
      <c r="EY159" s="228" t="s">
        <v>5796</v>
      </c>
      <c r="EZ159" s="228" t="s">
        <v>5795</v>
      </c>
      <c r="FA159" s="229">
        <v>45015</v>
      </c>
      <c r="FB159" s="227" t="s">
        <v>5810</v>
      </c>
      <c r="FC159" s="230">
        <v>2</v>
      </c>
      <c r="FD159" s="230" t="s">
        <v>5807</v>
      </c>
      <c r="FE159" s="230" t="s">
        <v>1882</v>
      </c>
      <c r="FF159" s="230">
        <v>2</v>
      </c>
      <c r="FG159" s="230" t="s">
        <v>5809</v>
      </c>
      <c r="FH159" s="230" t="s">
        <v>5808</v>
      </c>
      <c r="FI159" s="214">
        <v>45015</v>
      </c>
      <c r="FJ159" s="227" t="s">
        <v>578</v>
      </c>
      <c r="FK159" s="228" t="s">
        <v>14</v>
      </c>
      <c r="FL159" s="228">
        <v>0</v>
      </c>
      <c r="FM159" s="228" t="s">
        <v>14</v>
      </c>
      <c r="FN159" s="228" t="s">
        <v>14</v>
      </c>
      <c r="FO159" s="228">
        <v>0</v>
      </c>
      <c r="FP159" s="218">
        <v>0</v>
      </c>
      <c r="FQ159" s="219">
        <v>43523</v>
      </c>
      <c r="FR159" s="227" t="s">
        <v>579</v>
      </c>
      <c r="FS159" s="230" t="s">
        <v>14</v>
      </c>
      <c r="FT159" s="230">
        <v>0</v>
      </c>
      <c r="FU159" s="230" t="s">
        <v>14</v>
      </c>
      <c r="FV159" s="230" t="s">
        <v>14</v>
      </c>
      <c r="FW159" s="230">
        <v>0</v>
      </c>
      <c r="FX159" s="230">
        <v>0</v>
      </c>
      <c r="FY159" s="214">
        <v>43523</v>
      </c>
      <c r="FZ159" s="228" t="s">
        <v>2564</v>
      </c>
      <c r="GA159" s="228">
        <v>3</v>
      </c>
      <c r="GB159" s="228" t="s">
        <v>2373</v>
      </c>
      <c r="GC159" s="228" t="s">
        <v>30</v>
      </c>
      <c r="GD159" s="228">
        <v>2</v>
      </c>
      <c r="GE159" s="228" t="s">
        <v>14</v>
      </c>
      <c r="GF159" s="228" t="s">
        <v>14</v>
      </c>
      <c r="GG159" s="229">
        <v>44860</v>
      </c>
      <c r="GH159" s="227" t="s">
        <v>2570</v>
      </c>
      <c r="GI159" s="230">
        <v>3</v>
      </c>
      <c r="GJ159" s="230" t="s">
        <v>2373</v>
      </c>
      <c r="GK159" s="230" t="s">
        <v>30</v>
      </c>
      <c r="GL159" s="230">
        <v>2</v>
      </c>
      <c r="GM159" s="230" t="s">
        <v>14</v>
      </c>
      <c r="GN159" s="230" t="s">
        <v>14</v>
      </c>
      <c r="GO159" s="214">
        <v>44860</v>
      </c>
      <c r="GP159" s="228" t="s">
        <v>2565</v>
      </c>
      <c r="GQ159" s="228">
        <v>3</v>
      </c>
      <c r="GR159" s="228" t="s">
        <v>2373</v>
      </c>
      <c r="GS159" s="228" t="s">
        <v>30</v>
      </c>
      <c r="GT159" s="228">
        <v>2</v>
      </c>
      <c r="GU159" s="228" t="s">
        <v>14</v>
      </c>
      <c r="GV159" s="228" t="s">
        <v>14</v>
      </c>
      <c r="GW159" s="229">
        <v>44860</v>
      </c>
      <c r="GX159" s="227" t="s">
        <v>2571</v>
      </c>
      <c r="GY159" s="230">
        <v>2</v>
      </c>
      <c r="GZ159" s="230" t="s">
        <v>2373</v>
      </c>
      <c r="HA159" s="230" t="s">
        <v>30</v>
      </c>
      <c r="HB159" s="230">
        <v>2</v>
      </c>
      <c r="HC159" s="230" t="s">
        <v>14</v>
      </c>
      <c r="HD159" s="230" t="s">
        <v>14</v>
      </c>
      <c r="HE159" s="214">
        <v>44860</v>
      </c>
      <c r="HF159" s="228" t="s">
        <v>2563</v>
      </c>
      <c r="HG159" s="228">
        <v>2</v>
      </c>
      <c r="HH159" s="228" t="s">
        <v>2373</v>
      </c>
      <c r="HI159" s="228" t="s">
        <v>30</v>
      </c>
      <c r="HJ159" s="228">
        <v>2</v>
      </c>
      <c r="HK159" s="228" t="s">
        <v>14</v>
      </c>
      <c r="HL159" s="228" t="s">
        <v>14</v>
      </c>
      <c r="HM159" s="229">
        <v>44860</v>
      </c>
      <c r="HN159" s="227" t="s">
        <v>2569</v>
      </c>
      <c r="HO159" s="230">
        <v>3</v>
      </c>
      <c r="HP159" s="230" t="s">
        <v>2373</v>
      </c>
      <c r="HQ159" s="230" t="s">
        <v>30</v>
      </c>
      <c r="HR159" s="230">
        <v>2</v>
      </c>
      <c r="HS159" s="230" t="s">
        <v>14</v>
      </c>
      <c r="HT159" s="230" t="s">
        <v>14</v>
      </c>
      <c r="HU159" s="214">
        <v>44860</v>
      </c>
      <c r="HV159" s="228" t="s">
        <v>2566</v>
      </c>
      <c r="HW159" s="228">
        <v>2</v>
      </c>
      <c r="HX159" s="228" t="s">
        <v>2373</v>
      </c>
      <c r="HY159" s="228" t="s">
        <v>30</v>
      </c>
      <c r="HZ159" s="228">
        <v>2</v>
      </c>
      <c r="IA159" s="228" t="s">
        <v>14</v>
      </c>
      <c r="IB159" s="228" t="s">
        <v>14</v>
      </c>
      <c r="IC159" s="229">
        <v>44860</v>
      </c>
      <c r="ID159" s="227" t="s">
        <v>2568</v>
      </c>
      <c r="IE159" s="230">
        <v>2</v>
      </c>
      <c r="IF159" s="230" t="s">
        <v>2373</v>
      </c>
      <c r="IG159" s="230" t="s">
        <v>30</v>
      </c>
      <c r="IH159" s="230">
        <v>2</v>
      </c>
      <c r="II159" s="230" t="s">
        <v>14</v>
      </c>
      <c r="IJ159" s="230" t="s">
        <v>14</v>
      </c>
      <c r="IK159" s="214">
        <v>44860</v>
      </c>
      <c r="IL159" s="228" t="s">
        <v>2567</v>
      </c>
      <c r="IM159" s="228">
        <v>3</v>
      </c>
      <c r="IN159" s="228" t="s">
        <v>2373</v>
      </c>
      <c r="IO159" s="228" t="s">
        <v>30</v>
      </c>
      <c r="IP159" s="228">
        <v>2</v>
      </c>
      <c r="IQ159" s="228" t="s">
        <v>14</v>
      </c>
      <c r="IR159" s="228" t="s">
        <v>14</v>
      </c>
      <c r="IS159" s="229">
        <v>44860</v>
      </c>
    </row>
    <row r="160" spans="1:253" x14ac:dyDescent="0.25">
      <c r="A160" s="11" t="s">
        <v>293</v>
      </c>
      <c r="B160" s="11" t="s">
        <v>9249</v>
      </c>
      <c r="C160" s="11" t="s">
        <v>294</v>
      </c>
      <c r="D160" s="11" t="s">
        <v>295</v>
      </c>
      <c r="E160" s="11" t="s">
        <v>8968</v>
      </c>
      <c r="F160" s="11" t="s">
        <v>6436</v>
      </c>
      <c r="G160" s="212">
        <v>20442000</v>
      </c>
      <c r="H160" s="213" t="s">
        <v>6433</v>
      </c>
      <c r="I160" s="213" t="s">
        <v>1882</v>
      </c>
      <c r="J160" s="213">
        <v>2</v>
      </c>
      <c r="K160" s="213" t="s">
        <v>6435</v>
      </c>
      <c r="L160" s="213" t="s">
        <v>6434</v>
      </c>
      <c r="M160" s="214">
        <v>45039</v>
      </c>
      <c r="N160" s="227" t="s">
        <v>1360</v>
      </c>
      <c r="O160" s="216">
        <v>752618</v>
      </c>
      <c r="P160" s="216" t="s">
        <v>1357</v>
      </c>
      <c r="Q160" s="216" t="s">
        <v>30</v>
      </c>
      <c r="R160" s="216">
        <v>2</v>
      </c>
      <c r="S160" s="216" t="s">
        <v>1359</v>
      </c>
      <c r="T160" s="216" t="s">
        <v>1358</v>
      </c>
      <c r="U160" s="217">
        <v>44451</v>
      </c>
      <c r="V160" s="227" t="s">
        <v>2359</v>
      </c>
      <c r="W160" s="213">
        <v>13490000</v>
      </c>
      <c r="X160" s="213" t="s">
        <v>2357</v>
      </c>
      <c r="Y160" s="213" t="s">
        <v>74</v>
      </c>
      <c r="Z160" s="213">
        <v>1</v>
      </c>
      <c r="AA160" s="213" t="s">
        <v>2336</v>
      </c>
      <c r="AB160" s="213" t="s">
        <v>2358</v>
      </c>
      <c r="AC160" s="214">
        <v>44853</v>
      </c>
      <c r="AD160" s="227" t="s">
        <v>2360</v>
      </c>
      <c r="AE160" s="218">
        <v>8553000</v>
      </c>
      <c r="AF160" s="218" t="s">
        <v>2357</v>
      </c>
      <c r="AG160" s="218" t="s">
        <v>74</v>
      </c>
      <c r="AH160" s="218">
        <v>1</v>
      </c>
      <c r="AI160" s="218" t="s">
        <v>2338</v>
      </c>
      <c r="AJ160" s="218" t="s">
        <v>2358</v>
      </c>
      <c r="AK160" s="219">
        <v>44853</v>
      </c>
      <c r="AL160" s="227" t="s">
        <v>820</v>
      </c>
      <c r="AM160" s="213">
        <v>0</v>
      </c>
      <c r="AN160" s="213" t="s">
        <v>14</v>
      </c>
      <c r="AO160" s="213" t="s">
        <v>30</v>
      </c>
      <c r="AP160" s="213">
        <v>2</v>
      </c>
      <c r="AQ160" s="213" t="s">
        <v>819</v>
      </c>
      <c r="AR160" s="213" t="s">
        <v>14</v>
      </c>
      <c r="AS160" s="214">
        <v>43707</v>
      </c>
      <c r="AT160" s="228" t="s">
        <v>844</v>
      </c>
      <c r="AU160" s="218">
        <v>0</v>
      </c>
      <c r="AV160" s="218" t="s">
        <v>14</v>
      </c>
      <c r="AW160" s="218" t="s">
        <v>74</v>
      </c>
      <c r="AX160" s="218">
        <v>1</v>
      </c>
      <c r="AY160" s="218" t="s">
        <v>14</v>
      </c>
      <c r="AZ160" s="218" t="s">
        <v>14</v>
      </c>
      <c r="BA160" s="219">
        <v>43784</v>
      </c>
      <c r="BB160" s="227" t="s">
        <v>843</v>
      </c>
      <c r="BC160" s="213">
        <v>0</v>
      </c>
      <c r="BD160" s="213" t="s">
        <v>14</v>
      </c>
      <c r="BE160" s="213" t="s">
        <v>74</v>
      </c>
      <c r="BF160" s="213">
        <v>1</v>
      </c>
      <c r="BG160" s="213" t="s">
        <v>14</v>
      </c>
      <c r="BH160" s="213" t="s">
        <v>14</v>
      </c>
      <c r="BI160" s="214">
        <v>43784</v>
      </c>
      <c r="BJ160" s="228" t="s">
        <v>6439</v>
      </c>
      <c r="BK160" s="228">
        <v>0</v>
      </c>
      <c r="BL160" s="228" t="s">
        <v>6437</v>
      </c>
      <c r="BM160" s="228" t="s">
        <v>1882</v>
      </c>
      <c r="BN160" s="228">
        <v>2</v>
      </c>
      <c r="BO160" s="228" t="s">
        <v>6438</v>
      </c>
      <c r="BP160" s="218" t="s">
        <v>1119</v>
      </c>
      <c r="BQ160" s="229">
        <v>45039</v>
      </c>
      <c r="BR160" s="227" t="s">
        <v>297</v>
      </c>
      <c r="BS160" s="230">
        <v>0</v>
      </c>
      <c r="BT160" s="230">
        <v>0</v>
      </c>
      <c r="BU160" s="230" t="s">
        <v>30</v>
      </c>
      <c r="BV160" s="230">
        <v>2</v>
      </c>
      <c r="BW160" s="230" t="s">
        <v>296</v>
      </c>
      <c r="BX160" s="230">
        <v>0</v>
      </c>
      <c r="BY160" s="214">
        <v>43509</v>
      </c>
      <c r="BZ160" s="228" t="s">
        <v>298</v>
      </c>
      <c r="CA160" s="228">
        <v>0</v>
      </c>
      <c r="CB160" s="228">
        <v>0</v>
      </c>
      <c r="CC160" s="228" t="s">
        <v>30</v>
      </c>
      <c r="CD160" s="228">
        <v>2</v>
      </c>
      <c r="CE160" s="228" t="s">
        <v>296</v>
      </c>
      <c r="CF160" s="228">
        <v>0</v>
      </c>
      <c r="CG160" s="229">
        <v>43509</v>
      </c>
      <c r="CH160" s="227" t="s">
        <v>10110</v>
      </c>
      <c r="CI160" s="228" t="e">
        <v>#N/A</v>
      </c>
      <c r="CJ160" s="228" t="e">
        <v>#N/A</v>
      </c>
      <c r="CK160" s="228" t="e">
        <v>#N/A</v>
      </c>
      <c r="CL160" s="228" t="e">
        <v>#N/A</v>
      </c>
      <c r="CM160" s="228" t="e">
        <v>#N/A</v>
      </c>
      <c r="CN160" s="228" t="e">
        <v>#N/A</v>
      </c>
      <c r="CO160" s="231" t="e">
        <v>#N/A</v>
      </c>
      <c r="CP160" s="228" t="s">
        <v>842</v>
      </c>
      <c r="CQ160" s="230" t="s">
        <v>14</v>
      </c>
      <c r="CR160" s="230" t="s">
        <v>14</v>
      </c>
      <c r="CS160" s="230" t="s">
        <v>14</v>
      </c>
      <c r="CT160" s="230" t="s">
        <v>14</v>
      </c>
      <c r="CU160" s="230" t="s">
        <v>14</v>
      </c>
      <c r="CV160" s="230" t="s">
        <v>14</v>
      </c>
      <c r="CW160" s="214">
        <v>43784</v>
      </c>
      <c r="CX160" s="228" t="s">
        <v>2361</v>
      </c>
      <c r="CY160" s="218">
        <v>1952000</v>
      </c>
      <c r="CZ160" s="218" t="s">
        <v>2357</v>
      </c>
      <c r="DA160" s="218" t="s">
        <v>74</v>
      </c>
      <c r="DB160" s="218">
        <v>1</v>
      </c>
      <c r="DC160" s="218" t="s">
        <v>2366</v>
      </c>
      <c r="DD160" s="218" t="s">
        <v>2358</v>
      </c>
      <c r="DE160" s="220">
        <v>44853</v>
      </c>
      <c r="DF160" s="227" t="s">
        <v>2363</v>
      </c>
      <c r="DG160" s="213">
        <v>4937000</v>
      </c>
      <c r="DH160" s="230" t="s">
        <v>2357</v>
      </c>
      <c r="DI160" s="230" t="s">
        <v>74</v>
      </c>
      <c r="DJ160" s="230">
        <v>1</v>
      </c>
      <c r="DK160" s="230" t="s">
        <v>2362</v>
      </c>
      <c r="DL160" s="230" t="s">
        <v>2358</v>
      </c>
      <c r="DM160" s="214">
        <v>44853</v>
      </c>
      <c r="DN160" s="228" t="s">
        <v>2365</v>
      </c>
      <c r="DO160" s="218">
        <v>6601000</v>
      </c>
      <c r="DP160" s="228" t="s">
        <v>2357</v>
      </c>
      <c r="DQ160" s="228" t="s">
        <v>74</v>
      </c>
      <c r="DR160" s="228">
        <v>1</v>
      </c>
      <c r="DS160" s="228" t="s">
        <v>2364</v>
      </c>
      <c r="DT160" s="228" t="s">
        <v>2358</v>
      </c>
      <c r="DU160" s="229">
        <v>44853</v>
      </c>
      <c r="DV160" s="227" t="s">
        <v>2367</v>
      </c>
      <c r="DW160" s="213">
        <v>1952000</v>
      </c>
      <c r="DX160" s="230" t="s">
        <v>2357</v>
      </c>
      <c r="DY160" s="230" t="s">
        <v>74</v>
      </c>
      <c r="DZ160" s="230">
        <v>1</v>
      </c>
      <c r="EA160" s="230" t="s">
        <v>2366</v>
      </c>
      <c r="EB160" s="230" t="s">
        <v>2358</v>
      </c>
      <c r="EC160" s="214">
        <v>44853</v>
      </c>
      <c r="ED160" s="228" t="s">
        <v>2369</v>
      </c>
      <c r="EE160" s="218">
        <v>0</v>
      </c>
      <c r="EF160" s="228" t="s">
        <v>2357</v>
      </c>
      <c r="EG160" s="228" t="s">
        <v>74</v>
      </c>
      <c r="EH160" s="228">
        <v>1</v>
      </c>
      <c r="EI160" s="228" t="s">
        <v>2368</v>
      </c>
      <c r="EJ160" s="228" t="s">
        <v>2358</v>
      </c>
      <c r="EK160" s="229">
        <v>44853</v>
      </c>
      <c r="EL160" s="227" t="s">
        <v>2371</v>
      </c>
      <c r="EM160" s="213">
        <v>0</v>
      </c>
      <c r="EN160" s="230" t="s">
        <v>2357</v>
      </c>
      <c r="EO160" s="230" t="s">
        <v>74</v>
      </c>
      <c r="EP160" s="230">
        <v>1</v>
      </c>
      <c r="EQ160" s="230" t="s">
        <v>2370</v>
      </c>
      <c r="ER160" s="230" t="s">
        <v>2358</v>
      </c>
      <c r="ES160" s="214">
        <v>44853</v>
      </c>
      <c r="ET160" s="228" t="s">
        <v>6440</v>
      </c>
      <c r="EU160" s="228">
        <v>0</v>
      </c>
      <c r="EV160" s="228" t="s">
        <v>6437</v>
      </c>
      <c r="EW160" s="228" t="s">
        <v>1882</v>
      </c>
      <c r="EX160" s="228">
        <v>2</v>
      </c>
      <c r="EY160" s="228" t="s">
        <v>6420</v>
      </c>
      <c r="EZ160" s="228" t="s">
        <v>1119</v>
      </c>
      <c r="FA160" s="229">
        <v>45039</v>
      </c>
      <c r="FB160" s="227" t="s">
        <v>1364</v>
      </c>
      <c r="FC160" s="230">
        <v>3</v>
      </c>
      <c r="FD160" s="230" t="s">
        <v>1361</v>
      </c>
      <c r="FE160" s="230" t="s">
        <v>74</v>
      </c>
      <c r="FF160" s="230">
        <v>1</v>
      </c>
      <c r="FG160" s="230" t="s">
        <v>1363</v>
      </c>
      <c r="FH160" s="230" t="s">
        <v>1362</v>
      </c>
      <c r="FI160" s="214">
        <v>44451</v>
      </c>
      <c r="FJ160" s="227" t="s">
        <v>631</v>
      </c>
      <c r="FK160" s="228" t="s">
        <v>14</v>
      </c>
      <c r="FL160" s="228" t="s">
        <v>618</v>
      </c>
      <c r="FM160" s="228" t="s">
        <v>14</v>
      </c>
      <c r="FN160" s="228" t="s">
        <v>14</v>
      </c>
      <c r="FO160" s="228" t="s">
        <v>620</v>
      </c>
      <c r="FP160" s="218" t="s">
        <v>630</v>
      </c>
      <c r="FQ160" s="219">
        <v>43578</v>
      </c>
      <c r="FR160" s="227" t="s">
        <v>632</v>
      </c>
      <c r="FS160" s="230" t="s">
        <v>14</v>
      </c>
      <c r="FT160" s="230" t="s">
        <v>618</v>
      </c>
      <c r="FU160" s="230" t="s">
        <v>14</v>
      </c>
      <c r="FV160" s="230" t="s">
        <v>14</v>
      </c>
      <c r="FW160" s="230" t="s">
        <v>620</v>
      </c>
      <c r="FX160" s="230" t="s">
        <v>630</v>
      </c>
      <c r="FY160" s="214">
        <v>43578</v>
      </c>
      <c r="FZ160" s="228" t="s">
        <v>2599</v>
      </c>
      <c r="GA160" s="228">
        <v>1</v>
      </c>
      <c r="GB160" s="228" t="s">
        <v>2373</v>
      </c>
      <c r="GC160" s="228" t="s">
        <v>30</v>
      </c>
      <c r="GD160" s="228">
        <v>2</v>
      </c>
      <c r="GE160" s="228" t="s">
        <v>14</v>
      </c>
      <c r="GF160" s="228" t="s">
        <v>14</v>
      </c>
      <c r="GG160" s="229">
        <v>44861</v>
      </c>
      <c r="GH160" s="227" t="s">
        <v>2605</v>
      </c>
      <c r="GI160" s="230">
        <v>1</v>
      </c>
      <c r="GJ160" s="230" t="s">
        <v>2373</v>
      </c>
      <c r="GK160" s="230" t="s">
        <v>30</v>
      </c>
      <c r="GL160" s="230">
        <v>2</v>
      </c>
      <c r="GM160" s="230" t="s">
        <v>14</v>
      </c>
      <c r="GN160" s="230" t="s">
        <v>14</v>
      </c>
      <c r="GO160" s="214">
        <v>44861</v>
      </c>
      <c r="GP160" s="228" t="s">
        <v>2600</v>
      </c>
      <c r="GQ160" s="228">
        <v>1</v>
      </c>
      <c r="GR160" s="228" t="s">
        <v>2373</v>
      </c>
      <c r="GS160" s="228" t="s">
        <v>30</v>
      </c>
      <c r="GT160" s="228">
        <v>2</v>
      </c>
      <c r="GU160" s="228" t="s">
        <v>14</v>
      </c>
      <c r="GV160" s="228" t="s">
        <v>14</v>
      </c>
      <c r="GW160" s="229">
        <v>44861</v>
      </c>
      <c r="GX160" s="227" t="s">
        <v>2606</v>
      </c>
      <c r="GY160" s="230">
        <v>0</v>
      </c>
      <c r="GZ160" s="230" t="s">
        <v>2373</v>
      </c>
      <c r="HA160" s="230" t="s">
        <v>30</v>
      </c>
      <c r="HB160" s="230">
        <v>2</v>
      </c>
      <c r="HC160" s="230" t="s">
        <v>14</v>
      </c>
      <c r="HD160" s="230" t="s">
        <v>14</v>
      </c>
      <c r="HE160" s="214">
        <v>44861</v>
      </c>
      <c r="HF160" s="228" t="s">
        <v>2598</v>
      </c>
      <c r="HG160" s="228">
        <v>0</v>
      </c>
      <c r="HH160" s="228" t="s">
        <v>2373</v>
      </c>
      <c r="HI160" s="228" t="s">
        <v>30</v>
      </c>
      <c r="HJ160" s="228">
        <v>2</v>
      </c>
      <c r="HK160" s="228" t="s">
        <v>14</v>
      </c>
      <c r="HL160" s="228" t="s">
        <v>14</v>
      </c>
      <c r="HM160" s="229">
        <v>44861</v>
      </c>
      <c r="HN160" s="227" t="s">
        <v>2604</v>
      </c>
      <c r="HO160" s="230">
        <v>0</v>
      </c>
      <c r="HP160" s="230" t="s">
        <v>2373</v>
      </c>
      <c r="HQ160" s="230" t="s">
        <v>30</v>
      </c>
      <c r="HR160" s="230">
        <v>2</v>
      </c>
      <c r="HS160" s="230" t="s">
        <v>14</v>
      </c>
      <c r="HT160" s="230" t="s">
        <v>14</v>
      </c>
      <c r="HU160" s="214">
        <v>44861</v>
      </c>
      <c r="HV160" s="228" t="s">
        <v>2601</v>
      </c>
      <c r="HW160" s="228">
        <v>0</v>
      </c>
      <c r="HX160" s="228" t="s">
        <v>2373</v>
      </c>
      <c r="HY160" s="228" t="s">
        <v>30</v>
      </c>
      <c r="HZ160" s="228">
        <v>2</v>
      </c>
      <c r="IA160" s="228" t="s">
        <v>14</v>
      </c>
      <c r="IB160" s="228" t="s">
        <v>14</v>
      </c>
      <c r="IC160" s="229">
        <v>44861</v>
      </c>
      <c r="ID160" s="227" t="s">
        <v>2603</v>
      </c>
      <c r="IE160" s="230">
        <v>0</v>
      </c>
      <c r="IF160" s="230" t="s">
        <v>2373</v>
      </c>
      <c r="IG160" s="230" t="s">
        <v>30</v>
      </c>
      <c r="IH160" s="230">
        <v>2</v>
      </c>
      <c r="II160" s="230" t="s">
        <v>14</v>
      </c>
      <c r="IJ160" s="230" t="s">
        <v>14</v>
      </c>
      <c r="IK160" s="214">
        <v>44861</v>
      </c>
      <c r="IL160" s="228" t="s">
        <v>2602</v>
      </c>
      <c r="IM160" s="228">
        <v>2</v>
      </c>
      <c r="IN160" s="228" t="s">
        <v>2373</v>
      </c>
      <c r="IO160" s="228" t="s">
        <v>30</v>
      </c>
      <c r="IP160" s="228">
        <v>2</v>
      </c>
      <c r="IQ160" s="228" t="s">
        <v>14</v>
      </c>
      <c r="IR160" s="228" t="s">
        <v>14</v>
      </c>
      <c r="IS160" s="229">
        <v>44861</v>
      </c>
    </row>
    <row r="161" spans="1:253" x14ac:dyDescent="0.25">
      <c r="A161" s="11" t="s">
        <v>111</v>
      </c>
      <c r="B161" s="11" t="s">
        <v>9764</v>
      </c>
      <c r="C161" s="11" t="s">
        <v>112</v>
      </c>
      <c r="D161" s="11" t="s">
        <v>113</v>
      </c>
      <c r="E161" s="11" t="s">
        <v>8969</v>
      </c>
      <c r="F161" s="11" t="s">
        <v>6443</v>
      </c>
      <c r="G161" s="212">
        <v>16585000</v>
      </c>
      <c r="H161" s="213" t="s">
        <v>6441</v>
      </c>
      <c r="I161" s="213" t="s">
        <v>1882</v>
      </c>
      <c r="J161" s="213">
        <v>2</v>
      </c>
      <c r="K161" s="213" t="s">
        <v>6442</v>
      </c>
      <c r="L161" s="213" t="s">
        <v>2233</v>
      </c>
      <c r="M161" s="214">
        <v>45039</v>
      </c>
      <c r="N161" s="227" t="s">
        <v>2235</v>
      </c>
      <c r="O161" s="216">
        <v>386850</v>
      </c>
      <c r="P161" s="216" t="s">
        <v>2232</v>
      </c>
      <c r="Q161" s="216" t="s">
        <v>74</v>
      </c>
      <c r="R161" s="216">
        <v>1</v>
      </c>
      <c r="S161" s="216" t="s">
        <v>2234</v>
      </c>
      <c r="T161" s="216" t="s">
        <v>2233</v>
      </c>
      <c r="U161" s="217">
        <v>44818</v>
      </c>
      <c r="V161" s="227" t="s">
        <v>6445</v>
      </c>
      <c r="W161" s="213">
        <v>16585000</v>
      </c>
      <c r="X161" s="213" t="s">
        <v>6441</v>
      </c>
      <c r="Y161" s="213" t="s">
        <v>1882</v>
      </c>
      <c r="Z161" s="213">
        <v>2</v>
      </c>
      <c r="AA161" s="213" t="s">
        <v>6444</v>
      </c>
      <c r="AB161" s="213" t="s">
        <v>2233</v>
      </c>
      <c r="AC161" s="214">
        <v>45039</v>
      </c>
      <c r="AD161" s="227" t="s">
        <v>6447</v>
      </c>
      <c r="AE161" s="218">
        <v>16585000</v>
      </c>
      <c r="AF161" s="218" t="s">
        <v>6441</v>
      </c>
      <c r="AG161" s="218" t="s">
        <v>1882</v>
      </c>
      <c r="AH161" s="218">
        <v>2</v>
      </c>
      <c r="AI161" s="218" t="s">
        <v>6446</v>
      </c>
      <c r="AJ161" s="218" t="s">
        <v>2233</v>
      </c>
      <c r="AK161" s="219">
        <v>45039</v>
      </c>
      <c r="AL161" s="227" t="s">
        <v>6451</v>
      </c>
      <c r="AM161" s="213">
        <v>25000</v>
      </c>
      <c r="AN161" s="213" t="s">
        <v>6448</v>
      </c>
      <c r="AO161" s="213" t="s">
        <v>1882</v>
      </c>
      <c r="AP161" s="213">
        <v>2</v>
      </c>
      <c r="AQ161" s="213" t="s">
        <v>6450</v>
      </c>
      <c r="AR161" s="213" t="s">
        <v>6449</v>
      </c>
      <c r="AS161" s="214">
        <v>45039</v>
      </c>
      <c r="AT161" s="228" t="s">
        <v>824</v>
      </c>
      <c r="AU161" s="218">
        <v>0</v>
      </c>
      <c r="AV161" s="218" t="s">
        <v>14</v>
      </c>
      <c r="AW161" s="218" t="s">
        <v>14</v>
      </c>
      <c r="AX161" s="218" t="s">
        <v>14</v>
      </c>
      <c r="AY161" s="218" t="s">
        <v>823</v>
      </c>
      <c r="AZ161" s="218" t="s">
        <v>14</v>
      </c>
      <c r="BA161" s="219">
        <v>43742</v>
      </c>
      <c r="BB161" s="227" t="s">
        <v>4565</v>
      </c>
      <c r="BC161" s="213">
        <v>3163</v>
      </c>
      <c r="BD161" s="213" t="s">
        <v>4562</v>
      </c>
      <c r="BE161" s="213" t="s">
        <v>1882</v>
      </c>
      <c r="BF161" s="213">
        <v>2</v>
      </c>
      <c r="BG161" s="213" t="s">
        <v>4564</v>
      </c>
      <c r="BH161" s="213" t="s">
        <v>4563</v>
      </c>
      <c r="BI161" s="214">
        <v>44970</v>
      </c>
      <c r="BJ161" s="228" t="s">
        <v>6454</v>
      </c>
      <c r="BK161" s="228">
        <v>20</v>
      </c>
      <c r="BL161" s="228" t="s">
        <v>6452</v>
      </c>
      <c r="BM161" s="228" t="s">
        <v>1882</v>
      </c>
      <c r="BN161" s="228">
        <v>2</v>
      </c>
      <c r="BO161" s="228" t="s">
        <v>6453</v>
      </c>
      <c r="BP161" s="218" t="s">
        <v>1396</v>
      </c>
      <c r="BQ161" s="229">
        <v>45039</v>
      </c>
      <c r="BR161" s="227" t="s">
        <v>850</v>
      </c>
      <c r="BS161" s="230" t="s">
        <v>14</v>
      </c>
      <c r="BT161" s="230" t="s">
        <v>14</v>
      </c>
      <c r="BU161" s="230" t="s">
        <v>14</v>
      </c>
      <c r="BV161" s="230" t="s">
        <v>14</v>
      </c>
      <c r="BW161" s="230" t="s">
        <v>14</v>
      </c>
      <c r="BX161" s="230" t="s">
        <v>14</v>
      </c>
      <c r="BY161" s="214">
        <v>43787</v>
      </c>
      <c r="BZ161" s="228" t="s">
        <v>851</v>
      </c>
      <c r="CA161" s="228" t="s">
        <v>14</v>
      </c>
      <c r="CB161" s="228" t="s">
        <v>14</v>
      </c>
      <c r="CC161" s="228" t="s">
        <v>14</v>
      </c>
      <c r="CD161" s="228" t="s">
        <v>14</v>
      </c>
      <c r="CE161" s="228" t="s">
        <v>14</v>
      </c>
      <c r="CF161" s="228" t="s">
        <v>14</v>
      </c>
      <c r="CG161" s="229">
        <v>43787</v>
      </c>
      <c r="CH161" s="227" t="s">
        <v>10111</v>
      </c>
      <c r="CI161" s="228" t="e">
        <v>#N/A</v>
      </c>
      <c r="CJ161" s="228" t="e">
        <v>#N/A</v>
      </c>
      <c r="CK161" s="228" t="e">
        <v>#N/A</v>
      </c>
      <c r="CL161" s="228" t="e">
        <v>#N/A</v>
      </c>
      <c r="CM161" s="228" t="e">
        <v>#N/A</v>
      </c>
      <c r="CN161" s="228" t="e">
        <v>#N/A</v>
      </c>
      <c r="CO161" s="231" t="e">
        <v>#N/A</v>
      </c>
      <c r="CP161" s="228" t="s">
        <v>114</v>
      </c>
      <c r="CQ161" s="230" t="s">
        <v>14</v>
      </c>
      <c r="CR161" s="230">
        <v>0</v>
      </c>
      <c r="CS161" s="230" t="s">
        <v>14</v>
      </c>
      <c r="CT161" s="230" t="s">
        <v>14</v>
      </c>
      <c r="CU161" s="230">
        <v>0</v>
      </c>
      <c r="CV161" s="230">
        <v>0</v>
      </c>
      <c r="CW161" s="214">
        <v>43502</v>
      </c>
      <c r="CX161" s="228" t="s">
        <v>6459</v>
      </c>
      <c r="CY161" s="218">
        <v>3000000</v>
      </c>
      <c r="CZ161" s="218" t="s">
        <v>6457</v>
      </c>
      <c r="DA161" s="218" t="s">
        <v>74</v>
      </c>
      <c r="DB161" s="218">
        <v>1</v>
      </c>
      <c r="DC161" s="218" t="s">
        <v>6466</v>
      </c>
      <c r="DD161" s="218" t="s">
        <v>6458</v>
      </c>
      <c r="DE161" s="220">
        <v>45039</v>
      </c>
      <c r="DF161" s="227" t="s">
        <v>6461</v>
      </c>
      <c r="DG161" s="213">
        <v>0</v>
      </c>
      <c r="DH161" s="230" t="s">
        <v>6441</v>
      </c>
      <c r="DI161" s="230" t="s">
        <v>1882</v>
      </c>
      <c r="DJ161" s="230">
        <v>2</v>
      </c>
      <c r="DK161" s="230" t="s">
        <v>5638</v>
      </c>
      <c r="DL161" s="230" t="s">
        <v>6460</v>
      </c>
      <c r="DM161" s="214">
        <v>45039</v>
      </c>
      <c r="DN161" s="228" t="s">
        <v>6465</v>
      </c>
      <c r="DO161" s="218">
        <v>13585000</v>
      </c>
      <c r="DP161" s="228" t="s">
        <v>6462</v>
      </c>
      <c r="DQ161" s="228" t="s">
        <v>1882</v>
      </c>
      <c r="DR161" s="228">
        <v>2</v>
      </c>
      <c r="DS161" s="228" t="s">
        <v>6464</v>
      </c>
      <c r="DT161" s="228" t="s">
        <v>6463</v>
      </c>
      <c r="DU161" s="229">
        <v>45039</v>
      </c>
      <c r="DV161" s="227" t="s">
        <v>6467</v>
      </c>
      <c r="DW161" s="213">
        <v>3000000</v>
      </c>
      <c r="DX161" s="230" t="s">
        <v>6457</v>
      </c>
      <c r="DY161" s="230" t="s">
        <v>74</v>
      </c>
      <c r="DZ161" s="230">
        <v>1</v>
      </c>
      <c r="EA161" s="230" t="s">
        <v>6466</v>
      </c>
      <c r="EB161" s="230" t="s">
        <v>6458</v>
      </c>
      <c r="EC161" s="214">
        <v>45039</v>
      </c>
      <c r="ED161" s="228" t="s">
        <v>6469</v>
      </c>
      <c r="EE161" s="218">
        <v>0</v>
      </c>
      <c r="EF161" s="228" t="s">
        <v>6457</v>
      </c>
      <c r="EG161" s="228" t="s">
        <v>74</v>
      </c>
      <c r="EH161" s="228">
        <v>1</v>
      </c>
      <c r="EI161" s="228" t="s">
        <v>6468</v>
      </c>
      <c r="EJ161" s="228" t="s">
        <v>6458</v>
      </c>
      <c r="EK161" s="229">
        <v>45039</v>
      </c>
      <c r="EL161" s="227" t="s">
        <v>6470</v>
      </c>
      <c r="EM161" s="213">
        <v>0</v>
      </c>
      <c r="EN161" s="230" t="s">
        <v>6457</v>
      </c>
      <c r="EO161" s="230" t="s">
        <v>74</v>
      </c>
      <c r="EP161" s="230">
        <v>1</v>
      </c>
      <c r="EQ161" s="230" t="s">
        <v>6468</v>
      </c>
      <c r="ER161" s="230" t="s">
        <v>6458</v>
      </c>
      <c r="ES161" s="214">
        <v>45039</v>
      </c>
      <c r="ET161" s="228" t="s">
        <v>6456</v>
      </c>
      <c r="EU161" s="228">
        <v>20</v>
      </c>
      <c r="EV161" s="228" t="s">
        <v>6452</v>
      </c>
      <c r="EW161" s="228" t="s">
        <v>1882</v>
      </c>
      <c r="EX161" s="228">
        <v>2</v>
      </c>
      <c r="EY161" s="228" t="s">
        <v>6455</v>
      </c>
      <c r="EZ161" s="228" t="s">
        <v>1396</v>
      </c>
      <c r="FA161" s="229">
        <v>45039</v>
      </c>
      <c r="FB161" s="227" t="s">
        <v>1488</v>
      </c>
      <c r="FC161" s="230">
        <v>4</v>
      </c>
      <c r="FD161" s="230" t="s">
        <v>14</v>
      </c>
      <c r="FE161" s="230" t="s">
        <v>30</v>
      </c>
      <c r="FF161" s="230">
        <v>2</v>
      </c>
      <c r="FG161" s="230" t="s">
        <v>1487</v>
      </c>
      <c r="FH161" s="230" t="s">
        <v>14</v>
      </c>
      <c r="FI161" s="214">
        <v>44660</v>
      </c>
      <c r="FJ161" s="227" t="s">
        <v>115</v>
      </c>
      <c r="FK161" s="228" t="s">
        <v>14</v>
      </c>
      <c r="FL161" s="228">
        <v>0</v>
      </c>
      <c r="FM161" s="228" t="s">
        <v>14</v>
      </c>
      <c r="FN161" s="228" t="s">
        <v>14</v>
      </c>
      <c r="FO161" s="228">
        <v>0</v>
      </c>
      <c r="FP161" s="218">
        <v>0</v>
      </c>
      <c r="FQ161" s="219">
        <v>43502</v>
      </c>
      <c r="FR161" s="227" t="s">
        <v>116</v>
      </c>
      <c r="FS161" s="230" t="s">
        <v>14</v>
      </c>
      <c r="FT161" s="230">
        <v>0</v>
      </c>
      <c r="FU161" s="230" t="s">
        <v>14</v>
      </c>
      <c r="FV161" s="230" t="s">
        <v>14</v>
      </c>
      <c r="FW161" s="230">
        <v>0</v>
      </c>
      <c r="FX161" s="230">
        <v>0</v>
      </c>
      <c r="FY161" s="214">
        <v>43502</v>
      </c>
      <c r="FZ161" s="228" t="s">
        <v>2608</v>
      </c>
      <c r="GA161" s="228">
        <v>1</v>
      </c>
      <c r="GB161" s="228" t="s">
        <v>2373</v>
      </c>
      <c r="GC161" s="228" t="s">
        <v>30</v>
      </c>
      <c r="GD161" s="228">
        <v>2</v>
      </c>
      <c r="GE161" s="228" t="s">
        <v>14</v>
      </c>
      <c r="GF161" s="228" t="s">
        <v>14</v>
      </c>
      <c r="GG161" s="229">
        <v>44861</v>
      </c>
      <c r="GH161" s="227" t="s">
        <v>2614</v>
      </c>
      <c r="GI161" s="230">
        <v>0</v>
      </c>
      <c r="GJ161" s="230" t="s">
        <v>2373</v>
      </c>
      <c r="GK161" s="230" t="s">
        <v>30</v>
      </c>
      <c r="GL161" s="230">
        <v>2</v>
      </c>
      <c r="GM161" s="230" t="s">
        <v>14</v>
      </c>
      <c r="GN161" s="230" t="s">
        <v>14</v>
      </c>
      <c r="GO161" s="214">
        <v>44861</v>
      </c>
      <c r="GP161" s="228" t="s">
        <v>2609</v>
      </c>
      <c r="GQ161" s="228">
        <v>1</v>
      </c>
      <c r="GR161" s="228" t="s">
        <v>2373</v>
      </c>
      <c r="GS161" s="228" t="s">
        <v>30</v>
      </c>
      <c r="GT161" s="228">
        <v>2</v>
      </c>
      <c r="GU161" s="228" t="s">
        <v>14</v>
      </c>
      <c r="GV161" s="228" t="s">
        <v>14</v>
      </c>
      <c r="GW161" s="229">
        <v>44861</v>
      </c>
      <c r="GX161" s="227" t="s">
        <v>2615</v>
      </c>
      <c r="GY161" s="230">
        <v>0</v>
      </c>
      <c r="GZ161" s="230" t="s">
        <v>2373</v>
      </c>
      <c r="HA161" s="230" t="s">
        <v>30</v>
      </c>
      <c r="HB161" s="230">
        <v>2</v>
      </c>
      <c r="HC161" s="230" t="s">
        <v>14</v>
      </c>
      <c r="HD161" s="230" t="s">
        <v>14</v>
      </c>
      <c r="HE161" s="214">
        <v>44861</v>
      </c>
      <c r="HF161" s="228" t="s">
        <v>2607</v>
      </c>
      <c r="HG161" s="228">
        <v>0</v>
      </c>
      <c r="HH161" s="228" t="s">
        <v>2373</v>
      </c>
      <c r="HI161" s="228" t="s">
        <v>30</v>
      </c>
      <c r="HJ161" s="228">
        <v>2</v>
      </c>
      <c r="HK161" s="228" t="s">
        <v>14</v>
      </c>
      <c r="HL161" s="228" t="s">
        <v>14</v>
      </c>
      <c r="HM161" s="229">
        <v>44861</v>
      </c>
      <c r="HN161" s="227" t="s">
        <v>2613</v>
      </c>
      <c r="HO161" s="230">
        <v>0</v>
      </c>
      <c r="HP161" s="230" t="s">
        <v>2373</v>
      </c>
      <c r="HQ161" s="230" t="s">
        <v>30</v>
      </c>
      <c r="HR161" s="230">
        <v>2</v>
      </c>
      <c r="HS161" s="230" t="s">
        <v>14</v>
      </c>
      <c r="HT161" s="230" t="s">
        <v>14</v>
      </c>
      <c r="HU161" s="214">
        <v>44861</v>
      </c>
      <c r="HV161" s="228" t="s">
        <v>2610</v>
      </c>
      <c r="HW161" s="228">
        <v>1</v>
      </c>
      <c r="HX161" s="228" t="s">
        <v>2373</v>
      </c>
      <c r="HY161" s="228" t="s">
        <v>30</v>
      </c>
      <c r="HZ161" s="228">
        <v>2</v>
      </c>
      <c r="IA161" s="228" t="s">
        <v>14</v>
      </c>
      <c r="IB161" s="228" t="s">
        <v>14</v>
      </c>
      <c r="IC161" s="229">
        <v>44861</v>
      </c>
      <c r="ID161" s="227" t="s">
        <v>2612</v>
      </c>
      <c r="IE161" s="230">
        <v>2</v>
      </c>
      <c r="IF161" s="230" t="s">
        <v>2373</v>
      </c>
      <c r="IG161" s="230" t="s">
        <v>30</v>
      </c>
      <c r="IH161" s="230">
        <v>2</v>
      </c>
      <c r="II161" s="230" t="s">
        <v>14</v>
      </c>
      <c r="IJ161" s="230" t="s">
        <v>14</v>
      </c>
      <c r="IK161" s="214">
        <v>44861</v>
      </c>
      <c r="IL161" s="228" t="s">
        <v>2611</v>
      </c>
      <c r="IM161" s="228">
        <v>3</v>
      </c>
      <c r="IN161" s="228" t="s">
        <v>2373</v>
      </c>
      <c r="IO161" s="228" t="s">
        <v>30</v>
      </c>
      <c r="IP161" s="228">
        <v>2</v>
      </c>
      <c r="IQ161" s="228" t="s">
        <v>14</v>
      </c>
      <c r="IR161" s="228" t="s">
        <v>14</v>
      </c>
      <c r="IS161" s="229">
        <v>44861</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1"/>
  <sheetViews>
    <sheetView zoomScale="80" zoomScaleNormal="80" workbookViewId="0"/>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8508</v>
      </c>
      <c r="C1" s="16" t="s">
        <v>8505</v>
      </c>
      <c r="D1" s="16" t="s">
        <v>8506</v>
      </c>
      <c r="E1" s="11" t="s">
        <v>8507</v>
      </c>
      <c r="F1" s="38" t="s">
        <v>8622</v>
      </c>
      <c r="G1" s="38" t="s">
        <v>8623</v>
      </c>
      <c r="H1" s="38" t="s">
        <v>8624</v>
      </c>
      <c r="I1" s="38" t="s">
        <v>8625</v>
      </c>
      <c r="J1" s="38" t="s">
        <v>8626</v>
      </c>
      <c r="K1" s="38" t="s">
        <v>8627</v>
      </c>
      <c r="L1" s="38" t="s">
        <v>8628</v>
      </c>
      <c r="M1" s="38" t="s">
        <v>8629</v>
      </c>
      <c r="N1" s="38" t="s">
        <v>8630</v>
      </c>
      <c r="O1" s="38" t="s">
        <v>8631</v>
      </c>
      <c r="P1" s="39" t="s">
        <v>8632</v>
      </c>
      <c r="Q1" s="38" t="s">
        <v>8633</v>
      </c>
      <c r="R1" s="38" t="s">
        <v>8634</v>
      </c>
      <c r="S1" s="38" t="s">
        <v>8635</v>
      </c>
      <c r="T1" s="38" t="s">
        <v>8636</v>
      </c>
      <c r="U1" s="38" t="s">
        <v>8637</v>
      </c>
      <c r="V1" s="39" t="s">
        <v>8638</v>
      </c>
      <c r="W1" s="39" t="s">
        <v>8639</v>
      </c>
      <c r="X1" s="39" t="s">
        <v>8640</v>
      </c>
      <c r="Y1" s="39" t="s">
        <v>2375</v>
      </c>
      <c r="Z1" s="39" t="s">
        <v>2381</v>
      </c>
      <c r="AA1" s="39" t="s">
        <v>2377</v>
      </c>
      <c r="AB1" s="39" t="s">
        <v>2387</v>
      </c>
      <c r="AC1" s="39" t="s">
        <v>2372</v>
      </c>
      <c r="AD1" s="39" t="s">
        <v>2379</v>
      </c>
      <c r="AE1" s="39" t="s">
        <v>2383</v>
      </c>
      <c r="AF1" s="39" t="s">
        <v>8583</v>
      </c>
      <c r="AG1" s="39" t="s">
        <v>2393</v>
      </c>
    </row>
    <row r="2" spans="1:33" ht="26.1" customHeight="1" x14ac:dyDescent="0.25">
      <c r="A2" s="45">
        <f>'Core Indicators'!A:A</f>
        <v>0</v>
      </c>
      <c r="B2" s="18"/>
      <c r="C2" s="18"/>
      <c r="D2" s="18"/>
      <c r="E2" s="11"/>
      <c r="F2" s="12" t="s">
        <v>8641</v>
      </c>
      <c r="G2" s="12" t="s">
        <v>8642</v>
      </c>
      <c r="H2" s="12" t="s">
        <v>8642</v>
      </c>
      <c r="I2" s="12" t="s">
        <v>8642</v>
      </c>
      <c r="J2" s="12" t="s">
        <v>8642</v>
      </c>
      <c r="K2" s="12"/>
      <c r="L2" s="12" t="s">
        <v>8642</v>
      </c>
      <c r="M2" s="12" t="s">
        <v>8642</v>
      </c>
      <c r="N2" s="12" t="s">
        <v>8642</v>
      </c>
      <c r="O2" s="12" t="s">
        <v>8642</v>
      </c>
      <c r="P2" s="12" t="s">
        <v>8643</v>
      </c>
      <c r="Q2" s="12" t="s">
        <v>8642</v>
      </c>
      <c r="R2" s="12" t="s">
        <v>8642</v>
      </c>
      <c r="S2" s="12" t="s">
        <v>8642</v>
      </c>
      <c r="T2" s="12" t="s">
        <v>8642</v>
      </c>
      <c r="U2" s="12" t="s">
        <v>8642</v>
      </c>
      <c r="V2" s="12" t="s">
        <v>8642</v>
      </c>
      <c r="W2" s="12" t="s">
        <v>8642</v>
      </c>
      <c r="X2" s="12" t="s">
        <v>8642</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37600000</v>
      </c>
      <c r="I3" s="41">
        <f>'Core Indicators'!AM3</f>
        <v>22411000</v>
      </c>
      <c r="J3" s="41">
        <f>'Core Indicators'!AU3</f>
        <v>2949</v>
      </c>
      <c r="K3" s="41" t="str">
        <f>'Core Indicators'!BC3</f>
        <v>x</v>
      </c>
      <c r="L3" s="41">
        <f>'Core Indicators'!BK3</f>
        <v>893</v>
      </c>
      <c r="M3" s="41" t="str">
        <f>'Core Indicators'!BS3</f>
        <v>x</v>
      </c>
      <c r="N3" s="41" t="str">
        <f>'Core Indicators'!CA3</f>
        <v>x</v>
      </c>
      <c r="O3" s="41" t="e">
        <f>'Core Indicators'!CI3</f>
        <v>#N/A</v>
      </c>
      <c r="P3" s="41">
        <f>'Core Indicators'!CQ3</f>
        <v>13114</v>
      </c>
      <c r="Q3" s="41">
        <f>'Core Indicators'!DG3</f>
        <v>5500000</v>
      </c>
      <c r="R3" s="41">
        <f>'Core Indicators'!DO3</f>
        <v>9200000</v>
      </c>
      <c r="S3" s="41">
        <f>'Core Indicators'!DW3</f>
        <v>13700000</v>
      </c>
      <c r="T3" s="41">
        <f>'Core Indicators'!EE3</f>
        <v>14700000</v>
      </c>
      <c r="U3" s="41">
        <f>'Core Indicators'!EM3</f>
        <v>0</v>
      </c>
      <c r="V3" s="41">
        <f>'Core Indicators'!FC3</f>
        <v>5</v>
      </c>
      <c r="W3" s="41" t="str">
        <f>'Core Indicators'!FK3</f>
        <v>x</v>
      </c>
      <c r="X3" s="41" t="str">
        <f>'Core Indicators'!FS3</f>
        <v>x</v>
      </c>
      <c r="Y3" s="41">
        <f>'Core Indicators'!GA3</f>
        <v>1</v>
      </c>
      <c r="Z3" s="41">
        <f>'Core Indicators'!GI3</f>
        <v>1</v>
      </c>
      <c r="AA3" s="41">
        <f>'Core Indicators'!GQ3</f>
        <v>3</v>
      </c>
      <c r="AB3" s="41">
        <f>'Core Indicators'!GY3</f>
        <v>3</v>
      </c>
      <c r="AC3" s="41">
        <f>'Core Indicators'!HG3</f>
        <v>2</v>
      </c>
      <c r="AD3" s="41">
        <f>'Core Indicators'!HO3</f>
        <v>2</v>
      </c>
      <c r="AE3" s="41">
        <f>'Core Indicators'!HW3</f>
        <v>2</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1246700</v>
      </c>
      <c r="G4" s="42">
        <f>'Core Indicators'!W4</f>
        <v>2750000</v>
      </c>
      <c r="H4" s="42">
        <f>'Core Indicators'!AE4</f>
        <v>2267000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483000</v>
      </c>
      <c r="R4" s="42">
        <f>'Core Indicators'!DO4</f>
        <v>683000</v>
      </c>
      <c r="S4" s="42">
        <f>'Core Indicators'!DW4</f>
        <v>1167000</v>
      </c>
      <c r="T4" s="42">
        <f>'Core Indicators'!EE4</f>
        <v>417000</v>
      </c>
      <c r="U4" s="42">
        <f>'Core Indicators'!EM4</f>
        <v>0</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0</v>
      </c>
    </row>
    <row r="5" spans="1:33" s="43" customFormat="1" ht="20.100000000000001" customHeight="1" x14ac:dyDescent="0.25">
      <c r="A5" s="62" t="str">
        <f>'Core Indicators'!A:A</f>
        <v>Nagorno-Karabakh Conflict in Armenia</v>
      </c>
      <c r="B5" s="62" t="str">
        <f>'Core Indicators'!B:B</f>
        <v>Conflict,Displacement</v>
      </c>
      <c r="C5" s="62" t="str">
        <f>'Core Indicators'!C5</f>
        <v>ARM002</v>
      </c>
      <c r="D5" s="62" t="str">
        <f>'Core Indicators'!D5</f>
        <v>Armenia</v>
      </c>
      <c r="E5" s="62" t="str">
        <f>'Core Indicators'!E5</f>
        <v>ARM</v>
      </c>
      <c r="F5" s="41">
        <f>'Core Indicators'!O5</f>
        <v>4399</v>
      </c>
      <c r="G5" s="41">
        <f>'Core Indicators'!W5</f>
        <v>1626000</v>
      </c>
      <c r="H5" s="41">
        <f>'Core Indicators'!AE5</f>
        <v>34000</v>
      </c>
      <c r="I5" s="41">
        <f>'Core Indicators'!AM5</f>
        <v>27000</v>
      </c>
      <c r="J5" s="41" t="str">
        <f>'Core Indicators'!AU5</f>
        <v>x</v>
      </c>
      <c r="K5" s="41" t="str">
        <f>'Core Indicators'!BC5</f>
        <v>x</v>
      </c>
      <c r="L5" s="41">
        <f>'Core Indicators'!BK5</f>
        <v>3</v>
      </c>
      <c r="M5" s="41" t="str">
        <f>'Core Indicators'!BS5</f>
        <v>x</v>
      </c>
      <c r="N5" s="41" t="str">
        <f>'Core Indicators'!CA5</f>
        <v>x</v>
      </c>
      <c r="O5" s="41" t="e">
        <f>'Core Indicators'!CI5</f>
        <v>#N/A</v>
      </c>
      <c r="P5" s="41" t="str">
        <f>'Core Indicators'!CQ5</f>
        <v>x</v>
      </c>
      <c r="Q5" s="41">
        <f>'Core Indicators'!DG5</f>
        <v>1593000</v>
      </c>
      <c r="R5" s="41">
        <f>'Core Indicators'!DO5</f>
        <v>7000</v>
      </c>
      <c r="S5" s="41">
        <f>'Core Indicators'!DW5</f>
        <v>27000</v>
      </c>
      <c r="T5" s="41">
        <f>'Core Indicators'!EE5</f>
        <v>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1</v>
      </c>
      <c r="AG5" s="41">
        <f>'Core Indicators'!IM5</f>
        <v>0</v>
      </c>
    </row>
    <row r="6" spans="1:33" s="43" customFormat="1" ht="20.100000000000001" customHeight="1" x14ac:dyDescent="0.25">
      <c r="A6" s="233" t="str">
        <f>'Core Indicators'!A:A</f>
        <v>Nagorno-Karabakh conflict in Azerbaijan</v>
      </c>
      <c r="B6" s="233" t="str">
        <f>'Core Indicators'!B:B</f>
        <v>Conflict,Displacement</v>
      </c>
      <c r="C6" s="233" t="str">
        <f>'Core Indicators'!C6</f>
        <v>AZE002</v>
      </c>
      <c r="D6" s="233" t="str">
        <f>'Core Indicators'!D6</f>
        <v>Azerbaijan</v>
      </c>
      <c r="E6" s="233" t="str">
        <f>'Core Indicators'!E6</f>
        <v>AZE</v>
      </c>
      <c r="F6" s="42">
        <f>'Core Indicators'!O6</f>
        <v>31560</v>
      </c>
      <c r="G6" s="42">
        <f>'Core Indicators'!W6</f>
        <v>2826000</v>
      </c>
      <c r="H6" s="42">
        <f>'Core Indicators'!AE6</f>
        <v>2826000</v>
      </c>
      <c r="I6" s="42">
        <f>'Core Indicators'!AM6</f>
        <v>90000</v>
      </c>
      <c r="J6" s="42" t="str">
        <f>'Core Indicators'!AU6</f>
        <v>x</v>
      </c>
      <c r="K6" s="42" t="str">
        <f>'Core Indicators'!BC6</f>
        <v>x</v>
      </c>
      <c r="L6" s="42">
        <f>'Core Indicators'!BK6</f>
        <v>5</v>
      </c>
      <c r="M6" s="42" t="str">
        <f>'Core Indicators'!BS6</f>
        <v>x</v>
      </c>
      <c r="N6" s="42" t="str">
        <f>'Core Indicators'!CA6</f>
        <v>x</v>
      </c>
      <c r="O6" s="42" t="e">
        <f>'Core Indicators'!CI6</f>
        <v>#N/A</v>
      </c>
      <c r="P6" s="42" t="str">
        <f>'Core Indicators'!CQ6</f>
        <v>x</v>
      </c>
      <c r="Q6" s="42">
        <f>'Core Indicators'!DG6</f>
        <v>0</v>
      </c>
      <c r="R6" s="42">
        <f>'Core Indicators'!DO6</f>
        <v>2826000</v>
      </c>
      <c r="S6" s="42">
        <f>'Core Indicators'!DW6</f>
        <v>0</v>
      </c>
      <c r="T6" s="42">
        <f>'Core Indicators'!EE6</f>
        <v>0</v>
      </c>
      <c r="U6" s="42">
        <f>'Core Indicators'!EM6</f>
        <v>0</v>
      </c>
      <c r="V6" s="42">
        <f>'Core Indicators'!FC6</f>
        <v>3</v>
      </c>
      <c r="W6" s="42" t="str">
        <f>'Core Indicators'!FK6</f>
        <v>x</v>
      </c>
      <c r="X6" s="42" t="str">
        <f>'Core Indicators'!FS6</f>
        <v>x</v>
      </c>
      <c r="Y6" s="42">
        <f>'Core Indicators'!GA6</f>
        <v>1</v>
      </c>
      <c r="Z6" s="42">
        <f>'Core Indicators'!GI6</f>
        <v>0</v>
      </c>
      <c r="AA6" s="42">
        <f>'Core Indicators'!GQ6</f>
        <v>1</v>
      </c>
      <c r="AB6" s="42">
        <f>'Core Indicators'!GY6</f>
        <v>0</v>
      </c>
      <c r="AC6" s="42">
        <f>'Core Indicators'!HG6</f>
        <v>0</v>
      </c>
      <c r="AD6" s="42">
        <f>'Core Indicators'!HO6</f>
        <v>0</v>
      </c>
      <c r="AE6" s="42">
        <f>'Core Indicators'!HW6</f>
        <v>0</v>
      </c>
      <c r="AF6" s="42">
        <f>'Core Indicators'!IE6</f>
        <v>2</v>
      </c>
      <c r="AG6" s="42">
        <f>'Core Indicators'!IM6</f>
        <v>0</v>
      </c>
    </row>
    <row r="7" spans="1:33" s="43" customFormat="1" ht="20.100000000000001" customHeight="1" x14ac:dyDescent="0.25">
      <c r="A7" s="62" t="str">
        <f>'Core Indicators'!A:A</f>
        <v>Complex in Burundi</v>
      </c>
      <c r="B7" s="62" t="str">
        <f>'Core Indicators'!B:B</f>
        <v>Violence,Displacement,Floods</v>
      </c>
      <c r="C7" s="62" t="str">
        <f>'Core Indicators'!C7</f>
        <v>BDI001</v>
      </c>
      <c r="D7" s="62" t="str">
        <f>'Core Indicators'!D7</f>
        <v>Burundi</v>
      </c>
      <c r="E7" s="62" t="str">
        <f>'Core Indicators'!E7</f>
        <v>BDI</v>
      </c>
      <c r="F7" s="41">
        <f>'Core Indicators'!O7</f>
        <v>25680</v>
      </c>
      <c r="G7" s="41">
        <f>'Core Indicators'!W7</f>
        <v>13000000</v>
      </c>
      <c r="H7" s="41">
        <f>'Core Indicators'!AE7</f>
        <v>13000000</v>
      </c>
      <c r="I7" s="41">
        <f>'Core Indicators'!AM7</f>
        <v>631000</v>
      </c>
      <c r="J7" s="41" t="str">
        <f>'Core Indicators'!AU7</f>
        <v>x</v>
      </c>
      <c r="K7" s="41">
        <f>'Core Indicators'!BC7</f>
        <v>283000</v>
      </c>
      <c r="L7" s="41">
        <f>'Core Indicators'!BK7</f>
        <v>142</v>
      </c>
      <c r="M7" s="41" t="str">
        <f>'Core Indicators'!BS7</f>
        <v>x</v>
      </c>
      <c r="N7" s="41" t="str">
        <f>'Core Indicators'!CA7</f>
        <v>x</v>
      </c>
      <c r="O7" s="41" t="e">
        <f>'Core Indicators'!CI7</f>
        <v>#N/A</v>
      </c>
      <c r="P7" s="41">
        <f>'Core Indicators'!CQ7</f>
        <v>444</v>
      </c>
      <c r="Q7" s="41">
        <f>'Core Indicators'!DG7</f>
        <v>0</v>
      </c>
      <c r="R7" s="41">
        <f>'Core Indicators'!DO7</f>
        <v>11200000</v>
      </c>
      <c r="S7" s="41">
        <f>'Core Indicators'!DW7</f>
        <v>1692000</v>
      </c>
      <c r="T7" s="41">
        <f>'Core Indicators'!EE7</f>
        <v>108000</v>
      </c>
      <c r="U7" s="41">
        <f>'Core Indicators'!EM7</f>
        <v>0</v>
      </c>
      <c r="V7" s="41">
        <f>'Core Indicators'!FC7</f>
        <v>5</v>
      </c>
      <c r="W7" s="41" t="str">
        <f>'Core Indicators'!FK7</f>
        <v>x</v>
      </c>
      <c r="X7" s="41" t="str">
        <f>'Core Indicators'!FS7</f>
        <v>x</v>
      </c>
      <c r="Y7" s="41">
        <f>'Core Indicators'!GA7</f>
        <v>0</v>
      </c>
      <c r="Z7" s="41">
        <f>'Core Indicators'!GI7</f>
        <v>1</v>
      </c>
      <c r="AA7" s="41">
        <f>'Core Indicators'!GQ7</f>
        <v>1</v>
      </c>
      <c r="AB7" s="41">
        <f>'Core Indicators'!GY7</f>
        <v>0</v>
      </c>
      <c r="AC7" s="41">
        <f>'Core Indicators'!HG7</f>
        <v>0</v>
      </c>
      <c r="AD7" s="41">
        <f>'Core Indicators'!HO7</f>
        <v>1</v>
      </c>
      <c r="AE7" s="41">
        <f>'Core Indicators'!HW7</f>
        <v>0</v>
      </c>
      <c r="AF7" s="41">
        <f>'Core Indicators'!IE7</f>
        <v>0</v>
      </c>
      <c r="AG7" s="41">
        <f>'Core Indicators'!IM7</f>
        <v>2</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166000</v>
      </c>
      <c r="G8" s="42">
        <f>'Core Indicators'!W8</f>
        <v>3832000</v>
      </c>
      <c r="H8" s="42">
        <f>'Core Indicators'!AE8</f>
        <v>3832000</v>
      </c>
      <c r="I8" s="42">
        <f>'Core Indicators'!AM8</f>
        <v>2032000</v>
      </c>
      <c r="J8" s="42" t="str">
        <f>'Core Indicators'!AU8</f>
        <v>x</v>
      </c>
      <c r="K8" s="42" t="str">
        <f>'Core Indicators'!BC8</f>
        <v>x</v>
      </c>
      <c r="L8" s="42">
        <f>'Core Indicators'!BK8</f>
        <v>2574</v>
      </c>
      <c r="M8" s="42" t="str">
        <f>'Core Indicators'!BS8</f>
        <v>x</v>
      </c>
      <c r="N8" s="42" t="str">
        <f>'Core Indicators'!CA8</f>
        <v>x</v>
      </c>
      <c r="O8" s="42" t="e">
        <f>'Core Indicators'!CI8</f>
        <v>#N/A</v>
      </c>
      <c r="P8" s="42" t="str">
        <f>'Core Indicators'!CQ8</f>
        <v>x</v>
      </c>
      <c r="Q8" s="42">
        <f>'Core Indicators'!DG8</f>
        <v>0</v>
      </c>
      <c r="R8" s="42">
        <f>'Core Indicators'!DO8</f>
        <v>0</v>
      </c>
      <c r="S8" s="42">
        <f>'Core Indicators'!DW8</f>
        <v>1767000</v>
      </c>
      <c r="T8" s="42">
        <f>'Core Indicators'!EE8</f>
        <v>1976000</v>
      </c>
      <c r="U8" s="42">
        <f>'Core Indicators'!EM8</f>
        <v>89000</v>
      </c>
      <c r="V8" s="42">
        <f>'Core Indicators'!FC8</f>
        <v>4</v>
      </c>
      <c r="W8" s="42" t="str">
        <f>'Core Indicators'!FK8</f>
        <v>x</v>
      </c>
      <c r="X8" s="42" t="str">
        <f>'Core Indicators'!FS8</f>
        <v>x</v>
      </c>
      <c r="Y8" s="42">
        <f>'Core Indicators'!GA8</f>
        <v>1</v>
      </c>
      <c r="Z8" s="42">
        <f>'Core Indicators'!GI8</f>
        <v>3</v>
      </c>
      <c r="AA8" s="42">
        <f>'Core Indicators'!GQ8</f>
        <v>3</v>
      </c>
      <c r="AB8" s="42">
        <f>'Core Indicators'!GY8</f>
        <v>2</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Rohingya refugee crisis</v>
      </c>
      <c r="B9" s="62" t="str">
        <f>'Core Indicators'!B:B</f>
        <v>Conflict,Violence,Displacement</v>
      </c>
      <c r="C9" s="62" t="str">
        <f>'Core Indicators'!C9</f>
        <v>BGD002</v>
      </c>
      <c r="D9" s="62" t="str">
        <f>'Core Indicators'!D9</f>
        <v>Bangladesh</v>
      </c>
      <c r="E9" s="62" t="str">
        <f>'Core Indicators'!E9</f>
        <v>BGD</v>
      </c>
      <c r="F9" s="41">
        <f>'Core Indicators'!O9</f>
        <v>730.46</v>
      </c>
      <c r="G9" s="41">
        <f>'Core Indicators'!W9</f>
        <v>1498000</v>
      </c>
      <c r="H9" s="41">
        <f>'Core Indicators'!AE9</f>
        <v>1498000</v>
      </c>
      <c r="I9" s="41">
        <f>'Core Indicators'!AM9</f>
        <v>961000</v>
      </c>
      <c r="J9" s="41">
        <f>'Core Indicators'!AU9</f>
        <v>0</v>
      </c>
      <c r="K9" s="41">
        <f>'Core Indicators'!BC9</f>
        <v>0</v>
      </c>
      <c r="L9" s="41">
        <f>'Core Indicators'!BK9</f>
        <v>29</v>
      </c>
      <c r="M9" s="41" t="str">
        <f>'Core Indicators'!BS9</f>
        <v>x</v>
      </c>
      <c r="N9" s="41" t="str">
        <f>'Core Indicators'!CA9</f>
        <v>x</v>
      </c>
      <c r="O9" s="41" t="e">
        <f>'Core Indicators'!CI9</f>
        <v>#N/A</v>
      </c>
      <c r="P9" s="41" t="str">
        <f>'Core Indicators'!CQ9</f>
        <v>x</v>
      </c>
      <c r="Q9" s="41">
        <f>'Core Indicators'!DG9</f>
        <v>0</v>
      </c>
      <c r="R9" s="41">
        <f>'Core Indicators'!DO9</f>
        <v>0</v>
      </c>
      <c r="S9" s="41">
        <f>'Core Indicators'!DW9</f>
        <v>1498000</v>
      </c>
      <c r="T9" s="41">
        <f>'Core Indicators'!EE9</f>
        <v>0</v>
      </c>
      <c r="U9" s="41">
        <f>'Core Indicators'!EM9</f>
        <v>0</v>
      </c>
      <c r="V9" s="41">
        <f>'Core Indicators'!FC9</f>
        <v>3</v>
      </c>
      <c r="W9" s="41">
        <f>'Core Indicators'!FK9</f>
        <v>0</v>
      </c>
      <c r="X9" s="41">
        <f>'Core Indicators'!FS9</f>
        <v>0</v>
      </c>
      <c r="Y9" s="41">
        <f>'Core Indicators'!GA9</f>
        <v>2</v>
      </c>
      <c r="Z9" s="41">
        <f>'Core Indicators'!GI9</f>
        <v>1</v>
      </c>
      <c r="AA9" s="41">
        <f>'Core Indicators'!GQ9</f>
        <v>1</v>
      </c>
      <c r="AB9" s="41">
        <f>'Core Indicators'!GY9</f>
        <v>0</v>
      </c>
      <c r="AC9" s="41">
        <f>'Core Indicators'!HG9</f>
        <v>1</v>
      </c>
      <c r="AD9" s="41">
        <f>'Core Indicators'!HO9</f>
        <v>2</v>
      </c>
      <c r="AE9" s="41">
        <f>'Core Indicators'!HW9</f>
        <v>0</v>
      </c>
      <c r="AF9" s="41">
        <f>'Core Indicators'!IE9</f>
        <v>0</v>
      </c>
      <c r="AG9" s="41">
        <f>'Core Indicators'!IM9</f>
        <v>1</v>
      </c>
    </row>
    <row r="10" spans="1:33" s="43" customFormat="1" ht="20.100000000000001" customHeight="1" x14ac:dyDescent="0.25">
      <c r="A10" s="233" t="str">
        <f>'Core Indicators'!A:A</f>
        <v>Country level Brazil</v>
      </c>
      <c r="B10" s="233" t="str">
        <f>'Core Indicators'!B:B</f>
        <v>Displacement,Floods</v>
      </c>
      <c r="C10" s="233" t="str">
        <f>'Core Indicators'!C10</f>
        <v>BRA001</v>
      </c>
      <c r="D10" s="233" t="str">
        <f>'Core Indicators'!D10</f>
        <v>Brazil</v>
      </c>
      <c r="E10" s="233" t="str">
        <f>'Core Indicators'!E10</f>
        <v>BRA</v>
      </c>
      <c r="F10" s="42">
        <f>'Core Indicators'!O10</f>
        <v>8358140</v>
      </c>
      <c r="G10" s="42">
        <f>'Core Indicators'!W10</f>
        <v>99944000</v>
      </c>
      <c r="H10" s="42">
        <f>'Core Indicators'!AE10</f>
        <v>1183000</v>
      </c>
      <c r="I10" s="42">
        <f>'Core Indicators'!AM10</f>
        <v>629000</v>
      </c>
      <c r="J10" s="42" t="str">
        <f>'Core Indicators'!AU10</f>
        <v>x</v>
      </c>
      <c r="K10" s="42" t="str">
        <f>'Core Indicators'!BC10</f>
        <v>x</v>
      </c>
      <c r="L10" s="42">
        <f>'Core Indicators'!BK10</f>
        <v>7266</v>
      </c>
      <c r="M10" s="42" t="str">
        <f>'Core Indicators'!BS10</f>
        <v>x</v>
      </c>
      <c r="N10" s="42">
        <f>'Core Indicators'!CA10</f>
        <v>50</v>
      </c>
      <c r="O10" s="42" t="e">
        <f>'Core Indicators'!CI10</f>
        <v>#N/A</v>
      </c>
      <c r="P10" s="42" t="str">
        <f>'Core Indicators'!CQ10</f>
        <v>x</v>
      </c>
      <c r="Q10" s="42">
        <f>'Core Indicators'!DG10</f>
        <v>98761000</v>
      </c>
      <c r="R10" s="42">
        <f>'Core Indicators'!DO10</f>
        <v>883000</v>
      </c>
      <c r="S10" s="42">
        <f>'Core Indicators'!DW10</f>
        <v>300000</v>
      </c>
      <c r="T10" s="42">
        <f>'Core Indicators'!EE10</f>
        <v>0</v>
      </c>
      <c r="U10" s="42">
        <f>'Core Indicators'!EM10</f>
        <v>0</v>
      </c>
      <c r="V10" s="42">
        <f>'Core Indicators'!FC10</f>
        <v>5</v>
      </c>
      <c r="W10" s="42" t="str">
        <f>'Core Indicators'!FK10</f>
        <v>x</v>
      </c>
      <c r="X10" s="42" t="str">
        <f>'Core Indicators'!FS10</f>
        <v>x</v>
      </c>
      <c r="Y10" s="42">
        <f>'Core Indicators'!GA10</f>
        <v>0</v>
      </c>
      <c r="Z10" s="42">
        <f>'Core Indicators'!GI10</f>
        <v>1</v>
      </c>
      <c r="AA10" s="42">
        <f>'Core Indicators'!GQ10</f>
        <v>0</v>
      </c>
      <c r="AB10" s="42">
        <f>'Core Indicators'!GY10</f>
        <v>0</v>
      </c>
      <c r="AC10" s="42">
        <f>'Core Indicators'!HG10</f>
        <v>0</v>
      </c>
      <c r="AD10" s="42">
        <f>'Core Indicators'!HO10</f>
        <v>0</v>
      </c>
      <c r="AE10" s="42">
        <f>'Core Indicators'!HW10</f>
        <v>0</v>
      </c>
      <c r="AF10" s="42">
        <f>'Core Indicators'!IE10</f>
        <v>0</v>
      </c>
      <c r="AG10" s="42">
        <f>'Core Indicators'!IM10</f>
        <v>3</v>
      </c>
    </row>
    <row r="11" spans="1:33" s="43" customFormat="1" ht="20.100000000000001" customHeight="1" x14ac:dyDescent="0.25">
      <c r="A11" s="62" t="str">
        <f>'Core Indicators'!A:A</f>
        <v>Venezuela displacement in Brazil</v>
      </c>
      <c r="B11" s="62" t="str">
        <f>'Core Indicators'!B:B</f>
        <v>Displacement</v>
      </c>
      <c r="C11" s="62" t="str">
        <f>'Core Indicators'!C11</f>
        <v>BRA002</v>
      </c>
      <c r="D11" s="62" t="str">
        <f>'Core Indicators'!D11</f>
        <v>Brazil</v>
      </c>
      <c r="E11" s="62" t="str">
        <f>'Core Indicators'!E11</f>
        <v>BRA</v>
      </c>
      <c r="F11" s="41">
        <f>'Core Indicators'!O11</f>
        <v>8358140</v>
      </c>
      <c r="G11" s="41">
        <f>'Core Indicators'!W11</f>
        <v>99944000</v>
      </c>
      <c r="H11" s="41">
        <f>'Core Indicators'!AE11</f>
        <v>451000</v>
      </c>
      <c r="I11" s="41">
        <f>'Core Indicators'!AM11</f>
        <v>604000</v>
      </c>
      <c r="J11" s="41" t="str">
        <f>'Core Indicators'!AU11</f>
        <v>x</v>
      </c>
      <c r="K11" s="41" t="str">
        <f>'Core Indicators'!BC11</f>
        <v>x</v>
      </c>
      <c r="L11" s="41">
        <f>'Core Indicators'!BK11</f>
        <v>7202</v>
      </c>
      <c r="M11" s="41" t="str">
        <f>'Core Indicators'!BS11</f>
        <v>x</v>
      </c>
      <c r="N11" s="41" t="str">
        <f>'Core Indicators'!CA11</f>
        <v>x</v>
      </c>
      <c r="O11" s="41" t="e">
        <f>'Core Indicators'!CI11</f>
        <v>#N/A</v>
      </c>
      <c r="P11" s="41" t="str">
        <f>'Core Indicators'!CQ11</f>
        <v>x</v>
      </c>
      <c r="Q11" s="41">
        <f>'Core Indicators'!DG11</f>
        <v>99425000</v>
      </c>
      <c r="R11" s="41">
        <f>'Core Indicators'!DO11</f>
        <v>153000</v>
      </c>
      <c r="S11" s="41">
        <f>'Core Indicators'!DW11</f>
        <v>298000</v>
      </c>
      <c r="T11" s="41">
        <f>'Core Indicators'!EE11</f>
        <v>0</v>
      </c>
      <c r="U11" s="41">
        <f>'Core Indicators'!EM11</f>
        <v>0</v>
      </c>
      <c r="V11" s="41">
        <f>'Core Indicators'!FC11</f>
        <v>5</v>
      </c>
      <c r="W11" s="41" t="str">
        <f>'Core Indicators'!FK11</f>
        <v>x</v>
      </c>
      <c r="X11" s="41" t="str">
        <f>'Core Indicators'!FS11</f>
        <v>x</v>
      </c>
      <c r="Y11" s="41">
        <f>'Core Indicators'!GA11</f>
        <v>0</v>
      </c>
      <c r="Z11" s="41">
        <f>'Core Indicators'!GI11</f>
        <v>1</v>
      </c>
      <c r="AA11" s="41">
        <f>'Core Indicators'!GQ11</f>
        <v>0</v>
      </c>
      <c r="AB11" s="41">
        <f>'Core Indicators'!GY11</f>
        <v>0</v>
      </c>
      <c r="AC11" s="41">
        <f>'Core Indicators'!HG11</f>
        <v>0</v>
      </c>
      <c r="AD11" s="41">
        <f>'Core Indicators'!HO11</f>
        <v>0</v>
      </c>
      <c r="AE11" s="41">
        <f>'Core Indicators'!HW11</f>
        <v>0</v>
      </c>
      <c r="AF11" s="41">
        <f>'Core Indicators'!IE11</f>
        <v>0</v>
      </c>
      <c r="AG11" s="41">
        <f>'Core Indicators'!IM11</f>
        <v>3</v>
      </c>
    </row>
    <row r="12" spans="1:33" s="43" customFormat="1" ht="20.100000000000001" customHeight="1" x14ac:dyDescent="0.25">
      <c r="A12" s="233" t="str">
        <f>'Core Indicators'!A:A</f>
        <v>Floods in rainy season 2022</v>
      </c>
      <c r="B12" s="233" t="str">
        <f>'Core Indicators'!B:B</f>
        <v>Floods</v>
      </c>
      <c r="C12" s="233" t="str">
        <f>'Core Indicators'!C12</f>
        <v>BRA003</v>
      </c>
      <c r="D12" s="233" t="str">
        <f>'Core Indicators'!D12</f>
        <v>Brazil</v>
      </c>
      <c r="E12" s="233" t="str">
        <f>'Core Indicators'!E12</f>
        <v>BRA</v>
      </c>
      <c r="F12" s="42">
        <f>'Core Indicators'!O12</f>
        <v>248219</v>
      </c>
      <c r="G12" s="42">
        <f>'Core Indicators'!W12</f>
        <v>46025000</v>
      </c>
      <c r="H12" s="42">
        <f>'Core Indicators'!AE12</f>
        <v>732000</v>
      </c>
      <c r="I12" s="42">
        <f>'Core Indicators'!AM12</f>
        <v>3000</v>
      </c>
      <c r="J12" s="42" t="str">
        <f>'Core Indicators'!AU12</f>
        <v>x</v>
      </c>
      <c r="K12" s="42" t="str">
        <f>'Core Indicators'!BC12</f>
        <v>x</v>
      </c>
      <c r="L12" s="42">
        <f>'Core Indicators'!BK12</f>
        <v>64</v>
      </c>
      <c r="M12" s="42" t="str">
        <f>'Core Indicators'!BS12</f>
        <v>x</v>
      </c>
      <c r="N12" s="42">
        <f>'Core Indicators'!CA12</f>
        <v>50</v>
      </c>
      <c r="O12" s="42" t="e">
        <f>'Core Indicators'!CI12</f>
        <v>#N/A</v>
      </c>
      <c r="P12" s="42" t="str">
        <f>'Core Indicators'!CQ12</f>
        <v>x</v>
      </c>
      <c r="Q12" s="42">
        <f>'Core Indicators'!DG12</f>
        <v>45952000</v>
      </c>
      <c r="R12" s="42">
        <f>'Core Indicators'!DO12</f>
        <v>69000</v>
      </c>
      <c r="S12" s="42">
        <f>'Core Indicators'!DW12</f>
        <v>4000</v>
      </c>
      <c r="T12" s="42">
        <f>'Core Indicators'!EE12</f>
        <v>0</v>
      </c>
      <c r="U12" s="42">
        <f>'Core Indicators'!EM12</f>
        <v>0</v>
      </c>
      <c r="V12" s="42">
        <f>'Core Indicators'!FC12</f>
        <v>5</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0</v>
      </c>
      <c r="AE12" s="42">
        <f>'Core Indicators'!HW12</f>
        <v>0</v>
      </c>
      <c r="AF12" s="42">
        <f>'Core Indicators'!IE12</f>
        <v>0</v>
      </c>
      <c r="AG12" s="42">
        <f>'Core Indicators'!IM12</f>
        <v>3</v>
      </c>
    </row>
    <row r="13" spans="1:33" s="43" customFormat="1" ht="20.100000000000001" customHeight="1" x14ac:dyDescent="0.25">
      <c r="A13" s="62" t="str">
        <f>'Core Indicators'!A:A</f>
        <v>Complex crisis in CAR</v>
      </c>
      <c r="B13" s="62" t="str">
        <f>'Core Indicators'!B:B</f>
        <v>Conflict,Displacement</v>
      </c>
      <c r="C13" s="62" t="str">
        <f>'Core Indicators'!C13</f>
        <v>CAF001</v>
      </c>
      <c r="D13" s="62" t="str">
        <f>'Core Indicators'!D13</f>
        <v>CAR</v>
      </c>
      <c r="E13" s="62" t="str">
        <f>'Core Indicators'!E13</f>
        <v>CAF</v>
      </c>
      <c r="F13" s="41">
        <f>'Core Indicators'!O13</f>
        <v>622980</v>
      </c>
      <c r="G13" s="41">
        <f>'Core Indicators'!W13</f>
        <v>6091000</v>
      </c>
      <c r="H13" s="41">
        <f>'Core Indicators'!AE13</f>
        <v>6091000</v>
      </c>
      <c r="I13" s="41">
        <f>'Core Indicators'!AM13</f>
        <v>1223000</v>
      </c>
      <c r="J13" s="41">
        <f>'Core Indicators'!AU13</f>
        <v>17</v>
      </c>
      <c r="K13" s="41" t="str">
        <f>'Core Indicators'!BC13</f>
        <v>x</v>
      </c>
      <c r="L13" s="41">
        <f>'Core Indicators'!BK13</f>
        <v>270</v>
      </c>
      <c r="M13" s="41" t="str">
        <f>'Core Indicators'!BS13</f>
        <v>x</v>
      </c>
      <c r="N13" s="41" t="str">
        <f>'Core Indicators'!CA13</f>
        <v>x</v>
      </c>
      <c r="O13" s="41" t="e">
        <f>'Core Indicators'!CI13</f>
        <v>#N/A</v>
      </c>
      <c r="P13" s="41" t="str">
        <f>'Core Indicators'!CQ13</f>
        <v>x</v>
      </c>
      <c r="Q13" s="41">
        <f>'Core Indicators'!DG13</f>
        <v>0</v>
      </c>
      <c r="R13" s="41">
        <f>'Core Indicators'!DO13</f>
        <v>2665000</v>
      </c>
      <c r="S13" s="41">
        <f>'Core Indicators'!DW13</f>
        <v>2649000</v>
      </c>
      <c r="T13" s="41">
        <f>'Core Indicators'!EE13</f>
        <v>778000</v>
      </c>
      <c r="U13" s="41">
        <f>'Core Indicators'!EM13</f>
        <v>0</v>
      </c>
      <c r="V13" s="41">
        <f>'Core Indicators'!FC13</f>
        <v>4</v>
      </c>
      <c r="W13" s="41" t="str">
        <f>'Core Indicators'!FK13</f>
        <v>x</v>
      </c>
      <c r="X13" s="41" t="str">
        <f>'Core Indicators'!FS13</f>
        <v>x</v>
      </c>
      <c r="Y13" s="41">
        <f>'Core Indicators'!GA13</f>
        <v>1</v>
      </c>
      <c r="Z13" s="41">
        <f>'Core Indicators'!GI13</f>
        <v>3</v>
      </c>
      <c r="AA13" s="41">
        <f>'Core Indicators'!GQ13</f>
        <v>2</v>
      </c>
      <c r="AB13" s="41">
        <f>'Core Indicators'!GY13</f>
        <v>2</v>
      </c>
      <c r="AC13" s="41">
        <f>'Core Indicators'!HG13</f>
        <v>0</v>
      </c>
      <c r="AD13" s="41">
        <f>'Core Indicators'!HO13</f>
        <v>2</v>
      </c>
      <c r="AE13" s="41">
        <f>'Core Indicators'!HW13</f>
        <v>3</v>
      </c>
      <c r="AF13" s="41">
        <f>'Core Indicators'!IE13</f>
        <v>1</v>
      </c>
      <c r="AG13" s="41">
        <f>'Core Indicators'!IM13</f>
        <v>3</v>
      </c>
    </row>
    <row r="14" spans="1:33" s="43" customFormat="1" ht="20.100000000000001" customHeight="1" x14ac:dyDescent="0.25">
      <c r="A14" s="233" t="str">
        <f>'Core Indicators'!A:A</f>
        <v>Venezuela displacement in Chile</v>
      </c>
      <c r="B14" s="233" t="str">
        <f>'Core Indicators'!B:B</f>
        <v>Displacement</v>
      </c>
      <c r="C14" s="233" t="str">
        <f>'Core Indicators'!C14</f>
        <v>CHL002</v>
      </c>
      <c r="D14" s="233" t="str">
        <f>'Core Indicators'!D14</f>
        <v>Chile</v>
      </c>
      <c r="E14" s="233" t="str">
        <f>'Core Indicators'!E14</f>
        <v>CHL</v>
      </c>
      <c r="F14" s="42">
        <f>'Core Indicators'!O14</f>
        <v>743532</v>
      </c>
      <c r="G14" s="42">
        <f>'Core Indicators'!W14</f>
        <v>19116000</v>
      </c>
      <c r="H14" s="42">
        <f>'Core Indicators'!AE14</f>
        <v>11650000</v>
      </c>
      <c r="I14" s="42">
        <f>'Core Indicators'!AM14</f>
        <v>562000</v>
      </c>
      <c r="J14" s="42" t="str">
        <f>'Core Indicators'!AU14</f>
        <v>x</v>
      </c>
      <c r="K14" s="42" t="str">
        <f>'Core Indicators'!BC14</f>
        <v>x</v>
      </c>
      <c r="L14" s="42">
        <f>'Core Indicators'!BK14</f>
        <v>1</v>
      </c>
      <c r="M14" s="42" t="str">
        <f>'Core Indicators'!BS14</f>
        <v>x</v>
      </c>
      <c r="N14" s="42" t="str">
        <f>'Core Indicators'!CA14</f>
        <v>x</v>
      </c>
      <c r="O14" s="42" t="e">
        <f>'Core Indicators'!CI14</f>
        <v>#N/A</v>
      </c>
      <c r="P14" s="42" t="str">
        <f>'Core Indicators'!CQ14</f>
        <v>x</v>
      </c>
      <c r="Q14" s="42">
        <f>'Core Indicators'!DG14</f>
        <v>7467000</v>
      </c>
      <c r="R14" s="42">
        <f>'Core Indicators'!DO14</f>
        <v>11169000</v>
      </c>
      <c r="S14" s="42">
        <f>'Core Indicators'!DW14</f>
        <v>481000</v>
      </c>
      <c r="T14" s="42">
        <f>'Core Indicators'!EE14</f>
        <v>0</v>
      </c>
      <c r="U14" s="42">
        <f>'Core Indicators'!EM14</f>
        <v>0</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1</v>
      </c>
      <c r="AE14" s="42">
        <f>'Core Indicators'!HW14</f>
        <v>0</v>
      </c>
      <c r="AF14" s="42">
        <f>'Core Indicators'!IE14</f>
        <v>2</v>
      </c>
      <c r="AG14" s="42">
        <f>'Core Indicators'!IM14</f>
        <v>2</v>
      </c>
    </row>
    <row r="15" spans="1:33" s="43" customFormat="1" ht="20.100000000000001" customHeight="1" x14ac:dyDescent="0.25">
      <c r="A15" s="62" t="str">
        <f>'Core Indicators'!A:A</f>
        <v>Multiple crises in Cameroon</v>
      </c>
      <c r="B15" s="62" t="str">
        <f>'Core Indicators'!B:B</f>
        <v>Conflict,Displacement</v>
      </c>
      <c r="C15" s="62" t="str">
        <f>'Core Indicators'!C15</f>
        <v>CMR001</v>
      </c>
      <c r="D15" s="62" t="str">
        <f>'Core Indicators'!D15</f>
        <v>Cameroon</v>
      </c>
      <c r="E15" s="62" t="str">
        <f>'Core Indicators'!E15</f>
        <v>CMR</v>
      </c>
      <c r="F15" s="41">
        <f>'Core Indicators'!O15</f>
        <v>440640</v>
      </c>
      <c r="G15" s="41">
        <f>'Core Indicators'!W15</f>
        <v>27600000</v>
      </c>
      <c r="H15" s="41">
        <f>'Core Indicators'!AE15</f>
        <v>3755000</v>
      </c>
      <c r="I15" s="41">
        <f>'Core Indicators'!AM15</f>
        <v>2057000</v>
      </c>
      <c r="J15" s="41">
        <f>'Core Indicators'!AU15</f>
        <v>150</v>
      </c>
      <c r="K15" s="41" t="str">
        <f>'Core Indicators'!BC15</f>
        <v>x</v>
      </c>
      <c r="L15" s="41">
        <f>'Core Indicators'!BK15</f>
        <v>398</v>
      </c>
      <c r="M15" s="41" t="str">
        <f>'Core Indicators'!BS15</f>
        <v>x</v>
      </c>
      <c r="N15" s="41" t="str">
        <f>'Core Indicators'!CA15</f>
        <v>x</v>
      </c>
      <c r="O15" s="41" t="e">
        <f>'Core Indicators'!CI15</f>
        <v>#N/A</v>
      </c>
      <c r="P15" s="41" t="str">
        <f>'Core Indicators'!CQ15</f>
        <v>x</v>
      </c>
      <c r="Q15" s="41">
        <f>'Core Indicators'!DG15</f>
        <v>23845000</v>
      </c>
      <c r="R15" s="41">
        <f>'Core Indicators'!DO15</f>
        <v>0</v>
      </c>
      <c r="S15" s="41">
        <f>'Core Indicators'!DW15</f>
        <v>2072000</v>
      </c>
      <c r="T15" s="41">
        <f>'Core Indicators'!EE15</f>
        <v>1683000</v>
      </c>
      <c r="U15" s="41">
        <f>'Core Indicators'!EM15</f>
        <v>0</v>
      </c>
      <c r="V15" s="41">
        <f>'Core Indicators'!FC15</f>
        <v>3</v>
      </c>
      <c r="W15" s="41" t="str">
        <f>'Core Indicators'!FK15</f>
        <v>x</v>
      </c>
      <c r="X15" s="41" t="str">
        <f>'Core Indicators'!FS15</f>
        <v>x</v>
      </c>
      <c r="Y15" s="41">
        <f>'Core Indicators'!GA15</f>
        <v>1</v>
      </c>
      <c r="Z15" s="41">
        <f>'Core Indicators'!GI15</f>
        <v>3</v>
      </c>
      <c r="AA15" s="41">
        <f>'Core Indicators'!GQ15</f>
        <v>3</v>
      </c>
      <c r="AB15" s="41">
        <f>'Core Indicators'!GY15</f>
        <v>0</v>
      </c>
      <c r="AC15" s="41">
        <f>'Core Indicators'!HG15</f>
        <v>2</v>
      </c>
      <c r="AD15" s="41">
        <f>'Core Indicators'!HO15</f>
        <v>3</v>
      </c>
      <c r="AE15" s="41">
        <f>'Core Indicators'!HW15</f>
        <v>3</v>
      </c>
      <c r="AF15" s="41">
        <f>'Core Indicators'!IE15</f>
        <v>1</v>
      </c>
      <c r="AG15" s="41">
        <f>'Core Indicators'!IM15</f>
        <v>3</v>
      </c>
    </row>
    <row r="16" spans="1:33" s="43" customFormat="1" ht="20.100000000000001" customHeight="1" x14ac:dyDescent="0.25">
      <c r="A16" s="233" t="str">
        <f>'Core Indicators'!A:A</f>
        <v>Boko Haram in Cameroon</v>
      </c>
      <c r="B16" s="233" t="str">
        <f>'Core Indicators'!B:B</f>
        <v>Conflict</v>
      </c>
      <c r="C16" s="233" t="str">
        <f>'Core Indicators'!C16</f>
        <v>CMR002</v>
      </c>
      <c r="D16" s="233" t="str">
        <f>'Core Indicators'!D16</f>
        <v>Cameroon</v>
      </c>
      <c r="E16" s="233" t="str">
        <f>'Core Indicators'!E16</f>
        <v>CMR</v>
      </c>
      <c r="F16" s="42">
        <f>'Core Indicators'!O16</f>
        <v>34263</v>
      </c>
      <c r="G16" s="42">
        <f>'Core Indicators'!W16</f>
        <v>3803000</v>
      </c>
      <c r="H16" s="42">
        <f>'Core Indicators'!AE16</f>
        <v>1246000</v>
      </c>
      <c r="I16" s="42">
        <f>'Core Indicators'!AM16</f>
        <v>385000</v>
      </c>
      <c r="J16" s="42" t="str">
        <f>'Core Indicators'!AU16</f>
        <v>x</v>
      </c>
      <c r="K16" s="42" t="str">
        <f>'Core Indicators'!BC16</f>
        <v>x</v>
      </c>
      <c r="L16" s="42">
        <f>'Core Indicators'!BK16</f>
        <v>167</v>
      </c>
      <c r="M16" s="42" t="str">
        <f>'Core Indicators'!BS16</f>
        <v>x</v>
      </c>
      <c r="N16" s="42" t="str">
        <f>'Core Indicators'!CA16</f>
        <v>x</v>
      </c>
      <c r="O16" s="42" t="e">
        <f>'Core Indicators'!CI16</f>
        <v>#N/A</v>
      </c>
      <c r="P16" s="42">
        <f>'Core Indicators'!CQ16</f>
        <v>5.2</v>
      </c>
      <c r="Q16" s="42">
        <f>'Core Indicators'!DG16</f>
        <v>2557000</v>
      </c>
      <c r="R16" s="42">
        <f>'Core Indicators'!DO16</f>
        <v>0</v>
      </c>
      <c r="S16" s="42">
        <f>'Core Indicators'!DW16</f>
        <v>166000</v>
      </c>
      <c r="T16" s="42">
        <f>'Core Indicators'!EE16</f>
        <v>1080000</v>
      </c>
      <c r="U16" s="42">
        <f>'Core Indicators'!EM16</f>
        <v>0</v>
      </c>
      <c r="V16" s="42">
        <f>'Core Indicators'!FC16</f>
        <v>3</v>
      </c>
      <c r="W16" s="42" t="str">
        <f>'Core Indicators'!FK16</f>
        <v>x</v>
      </c>
      <c r="X16" s="42" t="str">
        <f>'Core Indicators'!FS16</f>
        <v>x</v>
      </c>
      <c r="Y16" s="42">
        <f>'Core Indicators'!GA16</f>
        <v>1</v>
      </c>
      <c r="Z16" s="42">
        <f>'Core Indicators'!GI16</f>
        <v>3</v>
      </c>
      <c r="AA16" s="42">
        <f>'Core Indicators'!GQ16</f>
        <v>1</v>
      </c>
      <c r="AB16" s="42">
        <f>'Core Indicators'!GY16</f>
        <v>0</v>
      </c>
      <c r="AC16" s="42">
        <f>'Core Indicators'!HG16</f>
        <v>0</v>
      </c>
      <c r="AD16" s="42">
        <f>'Core Indicators'!HO16</f>
        <v>2</v>
      </c>
      <c r="AE16" s="42">
        <f>'Core Indicators'!HW16</f>
        <v>3</v>
      </c>
      <c r="AF16" s="42">
        <f>'Core Indicators'!IE16</f>
        <v>1</v>
      </c>
      <c r="AG16" s="42">
        <f>'Core Indicators'!IM16</f>
        <v>3</v>
      </c>
    </row>
    <row r="17" spans="1:33" s="43" customFormat="1" ht="20.100000000000001" customHeight="1" x14ac:dyDescent="0.25">
      <c r="A17" s="62" t="str">
        <f>'Core Indicators'!A:A</f>
        <v>Anglophone Crisis in Cameroon</v>
      </c>
      <c r="B17" s="62" t="str">
        <f>'Core Indicators'!B:B</f>
        <v>Conflict</v>
      </c>
      <c r="C17" s="62" t="str">
        <f>'Core Indicators'!C17</f>
        <v>CMR003</v>
      </c>
      <c r="D17" s="62" t="str">
        <f>'Core Indicators'!D17</f>
        <v>Cameroon</v>
      </c>
      <c r="E17" s="62" t="str">
        <f>'Core Indicators'!E17</f>
        <v>CMR</v>
      </c>
      <c r="F17" s="41">
        <f>'Core Indicators'!O17</f>
        <v>89005</v>
      </c>
      <c r="G17" s="41">
        <f>'Core Indicators'!W17</f>
        <v>13474000</v>
      </c>
      <c r="H17" s="41">
        <f>'Core Indicators'!AE17</f>
        <v>2034000</v>
      </c>
      <c r="I17" s="41">
        <f>'Core Indicators'!AM17</f>
        <v>628000</v>
      </c>
      <c r="J17" s="41" t="str">
        <f>'Core Indicators'!AU17</f>
        <v>x</v>
      </c>
      <c r="K17" s="41" t="str">
        <f>'Core Indicators'!BC17</f>
        <v>x</v>
      </c>
      <c r="L17" s="41">
        <f>'Core Indicators'!BK17</f>
        <v>231</v>
      </c>
      <c r="M17" s="41" t="str">
        <f>'Core Indicators'!BS17</f>
        <v>x</v>
      </c>
      <c r="N17" s="41" t="str">
        <f>'Core Indicators'!CA17</f>
        <v>x</v>
      </c>
      <c r="O17" s="41" t="e">
        <f>'Core Indicators'!CI17</f>
        <v>#N/A</v>
      </c>
      <c r="P17" s="41" t="str">
        <f>'Core Indicators'!CQ17</f>
        <v>x</v>
      </c>
      <c r="Q17" s="41">
        <f>'Core Indicators'!DG17</f>
        <v>11439000</v>
      </c>
      <c r="R17" s="41">
        <f>'Core Indicators'!DO17</f>
        <v>0</v>
      </c>
      <c r="S17" s="41">
        <f>'Core Indicators'!DW17</f>
        <v>1431000</v>
      </c>
      <c r="T17" s="41">
        <f>'Core Indicators'!EE17</f>
        <v>603000</v>
      </c>
      <c r="U17" s="41">
        <f>'Core Indicators'!EM17</f>
        <v>0</v>
      </c>
      <c r="V17" s="41">
        <f>'Core Indicators'!FC17</f>
        <v>3</v>
      </c>
      <c r="W17" s="41" t="str">
        <f>'Core Indicators'!FK17</f>
        <v>x</v>
      </c>
      <c r="X17" s="41">
        <f>'Core Indicators'!FS17</f>
        <v>377500</v>
      </c>
      <c r="Y17" s="41">
        <f>'Core Indicators'!GA17</f>
        <v>1</v>
      </c>
      <c r="Z17" s="41">
        <f>'Core Indicators'!GI17</f>
        <v>3</v>
      </c>
      <c r="AA17" s="41">
        <f>'Core Indicators'!GQ17</f>
        <v>3</v>
      </c>
      <c r="AB17" s="41">
        <f>'Core Indicators'!GY17</f>
        <v>0</v>
      </c>
      <c r="AC17" s="41">
        <f>'Core Indicators'!HG17</f>
        <v>2</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CAR refugees in Cameroon</v>
      </c>
      <c r="B18" s="233" t="str">
        <f>'Core Indicators'!B:B</f>
        <v>Conflict,Displacement</v>
      </c>
      <c r="C18" s="233" t="str">
        <f>'Core Indicators'!C18</f>
        <v>CMR004</v>
      </c>
      <c r="D18" s="233" t="str">
        <f>'Core Indicators'!D18</f>
        <v>Cameroon</v>
      </c>
      <c r="E18" s="233" t="str">
        <f>'Core Indicators'!E18</f>
        <v>CMR</v>
      </c>
      <c r="F18" s="42">
        <f>'Core Indicators'!O18</f>
        <v>201932</v>
      </c>
      <c r="G18" s="42">
        <f>'Core Indicators'!W18</f>
        <v>5658000</v>
      </c>
      <c r="H18" s="42">
        <f>'Core Indicators'!AE18</f>
        <v>475000</v>
      </c>
      <c r="I18" s="42">
        <f>'Core Indicators'!AM18</f>
        <v>348000</v>
      </c>
      <c r="J18" s="42">
        <f>'Core Indicators'!AU18</f>
        <v>0</v>
      </c>
      <c r="K18" s="42" t="str">
        <f>'Core Indicators'!BC18</f>
        <v>x</v>
      </c>
      <c r="L18" s="42">
        <f>'Core Indicators'!BK18</f>
        <v>25</v>
      </c>
      <c r="M18" s="42">
        <f>'Core Indicators'!BS18</f>
        <v>0</v>
      </c>
      <c r="N18" s="42">
        <f>'Core Indicators'!CA18</f>
        <v>0</v>
      </c>
      <c r="O18" s="42" t="e">
        <f>'Core Indicators'!CI18</f>
        <v>#N/A</v>
      </c>
      <c r="P18" s="42" t="str">
        <f>'Core Indicators'!CQ18</f>
        <v>x</v>
      </c>
      <c r="Q18" s="42">
        <f>'Core Indicators'!DG18</f>
        <v>5183000</v>
      </c>
      <c r="R18" s="42">
        <f>'Core Indicators'!DO18</f>
        <v>0</v>
      </c>
      <c r="S18" s="42">
        <f>'Core Indicators'!DW18</f>
        <v>475000</v>
      </c>
      <c r="T18" s="42">
        <f>'Core Indicators'!EE18</f>
        <v>0</v>
      </c>
      <c r="U18" s="42">
        <f>'Core Indicators'!EM18</f>
        <v>0</v>
      </c>
      <c r="V18" s="42">
        <f>'Core Indicators'!FC18</f>
        <v>3</v>
      </c>
      <c r="W18" s="42" t="str">
        <f>'Core Indicators'!FK18</f>
        <v>x</v>
      </c>
      <c r="X18" s="42" t="str">
        <f>'Core Indicators'!FS18</f>
        <v>x</v>
      </c>
      <c r="Y18" s="42">
        <f>'Core Indicators'!GA18</f>
        <v>1</v>
      </c>
      <c r="Z18" s="42">
        <f>'Core Indicators'!GI18</f>
        <v>1</v>
      </c>
      <c r="AA18" s="42">
        <f>'Core Indicators'!GQ18</f>
        <v>1</v>
      </c>
      <c r="AB18" s="42">
        <f>'Core Indicators'!GY18</f>
        <v>0</v>
      </c>
      <c r="AC18" s="42">
        <f>'Core Indicators'!HG18</f>
        <v>0</v>
      </c>
      <c r="AD18" s="42">
        <f>'Core Indicators'!HO18</f>
        <v>2</v>
      </c>
      <c r="AE18" s="42">
        <f>'Core Indicators'!HW18</f>
        <v>0</v>
      </c>
      <c r="AF18" s="42">
        <f>'Core Indicators'!IE18</f>
        <v>1</v>
      </c>
      <c r="AG18" s="42">
        <f>'Core Indicators'!IM18</f>
        <v>3</v>
      </c>
    </row>
    <row r="19" spans="1:33" s="43" customFormat="1" ht="20.100000000000001" customHeight="1" x14ac:dyDescent="0.25">
      <c r="A19" s="62" t="str">
        <f>'Core Indicators'!A:A</f>
        <v>Complex crisis in DRC</v>
      </c>
      <c r="B19" s="62" t="str">
        <f>'Core Indicators'!B:B</f>
        <v>Conflict,Displacement,Socio-political</v>
      </c>
      <c r="C19" s="62" t="str">
        <f>'Core Indicators'!C19</f>
        <v>COD001</v>
      </c>
      <c r="D19" s="62" t="str">
        <f>'Core Indicators'!D19</f>
        <v>DRC</v>
      </c>
      <c r="E19" s="62" t="str">
        <f>'Core Indicators'!E19</f>
        <v>COD</v>
      </c>
      <c r="F19" s="41">
        <f>'Core Indicators'!O19</f>
        <v>2344860</v>
      </c>
      <c r="G19" s="41">
        <f>'Core Indicators'!W19</f>
        <v>108584000</v>
      </c>
      <c r="H19" s="41">
        <f>'Core Indicators'!AE19</f>
        <v>26429000</v>
      </c>
      <c r="I19" s="41">
        <f>'Core Indicators'!AM19</f>
        <v>6586000</v>
      </c>
      <c r="J19" s="41" t="str">
        <f>'Core Indicators'!AU19</f>
        <v>x</v>
      </c>
      <c r="K19" s="41" t="str">
        <f>'Core Indicators'!BC19</f>
        <v>x</v>
      </c>
      <c r="L19" s="41">
        <f>'Core Indicators'!BK19</f>
        <v>2389</v>
      </c>
      <c r="M19" s="41" t="str">
        <f>'Core Indicators'!BS19</f>
        <v>x</v>
      </c>
      <c r="N19" s="41" t="str">
        <f>'Core Indicators'!CA19</f>
        <v>x</v>
      </c>
      <c r="O19" s="41" t="e">
        <f>'Core Indicators'!CI19</f>
        <v>#N/A</v>
      </c>
      <c r="P19" s="41">
        <f>'Core Indicators'!CQ19</f>
        <v>1700</v>
      </c>
      <c r="Q19" s="41">
        <f>'Core Indicators'!DG19</f>
        <v>82155000</v>
      </c>
      <c r="R19" s="41">
        <f>'Core Indicators'!DO19</f>
        <v>529000</v>
      </c>
      <c r="S19" s="41">
        <f>'Core Indicators'!DW19</f>
        <v>10300000</v>
      </c>
      <c r="T19" s="41">
        <f>'Core Indicators'!EE19</f>
        <v>10800000</v>
      </c>
      <c r="U19" s="41">
        <f>'Core Indicators'!EM19</f>
        <v>4800000</v>
      </c>
      <c r="V19" s="41">
        <f>'Core Indicators'!FC19</f>
        <v>5</v>
      </c>
      <c r="W19" s="41" t="str">
        <f>'Core Indicators'!FK19</f>
        <v>x</v>
      </c>
      <c r="X19" s="41" t="str">
        <f>'Core Indicators'!FS19</f>
        <v>x</v>
      </c>
      <c r="Y19" s="41">
        <f>'Core Indicators'!GA19</f>
        <v>1</v>
      </c>
      <c r="Z19" s="41">
        <f>'Core Indicators'!GI19</f>
        <v>3</v>
      </c>
      <c r="AA19" s="41">
        <f>'Core Indicators'!GQ19</f>
        <v>3</v>
      </c>
      <c r="AB19" s="41">
        <f>'Core Indicators'!GY19</f>
        <v>1</v>
      </c>
      <c r="AC19" s="41">
        <f>'Core Indicators'!HG19</f>
        <v>0</v>
      </c>
      <c r="AD19" s="41">
        <f>'Core Indicators'!HO19</f>
        <v>3</v>
      </c>
      <c r="AE19" s="41">
        <f>'Core Indicators'!HW19</f>
        <v>3</v>
      </c>
      <c r="AF19" s="41">
        <f>'Core Indicators'!IE19</f>
        <v>1</v>
      </c>
      <c r="AG19" s="41">
        <f>'Core Indicators'!IM19</f>
        <v>3</v>
      </c>
    </row>
    <row r="20" spans="1:33" s="43" customFormat="1" ht="20.100000000000001" customHeight="1" x14ac:dyDescent="0.25">
      <c r="A20" s="233" t="str">
        <f>'Core Indicators'!A:A</f>
        <v>Complex crisis in Congo</v>
      </c>
      <c r="B20" s="233" t="str">
        <f>'Core Indicators'!B:B</f>
        <v>Conflict</v>
      </c>
      <c r="C20" s="233" t="str">
        <f>'Core Indicators'!C20</f>
        <v>COG001</v>
      </c>
      <c r="D20" s="233" t="str">
        <f>'Core Indicators'!D20</f>
        <v>Congo</v>
      </c>
      <c r="E20" s="233" t="str">
        <f>'Core Indicators'!E20</f>
        <v>COG</v>
      </c>
      <c r="F20" s="42">
        <f>'Core Indicators'!O20</f>
        <v>341500</v>
      </c>
      <c r="G20" s="42">
        <f>'Core Indicators'!W20</f>
        <v>655000</v>
      </c>
      <c r="H20" s="42">
        <f>'Core Indicators'!AE20</f>
        <v>280000</v>
      </c>
      <c r="I20" s="42">
        <f>'Core Indicators'!AM20</f>
        <v>135000</v>
      </c>
      <c r="J20" s="42" t="str">
        <f>'Core Indicators'!AU20</f>
        <v>x</v>
      </c>
      <c r="K20" s="42" t="str">
        <f>'Core Indicators'!BC20</f>
        <v>x</v>
      </c>
      <c r="L20" s="42">
        <f>'Core Indicators'!BK20</f>
        <v>16</v>
      </c>
      <c r="M20" s="42" t="str">
        <f>'Core Indicators'!BS20</f>
        <v>x</v>
      </c>
      <c r="N20" s="42" t="str">
        <f>'Core Indicators'!CA20</f>
        <v>x</v>
      </c>
      <c r="O20" s="42" t="e">
        <f>'Core Indicators'!CI20</f>
        <v>#N/A</v>
      </c>
      <c r="P20" s="42" t="str">
        <f>'Core Indicators'!CQ20</f>
        <v>x</v>
      </c>
      <c r="Q20" s="42">
        <f>'Core Indicators'!DG20</f>
        <v>375000</v>
      </c>
      <c r="R20" s="42">
        <f>'Core Indicators'!DO20</f>
        <v>239000</v>
      </c>
      <c r="S20" s="42">
        <f>'Core Indicators'!DW20</f>
        <v>36000</v>
      </c>
      <c r="T20" s="42">
        <f>'Core Indicators'!EE20</f>
        <v>4000</v>
      </c>
      <c r="U20" s="42">
        <f>'Core Indicators'!EM20</f>
        <v>0</v>
      </c>
      <c r="V20" s="42">
        <f>'Core Indicators'!FC20</f>
        <v>2</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0</v>
      </c>
      <c r="AE20" s="42">
        <f>'Core Indicators'!HW20</f>
        <v>0</v>
      </c>
      <c r="AF20" s="42">
        <f>'Core Indicators'!IE20</f>
        <v>0</v>
      </c>
      <c r="AG20" s="42">
        <f>'Core Indicators'!IM20</f>
        <v>1</v>
      </c>
    </row>
    <row r="21" spans="1:33" s="43" customFormat="1" ht="20.100000000000001" customHeight="1" x14ac:dyDescent="0.25">
      <c r="A21" s="62" t="str">
        <f>'Core Indicators'!A:A</f>
        <v>Complex crisis in Colombia</v>
      </c>
      <c r="B21" s="62" t="str">
        <f>'Core Indicators'!B:B</f>
        <v>Socio-political,Conflict,Violence,Floods,Displacement</v>
      </c>
      <c r="C21" s="62" t="str">
        <f>'Core Indicators'!C21</f>
        <v>COL001</v>
      </c>
      <c r="D21" s="62" t="str">
        <f>'Core Indicators'!D21</f>
        <v>Colombia</v>
      </c>
      <c r="E21" s="62" t="str">
        <f>'Core Indicators'!E21</f>
        <v>COL</v>
      </c>
      <c r="F21" s="41">
        <f>'Core Indicators'!O21</f>
        <v>1109500</v>
      </c>
      <c r="G21" s="41">
        <f>'Core Indicators'!W21</f>
        <v>51600000</v>
      </c>
      <c r="H21" s="41">
        <f>'Core Indicators'!AE21</f>
        <v>9800000</v>
      </c>
      <c r="I21" s="41">
        <f>'Core Indicators'!AM21</f>
        <v>4600000</v>
      </c>
      <c r="J21" s="41">
        <f>'Core Indicators'!AU21</f>
        <v>99</v>
      </c>
      <c r="K21" s="41" t="str">
        <f>'Core Indicators'!BC21</f>
        <v>x</v>
      </c>
      <c r="L21" s="41">
        <f>'Core Indicators'!BK21</f>
        <v>3126</v>
      </c>
      <c r="M21" s="41">
        <f>'Core Indicators'!BS21</f>
        <v>96400</v>
      </c>
      <c r="N21" s="41" t="str">
        <f>'Core Indicators'!CA21</f>
        <v>x</v>
      </c>
      <c r="O21" s="41" t="e">
        <f>'Core Indicators'!CI21</f>
        <v>#N/A</v>
      </c>
      <c r="P21" s="41" t="str">
        <f>'Core Indicators'!CQ21</f>
        <v>x</v>
      </c>
      <c r="Q21" s="41">
        <f>'Core Indicators'!DG21</f>
        <v>41800000</v>
      </c>
      <c r="R21" s="41">
        <f>'Core Indicators'!DO21</f>
        <v>2100000</v>
      </c>
      <c r="S21" s="41">
        <f>'Core Indicators'!DW21</f>
        <v>4206000</v>
      </c>
      <c r="T21" s="41">
        <f>'Core Indicators'!EE21</f>
        <v>3100000</v>
      </c>
      <c r="U21" s="41">
        <f>'Core Indicators'!EM21</f>
        <v>394000</v>
      </c>
      <c r="V21" s="41">
        <f>'Core Indicators'!FC21</f>
        <v>3</v>
      </c>
      <c r="W21" s="41" t="str">
        <f>'Core Indicators'!FK21</f>
        <v>x</v>
      </c>
      <c r="X21" s="41" t="str">
        <f>'Core Indicators'!FS21</f>
        <v>x</v>
      </c>
      <c r="Y21" s="41">
        <f>'Core Indicators'!GA21</f>
        <v>0</v>
      </c>
      <c r="Z21" s="41">
        <f>'Core Indicators'!GI21</f>
        <v>2</v>
      </c>
      <c r="AA21" s="41">
        <f>'Core Indicators'!GQ21</f>
        <v>1</v>
      </c>
      <c r="AB21" s="41">
        <f>'Core Indicators'!GY21</f>
        <v>0</v>
      </c>
      <c r="AC21" s="41">
        <f>'Core Indicators'!HG21</f>
        <v>2</v>
      </c>
      <c r="AD21" s="41">
        <f>'Core Indicators'!HO21</f>
        <v>2</v>
      </c>
      <c r="AE21" s="41">
        <f>'Core Indicators'!HW21</f>
        <v>2</v>
      </c>
      <c r="AF21" s="41">
        <f>'Core Indicators'!IE21</f>
        <v>2</v>
      </c>
      <c r="AG21" s="41">
        <f>'Core Indicators'!IM21</f>
        <v>3</v>
      </c>
    </row>
    <row r="22" spans="1:33" s="43" customFormat="1" ht="20.100000000000001" customHeight="1" x14ac:dyDescent="0.25">
      <c r="A22" s="233" t="str">
        <f>'Core Indicators'!A:A</f>
        <v>Venezuela displacement in Colombia</v>
      </c>
      <c r="B22" s="233" t="str">
        <f>'Core Indicators'!B:B</f>
        <v>Displacement</v>
      </c>
      <c r="C22" s="233" t="str">
        <f>'Core Indicators'!C22</f>
        <v>COL002</v>
      </c>
      <c r="D22" s="233" t="str">
        <f>'Core Indicators'!D22</f>
        <v>Colombia</v>
      </c>
      <c r="E22" s="233" t="str">
        <f>'Core Indicators'!E22</f>
        <v>COL</v>
      </c>
      <c r="F22" s="42">
        <f>'Core Indicators'!O22</f>
        <v>1109500</v>
      </c>
      <c r="G22" s="42">
        <f>'Core Indicators'!W22</f>
        <v>36417000</v>
      </c>
      <c r="H22" s="42">
        <f>'Core Indicators'!AE22</f>
        <v>5778000</v>
      </c>
      <c r="I22" s="42">
        <f>'Core Indicators'!AM22</f>
        <v>2478000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30639000</v>
      </c>
      <c r="R22" s="42">
        <f>'Core Indicators'!DO22</f>
        <v>378000</v>
      </c>
      <c r="S22" s="42">
        <f>'Core Indicators'!DW22</f>
        <v>5400000</v>
      </c>
      <c r="T22" s="42">
        <f>'Core Indicators'!EE22</f>
        <v>0</v>
      </c>
      <c r="U22" s="42">
        <f>'Core Indicators'!EM22</f>
        <v>0</v>
      </c>
      <c r="V22" s="42">
        <f>'Core Indicators'!FC22</f>
        <v>3</v>
      </c>
      <c r="W22" s="42" t="str">
        <f>'Core Indicators'!FK22</f>
        <v>x</v>
      </c>
      <c r="X22" s="42" t="str">
        <f>'Core Indicators'!FS22</f>
        <v>x</v>
      </c>
      <c r="Y22" s="42">
        <f>'Core Indicators'!GA22</f>
        <v>0</v>
      </c>
      <c r="Z22" s="42">
        <f>'Core Indicators'!GI22</f>
        <v>2</v>
      </c>
      <c r="AA22" s="42">
        <f>'Core Indicators'!GQ22</f>
        <v>1</v>
      </c>
      <c r="AB22" s="42">
        <f>'Core Indicators'!GY22</f>
        <v>0</v>
      </c>
      <c r="AC22" s="42">
        <f>'Core Indicators'!HG22</f>
        <v>2</v>
      </c>
      <c r="AD22" s="42">
        <f>'Core Indicators'!HO22</f>
        <v>2</v>
      </c>
      <c r="AE22" s="42">
        <f>'Core Indicators'!HW22</f>
        <v>2</v>
      </c>
      <c r="AF22" s="42">
        <f>'Core Indicators'!IE22</f>
        <v>2</v>
      </c>
      <c r="AG22" s="42">
        <f>'Core Indicators'!IM22</f>
        <v>3</v>
      </c>
    </row>
    <row r="23" spans="1:33" s="43" customFormat="1" ht="20.100000000000001" customHeight="1" x14ac:dyDescent="0.25">
      <c r="A23" s="62" t="str">
        <f>'Core Indicators'!A:A</f>
        <v>Nicaraguan refugees in Costa Rica</v>
      </c>
      <c r="B23" s="62" t="str">
        <f>'Core Indicators'!B:B</f>
        <v>Displacement</v>
      </c>
      <c r="C23" s="62" t="str">
        <f>'Core Indicators'!C23</f>
        <v>CRI002</v>
      </c>
      <c r="D23" s="62" t="str">
        <f>'Core Indicators'!D23</f>
        <v>Costa Rica</v>
      </c>
      <c r="E23" s="62" t="str">
        <f>'Core Indicators'!E23</f>
        <v>CRI</v>
      </c>
      <c r="F23" s="41">
        <f>'Core Indicators'!O23</f>
        <v>4462</v>
      </c>
      <c r="G23" s="41">
        <f>'Core Indicators'!W23</f>
        <v>1133000</v>
      </c>
      <c r="H23" s="41">
        <f>'Core Indicators'!AE23</f>
        <v>247000</v>
      </c>
      <c r="I23" s="41">
        <f>'Core Indicators'!AM23</f>
        <v>200000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886000</v>
      </c>
      <c r="R23" s="41">
        <f>'Core Indicators'!DO23</f>
        <v>47000</v>
      </c>
      <c r="S23" s="41">
        <f>'Core Indicators'!DW23</f>
        <v>200000</v>
      </c>
      <c r="T23" s="41">
        <f>'Core Indicators'!EE23</f>
        <v>0</v>
      </c>
      <c r="U23" s="41">
        <f>'Core Indicators'!EM23</f>
        <v>0</v>
      </c>
      <c r="V23" s="41">
        <f>'Core Indicators'!FC23</f>
        <v>2</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1</v>
      </c>
      <c r="AE23" s="41">
        <f>'Core Indicators'!HW23</f>
        <v>0</v>
      </c>
      <c r="AF23" s="41">
        <f>'Core Indicators'!IE23</f>
        <v>0</v>
      </c>
      <c r="AG23" s="41">
        <f>'Core Indicators'!IM23</f>
        <v>1</v>
      </c>
    </row>
    <row r="24" spans="1:33" s="43" customFormat="1" ht="20.100000000000001" customHeight="1" x14ac:dyDescent="0.25">
      <c r="A24" s="233" t="str">
        <f>'Core Indicators'!A:A</f>
        <v>Multiple crises in Djibouti</v>
      </c>
      <c r="B24" s="233" t="str">
        <f>'Core Indicators'!B:B</f>
        <v>Displacement,Drought</v>
      </c>
      <c r="C24" s="233" t="str">
        <f>'Core Indicators'!C24</f>
        <v>DJI001</v>
      </c>
      <c r="D24" s="233" t="str">
        <f>'Core Indicators'!D24</f>
        <v>Djibouti</v>
      </c>
      <c r="E24" s="233" t="str">
        <f>'Core Indicators'!E24</f>
        <v>DJI</v>
      </c>
      <c r="F24" s="42">
        <f>'Core Indicators'!O24</f>
        <v>23180</v>
      </c>
      <c r="G24" s="42">
        <f>'Core Indicators'!W24</f>
        <v>1182000</v>
      </c>
      <c r="H24" s="42">
        <f>'Core Indicators'!AE24</f>
        <v>659000</v>
      </c>
      <c r="I24" s="42">
        <f>'Core Indicators'!AM24</f>
        <v>45000</v>
      </c>
      <c r="J24" s="42" t="str">
        <f>'Core Indicators'!AU24</f>
        <v>x</v>
      </c>
      <c r="K24" s="42" t="str">
        <f>'Core Indicators'!BC24</f>
        <v>x</v>
      </c>
      <c r="L24" s="42">
        <f>'Core Indicators'!BK24</f>
        <v>10</v>
      </c>
      <c r="M24" s="42" t="str">
        <f>'Core Indicators'!BS24</f>
        <v>x</v>
      </c>
      <c r="N24" s="42" t="str">
        <f>'Core Indicators'!CA24</f>
        <v>x</v>
      </c>
      <c r="O24" s="42" t="e">
        <f>'Core Indicators'!CI24</f>
        <v>#N/A</v>
      </c>
      <c r="P24" s="42" t="str">
        <f>'Core Indicators'!CQ24</f>
        <v>x</v>
      </c>
      <c r="Q24" s="42">
        <f>'Core Indicators'!DG24</f>
        <v>523000</v>
      </c>
      <c r="R24" s="42">
        <f>'Core Indicators'!DO24</f>
        <v>422000</v>
      </c>
      <c r="S24" s="42">
        <f>'Core Indicators'!DW24</f>
        <v>225000</v>
      </c>
      <c r="T24" s="42">
        <f>'Core Indicators'!EE24</f>
        <v>12000</v>
      </c>
      <c r="U24" s="42">
        <f>'Core Indicators'!EM24</f>
        <v>0</v>
      </c>
      <c r="V24" s="42">
        <f>'Core Indicators'!FC24</f>
        <v>5</v>
      </c>
      <c r="W24" s="42" t="str">
        <f>'Core Indicators'!FK24</f>
        <v>x</v>
      </c>
      <c r="X24" s="42" t="str">
        <f>'Core Indicators'!FS24</f>
        <v>x</v>
      </c>
      <c r="Y24" s="42">
        <f>'Core Indicators'!GA24</f>
        <v>0</v>
      </c>
      <c r="Z24" s="42">
        <f>'Core Indicators'!GI24</f>
        <v>1</v>
      </c>
      <c r="AA24" s="42">
        <f>'Core Indicators'!GQ24</f>
        <v>0</v>
      </c>
      <c r="AB24" s="42">
        <f>'Core Indicators'!GY24</f>
        <v>0</v>
      </c>
      <c r="AC24" s="42">
        <f>'Core Indicators'!HG24</f>
        <v>0</v>
      </c>
      <c r="AD24" s="42">
        <f>'Core Indicators'!HO24</f>
        <v>1</v>
      </c>
      <c r="AE24" s="42">
        <f>'Core Indicators'!HW24</f>
        <v>0</v>
      </c>
      <c r="AF24" s="42">
        <f>'Core Indicators'!IE24</f>
        <v>0</v>
      </c>
      <c r="AG24" s="42">
        <f>'Core Indicators'!IM24</f>
        <v>1</v>
      </c>
    </row>
    <row r="25" spans="1:33" s="43" customFormat="1" ht="20.100000000000001" customHeight="1" x14ac:dyDescent="0.25">
      <c r="A25" s="62" t="str">
        <f>'Core Indicators'!A:A</f>
        <v>Mixed migration in Djibouti</v>
      </c>
      <c r="B25" s="62" t="str">
        <f>'Core Indicators'!B:B</f>
        <v>Displacement</v>
      </c>
      <c r="C25" s="62" t="str">
        <f>'Core Indicators'!C25</f>
        <v>DJI002</v>
      </c>
      <c r="D25" s="62" t="str">
        <f>'Core Indicators'!D25</f>
        <v>Djibouti</v>
      </c>
      <c r="E25" s="62" t="str">
        <f>'Core Indicators'!E25</f>
        <v>DJI</v>
      </c>
      <c r="F25" s="41">
        <f>'Core Indicators'!O25</f>
        <v>7300</v>
      </c>
      <c r="G25" s="41">
        <f>'Core Indicators'!W25</f>
        <v>681000</v>
      </c>
      <c r="H25" s="41">
        <f>'Core Indicators'!AE25</f>
        <v>45000</v>
      </c>
      <c r="I25" s="41">
        <f>'Core Indicators'!AM25</f>
        <v>45000</v>
      </c>
      <c r="J25" s="41" t="str">
        <f>'Core Indicators'!AU25</f>
        <v>x</v>
      </c>
      <c r="K25" s="41" t="str">
        <f>'Core Indicators'!BC25</f>
        <v>x</v>
      </c>
      <c r="L25" s="41">
        <f>'Core Indicators'!BK25</f>
        <v>10</v>
      </c>
      <c r="M25" s="41" t="str">
        <f>'Core Indicators'!BS25</f>
        <v>x</v>
      </c>
      <c r="N25" s="41" t="str">
        <f>'Core Indicators'!CA25</f>
        <v>x</v>
      </c>
      <c r="O25" s="41" t="e">
        <f>'Core Indicators'!CI25</f>
        <v>#N/A</v>
      </c>
      <c r="P25" s="41" t="str">
        <f>'Core Indicators'!CQ25</f>
        <v>x</v>
      </c>
      <c r="Q25" s="41">
        <f>'Core Indicators'!DG25</f>
        <v>636000</v>
      </c>
      <c r="R25" s="41">
        <f>'Core Indicators'!DO25</f>
        <v>0</v>
      </c>
      <c r="S25" s="41">
        <f>'Core Indicators'!DW25</f>
        <v>45000</v>
      </c>
      <c r="T25" s="41">
        <f>'Core Indicators'!EE25</f>
        <v>0</v>
      </c>
      <c r="U25" s="41">
        <f>'Core Indicators'!EM25</f>
        <v>0</v>
      </c>
      <c r="V25" s="41">
        <f>'Core Indicators'!FC25</f>
        <v>1</v>
      </c>
      <c r="W25" s="41" t="str">
        <f>'Core Indicators'!FK25</f>
        <v>x</v>
      </c>
      <c r="X25" s="41" t="str">
        <f>'Core Indicators'!FS25</f>
        <v>x</v>
      </c>
      <c r="Y25" s="41">
        <f>'Core Indicators'!GA25</f>
        <v>0</v>
      </c>
      <c r="Z25" s="41">
        <f>'Core Indicators'!GI25</f>
        <v>1</v>
      </c>
      <c r="AA25" s="41">
        <f>'Core Indicators'!GQ25</f>
        <v>0</v>
      </c>
      <c r="AB25" s="41">
        <f>'Core Indicators'!GY25</f>
        <v>0</v>
      </c>
      <c r="AC25" s="41">
        <f>'Core Indicators'!HG25</f>
        <v>0</v>
      </c>
      <c r="AD25" s="41">
        <f>'Core Indicators'!HO25</f>
        <v>1</v>
      </c>
      <c r="AE25" s="41">
        <f>'Core Indicators'!HW25</f>
        <v>0</v>
      </c>
      <c r="AF25" s="41">
        <f>'Core Indicators'!IE25</f>
        <v>0</v>
      </c>
      <c r="AG25" s="41">
        <f>'Core Indicators'!IM25</f>
        <v>1</v>
      </c>
    </row>
    <row r="26" spans="1:33" s="43" customFormat="1" ht="20.100000000000001" customHeight="1" x14ac:dyDescent="0.25">
      <c r="A26" s="233" t="str">
        <f>'Core Indicators'!A:A</f>
        <v>Drought in Djibouti</v>
      </c>
      <c r="B26" s="233" t="str">
        <f>'Core Indicators'!B:B</f>
        <v>Drought</v>
      </c>
      <c r="C26" s="233" t="str">
        <f>'Core Indicators'!C26</f>
        <v>DJI003</v>
      </c>
      <c r="D26" s="233" t="str">
        <f>'Core Indicators'!D26</f>
        <v>Djibouti</v>
      </c>
      <c r="E26" s="233" t="str">
        <f>'Core Indicators'!E26</f>
        <v>DJI</v>
      </c>
      <c r="F26" s="42">
        <f>'Core Indicators'!O26</f>
        <v>23180</v>
      </c>
      <c r="G26" s="42">
        <f>'Core Indicators'!W26</f>
        <v>1182000</v>
      </c>
      <c r="H26" s="42">
        <f>'Core Indicators'!AE26</f>
        <v>607000</v>
      </c>
      <c r="I26" s="42" t="str">
        <f>'Core Indicators'!AM26</f>
        <v>x</v>
      </c>
      <c r="J26" s="42" t="str">
        <f>'Core Indicators'!AU26</f>
        <v>x</v>
      </c>
      <c r="K26" s="42" t="str">
        <f>'Core Indicators'!BC26</f>
        <v>x</v>
      </c>
      <c r="L26" s="42" t="str">
        <f>'Core Indicators'!BK26</f>
        <v>x</v>
      </c>
      <c r="M26" s="42" t="str">
        <f>'Core Indicators'!BS26</f>
        <v>x</v>
      </c>
      <c r="N26" s="42" t="str">
        <f>'Core Indicators'!CA26</f>
        <v>x</v>
      </c>
      <c r="O26" s="42" t="e">
        <f>'Core Indicators'!CI26</f>
        <v>#N/A</v>
      </c>
      <c r="P26" s="42" t="str">
        <f>'Core Indicators'!CQ26</f>
        <v>x</v>
      </c>
      <c r="Q26" s="42">
        <f>'Core Indicators'!DG26</f>
        <v>575000</v>
      </c>
      <c r="R26" s="42">
        <f>'Core Indicators'!DO26</f>
        <v>415000</v>
      </c>
      <c r="S26" s="42">
        <f>'Core Indicators'!DW26</f>
        <v>180000</v>
      </c>
      <c r="T26" s="42">
        <f>'Core Indicators'!EE26</f>
        <v>12000</v>
      </c>
      <c r="U26" s="42">
        <f>'Core Indicators'!EM26</f>
        <v>0</v>
      </c>
      <c r="V26" s="42">
        <f>'Core Indicators'!FC26</f>
        <v>5</v>
      </c>
      <c r="W26" s="42" t="str">
        <f>'Core Indicators'!FK26</f>
        <v>x</v>
      </c>
      <c r="X26" s="42" t="str">
        <f>'Core Indicators'!FS26</f>
        <v>x</v>
      </c>
      <c r="Y26" s="42">
        <f>'Core Indicators'!GA26</f>
        <v>0</v>
      </c>
      <c r="Z26" s="42">
        <f>'Core Indicators'!GI26</f>
        <v>1</v>
      </c>
      <c r="AA26" s="42">
        <f>'Core Indicators'!GQ26</f>
        <v>0</v>
      </c>
      <c r="AB26" s="42">
        <f>'Core Indicators'!GY26</f>
        <v>0</v>
      </c>
      <c r="AC26" s="42">
        <f>'Core Indicators'!HG26</f>
        <v>0</v>
      </c>
      <c r="AD26" s="42">
        <f>'Core Indicators'!HO26</f>
        <v>0</v>
      </c>
      <c r="AE26" s="42">
        <f>'Core Indicators'!HW26</f>
        <v>0</v>
      </c>
      <c r="AF26" s="42">
        <f>'Core Indicators'!IE26</f>
        <v>0</v>
      </c>
      <c r="AG26" s="42">
        <f>'Core Indicators'!IM26</f>
        <v>1</v>
      </c>
    </row>
    <row r="27" spans="1:33" s="43" customFormat="1" ht="20.100000000000001" customHeight="1" x14ac:dyDescent="0.25">
      <c r="A27" s="62" t="str">
        <f>'Core Indicators'!A:A</f>
        <v>Venezuela displacement in Dominican Republic</v>
      </c>
      <c r="B27" s="62" t="str">
        <f>'Core Indicators'!B:B</f>
        <v>Displacement</v>
      </c>
      <c r="C27" s="62" t="str">
        <f>'Core Indicators'!C27</f>
        <v>DOM002</v>
      </c>
      <c r="D27" s="62" t="str">
        <f>'Core Indicators'!D27</f>
        <v>Dominican Republic</v>
      </c>
      <c r="E27" s="62" t="str">
        <f>'Core Indicators'!E27</f>
        <v>DOM</v>
      </c>
      <c r="F27" s="41">
        <f>'Core Indicators'!O27</f>
        <v>48310</v>
      </c>
      <c r="G27" s="41">
        <f>'Core Indicators'!W27</f>
        <v>8962000</v>
      </c>
      <c r="H27" s="41">
        <f>'Core Indicators'!AE27</f>
        <v>8398000</v>
      </c>
      <c r="I27" s="41">
        <f>'Core Indicators'!AM27</f>
        <v>115000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564000</v>
      </c>
      <c r="R27" s="41">
        <f>'Core Indicators'!DO27</f>
        <v>8296000</v>
      </c>
      <c r="S27" s="41">
        <f>'Core Indicators'!DW27</f>
        <v>102000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3</v>
      </c>
    </row>
    <row r="28" spans="1:33" s="43" customFormat="1" ht="20.100000000000001" customHeight="1" x14ac:dyDescent="0.25">
      <c r="A28" s="233" t="str">
        <f>'Core Indicators'!A:A</f>
        <v>Mixed migration flows in Algeria</v>
      </c>
      <c r="B28" s="233" t="str">
        <f>'Core Indicators'!B:B</f>
        <v>Displacement</v>
      </c>
      <c r="C28" s="233" t="str">
        <f>'Core Indicators'!C28</f>
        <v>DZA002</v>
      </c>
      <c r="D28" s="233" t="str">
        <f>'Core Indicators'!D28</f>
        <v>Algeria</v>
      </c>
      <c r="E28" s="233" t="str">
        <f>'Core Indicators'!E28</f>
        <v>DZA</v>
      </c>
      <c r="F28" s="42">
        <f>'Core Indicators'!O28</f>
        <v>2381741</v>
      </c>
      <c r="G28" s="42">
        <f>'Core Indicators'!W28</f>
        <v>45450000</v>
      </c>
      <c r="H28" s="42">
        <f>'Core Indicators'!AE28</f>
        <v>262000</v>
      </c>
      <c r="I28" s="42">
        <f>'Core Indicators'!AM28</f>
        <v>262000</v>
      </c>
      <c r="J28" s="42" t="str">
        <f>'Core Indicators'!AU28</f>
        <v>x</v>
      </c>
      <c r="K28" s="42" t="str">
        <f>'Core Indicators'!BC28</f>
        <v>x</v>
      </c>
      <c r="L28" s="42">
        <f>'Core Indicators'!BK28</f>
        <v>155</v>
      </c>
      <c r="M28" s="42" t="str">
        <f>'Core Indicators'!BS28</f>
        <v>x</v>
      </c>
      <c r="N28" s="42" t="str">
        <f>'Core Indicators'!CA28</f>
        <v>x</v>
      </c>
      <c r="O28" s="42" t="e">
        <f>'Core Indicators'!CI28</f>
        <v>#N/A</v>
      </c>
      <c r="P28" s="42" t="str">
        <f>'Core Indicators'!CQ28</f>
        <v>x</v>
      </c>
      <c r="Q28" s="42">
        <f>'Core Indicators'!DG28</f>
        <v>45188000</v>
      </c>
      <c r="R28" s="42">
        <f>'Core Indicators'!DO28</f>
        <v>0</v>
      </c>
      <c r="S28" s="42">
        <f>'Core Indicators'!DW28</f>
        <v>262000</v>
      </c>
      <c r="T28" s="42">
        <f>'Core Indicators'!EE28</f>
        <v>0</v>
      </c>
      <c r="U28" s="42">
        <f>'Core Indicators'!EM28</f>
        <v>0</v>
      </c>
      <c r="V28" s="42">
        <f>'Core Indicators'!FC28</f>
        <v>4</v>
      </c>
      <c r="W28" s="42" t="str">
        <f>'Core Indicators'!FK28</f>
        <v>x</v>
      </c>
      <c r="X28" s="42" t="str">
        <f>'Core Indicators'!FS28</f>
        <v>x</v>
      </c>
      <c r="Y28" s="42">
        <f>'Core Indicators'!GA28</f>
        <v>2</v>
      </c>
      <c r="Z28" s="42">
        <f>'Core Indicators'!GI28</f>
        <v>1</v>
      </c>
      <c r="AA28" s="42">
        <f>'Core Indicators'!GQ28</f>
        <v>1</v>
      </c>
      <c r="AB28" s="42">
        <f>'Core Indicators'!GY28</f>
        <v>0</v>
      </c>
      <c r="AC28" s="42">
        <f>'Core Indicators'!HG28</f>
        <v>0</v>
      </c>
      <c r="AD28" s="42">
        <f>'Core Indicators'!HO28</f>
        <v>1</v>
      </c>
      <c r="AE28" s="42">
        <f>'Core Indicators'!HW28</f>
        <v>0</v>
      </c>
      <c r="AF28" s="42">
        <f>'Core Indicators'!IE28</f>
        <v>1</v>
      </c>
      <c r="AG28" s="42">
        <f>'Core Indicators'!IM28</f>
        <v>0</v>
      </c>
    </row>
    <row r="29" spans="1:33" ht="20.100000000000001" customHeight="1" x14ac:dyDescent="0.25">
      <c r="A29" s="62" t="str">
        <f>'Core Indicators'!A:A</f>
        <v>Sahrawi refugees in Algeria</v>
      </c>
      <c r="B29" s="62" t="str">
        <f>'Core Indicators'!B:B</f>
        <v>Displacement</v>
      </c>
      <c r="C29" s="62" t="str">
        <f>'Core Indicators'!C29</f>
        <v>DZA003</v>
      </c>
      <c r="D29" s="62" t="str">
        <f>'Core Indicators'!D29</f>
        <v>Algeria</v>
      </c>
      <c r="E29" s="62" t="str">
        <f>'Core Indicators'!E29</f>
        <v>DZA</v>
      </c>
      <c r="F29" s="41">
        <f>'Core Indicators'!O29</f>
        <v>159000</v>
      </c>
      <c r="G29" s="41">
        <f>'Core Indicators'!W29</f>
        <v>223000</v>
      </c>
      <c r="H29" s="41">
        <f>'Core Indicators'!AE29</f>
        <v>174000</v>
      </c>
      <c r="I29" s="41" t="str">
        <f>'Core Indicators'!AM29</f>
        <v>x</v>
      </c>
      <c r="J29" s="41" t="str">
        <f>'Core Indicators'!AU29</f>
        <v>x</v>
      </c>
      <c r="K29" s="41" t="str">
        <f>'Core Indicators'!BC29</f>
        <v>x</v>
      </c>
      <c r="L29" s="41">
        <f>'Core Indicators'!BK29</f>
        <v>2</v>
      </c>
      <c r="M29" s="41" t="str">
        <f>'Core Indicators'!BS29</f>
        <v>x</v>
      </c>
      <c r="N29" s="41" t="str">
        <f>'Core Indicators'!CA29</f>
        <v>x</v>
      </c>
      <c r="O29" s="41" t="e">
        <f>'Core Indicators'!CI29</f>
        <v>#N/A</v>
      </c>
      <c r="P29" s="41" t="str">
        <f>'Core Indicators'!CQ29</f>
        <v>x</v>
      </c>
      <c r="Q29" s="41">
        <f>'Core Indicators'!DG29</f>
        <v>49000</v>
      </c>
      <c r="R29" s="41">
        <f>'Core Indicators'!DO29</f>
        <v>84000</v>
      </c>
      <c r="S29" s="41">
        <f>'Core Indicators'!DW29</f>
        <v>90000</v>
      </c>
      <c r="T29" s="41">
        <f>'Core Indicators'!EE29</f>
        <v>0</v>
      </c>
      <c r="U29" s="41">
        <f>'Core Indicators'!EM29</f>
        <v>0</v>
      </c>
      <c r="V29" s="41">
        <f>'Core Indicators'!FC29</f>
        <v>2</v>
      </c>
      <c r="W29" s="41">
        <f>'Core Indicators'!FK29</f>
        <v>0</v>
      </c>
      <c r="X29" s="41">
        <f>'Core Indicators'!FS29</f>
        <v>0</v>
      </c>
      <c r="Y29" s="41">
        <f>'Core Indicators'!GA29</f>
        <v>2</v>
      </c>
      <c r="Z29" s="41">
        <f>'Core Indicators'!GI29</f>
        <v>2</v>
      </c>
      <c r="AA29" s="41">
        <f>'Core Indicators'!GQ29</f>
        <v>2</v>
      </c>
      <c r="AB29" s="41">
        <f>'Core Indicators'!GY29</f>
        <v>0</v>
      </c>
      <c r="AC29" s="41">
        <f>'Core Indicators'!HG29</f>
        <v>0</v>
      </c>
      <c r="AD29" s="41">
        <f>'Core Indicators'!HO29</f>
        <v>2</v>
      </c>
      <c r="AE29" s="41">
        <f>'Core Indicators'!HW29</f>
        <v>0</v>
      </c>
      <c r="AF29" s="41">
        <f>'Core Indicators'!IE29</f>
        <v>1</v>
      </c>
      <c r="AG29" s="41">
        <f>'Core Indicators'!IM29</f>
        <v>0</v>
      </c>
    </row>
    <row r="30" spans="1:33" ht="20.100000000000001" customHeight="1" x14ac:dyDescent="0.25">
      <c r="A30" s="233" t="str">
        <f>'Core Indicators'!A:A</f>
        <v>Multiple crises in Algeria</v>
      </c>
      <c r="B30" s="233" t="str">
        <f>'Core Indicators'!B:B</f>
        <v>Displacement</v>
      </c>
      <c r="C30" s="233" t="str">
        <f>'Core Indicators'!C30</f>
        <v>DZA004</v>
      </c>
      <c r="D30" s="233" t="str">
        <f>'Core Indicators'!D30</f>
        <v>Algeria</v>
      </c>
      <c r="E30" s="233" t="str">
        <f>'Core Indicators'!E30</f>
        <v>DZA</v>
      </c>
      <c r="F30" s="42">
        <f>'Core Indicators'!O30</f>
        <v>2381000</v>
      </c>
      <c r="G30" s="42">
        <f>'Core Indicators'!W30</f>
        <v>45673000</v>
      </c>
      <c r="H30" s="42">
        <f>'Core Indicators'!AE30</f>
        <v>436000</v>
      </c>
      <c r="I30" s="42">
        <f>'Core Indicators'!AM30</f>
        <v>262000</v>
      </c>
      <c r="J30" s="42" t="str">
        <f>'Core Indicators'!AU30</f>
        <v>x</v>
      </c>
      <c r="K30" s="42" t="str">
        <f>'Core Indicators'!BC30</f>
        <v>x</v>
      </c>
      <c r="L30" s="42">
        <f>'Core Indicators'!BK30</f>
        <v>168</v>
      </c>
      <c r="M30" s="42" t="str">
        <f>'Core Indicators'!BS30</f>
        <v>x</v>
      </c>
      <c r="N30" s="42" t="str">
        <f>'Core Indicators'!CA30</f>
        <v>x</v>
      </c>
      <c r="O30" s="42" t="e">
        <f>'Core Indicators'!CI30</f>
        <v>#N/A</v>
      </c>
      <c r="P30" s="42" t="str">
        <f>'Core Indicators'!CQ30</f>
        <v>x</v>
      </c>
      <c r="Q30" s="42">
        <f>'Core Indicators'!DG30</f>
        <v>45238000</v>
      </c>
      <c r="R30" s="42">
        <f>'Core Indicators'!DO30</f>
        <v>84000</v>
      </c>
      <c r="S30" s="42">
        <f>'Core Indicators'!DW30</f>
        <v>352000</v>
      </c>
      <c r="T30" s="42">
        <f>'Core Indicators'!EE30</f>
        <v>0</v>
      </c>
      <c r="U30" s="42">
        <f>'Core Indicators'!EM30</f>
        <v>0</v>
      </c>
      <c r="V30" s="42">
        <f>'Core Indicators'!FC30</f>
        <v>3</v>
      </c>
      <c r="W30" s="42" t="str">
        <f>'Core Indicators'!FK30</f>
        <v>x</v>
      </c>
      <c r="X30" s="42" t="str">
        <f>'Core Indicators'!FS30</f>
        <v>x</v>
      </c>
      <c r="Y30" s="42">
        <f>'Core Indicators'!GA30</f>
        <v>2</v>
      </c>
      <c r="Z30" s="42">
        <f>'Core Indicators'!GI30</f>
        <v>2</v>
      </c>
      <c r="AA30" s="42">
        <f>'Core Indicators'!GQ30</f>
        <v>2</v>
      </c>
      <c r="AB30" s="42">
        <f>'Core Indicators'!GY30</f>
        <v>0</v>
      </c>
      <c r="AC30" s="42">
        <f>'Core Indicators'!HG30</f>
        <v>0</v>
      </c>
      <c r="AD30" s="42">
        <f>'Core Indicators'!HO30</f>
        <v>2</v>
      </c>
      <c r="AE30" s="42">
        <f>'Core Indicators'!HW30</f>
        <v>0</v>
      </c>
      <c r="AF30" s="42">
        <f>'Core Indicators'!IE30</f>
        <v>1</v>
      </c>
      <c r="AG30" s="42">
        <f>'Core Indicators'!IM30</f>
        <v>0</v>
      </c>
    </row>
    <row r="31" spans="1:33" ht="20.100000000000001" customHeight="1" x14ac:dyDescent="0.25">
      <c r="A31" s="62" t="str">
        <f>'Core Indicators'!A:A</f>
        <v>Venezuela displacement in Ecuador</v>
      </c>
      <c r="B31" s="62" t="str">
        <f>'Core Indicators'!B:B</f>
        <v>Displacement</v>
      </c>
      <c r="C31" s="62" t="str">
        <f>'Core Indicators'!C31</f>
        <v>ECU002</v>
      </c>
      <c r="D31" s="62" t="str">
        <f>'Core Indicators'!D31</f>
        <v>Ecuador</v>
      </c>
      <c r="E31" s="62" t="str">
        <f>'Core Indicators'!E31</f>
        <v>ECU</v>
      </c>
      <c r="F31" s="41">
        <f>'Core Indicators'!O31</f>
        <v>248360</v>
      </c>
      <c r="G31" s="41">
        <f>'Core Indicators'!W31</f>
        <v>17643000</v>
      </c>
      <c r="H31" s="41">
        <f>'Core Indicators'!AE31</f>
        <v>8304000</v>
      </c>
      <c r="I31" s="41">
        <f>'Core Indicators'!AM31</f>
        <v>803000</v>
      </c>
      <c r="J31" s="41" t="str">
        <f>'Core Indicators'!AU31</f>
        <v>x</v>
      </c>
      <c r="K31" s="41" t="str">
        <f>'Core Indicators'!BC31</f>
        <v>x</v>
      </c>
      <c r="L31" s="41">
        <f>'Core Indicators'!BK31</f>
        <v>9</v>
      </c>
      <c r="M31" s="41" t="str">
        <f>'Core Indicators'!BS31</f>
        <v>x</v>
      </c>
      <c r="N31" s="41" t="str">
        <f>'Core Indicators'!CA31</f>
        <v>x</v>
      </c>
      <c r="O31" s="41" t="e">
        <f>'Core Indicators'!CI31</f>
        <v>#N/A</v>
      </c>
      <c r="P31" s="41" t="str">
        <f>'Core Indicators'!CQ31</f>
        <v>x</v>
      </c>
      <c r="Q31" s="41">
        <f>'Core Indicators'!DG31</f>
        <v>9339000</v>
      </c>
      <c r="R31" s="41">
        <f>'Core Indicators'!DO31</f>
        <v>7431000</v>
      </c>
      <c r="S31" s="41">
        <f>'Core Indicators'!DW31</f>
        <v>873000</v>
      </c>
      <c r="T31" s="41">
        <f>'Core Indicators'!EE31</f>
        <v>0</v>
      </c>
      <c r="U31" s="41">
        <f>'Core Indicators'!EM31</f>
        <v>0</v>
      </c>
      <c r="V31" s="41">
        <f>'Core Indicators'!FC31</f>
        <v>3</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1</v>
      </c>
      <c r="AE31" s="41">
        <f>'Core Indicators'!HW31</f>
        <v>1</v>
      </c>
      <c r="AF31" s="41">
        <f>'Core Indicators'!IE31</f>
        <v>1</v>
      </c>
      <c r="AG31" s="41">
        <f>'Core Indicators'!IM31</f>
        <v>3</v>
      </c>
    </row>
    <row r="32" spans="1:33" ht="20.100000000000001" customHeight="1" x14ac:dyDescent="0.25">
      <c r="A32" s="233" t="str">
        <f>'Core Indicators'!A:A</f>
        <v>Syrian Refugee Crisis in Egypt</v>
      </c>
      <c r="B32" s="233" t="str">
        <f>'Core Indicators'!B:B</f>
        <v>Displacement</v>
      </c>
      <c r="C32" s="233" t="str">
        <f>'Core Indicators'!C32</f>
        <v>EGY002</v>
      </c>
      <c r="D32" s="233" t="str">
        <f>'Core Indicators'!D32</f>
        <v>Egypt</v>
      </c>
      <c r="E32" s="233" t="str">
        <f>'Core Indicators'!E32</f>
        <v>EGY</v>
      </c>
      <c r="F32" s="42">
        <f>'Core Indicators'!O32</f>
        <v>91071.77</v>
      </c>
      <c r="G32" s="42">
        <f>'Core Indicators'!W32</f>
        <v>14134000</v>
      </c>
      <c r="H32" s="42">
        <f>'Core Indicators'!AE32</f>
        <v>145000</v>
      </c>
      <c r="I32" s="42">
        <f>'Core Indicators'!AM32</f>
        <v>145000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13989000</v>
      </c>
      <c r="R32" s="42">
        <f>'Core Indicators'!DO32</f>
        <v>0</v>
      </c>
      <c r="S32" s="42">
        <f>'Core Indicators'!DW32</f>
        <v>145000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0</v>
      </c>
      <c r="AE32" s="42">
        <f>'Core Indicators'!HW32</f>
        <v>0</v>
      </c>
      <c r="AF32" s="42">
        <f>'Core Indicators'!IE32</f>
        <v>3</v>
      </c>
      <c r="AG32" s="42">
        <f>'Core Indicators'!IM32</f>
        <v>0</v>
      </c>
    </row>
    <row r="33" spans="1:33" ht="20.100000000000001" customHeight="1" x14ac:dyDescent="0.25">
      <c r="A33" s="62" t="str">
        <f>'Core Indicators'!A:A</f>
        <v>Complex crisis in Eritrea</v>
      </c>
      <c r="B33" s="62" t="str">
        <f>'Core Indicators'!B:B</f>
        <v>Socio-political,Displacement</v>
      </c>
      <c r="C33" s="62" t="str">
        <f>'Core Indicators'!C33</f>
        <v>ERI001</v>
      </c>
      <c r="D33" s="62" t="str">
        <f>'Core Indicators'!D33</f>
        <v>Eritrea</v>
      </c>
      <c r="E33" s="62" t="str">
        <f>'Core Indicators'!E33</f>
        <v>ERI</v>
      </c>
      <c r="F33" s="41">
        <f>'Core Indicators'!O33</f>
        <v>101000</v>
      </c>
      <c r="G33" s="41">
        <f>'Core Indicators'!W33</f>
        <v>3724000</v>
      </c>
      <c r="H33" s="41">
        <f>'Core Indicators'!AE33</f>
        <v>1100000</v>
      </c>
      <c r="I33" s="41">
        <f>'Core Indicators'!AM33</f>
        <v>336000</v>
      </c>
      <c r="J33" s="41">
        <f>'Core Indicators'!AU33</f>
        <v>0</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2624000</v>
      </c>
      <c r="R33" s="41">
        <f>'Core Indicators'!DO33</f>
        <v>0</v>
      </c>
      <c r="S33" s="41">
        <f>'Core Indicators'!DW33</f>
        <v>1100000</v>
      </c>
      <c r="T33" s="41">
        <f>'Core Indicators'!EE33</f>
        <v>0</v>
      </c>
      <c r="U33" s="41">
        <f>'Core Indicators'!EM33</f>
        <v>0</v>
      </c>
      <c r="V33" s="41">
        <f>'Core Indicators'!FC33</f>
        <v>5</v>
      </c>
      <c r="W33" s="41" t="str">
        <f>'Core Indicators'!FK33</f>
        <v>x</v>
      </c>
      <c r="X33" s="41" t="str">
        <f>'Core Indicators'!FS33</f>
        <v>x</v>
      </c>
      <c r="Y33" s="41">
        <f>'Core Indicators'!GA33</f>
        <v>3</v>
      </c>
      <c r="Z33" s="41">
        <f>'Core Indicators'!GI33</f>
        <v>1</v>
      </c>
      <c r="AA33" s="41">
        <f>'Core Indicators'!GQ33</f>
        <v>2</v>
      </c>
      <c r="AB33" s="41">
        <f>'Core Indicators'!GY33</f>
        <v>0</v>
      </c>
      <c r="AC33" s="41">
        <f>'Core Indicators'!HG33</f>
        <v>2</v>
      </c>
      <c r="AD33" s="41">
        <f>'Core Indicators'!HO33</f>
        <v>2</v>
      </c>
      <c r="AE33" s="41">
        <f>'Core Indicators'!HW33</f>
        <v>0</v>
      </c>
      <c r="AF33" s="41">
        <f>'Core Indicators'!IE33</f>
        <v>2</v>
      </c>
      <c r="AG33" s="41">
        <f>'Core Indicators'!IM33</f>
        <v>3</v>
      </c>
    </row>
    <row r="34" spans="1:33" ht="20.100000000000001" customHeight="1" x14ac:dyDescent="0.25">
      <c r="A34" s="233" t="str">
        <f>'Core Indicators'!A:A</f>
        <v>Mixed migration flows in spain</v>
      </c>
      <c r="B34" s="233" t="str">
        <f>'Core Indicators'!B:B</f>
        <v>Displacement</v>
      </c>
      <c r="C34" s="233" t="str">
        <f>'Core Indicators'!C34</f>
        <v>ESP002</v>
      </c>
      <c r="D34" s="233" t="str">
        <f>'Core Indicators'!D34</f>
        <v>Spain</v>
      </c>
      <c r="E34" s="233" t="str">
        <f>'Core Indicators'!E34</f>
        <v>ESP</v>
      </c>
      <c r="F34" s="42">
        <f>'Core Indicators'!O34</f>
        <v>100000</v>
      </c>
      <c r="G34" s="42">
        <f>'Core Indicators'!W34</f>
        <v>12163000</v>
      </c>
      <c r="H34" s="42">
        <f>'Core Indicators'!AE34</f>
        <v>146000</v>
      </c>
      <c r="I34" s="42">
        <f>'Core Indicators'!AM34</f>
        <v>146000</v>
      </c>
      <c r="J34" s="42" t="str">
        <f>'Core Indicators'!AU34</f>
        <v>x</v>
      </c>
      <c r="K34" s="42" t="str">
        <f>'Core Indicators'!BC34</f>
        <v>x</v>
      </c>
      <c r="L34" s="42">
        <f>'Core Indicators'!BK34</f>
        <v>237</v>
      </c>
      <c r="M34" s="42" t="str">
        <f>'Core Indicators'!BS34</f>
        <v>x</v>
      </c>
      <c r="N34" s="42" t="str">
        <f>'Core Indicators'!CA34</f>
        <v>x</v>
      </c>
      <c r="O34" s="42" t="e">
        <f>'Core Indicators'!CI34</f>
        <v>#N/A</v>
      </c>
      <c r="P34" s="42" t="str">
        <f>'Core Indicators'!CQ34</f>
        <v>x</v>
      </c>
      <c r="Q34" s="42">
        <f>'Core Indicators'!DG34</f>
        <v>12018000</v>
      </c>
      <c r="R34" s="42">
        <f>'Core Indicators'!DO34</f>
        <v>0</v>
      </c>
      <c r="S34" s="42">
        <f>'Core Indicators'!DW34</f>
        <v>146000</v>
      </c>
      <c r="T34" s="42">
        <f>'Core Indicators'!EE34</f>
        <v>0</v>
      </c>
      <c r="U34" s="42">
        <f>'Core Indicators'!EM34</f>
        <v>0</v>
      </c>
      <c r="V34" s="42">
        <f>'Core Indicators'!FC34</f>
        <v>3</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0</v>
      </c>
      <c r="AE34" s="42">
        <f>'Core Indicators'!HW34</f>
        <v>0</v>
      </c>
      <c r="AF34" s="42">
        <f>'Core Indicators'!IE34</f>
        <v>0</v>
      </c>
      <c r="AG34" s="42">
        <f>'Core Indicators'!IM34</f>
        <v>1</v>
      </c>
    </row>
    <row r="35" spans="1:33" ht="20.100000000000001" customHeight="1" x14ac:dyDescent="0.25">
      <c r="A35" s="62" t="str">
        <f>'Core Indicators'!A:A</f>
        <v>Complex crisis in Ethiopia</v>
      </c>
      <c r="B35" s="62" t="str">
        <f>'Core Indicators'!B:B</f>
        <v>Displacement,Floods,Conflict</v>
      </c>
      <c r="C35" s="62" t="str">
        <f>'Core Indicators'!C35</f>
        <v>ETH001</v>
      </c>
      <c r="D35" s="62" t="str">
        <f>'Core Indicators'!D35</f>
        <v>Ethiopia</v>
      </c>
      <c r="E35" s="62" t="str">
        <f>'Core Indicators'!E35</f>
        <v>ETH</v>
      </c>
      <c r="F35" s="41">
        <f>'Core Indicators'!O35</f>
        <v>1128571</v>
      </c>
      <c r="G35" s="41">
        <f>'Core Indicators'!W35</f>
        <v>125343000</v>
      </c>
      <c r="H35" s="41">
        <f>'Core Indicators'!AE35</f>
        <v>86079000</v>
      </c>
      <c r="I35" s="41">
        <f>'Core Indicators'!AM35</f>
        <v>4262000</v>
      </c>
      <c r="J35" s="41" t="str">
        <f>'Core Indicators'!AU35</f>
        <v>x</v>
      </c>
      <c r="K35" s="41">
        <f>'Core Indicators'!BC35</f>
        <v>2700000</v>
      </c>
      <c r="L35" s="41">
        <f>'Core Indicators'!BK35</f>
        <v>1084</v>
      </c>
      <c r="M35" s="41" t="str">
        <f>'Core Indicators'!BS35</f>
        <v>x</v>
      </c>
      <c r="N35" s="41" t="str">
        <f>'Core Indicators'!CA35</f>
        <v>x</v>
      </c>
      <c r="O35" s="41" t="e">
        <f>'Core Indicators'!CI35</f>
        <v>#N/A</v>
      </c>
      <c r="P35" s="41">
        <f>'Core Indicators'!CQ35</f>
        <v>4500000</v>
      </c>
      <c r="Q35" s="41">
        <f>'Core Indicators'!DG35</f>
        <v>39264000</v>
      </c>
      <c r="R35" s="41">
        <f>'Core Indicators'!DO35</f>
        <v>59695000</v>
      </c>
      <c r="S35" s="41">
        <f>'Core Indicators'!DW35</f>
        <v>13984000</v>
      </c>
      <c r="T35" s="41">
        <f>'Core Indicators'!EE35</f>
        <v>11195000</v>
      </c>
      <c r="U35" s="41">
        <f>'Core Indicators'!EM35</f>
        <v>1205000</v>
      </c>
      <c r="V35" s="41">
        <f>'Core Indicators'!FC35</f>
        <v>4</v>
      </c>
      <c r="W35" s="41" t="str">
        <f>'Core Indicators'!FK35</f>
        <v>x</v>
      </c>
      <c r="X35" s="41">
        <f>'Core Indicators'!FS35</f>
        <v>10000</v>
      </c>
      <c r="Y35" s="41">
        <f>'Core Indicators'!GA35</f>
        <v>1</v>
      </c>
      <c r="Z35" s="41">
        <f>'Core Indicators'!GI35</f>
        <v>2</v>
      </c>
      <c r="AA35" s="41">
        <f>'Core Indicators'!GQ35</f>
        <v>3</v>
      </c>
      <c r="AB35" s="41">
        <f>'Core Indicators'!GY35</f>
        <v>2</v>
      </c>
      <c r="AC35" s="41">
        <f>'Core Indicators'!HG35</f>
        <v>3</v>
      </c>
      <c r="AD35" s="41">
        <f>'Core Indicators'!HO35</f>
        <v>3</v>
      </c>
      <c r="AE35" s="41">
        <f>'Core Indicators'!HW35</f>
        <v>3</v>
      </c>
      <c r="AF35" s="41">
        <f>'Core Indicators'!IE35</f>
        <v>3</v>
      </c>
      <c r="AG35" s="41">
        <f>'Core Indicators'!IM35</f>
        <v>3</v>
      </c>
    </row>
    <row r="36" spans="1:33" ht="20.100000000000001" customHeight="1" x14ac:dyDescent="0.25">
      <c r="A36" s="233" t="str">
        <f>'Core Indicators'!A:A</f>
        <v>International Displacement</v>
      </c>
      <c r="B36" s="233" t="str">
        <f>'Core Indicators'!B:B</f>
        <v>Displacement</v>
      </c>
      <c r="C36" s="233" t="str">
        <f>'Core Indicators'!C36</f>
        <v>ETH003</v>
      </c>
      <c r="D36" s="233" t="str">
        <f>'Core Indicators'!D36</f>
        <v>Ethiopia</v>
      </c>
      <c r="E36" s="233" t="str">
        <f>'Core Indicators'!E36</f>
        <v>ETH</v>
      </c>
      <c r="F36" s="42">
        <f>'Core Indicators'!O36</f>
        <v>1128571</v>
      </c>
      <c r="G36" s="42">
        <f>'Core Indicators'!W36</f>
        <v>124574000</v>
      </c>
      <c r="H36" s="42">
        <f>'Core Indicators'!AE36</f>
        <v>41979000</v>
      </c>
      <c r="I36" s="42">
        <f>'Core Indicators'!AM36</f>
        <v>890000</v>
      </c>
      <c r="J36" s="42" t="str">
        <f>'Core Indicators'!AU36</f>
        <v>x</v>
      </c>
      <c r="K36" s="42" t="str">
        <f>'Core Indicators'!BC36</f>
        <v>x</v>
      </c>
      <c r="L36" s="42" t="str">
        <f>'Core Indicators'!BK36</f>
        <v>x</v>
      </c>
      <c r="M36" s="42" t="str">
        <f>'Core Indicators'!BS36</f>
        <v>x</v>
      </c>
      <c r="N36" s="42" t="str">
        <f>'Core Indicators'!CA36</f>
        <v>x</v>
      </c>
      <c r="O36" s="42" t="e">
        <f>'Core Indicators'!CI36</f>
        <v>#N/A</v>
      </c>
      <c r="P36" s="42" t="str">
        <f>'Core Indicators'!CQ36</f>
        <v>x</v>
      </c>
      <c r="Q36" s="42">
        <f>'Core Indicators'!DG36</f>
        <v>82595000</v>
      </c>
      <c r="R36" s="42">
        <f>'Core Indicators'!DO36</f>
        <v>41089000</v>
      </c>
      <c r="S36" s="42">
        <f>'Core Indicators'!DW36</f>
        <v>890000</v>
      </c>
      <c r="T36" s="42">
        <f>'Core Indicators'!EE36</f>
        <v>0</v>
      </c>
      <c r="U36" s="42">
        <f>'Core Indicators'!EM36</f>
        <v>0</v>
      </c>
      <c r="V36" s="42">
        <f>'Core Indicators'!FC36</f>
        <v>3</v>
      </c>
      <c r="W36" s="42">
        <f>'Core Indicators'!FK36</f>
        <v>0</v>
      </c>
      <c r="X36" s="42">
        <f>'Core Indicators'!FS36</f>
        <v>0</v>
      </c>
      <c r="Y36" s="42">
        <f>'Core Indicators'!GA36</f>
        <v>2</v>
      </c>
      <c r="Z36" s="42">
        <f>'Core Indicators'!GI36</f>
        <v>2</v>
      </c>
      <c r="AA36" s="42">
        <f>'Core Indicators'!GQ36</f>
        <v>2</v>
      </c>
      <c r="AB36" s="42">
        <f>'Core Indicators'!GY36</f>
        <v>2</v>
      </c>
      <c r="AC36" s="42">
        <f>'Core Indicators'!HG36</f>
        <v>0</v>
      </c>
      <c r="AD36" s="42">
        <f>'Core Indicators'!HO36</f>
        <v>3</v>
      </c>
      <c r="AE36" s="42">
        <f>'Core Indicators'!HW36</f>
        <v>3</v>
      </c>
      <c r="AF36" s="42">
        <f>'Core Indicators'!IE36</f>
        <v>3</v>
      </c>
      <c r="AG36" s="42">
        <f>'Core Indicators'!IM36</f>
        <v>3</v>
      </c>
    </row>
    <row r="37" spans="1:33" ht="20.100000000000001" customHeight="1" x14ac:dyDescent="0.25">
      <c r="A37" s="62" t="str">
        <f>'Core Indicators'!A:A</f>
        <v>Northern Ethiopia Conflict</v>
      </c>
      <c r="B37" s="62" t="str">
        <f>'Core Indicators'!B:B</f>
        <v>Conflict,Displacement</v>
      </c>
      <c r="C37" s="62" t="str">
        <f>'Core Indicators'!C37</f>
        <v>ETH004</v>
      </c>
      <c r="D37" s="62" t="str">
        <f>'Core Indicators'!D37</f>
        <v>Ethiopia</v>
      </c>
      <c r="E37" s="62" t="str">
        <f>'Core Indicators'!E37</f>
        <v>ETH</v>
      </c>
      <c r="F37" s="41">
        <f>'Core Indicators'!O37</f>
        <v>299000</v>
      </c>
      <c r="G37" s="41">
        <f>'Core Indicators'!W37</f>
        <v>30100000</v>
      </c>
      <c r="H37" s="41">
        <f>'Core Indicators'!AE37</f>
        <v>30100000</v>
      </c>
      <c r="I37" s="41">
        <f>'Core Indicators'!AM37</f>
        <v>2600000</v>
      </c>
      <c r="J37" s="41" t="str">
        <f>'Core Indicators'!AU37</f>
        <v>x</v>
      </c>
      <c r="K37" s="41">
        <f>'Core Indicators'!BC37</f>
        <v>492800</v>
      </c>
      <c r="L37" s="41">
        <f>'Core Indicators'!BK37</f>
        <v>165</v>
      </c>
      <c r="M37" s="41" t="e">
        <f>'Core Indicators'!BS37</f>
        <v>#N/A</v>
      </c>
      <c r="N37" s="41" t="e">
        <f>'Core Indicators'!CA37</f>
        <v>#N/A</v>
      </c>
      <c r="O37" s="41" t="e">
        <f>'Core Indicators'!CI37</f>
        <v>#N/A</v>
      </c>
      <c r="P37" s="41" t="e">
        <f>'Core Indicators'!CQ37</f>
        <v>#N/A</v>
      </c>
      <c r="Q37" s="41">
        <f>'Core Indicators'!DG37</f>
        <v>0</v>
      </c>
      <c r="R37" s="41">
        <f>'Core Indicators'!DO37</f>
        <v>16700000</v>
      </c>
      <c r="S37" s="41">
        <f>'Core Indicators'!DW37</f>
        <v>3700000</v>
      </c>
      <c r="T37" s="41">
        <f>'Core Indicators'!EE37</f>
        <v>9200000</v>
      </c>
      <c r="U37" s="41">
        <f>'Core Indicators'!EM37</f>
        <v>500000</v>
      </c>
      <c r="V37" s="41">
        <f>'Core Indicators'!FC37</f>
        <v>4</v>
      </c>
      <c r="W37" s="41">
        <f>'Core Indicators'!FK37</f>
        <v>0</v>
      </c>
      <c r="X37" s="41">
        <f>'Core Indicators'!FS37</f>
        <v>210000</v>
      </c>
      <c r="Y37" s="41">
        <f>'Core Indicators'!GA37</f>
        <v>2</v>
      </c>
      <c r="Z37" s="41">
        <f>'Core Indicators'!GI37</f>
        <v>3</v>
      </c>
      <c r="AA37" s="41">
        <f>'Core Indicators'!GQ37</f>
        <v>3</v>
      </c>
      <c r="AB37" s="41">
        <f>'Core Indicators'!GY37</f>
        <v>2</v>
      </c>
      <c r="AC37" s="41">
        <f>'Core Indicators'!HG37</f>
        <v>2</v>
      </c>
      <c r="AD37" s="41">
        <f>'Core Indicators'!HO37</f>
        <v>3</v>
      </c>
      <c r="AE37" s="41">
        <f>'Core Indicators'!HW37</f>
        <v>3</v>
      </c>
      <c r="AF37" s="41">
        <f>'Core Indicators'!IE37</f>
        <v>3</v>
      </c>
      <c r="AG37" s="41">
        <f>'Core Indicators'!IM37</f>
        <v>3</v>
      </c>
    </row>
    <row r="38" spans="1:33" ht="20.100000000000001" customHeight="1" x14ac:dyDescent="0.25">
      <c r="A38" s="233" t="str">
        <f>'Core Indicators'!A:A</f>
        <v>Drought in Ethiopia</v>
      </c>
      <c r="B38" s="233" t="str">
        <f>'Core Indicators'!B:B</f>
        <v>Drought</v>
      </c>
      <c r="C38" s="233" t="str">
        <f>'Core Indicators'!C38</f>
        <v>ETH005</v>
      </c>
      <c r="D38" s="233" t="str">
        <f>'Core Indicators'!D38</f>
        <v>Ethiopia</v>
      </c>
      <c r="E38" s="233" t="str">
        <f>'Core Indicators'!E38</f>
        <v>ETH</v>
      </c>
      <c r="F38" s="42">
        <f>'Core Indicators'!O38</f>
        <v>784300</v>
      </c>
      <c r="G38" s="42">
        <f>'Core Indicators'!W38</f>
        <v>60000000</v>
      </c>
      <c r="H38" s="42">
        <f>'Core Indicators'!AE38</f>
        <v>24100000</v>
      </c>
      <c r="I38" s="42">
        <f>'Core Indicators'!AM38</f>
        <v>772000</v>
      </c>
      <c r="J38" s="42" t="str">
        <f>'Core Indicators'!AU38</f>
        <v>x</v>
      </c>
      <c r="K38" s="42">
        <f>'Core Indicators'!BC38</f>
        <v>705000</v>
      </c>
      <c r="L38" s="42">
        <f>'Core Indicators'!BK38</f>
        <v>24</v>
      </c>
      <c r="M38" s="42" t="str">
        <f>'Core Indicators'!BS38</f>
        <v>x</v>
      </c>
      <c r="N38" s="42" t="str">
        <f>'Core Indicators'!CA38</f>
        <v>x</v>
      </c>
      <c r="O38" s="42" t="e">
        <f>'Core Indicators'!CI38</f>
        <v>#N/A</v>
      </c>
      <c r="P38" s="42">
        <f>'Core Indicators'!CQ38</f>
        <v>6850000</v>
      </c>
      <c r="Q38" s="42">
        <f>'Core Indicators'!DG38</f>
        <v>35900000</v>
      </c>
      <c r="R38" s="42">
        <f>'Core Indicators'!DO38</f>
        <v>12100000</v>
      </c>
      <c r="S38" s="42">
        <f>'Core Indicators'!DW38</f>
        <v>9300000</v>
      </c>
      <c r="T38" s="42">
        <f>'Core Indicators'!EE38</f>
        <v>1995000</v>
      </c>
      <c r="U38" s="42">
        <f>'Core Indicators'!EM38</f>
        <v>705000</v>
      </c>
      <c r="V38" s="42">
        <f>'Core Indicators'!FC38</f>
        <v>3</v>
      </c>
      <c r="W38" s="42" t="str">
        <f>'Core Indicators'!FK38</f>
        <v>x</v>
      </c>
      <c r="X38" s="42" t="str">
        <f>'Core Indicators'!FS38</f>
        <v>x</v>
      </c>
      <c r="Y38" s="42">
        <f>'Core Indicators'!GA38</f>
        <v>2</v>
      </c>
      <c r="Z38" s="42">
        <f>'Core Indicators'!GI38</f>
        <v>2</v>
      </c>
      <c r="AA38" s="42">
        <f>'Core Indicators'!GQ38</f>
        <v>2</v>
      </c>
      <c r="AB38" s="42">
        <f>'Core Indicators'!GY38</f>
        <v>2</v>
      </c>
      <c r="AC38" s="42">
        <f>'Core Indicators'!HG38</f>
        <v>1</v>
      </c>
      <c r="AD38" s="42">
        <f>'Core Indicators'!HO38</f>
        <v>1</v>
      </c>
      <c r="AE38" s="42">
        <f>'Core Indicators'!HW38</f>
        <v>3</v>
      </c>
      <c r="AF38" s="42">
        <f>'Core Indicators'!IE38</f>
        <v>3</v>
      </c>
      <c r="AG38" s="42">
        <f>'Core Indicators'!IM38</f>
        <v>3</v>
      </c>
    </row>
    <row r="39" spans="1:33" ht="20.100000000000001" customHeight="1" x14ac:dyDescent="0.25">
      <c r="A39" s="62" t="str">
        <f>'Core Indicators'!A:A</f>
        <v>Mixed migration flows in Greece</v>
      </c>
      <c r="B39" s="62" t="str">
        <f>'Core Indicators'!B:B</f>
        <v>Displacement</v>
      </c>
      <c r="C39" s="62" t="str">
        <f>'Core Indicators'!C39</f>
        <v>GRC002</v>
      </c>
      <c r="D39" s="62" t="str">
        <f>'Core Indicators'!D39</f>
        <v>Greece</v>
      </c>
      <c r="E39" s="62" t="str">
        <f>'Core Indicators'!E39</f>
        <v>GRC</v>
      </c>
      <c r="F39" s="41">
        <f>'Core Indicators'!O39</f>
        <v>3364</v>
      </c>
      <c r="G39" s="41">
        <f>'Core Indicators'!W39</f>
        <v>405000</v>
      </c>
      <c r="H39" s="41">
        <f>'Core Indicators'!AE39</f>
        <v>160000</v>
      </c>
      <c r="I39" s="41">
        <f>'Core Indicators'!AM39</f>
        <v>160000</v>
      </c>
      <c r="J39" s="41">
        <f>'Core Indicators'!AU39</f>
        <v>0</v>
      </c>
      <c r="K39" s="41" t="str">
        <f>'Core Indicators'!BC39</f>
        <v>x</v>
      </c>
      <c r="L39" s="41">
        <f>'Core Indicators'!BK39</f>
        <v>24</v>
      </c>
      <c r="M39" s="41" t="str">
        <f>'Core Indicators'!BS39</f>
        <v>x</v>
      </c>
      <c r="N39" s="41" t="str">
        <f>'Core Indicators'!CA39</f>
        <v>x</v>
      </c>
      <c r="O39" s="41" t="e">
        <f>'Core Indicators'!CI39</f>
        <v>#N/A</v>
      </c>
      <c r="P39" s="41" t="str">
        <f>'Core Indicators'!CQ39</f>
        <v>x</v>
      </c>
      <c r="Q39" s="41">
        <f>'Core Indicators'!DG39</f>
        <v>245000</v>
      </c>
      <c r="R39" s="41">
        <f>'Core Indicators'!DO39</f>
        <v>141000</v>
      </c>
      <c r="S39" s="41">
        <f>'Core Indicators'!DW39</f>
        <v>19000</v>
      </c>
      <c r="T39" s="41">
        <f>'Core Indicators'!EE39</f>
        <v>0</v>
      </c>
      <c r="U39" s="41">
        <f>'Core Indicators'!EM39</f>
        <v>0</v>
      </c>
      <c r="V39" s="41">
        <f>'Core Indicators'!FC39</f>
        <v>2</v>
      </c>
      <c r="W39" s="41" t="str">
        <f>'Core Indicators'!FK39</f>
        <v>x</v>
      </c>
      <c r="X39" s="41" t="str">
        <f>'Core Indicators'!FS39</f>
        <v>x</v>
      </c>
      <c r="Y39" s="41">
        <f>'Core Indicators'!GA39</f>
        <v>1</v>
      </c>
      <c r="Z39" s="41">
        <f>'Core Indicators'!GI39</f>
        <v>0</v>
      </c>
      <c r="AA39" s="41">
        <f>'Core Indicators'!GQ39</f>
        <v>1</v>
      </c>
      <c r="AB39" s="41">
        <f>'Core Indicators'!GY39</f>
        <v>0</v>
      </c>
      <c r="AC39" s="41">
        <f>'Core Indicators'!HG39</f>
        <v>2</v>
      </c>
      <c r="AD39" s="41">
        <f>'Core Indicators'!HO39</f>
        <v>0</v>
      </c>
      <c r="AE39" s="41">
        <f>'Core Indicators'!HW39</f>
        <v>0</v>
      </c>
      <c r="AF39" s="41">
        <f>'Core Indicators'!IE39</f>
        <v>0</v>
      </c>
      <c r="AG39" s="41">
        <f>'Core Indicators'!IM39</f>
        <v>0</v>
      </c>
    </row>
    <row r="40" spans="1:33" ht="20.100000000000001" customHeight="1" x14ac:dyDescent="0.25">
      <c r="A40" s="233" t="str">
        <f>'Core Indicators'!A:A</f>
        <v>Complex crisis in Guatemala</v>
      </c>
      <c r="B40" s="233" t="str">
        <f>'Core Indicators'!B:B</f>
        <v>Violence,Socio-political,Other seasonal event</v>
      </c>
      <c r="C40" s="233" t="str">
        <f>'Core Indicators'!C40</f>
        <v>GTM001</v>
      </c>
      <c r="D40" s="233" t="str">
        <f>'Core Indicators'!D40</f>
        <v>Guatemala</v>
      </c>
      <c r="E40" s="233" t="str">
        <f>'Core Indicators'!E40</f>
        <v>GTM</v>
      </c>
      <c r="F40" s="42">
        <f>'Core Indicators'!O40</f>
        <v>107160</v>
      </c>
      <c r="G40" s="42">
        <f>'Core Indicators'!W40</f>
        <v>17300000</v>
      </c>
      <c r="H40" s="42">
        <f>'Core Indicators'!AE40</f>
        <v>5700000</v>
      </c>
      <c r="I40" s="42">
        <f>'Core Indicators'!AM40</f>
        <v>242000</v>
      </c>
      <c r="J40" s="42" t="str">
        <f>'Core Indicators'!AU40</f>
        <v>x</v>
      </c>
      <c r="K40" s="42">
        <f>'Core Indicators'!BC40</f>
        <v>7505</v>
      </c>
      <c r="L40" s="42">
        <f>'Core Indicators'!BK40</f>
        <v>599</v>
      </c>
      <c r="M40" s="42">
        <f>'Core Indicators'!BS40</f>
        <v>56769</v>
      </c>
      <c r="N40" s="42">
        <f>'Core Indicators'!CA40</f>
        <v>33</v>
      </c>
      <c r="O40" s="42" t="e">
        <f>'Core Indicators'!CI40</f>
        <v>#N/A</v>
      </c>
      <c r="P40" s="42">
        <f>'Core Indicators'!CQ40</f>
        <v>367600000</v>
      </c>
      <c r="Q40" s="42">
        <f>'Core Indicators'!DG40</f>
        <v>11400000</v>
      </c>
      <c r="R40" s="42">
        <f>'Core Indicators'!DO40</f>
        <v>700000</v>
      </c>
      <c r="S40" s="42">
        <f>'Core Indicators'!DW40</f>
        <v>5000000</v>
      </c>
      <c r="T40" s="42">
        <f>'Core Indicators'!EE40</f>
        <v>0</v>
      </c>
      <c r="U40" s="42">
        <f>'Core Indicators'!EM40</f>
        <v>0</v>
      </c>
      <c r="V40" s="42">
        <f>'Core Indicators'!FC40</f>
        <v>5</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1</v>
      </c>
      <c r="AE40" s="42">
        <f>'Core Indicators'!HW40</f>
        <v>1</v>
      </c>
      <c r="AF40" s="42">
        <f>'Core Indicators'!IE40</f>
        <v>0</v>
      </c>
      <c r="AG40" s="42">
        <f>'Core Indicators'!IM40</f>
        <v>3</v>
      </c>
    </row>
    <row r="41" spans="1:33" ht="20.100000000000001" customHeight="1" x14ac:dyDescent="0.25">
      <c r="A41" s="62" t="str">
        <f>'Core Indicators'!A:A</f>
        <v>Complex crisis in Honduras</v>
      </c>
      <c r="B41" s="62" t="str">
        <f>'Core Indicators'!B:B</f>
        <v>Violence,Socio-political,Other seasonal event,Cyclone</v>
      </c>
      <c r="C41" s="62" t="str">
        <f>'Core Indicators'!C41</f>
        <v>HND001</v>
      </c>
      <c r="D41" s="62" t="str">
        <f>'Core Indicators'!D41</f>
        <v>Honduras</v>
      </c>
      <c r="E41" s="62" t="str">
        <f>'Core Indicators'!E41</f>
        <v>HND</v>
      </c>
      <c r="F41" s="41">
        <f>'Core Indicators'!O41</f>
        <v>111890</v>
      </c>
      <c r="G41" s="41">
        <f>'Core Indicators'!W41</f>
        <v>9600000</v>
      </c>
      <c r="H41" s="41">
        <f>'Core Indicators'!AE41</f>
        <v>4000000</v>
      </c>
      <c r="I41" s="41">
        <f>'Core Indicators'!AM41</f>
        <v>247000</v>
      </c>
      <c r="J41" s="41" t="str">
        <f>'Core Indicators'!AU41</f>
        <v>x</v>
      </c>
      <c r="K41" s="41">
        <f>'Core Indicators'!BC41</f>
        <v>3232</v>
      </c>
      <c r="L41" s="41">
        <f>'Core Indicators'!BK41</f>
        <v>675</v>
      </c>
      <c r="M41" s="41">
        <f>'Core Indicators'!BS41</f>
        <v>414</v>
      </c>
      <c r="N41" s="41">
        <f>'Core Indicators'!CA41</f>
        <v>414</v>
      </c>
      <c r="O41" s="41" t="e">
        <f>'Core Indicators'!CI41</f>
        <v>#N/A</v>
      </c>
      <c r="P41" s="41">
        <f>'Core Indicators'!CQ41</f>
        <v>2258000000</v>
      </c>
      <c r="Q41" s="41">
        <f>'Core Indicators'!DG41</f>
        <v>5400000</v>
      </c>
      <c r="R41" s="41">
        <f>'Core Indicators'!DO41</f>
        <v>800000</v>
      </c>
      <c r="S41" s="41">
        <f>'Core Indicators'!DW41</f>
        <v>3200000</v>
      </c>
      <c r="T41" s="41">
        <f>'Core Indicators'!EE41</f>
        <v>0</v>
      </c>
      <c r="U41" s="41">
        <f>'Core Indicators'!EM41</f>
        <v>0</v>
      </c>
      <c r="V41" s="41">
        <f>'Core Indicators'!FC41</f>
        <v>3</v>
      </c>
      <c r="W41" s="41" t="str">
        <f>'Core Indicators'!FK41</f>
        <v>x</v>
      </c>
      <c r="X41" s="41" t="str">
        <f>'Core Indicators'!FS41</f>
        <v>x</v>
      </c>
      <c r="Y41" s="41">
        <f>'Core Indicators'!GA41</f>
        <v>0</v>
      </c>
      <c r="Z41" s="41">
        <f>'Core Indicators'!GI41</f>
        <v>1</v>
      </c>
      <c r="AA41" s="41">
        <f>'Core Indicators'!GQ41</f>
        <v>0</v>
      </c>
      <c r="AB41" s="41">
        <f>'Core Indicators'!GY41</f>
        <v>0</v>
      </c>
      <c r="AC41" s="41">
        <f>'Core Indicators'!HG41</f>
        <v>0</v>
      </c>
      <c r="AD41" s="41">
        <f>'Core Indicators'!HO41</f>
        <v>2</v>
      </c>
      <c r="AE41" s="41">
        <f>'Core Indicators'!HW41</f>
        <v>1</v>
      </c>
      <c r="AF41" s="41">
        <f>'Core Indicators'!IE41</f>
        <v>0</v>
      </c>
      <c r="AG41" s="41">
        <f>'Core Indicators'!IM41</f>
        <v>3</v>
      </c>
    </row>
    <row r="42" spans="1:33" ht="20.100000000000001" customHeight="1" x14ac:dyDescent="0.25">
      <c r="A42" s="233" t="str">
        <f>'Core Indicators'!A:A</f>
        <v>Complex crisis in Haiti</v>
      </c>
      <c r="B42" s="233" t="str">
        <f>'Core Indicators'!B:B</f>
        <v>Earthquake,Violence,Socio-political,Other seasonal event</v>
      </c>
      <c r="C42" s="233" t="str">
        <f>'Core Indicators'!C42</f>
        <v>HTI001</v>
      </c>
      <c r="D42" s="233" t="str">
        <f>'Core Indicators'!D42</f>
        <v>Haiti</v>
      </c>
      <c r="E42" s="233" t="str">
        <f>'Core Indicators'!E42</f>
        <v>HTI</v>
      </c>
      <c r="F42" s="42">
        <f>'Core Indicators'!O42</f>
        <v>27560</v>
      </c>
      <c r="G42" s="42">
        <f>'Core Indicators'!W42</f>
        <v>11400000</v>
      </c>
      <c r="H42" s="42">
        <f>'Core Indicators'!AE42</f>
        <v>8200000</v>
      </c>
      <c r="I42" s="42">
        <f>'Core Indicators'!AM42</f>
        <v>160000</v>
      </c>
      <c r="J42" s="42">
        <f>'Core Indicators'!AU42</f>
        <v>13337</v>
      </c>
      <c r="K42" s="42">
        <f>'Core Indicators'!BC42</f>
        <v>33000</v>
      </c>
      <c r="L42" s="42">
        <f>'Core Indicators'!BK42</f>
        <v>2988</v>
      </c>
      <c r="M42" s="42">
        <f>'Core Indicators'!BS42</f>
        <v>77006</v>
      </c>
      <c r="N42" s="42">
        <f>'Core Indicators'!CA42</f>
        <v>53093</v>
      </c>
      <c r="O42" s="42" t="e">
        <f>'Core Indicators'!CI42</f>
        <v>#N/A</v>
      </c>
      <c r="P42" s="42">
        <f>'Core Indicators'!CQ42</f>
        <v>1500000000</v>
      </c>
      <c r="Q42" s="42">
        <f>'Core Indicators'!DG42</f>
        <v>3200000</v>
      </c>
      <c r="R42" s="42">
        <f>'Core Indicators'!DO42</f>
        <v>3800000</v>
      </c>
      <c r="S42" s="42">
        <f>'Core Indicators'!DW42</f>
        <v>1900000</v>
      </c>
      <c r="T42" s="42">
        <f>'Core Indicators'!EE42</f>
        <v>1500000</v>
      </c>
      <c r="U42" s="42">
        <f>'Core Indicators'!EM42</f>
        <v>1000000</v>
      </c>
      <c r="V42" s="42">
        <f>'Core Indicators'!FC42</f>
        <v>5</v>
      </c>
      <c r="W42" s="42" t="str">
        <f>'Core Indicators'!FK42</f>
        <v>x</v>
      </c>
      <c r="X42" s="42" t="str">
        <f>'Core Indicators'!FS42</f>
        <v>x</v>
      </c>
      <c r="Y42" s="42">
        <f>'Core Indicators'!GA42</f>
        <v>0</v>
      </c>
      <c r="Z42" s="42">
        <f>'Core Indicators'!GI42</f>
        <v>2</v>
      </c>
      <c r="AA42" s="42">
        <f>'Core Indicators'!GQ42</f>
        <v>1</v>
      </c>
      <c r="AB42" s="42">
        <f>'Core Indicators'!GY42</f>
        <v>0</v>
      </c>
      <c r="AC42" s="42">
        <f>'Core Indicators'!HG42</f>
        <v>0</v>
      </c>
      <c r="AD42" s="42">
        <f>'Core Indicators'!HO42</f>
        <v>2</v>
      </c>
      <c r="AE42" s="42">
        <f>'Core Indicators'!HW42</f>
        <v>3</v>
      </c>
      <c r="AF42" s="42">
        <f>'Core Indicators'!IE42</f>
        <v>0</v>
      </c>
      <c r="AG42" s="42">
        <f>'Core Indicators'!IM42</f>
        <v>3</v>
      </c>
    </row>
    <row r="43" spans="1:33" ht="20.100000000000001" customHeight="1" x14ac:dyDescent="0.25">
      <c r="A43" s="62" t="str">
        <f>'Core Indicators'!A:A</f>
        <v xml:space="preserve">Nippes Earthquake </v>
      </c>
      <c r="B43" s="62" t="str">
        <f>'Core Indicators'!B:B</f>
        <v>Earthquake</v>
      </c>
      <c r="C43" s="62" t="str">
        <f>'Core Indicators'!C43</f>
        <v>HTI002</v>
      </c>
      <c r="D43" s="62" t="str">
        <f>'Core Indicators'!D43</f>
        <v>Haiti</v>
      </c>
      <c r="E43" s="62" t="str">
        <f>'Core Indicators'!E43</f>
        <v>HTI</v>
      </c>
      <c r="F43" s="41">
        <f>'Core Indicators'!O43</f>
        <v>12851</v>
      </c>
      <c r="G43" s="41">
        <f>'Core Indicators'!W43</f>
        <v>6429000</v>
      </c>
      <c r="H43" s="41">
        <f>'Core Indicators'!AE43</f>
        <v>690000</v>
      </c>
      <c r="I43" s="41">
        <f>'Core Indicators'!AM43</f>
        <v>17000</v>
      </c>
      <c r="J43" s="41">
        <f>'Core Indicators'!AU43</f>
        <v>12763</v>
      </c>
      <c r="K43" s="41">
        <f>'Core Indicators'!BC43</f>
        <v>33000</v>
      </c>
      <c r="L43" s="41">
        <f>'Core Indicators'!BK43</f>
        <v>2248</v>
      </c>
      <c r="M43" s="41">
        <f>'Core Indicators'!BS43</f>
        <v>83858</v>
      </c>
      <c r="N43" s="41">
        <f>'Core Indicators'!CA43</f>
        <v>53815</v>
      </c>
      <c r="O43" s="41" t="e">
        <f>'Core Indicators'!CI43</f>
        <v>#N/A</v>
      </c>
      <c r="P43" s="41">
        <f>'Core Indicators'!CQ43</f>
        <v>1500000000</v>
      </c>
      <c r="Q43" s="41">
        <f>'Core Indicators'!DG43</f>
        <v>5739000</v>
      </c>
      <c r="R43" s="41">
        <f>'Core Indicators'!DO43</f>
        <v>40000</v>
      </c>
      <c r="S43" s="41">
        <f>'Core Indicators'!DW43</f>
        <v>650000</v>
      </c>
      <c r="T43" s="41">
        <f>'Core Indicators'!EE43</f>
        <v>0</v>
      </c>
      <c r="U43" s="41">
        <f>'Core Indicators'!EM43</f>
        <v>0</v>
      </c>
      <c r="V43" s="41">
        <f>'Core Indicators'!FC43</f>
        <v>3</v>
      </c>
      <c r="W43" s="41" t="str">
        <f>'Core Indicators'!FK43</f>
        <v>x</v>
      </c>
      <c r="X43" s="41" t="str">
        <f>'Core Indicators'!FS43</f>
        <v>x</v>
      </c>
      <c r="Y43" s="41">
        <f>'Core Indicators'!GA43</f>
        <v>0</v>
      </c>
      <c r="Z43" s="41">
        <f>'Core Indicators'!GI43</f>
        <v>2</v>
      </c>
      <c r="AA43" s="41">
        <f>'Core Indicators'!GQ43</f>
        <v>1</v>
      </c>
      <c r="AB43" s="41">
        <f>'Core Indicators'!GY43</f>
        <v>0</v>
      </c>
      <c r="AC43" s="41">
        <f>'Core Indicators'!HG43</f>
        <v>0</v>
      </c>
      <c r="AD43" s="41">
        <f>'Core Indicators'!HO43</f>
        <v>2</v>
      </c>
      <c r="AE43" s="41">
        <f>'Core Indicators'!HW43</f>
        <v>3</v>
      </c>
      <c r="AF43" s="41">
        <f>'Core Indicators'!IE43</f>
        <v>0</v>
      </c>
      <c r="AG43" s="41">
        <f>'Core Indicators'!IM43</f>
        <v>3</v>
      </c>
    </row>
    <row r="44" spans="1:33" ht="20.100000000000001" customHeight="1" x14ac:dyDescent="0.25">
      <c r="A44" s="233" t="str">
        <f>'Core Indicators'!A:A</f>
        <v>Displacement from Ukraine conflict in Hungary</v>
      </c>
      <c r="B44" s="233" t="str">
        <f>'Core Indicators'!B:B</f>
        <v>Conflict,Displacement</v>
      </c>
      <c r="C44" s="233" t="str">
        <f>'Core Indicators'!C44</f>
        <v>HUN002</v>
      </c>
      <c r="D44" s="233" t="str">
        <f>'Core Indicators'!D44</f>
        <v>Hungary</v>
      </c>
      <c r="E44" s="233" t="str">
        <f>'Core Indicators'!E44</f>
        <v>HUN</v>
      </c>
      <c r="F44" s="42">
        <f>'Core Indicators'!O44</f>
        <v>5936</v>
      </c>
      <c r="G44" s="42">
        <f>'Core Indicators'!W44</f>
        <v>588000</v>
      </c>
      <c r="H44" s="42">
        <f>'Core Indicators'!AE44</f>
        <v>35000</v>
      </c>
      <c r="I44" s="42">
        <f>'Core Indicators'!AM44</f>
        <v>35000</v>
      </c>
      <c r="J44" s="42" t="e">
        <f>'Core Indicators'!AU44</f>
        <v>#N/A</v>
      </c>
      <c r="K44" s="42" t="e">
        <f>'Core Indicators'!BC44</f>
        <v>#N/A</v>
      </c>
      <c r="L44" s="42">
        <f>'Core Indicators'!BK44</f>
        <v>0</v>
      </c>
      <c r="M44" s="42" t="e">
        <f>'Core Indicators'!BS44</f>
        <v>#N/A</v>
      </c>
      <c r="N44" s="42" t="e">
        <f>'Core Indicators'!CA44</f>
        <v>#N/A</v>
      </c>
      <c r="O44" s="42" t="e">
        <f>'Core Indicators'!CI44</f>
        <v>#N/A</v>
      </c>
      <c r="P44" s="42" t="e">
        <f>'Core Indicators'!CQ44</f>
        <v>#N/A</v>
      </c>
      <c r="Q44" s="42">
        <f>'Core Indicators'!DG44</f>
        <v>553000</v>
      </c>
      <c r="R44" s="42">
        <f>'Core Indicators'!DO44</f>
        <v>0</v>
      </c>
      <c r="S44" s="42">
        <f>'Core Indicators'!DW44</f>
        <v>35000</v>
      </c>
      <c r="T44" s="42">
        <f>'Core Indicators'!EE44</f>
        <v>0</v>
      </c>
      <c r="U44" s="42">
        <f>'Core Indicators'!EM44</f>
        <v>0</v>
      </c>
      <c r="V44" s="42">
        <f>'Core Indicators'!FC44</f>
        <v>2</v>
      </c>
      <c r="W44" s="42" t="e">
        <f>'Core Indicators'!FK44</f>
        <v>#N/A</v>
      </c>
      <c r="X44" s="42" t="e">
        <f>'Core Indicators'!FS44</f>
        <v>#N/A</v>
      </c>
      <c r="Y44" s="42">
        <f>'Core Indicators'!GA44</f>
        <v>0</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0</v>
      </c>
    </row>
    <row r="45" spans="1:33" ht="20.100000000000001" customHeight="1" x14ac:dyDescent="0.25">
      <c r="A45" s="62" t="str">
        <f>'Core Indicators'!A:A</f>
        <v>Papua Conflict</v>
      </c>
      <c r="B45" s="62" t="str">
        <f>'Core Indicators'!B:B</f>
        <v>Socio-political,Violence</v>
      </c>
      <c r="C45" s="62" t="str">
        <f>'Core Indicators'!C45</f>
        <v>IDN002</v>
      </c>
      <c r="D45" s="62" t="str">
        <f>'Core Indicators'!D45</f>
        <v>Indonesia</v>
      </c>
      <c r="E45" s="62" t="str">
        <f>'Core Indicators'!E45</f>
        <v>IDN</v>
      </c>
      <c r="F45" s="41">
        <f>'Core Indicators'!O45</f>
        <v>421991</v>
      </c>
      <c r="G45" s="41">
        <f>'Core Indicators'!W45</f>
        <v>5438000</v>
      </c>
      <c r="H45" s="41">
        <f>'Core Indicators'!AE45</f>
        <v>5438000</v>
      </c>
      <c r="I45" s="41">
        <f>'Core Indicators'!AM45</f>
        <v>100000</v>
      </c>
      <c r="J45" s="41" t="str">
        <f>'Core Indicators'!AU45</f>
        <v>x</v>
      </c>
      <c r="K45" s="41" t="str">
        <f>'Core Indicators'!BC45</f>
        <v>x</v>
      </c>
      <c r="L45" s="41">
        <f>'Core Indicators'!BK45</f>
        <v>45</v>
      </c>
      <c r="M45" s="41" t="str">
        <f>'Core Indicators'!BS45</f>
        <v>x</v>
      </c>
      <c r="N45" s="41" t="str">
        <f>'Core Indicators'!CA45</f>
        <v>x</v>
      </c>
      <c r="O45" s="41" t="e">
        <f>'Core Indicators'!CI45</f>
        <v>#N/A</v>
      </c>
      <c r="P45" s="41" t="str">
        <f>'Core Indicators'!CQ45</f>
        <v>x</v>
      </c>
      <c r="Q45" s="41">
        <f>'Core Indicators'!DG45</f>
        <v>0</v>
      </c>
      <c r="R45" s="41">
        <f>'Core Indicators'!DO45</f>
        <v>5338000</v>
      </c>
      <c r="S45" s="41">
        <f>'Core Indicators'!DW45</f>
        <v>100000</v>
      </c>
      <c r="T45" s="41">
        <f>'Core Indicators'!EE45</f>
        <v>0</v>
      </c>
      <c r="U45" s="41">
        <f>'Core Indicators'!EM45</f>
        <v>0</v>
      </c>
      <c r="V45" s="41">
        <f>'Core Indicators'!FC45</f>
        <v>4</v>
      </c>
      <c r="W45" s="41" t="str">
        <f>'Core Indicators'!FK45</f>
        <v>x</v>
      </c>
      <c r="X45" s="41" t="str">
        <f>'Core Indicators'!FS45</f>
        <v>x</v>
      </c>
      <c r="Y45" s="41">
        <f>'Core Indicators'!GA45</f>
        <v>1</v>
      </c>
      <c r="Z45" s="41">
        <f>'Core Indicators'!GI45</f>
        <v>2</v>
      </c>
      <c r="AA45" s="41">
        <f>'Core Indicators'!GQ45</f>
        <v>2</v>
      </c>
      <c r="AB45" s="41">
        <f>'Core Indicators'!GY45</f>
        <v>0</v>
      </c>
      <c r="AC45" s="41">
        <f>'Core Indicators'!HG45</f>
        <v>2</v>
      </c>
      <c r="AD45" s="41">
        <f>'Core Indicators'!HO45</f>
        <v>3</v>
      </c>
      <c r="AE45" s="41">
        <f>'Core Indicators'!HW45</f>
        <v>1</v>
      </c>
      <c r="AF45" s="41">
        <f>'Core Indicators'!IE45</f>
        <v>0</v>
      </c>
      <c r="AG45" s="41">
        <f>'Core Indicators'!IM45</f>
        <v>3</v>
      </c>
    </row>
    <row r="46" spans="1:33" ht="20.100000000000001" customHeight="1" x14ac:dyDescent="0.25">
      <c r="A46" s="233" t="str">
        <f>'Core Indicators'!A:A</f>
        <v>Country Level</v>
      </c>
      <c r="B46" s="233" t="str">
        <f>'Core Indicators'!B:B</f>
        <v>Earthquake,Socio-political,Violence</v>
      </c>
      <c r="C46" s="233" t="str">
        <f>'Core Indicators'!C46</f>
        <v>IDN007</v>
      </c>
      <c r="D46" s="233" t="str">
        <f>'Core Indicators'!D46</f>
        <v>Indonesia</v>
      </c>
      <c r="E46" s="233" t="str">
        <f>'Core Indicators'!E46</f>
        <v>IDN</v>
      </c>
      <c r="F46" s="42">
        <f>'Core Indicators'!O46</f>
        <v>435319</v>
      </c>
      <c r="G46" s="42">
        <f>'Core Indicators'!W46</f>
        <v>22299000</v>
      </c>
      <c r="H46" s="42">
        <f>'Core Indicators'!AE46</f>
        <v>7238000</v>
      </c>
      <c r="I46" s="42">
        <f>'Core Indicators'!AM46</f>
        <v>162000</v>
      </c>
      <c r="J46" s="42">
        <f>'Core Indicators'!AU46</f>
        <v>2000</v>
      </c>
      <c r="K46" s="42" t="e">
        <f>'Core Indicators'!BC46</f>
        <v>#N/A</v>
      </c>
      <c r="L46" s="42">
        <f>'Core Indicators'!BK46</f>
        <v>383</v>
      </c>
      <c r="M46" s="42" t="e">
        <f>'Core Indicators'!BS46</f>
        <v>#N/A</v>
      </c>
      <c r="N46" s="42" t="e">
        <f>'Core Indicators'!CA46</f>
        <v>#N/A</v>
      </c>
      <c r="O46" s="42" t="e">
        <f>'Core Indicators'!CI46</f>
        <v>#N/A</v>
      </c>
      <c r="P46" s="42" t="e">
        <f>'Core Indicators'!CQ46</f>
        <v>#N/A</v>
      </c>
      <c r="Q46" s="42">
        <f>'Core Indicators'!DG46</f>
        <v>15061000</v>
      </c>
      <c r="R46" s="42">
        <f>'Core Indicators'!DO46</f>
        <v>7023000</v>
      </c>
      <c r="S46" s="42">
        <f>'Core Indicators'!DW46</f>
        <v>215000</v>
      </c>
      <c r="T46" s="42">
        <f>'Core Indicators'!EE46</f>
        <v>0</v>
      </c>
      <c r="U46" s="42">
        <f>'Core Indicators'!EM46</f>
        <v>0</v>
      </c>
      <c r="V46" s="42">
        <f>'Core Indicators'!FC46</f>
        <v>4</v>
      </c>
      <c r="W46" s="42" t="str">
        <f>'Core Indicators'!FK46</f>
        <v>x</v>
      </c>
      <c r="X46" s="42" t="str">
        <f>'Core Indicators'!FS46</f>
        <v>x</v>
      </c>
      <c r="Y46" s="42">
        <f>'Core Indicators'!GA46</f>
        <v>1</v>
      </c>
      <c r="Z46" s="42">
        <f>'Core Indicators'!GI46</f>
        <v>2</v>
      </c>
      <c r="AA46" s="42">
        <f>'Core Indicators'!GQ46</f>
        <v>2</v>
      </c>
      <c r="AB46" s="42">
        <f>'Core Indicators'!GY46</f>
        <v>0</v>
      </c>
      <c r="AC46" s="42">
        <f>'Core Indicators'!HG46</f>
        <v>2</v>
      </c>
      <c r="AD46" s="42">
        <f>'Core Indicators'!HO46</f>
        <v>3</v>
      </c>
      <c r="AE46" s="42">
        <f>'Core Indicators'!HW46</f>
        <v>1</v>
      </c>
      <c r="AF46" s="42">
        <f>'Core Indicators'!IE46</f>
        <v>0</v>
      </c>
      <c r="AG46" s="42">
        <f>'Core Indicators'!IM46</f>
        <v>3</v>
      </c>
    </row>
    <row r="47" spans="1:33" ht="20.100000000000001" customHeight="1" x14ac:dyDescent="0.25">
      <c r="A47" s="62" t="str">
        <f>'Core Indicators'!A:A</f>
        <v>Earthquake in West Java province</v>
      </c>
      <c r="B47" s="62" t="str">
        <f>'Core Indicators'!B:B</f>
        <v>Earthquake</v>
      </c>
      <c r="C47" s="62" t="str">
        <f>'Core Indicators'!C47</f>
        <v>IDN008</v>
      </c>
      <c r="D47" s="62" t="str">
        <f>'Core Indicators'!D47</f>
        <v>Indonesia</v>
      </c>
      <c r="E47" s="62" t="str">
        <f>'Core Indicators'!E47</f>
        <v>IDN</v>
      </c>
      <c r="F47" s="41">
        <f>'Core Indicators'!O47</f>
        <v>13328</v>
      </c>
      <c r="G47" s="41">
        <f>'Core Indicators'!W47</f>
        <v>16861000</v>
      </c>
      <c r="H47" s="41">
        <f>'Core Indicators'!AE47</f>
        <v>1800000</v>
      </c>
      <c r="I47" s="41">
        <f>'Core Indicators'!AM47</f>
        <v>115000</v>
      </c>
      <c r="J47" s="41">
        <f>'Core Indicators'!AU47</f>
        <v>7700</v>
      </c>
      <c r="K47" s="41" t="e">
        <f>'Core Indicators'!BC47</f>
        <v>#N/A</v>
      </c>
      <c r="L47" s="41">
        <f>'Core Indicators'!BK47</f>
        <v>338</v>
      </c>
      <c r="M47" s="41" t="e">
        <f>'Core Indicators'!BS47</f>
        <v>#N/A</v>
      </c>
      <c r="N47" s="41" t="e">
        <f>'Core Indicators'!CA47</f>
        <v>#N/A</v>
      </c>
      <c r="O47" s="41" t="e">
        <f>'Core Indicators'!CI47</f>
        <v>#N/A</v>
      </c>
      <c r="P47" s="41" t="e">
        <f>'Core Indicators'!CQ47</f>
        <v>#N/A</v>
      </c>
      <c r="Q47" s="41">
        <f>'Core Indicators'!DG47</f>
        <v>15061000</v>
      </c>
      <c r="R47" s="41">
        <f>'Core Indicators'!DO47</f>
        <v>1685000</v>
      </c>
      <c r="S47" s="41">
        <f>'Core Indicators'!DW47</f>
        <v>115000</v>
      </c>
      <c r="T47" s="41">
        <f>'Core Indicators'!EE47</f>
        <v>0</v>
      </c>
      <c r="U47" s="41">
        <f>'Core Indicators'!EM47</f>
        <v>0</v>
      </c>
      <c r="V47" s="41">
        <f>'Core Indicators'!FC47</f>
        <v>4</v>
      </c>
      <c r="W47" s="41" t="e">
        <f>'Core Indicators'!FK47</f>
        <v>#N/A</v>
      </c>
      <c r="X47" s="41" t="e">
        <f>'Core Indicators'!FS47</f>
        <v>#N/A</v>
      </c>
      <c r="Y47" s="41">
        <f>'Core Indicators'!GA47</f>
        <v>1</v>
      </c>
      <c r="Z47" s="41">
        <f>'Core Indicators'!GI47</f>
        <v>0</v>
      </c>
      <c r="AA47" s="41">
        <f>'Core Indicators'!GQ47</f>
        <v>0</v>
      </c>
      <c r="AB47" s="41">
        <f>'Core Indicators'!GY47</f>
        <v>0</v>
      </c>
      <c r="AC47" s="41">
        <f>'Core Indicators'!HG47</f>
        <v>0</v>
      </c>
      <c r="AD47" s="41">
        <f>'Core Indicators'!HO47</f>
        <v>0</v>
      </c>
      <c r="AE47" s="41">
        <f>'Core Indicators'!HW47</f>
        <v>0</v>
      </c>
      <c r="AF47" s="41">
        <f>'Core Indicators'!IE47</f>
        <v>0</v>
      </c>
      <c r="AG47" s="41">
        <f>'Core Indicators'!IM47</f>
        <v>3</v>
      </c>
    </row>
    <row r="48" spans="1:33" ht="20.100000000000001" customHeight="1" x14ac:dyDescent="0.25">
      <c r="A48" s="233" t="str">
        <f>'Core Indicators'!A:A</f>
        <v>Conflict in Jammu and Kashmir</v>
      </c>
      <c r="B48" s="233" t="str">
        <f>'Core Indicators'!B:B</f>
        <v>Socio-political</v>
      </c>
      <c r="C48" s="233" t="str">
        <f>'Core Indicators'!C48</f>
        <v>IND002</v>
      </c>
      <c r="D48" s="233" t="str">
        <f>'Core Indicators'!D48</f>
        <v>India</v>
      </c>
      <c r="E48" s="233" t="str">
        <f>'Core Indicators'!E48</f>
        <v>IND</v>
      </c>
      <c r="F48" s="42">
        <f>'Core Indicators'!O48</f>
        <v>222236</v>
      </c>
      <c r="G48" s="42">
        <f>'Core Indicators'!W48</f>
        <v>12541000</v>
      </c>
      <c r="H48" s="42" t="str">
        <f>'Core Indicators'!AE48</f>
        <v>x</v>
      </c>
      <c r="I48" s="42" t="str">
        <f>'Core Indicators'!AM48</f>
        <v>x</v>
      </c>
      <c r="J48" s="42" t="str">
        <f>'Core Indicators'!AU48</f>
        <v>x</v>
      </c>
      <c r="K48" s="42" t="str">
        <f>'Core Indicators'!BC48</f>
        <v>x</v>
      </c>
      <c r="L48" s="42">
        <f>'Core Indicators'!BK48</f>
        <v>18</v>
      </c>
      <c r="M48" s="42" t="str">
        <f>'Core Indicators'!BS48</f>
        <v>x</v>
      </c>
      <c r="N48" s="42" t="str">
        <f>'Core Indicators'!CA48</f>
        <v>x</v>
      </c>
      <c r="O48" s="42" t="e">
        <f>'Core Indicators'!CI48</f>
        <v>#N/A</v>
      </c>
      <c r="P48" s="42" t="str">
        <f>'Core Indicators'!CQ48</f>
        <v>x</v>
      </c>
      <c r="Q48" s="42">
        <f>'Core Indicators'!DG48</f>
        <v>12541000</v>
      </c>
      <c r="R48" s="42" t="str">
        <f>'Core Indicators'!DO48</f>
        <v>x</v>
      </c>
      <c r="S48" s="42" t="str">
        <f>'Core Indicators'!DW48</f>
        <v>x</v>
      </c>
      <c r="T48" s="42" t="str">
        <f>'Core Indicators'!EE48</f>
        <v>x</v>
      </c>
      <c r="U48" s="42" t="str">
        <f>'Core Indicators'!EM48</f>
        <v>x</v>
      </c>
      <c r="V48" s="42" t="str">
        <f>'Core Indicators'!FC48</f>
        <v>x</v>
      </c>
      <c r="W48" s="42" t="str">
        <f>'Core Indicators'!FK48</f>
        <v>x</v>
      </c>
      <c r="X48" s="42" t="str">
        <f>'Core Indicators'!FS48</f>
        <v>x</v>
      </c>
      <c r="Y48" s="42">
        <f>'Core Indicators'!GA48</f>
        <v>1</v>
      </c>
      <c r="Z48" s="42">
        <f>'Core Indicators'!GI48</f>
        <v>1</v>
      </c>
      <c r="AA48" s="42">
        <f>'Core Indicators'!GQ48</f>
        <v>0</v>
      </c>
      <c r="AB48" s="42">
        <f>'Core Indicators'!GY48</f>
        <v>0</v>
      </c>
      <c r="AC48" s="42">
        <f>'Core Indicators'!HG48</f>
        <v>0</v>
      </c>
      <c r="AD48" s="42">
        <f>'Core Indicators'!HO48</f>
        <v>2</v>
      </c>
      <c r="AE48" s="42">
        <f>'Core Indicators'!HW48</f>
        <v>0</v>
      </c>
      <c r="AF48" s="42">
        <f>'Core Indicators'!IE48</f>
        <v>1</v>
      </c>
      <c r="AG48" s="42">
        <f>'Core Indicators'!IM48</f>
        <v>1</v>
      </c>
    </row>
    <row r="49" spans="1:33" ht="20.100000000000001" customHeight="1" x14ac:dyDescent="0.25">
      <c r="A49" s="62" t="str">
        <f>'Core Indicators'!A:A</f>
        <v>Afghan Refugees in Iran</v>
      </c>
      <c r="B49" s="62" t="str">
        <f>'Core Indicators'!B:B</f>
        <v>Displacement</v>
      </c>
      <c r="C49" s="62" t="str">
        <f>'Core Indicators'!C49</f>
        <v>IRN004</v>
      </c>
      <c r="D49" s="62" t="str">
        <f>'Core Indicators'!D49</f>
        <v>Iran</v>
      </c>
      <c r="E49" s="62" t="str">
        <f>'Core Indicators'!E49</f>
        <v>IRN</v>
      </c>
      <c r="F49" s="41">
        <f>'Core Indicators'!O49</f>
        <v>239561</v>
      </c>
      <c r="G49" s="41">
        <f>'Core Indicators'!W49</f>
        <v>24823000</v>
      </c>
      <c r="H49" s="41">
        <f>'Core Indicators'!AE49</f>
        <v>4477000</v>
      </c>
      <c r="I49" s="41">
        <f>'Core Indicators'!AM49</f>
        <v>4477000</v>
      </c>
      <c r="J49" s="41" t="str">
        <f>'Core Indicators'!AU49</f>
        <v>x</v>
      </c>
      <c r="K49" s="41" t="str">
        <f>'Core Indicators'!BC49</f>
        <v>x</v>
      </c>
      <c r="L49" s="41" t="str">
        <f>'Core Indicators'!BK49</f>
        <v>x</v>
      </c>
      <c r="M49" s="41" t="str">
        <f>'Core Indicators'!BS49</f>
        <v>x</v>
      </c>
      <c r="N49" s="41" t="str">
        <f>'Core Indicators'!CA49</f>
        <v>x</v>
      </c>
      <c r="O49" s="41" t="e">
        <f>'Core Indicators'!CI49</f>
        <v>#N/A</v>
      </c>
      <c r="P49" s="41" t="str">
        <f>'Core Indicators'!CQ49</f>
        <v>x</v>
      </c>
      <c r="Q49" s="41">
        <f>'Core Indicators'!DG49</f>
        <v>20346000</v>
      </c>
      <c r="R49" s="41">
        <f>'Core Indicators'!DO49</f>
        <v>0</v>
      </c>
      <c r="S49" s="41">
        <f>'Core Indicators'!DW49</f>
        <v>1377000</v>
      </c>
      <c r="T49" s="41">
        <f>'Core Indicators'!EE49</f>
        <v>3100000</v>
      </c>
      <c r="U49" s="41">
        <f>'Core Indicators'!EM49</f>
        <v>0</v>
      </c>
      <c r="V49" s="41">
        <f>'Core Indicators'!FC49</f>
        <v>2</v>
      </c>
      <c r="W49" s="41" t="str">
        <f>'Core Indicators'!FK49</f>
        <v>x</v>
      </c>
      <c r="X49" s="41" t="str">
        <f>'Core Indicators'!FS49</f>
        <v>x</v>
      </c>
      <c r="Y49" s="41">
        <f>'Core Indicators'!GA49</f>
        <v>1</v>
      </c>
      <c r="Z49" s="41">
        <f>'Core Indicators'!GI49</f>
        <v>1</v>
      </c>
      <c r="AA49" s="41">
        <f>'Core Indicators'!GQ49</f>
        <v>1</v>
      </c>
      <c r="AB49" s="41">
        <f>'Core Indicators'!GY49</f>
        <v>0</v>
      </c>
      <c r="AC49" s="41">
        <f>'Core Indicators'!HG49</f>
        <v>2</v>
      </c>
      <c r="AD49" s="41">
        <f>'Core Indicators'!HO49</f>
        <v>1</v>
      </c>
      <c r="AE49" s="41">
        <f>'Core Indicators'!HW49</f>
        <v>0</v>
      </c>
      <c r="AF49" s="41">
        <f>'Core Indicators'!IE49</f>
        <v>1</v>
      </c>
      <c r="AG49" s="41">
        <f>'Core Indicators'!IM49</f>
        <v>0</v>
      </c>
    </row>
    <row r="50" spans="1:33" ht="20.100000000000001" customHeight="1" x14ac:dyDescent="0.25">
      <c r="A50" s="233" t="str">
        <f>'Core Indicators'!A:A</f>
        <v>Multiple crises in Iraq</v>
      </c>
      <c r="B50" s="233" t="str">
        <f>'Core Indicators'!B:B</f>
        <v>Violence,Displacement,Socio-political,Conflict</v>
      </c>
      <c r="C50" s="233" t="str">
        <f>'Core Indicators'!C50</f>
        <v>IRQ001</v>
      </c>
      <c r="D50" s="233" t="str">
        <f>'Core Indicators'!D50</f>
        <v>Iraq</v>
      </c>
      <c r="E50" s="233" t="str">
        <f>'Core Indicators'!E50</f>
        <v>IRQ</v>
      </c>
      <c r="F50" s="42">
        <f>'Core Indicators'!O50</f>
        <v>383312</v>
      </c>
      <c r="G50" s="42">
        <f>'Core Indicators'!W50</f>
        <v>45730000</v>
      </c>
      <c r="H50" s="42">
        <f>'Core Indicators'!AE50</f>
        <v>5822000</v>
      </c>
      <c r="I50" s="42">
        <f>'Core Indicators'!AM50</f>
        <v>8514000</v>
      </c>
      <c r="J50" s="42" t="str">
        <f>'Core Indicators'!AU50</f>
        <v>x</v>
      </c>
      <c r="K50" s="42" t="str">
        <f>'Core Indicators'!BC50</f>
        <v>x</v>
      </c>
      <c r="L50" s="42">
        <f>'Core Indicators'!BK50</f>
        <v>1287</v>
      </c>
      <c r="M50" s="42" t="str">
        <f>'Core Indicators'!BS50</f>
        <v>x</v>
      </c>
      <c r="N50" s="42" t="str">
        <f>'Core Indicators'!CA50</f>
        <v>x</v>
      </c>
      <c r="O50" s="42" t="e">
        <f>'Core Indicators'!CI50</f>
        <v>#N/A</v>
      </c>
      <c r="P50" s="42">
        <f>'Core Indicators'!CQ50</f>
        <v>133900</v>
      </c>
      <c r="Q50" s="42">
        <f>'Core Indicators'!DG50</f>
        <v>39909000</v>
      </c>
      <c r="R50" s="42">
        <f>'Core Indicators'!DO50</f>
        <v>2828000</v>
      </c>
      <c r="S50" s="42">
        <f>'Core Indicators'!DW50</f>
        <v>2466000</v>
      </c>
      <c r="T50" s="42">
        <f>'Core Indicators'!EE50</f>
        <v>382000</v>
      </c>
      <c r="U50" s="42">
        <f>'Core Indicators'!EM50</f>
        <v>146000</v>
      </c>
      <c r="V50" s="42">
        <f>'Core Indicators'!FC50</f>
        <v>5</v>
      </c>
      <c r="W50" s="42">
        <f>'Core Indicators'!FK50</f>
        <v>1500000</v>
      </c>
      <c r="X50" s="42">
        <f>'Core Indicators'!FS50</f>
        <v>300000</v>
      </c>
      <c r="Y50" s="42">
        <f>'Core Indicators'!GA50</f>
        <v>0</v>
      </c>
      <c r="Z50" s="42">
        <f>'Core Indicators'!GI50</f>
        <v>2</v>
      </c>
      <c r="AA50" s="42">
        <f>'Core Indicators'!GQ50</f>
        <v>2</v>
      </c>
      <c r="AB50" s="42">
        <f>'Core Indicators'!GY50</f>
        <v>0</v>
      </c>
      <c r="AC50" s="42">
        <f>'Core Indicators'!HG50</f>
        <v>2</v>
      </c>
      <c r="AD50" s="42">
        <f>'Core Indicators'!HO50</f>
        <v>3</v>
      </c>
      <c r="AE50" s="42">
        <f>'Core Indicators'!HW50</f>
        <v>2</v>
      </c>
      <c r="AF50" s="42">
        <f>'Core Indicators'!IE50</f>
        <v>3</v>
      </c>
      <c r="AG50" s="42">
        <f>'Core Indicators'!IM50</f>
        <v>1</v>
      </c>
    </row>
    <row r="51" spans="1:33" ht="20.100000000000001" customHeight="1" x14ac:dyDescent="0.25">
      <c r="A51" s="62" t="str">
        <f>'Core Indicators'!A:A</f>
        <v>Conflict  in Iraq</v>
      </c>
      <c r="B51" s="62" t="str">
        <f>'Core Indicators'!B:B</f>
        <v>Conflict,Socio-political,Violence</v>
      </c>
      <c r="C51" s="62" t="str">
        <f>'Core Indicators'!C51</f>
        <v>IRQ002</v>
      </c>
      <c r="D51" s="62" t="str">
        <f>'Core Indicators'!D51</f>
        <v>Iraq</v>
      </c>
      <c r="E51" s="62" t="str">
        <f>'Core Indicators'!E51</f>
        <v>IRQ</v>
      </c>
      <c r="F51" s="41">
        <f>'Core Indicators'!O51</f>
        <v>383312</v>
      </c>
      <c r="G51" s="41">
        <f>'Core Indicators'!W51</f>
        <v>40576000</v>
      </c>
      <c r="H51" s="41">
        <f>'Core Indicators'!AE51</f>
        <v>5300000</v>
      </c>
      <c r="I51" s="41">
        <f>'Core Indicators'!AM51</f>
        <v>8252000</v>
      </c>
      <c r="J51" s="41" t="str">
        <f>'Core Indicators'!AU51</f>
        <v>x</v>
      </c>
      <c r="K51" s="41" t="str">
        <f>'Core Indicators'!BC51</f>
        <v>x</v>
      </c>
      <c r="L51" s="41">
        <f>'Core Indicators'!BK51</f>
        <v>1287</v>
      </c>
      <c r="M51" s="41" t="str">
        <f>'Core Indicators'!BS51</f>
        <v>x</v>
      </c>
      <c r="N51" s="41" t="str">
        <f>'Core Indicators'!CA51</f>
        <v>x</v>
      </c>
      <c r="O51" s="41" t="e">
        <f>'Core Indicators'!CI51</f>
        <v>#N/A</v>
      </c>
      <c r="P51" s="41">
        <f>'Core Indicators'!CQ51</f>
        <v>133900</v>
      </c>
      <c r="Q51" s="41">
        <f>'Core Indicators'!DG51</f>
        <v>35276000</v>
      </c>
      <c r="R51" s="41">
        <f>'Core Indicators'!DO51</f>
        <v>2800000</v>
      </c>
      <c r="S51" s="41">
        <f>'Core Indicators'!DW51</f>
        <v>2150000</v>
      </c>
      <c r="T51" s="41">
        <f>'Core Indicators'!EE51</f>
        <v>225000</v>
      </c>
      <c r="U51" s="41">
        <f>'Core Indicators'!EM51</f>
        <v>125000</v>
      </c>
      <c r="V51" s="41">
        <f>'Core Indicators'!FC51</f>
        <v>5</v>
      </c>
      <c r="W51" s="41">
        <f>'Core Indicators'!FK51</f>
        <v>1500000</v>
      </c>
      <c r="X51" s="41">
        <f>'Core Indicators'!FS51</f>
        <v>300000</v>
      </c>
      <c r="Y51" s="41">
        <f>'Core Indicators'!GA51</f>
        <v>0</v>
      </c>
      <c r="Z51" s="41">
        <f>'Core Indicators'!GI51</f>
        <v>2</v>
      </c>
      <c r="AA51" s="41">
        <f>'Core Indicators'!GQ51</f>
        <v>2</v>
      </c>
      <c r="AB51" s="41">
        <f>'Core Indicators'!GY51</f>
        <v>0</v>
      </c>
      <c r="AC51" s="41">
        <f>'Core Indicators'!HG51</f>
        <v>2</v>
      </c>
      <c r="AD51" s="41">
        <f>'Core Indicators'!HO51</f>
        <v>3</v>
      </c>
      <c r="AE51" s="41">
        <f>'Core Indicators'!HW51</f>
        <v>2</v>
      </c>
      <c r="AF51" s="41">
        <f>'Core Indicators'!IE51</f>
        <v>3</v>
      </c>
      <c r="AG51" s="41">
        <f>'Core Indicators'!IM51</f>
        <v>1</v>
      </c>
    </row>
    <row r="52" spans="1:33" ht="20.100000000000001" customHeight="1" x14ac:dyDescent="0.25">
      <c r="A52" s="233" t="str">
        <f>'Core Indicators'!A:A</f>
        <v>Syrian and Palestinian refugees in iraq</v>
      </c>
      <c r="B52" s="233" t="str">
        <f>'Core Indicators'!B:B</f>
        <v>Displacement</v>
      </c>
      <c r="C52" s="233" t="str">
        <f>'Core Indicators'!C52</f>
        <v>IRQ003</v>
      </c>
      <c r="D52" s="233" t="str">
        <f>'Core Indicators'!D52</f>
        <v>Iraq</v>
      </c>
      <c r="E52" s="233" t="str">
        <f>'Core Indicators'!E52</f>
        <v>IRQ</v>
      </c>
      <c r="F52" s="42">
        <f>'Core Indicators'!O52</f>
        <v>38650</v>
      </c>
      <c r="G52" s="42">
        <f>'Core Indicators'!W52</f>
        <v>5155000</v>
      </c>
      <c r="H52" s="42">
        <f>'Core Indicators'!AE52</f>
        <v>522000</v>
      </c>
      <c r="I52" s="42">
        <f>'Core Indicators'!AM52</f>
        <v>262000</v>
      </c>
      <c r="J52" s="42" t="str">
        <f>'Core Indicators'!AU52</f>
        <v>x</v>
      </c>
      <c r="K52" s="42" t="str">
        <f>'Core Indicators'!BC52</f>
        <v>x</v>
      </c>
      <c r="L52" s="42">
        <f>'Core Indicators'!BK52</f>
        <v>0</v>
      </c>
      <c r="M52" s="42" t="str">
        <f>'Core Indicators'!BS52</f>
        <v>x</v>
      </c>
      <c r="N52" s="42">
        <f>'Core Indicators'!CA52</f>
        <v>0</v>
      </c>
      <c r="O52" s="42" t="e">
        <f>'Core Indicators'!CI52</f>
        <v>#N/A</v>
      </c>
      <c r="P52" s="42" t="str">
        <f>'Core Indicators'!CQ52</f>
        <v>x</v>
      </c>
      <c r="Q52" s="42">
        <f>'Core Indicators'!DG52</f>
        <v>4633000</v>
      </c>
      <c r="R52" s="42">
        <f>'Core Indicators'!DO52</f>
        <v>28000</v>
      </c>
      <c r="S52" s="42">
        <f>'Core Indicators'!DW52</f>
        <v>316000</v>
      </c>
      <c r="T52" s="42">
        <f>'Core Indicators'!EE52</f>
        <v>157000</v>
      </c>
      <c r="U52" s="42">
        <f>'Core Indicators'!EM52</f>
        <v>21000</v>
      </c>
      <c r="V52" s="42">
        <f>'Core Indicators'!FC52</f>
        <v>5</v>
      </c>
      <c r="W52" s="42" t="str">
        <f>'Core Indicators'!FK52</f>
        <v>x</v>
      </c>
      <c r="X52" s="42">
        <f>'Core Indicators'!FS52</f>
        <v>0</v>
      </c>
      <c r="Y52" s="42">
        <f>'Core Indicators'!GA52</f>
        <v>0</v>
      </c>
      <c r="Z52" s="42">
        <f>'Core Indicators'!GI52</f>
        <v>2</v>
      </c>
      <c r="AA52" s="42">
        <f>'Core Indicators'!GQ52</f>
        <v>1</v>
      </c>
      <c r="AB52" s="42">
        <f>'Core Indicators'!GY52</f>
        <v>0</v>
      </c>
      <c r="AC52" s="42">
        <f>'Core Indicators'!HG52</f>
        <v>0</v>
      </c>
      <c r="AD52" s="42">
        <f>'Core Indicators'!HO52</f>
        <v>0</v>
      </c>
      <c r="AE52" s="42">
        <f>'Core Indicators'!HW52</f>
        <v>0</v>
      </c>
      <c r="AF52" s="42">
        <f>'Core Indicators'!IE52</f>
        <v>3</v>
      </c>
      <c r="AG52" s="42">
        <f>'Core Indicators'!IM52</f>
        <v>0</v>
      </c>
    </row>
    <row r="53" spans="1:33" ht="20.100000000000001" customHeight="1" x14ac:dyDescent="0.25">
      <c r="A53" s="62" t="str">
        <f>'Core Indicators'!A:A</f>
        <v>Mixed migration flows in Italy</v>
      </c>
      <c r="B53" s="62" t="str">
        <f>'Core Indicators'!B:B</f>
        <v>Displacement</v>
      </c>
      <c r="C53" s="62" t="str">
        <f>'Core Indicators'!C53</f>
        <v>ITA002</v>
      </c>
      <c r="D53" s="62" t="str">
        <f>'Core Indicators'!D53</f>
        <v>Italy</v>
      </c>
      <c r="E53" s="62" t="str">
        <f>'Core Indicators'!E53</f>
        <v>ITA</v>
      </c>
      <c r="F53" s="41">
        <f>'Core Indicators'!O53</f>
        <v>41055</v>
      </c>
      <c r="G53" s="41">
        <f>'Core Indicators'!W53</f>
        <v>6678000</v>
      </c>
      <c r="H53" s="41">
        <f>'Core Indicators'!AE53</f>
        <v>275000</v>
      </c>
      <c r="I53" s="41">
        <f>'Core Indicators'!AM53</f>
        <v>275000</v>
      </c>
      <c r="J53" s="41" t="str">
        <f>'Core Indicators'!AU53</f>
        <v>x</v>
      </c>
      <c r="K53" s="41" t="str">
        <f>'Core Indicators'!BC53</f>
        <v>x</v>
      </c>
      <c r="L53" s="41">
        <f>'Core Indicators'!BK53</f>
        <v>689</v>
      </c>
      <c r="M53" s="41" t="str">
        <f>'Core Indicators'!BS53</f>
        <v>x</v>
      </c>
      <c r="N53" s="41">
        <f>'Core Indicators'!CA53</f>
        <v>0</v>
      </c>
      <c r="O53" s="41" t="e">
        <f>'Core Indicators'!CI53</f>
        <v>#N/A</v>
      </c>
      <c r="P53" s="41" t="str">
        <f>'Core Indicators'!CQ53</f>
        <v>x</v>
      </c>
      <c r="Q53" s="41">
        <f>'Core Indicators'!DG53</f>
        <v>6402000</v>
      </c>
      <c r="R53" s="41">
        <f>'Core Indicators'!DO53</f>
        <v>0</v>
      </c>
      <c r="S53" s="41">
        <f>'Core Indicators'!DW53</f>
        <v>275000</v>
      </c>
      <c r="T53" s="41">
        <f>'Core Indicators'!EE53</f>
        <v>0</v>
      </c>
      <c r="U53" s="41">
        <f>'Core Indicators'!EM53</f>
        <v>0</v>
      </c>
      <c r="V53" s="41">
        <f>'Core Indicators'!FC53</f>
        <v>3</v>
      </c>
      <c r="W53" s="41" t="str">
        <f>'Core Indicators'!FK53</f>
        <v>x</v>
      </c>
      <c r="X53" s="41" t="str">
        <f>'Core Indicators'!FS53</f>
        <v>x</v>
      </c>
      <c r="Y53" s="41">
        <f>'Core Indicators'!GA53</f>
        <v>0</v>
      </c>
      <c r="Z53" s="41">
        <f>'Core Indicators'!GI53</f>
        <v>0</v>
      </c>
      <c r="AA53" s="41">
        <f>'Core Indicators'!GQ53</f>
        <v>1</v>
      </c>
      <c r="AB53" s="41">
        <f>'Core Indicators'!GY53</f>
        <v>0</v>
      </c>
      <c r="AC53" s="41">
        <f>'Core Indicators'!HG53</f>
        <v>0</v>
      </c>
      <c r="AD53" s="41">
        <f>'Core Indicators'!HO53</f>
        <v>0</v>
      </c>
      <c r="AE53" s="41">
        <f>'Core Indicators'!HW53</f>
        <v>0</v>
      </c>
      <c r="AF53" s="41">
        <f>'Core Indicators'!IE53</f>
        <v>0</v>
      </c>
      <c r="AG53" s="41">
        <f>'Core Indicators'!IM53</f>
        <v>1</v>
      </c>
    </row>
    <row r="54" spans="1:33" ht="20.100000000000001" customHeight="1" x14ac:dyDescent="0.25">
      <c r="A54" s="233" t="str">
        <f>'Core Indicators'!A:A</f>
        <v>Syrian refugees in Jordan</v>
      </c>
      <c r="B54" s="233" t="str">
        <f>'Core Indicators'!B:B</f>
        <v>Displacement</v>
      </c>
      <c r="C54" s="233" t="str">
        <f>'Core Indicators'!C54</f>
        <v>JOR002</v>
      </c>
      <c r="D54" s="233" t="str">
        <f>'Core Indicators'!D54</f>
        <v>Jordan</v>
      </c>
      <c r="E54" s="233" t="str">
        <f>'Core Indicators'!E54</f>
        <v>JOR</v>
      </c>
      <c r="F54" s="42">
        <f>'Core Indicators'!O54</f>
        <v>40463</v>
      </c>
      <c r="G54" s="42">
        <f>'Core Indicators'!W54</f>
        <v>8708000</v>
      </c>
      <c r="H54" s="42">
        <f>'Core Indicators'!AE54</f>
        <v>1839000</v>
      </c>
      <c r="I54" s="42">
        <f>'Core Indicators'!AM54</f>
        <v>1319000</v>
      </c>
      <c r="J54" s="42" t="str">
        <f>'Core Indicators'!AU54</f>
        <v>x</v>
      </c>
      <c r="K54" s="42" t="str">
        <f>'Core Indicators'!BC54</f>
        <v>x</v>
      </c>
      <c r="L54" s="42">
        <f>'Core Indicators'!BK54</f>
        <v>0</v>
      </c>
      <c r="M54" s="42" t="str">
        <f>'Core Indicators'!BS54</f>
        <v>x</v>
      </c>
      <c r="N54" s="42" t="str">
        <f>'Core Indicators'!CA54</f>
        <v>x</v>
      </c>
      <c r="O54" s="42" t="e">
        <f>'Core Indicators'!CI54</f>
        <v>#N/A</v>
      </c>
      <c r="P54" s="42" t="str">
        <f>'Core Indicators'!CQ54</f>
        <v>x</v>
      </c>
      <c r="Q54" s="42">
        <f>'Core Indicators'!DG54</f>
        <v>6869000</v>
      </c>
      <c r="R54" s="42">
        <f>'Core Indicators'!DO54</f>
        <v>1062000</v>
      </c>
      <c r="S54" s="42">
        <f>'Core Indicators'!DW54</f>
        <v>622000</v>
      </c>
      <c r="T54" s="42">
        <f>'Core Indicators'!EE54</f>
        <v>155000</v>
      </c>
      <c r="U54" s="42">
        <f>'Core Indicators'!EM54</f>
        <v>0</v>
      </c>
      <c r="V54" s="42">
        <f>'Core Indicators'!FC54</f>
        <v>2</v>
      </c>
      <c r="W54" s="42" t="str">
        <f>'Core Indicators'!FK54</f>
        <v>x</v>
      </c>
      <c r="X54" s="42" t="str">
        <f>'Core Indicators'!FS54</f>
        <v>x</v>
      </c>
      <c r="Y54" s="42">
        <f>'Core Indicators'!GA54</f>
        <v>0</v>
      </c>
      <c r="Z54" s="42">
        <f>'Core Indicators'!GI54</f>
        <v>0</v>
      </c>
      <c r="AA54" s="42">
        <f>'Core Indicators'!GQ54</f>
        <v>0</v>
      </c>
      <c r="AB54" s="42">
        <f>'Core Indicators'!GY54</f>
        <v>0</v>
      </c>
      <c r="AC54" s="42">
        <f>'Core Indicators'!HG54</f>
        <v>0</v>
      </c>
      <c r="AD54" s="42">
        <f>'Core Indicators'!HO54</f>
        <v>1</v>
      </c>
      <c r="AE54" s="42">
        <f>'Core Indicators'!HW54</f>
        <v>0</v>
      </c>
      <c r="AF54" s="42">
        <f>'Core Indicators'!IE54</f>
        <v>2</v>
      </c>
      <c r="AG54" s="42">
        <f>'Core Indicators'!IM54</f>
        <v>0</v>
      </c>
    </row>
    <row r="55" spans="1:33" ht="20.100000000000001" customHeight="1" x14ac:dyDescent="0.25">
      <c r="A55" s="62" t="str">
        <f>'Core Indicators'!A:A</f>
        <v xml:space="preserve">Multiple crisis in Kenya </v>
      </c>
      <c r="B55" s="62" t="str">
        <f>'Core Indicators'!B:B</f>
        <v>Drought,Displacement</v>
      </c>
      <c r="C55" s="62" t="str">
        <f>'Core Indicators'!C55</f>
        <v>KEN001</v>
      </c>
      <c r="D55" s="62" t="str">
        <f>'Core Indicators'!D55</f>
        <v>Kenya</v>
      </c>
      <c r="E55" s="62" t="str">
        <f>'Core Indicators'!E55</f>
        <v>KEN</v>
      </c>
      <c r="F55" s="41">
        <f>'Core Indicators'!O55</f>
        <v>543630</v>
      </c>
      <c r="G55" s="41">
        <f>'Core Indicators'!W55</f>
        <v>24775000</v>
      </c>
      <c r="H55" s="41">
        <f>'Core Indicators'!AE55</f>
        <v>24775000</v>
      </c>
      <c r="I55" s="41">
        <f>'Core Indicators'!AM55</f>
        <v>851000</v>
      </c>
      <c r="J55" s="41" t="str">
        <f>'Core Indicators'!AU55</f>
        <v>x</v>
      </c>
      <c r="K55" s="41">
        <f>'Core Indicators'!BC55</f>
        <v>1000538</v>
      </c>
      <c r="L55" s="41" t="str">
        <f>'Core Indicators'!BK55</f>
        <v>x</v>
      </c>
      <c r="M55" s="41">
        <f>'Core Indicators'!BS55</f>
        <v>0</v>
      </c>
      <c r="N55" s="41">
        <f>'Core Indicators'!CA55</f>
        <v>0</v>
      </c>
      <c r="O55" s="41" t="e">
        <f>'Core Indicators'!CI55</f>
        <v>#N/A</v>
      </c>
      <c r="P55" s="41">
        <f>'Core Indicators'!CQ55</f>
        <v>0</v>
      </c>
      <c r="Q55" s="41">
        <f>'Core Indicators'!DG55</f>
        <v>0</v>
      </c>
      <c r="R55" s="41">
        <f>'Core Indicators'!DO55</f>
        <v>18676000</v>
      </c>
      <c r="S55" s="41">
        <f>'Core Indicators'!DW55</f>
        <v>4874000</v>
      </c>
      <c r="T55" s="41">
        <f>'Core Indicators'!EE55</f>
        <v>1225000</v>
      </c>
      <c r="U55" s="41">
        <f>'Core Indicators'!EM55</f>
        <v>0</v>
      </c>
      <c r="V55" s="41">
        <f>'Core Indicators'!FC55</f>
        <v>2</v>
      </c>
      <c r="W55" s="41">
        <f>'Core Indicators'!FK55</f>
        <v>0</v>
      </c>
      <c r="X55" s="41">
        <f>'Core Indicators'!FS55</f>
        <v>0</v>
      </c>
      <c r="Y55" s="41">
        <f>'Core Indicators'!GA55</f>
        <v>1</v>
      </c>
      <c r="Z55" s="41">
        <f>'Core Indicators'!GI55</f>
        <v>1</v>
      </c>
      <c r="AA55" s="41">
        <f>'Core Indicators'!GQ55</f>
        <v>0</v>
      </c>
      <c r="AB55" s="41">
        <f>'Core Indicators'!GY55</f>
        <v>0</v>
      </c>
      <c r="AC55" s="41">
        <f>'Core Indicators'!HG55</f>
        <v>2</v>
      </c>
      <c r="AD55" s="41">
        <f>'Core Indicators'!HO55</f>
        <v>2</v>
      </c>
      <c r="AE55" s="41">
        <f>'Core Indicators'!HW55</f>
        <v>3</v>
      </c>
      <c r="AF55" s="41">
        <f>'Core Indicators'!IE55</f>
        <v>1</v>
      </c>
      <c r="AG55" s="41">
        <f>'Core Indicators'!IM55</f>
        <v>0</v>
      </c>
    </row>
    <row r="56" spans="1:33" ht="20.100000000000001" customHeight="1" x14ac:dyDescent="0.25">
      <c r="A56" s="233" t="str">
        <f>'Core Indicators'!A:A</f>
        <v>Refugee situation in Kenya</v>
      </c>
      <c r="B56" s="233" t="str">
        <f>'Core Indicators'!B:B</f>
        <v>Displacement</v>
      </c>
      <c r="C56" s="233" t="str">
        <f>'Core Indicators'!C56</f>
        <v>KEN002</v>
      </c>
      <c r="D56" s="233" t="str">
        <f>'Core Indicators'!D56</f>
        <v>Kenya</v>
      </c>
      <c r="E56" s="233" t="str">
        <f>'Core Indicators'!E56</f>
        <v>KEN</v>
      </c>
      <c r="F56" s="42">
        <f>'Core Indicators'!O56</f>
        <v>38244</v>
      </c>
      <c r="G56" s="42">
        <f>'Core Indicators'!W56</f>
        <v>1220000</v>
      </c>
      <c r="H56" s="42">
        <f>'Core Indicators'!AE56</f>
        <v>661000</v>
      </c>
      <c r="I56" s="42">
        <f>'Core Indicators'!AM56</f>
        <v>661000</v>
      </c>
      <c r="J56" s="42" t="str">
        <f>'Core Indicators'!AU56</f>
        <v>x</v>
      </c>
      <c r="K56" s="42">
        <f>'Core Indicators'!BC56</f>
        <v>1112393</v>
      </c>
      <c r="L56" s="42" t="str">
        <f>'Core Indicators'!BK56</f>
        <v>x</v>
      </c>
      <c r="M56" s="42">
        <f>'Core Indicators'!BS56</f>
        <v>0</v>
      </c>
      <c r="N56" s="42">
        <f>'Core Indicators'!CA56</f>
        <v>0</v>
      </c>
      <c r="O56" s="42" t="e">
        <f>'Core Indicators'!CI56</f>
        <v>#N/A</v>
      </c>
      <c r="P56" s="42">
        <f>'Core Indicators'!CQ56</f>
        <v>0</v>
      </c>
      <c r="Q56" s="42">
        <f>'Core Indicators'!DG56</f>
        <v>559000</v>
      </c>
      <c r="R56" s="42">
        <f>'Core Indicators'!DO56</f>
        <v>0</v>
      </c>
      <c r="S56" s="42">
        <f>'Core Indicators'!DW56</f>
        <v>661000</v>
      </c>
      <c r="T56" s="42">
        <f>'Core Indicators'!EE56</f>
        <v>0</v>
      </c>
      <c r="U56" s="42">
        <f>'Core Indicators'!EM56</f>
        <v>0</v>
      </c>
      <c r="V56" s="42">
        <f>'Core Indicators'!FC56</f>
        <v>2</v>
      </c>
      <c r="W56" s="42">
        <f>'Core Indicators'!FK56</f>
        <v>0</v>
      </c>
      <c r="X56" s="42" t="str">
        <f>'Core Indicators'!FS56</f>
        <v>x</v>
      </c>
      <c r="Y56" s="42">
        <f>'Core Indicators'!GA56</f>
        <v>1</v>
      </c>
      <c r="Z56" s="42">
        <f>'Core Indicators'!GI56</f>
        <v>1</v>
      </c>
      <c r="AA56" s="42">
        <f>'Core Indicators'!GQ56</f>
        <v>0</v>
      </c>
      <c r="AB56" s="42">
        <f>'Core Indicators'!GY56</f>
        <v>0</v>
      </c>
      <c r="AC56" s="42">
        <f>'Core Indicators'!HG56</f>
        <v>2</v>
      </c>
      <c r="AD56" s="42">
        <f>'Core Indicators'!HO56</f>
        <v>1</v>
      </c>
      <c r="AE56" s="42">
        <f>'Core Indicators'!HW56</f>
        <v>1</v>
      </c>
      <c r="AF56" s="42">
        <f>'Core Indicators'!IE56</f>
        <v>1</v>
      </c>
      <c r="AG56" s="42">
        <f>'Core Indicators'!IM56</f>
        <v>0</v>
      </c>
    </row>
    <row r="57" spans="1:33" ht="20.100000000000001" customHeight="1" x14ac:dyDescent="0.25">
      <c r="A57" s="62" t="str">
        <f>'Core Indicators'!A:A</f>
        <v>Drought in Kenya</v>
      </c>
      <c r="B57" s="62" t="str">
        <f>'Core Indicators'!B:B</f>
        <v>Drought</v>
      </c>
      <c r="C57" s="62" t="str">
        <f>'Core Indicators'!C57</f>
        <v>KEN003</v>
      </c>
      <c r="D57" s="62" t="str">
        <f>'Core Indicators'!D57</f>
        <v>Kenya</v>
      </c>
      <c r="E57" s="62" t="str">
        <f>'Core Indicators'!E57</f>
        <v>KEN</v>
      </c>
      <c r="F57" s="41">
        <f>'Core Indicators'!O57</f>
        <v>543630</v>
      </c>
      <c r="G57" s="41">
        <f>'Core Indicators'!W57</f>
        <v>24684000</v>
      </c>
      <c r="H57" s="41">
        <f>'Core Indicators'!AE57</f>
        <v>24684000</v>
      </c>
      <c r="I57" s="41" t="str">
        <f>'Core Indicators'!AM57</f>
        <v>x</v>
      </c>
      <c r="J57" s="41" t="str">
        <f>'Core Indicators'!AU57</f>
        <v>x</v>
      </c>
      <c r="K57" s="41">
        <f>'Core Indicators'!BC57</f>
        <v>1112393</v>
      </c>
      <c r="L57" s="41" t="str">
        <f>'Core Indicators'!BK57</f>
        <v>x</v>
      </c>
      <c r="M57" s="41">
        <f>'Core Indicators'!BS57</f>
        <v>0</v>
      </c>
      <c r="N57" s="41">
        <f>'Core Indicators'!CA57</f>
        <v>0</v>
      </c>
      <c r="O57" s="41" t="e">
        <f>'Core Indicators'!CI57</f>
        <v>#N/A</v>
      </c>
      <c r="P57" s="41">
        <f>'Core Indicators'!CQ57</f>
        <v>0</v>
      </c>
      <c r="Q57" s="41">
        <f>'Core Indicators'!DG57</f>
        <v>0</v>
      </c>
      <c r="R57" s="41">
        <f>'Core Indicators'!DO57</f>
        <v>19246000</v>
      </c>
      <c r="S57" s="41">
        <f>'Core Indicators'!DW57</f>
        <v>4214000</v>
      </c>
      <c r="T57" s="41">
        <f>'Core Indicators'!EE57</f>
        <v>1225000</v>
      </c>
      <c r="U57" s="41">
        <f>'Core Indicators'!EM57</f>
        <v>0</v>
      </c>
      <c r="V57" s="41">
        <f>'Core Indicators'!FC57</f>
        <v>2</v>
      </c>
      <c r="W57" s="41">
        <f>'Core Indicators'!FK57</f>
        <v>0</v>
      </c>
      <c r="X57" s="41">
        <f>'Core Indicators'!FS57</f>
        <v>0</v>
      </c>
      <c r="Y57" s="41">
        <f>'Core Indicators'!GA57</f>
        <v>1</v>
      </c>
      <c r="Z57" s="41">
        <f>'Core Indicators'!GI57</f>
        <v>1</v>
      </c>
      <c r="AA57" s="41">
        <f>'Core Indicators'!GQ57</f>
        <v>0</v>
      </c>
      <c r="AB57" s="41">
        <f>'Core Indicators'!GY57</f>
        <v>0</v>
      </c>
      <c r="AC57" s="41">
        <f>'Core Indicators'!HG57</f>
        <v>0</v>
      </c>
      <c r="AD57" s="41">
        <f>'Core Indicators'!HO57</f>
        <v>2</v>
      </c>
      <c r="AE57" s="41">
        <f>'Core Indicators'!HW57</f>
        <v>3</v>
      </c>
      <c r="AF57" s="41">
        <f>'Core Indicators'!IE57</f>
        <v>1</v>
      </c>
      <c r="AG57" s="41">
        <f>'Core Indicators'!IM57</f>
        <v>0</v>
      </c>
    </row>
    <row r="58" spans="1:33" ht="20.100000000000001" customHeight="1" x14ac:dyDescent="0.25">
      <c r="A58" s="233" t="str">
        <f>'Core Indicators'!A:A</f>
        <v>Syrian refugees in Lebanon</v>
      </c>
      <c r="B58" s="233" t="str">
        <f>'Core Indicators'!B:B</f>
        <v>Displacement</v>
      </c>
      <c r="C58" s="233" t="str">
        <f>'Core Indicators'!C58</f>
        <v>LBN002</v>
      </c>
      <c r="D58" s="233" t="str">
        <f>'Core Indicators'!D58</f>
        <v>Lebanon</v>
      </c>
      <c r="E58" s="233" t="str">
        <f>'Core Indicators'!E58</f>
        <v>LBN</v>
      </c>
      <c r="F58" s="42">
        <f>'Core Indicators'!O58</f>
        <v>10450</v>
      </c>
      <c r="G58" s="42">
        <f>'Core Indicators'!W58</f>
        <v>6769000</v>
      </c>
      <c r="H58" s="42">
        <f>'Core Indicators'!AE58</f>
        <v>6246000</v>
      </c>
      <c r="I58" s="42">
        <f>'Core Indicators'!AM58</f>
        <v>1531000</v>
      </c>
      <c r="J58" s="42" t="str">
        <f>'Core Indicators'!AU58</f>
        <v>x</v>
      </c>
      <c r="K58" s="42">
        <f>'Core Indicators'!BC58</f>
        <v>0</v>
      </c>
      <c r="L58" s="42">
        <f>'Core Indicators'!BK58</f>
        <v>0</v>
      </c>
      <c r="M58" s="42" t="str">
        <f>'Core Indicators'!BS58</f>
        <v>x</v>
      </c>
      <c r="N58" s="42" t="str">
        <f>'Core Indicators'!CA58</f>
        <v>x</v>
      </c>
      <c r="O58" s="42" t="e">
        <f>'Core Indicators'!CI58</f>
        <v>#N/A</v>
      </c>
      <c r="P58" s="42" t="str">
        <f>'Core Indicators'!CQ58</f>
        <v>x</v>
      </c>
      <c r="Q58" s="42">
        <f>'Core Indicators'!DG58</f>
        <v>523000</v>
      </c>
      <c r="R58" s="42">
        <f>'Core Indicators'!DO58</f>
        <v>4715000</v>
      </c>
      <c r="S58" s="42">
        <f>'Core Indicators'!DW58</f>
        <v>781000</v>
      </c>
      <c r="T58" s="42">
        <f>'Core Indicators'!EE58</f>
        <v>704000</v>
      </c>
      <c r="U58" s="42">
        <f>'Core Indicators'!EM58</f>
        <v>46000</v>
      </c>
      <c r="V58" s="42">
        <f>'Core Indicators'!FC58</f>
        <v>2</v>
      </c>
      <c r="W58" s="42" t="str">
        <f>'Core Indicators'!FK58</f>
        <v>x</v>
      </c>
      <c r="X58" s="42" t="str">
        <f>'Core Indicators'!FS58</f>
        <v>x</v>
      </c>
      <c r="Y58" s="42">
        <f>'Core Indicators'!GA58</f>
        <v>0</v>
      </c>
      <c r="Z58" s="42">
        <f>'Core Indicators'!GI58</f>
        <v>0</v>
      </c>
      <c r="AA58" s="42">
        <f>'Core Indicators'!GQ58</f>
        <v>0</v>
      </c>
      <c r="AB58" s="42">
        <f>'Core Indicators'!GY58</f>
        <v>0</v>
      </c>
      <c r="AC58" s="42">
        <f>'Core Indicators'!HG58</f>
        <v>1</v>
      </c>
      <c r="AD58" s="42">
        <f>'Core Indicators'!HO58</f>
        <v>2</v>
      </c>
      <c r="AE58" s="42">
        <f>'Core Indicators'!HW58</f>
        <v>0</v>
      </c>
      <c r="AF58" s="42">
        <f>'Core Indicators'!IE58</f>
        <v>3</v>
      </c>
      <c r="AG58" s="42">
        <f>'Core Indicators'!IM58</f>
        <v>0</v>
      </c>
    </row>
    <row r="59" spans="1:33" ht="20.100000000000001" customHeight="1" x14ac:dyDescent="0.25">
      <c r="A59" s="62" t="str">
        <f>'Core Indicators'!A:A</f>
        <v>Socioeconomic crisis in Lebanon</v>
      </c>
      <c r="B59" s="62" t="str">
        <f>'Core Indicators'!B:B</f>
        <v>Socio-political,Violence,Tecnological Disaster</v>
      </c>
      <c r="C59" s="62" t="str">
        <f>'Core Indicators'!C59</f>
        <v>LBN004</v>
      </c>
      <c r="D59" s="62" t="str">
        <f>'Core Indicators'!D59</f>
        <v>Lebanon</v>
      </c>
      <c r="E59" s="62" t="str">
        <f>'Core Indicators'!E59</f>
        <v>LBN</v>
      </c>
      <c r="F59" s="41">
        <f>'Core Indicators'!O59</f>
        <v>10450</v>
      </c>
      <c r="G59" s="41">
        <f>'Core Indicators'!W59</f>
        <v>6769000</v>
      </c>
      <c r="H59" s="41">
        <f>'Core Indicators'!AE59</f>
        <v>6246000</v>
      </c>
      <c r="I59" s="41" t="str">
        <f>'Core Indicators'!AM59</f>
        <v>x</v>
      </c>
      <c r="J59" s="41" t="str">
        <f>'Core Indicators'!AU59</f>
        <v>x</v>
      </c>
      <c r="K59" s="41" t="str">
        <f>'Core Indicators'!BC59</f>
        <v>x</v>
      </c>
      <c r="L59" s="41">
        <f>'Core Indicators'!BK59</f>
        <v>9</v>
      </c>
      <c r="M59" s="41" t="str">
        <f>'Core Indicators'!BS59</f>
        <v>x</v>
      </c>
      <c r="N59" s="41" t="str">
        <f>'Core Indicators'!CA59</f>
        <v>x</v>
      </c>
      <c r="O59" s="41" t="e">
        <f>'Core Indicators'!CI59</f>
        <v>#N/A</v>
      </c>
      <c r="P59" s="41" t="str">
        <f>'Core Indicators'!CQ59</f>
        <v>x</v>
      </c>
      <c r="Q59" s="41">
        <f>'Core Indicators'!DG59</f>
        <v>523000</v>
      </c>
      <c r="R59" s="41">
        <f>'Core Indicators'!DO59</f>
        <v>3035000</v>
      </c>
      <c r="S59" s="41">
        <f>'Core Indicators'!DW59</f>
        <v>1890000</v>
      </c>
      <c r="T59" s="41">
        <f>'Core Indicators'!EE59</f>
        <v>1275000</v>
      </c>
      <c r="U59" s="41">
        <f>'Core Indicators'!EM59</f>
        <v>46000</v>
      </c>
      <c r="V59" s="41">
        <f>'Core Indicators'!FC59</f>
        <v>3</v>
      </c>
      <c r="W59" s="41" t="str">
        <f>'Core Indicators'!FK59</f>
        <v>x</v>
      </c>
      <c r="X59" s="41" t="str">
        <f>'Core Indicators'!FS59</f>
        <v>x</v>
      </c>
      <c r="Y59" s="41">
        <f>'Core Indicators'!GA59</f>
        <v>0</v>
      </c>
      <c r="Z59" s="41">
        <f>'Core Indicators'!GI59</f>
        <v>0</v>
      </c>
      <c r="AA59" s="41">
        <f>'Core Indicators'!GQ59</f>
        <v>1</v>
      </c>
      <c r="AB59" s="41">
        <f>'Core Indicators'!GY59</f>
        <v>0</v>
      </c>
      <c r="AC59" s="41">
        <f>'Core Indicators'!HG59</f>
        <v>1</v>
      </c>
      <c r="AD59" s="41">
        <f>'Core Indicators'!HO59</f>
        <v>2</v>
      </c>
      <c r="AE59" s="41">
        <f>'Core Indicators'!HW59</f>
        <v>0</v>
      </c>
      <c r="AF59" s="41">
        <f>'Core Indicators'!IE59</f>
        <v>3</v>
      </c>
      <c r="AG59" s="41">
        <f>'Core Indicators'!IM59</f>
        <v>0</v>
      </c>
    </row>
    <row r="60" spans="1:33" ht="20.100000000000001" customHeight="1" x14ac:dyDescent="0.25">
      <c r="A60" s="233" t="str">
        <f>'Core Indicators'!A:A</f>
        <v>Complex crisis in Libya</v>
      </c>
      <c r="B60" s="233" t="str">
        <f>'Core Indicators'!B:B</f>
        <v>Conflict,Displacement,Socio-political</v>
      </c>
      <c r="C60" s="233" t="str">
        <f>'Core Indicators'!C60</f>
        <v>LBY001</v>
      </c>
      <c r="D60" s="233" t="str">
        <f>'Core Indicators'!D60</f>
        <v>Libya</v>
      </c>
      <c r="E60" s="233" t="str">
        <f>'Core Indicators'!E60</f>
        <v>LBY</v>
      </c>
      <c r="F60" s="42">
        <f>'Core Indicators'!O60</f>
        <v>1759540</v>
      </c>
      <c r="G60" s="42">
        <f>'Core Indicators'!W60</f>
        <v>6871000</v>
      </c>
      <c r="H60" s="42">
        <f>'Core Indicators'!AE60</f>
        <v>6871000</v>
      </c>
      <c r="I60" s="42">
        <f>'Core Indicators'!AM60</f>
        <v>1571000</v>
      </c>
      <c r="J60" s="42" t="str">
        <f>'Core Indicators'!AU60</f>
        <v>x</v>
      </c>
      <c r="K60" s="42" t="str">
        <f>'Core Indicators'!BC60</f>
        <v>x</v>
      </c>
      <c r="L60" s="42">
        <f>'Core Indicators'!BK60</f>
        <v>703</v>
      </c>
      <c r="M60" s="42" t="str">
        <f>'Core Indicators'!BS60</f>
        <v>x</v>
      </c>
      <c r="N60" s="42" t="str">
        <f>'Core Indicators'!CA60</f>
        <v>x</v>
      </c>
      <c r="O60" s="42" t="e">
        <f>'Core Indicators'!CI60</f>
        <v>#N/A</v>
      </c>
      <c r="P60" s="42" t="str">
        <f>'Core Indicators'!CQ60</f>
        <v>x</v>
      </c>
      <c r="Q60" s="42">
        <f>'Core Indicators'!DG60</f>
        <v>0</v>
      </c>
      <c r="R60" s="42">
        <f>'Core Indicators'!DO60</f>
        <v>5828000</v>
      </c>
      <c r="S60" s="42">
        <f>'Core Indicators'!DW60</f>
        <v>1019000</v>
      </c>
      <c r="T60" s="42">
        <f>'Core Indicators'!EE60</f>
        <v>24000</v>
      </c>
      <c r="U60" s="42">
        <f>'Core Indicators'!EM60</f>
        <v>0</v>
      </c>
      <c r="V60" s="42">
        <f>'Core Indicators'!FC60</f>
        <v>7</v>
      </c>
      <c r="W60" s="42">
        <f>'Core Indicators'!FK60</f>
        <v>198000</v>
      </c>
      <c r="X60" s="42">
        <f>'Core Indicators'!FS60</f>
        <v>633000</v>
      </c>
      <c r="Y60" s="42">
        <f>'Core Indicators'!GA60</f>
        <v>1</v>
      </c>
      <c r="Z60" s="42">
        <f>'Core Indicators'!GI60</f>
        <v>3</v>
      </c>
      <c r="AA60" s="42">
        <f>'Core Indicators'!GQ60</f>
        <v>2</v>
      </c>
      <c r="AB60" s="42">
        <f>'Core Indicators'!GY60</f>
        <v>0</v>
      </c>
      <c r="AC60" s="42">
        <f>'Core Indicators'!HG60</f>
        <v>2</v>
      </c>
      <c r="AD60" s="42">
        <f>'Core Indicators'!HO60</f>
        <v>3</v>
      </c>
      <c r="AE60" s="42">
        <f>'Core Indicators'!HW60</f>
        <v>2</v>
      </c>
      <c r="AF60" s="42">
        <f>'Core Indicators'!IE60</f>
        <v>1</v>
      </c>
      <c r="AG60" s="42">
        <f>'Core Indicators'!IM60</f>
        <v>1</v>
      </c>
    </row>
    <row r="61" spans="1:33" ht="20.100000000000001" customHeight="1" x14ac:dyDescent="0.25">
      <c r="A61" s="62" t="str">
        <f>'Core Indicators'!A:A</f>
        <v>Mixed migration flows in Libya</v>
      </c>
      <c r="B61" s="62" t="str">
        <f>'Core Indicators'!B:B</f>
        <v>Displacement</v>
      </c>
      <c r="C61" s="62" t="str">
        <f>'Core Indicators'!C61</f>
        <v>LBY002</v>
      </c>
      <c r="D61" s="62" t="str">
        <f>'Core Indicators'!D61</f>
        <v>Libya</v>
      </c>
      <c r="E61" s="62" t="str">
        <f>'Core Indicators'!E61</f>
        <v>LBY</v>
      </c>
      <c r="F61" s="41">
        <f>'Core Indicators'!O61</f>
        <v>1759540</v>
      </c>
      <c r="G61" s="41">
        <f>'Core Indicators'!W61</f>
        <v>6871000</v>
      </c>
      <c r="H61" s="41">
        <f>'Core Indicators'!AE61</f>
        <v>740000</v>
      </c>
      <c r="I61" s="41">
        <f>'Core Indicators'!AM61</f>
        <v>740000</v>
      </c>
      <c r="J61" s="41" t="str">
        <f>'Core Indicators'!AU61</f>
        <v>x</v>
      </c>
      <c r="K61" s="41" t="str">
        <f>'Core Indicators'!BC61</f>
        <v>x</v>
      </c>
      <c r="L61" s="41">
        <f>'Core Indicators'!BK61</f>
        <v>689</v>
      </c>
      <c r="M61" s="41" t="str">
        <f>'Core Indicators'!BS61</f>
        <v>x</v>
      </c>
      <c r="N61" s="41" t="str">
        <f>'Core Indicators'!CA61</f>
        <v>x</v>
      </c>
      <c r="O61" s="41" t="e">
        <f>'Core Indicators'!CI61</f>
        <v>#N/A</v>
      </c>
      <c r="P61" s="41" t="str">
        <f>'Core Indicators'!CQ61</f>
        <v>x</v>
      </c>
      <c r="Q61" s="41">
        <f>'Core Indicators'!DG61</f>
        <v>6131000</v>
      </c>
      <c r="R61" s="41">
        <f>'Core Indicators'!DO61</f>
        <v>0</v>
      </c>
      <c r="S61" s="41">
        <f>'Core Indicators'!DW61</f>
        <v>740000</v>
      </c>
      <c r="T61" s="41">
        <f>'Core Indicators'!EE61</f>
        <v>0</v>
      </c>
      <c r="U61" s="41">
        <f>'Core Indicators'!EM61</f>
        <v>0</v>
      </c>
      <c r="V61" s="41">
        <f>'Core Indicators'!FC61</f>
        <v>4</v>
      </c>
      <c r="W61" s="41">
        <f>'Core Indicators'!FK61</f>
        <v>79000</v>
      </c>
      <c r="X61" s="41">
        <f>'Core Indicators'!FS61</f>
        <v>229000</v>
      </c>
      <c r="Y61" s="41">
        <f>'Core Indicators'!GA61</f>
        <v>1</v>
      </c>
      <c r="Z61" s="41">
        <f>'Core Indicators'!GI61</f>
        <v>3</v>
      </c>
      <c r="AA61" s="41">
        <f>'Core Indicators'!GQ61</f>
        <v>2</v>
      </c>
      <c r="AB61" s="41">
        <f>'Core Indicators'!GY61</f>
        <v>0</v>
      </c>
      <c r="AC61" s="41">
        <f>'Core Indicators'!HG61</f>
        <v>2</v>
      </c>
      <c r="AD61" s="41">
        <f>'Core Indicators'!HO61</f>
        <v>3</v>
      </c>
      <c r="AE61" s="41">
        <f>'Core Indicators'!HW61</f>
        <v>2</v>
      </c>
      <c r="AF61" s="41">
        <f>'Core Indicators'!IE61</f>
        <v>1</v>
      </c>
      <c r="AG61" s="41">
        <f>'Core Indicators'!IM61</f>
        <v>1</v>
      </c>
    </row>
    <row r="62" spans="1:33" ht="20.100000000000001" customHeight="1" x14ac:dyDescent="0.25">
      <c r="A62" s="233" t="str">
        <f>'Core Indicators'!A:A</f>
        <v>Socio-economic crisis in Sri Lanka</v>
      </c>
      <c r="B62" s="233" t="str">
        <f>'Core Indicators'!B:B</f>
        <v>Socio-political,Food Security</v>
      </c>
      <c r="C62" s="233" t="str">
        <f>'Core Indicators'!C62</f>
        <v>LKA002</v>
      </c>
      <c r="D62" s="233" t="str">
        <f>'Core Indicators'!D62</f>
        <v>Sri Lanka</v>
      </c>
      <c r="E62" s="233" t="str">
        <f>'Core Indicators'!E62</f>
        <v>LKA</v>
      </c>
      <c r="F62" s="42">
        <f>'Core Indicators'!O62</f>
        <v>62705</v>
      </c>
      <c r="G62" s="42">
        <f>'Core Indicators'!W62</f>
        <v>22156000</v>
      </c>
      <c r="H62" s="42">
        <f>'Core Indicators'!AE62</f>
        <v>22156000</v>
      </c>
      <c r="I62" s="42">
        <f>'Core Indicators'!AM62</f>
        <v>0</v>
      </c>
      <c r="J62" s="42">
        <f>'Core Indicators'!AU62</f>
        <v>30</v>
      </c>
      <c r="K62" s="42" t="e">
        <f>'Core Indicators'!BC62</f>
        <v>#N/A</v>
      </c>
      <c r="L62" s="42">
        <f>'Core Indicators'!BK62</f>
        <v>3</v>
      </c>
      <c r="M62" s="42" t="e">
        <f>'Core Indicators'!BS62</f>
        <v>#N/A</v>
      </c>
      <c r="N62" s="42" t="e">
        <f>'Core Indicators'!CA62</f>
        <v>#N/A</v>
      </c>
      <c r="O62" s="42" t="e">
        <f>'Core Indicators'!CI62</f>
        <v>#N/A</v>
      </c>
      <c r="P62" s="42" t="e">
        <f>'Core Indicators'!CQ62</f>
        <v>#N/A</v>
      </c>
      <c r="Q62" s="42">
        <f>'Core Indicators'!DG62</f>
        <v>0</v>
      </c>
      <c r="R62" s="42">
        <f>'Core Indicators'!DO62</f>
        <v>15156000</v>
      </c>
      <c r="S62" s="42">
        <f>'Core Indicators'!DW62</f>
        <v>3600000</v>
      </c>
      <c r="T62" s="42">
        <f>'Core Indicators'!EE62</f>
        <v>3382000</v>
      </c>
      <c r="U62" s="42">
        <f>'Core Indicators'!EM62</f>
        <v>18000</v>
      </c>
      <c r="V62" s="42">
        <f>'Core Indicators'!FC62</f>
        <v>1</v>
      </c>
      <c r="W62" s="42" t="e">
        <f>'Core Indicators'!FK62</f>
        <v>#N/A</v>
      </c>
      <c r="X62" s="42" t="e">
        <f>'Core Indicators'!FS62</f>
        <v>#N/A</v>
      </c>
      <c r="Y62" s="42">
        <f>'Core Indicators'!GA62</f>
        <v>0</v>
      </c>
      <c r="Z62" s="42">
        <f>'Core Indicators'!GI62</f>
        <v>0</v>
      </c>
      <c r="AA62" s="42">
        <f>'Core Indicators'!GQ62</f>
        <v>0</v>
      </c>
      <c r="AB62" s="42">
        <f>'Core Indicators'!GY62</f>
        <v>0</v>
      </c>
      <c r="AC62" s="42">
        <f>'Core Indicators'!HG62</f>
        <v>0</v>
      </c>
      <c r="AD62" s="42">
        <f>'Core Indicators'!HO62</f>
        <v>0</v>
      </c>
      <c r="AE62" s="42">
        <f>'Core Indicators'!HW62</f>
        <v>0</v>
      </c>
      <c r="AF62" s="42">
        <f>'Core Indicators'!IE62</f>
        <v>2</v>
      </c>
      <c r="AG62" s="42">
        <f>'Core Indicators'!IM62</f>
        <v>2</v>
      </c>
    </row>
    <row r="63" spans="1:33" ht="20.100000000000001" customHeight="1" x14ac:dyDescent="0.25">
      <c r="A63" s="62" t="str">
        <f>'Core Indicators'!A:A</f>
        <v>Mixed migration flows in Morocco</v>
      </c>
      <c r="B63" s="62" t="str">
        <f>'Core Indicators'!B:B</f>
        <v>Displacement</v>
      </c>
      <c r="C63" s="62" t="str">
        <f>'Core Indicators'!C63</f>
        <v>MAR002</v>
      </c>
      <c r="D63" s="62" t="str">
        <f>'Core Indicators'!D63</f>
        <v>Morocco</v>
      </c>
      <c r="E63" s="62" t="str">
        <f>'Core Indicators'!E63</f>
        <v>MAR</v>
      </c>
      <c r="F63" s="41">
        <f>'Core Indicators'!O63</f>
        <v>446300</v>
      </c>
      <c r="G63" s="41">
        <f>'Core Indicators'!W63</f>
        <v>37754000</v>
      </c>
      <c r="H63" s="41">
        <f>'Core Indicators'!AE63</f>
        <v>21000</v>
      </c>
      <c r="I63" s="41">
        <f>'Core Indicators'!AM63</f>
        <v>21000</v>
      </c>
      <c r="J63" s="41" t="str">
        <f>'Core Indicators'!AU63</f>
        <v>x</v>
      </c>
      <c r="K63" s="41" t="str">
        <f>'Core Indicators'!BC63</f>
        <v>x</v>
      </c>
      <c r="L63" s="41">
        <f>'Core Indicators'!BK63</f>
        <v>237</v>
      </c>
      <c r="M63" s="41">
        <f>'Core Indicators'!BS63</f>
        <v>0</v>
      </c>
      <c r="N63" s="41">
        <f>'Core Indicators'!CA63</f>
        <v>0</v>
      </c>
      <c r="O63" s="41" t="e">
        <f>'Core Indicators'!CI63</f>
        <v>#N/A</v>
      </c>
      <c r="P63" s="41">
        <f>'Core Indicators'!CQ63</f>
        <v>0</v>
      </c>
      <c r="Q63" s="41">
        <f>'Core Indicators'!DG63</f>
        <v>37733000</v>
      </c>
      <c r="R63" s="41">
        <f>'Core Indicators'!DO63</f>
        <v>0</v>
      </c>
      <c r="S63" s="41">
        <f>'Core Indicators'!DW63</f>
        <v>21000</v>
      </c>
      <c r="T63" s="41">
        <f>'Core Indicators'!EE63</f>
        <v>0</v>
      </c>
      <c r="U63" s="41">
        <f>'Core Indicators'!EM63</f>
        <v>0</v>
      </c>
      <c r="V63" s="41">
        <f>'Core Indicators'!FC63</f>
        <v>4</v>
      </c>
      <c r="W63" s="41">
        <f>'Core Indicators'!FK63</f>
        <v>0</v>
      </c>
      <c r="X63" s="41">
        <f>'Core Indicators'!FS63</f>
        <v>0</v>
      </c>
      <c r="Y63" s="41">
        <f>'Core Indicators'!GA63</f>
        <v>0</v>
      </c>
      <c r="Z63" s="41">
        <f>'Core Indicators'!GI63</f>
        <v>0</v>
      </c>
      <c r="AA63" s="41">
        <f>'Core Indicators'!GQ63</f>
        <v>0</v>
      </c>
      <c r="AB63" s="41">
        <f>'Core Indicators'!GY63</f>
        <v>0</v>
      </c>
      <c r="AC63" s="41">
        <f>'Core Indicators'!HG63</f>
        <v>1</v>
      </c>
      <c r="AD63" s="41">
        <f>'Core Indicators'!HO63</f>
        <v>1</v>
      </c>
      <c r="AE63" s="41">
        <f>'Core Indicators'!HW63</f>
        <v>0</v>
      </c>
      <c r="AF63" s="41">
        <f>'Core Indicators'!IE63</f>
        <v>1</v>
      </c>
      <c r="AG63" s="41">
        <f>'Core Indicators'!IM63</f>
        <v>1</v>
      </c>
    </row>
    <row r="64" spans="1:33" ht="20.100000000000001" customHeight="1" x14ac:dyDescent="0.25">
      <c r="A64" s="233" t="str">
        <f>'Core Indicators'!A:A</f>
        <v>DIsplacement from Ukraine conflict in Moldova</v>
      </c>
      <c r="B64" s="233" t="str">
        <f>'Core Indicators'!B:B</f>
        <v>Displacement,Conflict</v>
      </c>
      <c r="C64" s="233" t="str">
        <f>'Core Indicators'!C64</f>
        <v>MDA002</v>
      </c>
      <c r="D64" s="233" t="str">
        <f>'Core Indicators'!D64</f>
        <v>Moldova</v>
      </c>
      <c r="E64" s="233" t="str">
        <f>'Core Indicators'!E64</f>
        <v>MDA</v>
      </c>
      <c r="F64" s="42">
        <f>'Core Indicators'!O64</f>
        <v>1595</v>
      </c>
      <c r="G64" s="42">
        <f>'Core Indicators'!W64</f>
        <v>217000</v>
      </c>
      <c r="H64" s="42">
        <f>'Core Indicators'!AE64</f>
        <v>107000</v>
      </c>
      <c r="I64" s="42">
        <f>'Core Indicators'!AM64</f>
        <v>107000</v>
      </c>
      <c r="J64" s="42" t="e">
        <f>'Core Indicators'!AU64</f>
        <v>#N/A</v>
      </c>
      <c r="K64" s="42" t="e">
        <f>'Core Indicators'!BC64</f>
        <v>#N/A</v>
      </c>
      <c r="L64" s="42">
        <f>'Core Indicators'!BK64</f>
        <v>0</v>
      </c>
      <c r="M64" s="42" t="e">
        <f>'Core Indicators'!BS64</f>
        <v>#N/A</v>
      </c>
      <c r="N64" s="42" t="e">
        <f>'Core Indicators'!CA64</f>
        <v>#N/A</v>
      </c>
      <c r="O64" s="42" t="e">
        <f>'Core Indicators'!CI64</f>
        <v>#N/A</v>
      </c>
      <c r="P64" s="42" t="e">
        <f>'Core Indicators'!CQ64</f>
        <v>#N/A</v>
      </c>
      <c r="Q64" s="42">
        <f>'Core Indicators'!DG64</f>
        <v>110000</v>
      </c>
      <c r="R64" s="42">
        <f>'Core Indicators'!DO64</f>
        <v>0</v>
      </c>
      <c r="S64" s="42">
        <f>'Core Indicators'!DW64</f>
        <v>107000</v>
      </c>
      <c r="T64" s="42">
        <f>'Core Indicators'!EE64</f>
        <v>0</v>
      </c>
      <c r="U64" s="42">
        <f>'Core Indicators'!EM64</f>
        <v>0</v>
      </c>
      <c r="V64" s="42">
        <f>'Core Indicators'!FC64</f>
        <v>2</v>
      </c>
      <c r="W64" s="42" t="e">
        <f>'Core Indicators'!FK64</f>
        <v>#N/A</v>
      </c>
      <c r="X64" s="42" t="e">
        <f>'Core Indicators'!FS64</f>
        <v>#N/A</v>
      </c>
      <c r="Y64" s="42">
        <f>'Core Indicators'!GA64</f>
        <v>0</v>
      </c>
      <c r="Z64" s="42">
        <f>'Core Indicators'!GI64</f>
        <v>1</v>
      </c>
      <c r="AA64" s="42">
        <f>'Core Indicators'!GQ64</f>
        <v>0</v>
      </c>
      <c r="AB64" s="42">
        <f>'Core Indicators'!GY64</f>
        <v>0</v>
      </c>
      <c r="AC64" s="42">
        <f>'Core Indicators'!HG64</f>
        <v>0</v>
      </c>
      <c r="AD64" s="42">
        <f>'Core Indicators'!HO64</f>
        <v>0</v>
      </c>
      <c r="AE64" s="42">
        <f>'Core Indicators'!HW64</f>
        <v>0</v>
      </c>
      <c r="AF64" s="42">
        <f>'Core Indicators'!IE64</f>
        <v>0</v>
      </c>
      <c r="AG64" s="42">
        <f>'Core Indicators'!IM64</f>
        <v>0</v>
      </c>
    </row>
    <row r="65" spans="1:33" ht="20.100000000000001" customHeight="1" x14ac:dyDescent="0.25">
      <c r="A65" s="62" t="str">
        <f>'Core Indicators'!A:A</f>
        <v>Multiple crisis in Madagascar</v>
      </c>
      <c r="B65" s="62" t="str">
        <f>'Core Indicators'!B:B</f>
        <v>Drought,Cyclone</v>
      </c>
      <c r="C65" s="62" t="str">
        <f>'Core Indicators'!C65</f>
        <v>MDG001</v>
      </c>
      <c r="D65" s="62" t="str">
        <f>'Core Indicators'!D65</f>
        <v>Madagascar</v>
      </c>
      <c r="E65" s="62" t="str">
        <f>'Core Indicators'!E65</f>
        <v>MDG</v>
      </c>
      <c r="F65" s="41">
        <f>'Core Indicators'!O65</f>
        <v>581800</v>
      </c>
      <c r="G65" s="41">
        <f>'Core Indicators'!W65</f>
        <v>30038000</v>
      </c>
      <c r="H65" s="41">
        <f>'Core Indicators'!AE65</f>
        <v>5085000</v>
      </c>
      <c r="I65" s="41">
        <f>'Core Indicators'!AM65</f>
        <v>115000</v>
      </c>
      <c r="J65" s="41">
        <f>'Core Indicators'!AU65</f>
        <v>0</v>
      </c>
      <c r="K65" s="41">
        <f>'Core Indicators'!BC65</f>
        <v>39000</v>
      </c>
      <c r="L65" s="41">
        <f>'Core Indicators'!BK65</f>
        <v>50</v>
      </c>
      <c r="M65" s="41">
        <f>'Core Indicators'!BS65</f>
        <v>30702</v>
      </c>
      <c r="N65" s="41">
        <f>'Core Indicators'!CA65</f>
        <v>3668</v>
      </c>
      <c r="O65" s="41" t="e">
        <f>'Core Indicators'!CI65</f>
        <v>#N/A</v>
      </c>
      <c r="P65" s="41">
        <f>'Core Indicators'!CQ65</f>
        <v>141000</v>
      </c>
      <c r="Q65" s="41">
        <f>'Core Indicators'!DG65</f>
        <v>24953000</v>
      </c>
      <c r="R65" s="41">
        <f>'Core Indicators'!DO65</f>
        <v>2754000</v>
      </c>
      <c r="S65" s="41">
        <f>'Core Indicators'!DW65</f>
        <v>2080000</v>
      </c>
      <c r="T65" s="41">
        <f>'Core Indicators'!EE65</f>
        <v>252000</v>
      </c>
      <c r="U65" s="41">
        <f>'Core Indicators'!EM65</f>
        <v>0</v>
      </c>
      <c r="V65" s="41">
        <f>'Core Indicators'!FC65</f>
        <v>2</v>
      </c>
      <c r="W65" s="41" t="str">
        <f>'Core Indicators'!FK65</f>
        <v>x</v>
      </c>
      <c r="X65" s="41" t="str">
        <f>'Core Indicators'!FS65</f>
        <v>x</v>
      </c>
      <c r="Y65" s="41">
        <f>'Core Indicators'!GA65</f>
        <v>0</v>
      </c>
      <c r="Z65" s="41">
        <f>'Core Indicators'!GI65</f>
        <v>1</v>
      </c>
      <c r="AA65" s="41">
        <f>'Core Indicators'!GQ65</f>
        <v>1</v>
      </c>
      <c r="AB65" s="41">
        <f>'Core Indicators'!GY65</f>
        <v>0</v>
      </c>
      <c r="AC65" s="41">
        <f>'Core Indicators'!HG65</f>
        <v>0</v>
      </c>
      <c r="AD65" s="41">
        <f>'Core Indicators'!HO65</f>
        <v>0</v>
      </c>
      <c r="AE65" s="41">
        <f>'Core Indicators'!HW65</f>
        <v>0</v>
      </c>
      <c r="AF65" s="41">
        <f>'Core Indicators'!IE65</f>
        <v>0</v>
      </c>
      <c r="AG65" s="41">
        <f>'Core Indicators'!IM65</f>
        <v>3</v>
      </c>
    </row>
    <row r="66" spans="1:33" ht="20.100000000000001" customHeight="1" x14ac:dyDescent="0.25">
      <c r="A66" s="233" t="str">
        <f>'Core Indicators'!A:A</f>
        <v>Drought in Madagascar</v>
      </c>
      <c r="B66" s="233" t="str">
        <f>'Core Indicators'!B:B</f>
        <v>Drought</v>
      </c>
      <c r="C66" s="233" t="str">
        <f>'Core Indicators'!C66</f>
        <v>MDG002</v>
      </c>
      <c r="D66" s="233" t="str">
        <f>'Core Indicators'!D66</f>
        <v>Madagascar</v>
      </c>
      <c r="E66" s="233" t="str">
        <f>'Core Indicators'!E66</f>
        <v>MDG</v>
      </c>
      <c r="F66" s="42">
        <f>'Core Indicators'!O66</f>
        <v>149752</v>
      </c>
      <c r="G66" s="42">
        <f>'Core Indicators'!W66</f>
        <v>6230000</v>
      </c>
      <c r="H66" s="42">
        <f>'Core Indicators'!AE66</f>
        <v>4696000</v>
      </c>
      <c r="I66" s="42">
        <f>'Core Indicators'!AM66</f>
        <v>8000</v>
      </c>
      <c r="J66" s="42" t="str">
        <f>'Core Indicators'!AU66</f>
        <v>x</v>
      </c>
      <c r="K66" s="42">
        <f>'Core Indicators'!BC66</f>
        <v>39000</v>
      </c>
      <c r="L66" s="42" t="str">
        <f>'Core Indicators'!BK66</f>
        <v>x</v>
      </c>
      <c r="M66" s="42" t="str">
        <f>'Core Indicators'!BS66</f>
        <v>x</v>
      </c>
      <c r="N66" s="42" t="str">
        <f>'Core Indicators'!CA66</f>
        <v>x</v>
      </c>
      <c r="O66" s="42" t="e">
        <f>'Core Indicators'!CI66</f>
        <v>#N/A</v>
      </c>
      <c r="P66" s="42" t="str">
        <f>'Core Indicators'!CQ66</f>
        <v>x</v>
      </c>
      <c r="Q66" s="42">
        <f>'Core Indicators'!DG66</f>
        <v>1535000</v>
      </c>
      <c r="R66" s="42">
        <f>'Core Indicators'!DO66</f>
        <v>2470000</v>
      </c>
      <c r="S66" s="42">
        <f>'Core Indicators'!DW66</f>
        <v>1973000</v>
      </c>
      <c r="T66" s="42">
        <f>'Core Indicators'!EE66</f>
        <v>252000</v>
      </c>
      <c r="U66" s="42">
        <f>'Core Indicators'!EM66</f>
        <v>0</v>
      </c>
      <c r="V66" s="42">
        <f>'Core Indicators'!FC66</f>
        <v>1</v>
      </c>
      <c r="W66" s="42" t="str">
        <f>'Core Indicators'!FK66</f>
        <v>x</v>
      </c>
      <c r="X66" s="42" t="str">
        <f>'Core Indicators'!FS66</f>
        <v>x</v>
      </c>
      <c r="Y66" s="42">
        <f>'Core Indicators'!GA66</f>
        <v>0</v>
      </c>
      <c r="Z66" s="42">
        <f>'Core Indicators'!GI66</f>
        <v>1</v>
      </c>
      <c r="AA66" s="42">
        <f>'Core Indicators'!GQ66</f>
        <v>0</v>
      </c>
      <c r="AB66" s="42">
        <f>'Core Indicators'!GY66</f>
        <v>0</v>
      </c>
      <c r="AC66" s="42">
        <f>'Core Indicators'!HG66</f>
        <v>0</v>
      </c>
      <c r="AD66" s="42">
        <f>'Core Indicators'!HO66</f>
        <v>0</v>
      </c>
      <c r="AE66" s="42">
        <f>'Core Indicators'!HW66</f>
        <v>0</v>
      </c>
      <c r="AF66" s="42">
        <f>'Core Indicators'!IE66</f>
        <v>0</v>
      </c>
      <c r="AG66" s="42">
        <f>'Core Indicators'!IM66</f>
        <v>2</v>
      </c>
    </row>
    <row r="67" spans="1:33" ht="20.100000000000001" customHeight="1" x14ac:dyDescent="0.25">
      <c r="A67" s="62" t="str">
        <f>'Core Indicators'!A:A</f>
        <v>Tropical cyclone Cheneso in Madagascar</v>
      </c>
      <c r="B67" s="62" t="str">
        <f>'Core Indicators'!B:B</f>
        <v>Cyclone</v>
      </c>
      <c r="C67" s="62" t="str">
        <f>'Core Indicators'!C67</f>
        <v>MDG007</v>
      </c>
      <c r="D67" s="62" t="str">
        <f>'Core Indicators'!D67</f>
        <v>Madagascar</v>
      </c>
      <c r="E67" s="62" t="str">
        <f>'Core Indicators'!E67</f>
        <v>MDG</v>
      </c>
      <c r="F67" s="41">
        <f>'Core Indicators'!O67</f>
        <v>581800</v>
      </c>
      <c r="G67" s="41">
        <f>'Core Indicators'!W67</f>
        <v>30038000</v>
      </c>
      <c r="H67" s="41">
        <f>'Core Indicators'!AE67</f>
        <v>91000</v>
      </c>
      <c r="I67" s="41">
        <f>'Core Indicators'!AM67</f>
        <v>34000</v>
      </c>
      <c r="J67" s="41" t="str">
        <f>'Core Indicators'!AU67</f>
        <v>x</v>
      </c>
      <c r="K67" s="41" t="e">
        <f>'Core Indicators'!BC67</f>
        <v>#N/A</v>
      </c>
      <c r="L67" s="41">
        <f>'Core Indicators'!BK67</f>
        <v>33</v>
      </c>
      <c r="M67" s="41">
        <f>'Core Indicators'!BS67</f>
        <v>23600</v>
      </c>
      <c r="N67" s="41">
        <f>'Core Indicators'!CA67</f>
        <v>500</v>
      </c>
      <c r="O67" s="41" t="e">
        <f>'Core Indicators'!CI67</f>
        <v>#N/A</v>
      </c>
      <c r="P67" s="41">
        <f>'Core Indicators'!CQ67</f>
        <v>141000</v>
      </c>
      <c r="Q67" s="41">
        <f>'Core Indicators'!DG67</f>
        <v>29947000</v>
      </c>
      <c r="R67" s="41">
        <f>'Core Indicators'!DO67</f>
        <v>57000</v>
      </c>
      <c r="S67" s="41">
        <f>'Core Indicators'!DW67</f>
        <v>34000</v>
      </c>
      <c r="T67" s="41">
        <f>'Core Indicators'!EE67</f>
        <v>0</v>
      </c>
      <c r="U67" s="41">
        <f>'Core Indicators'!EM67</f>
        <v>0</v>
      </c>
      <c r="V67" s="41" t="str">
        <f>'Core Indicators'!FC67</f>
        <v>x</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0</v>
      </c>
      <c r="AG67" s="41">
        <f>'Core Indicators'!IM67</f>
        <v>3</v>
      </c>
    </row>
    <row r="68" spans="1:33" ht="20.100000000000001" customHeight="1" x14ac:dyDescent="0.25">
      <c r="A68" s="233" t="str">
        <f>'Core Indicators'!A:A</f>
        <v>Tropical cyclone Freddy in Madagascar</v>
      </c>
      <c r="B68" s="233" t="str">
        <f>'Core Indicators'!B:B</f>
        <v>Cyclone</v>
      </c>
      <c r="C68" s="233" t="str">
        <f>'Core Indicators'!C68</f>
        <v>MDG008</v>
      </c>
      <c r="D68" s="233" t="str">
        <f>'Core Indicators'!D68</f>
        <v>Madagascar</v>
      </c>
      <c r="E68" s="233" t="str">
        <f>'Core Indicators'!E68</f>
        <v>MDG</v>
      </c>
      <c r="F68" s="42">
        <f>'Core Indicators'!O68</f>
        <v>265258</v>
      </c>
      <c r="G68" s="42">
        <f>'Core Indicators'!W68</f>
        <v>1006000</v>
      </c>
      <c r="H68" s="42">
        <f>'Core Indicators'!AE68</f>
        <v>299000</v>
      </c>
      <c r="I68" s="42">
        <f>'Core Indicators'!AM68</f>
        <v>73000</v>
      </c>
      <c r="J68" s="42">
        <f>'Core Indicators'!AU68</f>
        <v>0</v>
      </c>
      <c r="K68" s="42">
        <f>'Core Indicators'!BC68</f>
        <v>0</v>
      </c>
      <c r="L68" s="42">
        <f>'Core Indicators'!BK68</f>
        <v>17</v>
      </c>
      <c r="M68" s="42">
        <f>'Core Indicators'!BS68</f>
        <v>7102</v>
      </c>
      <c r="N68" s="42">
        <f>'Core Indicators'!CA68</f>
        <v>3168</v>
      </c>
      <c r="O68" s="42" t="e">
        <f>'Core Indicators'!CI68</f>
        <v>#N/A</v>
      </c>
      <c r="P68" s="42">
        <f>'Core Indicators'!CQ68</f>
        <v>0</v>
      </c>
      <c r="Q68" s="42">
        <f>'Core Indicators'!DG68</f>
        <v>707000</v>
      </c>
      <c r="R68" s="42">
        <f>'Core Indicators'!DO68</f>
        <v>226000</v>
      </c>
      <c r="S68" s="42">
        <f>'Core Indicators'!DW68</f>
        <v>73000</v>
      </c>
      <c r="T68" s="42">
        <f>'Core Indicators'!EE68</f>
        <v>0</v>
      </c>
      <c r="U68" s="42">
        <f>'Core Indicators'!EM68</f>
        <v>0</v>
      </c>
      <c r="V68" s="42">
        <f>'Core Indicators'!FC68</f>
        <v>2</v>
      </c>
      <c r="W68" s="42">
        <f>'Core Indicators'!FK68</f>
        <v>0</v>
      </c>
      <c r="X68" s="42">
        <f>'Core Indicators'!FS68</f>
        <v>0</v>
      </c>
      <c r="Y68" s="42">
        <f>'Core Indicators'!GA68</f>
        <v>0</v>
      </c>
      <c r="Z68" s="42">
        <f>'Core Indicators'!GI68</f>
        <v>0</v>
      </c>
      <c r="AA68" s="42">
        <f>'Core Indicators'!GQ68</f>
        <v>1</v>
      </c>
      <c r="AB68" s="42">
        <f>'Core Indicators'!GY68</f>
        <v>0</v>
      </c>
      <c r="AC68" s="42">
        <f>'Core Indicators'!HG68</f>
        <v>0</v>
      </c>
      <c r="AD68" s="42">
        <f>'Core Indicators'!HO68</f>
        <v>0</v>
      </c>
      <c r="AE68" s="42">
        <f>'Core Indicators'!HW68</f>
        <v>0</v>
      </c>
      <c r="AF68" s="42">
        <f>'Core Indicators'!IE68</f>
        <v>0</v>
      </c>
      <c r="AG68" s="42">
        <f>'Core Indicators'!IM68</f>
        <v>3</v>
      </c>
    </row>
    <row r="69" spans="1:33" ht="20.100000000000001" customHeight="1" x14ac:dyDescent="0.25">
      <c r="A69" s="62" t="str">
        <f>'Core Indicators'!A:A</f>
        <v>Multiple crisis in Mexico</v>
      </c>
      <c r="B69" s="62" t="str">
        <f>'Core Indicators'!B:B</f>
        <v>Violence,Displacement</v>
      </c>
      <c r="C69" s="62" t="str">
        <f>'Core Indicators'!C69</f>
        <v>MEX001</v>
      </c>
      <c r="D69" s="62" t="str">
        <f>'Core Indicators'!D69</f>
        <v>Mexico</v>
      </c>
      <c r="E69" s="62" t="str">
        <f>'Core Indicators'!E69</f>
        <v>MEX</v>
      </c>
      <c r="F69" s="41">
        <f>'Core Indicators'!O69</f>
        <v>1943950</v>
      </c>
      <c r="G69" s="41">
        <f>'Core Indicators'!W69</f>
        <v>118414000</v>
      </c>
      <c r="H69" s="41">
        <f>'Core Indicators'!AE69</f>
        <v>607000</v>
      </c>
      <c r="I69" s="41">
        <f>'Core Indicators'!AM69</f>
        <v>607000</v>
      </c>
      <c r="J69" s="41" t="str">
        <f>'Core Indicators'!AU69</f>
        <v>x</v>
      </c>
      <c r="K69" s="41" t="str">
        <f>'Core Indicators'!BC69</f>
        <v>x</v>
      </c>
      <c r="L69" s="41">
        <f>'Core Indicators'!BK69</f>
        <v>8514</v>
      </c>
      <c r="M69" s="41" t="str">
        <f>'Core Indicators'!BS69</f>
        <v>x</v>
      </c>
      <c r="N69" s="41" t="str">
        <f>'Core Indicators'!CA69</f>
        <v>x</v>
      </c>
      <c r="O69" s="41" t="e">
        <f>'Core Indicators'!CI69</f>
        <v>#N/A</v>
      </c>
      <c r="P69" s="41" t="str">
        <f>'Core Indicators'!CQ69</f>
        <v>x</v>
      </c>
      <c r="Q69" s="41">
        <f>'Core Indicators'!DG69</f>
        <v>117806000</v>
      </c>
      <c r="R69" s="41">
        <f>'Core Indicators'!DO69</f>
        <v>502000</v>
      </c>
      <c r="S69" s="41">
        <f>'Core Indicators'!DW69</f>
        <v>106000</v>
      </c>
      <c r="T69" s="41">
        <f>'Core Indicators'!EE69</f>
        <v>0</v>
      </c>
      <c r="U69" s="41">
        <f>'Core Indicators'!EM69</f>
        <v>0</v>
      </c>
      <c r="V69" s="41">
        <f>'Core Indicators'!FC69</f>
        <v>5</v>
      </c>
      <c r="W69" s="41" t="str">
        <f>'Core Indicators'!FK69</f>
        <v>x</v>
      </c>
      <c r="X69" s="41" t="str">
        <f>'Core Indicators'!FS69</f>
        <v>x</v>
      </c>
      <c r="Y69" s="41">
        <f>'Core Indicators'!GA69</f>
        <v>0</v>
      </c>
      <c r="Z69" s="41">
        <f>'Core Indicators'!GI69</f>
        <v>1</v>
      </c>
      <c r="AA69" s="41">
        <f>'Core Indicators'!GQ69</f>
        <v>0</v>
      </c>
      <c r="AB69" s="41">
        <f>'Core Indicators'!GY69</f>
        <v>0</v>
      </c>
      <c r="AC69" s="41">
        <f>'Core Indicators'!HG69</f>
        <v>2</v>
      </c>
      <c r="AD69" s="41">
        <f>'Core Indicators'!HO69</f>
        <v>3</v>
      </c>
      <c r="AE69" s="41">
        <f>'Core Indicators'!HW69</f>
        <v>1</v>
      </c>
      <c r="AF69" s="41">
        <f>'Core Indicators'!IE69</f>
        <v>0</v>
      </c>
      <c r="AG69" s="41">
        <f>'Core Indicators'!IM69</f>
        <v>3</v>
      </c>
    </row>
    <row r="70" spans="1:33" ht="20.100000000000001" customHeight="1" x14ac:dyDescent="0.25">
      <c r="A70" s="233" t="str">
        <f>'Core Indicators'!A:A</f>
        <v>Criminal Violence in Mexico</v>
      </c>
      <c r="B70" s="233" t="str">
        <f>'Core Indicators'!B:B</f>
        <v>Violence,Displacement</v>
      </c>
      <c r="C70" s="233" t="str">
        <f>'Core Indicators'!C70</f>
        <v>MEX002</v>
      </c>
      <c r="D70" s="233" t="str">
        <f>'Core Indicators'!D70</f>
        <v>Mexico</v>
      </c>
      <c r="E70" s="233" t="str">
        <f>'Core Indicators'!E70</f>
        <v>MEX</v>
      </c>
      <c r="F70" s="42">
        <f>'Core Indicators'!O70</f>
        <v>1943950</v>
      </c>
      <c r="G70" s="42">
        <f>'Core Indicators'!W70</f>
        <v>118414000</v>
      </c>
      <c r="H70" s="42">
        <f>'Core Indicators'!AE70</f>
        <v>379000</v>
      </c>
      <c r="I70" s="42">
        <f>'Core Indicators'!AM70</f>
        <v>379000</v>
      </c>
      <c r="J70" s="42" t="str">
        <f>'Core Indicators'!AU70</f>
        <v>x</v>
      </c>
      <c r="K70" s="42" t="str">
        <f>'Core Indicators'!BC70</f>
        <v>x</v>
      </c>
      <c r="L70" s="42">
        <f>'Core Indicators'!BK70</f>
        <v>7705</v>
      </c>
      <c r="M70" s="42" t="str">
        <f>'Core Indicators'!BS70</f>
        <v>x</v>
      </c>
      <c r="N70" s="42" t="str">
        <f>'Core Indicators'!CA70</f>
        <v>x</v>
      </c>
      <c r="O70" s="42" t="e">
        <f>'Core Indicators'!CI70</f>
        <v>#N/A</v>
      </c>
      <c r="P70" s="42" t="str">
        <f>'Core Indicators'!CQ70</f>
        <v>x</v>
      </c>
      <c r="Q70" s="42">
        <f>'Core Indicators'!DG70</f>
        <v>118035000</v>
      </c>
      <c r="R70" s="42">
        <f>'Core Indicators'!DO70</f>
        <v>379000</v>
      </c>
      <c r="S70" s="42" t="str">
        <f>'Core Indicators'!DW70</f>
        <v>x</v>
      </c>
      <c r="T70" s="42" t="str">
        <f>'Core Indicators'!EE70</f>
        <v>x</v>
      </c>
      <c r="U70" s="42" t="str">
        <f>'Core Indicators'!EM70</f>
        <v>x</v>
      </c>
      <c r="V70" s="42">
        <f>'Core Indicators'!FC70</f>
        <v>5</v>
      </c>
      <c r="W70" s="42" t="str">
        <f>'Core Indicators'!FK70</f>
        <v>x</v>
      </c>
      <c r="X70" s="42" t="str">
        <f>'Core Indicators'!FS70</f>
        <v>x</v>
      </c>
      <c r="Y70" s="42">
        <f>'Core Indicators'!GA70</f>
        <v>0</v>
      </c>
      <c r="Z70" s="42">
        <f>'Core Indicators'!GI70</f>
        <v>1</v>
      </c>
      <c r="AA70" s="42">
        <f>'Core Indicators'!GQ70</f>
        <v>0</v>
      </c>
      <c r="AB70" s="42">
        <f>'Core Indicators'!GY70</f>
        <v>0</v>
      </c>
      <c r="AC70" s="42">
        <f>'Core Indicators'!HG70</f>
        <v>2</v>
      </c>
      <c r="AD70" s="42">
        <f>'Core Indicators'!HO70</f>
        <v>1</v>
      </c>
      <c r="AE70" s="42">
        <f>'Core Indicators'!HW70</f>
        <v>1</v>
      </c>
      <c r="AF70" s="42">
        <f>'Core Indicators'!IE70</f>
        <v>0</v>
      </c>
      <c r="AG70" s="42">
        <f>'Core Indicators'!IM70</f>
        <v>3</v>
      </c>
    </row>
    <row r="71" spans="1:33" ht="20.100000000000001" customHeight="1" x14ac:dyDescent="0.25">
      <c r="A71" s="62" t="str">
        <f>'Core Indicators'!A:A</f>
        <v>Mixed Migration in Mexico</v>
      </c>
      <c r="B71" s="62" t="str">
        <f>'Core Indicators'!B:B</f>
        <v>Displacement</v>
      </c>
      <c r="C71" s="62" t="str">
        <f>'Core Indicators'!C71</f>
        <v>MEX003</v>
      </c>
      <c r="D71" s="62" t="str">
        <f>'Core Indicators'!D71</f>
        <v>Mexico</v>
      </c>
      <c r="E71" s="62" t="str">
        <f>'Core Indicators'!E71</f>
        <v>MEX</v>
      </c>
      <c r="F71" s="41">
        <f>'Core Indicators'!O71</f>
        <v>1671738</v>
      </c>
      <c r="G71" s="41">
        <f>'Core Indicators'!W71</f>
        <v>114181000</v>
      </c>
      <c r="H71" s="41">
        <f>'Core Indicators'!AE71</f>
        <v>228000</v>
      </c>
      <c r="I71" s="41">
        <f>'Core Indicators'!AM71</f>
        <v>228000</v>
      </c>
      <c r="J71" s="41" t="str">
        <f>'Core Indicators'!AU71</f>
        <v>x</v>
      </c>
      <c r="K71" s="41" t="str">
        <f>'Core Indicators'!BC71</f>
        <v>x</v>
      </c>
      <c r="L71" s="41">
        <f>'Core Indicators'!BK71</f>
        <v>809</v>
      </c>
      <c r="M71" s="41" t="str">
        <f>'Core Indicators'!BS71</f>
        <v>x</v>
      </c>
      <c r="N71" s="41" t="str">
        <f>'Core Indicators'!CA71</f>
        <v>x</v>
      </c>
      <c r="O71" s="41" t="e">
        <f>'Core Indicators'!CI71</f>
        <v>#N/A</v>
      </c>
      <c r="P71" s="41" t="str">
        <f>'Core Indicators'!CQ71</f>
        <v>x</v>
      </c>
      <c r="Q71" s="41">
        <f>'Core Indicators'!DG71</f>
        <v>113953000</v>
      </c>
      <c r="R71" s="41">
        <f>'Core Indicators'!DO71</f>
        <v>123000</v>
      </c>
      <c r="S71" s="41">
        <f>'Core Indicators'!DW71</f>
        <v>106000</v>
      </c>
      <c r="T71" s="41">
        <f>'Core Indicators'!EE71</f>
        <v>0</v>
      </c>
      <c r="U71" s="41">
        <f>'Core Indicators'!EM71</f>
        <v>0</v>
      </c>
      <c r="V71" s="41">
        <f>'Core Indicators'!FC71</f>
        <v>3</v>
      </c>
      <c r="W71" s="41" t="str">
        <f>'Core Indicators'!FK71</f>
        <v>x</v>
      </c>
      <c r="X71" s="41" t="str">
        <f>'Core Indicators'!FS71</f>
        <v>x</v>
      </c>
      <c r="Y71" s="41">
        <f>'Core Indicators'!GA71</f>
        <v>0</v>
      </c>
      <c r="Z71" s="41">
        <f>'Core Indicators'!GI71</f>
        <v>1</v>
      </c>
      <c r="AA71" s="41">
        <f>'Core Indicators'!GQ71</f>
        <v>0</v>
      </c>
      <c r="AB71" s="41">
        <f>'Core Indicators'!GY71</f>
        <v>0</v>
      </c>
      <c r="AC71" s="41">
        <f>'Core Indicators'!HG71</f>
        <v>2</v>
      </c>
      <c r="AD71" s="41">
        <f>'Core Indicators'!HO71</f>
        <v>3</v>
      </c>
      <c r="AE71" s="41">
        <f>'Core Indicators'!HW71</f>
        <v>1</v>
      </c>
      <c r="AF71" s="41">
        <f>'Core Indicators'!IE71</f>
        <v>0</v>
      </c>
      <c r="AG71" s="41">
        <f>'Core Indicators'!IM71</f>
        <v>3</v>
      </c>
    </row>
    <row r="72" spans="1:33" ht="20.100000000000001" customHeight="1" x14ac:dyDescent="0.25">
      <c r="A72" s="233" t="str">
        <f>'Core Indicators'!A:A</f>
        <v>Complex crisis in Mali</v>
      </c>
      <c r="B72" s="233" t="str">
        <f>'Core Indicators'!B:B</f>
        <v>Conflict</v>
      </c>
      <c r="C72" s="233" t="str">
        <f>'Core Indicators'!C72</f>
        <v>MLI001</v>
      </c>
      <c r="D72" s="233" t="str">
        <f>'Core Indicators'!D72</f>
        <v>Mali</v>
      </c>
      <c r="E72" s="233" t="str">
        <f>'Core Indicators'!E72</f>
        <v>MLI</v>
      </c>
      <c r="F72" s="42">
        <f>'Core Indicators'!O72</f>
        <v>1240190</v>
      </c>
      <c r="G72" s="42">
        <f>'Core Indicators'!W72</f>
        <v>21700000</v>
      </c>
      <c r="H72" s="42">
        <f>'Core Indicators'!AE72</f>
        <v>12900000</v>
      </c>
      <c r="I72" s="42">
        <f>'Core Indicators'!AM72</f>
        <v>1486000</v>
      </c>
      <c r="J72" s="42">
        <f>'Core Indicators'!AU72</f>
        <v>4</v>
      </c>
      <c r="K72" s="42">
        <f>'Core Indicators'!BC72</f>
        <v>44056</v>
      </c>
      <c r="L72" s="42">
        <f>'Core Indicators'!BK72</f>
        <v>1727</v>
      </c>
      <c r="M72" s="42" t="str">
        <f>'Core Indicators'!BS72</f>
        <v>x</v>
      </c>
      <c r="N72" s="42">
        <f>'Core Indicators'!CA72</f>
        <v>1</v>
      </c>
      <c r="O72" s="42" t="e">
        <f>'Core Indicators'!CI72</f>
        <v>#N/A</v>
      </c>
      <c r="P72" s="42" t="str">
        <f>'Core Indicators'!CQ72</f>
        <v>x</v>
      </c>
      <c r="Q72" s="42">
        <f>'Core Indicators'!DG72</f>
        <v>8800000</v>
      </c>
      <c r="R72" s="42">
        <f>'Core Indicators'!DO72</f>
        <v>4100000</v>
      </c>
      <c r="S72" s="42">
        <f>'Core Indicators'!DW72</f>
        <v>6800000</v>
      </c>
      <c r="T72" s="42">
        <f>'Core Indicators'!EE72</f>
        <v>1800000</v>
      </c>
      <c r="U72" s="42">
        <f>'Core Indicators'!EM72</f>
        <v>200000</v>
      </c>
      <c r="V72" s="42">
        <f>'Core Indicators'!FC72</f>
        <v>6</v>
      </c>
      <c r="W72" s="42" t="str">
        <f>'Core Indicators'!FK72</f>
        <v>x</v>
      </c>
      <c r="X72" s="42" t="str">
        <f>'Core Indicators'!FS72</f>
        <v>x</v>
      </c>
      <c r="Y72" s="42">
        <f>'Core Indicators'!GA72</f>
        <v>1</v>
      </c>
      <c r="Z72" s="42">
        <f>'Core Indicators'!GI72</f>
        <v>3</v>
      </c>
      <c r="AA72" s="42">
        <f>'Core Indicators'!GQ72</f>
        <v>3</v>
      </c>
      <c r="AB72" s="42">
        <f>'Core Indicators'!GY72</f>
        <v>1</v>
      </c>
      <c r="AC72" s="42">
        <f>'Core Indicators'!HG72</f>
        <v>2</v>
      </c>
      <c r="AD72" s="42">
        <f>'Core Indicators'!HO72</f>
        <v>2</v>
      </c>
      <c r="AE72" s="42">
        <f>'Core Indicators'!HW72</f>
        <v>3</v>
      </c>
      <c r="AF72" s="42">
        <f>'Core Indicators'!IE72</f>
        <v>1</v>
      </c>
      <c r="AG72" s="42">
        <f>'Core Indicators'!IM72</f>
        <v>3</v>
      </c>
    </row>
    <row r="73" spans="1:33" ht="20.100000000000001" customHeight="1" x14ac:dyDescent="0.25">
      <c r="A73" s="62" t="str">
        <f>'Core Indicators'!A:A</f>
        <v>Multiple crises in Myanmar</v>
      </c>
      <c r="B73" s="62" t="str">
        <f>'Core Indicators'!B:B</f>
        <v>Socio-political,Conflict,Violence</v>
      </c>
      <c r="C73" s="62" t="str">
        <f>'Core Indicators'!C73</f>
        <v>MMR001</v>
      </c>
      <c r="D73" s="62" t="str">
        <f>'Core Indicators'!D73</f>
        <v>Myanmar</v>
      </c>
      <c r="E73" s="62" t="str">
        <f>'Core Indicators'!E73</f>
        <v>MMR</v>
      </c>
      <c r="F73" s="41">
        <f>'Core Indicators'!O73</f>
        <v>676578</v>
      </c>
      <c r="G73" s="41">
        <f>'Core Indicators'!W73</f>
        <v>55744000</v>
      </c>
      <c r="H73" s="41">
        <f>'Core Indicators'!AE73</f>
        <v>54644000</v>
      </c>
      <c r="I73" s="41">
        <f>'Core Indicators'!AM73</f>
        <v>2940000</v>
      </c>
      <c r="J73" s="41" t="str">
        <f>'Core Indicators'!AU73</f>
        <v>x</v>
      </c>
      <c r="K73" s="41" t="str">
        <f>'Core Indicators'!BC73</f>
        <v>x</v>
      </c>
      <c r="L73" s="41">
        <f>'Core Indicators'!BK73</f>
        <v>7354</v>
      </c>
      <c r="M73" s="41" t="str">
        <f>'Core Indicators'!BS73</f>
        <v>x</v>
      </c>
      <c r="N73" s="41" t="str">
        <f>'Core Indicators'!CA73</f>
        <v>x</v>
      </c>
      <c r="O73" s="41" t="e">
        <f>'Core Indicators'!CI73</f>
        <v>#N/A</v>
      </c>
      <c r="P73" s="41" t="str">
        <f>'Core Indicators'!CQ73</f>
        <v>x</v>
      </c>
      <c r="Q73" s="41">
        <f>'Core Indicators'!DG73</f>
        <v>1100000</v>
      </c>
      <c r="R73" s="41">
        <f>'Core Indicators'!DO73</f>
        <v>37338000</v>
      </c>
      <c r="S73" s="41">
        <f>'Core Indicators'!DW73</f>
        <v>12849000</v>
      </c>
      <c r="T73" s="41">
        <f>'Core Indicators'!EE73</f>
        <v>4457000</v>
      </c>
      <c r="U73" s="41">
        <f>'Core Indicators'!EM73</f>
        <v>0</v>
      </c>
      <c r="V73" s="41">
        <f>'Core Indicators'!FC73</f>
        <v>4</v>
      </c>
      <c r="W73" s="41" t="str">
        <f>'Core Indicators'!FK73</f>
        <v>x</v>
      </c>
      <c r="X73" s="41" t="str">
        <f>'Core Indicators'!FS73</f>
        <v>x</v>
      </c>
      <c r="Y73" s="41">
        <f>'Core Indicators'!GA73</f>
        <v>2</v>
      </c>
      <c r="Z73" s="41">
        <f>'Core Indicators'!GI73</f>
        <v>3</v>
      </c>
      <c r="AA73" s="41">
        <f>'Core Indicators'!GQ73</f>
        <v>3</v>
      </c>
      <c r="AB73" s="41">
        <f>'Core Indicators'!GY73</f>
        <v>2</v>
      </c>
      <c r="AC73" s="41">
        <f>'Core Indicators'!HG73</f>
        <v>2</v>
      </c>
      <c r="AD73" s="41">
        <f>'Core Indicators'!HO73</f>
        <v>3</v>
      </c>
      <c r="AE73" s="41">
        <f>'Core Indicators'!HW73</f>
        <v>3</v>
      </c>
      <c r="AF73" s="41">
        <f>'Core Indicators'!IE73</f>
        <v>1</v>
      </c>
      <c r="AG73" s="41">
        <f>'Core Indicators'!IM73</f>
        <v>3</v>
      </c>
    </row>
    <row r="74" spans="1:33" ht="20.100000000000001" customHeight="1" x14ac:dyDescent="0.25">
      <c r="A74" s="233" t="str">
        <f>'Core Indicators'!A:A</f>
        <v>Rakhine Conflict</v>
      </c>
      <c r="B74" s="233" t="str">
        <f>'Core Indicators'!B:B</f>
        <v>Conflict</v>
      </c>
      <c r="C74" s="233" t="str">
        <f>'Core Indicators'!C74</f>
        <v>MMR002</v>
      </c>
      <c r="D74" s="233" t="str">
        <f>'Core Indicators'!D74</f>
        <v>Myanmar</v>
      </c>
      <c r="E74" s="233" t="str">
        <f>'Core Indicators'!E74</f>
        <v>MMR</v>
      </c>
      <c r="F74" s="42">
        <f>'Core Indicators'!O74</f>
        <v>36778</v>
      </c>
      <c r="G74" s="42">
        <f>'Core Indicators'!W74</f>
        <v>3472000</v>
      </c>
      <c r="H74" s="42">
        <f>'Core Indicators'!AE74</f>
        <v>3472000</v>
      </c>
      <c r="I74" s="42">
        <f>'Core Indicators'!AM74</f>
        <v>1306000</v>
      </c>
      <c r="J74" s="42" t="str">
        <f>'Core Indicators'!AU74</f>
        <v>x</v>
      </c>
      <c r="K74" s="42" t="str">
        <f>'Core Indicators'!BC74</f>
        <v>x</v>
      </c>
      <c r="L74" s="42">
        <f>'Core Indicators'!BK74</f>
        <v>173</v>
      </c>
      <c r="M74" s="42" t="str">
        <f>'Core Indicators'!BS74</f>
        <v>x</v>
      </c>
      <c r="N74" s="42" t="str">
        <f>'Core Indicators'!CA74</f>
        <v>x</v>
      </c>
      <c r="O74" s="42" t="e">
        <f>'Core Indicators'!CI74</f>
        <v>#N/A</v>
      </c>
      <c r="P74" s="42" t="str">
        <f>'Core Indicators'!CQ74</f>
        <v>x</v>
      </c>
      <c r="Q74" s="42">
        <f>'Core Indicators'!DG74</f>
        <v>0</v>
      </c>
      <c r="R74" s="42">
        <f>'Core Indicators'!DO74</f>
        <v>1800000</v>
      </c>
      <c r="S74" s="42">
        <f>'Core Indicators'!DW74</f>
        <v>434000</v>
      </c>
      <c r="T74" s="42">
        <f>'Core Indicators'!EE74</f>
        <v>1238000</v>
      </c>
      <c r="U74" s="42">
        <f>'Core Indicators'!EM74</f>
        <v>0</v>
      </c>
      <c r="V74" s="42">
        <f>'Core Indicators'!FC74</f>
        <v>4</v>
      </c>
      <c r="W74" s="42" t="str">
        <f>'Core Indicators'!FK74</f>
        <v>x</v>
      </c>
      <c r="X74" s="42" t="str">
        <f>'Core Indicators'!FS74</f>
        <v>x</v>
      </c>
      <c r="Y74" s="42">
        <f>'Core Indicators'!GA74</f>
        <v>2</v>
      </c>
      <c r="Z74" s="42">
        <f>'Core Indicators'!GI74</f>
        <v>3</v>
      </c>
      <c r="AA74" s="42">
        <f>'Core Indicators'!GQ74</f>
        <v>2</v>
      </c>
      <c r="AB74" s="42">
        <f>'Core Indicators'!GY74</f>
        <v>0</v>
      </c>
      <c r="AC74" s="42">
        <f>'Core Indicators'!HG74</f>
        <v>2</v>
      </c>
      <c r="AD74" s="42">
        <f>'Core Indicators'!HO74</f>
        <v>2</v>
      </c>
      <c r="AE74" s="42">
        <f>'Core Indicators'!HW74</f>
        <v>3</v>
      </c>
      <c r="AF74" s="42">
        <f>'Core Indicators'!IE74</f>
        <v>1</v>
      </c>
      <c r="AG74" s="42">
        <f>'Core Indicators'!IM74</f>
        <v>3</v>
      </c>
    </row>
    <row r="75" spans="1:33" ht="20.100000000000001" customHeight="1" x14ac:dyDescent="0.25">
      <c r="A75" s="62" t="str">
        <f>'Core Indicators'!A:A</f>
        <v>Kachin and Shan Conflict</v>
      </c>
      <c r="B75" s="62" t="str">
        <f>'Core Indicators'!B:B</f>
        <v>Conflict</v>
      </c>
      <c r="C75" s="62" t="str">
        <f>'Core Indicators'!C75</f>
        <v>MMR003</v>
      </c>
      <c r="D75" s="62" t="str">
        <f>'Core Indicators'!D75</f>
        <v>Myanmar</v>
      </c>
      <c r="E75" s="62" t="str">
        <f>'Core Indicators'!E75</f>
        <v>MMR</v>
      </c>
      <c r="F75" s="41">
        <f>'Core Indicators'!O75</f>
        <v>149600</v>
      </c>
      <c r="G75" s="41">
        <f>'Core Indicators'!W75</f>
        <v>4873000</v>
      </c>
      <c r="H75" s="41">
        <f>'Core Indicators'!AE75</f>
        <v>4873000</v>
      </c>
      <c r="I75" s="41">
        <f>'Core Indicators'!AM75</f>
        <v>98000</v>
      </c>
      <c r="J75" s="41" t="str">
        <f>'Core Indicators'!AU75</f>
        <v>x</v>
      </c>
      <c r="K75" s="41" t="str">
        <f>'Core Indicators'!BC75</f>
        <v>x</v>
      </c>
      <c r="L75" s="41">
        <f>'Core Indicators'!BK75</f>
        <v>568</v>
      </c>
      <c r="M75" s="41" t="str">
        <f>'Core Indicators'!BS75</f>
        <v>x</v>
      </c>
      <c r="N75" s="41" t="str">
        <f>'Core Indicators'!CA75</f>
        <v>x</v>
      </c>
      <c r="O75" s="41" t="e">
        <f>'Core Indicators'!CI75</f>
        <v>#N/A</v>
      </c>
      <c r="P75" s="41" t="str">
        <f>'Core Indicators'!CQ75</f>
        <v>x</v>
      </c>
      <c r="Q75" s="41">
        <f>'Core Indicators'!DG75</f>
        <v>0</v>
      </c>
      <c r="R75" s="41">
        <f>'Core Indicators'!DO75</f>
        <v>3400000</v>
      </c>
      <c r="S75" s="41">
        <f>'Core Indicators'!DW75</f>
        <v>1165000</v>
      </c>
      <c r="T75" s="41">
        <f>'Core Indicators'!EE75</f>
        <v>308000</v>
      </c>
      <c r="U75" s="41">
        <f>'Core Indicators'!EM75</f>
        <v>0</v>
      </c>
      <c r="V75" s="41">
        <f>'Core Indicators'!FC75</f>
        <v>3</v>
      </c>
      <c r="W75" s="41" t="str">
        <f>'Core Indicators'!FK75</f>
        <v>x</v>
      </c>
      <c r="X75" s="41" t="str">
        <f>'Core Indicators'!FS75</f>
        <v>x</v>
      </c>
      <c r="Y75" s="41">
        <f>'Core Indicators'!GA75</f>
        <v>2</v>
      </c>
      <c r="Z75" s="41">
        <f>'Core Indicators'!GI75</f>
        <v>3</v>
      </c>
      <c r="AA75" s="41">
        <f>'Core Indicators'!GQ75</f>
        <v>2</v>
      </c>
      <c r="AB75" s="41">
        <f>'Core Indicators'!GY75</f>
        <v>0</v>
      </c>
      <c r="AC75" s="41">
        <f>'Core Indicators'!HG75</f>
        <v>2</v>
      </c>
      <c r="AD75" s="41">
        <f>'Core Indicators'!HO75</f>
        <v>2</v>
      </c>
      <c r="AE75" s="41">
        <f>'Core Indicators'!HW75</f>
        <v>3</v>
      </c>
      <c r="AF75" s="41">
        <f>'Core Indicators'!IE75</f>
        <v>1</v>
      </c>
      <c r="AG75" s="41">
        <f>'Core Indicators'!IM75</f>
        <v>3</v>
      </c>
    </row>
    <row r="76" spans="1:33" ht="20.100000000000001" customHeight="1" x14ac:dyDescent="0.25">
      <c r="A76" s="233" t="str">
        <f>'Core Indicators'!A:A</f>
        <v>Post-coup conflict in Myanmar</v>
      </c>
      <c r="B76" s="233" t="str">
        <f>'Core Indicators'!B:B</f>
        <v>Violence,Socio-political,Conflict</v>
      </c>
      <c r="C76" s="233" t="str">
        <f>'Core Indicators'!C76</f>
        <v>MMR004</v>
      </c>
      <c r="D76" s="233" t="str">
        <f>'Core Indicators'!D76</f>
        <v>Myanmar</v>
      </c>
      <c r="E76" s="233" t="str">
        <f>'Core Indicators'!E76</f>
        <v>MMR</v>
      </c>
      <c r="F76" s="42">
        <f>'Core Indicators'!O76</f>
        <v>490200</v>
      </c>
      <c r="G76" s="42">
        <f>'Core Indicators'!W76</f>
        <v>47399000</v>
      </c>
      <c r="H76" s="42">
        <f>'Core Indicators'!AE76</f>
        <v>46299000</v>
      </c>
      <c r="I76" s="42">
        <f>'Core Indicators'!AM76</f>
        <v>1535000</v>
      </c>
      <c r="J76" s="42" t="str">
        <f>'Core Indicators'!AU76</f>
        <v>x</v>
      </c>
      <c r="K76" s="42" t="str">
        <f>'Core Indicators'!BC76</f>
        <v>x</v>
      </c>
      <c r="L76" s="42">
        <f>'Core Indicators'!BK76</f>
        <v>6613</v>
      </c>
      <c r="M76" s="42" t="str">
        <f>'Core Indicators'!BS76</f>
        <v>x</v>
      </c>
      <c r="N76" s="42" t="str">
        <f>'Core Indicators'!CA76</f>
        <v>x</v>
      </c>
      <c r="O76" s="42" t="e">
        <f>'Core Indicators'!CI76</f>
        <v>#N/A</v>
      </c>
      <c r="P76" s="42" t="str">
        <f>'Core Indicators'!CQ76</f>
        <v>x</v>
      </c>
      <c r="Q76" s="42">
        <f>'Core Indicators'!DG76</f>
        <v>1100000</v>
      </c>
      <c r="R76" s="42">
        <f>'Core Indicators'!DO76</f>
        <v>32138000</v>
      </c>
      <c r="S76" s="42">
        <f>'Core Indicators'!DW76</f>
        <v>11250000</v>
      </c>
      <c r="T76" s="42">
        <f>'Core Indicators'!EE76</f>
        <v>2911000</v>
      </c>
      <c r="U76" s="42">
        <f>'Core Indicators'!EM76</f>
        <v>0</v>
      </c>
      <c r="V76" s="42">
        <f>'Core Indicators'!FC76</f>
        <v>3</v>
      </c>
      <c r="W76" s="42" t="str">
        <f>'Core Indicators'!FK76</f>
        <v>x</v>
      </c>
      <c r="X76" s="42" t="str">
        <f>'Core Indicators'!FS76</f>
        <v>x</v>
      </c>
      <c r="Y76" s="42">
        <f>'Core Indicators'!GA76</f>
        <v>2</v>
      </c>
      <c r="Z76" s="42">
        <f>'Core Indicators'!GI76</f>
        <v>3</v>
      </c>
      <c r="AA76" s="42">
        <f>'Core Indicators'!GQ76</f>
        <v>3</v>
      </c>
      <c r="AB76" s="42">
        <f>'Core Indicators'!GY76</f>
        <v>2</v>
      </c>
      <c r="AC76" s="42">
        <f>'Core Indicators'!HG76</f>
        <v>2</v>
      </c>
      <c r="AD76" s="42">
        <f>'Core Indicators'!HO76</f>
        <v>3</v>
      </c>
      <c r="AE76" s="42">
        <f>'Core Indicators'!HW76</f>
        <v>3</v>
      </c>
      <c r="AF76" s="42">
        <f>'Core Indicators'!IE76</f>
        <v>1</v>
      </c>
      <c r="AG76" s="42">
        <f>'Core Indicators'!IM76</f>
        <v>3</v>
      </c>
    </row>
    <row r="77" spans="1:33" ht="20.100000000000001" customHeight="1" x14ac:dyDescent="0.25">
      <c r="A77" s="62" t="str">
        <f>'Core Indicators'!A:A</f>
        <v>Dzud in Mongolia</v>
      </c>
      <c r="B77" s="62" t="str">
        <f>'Core Indicators'!B:B</f>
        <v>Other seasonal event</v>
      </c>
      <c r="C77" s="62" t="str">
        <f>'Core Indicators'!C77</f>
        <v>MNG002</v>
      </c>
      <c r="D77" s="62" t="str">
        <f>'Core Indicators'!D77</f>
        <v>Mongolia</v>
      </c>
      <c r="E77" s="62" t="str">
        <f>'Core Indicators'!E77</f>
        <v>MNG</v>
      </c>
      <c r="F77" s="41">
        <f>'Core Indicators'!O77</f>
        <v>1260000</v>
      </c>
      <c r="G77" s="41">
        <f>'Core Indicators'!W77</f>
        <v>871000</v>
      </c>
      <c r="H77" s="41">
        <f>'Core Indicators'!AE77</f>
        <v>688000</v>
      </c>
      <c r="I77" s="41" t="str">
        <f>'Core Indicators'!AM77</f>
        <v>x</v>
      </c>
      <c r="J77" s="41" t="str">
        <f>'Core Indicators'!AU77</f>
        <v>x</v>
      </c>
      <c r="K77" s="41" t="e">
        <f>'Core Indicators'!BC77</f>
        <v>#N/A</v>
      </c>
      <c r="L77" s="41" t="str">
        <f>'Core Indicators'!BK77</f>
        <v>x</v>
      </c>
      <c r="M77" s="41" t="e">
        <f>'Core Indicators'!BS77</f>
        <v>#N/A</v>
      </c>
      <c r="N77" s="41" t="e">
        <f>'Core Indicators'!CA77</f>
        <v>#N/A</v>
      </c>
      <c r="O77" s="41" t="e">
        <f>'Core Indicators'!CI77</f>
        <v>#N/A</v>
      </c>
      <c r="P77" s="41" t="e">
        <f>'Core Indicators'!CQ77</f>
        <v>#N/A</v>
      </c>
      <c r="Q77" s="41">
        <f>'Core Indicators'!DG77</f>
        <v>184000</v>
      </c>
      <c r="R77" s="41">
        <f>'Core Indicators'!DO77</f>
        <v>475000</v>
      </c>
      <c r="S77" s="41">
        <f>'Core Indicators'!DW77</f>
        <v>160000</v>
      </c>
      <c r="T77" s="41">
        <f>'Core Indicators'!EE77</f>
        <v>53000</v>
      </c>
      <c r="U77" s="41">
        <f>'Core Indicators'!EM77</f>
        <v>0</v>
      </c>
      <c r="V77" s="41">
        <f>'Core Indicators'!FC77</f>
        <v>3</v>
      </c>
      <c r="W77" s="41" t="e">
        <f>'Core Indicators'!FK77</f>
        <v>#N/A</v>
      </c>
      <c r="X77" s="41" t="e">
        <f>'Core Indicators'!FS77</f>
        <v>#N/A</v>
      </c>
      <c r="Y77" s="41">
        <f>'Core Indicators'!GA77</f>
        <v>0</v>
      </c>
      <c r="Z77" s="41">
        <f>'Core Indicators'!GI77</f>
        <v>0</v>
      </c>
      <c r="AA77" s="41">
        <f>'Core Indicators'!GQ77</f>
        <v>0</v>
      </c>
      <c r="AB77" s="41">
        <f>'Core Indicators'!GY77</f>
        <v>0</v>
      </c>
      <c r="AC77" s="41">
        <f>'Core Indicators'!HG77</f>
        <v>0</v>
      </c>
      <c r="AD77" s="41">
        <f>'Core Indicators'!HO77</f>
        <v>0</v>
      </c>
      <c r="AE77" s="41">
        <f>'Core Indicators'!HW77</f>
        <v>0</v>
      </c>
      <c r="AF77" s="41">
        <f>'Core Indicators'!IE77</f>
        <v>0</v>
      </c>
      <c r="AG77" s="41">
        <f>'Core Indicators'!IM77</f>
        <v>0</v>
      </c>
    </row>
    <row r="78" spans="1:33" ht="20.100000000000001" customHeight="1" x14ac:dyDescent="0.25">
      <c r="A78" s="233" t="str">
        <f>'Core Indicators'!A:A</f>
        <v>Multiple Crises in Mozambique</v>
      </c>
      <c r="B78" s="233" t="str">
        <f>'Core Indicators'!B:B</f>
        <v>Conflict,Displacement,Cyclone</v>
      </c>
      <c r="C78" s="233" t="str">
        <f>'Core Indicators'!C78</f>
        <v>MOZ001</v>
      </c>
      <c r="D78" s="233" t="str">
        <f>'Core Indicators'!D78</f>
        <v>Mozambique</v>
      </c>
      <c r="E78" s="233" t="str">
        <f>'Core Indicators'!E78</f>
        <v>MOZ</v>
      </c>
      <c r="F78" s="42">
        <f>'Core Indicators'!O78</f>
        <v>801563</v>
      </c>
      <c r="G78" s="42">
        <f>'Core Indicators'!W78</f>
        <v>25658000</v>
      </c>
      <c r="H78" s="42">
        <f>'Core Indicators'!AE78</f>
        <v>11546000</v>
      </c>
      <c r="I78" s="42">
        <f>'Core Indicators'!AM78</f>
        <v>1110000</v>
      </c>
      <c r="J78" s="42">
        <f>'Core Indicators'!AU78</f>
        <v>16</v>
      </c>
      <c r="K78" s="42" t="str">
        <f>'Core Indicators'!BC78</f>
        <v>x</v>
      </c>
      <c r="L78" s="42">
        <f>'Core Indicators'!BK78</f>
        <v>458</v>
      </c>
      <c r="M78" s="42">
        <f>'Core Indicators'!BS78</f>
        <v>290330</v>
      </c>
      <c r="N78" s="42">
        <f>'Core Indicators'!CA78</f>
        <v>48134</v>
      </c>
      <c r="O78" s="42" t="e">
        <f>'Core Indicators'!CI78</f>
        <v>#N/A</v>
      </c>
      <c r="P78" s="42">
        <f>'Core Indicators'!CQ78</f>
        <v>0</v>
      </c>
      <c r="Q78" s="42">
        <f>'Core Indicators'!DG78</f>
        <v>14113000</v>
      </c>
      <c r="R78" s="42">
        <f>'Core Indicators'!DO78</f>
        <v>9872000</v>
      </c>
      <c r="S78" s="42">
        <f>'Core Indicators'!DW78</f>
        <v>1674000</v>
      </c>
      <c r="T78" s="42">
        <f>'Core Indicators'!EE78</f>
        <v>0</v>
      </c>
      <c r="U78" s="42">
        <f>'Core Indicators'!EM78</f>
        <v>0</v>
      </c>
      <c r="V78" s="42">
        <f>'Core Indicators'!FC78</f>
        <v>3</v>
      </c>
      <c r="W78" s="42" t="str">
        <f>'Core Indicators'!FK78</f>
        <v>x</v>
      </c>
      <c r="X78" s="42" t="str">
        <f>'Core Indicators'!FS78</f>
        <v>x</v>
      </c>
      <c r="Y78" s="42">
        <f>'Core Indicators'!GA78</f>
        <v>1</v>
      </c>
      <c r="Z78" s="42">
        <f>'Core Indicators'!GI78</f>
        <v>1</v>
      </c>
      <c r="AA78" s="42">
        <f>'Core Indicators'!GQ78</f>
        <v>1</v>
      </c>
      <c r="AB78" s="42">
        <f>'Core Indicators'!GY78</f>
        <v>0</v>
      </c>
      <c r="AC78" s="42">
        <f>'Core Indicators'!HG78</f>
        <v>0</v>
      </c>
      <c r="AD78" s="42">
        <f>'Core Indicators'!HO78</f>
        <v>2</v>
      </c>
      <c r="AE78" s="42">
        <f>'Core Indicators'!HW78</f>
        <v>3</v>
      </c>
      <c r="AF78" s="42">
        <f>'Core Indicators'!IE78</f>
        <v>1</v>
      </c>
      <c r="AG78" s="42">
        <f>'Core Indicators'!IM78</f>
        <v>3</v>
      </c>
    </row>
    <row r="79" spans="1:33" ht="20.100000000000001" customHeight="1" x14ac:dyDescent="0.25">
      <c r="A79" s="62" t="str">
        <f>'Core Indicators'!A:A</f>
        <v>Cabo Delgado Islamist Insurgency</v>
      </c>
      <c r="B79" s="62" t="str">
        <f>'Core Indicators'!B:B</f>
        <v>Conflict,Displacement</v>
      </c>
      <c r="C79" s="62" t="str">
        <f>'Core Indicators'!C79</f>
        <v>MOZ004</v>
      </c>
      <c r="D79" s="62" t="str">
        <f>'Core Indicators'!D79</f>
        <v>Mozambique</v>
      </c>
      <c r="E79" s="62" t="str">
        <f>'Core Indicators'!E79</f>
        <v>MOZ</v>
      </c>
      <c r="F79" s="41">
        <f>'Core Indicators'!O79</f>
        <v>280615</v>
      </c>
      <c r="G79" s="41">
        <f>'Core Indicators'!W79</f>
        <v>10302000</v>
      </c>
      <c r="H79" s="41">
        <f>'Core Indicators'!AE79</f>
        <v>10302000</v>
      </c>
      <c r="I79" s="41">
        <f>'Core Indicators'!AM79</f>
        <v>1036000</v>
      </c>
      <c r="J79" s="41">
        <f>'Core Indicators'!AU79</f>
        <v>0</v>
      </c>
      <c r="K79" s="41" t="str">
        <f>'Core Indicators'!BC79</f>
        <v>x</v>
      </c>
      <c r="L79" s="41">
        <f>'Core Indicators'!BK79</f>
        <v>265</v>
      </c>
      <c r="M79" s="41" t="str">
        <f>'Core Indicators'!BS79</f>
        <v>x</v>
      </c>
      <c r="N79" s="41" t="str">
        <f>'Core Indicators'!CA79</f>
        <v>x</v>
      </c>
      <c r="O79" s="41" t="e">
        <f>'Core Indicators'!CI79</f>
        <v>#N/A</v>
      </c>
      <c r="P79" s="41" t="str">
        <f>'Core Indicators'!CQ79</f>
        <v>x</v>
      </c>
      <c r="Q79" s="41">
        <f>'Core Indicators'!DG79</f>
        <v>0</v>
      </c>
      <c r="R79" s="41">
        <f>'Core Indicators'!DO79</f>
        <v>8702000</v>
      </c>
      <c r="S79" s="41">
        <f>'Core Indicators'!DW79</f>
        <v>1600000</v>
      </c>
      <c r="T79" s="41">
        <f>'Core Indicators'!EE79</f>
        <v>0</v>
      </c>
      <c r="U79" s="41">
        <f>'Core Indicators'!EM79</f>
        <v>0</v>
      </c>
      <c r="V79" s="41">
        <f>'Core Indicators'!FC79</f>
        <v>3</v>
      </c>
      <c r="W79" s="41" t="str">
        <f>'Core Indicators'!FK79</f>
        <v>x</v>
      </c>
      <c r="X79" s="41" t="str">
        <f>'Core Indicators'!FS79</f>
        <v>x</v>
      </c>
      <c r="Y79" s="41">
        <f>'Core Indicators'!GA79</f>
        <v>1</v>
      </c>
      <c r="Z79" s="41">
        <f>'Core Indicators'!GI79</f>
        <v>1</v>
      </c>
      <c r="AA79" s="41">
        <f>'Core Indicators'!GQ79</f>
        <v>0</v>
      </c>
      <c r="AB79" s="41">
        <f>'Core Indicators'!GY79</f>
        <v>0</v>
      </c>
      <c r="AC79" s="41">
        <f>'Core Indicators'!HG79</f>
        <v>2</v>
      </c>
      <c r="AD79" s="41">
        <f>'Core Indicators'!HO79</f>
        <v>1</v>
      </c>
      <c r="AE79" s="41">
        <f>'Core Indicators'!HW79</f>
        <v>1</v>
      </c>
      <c r="AF79" s="41">
        <f>'Core Indicators'!IE79</f>
        <v>1</v>
      </c>
      <c r="AG79" s="41">
        <f>'Core Indicators'!IM79</f>
        <v>2</v>
      </c>
    </row>
    <row r="80" spans="1:33" ht="20.100000000000001" customHeight="1" x14ac:dyDescent="0.25">
      <c r="A80" s="233" t="str">
        <f>'Core Indicators'!A:A</f>
        <v>Floods in Maputo province in Mozambique</v>
      </c>
      <c r="B80" s="233" t="str">
        <f>'Core Indicators'!B:B</f>
        <v>Floods</v>
      </c>
      <c r="C80" s="233" t="str">
        <f>'Core Indicators'!C80</f>
        <v>MOZ009</v>
      </c>
      <c r="D80" s="233" t="str">
        <f>'Core Indicators'!D80</f>
        <v>Mozambique</v>
      </c>
      <c r="E80" s="233" t="str">
        <f>'Core Indicators'!E80</f>
        <v>MOZ</v>
      </c>
      <c r="F80" s="42">
        <f>'Core Indicators'!O80</f>
        <v>23040</v>
      </c>
      <c r="G80" s="42">
        <f>'Core Indicators'!W80</f>
        <v>3049000</v>
      </c>
      <c r="H80" s="42">
        <f>'Core Indicators'!AE80</f>
        <v>43000</v>
      </c>
      <c r="I80" s="42">
        <f>'Core Indicators'!AM80</f>
        <v>17000</v>
      </c>
      <c r="J80" s="42">
        <f>'Core Indicators'!AU80</f>
        <v>2</v>
      </c>
      <c r="K80" s="42" t="str">
        <f>'Core Indicators'!BC80</f>
        <v>x</v>
      </c>
      <c r="L80" s="42">
        <f>'Core Indicators'!BK80</f>
        <v>10</v>
      </c>
      <c r="M80" s="42">
        <f>'Core Indicators'!BS80</f>
        <v>7330</v>
      </c>
      <c r="N80" s="42" t="str">
        <f>'Core Indicators'!CA80</f>
        <v>x</v>
      </c>
      <c r="O80" s="42" t="e">
        <f>'Core Indicators'!CI80</f>
        <v>#N/A</v>
      </c>
      <c r="P80" s="42" t="str">
        <f>'Core Indicators'!CQ80</f>
        <v>x</v>
      </c>
      <c r="Q80" s="42">
        <f>'Core Indicators'!DG80</f>
        <v>3006000</v>
      </c>
      <c r="R80" s="42">
        <f>'Core Indicators'!DO80</f>
        <v>26000</v>
      </c>
      <c r="S80" s="42">
        <f>'Core Indicators'!DW80</f>
        <v>17000</v>
      </c>
      <c r="T80" s="42">
        <f>'Core Indicators'!EE80</f>
        <v>0</v>
      </c>
      <c r="U80" s="42">
        <f>'Core Indicators'!EM80</f>
        <v>0</v>
      </c>
      <c r="V80" s="42">
        <f>'Core Indicators'!FC80</f>
        <v>1</v>
      </c>
      <c r="W80" s="42" t="str">
        <f>'Core Indicators'!FK80</f>
        <v>x</v>
      </c>
      <c r="X80" s="42" t="str">
        <f>'Core Indicators'!FS80</f>
        <v>x</v>
      </c>
      <c r="Y80" s="42">
        <f>'Core Indicators'!GA80</f>
        <v>1</v>
      </c>
      <c r="Z80" s="42">
        <f>'Core Indicators'!GI80</f>
        <v>0</v>
      </c>
      <c r="AA80" s="42">
        <f>'Core Indicators'!GQ80</f>
        <v>0</v>
      </c>
      <c r="AB80" s="42">
        <f>'Core Indicators'!GY80</f>
        <v>0</v>
      </c>
      <c r="AC80" s="42">
        <f>'Core Indicators'!HG80</f>
        <v>0</v>
      </c>
      <c r="AD80" s="42">
        <f>'Core Indicators'!HO80</f>
        <v>0</v>
      </c>
      <c r="AE80" s="42">
        <f>'Core Indicators'!HW80</f>
        <v>0</v>
      </c>
      <c r="AF80" s="42">
        <f>'Core Indicators'!IE80</f>
        <v>1</v>
      </c>
      <c r="AG80" s="42">
        <f>'Core Indicators'!IM80</f>
        <v>3</v>
      </c>
    </row>
    <row r="81" spans="1:33" ht="20.100000000000001" customHeight="1" x14ac:dyDescent="0.25">
      <c r="A81" s="62" t="str">
        <f>'Core Indicators'!A:A</f>
        <v>Tropical Cyclone Freddy in Mozambique</v>
      </c>
      <c r="B81" s="62" t="str">
        <f>'Core Indicators'!B:B</f>
        <v>Cyclone</v>
      </c>
      <c r="C81" s="62" t="str">
        <f>'Core Indicators'!C81</f>
        <v>MOZ010</v>
      </c>
      <c r="D81" s="62" t="str">
        <f>'Core Indicators'!D81</f>
        <v>Mozambique</v>
      </c>
      <c r="E81" s="62" t="str">
        <f>'Core Indicators'!E81</f>
        <v>MOZ</v>
      </c>
      <c r="F81" s="41">
        <f>'Core Indicators'!O81</f>
        <v>495300</v>
      </c>
      <c r="G81" s="41">
        <f>'Core Indicators'!W81</f>
        <v>12307000</v>
      </c>
      <c r="H81" s="41">
        <f>'Core Indicators'!AE81</f>
        <v>1200000</v>
      </c>
      <c r="I81" s="41">
        <f>'Core Indicators'!AM81</f>
        <v>57000</v>
      </c>
      <c r="J81" s="41">
        <f>'Core Indicators'!AU81</f>
        <v>14</v>
      </c>
      <c r="K81" s="41" t="str">
        <f>'Core Indicators'!BC81</f>
        <v>x</v>
      </c>
      <c r="L81" s="41">
        <f>'Core Indicators'!BK81</f>
        <v>183</v>
      </c>
      <c r="M81" s="41">
        <f>'Core Indicators'!BS81</f>
        <v>283000</v>
      </c>
      <c r="N81" s="41">
        <f>'Core Indicators'!CA81</f>
        <v>48134</v>
      </c>
      <c r="O81" s="41" t="e">
        <f>'Core Indicators'!CI81</f>
        <v>#N/A</v>
      </c>
      <c r="P81" s="41" t="str">
        <f>'Core Indicators'!CQ81</f>
        <v>x</v>
      </c>
      <c r="Q81" s="41">
        <f>'Core Indicators'!DG81</f>
        <v>11107000</v>
      </c>
      <c r="R81" s="41">
        <f>'Core Indicators'!DO81</f>
        <v>1143000</v>
      </c>
      <c r="S81" s="41">
        <f>'Core Indicators'!DW81</f>
        <v>57000</v>
      </c>
      <c r="T81" s="41">
        <f>'Core Indicators'!EE81</f>
        <v>0</v>
      </c>
      <c r="U81" s="41">
        <f>'Core Indicators'!EM81</f>
        <v>0</v>
      </c>
      <c r="V81" s="41">
        <f>'Core Indicators'!FC81</f>
        <v>1</v>
      </c>
      <c r="W81" s="41" t="str">
        <f>'Core Indicators'!FK81</f>
        <v>x</v>
      </c>
      <c r="X81" s="41" t="str">
        <f>'Core Indicators'!FS81</f>
        <v>x</v>
      </c>
      <c r="Y81" s="41">
        <f>'Core Indicators'!GA81</f>
        <v>1</v>
      </c>
      <c r="Z81" s="41">
        <f>'Core Indicators'!GI81</f>
        <v>0</v>
      </c>
      <c r="AA81" s="41">
        <f>'Core Indicators'!GQ81</f>
        <v>0</v>
      </c>
      <c r="AB81" s="41">
        <f>'Core Indicators'!GY81</f>
        <v>0</v>
      </c>
      <c r="AC81" s="41">
        <f>'Core Indicators'!HG81</f>
        <v>0</v>
      </c>
      <c r="AD81" s="41">
        <f>'Core Indicators'!HO81</f>
        <v>0</v>
      </c>
      <c r="AE81" s="41">
        <f>'Core Indicators'!HW81</f>
        <v>0</v>
      </c>
      <c r="AF81" s="41">
        <f>'Core Indicators'!IE81</f>
        <v>1</v>
      </c>
      <c r="AG81" s="41">
        <f>'Core Indicators'!IM81</f>
        <v>3</v>
      </c>
    </row>
    <row r="82" spans="1:33" ht="20.100000000000001" customHeight="1" x14ac:dyDescent="0.25">
      <c r="A82" s="233" t="str">
        <f>'Core Indicators'!A:A</f>
        <v>Refugees from Mali in Mauritania</v>
      </c>
      <c r="B82" s="233" t="str">
        <f>'Core Indicators'!B:B</f>
        <v>Displacement</v>
      </c>
      <c r="C82" s="233" t="str">
        <f>'Core Indicators'!C82</f>
        <v>MRT002</v>
      </c>
      <c r="D82" s="233" t="str">
        <f>'Core Indicators'!D82</f>
        <v>Mauritania</v>
      </c>
      <c r="E82" s="233" t="str">
        <f>'Core Indicators'!E82</f>
        <v>MRT</v>
      </c>
      <c r="F82" s="42">
        <f>'Core Indicators'!O82</f>
        <v>206000</v>
      </c>
      <c r="G82" s="42">
        <f>'Core Indicators'!W82</f>
        <v>2024000</v>
      </c>
      <c r="H82" s="42">
        <f>'Core Indicators'!AE82</f>
        <v>2024000</v>
      </c>
      <c r="I82" s="42">
        <f>'Core Indicators'!AM82</f>
        <v>98000</v>
      </c>
      <c r="J82" s="42">
        <f>'Core Indicators'!AU82</f>
        <v>0</v>
      </c>
      <c r="K82" s="42" t="str">
        <f>'Core Indicators'!BC82</f>
        <v>x</v>
      </c>
      <c r="L82" s="42">
        <f>'Core Indicators'!BK82</f>
        <v>0</v>
      </c>
      <c r="M82" s="42">
        <f>'Core Indicators'!BS82</f>
        <v>0</v>
      </c>
      <c r="N82" s="42">
        <f>'Core Indicators'!CA82</f>
        <v>0</v>
      </c>
      <c r="O82" s="42" t="e">
        <f>'Core Indicators'!CI82</f>
        <v>#N/A</v>
      </c>
      <c r="P82" s="42" t="str">
        <f>'Core Indicators'!CQ82</f>
        <v>x</v>
      </c>
      <c r="Q82" s="42">
        <f>'Core Indicators'!DG82</f>
        <v>0</v>
      </c>
      <c r="R82" s="42">
        <f>'Core Indicators'!DO82</f>
        <v>1926000</v>
      </c>
      <c r="S82" s="42">
        <f>'Core Indicators'!DW82</f>
        <v>98000</v>
      </c>
      <c r="T82" s="42">
        <f>'Core Indicators'!EE82</f>
        <v>0</v>
      </c>
      <c r="U82" s="42">
        <f>'Core Indicators'!EM82</f>
        <v>0</v>
      </c>
      <c r="V82" s="42">
        <f>'Core Indicators'!FC82</f>
        <v>2</v>
      </c>
      <c r="W82" s="42" t="str">
        <f>'Core Indicators'!FK82</f>
        <v>x</v>
      </c>
      <c r="X82" s="42" t="str">
        <f>'Core Indicators'!FS82</f>
        <v>x</v>
      </c>
      <c r="Y82" s="42">
        <f>'Core Indicators'!GA82</f>
        <v>0</v>
      </c>
      <c r="Z82" s="42">
        <f>'Core Indicators'!GI82</f>
        <v>0</v>
      </c>
      <c r="AA82" s="42">
        <f>'Core Indicators'!GQ82</f>
        <v>0</v>
      </c>
      <c r="AB82" s="42">
        <f>'Core Indicators'!GY82</f>
        <v>0</v>
      </c>
      <c r="AC82" s="42">
        <f>'Core Indicators'!HG82</f>
        <v>0</v>
      </c>
      <c r="AD82" s="42">
        <f>'Core Indicators'!HO82</f>
        <v>0</v>
      </c>
      <c r="AE82" s="42">
        <f>'Core Indicators'!HW82</f>
        <v>0</v>
      </c>
      <c r="AF82" s="42">
        <f>'Core Indicators'!IE82</f>
        <v>2</v>
      </c>
      <c r="AG82" s="42">
        <f>'Core Indicators'!IM82</f>
        <v>2</v>
      </c>
    </row>
    <row r="83" spans="1:33" ht="20.100000000000001" customHeight="1" x14ac:dyDescent="0.25">
      <c r="A83" s="62" t="str">
        <f>'Core Indicators'!A:A</f>
        <v>Food Security in Mauritania</v>
      </c>
      <c r="B83" s="62" t="str">
        <f>'Core Indicators'!B:B</f>
        <v>Drought,Floods</v>
      </c>
      <c r="C83" s="62" t="str">
        <f>'Core Indicators'!C83</f>
        <v>MRT003</v>
      </c>
      <c r="D83" s="62" t="str">
        <f>'Core Indicators'!D83</f>
        <v>Mauritania</v>
      </c>
      <c r="E83" s="62" t="str">
        <f>'Core Indicators'!E83</f>
        <v>MRT</v>
      </c>
      <c r="F83" s="41">
        <f>'Core Indicators'!O83</f>
        <v>1030700</v>
      </c>
      <c r="G83" s="41">
        <f>'Core Indicators'!W83</f>
        <v>4371000</v>
      </c>
      <c r="H83" s="41">
        <f>'Core Indicators'!AE83</f>
        <v>1793000</v>
      </c>
      <c r="I83" s="41" t="str">
        <f>'Core Indicators'!AM83</f>
        <v>x</v>
      </c>
      <c r="J83" s="41" t="str">
        <f>'Core Indicators'!AU83</f>
        <v>x</v>
      </c>
      <c r="K83" s="41">
        <f>'Core Indicators'!BC83</f>
        <v>136000</v>
      </c>
      <c r="L83" s="41">
        <f>'Core Indicators'!BK83</f>
        <v>0</v>
      </c>
      <c r="M83" s="41" t="str">
        <f>'Core Indicators'!BS83</f>
        <v>x</v>
      </c>
      <c r="N83" s="41" t="str">
        <f>'Core Indicators'!CA83</f>
        <v>x</v>
      </c>
      <c r="O83" s="41" t="e">
        <f>'Core Indicators'!CI83</f>
        <v>#N/A</v>
      </c>
      <c r="P83" s="41" t="str">
        <f>'Core Indicators'!CQ83</f>
        <v>x</v>
      </c>
      <c r="Q83" s="41">
        <f>'Core Indicators'!DG83</f>
        <v>2578000</v>
      </c>
      <c r="R83" s="41">
        <f>'Core Indicators'!DO83</f>
        <v>1099000</v>
      </c>
      <c r="S83" s="41">
        <f>'Core Indicators'!DW83</f>
        <v>588000</v>
      </c>
      <c r="T83" s="41">
        <f>'Core Indicators'!EE83</f>
        <v>106000</v>
      </c>
      <c r="U83" s="41">
        <f>'Core Indicators'!EM83</f>
        <v>0</v>
      </c>
      <c r="V83" s="41">
        <f>'Core Indicators'!FC83</f>
        <v>3</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0</v>
      </c>
      <c r="AE83" s="41">
        <f>'Core Indicators'!HW83</f>
        <v>0</v>
      </c>
      <c r="AF83" s="41">
        <f>'Core Indicators'!IE83</f>
        <v>2</v>
      </c>
      <c r="AG83" s="41">
        <f>'Core Indicators'!IM83</f>
        <v>2</v>
      </c>
    </row>
    <row r="84" spans="1:33" ht="20.100000000000001" customHeight="1" x14ac:dyDescent="0.25">
      <c r="A84" s="233" t="str">
        <f>'Core Indicators'!A:A</f>
        <v>Complex crisis in Malawi</v>
      </c>
      <c r="B84" s="233" t="str">
        <f>'Core Indicators'!B:B</f>
        <v>Drought,Socio-political,Cyclone</v>
      </c>
      <c r="C84" s="233" t="str">
        <f>'Core Indicators'!C84</f>
        <v>MWI002</v>
      </c>
      <c r="D84" s="233" t="str">
        <f>'Core Indicators'!D84</f>
        <v>Malawi</v>
      </c>
      <c r="E84" s="233" t="str">
        <f>'Core Indicators'!E84</f>
        <v>MWI</v>
      </c>
      <c r="F84" s="42">
        <f>'Core Indicators'!O84</f>
        <v>94280</v>
      </c>
      <c r="G84" s="42">
        <f>'Core Indicators'!W84</f>
        <v>19890000</v>
      </c>
      <c r="H84" s="42">
        <f>'Core Indicators'!AE84</f>
        <v>12769000</v>
      </c>
      <c r="I84" s="42">
        <f>'Core Indicators'!AM84</f>
        <v>742000</v>
      </c>
      <c r="J84" s="42">
        <f>'Core Indicators'!AU84</f>
        <v>2178</v>
      </c>
      <c r="K84" s="42">
        <f>'Core Indicators'!BC84</f>
        <v>56444</v>
      </c>
      <c r="L84" s="42">
        <f>'Core Indicators'!BK84</f>
        <v>702</v>
      </c>
      <c r="M84" s="42">
        <f>'Core Indicators'!BS84</f>
        <v>550</v>
      </c>
      <c r="N84" s="42">
        <f>'Core Indicators'!CA84</f>
        <v>437</v>
      </c>
      <c r="O84" s="42" t="e">
        <f>'Core Indicators'!CI84</f>
        <v>#N/A</v>
      </c>
      <c r="P84" s="42">
        <f>'Core Indicators'!CQ84</f>
        <v>0</v>
      </c>
      <c r="Q84" s="42">
        <f>'Core Indicators'!DG84</f>
        <v>7121000</v>
      </c>
      <c r="R84" s="42">
        <f>'Core Indicators'!DO84</f>
        <v>6869000</v>
      </c>
      <c r="S84" s="42">
        <f>'Core Indicators'!DW84</f>
        <v>5900000</v>
      </c>
      <c r="T84" s="42">
        <f>'Core Indicators'!EE84</f>
        <v>0</v>
      </c>
      <c r="U84" s="42">
        <f>'Core Indicators'!EM84</f>
        <v>0</v>
      </c>
      <c r="V84" s="42">
        <f>'Core Indicators'!FC84</f>
        <v>3</v>
      </c>
      <c r="W84" s="42">
        <f>'Core Indicators'!FK84</f>
        <v>0</v>
      </c>
      <c r="X84" s="42">
        <f>'Core Indicators'!FS84</f>
        <v>0</v>
      </c>
      <c r="Y84" s="42">
        <f>'Core Indicators'!GA84</f>
        <v>2</v>
      </c>
      <c r="Z84" s="42">
        <f>'Core Indicators'!GI84</f>
        <v>0</v>
      </c>
      <c r="AA84" s="42">
        <f>'Core Indicators'!GQ84</f>
        <v>0</v>
      </c>
      <c r="AB84" s="42">
        <f>'Core Indicators'!GY84</f>
        <v>0</v>
      </c>
      <c r="AC84" s="42">
        <f>'Core Indicators'!HG84</f>
        <v>0</v>
      </c>
      <c r="AD84" s="42">
        <f>'Core Indicators'!HO84</f>
        <v>0</v>
      </c>
      <c r="AE84" s="42">
        <f>'Core Indicators'!HW84</f>
        <v>0</v>
      </c>
      <c r="AF84" s="42">
        <f>'Core Indicators'!IE84</f>
        <v>0</v>
      </c>
      <c r="AG84" s="42">
        <f>'Core Indicators'!IM84</f>
        <v>3</v>
      </c>
    </row>
    <row r="85" spans="1:33" ht="20.100000000000001" customHeight="1" x14ac:dyDescent="0.25">
      <c r="A85" s="62" t="str">
        <f>'Core Indicators'!A:A</f>
        <v>Tropical Cyclone Freddy in Malawi</v>
      </c>
      <c r="B85" s="62" t="str">
        <f>'Core Indicators'!B:B</f>
        <v>Cyclone</v>
      </c>
      <c r="C85" s="62" t="str">
        <f>'Core Indicators'!C85</f>
        <v>MWI005</v>
      </c>
      <c r="D85" s="62" t="str">
        <f>'Core Indicators'!D85</f>
        <v>Malawi</v>
      </c>
      <c r="E85" s="62" t="str">
        <f>'Core Indicators'!E85</f>
        <v>MWI</v>
      </c>
      <c r="F85" s="41">
        <f>'Core Indicators'!O85</f>
        <v>31780</v>
      </c>
      <c r="G85" s="41">
        <f>'Core Indicators'!W85</f>
        <v>7751000</v>
      </c>
      <c r="H85" s="41">
        <f>'Core Indicators'!AE85</f>
        <v>2267000</v>
      </c>
      <c r="I85" s="41">
        <f>'Core Indicators'!AM85</f>
        <v>659000</v>
      </c>
      <c r="J85" s="41">
        <f>'Core Indicators'!AU85</f>
        <v>2178</v>
      </c>
      <c r="K85" s="41">
        <f>'Core Indicators'!BC85</f>
        <v>0</v>
      </c>
      <c r="L85" s="41">
        <f>'Core Indicators'!BK85</f>
        <v>679</v>
      </c>
      <c r="M85" s="41">
        <f>'Core Indicators'!BS85</f>
        <v>550</v>
      </c>
      <c r="N85" s="41">
        <f>'Core Indicators'!CA85</f>
        <v>437</v>
      </c>
      <c r="O85" s="41" t="e">
        <f>'Core Indicators'!CI85</f>
        <v>#N/A</v>
      </c>
      <c r="P85" s="41">
        <f>'Core Indicators'!CQ85</f>
        <v>0</v>
      </c>
      <c r="Q85" s="41">
        <f>'Core Indicators'!DG85</f>
        <v>5484000</v>
      </c>
      <c r="R85" s="41">
        <f>'Core Indicators'!DO85</f>
        <v>1608000</v>
      </c>
      <c r="S85" s="41">
        <f>'Core Indicators'!DW85</f>
        <v>659000</v>
      </c>
      <c r="T85" s="41">
        <f>'Core Indicators'!EE85</f>
        <v>0</v>
      </c>
      <c r="U85" s="41">
        <f>'Core Indicators'!EM85</f>
        <v>0</v>
      </c>
      <c r="V85" s="41">
        <f>'Core Indicators'!FC85</f>
        <v>2</v>
      </c>
      <c r="W85" s="41">
        <f>'Core Indicators'!FK85</f>
        <v>0</v>
      </c>
      <c r="X85" s="41">
        <f>'Core Indicators'!FS85</f>
        <v>0</v>
      </c>
      <c r="Y85" s="41">
        <f>'Core Indicators'!GA85</f>
        <v>2</v>
      </c>
      <c r="Z85" s="41">
        <f>'Core Indicators'!GI85</f>
        <v>0</v>
      </c>
      <c r="AA85" s="41">
        <f>'Core Indicators'!GQ85</f>
        <v>0</v>
      </c>
      <c r="AB85" s="41">
        <f>'Core Indicators'!GY85</f>
        <v>0</v>
      </c>
      <c r="AC85" s="41">
        <f>'Core Indicators'!HG85</f>
        <v>0</v>
      </c>
      <c r="AD85" s="41">
        <f>'Core Indicators'!HO85</f>
        <v>0</v>
      </c>
      <c r="AE85" s="41">
        <f>'Core Indicators'!HW85</f>
        <v>0</v>
      </c>
      <c r="AF85" s="41">
        <f>'Core Indicators'!IE85</f>
        <v>0</v>
      </c>
      <c r="AG85" s="41">
        <f>'Core Indicators'!IM85</f>
        <v>3</v>
      </c>
    </row>
    <row r="86" spans="1:33" ht="20.100000000000001" customHeight="1" x14ac:dyDescent="0.25">
      <c r="A86" s="233" t="str">
        <f>'Core Indicators'!A:A</f>
        <v>International Refugees in Malaysia</v>
      </c>
      <c r="B86" s="233" t="str">
        <f>'Core Indicators'!B:B</f>
        <v>Displacement</v>
      </c>
      <c r="C86" s="233" t="str">
        <f>'Core Indicators'!C86</f>
        <v>MYS001</v>
      </c>
      <c r="D86" s="233" t="str">
        <f>'Core Indicators'!D86</f>
        <v>Malaysia</v>
      </c>
      <c r="E86" s="233" t="str">
        <f>'Core Indicators'!E86</f>
        <v>MYS</v>
      </c>
      <c r="F86" s="42">
        <f>'Core Indicators'!O86</f>
        <v>9206</v>
      </c>
      <c r="G86" s="42">
        <f>'Core Indicators'!W86</f>
        <v>10090000</v>
      </c>
      <c r="H86" s="42">
        <f>'Core Indicators'!AE86</f>
        <v>10090000</v>
      </c>
      <c r="I86" s="42">
        <f>'Core Indicators'!AM86</f>
        <v>184000</v>
      </c>
      <c r="J86" s="42" t="e">
        <f>'Core Indicators'!AU86</f>
        <v>#N/A</v>
      </c>
      <c r="K86" s="42" t="e">
        <f>'Core Indicators'!BC86</f>
        <v>#N/A</v>
      </c>
      <c r="L86" s="42">
        <f>'Core Indicators'!BK86</f>
        <v>0</v>
      </c>
      <c r="M86" s="42" t="e">
        <f>'Core Indicators'!BS86</f>
        <v>#N/A</v>
      </c>
      <c r="N86" s="42" t="e">
        <f>'Core Indicators'!CA86</f>
        <v>#N/A</v>
      </c>
      <c r="O86" s="42" t="e">
        <f>'Core Indicators'!CI86</f>
        <v>#N/A</v>
      </c>
      <c r="P86" s="42" t="e">
        <f>'Core Indicators'!CQ86</f>
        <v>#N/A</v>
      </c>
      <c r="Q86" s="42">
        <f>'Core Indicators'!DG86</f>
        <v>0</v>
      </c>
      <c r="R86" s="42">
        <f>'Core Indicators'!DO86</f>
        <v>9906000</v>
      </c>
      <c r="S86" s="42">
        <f>'Core Indicators'!DW86</f>
        <v>184000</v>
      </c>
      <c r="T86" s="42">
        <f>'Core Indicators'!EE86</f>
        <v>0</v>
      </c>
      <c r="U86" s="42">
        <f>'Core Indicators'!EM86</f>
        <v>0</v>
      </c>
      <c r="V86" s="42">
        <f>'Core Indicators'!FC86</f>
        <v>3</v>
      </c>
      <c r="W86" s="42" t="e">
        <f>'Core Indicators'!FK86</f>
        <v>#N/A</v>
      </c>
      <c r="X86" s="42" t="e">
        <f>'Core Indicators'!FS86</f>
        <v>#N/A</v>
      </c>
      <c r="Y86" s="42">
        <f>'Core Indicators'!GA86</f>
        <v>1</v>
      </c>
      <c r="Z86" s="42">
        <f>'Core Indicators'!GI86</f>
        <v>1</v>
      </c>
      <c r="AA86" s="42">
        <f>'Core Indicators'!GQ86</f>
        <v>0</v>
      </c>
      <c r="AB86" s="42">
        <f>'Core Indicators'!GY86</f>
        <v>0</v>
      </c>
      <c r="AC86" s="42">
        <f>'Core Indicators'!HG86</f>
        <v>2</v>
      </c>
      <c r="AD86" s="42">
        <f>'Core Indicators'!HO86</f>
        <v>2</v>
      </c>
      <c r="AE86" s="42">
        <f>'Core Indicators'!HW86</f>
        <v>0</v>
      </c>
      <c r="AF86" s="42">
        <f>'Core Indicators'!IE86</f>
        <v>0</v>
      </c>
      <c r="AG86" s="42">
        <f>'Core Indicators'!IM86</f>
        <v>0</v>
      </c>
    </row>
    <row r="87" spans="1:33" ht="20.100000000000001" customHeight="1" x14ac:dyDescent="0.25">
      <c r="A87" s="62" t="str">
        <f>'Core Indicators'!A:A</f>
        <v>Food Security Crisis in Namibia</v>
      </c>
      <c r="B87" s="62" t="str">
        <f>'Core Indicators'!B:B</f>
        <v>Drought</v>
      </c>
      <c r="C87" s="62" t="str">
        <f>'Core Indicators'!C87</f>
        <v>NAM002</v>
      </c>
      <c r="D87" s="62" t="str">
        <f>'Core Indicators'!D87</f>
        <v>Namibia</v>
      </c>
      <c r="E87" s="62" t="str">
        <f>'Core Indicators'!E87</f>
        <v>NAM</v>
      </c>
      <c r="F87" s="41">
        <f>'Core Indicators'!O87</f>
        <v>823290</v>
      </c>
      <c r="G87" s="41">
        <f>'Core Indicators'!W87</f>
        <v>2597000</v>
      </c>
      <c r="H87" s="41">
        <f>'Core Indicators'!AE87</f>
        <v>1096000</v>
      </c>
      <c r="I87" s="41">
        <f>'Core Indicators'!AM87</f>
        <v>0</v>
      </c>
      <c r="J87" s="41">
        <f>'Core Indicators'!AU87</f>
        <v>0</v>
      </c>
      <c r="K87" s="41">
        <f>'Core Indicators'!BC87</f>
        <v>0</v>
      </c>
      <c r="L87" s="41">
        <f>'Core Indicators'!BK87</f>
        <v>0</v>
      </c>
      <c r="M87" s="41" t="e">
        <f>'Core Indicators'!BS87</f>
        <v>#N/A</v>
      </c>
      <c r="N87" s="41" t="e">
        <f>'Core Indicators'!CA87</f>
        <v>#N/A</v>
      </c>
      <c r="O87" s="41" t="e">
        <f>'Core Indicators'!CI87</f>
        <v>#N/A</v>
      </c>
      <c r="P87" s="41" t="e">
        <f>'Core Indicators'!CQ87</f>
        <v>#N/A</v>
      </c>
      <c r="Q87" s="41">
        <f>'Core Indicators'!DG87</f>
        <v>1501000</v>
      </c>
      <c r="R87" s="41">
        <f>'Core Indicators'!DO87</f>
        <v>856000</v>
      </c>
      <c r="S87" s="41">
        <f>'Core Indicators'!DW87</f>
        <v>234000</v>
      </c>
      <c r="T87" s="41">
        <f>'Core Indicators'!EE87</f>
        <v>6000</v>
      </c>
      <c r="U87" s="41">
        <f>'Core Indicators'!EM87</f>
        <v>0</v>
      </c>
      <c r="V87" s="41">
        <f>'Core Indicators'!FC87</f>
        <v>1</v>
      </c>
      <c r="W87" s="41" t="e">
        <f>'Core Indicators'!FK87</f>
        <v>#N/A</v>
      </c>
      <c r="X87" s="41" t="e">
        <f>'Core Indicators'!FS87</f>
        <v>#N/A</v>
      </c>
      <c r="Y87" s="41">
        <f>'Core Indicators'!GA87</f>
        <v>1</v>
      </c>
      <c r="Z87" s="41">
        <f>'Core Indicators'!GI87</f>
        <v>1</v>
      </c>
      <c r="AA87" s="41">
        <f>'Core Indicators'!GQ87</f>
        <v>0</v>
      </c>
      <c r="AB87" s="41">
        <f>'Core Indicators'!GY87</f>
        <v>0</v>
      </c>
      <c r="AC87" s="41">
        <f>'Core Indicators'!HG87</f>
        <v>0</v>
      </c>
      <c r="AD87" s="41">
        <f>'Core Indicators'!HO87</f>
        <v>0</v>
      </c>
      <c r="AE87" s="41">
        <f>'Core Indicators'!HW87</f>
        <v>0</v>
      </c>
      <c r="AF87" s="41">
        <f>'Core Indicators'!IE87</f>
        <v>0</v>
      </c>
      <c r="AG87" s="41">
        <f>'Core Indicators'!IM87</f>
        <v>2</v>
      </c>
    </row>
    <row r="88" spans="1:33" ht="20.100000000000001" customHeight="1" x14ac:dyDescent="0.25">
      <c r="A88" s="233" t="str">
        <f>'Core Indicators'!A:A</f>
        <v>Multiple crises in Niger</v>
      </c>
      <c r="B88" s="233" t="str">
        <f>'Core Indicators'!B:B</f>
        <v>Conflict,Displacement</v>
      </c>
      <c r="C88" s="233" t="str">
        <f>'Core Indicators'!C88</f>
        <v>NER001</v>
      </c>
      <c r="D88" s="233" t="str">
        <f>'Core Indicators'!D88</f>
        <v>Niger</v>
      </c>
      <c r="E88" s="233" t="str">
        <f>'Core Indicators'!E88</f>
        <v>NER</v>
      </c>
      <c r="F88" s="42">
        <f>'Core Indicators'!O88</f>
        <v>1267000</v>
      </c>
      <c r="G88" s="42">
        <f>'Core Indicators'!W88</f>
        <v>26000000</v>
      </c>
      <c r="H88" s="42">
        <f>'Core Indicators'!AE88</f>
        <v>9900000</v>
      </c>
      <c r="I88" s="42">
        <f>'Core Indicators'!AM88</f>
        <v>703000</v>
      </c>
      <c r="J88" s="42">
        <f>'Core Indicators'!AU88</f>
        <v>5</v>
      </c>
      <c r="K88" s="42" t="str">
        <f>'Core Indicators'!BC88</f>
        <v>x</v>
      </c>
      <c r="L88" s="42">
        <f>'Core Indicators'!BK88</f>
        <v>404</v>
      </c>
      <c r="M88" s="42" t="str">
        <f>'Core Indicators'!BS88</f>
        <v>x</v>
      </c>
      <c r="N88" s="42" t="str">
        <f>'Core Indicators'!CA88</f>
        <v>x</v>
      </c>
      <c r="O88" s="42" t="e">
        <f>'Core Indicators'!CI88</f>
        <v>#N/A</v>
      </c>
      <c r="P88" s="42" t="str">
        <f>'Core Indicators'!CQ88</f>
        <v>x</v>
      </c>
      <c r="Q88" s="42">
        <f>'Core Indicators'!DG88</f>
        <v>21680000</v>
      </c>
      <c r="R88" s="42">
        <f>'Core Indicators'!DO88</f>
        <v>850000</v>
      </c>
      <c r="S88" s="42">
        <f>'Core Indicators'!DW88</f>
        <v>2030000</v>
      </c>
      <c r="T88" s="42">
        <f>'Core Indicators'!EE88</f>
        <v>1440000</v>
      </c>
      <c r="U88" s="42">
        <f>'Core Indicators'!EM88</f>
        <v>0</v>
      </c>
      <c r="V88" s="42">
        <f>'Core Indicators'!FC88</f>
        <v>4</v>
      </c>
      <c r="W88" s="42" t="str">
        <f>'Core Indicators'!FK88</f>
        <v>x</v>
      </c>
      <c r="X88" s="42" t="str">
        <f>'Core Indicators'!FS88</f>
        <v>x</v>
      </c>
      <c r="Y88" s="42">
        <f>'Core Indicators'!GA88</f>
        <v>1</v>
      </c>
      <c r="Z88" s="42">
        <f>'Core Indicators'!GI88</f>
        <v>3</v>
      </c>
      <c r="AA88" s="42">
        <f>'Core Indicators'!GQ88</f>
        <v>1</v>
      </c>
      <c r="AB88" s="42">
        <f>'Core Indicators'!GY88</f>
        <v>2</v>
      </c>
      <c r="AC88" s="42">
        <f>'Core Indicators'!HG88</f>
        <v>2</v>
      </c>
      <c r="AD88" s="42">
        <f>'Core Indicators'!HO88</f>
        <v>2</v>
      </c>
      <c r="AE88" s="42">
        <f>'Core Indicators'!HW88</f>
        <v>3</v>
      </c>
      <c r="AF88" s="42">
        <f>'Core Indicators'!IE88</f>
        <v>2</v>
      </c>
      <c r="AG88" s="42">
        <f>'Core Indicators'!IM88</f>
        <v>3</v>
      </c>
    </row>
    <row r="89" spans="1:33" ht="20.100000000000001" customHeight="1" x14ac:dyDescent="0.25">
      <c r="A89" s="62" t="str">
        <f>'Core Indicators'!A:A</f>
        <v>Boko Haram in Niger</v>
      </c>
      <c r="B89" s="62" t="str">
        <f>'Core Indicators'!B:B</f>
        <v>Conflict</v>
      </c>
      <c r="C89" s="62" t="str">
        <f>'Core Indicators'!C89</f>
        <v>NER002</v>
      </c>
      <c r="D89" s="62" t="str">
        <f>'Core Indicators'!D89</f>
        <v>Niger</v>
      </c>
      <c r="E89" s="62" t="str">
        <f>'Core Indicators'!E89</f>
        <v>NER</v>
      </c>
      <c r="F89" s="41">
        <f>'Core Indicators'!O89</f>
        <v>156906</v>
      </c>
      <c r="G89" s="41">
        <f>'Core Indicators'!W89</f>
        <v>655000</v>
      </c>
      <c r="H89" s="41">
        <f>'Core Indicators'!AE89</f>
        <v>655000</v>
      </c>
      <c r="I89" s="41">
        <f>'Core Indicators'!AM89</f>
        <v>315000</v>
      </c>
      <c r="J89" s="41">
        <f>'Core Indicators'!AU89</f>
        <v>141012</v>
      </c>
      <c r="K89" s="41" t="str">
        <f>'Core Indicators'!BC89</f>
        <v>x</v>
      </c>
      <c r="L89" s="41">
        <f>'Core Indicators'!BK89</f>
        <v>164</v>
      </c>
      <c r="M89" s="41" t="str">
        <f>'Core Indicators'!BS89</f>
        <v>x</v>
      </c>
      <c r="N89" s="41" t="str">
        <f>'Core Indicators'!CA89</f>
        <v>x</v>
      </c>
      <c r="O89" s="41" t="e">
        <f>'Core Indicators'!CI89</f>
        <v>#N/A</v>
      </c>
      <c r="P89" s="41" t="str">
        <f>'Core Indicators'!CQ89</f>
        <v>x</v>
      </c>
      <c r="Q89" s="41">
        <f>'Core Indicators'!DG89</f>
        <v>0</v>
      </c>
      <c r="R89" s="41">
        <f>'Core Indicators'!DO89</f>
        <v>48000</v>
      </c>
      <c r="S89" s="41">
        <f>'Core Indicators'!DW89</f>
        <v>589000</v>
      </c>
      <c r="T89" s="41">
        <f>'Core Indicators'!EE89</f>
        <v>14000</v>
      </c>
      <c r="U89" s="41">
        <f>'Core Indicators'!EM89</f>
        <v>3000</v>
      </c>
      <c r="V89" s="41">
        <f>'Core Indicators'!FC89</f>
        <v>4</v>
      </c>
      <c r="W89" s="41" t="str">
        <f>'Core Indicators'!FK89</f>
        <v>x</v>
      </c>
      <c r="X89" s="41" t="str">
        <f>'Core Indicators'!FS89</f>
        <v>x</v>
      </c>
      <c r="Y89" s="41">
        <f>'Core Indicators'!GA89</f>
        <v>1</v>
      </c>
      <c r="Z89" s="41">
        <f>'Core Indicators'!GI89</f>
        <v>3</v>
      </c>
      <c r="AA89" s="41">
        <f>'Core Indicators'!GQ89</f>
        <v>1</v>
      </c>
      <c r="AB89" s="41">
        <f>'Core Indicators'!GY89</f>
        <v>0</v>
      </c>
      <c r="AC89" s="41">
        <f>'Core Indicators'!HG89</f>
        <v>0</v>
      </c>
      <c r="AD89" s="41">
        <f>'Core Indicators'!HO89</f>
        <v>2</v>
      </c>
      <c r="AE89" s="41">
        <f>'Core Indicators'!HW89</f>
        <v>3</v>
      </c>
      <c r="AF89" s="41">
        <f>'Core Indicators'!IE89</f>
        <v>2</v>
      </c>
      <c r="AG89" s="41">
        <f>'Core Indicators'!IM89</f>
        <v>3</v>
      </c>
    </row>
    <row r="90" spans="1:33" ht="20.100000000000001" customHeight="1" x14ac:dyDescent="0.25">
      <c r="A90" s="233" t="str">
        <f>'Core Indicators'!A:A</f>
        <v>Mali/Burkina Faso conflict</v>
      </c>
      <c r="B90" s="233" t="str">
        <f>'Core Indicators'!B:B</f>
        <v>Conflict</v>
      </c>
      <c r="C90" s="233" t="str">
        <f>'Core Indicators'!C90</f>
        <v>NER003</v>
      </c>
      <c r="D90" s="233" t="str">
        <f>'Core Indicators'!D90</f>
        <v>Niger</v>
      </c>
      <c r="E90" s="233" t="str">
        <f>'Core Indicators'!E90</f>
        <v>NER</v>
      </c>
      <c r="F90" s="42">
        <f>'Core Indicators'!O90</f>
        <v>210600</v>
      </c>
      <c r="G90" s="42">
        <f>'Core Indicators'!W90</f>
        <v>6050000</v>
      </c>
      <c r="H90" s="42">
        <f>'Core Indicators'!AE90</f>
        <v>2410000</v>
      </c>
      <c r="I90" s="42">
        <f>'Core Indicators'!AM90</f>
        <v>309000</v>
      </c>
      <c r="J90" s="42" t="str">
        <f>'Core Indicators'!AU90</f>
        <v>x</v>
      </c>
      <c r="K90" s="42" t="str">
        <f>'Core Indicators'!BC90</f>
        <v>x</v>
      </c>
      <c r="L90" s="42">
        <f>'Core Indicators'!BK90</f>
        <v>191</v>
      </c>
      <c r="M90" s="42" t="str">
        <f>'Core Indicators'!BS90</f>
        <v>x</v>
      </c>
      <c r="N90" s="42" t="str">
        <f>'Core Indicators'!CA90</f>
        <v>x</v>
      </c>
      <c r="O90" s="42" t="e">
        <f>'Core Indicators'!CI90</f>
        <v>#N/A</v>
      </c>
      <c r="P90" s="42" t="str">
        <f>'Core Indicators'!CQ90</f>
        <v>x</v>
      </c>
      <c r="Q90" s="42">
        <f>'Core Indicators'!DG90</f>
        <v>3640000</v>
      </c>
      <c r="R90" s="42">
        <f>'Core Indicators'!DO90</f>
        <v>450000</v>
      </c>
      <c r="S90" s="42">
        <f>'Core Indicators'!DW90</f>
        <v>1599000</v>
      </c>
      <c r="T90" s="42">
        <f>'Core Indicators'!EE90</f>
        <v>304000</v>
      </c>
      <c r="U90" s="42">
        <f>'Core Indicators'!EM90</f>
        <v>57000</v>
      </c>
      <c r="V90" s="42">
        <f>'Core Indicators'!FC90</f>
        <v>4</v>
      </c>
      <c r="W90" s="42" t="str">
        <f>'Core Indicators'!FK90</f>
        <v>x</v>
      </c>
      <c r="X90" s="42" t="str">
        <f>'Core Indicators'!FS90</f>
        <v>x</v>
      </c>
      <c r="Y90" s="42">
        <f>'Core Indicators'!GA90</f>
        <v>1</v>
      </c>
      <c r="Z90" s="42">
        <f>'Core Indicators'!GI90</f>
        <v>3</v>
      </c>
      <c r="AA90" s="42">
        <f>'Core Indicators'!GQ90</f>
        <v>1</v>
      </c>
      <c r="AB90" s="42">
        <f>'Core Indicators'!GY90</f>
        <v>2</v>
      </c>
      <c r="AC90" s="42">
        <f>'Core Indicators'!HG90</f>
        <v>2</v>
      </c>
      <c r="AD90" s="42">
        <f>'Core Indicators'!HO90</f>
        <v>2</v>
      </c>
      <c r="AE90" s="42">
        <f>'Core Indicators'!HW90</f>
        <v>3</v>
      </c>
      <c r="AF90" s="42">
        <f>'Core Indicators'!IE90</f>
        <v>2</v>
      </c>
      <c r="AG90" s="42">
        <f>'Core Indicators'!IM90</f>
        <v>3</v>
      </c>
    </row>
    <row r="91" spans="1:33" ht="20.100000000000001" customHeight="1" x14ac:dyDescent="0.25">
      <c r="A91" s="62" t="str">
        <f>'Core Indicators'!A:A</f>
        <v>Nigerian Refugees</v>
      </c>
      <c r="B91" s="62" t="str">
        <f>'Core Indicators'!B:B</f>
        <v>Displacement</v>
      </c>
      <c r="C91" s="62" t="str">
        <f>'Core Indicators'!C91</f>
        <v>NER004</v>
      </c>
      <c r="D91" s="62" t="str">
        <f>'Core Indicators'!D91</f>
        <v>Niger</v>
      </c>
      <c r="E91" s="62" t="str">
        <f>'Core Indicators'!E91</f>
        <v>NER</v>
      </c>
      <c r="F91" s="41">
        <f>'Core Indicators'!O91</f>
        <v>8616</v>
      </c>
      <c r="G91" s="41">
        <f>'Core Indicators'!W91</f>
        <v>4359000</v>
      </c>
      <c r="H91" s="41">
        <f>'Core Indicators'!AE91</f>
        <v>957000</v>
      </c>
      <c r="I91" s="41">
        <f>'Core Indicators'!AM91</f>
        <v>66000</v>
      </c>
      <c r="J91" s="41" t="str">
        <f>'Core Indicators'!AU91</f>
        <v>x</v>
      </c>
      <c r="K91" s="41" t="str">
        <f>'Core Indicators'!BC91</f>
        <v>x</v>
      </c>
      <c r="L91" s="41">
        <f>'Core Indicators'!BK91</f>
        <v>24</v>
      </c>
      <c r="M91" s="41">
        <f>'Core Indicators'!BS91</f>
        <v>0</v>
      </c>
      <c r="N91" s="41">
        <f>'Core Indicators'!CA91</f>
        <v>0</v>
      </c>
      <c r="O91" s="41" t="e">
        <f>'Core Indicators'!CI91</f>
        <v>#N/A</v>
      </c>
      <c r="P91" s="41">
        <f>'Core Indicators'!CQ91</f>
        <v>0</v>
      </c>
      <c r="Q91" s="41">
        <f>'Core Indicators'!DG91</f>
        <v>3402000</v>
      </c>
      <c r="R91" s="41">
        <f>'Core Indicators'!DO91</f>
        <v>368000</v>
      </c>
      <c r="S91" s="41">
        <f>'Core Indicators'!DW91</f>
        <v>551000</v>
      </c>
      <c r="T91" s="41">
        <f>'Core Indicators'!EE91</f>
        <v>32000</v>
      </c>
      <c r="U91" s="41">
        <f>'Core Indicators'!EM91</f>
        <v>6000</v>
      </c>
      <c r="V91" s="41">
        <f>'Core Indicators'!FC91</f>
        <v>2</v>
      </c>
      <c r="W91" s="41" t="str">
        <f>'Core Indicators'!FK91</f>
        <v>x</v>
      </c>
      <c r="X91" s="41" t="str">
        <f>'Core Indicators'!FS91</f>
        <v>x</v>
      </c>
      <c r="Y91" s="41">
        <f>'Core Indicators'!GA91</f>
        <v>1</v>
      </c>
      <c r="Z91" s="41">
        <f>'Core Indicators'!GI91</f>
        <v>3</v>
      </c>
      <c r="AA91" s="41">
        <f>'Core Indicators'!GQ91</f>
        <v>1</v>
      </c>
      <c r="AB91" s="41">
        <f>'Core Indicators'!GY91</f>
        <v>0</v>
      </c>
      <c r="AC91" s="41">
        <f>'Core Indicators'!HG91</f>
        <v>0</v>
      </c>
      <c r="AD91" s="41">
        <f>'Core Indicators'!HO91</f>
        <v>2</v>
      </c>
      <c r="AE91" s="41">
        <f>'Core Indicators'!HW91</f>
        <v>3</v>
      </c>
      <c r="AF91" s="41">
        <f>'Core Indicators'!IE91</f>
        <v>2</v>
      </c>
      <c r="AG91" s="41">
        <f>'Core Indicators'!IM91</f>
        <v>3</v>
      </c>
    </row>
    <row r="92" spans="1:33" ht="20.100000000000001" customHeight="1" x14ac:dyDescent="0.25">
      <c r="A92" s="233" t="str">
        <f>'Core Indicators'!A:A</f>
        <v>Complex crisis in Nigeria</v>
      </c>
      <c r="B92" s="233" t="str">
        <f>'Core Indicators'!B:B</f>
        <v>Conflict,Displacement,Violence</v>
      </c>
      <c r="C92" s="233" t="str">
        <f>'Core Indicators'!C92</f>
        <v>NGA001</v>
      </c>
      <c r="D92" s="233" t="str">
        <f>'Core Indicators'!D92</f>
        <v>Nigeria</v>
      </c>
      <c r="E92" s="233" t="str">
        <f>'Core Indicators'!E92</f>
        <v>NGA</v>
      </c>
      <c r="F92" s="42">
        <f>'Core Indicators'!O92</f>
        <v>910770</v>
      </c>
      <c r="G92" s="42">
        <f>'Core Indicators'!W92</f>
        <v>222847000</v>
      </c>
      <c r="H92" s="42">
        <f>'Core Indicators'!AE92</f>
        <v>23152000</v>
      </c>
      <c r="I92" s="42">
        <f>'Core Indicators'!AM92</f>
        <v>6104000</v>
      </c>
      <c r="J92" s="42">
        <f>'Core Indicators'!AU92</f>
        <v>2416</v>
      </c>
      <c r="K92" s="42">
        <f>'Core Indicators'!BC92</f>
        <v>5934949</v>
      </c>
      <c r="L92" s="42">
        <f>'Core Indicators'!BK92</f>
        <v>4715</v>
      </c>
      <c r="M92" s="42">
        <f>'Core Indicators'!BS92</f>
        <v>174000</v>
      </c>
      <c r="N92" s="42" t="str">
        <f>'Core Indicators'!CA92</f>
        <v>x</v>
      </c>
      <c r="O92" s="42" t="e">
        <f>'Core Indicators'!CI92</f>
        <v>#N/A</v>
      </c>
      <c r="P92" s="42" t="str">
        <f>'Core Indicators'!CQ92</f>
        <v>x</v>
      </c>
      <c r="Q92" s="42">
        <f>'Core Indicators'!DG92</f>
        <v>199695000</v>
      </c>
      <c r="R92" s="42">
        <f>'Core Indicators'!DO92</f>
        <v>7800000</v>
      </c>
      <c r="S92" s="42">
        <f>'Core Indicators'!DW92</f>
        <v>12630000</v>
      </c>
      <c r="T92" s="42">
        <f>'Core Indicators'!EE92</f>
        <v>2522000</v>
      </c>
      <c r="U92" s="42">
        <f>'Core Indicators'!EM92</f>
        <v>200000</v>
      </c>
      <c r="V92" s="42">
        <f>'Core Indicators'!FC92</f>
        <v>5</v>
      </c>
      <c r="W92" s="42" t="str">
        <f>'Core Indicators'!FK92</f>
        <v>x</v>
      </c>
      <c r="X92" s="42">
        <f>'Core Indicators'!FS92</f>
        <v>800000</v>
      </c>
      <c r="Y92" s="42">
        <f>'Core Indicators'!GA92</f>
        <v>1</v>
      </c>
      <c r="Z92" s="42">
        <f>'Core Indicators'!GI92</f>
        <v>3</v>
      </c>
      <c r="AA92" s="42">
        <f>'Core Indicators'!GQ92</f>
        <v>1</v>
      </c>
      <c r="AB92" s="42">
        <f>'Core Indicators'!GY92</f>
        <v>1</v>
      </c>
      <c r="AC92" s="42">
        <f>'Core Indicators'!HG92</f>
        <v>2</v>
      </c>
      <c r="AD92" s="42">
        <f>'Core Indicators'!HO92</f>
        <v>3</v>
      </c>
      <c r="AE92" s="42">
        <f>'Core Indicators'!HW92</f>
        <v>3</v>
      </c>
      <c r="AF92" s="42">
        <f>'Core Indicators'!IE92</f>
        <v>1</v>
      </c>
      <c r="AG92" s="42">
        <f>'Core Indicators'!IM92</f>
        <v>3</v>
      </c>
    </row>
    <row r="93" spans="1:33" ht="20.100000000000001" customHeight="1" x14ac:dyDescent="0.25">
      <c r="A93" s="62" t="str">
        <f>'Core Indicators'!A:A</f>
        <v>Middle belt conflict</v>
      </c>
      <c r="B93" s="62" t="str">
        <f>'Core Indicators'!B:B</f>
        <v>Violence</v>
      </c>
      <c r="C93" s="62" t="str">
        <f>'Core Indicators'!C93</f>
        <v>NGA003</v>
      </c>
      <c r="D93" s="62" t="str">
        <f>'Core Indicators'!D93</f>
        <v>Nigeria</v>
      </c>
      <c r="E93" s="62" t="str">
        <f>'Core Indicators'!E93</f>
        <v>NGA</v>
      </c>
      <c r="F93" s="41">
        <f>'Core Indicators'!O93</f>
        <v>142964</v>
      </c>
      <c r="G93" s="41">
        <f>'Core Indicators'!W93</f>
        <v>15532000</v>
      </c>
      <c r="H93" s="41">
        <f>'Core Indicators'!AE93</f>
        <v>2161000</v>
      </c>
      <c r="I93" s="41">
        <f>'Core Indicators'!AM93</f>
        <v>581000</v>
      </c>
      <c r="J93" s="41" t="str">
        <f>'Core Indicators'!AU93</f>
        <v>x</v>
      </c>
      <c r="K93" s="41" t="str">
        <f>'Core Indicators'!BC93</f>
        <v>x</v>
      </c>
      <c r="L93" s="41">
        <f>'Core Indicators'!BK93</f>
        <v>449</v>
      </c>
      <c r="M93" s="41" t="str">
        <f>'Core Indicators'!BS93</f>
        <v>x</v>
      </c>
      <c r="N93" s="41" t="str">
        <f>'Core Indicators'!CA93</f>
        <v>x</v>
      </c>
      <c r="O93" s="41" t="e">
        <f>'Core Indicators'!CI93</f>
        <v>#N/A</v>
      </c>
      <c r="P93" s="41" t="str">
        <f>'Core Indicators'!CQ93</f>
        <v>x</v>
      </c>
      <c r="Q93" s="41">
        <f>'Core Indicators'!DG93</f>
        <v>13372000</v>
      </c>
      <c r="R93" s="41">
        <f>'Core Indicators'!DO93</f>
        <v>0</v>
      </c>
      <c r="S93" s="41">
        <f>'Core Indicators'!DW93</f>
        <v>2014000</v>
      </c>
      <c r="T93" s="41">
        <f>'Core Indicators'!EE93</f>
        <v>147000</v>
      </c>
      <c r="U93" s="41">
        <f>'Core Indicators'!EM93</f>
        <v>0</v>
      </c>
      <c r="V93" s="41">
        <f>'Core Indicators'!FC93</f>
        <v>5</v>
      </c>
      <c r="W93" s="41" t="str">
        <f>'Core Indicators'!FK93</f>
        <v>x</v>
      </c>
      <c r="X93" s="41" t="str">
        <f>'Core Indicators'!FS93</f>
        <v>x</v>
      </c>
      <c r="Y93" s="41">
        <f>'Core Indicators'!GA93</f>
        <v>1</v>
      </c>
      <c r="Z93" s="41">
        <f>'Core Indicators'!GI93</f>
        <v>2</v>
      </c>
      <c r="AA93" s="41">
        <f>'Core Indicators'!GQ93</f>
        <v>0</v>
      </c>
      <c r="AB93" s="41">
        <f>'Core Indicators'!GY93</f>
        <v>0</v>
      </c>
      <c r="AC93" s="41">
        <f>'Core Indicators'!HG93</f>
        <v>0</v>
      </c>
      <c r="AD93" s="41">
        <f>'Core Indicators'!HO93</f>
        <v>0</v>
      </c>
      <c r="AE93" s="41">
        <f>'Core Indicators'!HW93</f>
        <v>2</v>
      </c>
      <c r="AF93" s="41">
        <f>'Core Indicators'!IE93</f>
        <v>1</v>
      </c>
      <c r="AG93" s="41">
        <f>'Core Indicators'!IM93</f>
        <v>3</v>
      </c>
    </row>
    <row r="94" spans="1:33" ht="20.100000000000001" customHeight="1" x14ac:dyDescent="0.25">
      <c r="A94" s="233" t="str">
        <f>'Core Indicators'!A:A</f>
        <v>Boko Haram crisis in Nigeria</v>
      </c>
      <c r="B94" s="233" t="str">
        <f>'Core Indicators'!B:B</f>
        <v>Conflict,Displacement</v>
      </c>
      <c r="C94" s="233" t="str">
        <f>'Core Indicators'!C94</f>
        <v>NGA004</v>
      </c>
      <c r="D94" s="233" t="str">
        <f>'Core Indicators'!D94</f>
        <v>Nigeria</v>
      </c>
      <c r="E94" s="233" t="str">
        <f>'Core Indicators'!E94</f>
        <v>NGA</v>
      </c>
      <c r="F94" s="42">
        <f>'Core Indicators'!O94</f>
        <v>157918</v>
      </c>
      <c r="G94" s="42">
        <f>'Core Indicators'!W94</f>
        <v>16100000</v>
      </c>
      <c r="H94" s="42">
        <f>'Core Indicators'!AE94</f>
        <v>16100000</v>
      </c>
      <c r="I94" s="42">
        <f>'Core Indicators'!AM94</f>
        <v>4765000</v>
      </c>
      <c r="J94" s="42" t="str">
        <f>'Core Indicators'!AU94</f>
        <v>x</v>
      </c>
      <c r="K94" s="42">
        <f>'Core Indicators'!BC94</f>
        <v>1529500</v>
      </c>
      <c r="L94" s="42">
        <f>'Core Indicators'!BK94</f>
        <v>1722</v>
      </c>
      <c r="M94" s="42" t="str">
        <f>'Core Indicators'!BS94</f>
        <v>x</v>
      </c>
      <c r="N94" s="42" t="str">
        <f>'Core Indicators'!CA94</f>
        <v>x</v>
      </c>
      <c r="O94" s="42" t="e">
        <f>'Core Indicators'!CI94</f>
        <v>#N/A</v>
      </c>
      <c r="P94" s="42" t="str">
        <f>'Core Indicators'!CQ94</f>
        <v>x</v>
      </c>
      <c r="Q94" s="42">
        <f>'Core Indicators'!DG94</f>
        <v>0</v>
      </c>
      <c r="R94" s="42">
        <f>'Core Indicators'!DO94</f>
        <v>7800000</v>
      </c>
      <c r="S94" s="42">
        <f>'Core Indicators'!DW94</f>
        <v>5900000</v>
      </c>
      <c r="T94" s="42">
        <f>'Core Indicators'!EE94</f>
        <v>2200000</v>
      </c>
      <c r="U94" s="42">
        <f>'Core Indicators'!EM94</f>
        <v>200000</v>
      </c>
      <c r="V94" s="42">
        <f>'Core Indicators'!FC94</f>
        <v>4</v>
      </c>
      <c r="W94" s="42" t="str">
        <f>'Core Indicators'!FK94</f>
        <v>x</v>
      </c>
      <c r="X94" s="42">
        <f>'Core Indicators'!FS94</f>
        <v>800000</v>
      </c>
      <c r="Y94" s="42">
        <f>'Core Indicators'!GA94</f>
        <v>1</v>
      </c>
      <c r="Z94" s="42">
        <f>'Core Indicators'!GI94</f>
        <v>3</v>
      </c>
      <c r="AA94" s="42">
        <f>'Core Indicators'!GQ94</f>
        <v>1</v>
      </c>
      <c r="AB94" s="42">
        <f>'Core Indicators'!GY94</f>
        <v>1</v>
      </c>
      <c r="AC94" s="42">
        <f>'Core Indicators'!HG94</f>
        <v>2</v>
      </c>
      <c r="AD94" s="42">
        <f>'Core Indicators'!HO94</f>
        <v>3</v>
      </c>
      <c r="AE94" s="42">
        <f>'Core Indicators'!HW94</f>
        <v>3</v>
      </c>
      <c r="AF94" s="42">
        <f>'Core Indicators'!IE94</f>
        <v>1</v>
      </c>
      <c r="AG94" s="42">
        <f>'Core Indicators'!IM94</f>
        <v>3</v>
      </c>
    </row>
    <row r="95" spans="1:33" ht="20.100000000000001" customHeight="1" x14ac:dyDescent="0.25">
      <c r="A95" s="62" t="str">
        <f>'Core Indicators'!A:A</f>
        <v>Northwest Banditry</v>
      </c>
      <c r="B95" s="62" t="str">
        <f>'Core Indicators'!B:B</f>
        <v>Violence,Displacement</v>
      </c>
      <c r="C95" s="62" t="str">
        <f>'Core Indicators'!C95</f>
        <v>NGA007</v>
      </c>
      <c r="D95" s="62" t="str">
        <f>'Core Indicators'!D95</f>
        <v>Nigeria</v>
      </c>
      <c r="E95" s="62" t="str">
        <f>'Core Indicators'!E95</f>
        <v>NGA</v>
      </c>
      <c r="F95" s="41">
        <f>'Core Indicators'!O95</f>
        <v>237708</v>
      </c>
      <c r="G95" s="41">
        <f>'Core Indicators'!W95</f>
        <v>41531000</v>
      </c>
      <c r="H95" s="41">
        <f>'Core Indicators'!AE95</f>
        <v>4783000</v>
      </c>
      <c r="I95" s="41">
        <f>'Core Indicators'!AM95</f>
        <v>649000</v>
      </c>
      <c r="J95" s="41" t="str">
        <f>'Core Indicators'!AU95</f>
        <v>x</v>
      </c>
      <c r="K95" s="41" t="str">
        <f>'Core Indicators'!BC95</f>
        <v>x</v>
      </c>
      <c r="L95" s="41">
        <f>'Core Indicators'!BK95</f>
        <v>1728</v>
      </c>
      <c r="M95" s="41" t="str">
        <f>'Core Indicators'!BS95</f>
        <v>x</v>
      </c>
      <c r="N95" s="41" t="str">
        <f>'Core Indicators'!CA95</f>
        <v>x</v>
      </c>
      <c r="O95" s="41" t="e">
        <f>'Core Indicators'!CI95</f>
        <v>#N/A</v>
      </c>
      <c r="P95" s="41">
        <f>'Core Indicators'!CQ95</f>
        <v>49</v>
      </c>
      <c r="Q95" s="41">
        <f>'Core Indicators'!DG95</f>
        <v>36748000</v>
      </c>
      <c r="R95" s="41">
        <f>'Core Indicators'!DO95</f>
        <v>0</v>
      </c>
      <c r="S95" s="41">
        <f>'Core Indicators'!DW95</f>
        <v>4608000</v>
      </c>
      <c r="T95" s="41">
        <f>'Core Indicators'!EE95</f>
        <v>176000</v>
      </c>
      <c r="U95" s="41">
        <f>'Core Indicators'!EM95</f>
        <v>0</v>
      </c>
      <c r="V95" s="41">
        <f>'Core Indicators'!FC95</f>
        <v>5</v>
      </c>
      <c r="W95" s="41" t="str">
        <f>'Core Indicators'!FK95</f>
        <v>x</v>
      </c>
      <c r="X95" s="41" t="str">
        <f>'Core Indicators'!FS95</f>
        <v>x</v>
      </c>
      <c r="Y95" s="41">
        <f>'Core Indicators'!GA95</f>
        <v>1</v>
      </c>
      <c r="Z95" s="41">
        <f>'Core Indicators'!GI95</f>
        <v>2</v>
      </c>
      <c r="AA95" s="41">
        <f>'Core Indicators'!GQ95</f>
        <v>0</v>
      </c>
      <c r="AB95" s="41">
        <f>'Core Indicators'!GY95</f>
        <v>0</v>
      </c>
      <c r="AC95" s="41">
        <f>'Core Indicators'!HG95</f>
        <v>0</v>
      </c>
      <c r="AD95" s="41">
        <f>'Core Indicators'!HO95</f>
        <v>2</v>
      </c>
      <c r="AE95" s="41">
        <f>'Core Indicators'!HW95</f>
        <v>2</v>
      </c>
      <c r="AF95" s="41">
        <f>'Core Indicators'!IE95</f>
        <v>1</v>
      </c>
      <c r="AG95" s="41">
        <f>'Core Indicators'!IM95</f>
        <v>3</v>
      </c>
    </row>
    <row r="96" spans="1:33" ht="20.100000000000001" customHeight="1" x14ac:dyDescent="0.25">
      <c r="A96" s="233" t="str">
        <f>'Core Indicators'!A:A</f>
        <v>Cameroonian Refugees in Nigeria</v>
      </c>
      <c r="B96" s="233" t="str">
        <f>'Core Indicators'!B:B</f>
        <v>Displacement</v>
      </c>
      <c r="C96" s="233" t="str">
        <f>'Core Indicators'!C96</f>
        <v>NGA008</v>
      </c>
      <c r="D96" s="233" t="str">
        <f>'Core Indicators'!D96</f>
        <v>Nigeria</v>
      </c>
      <c r="E96" s="233" t="str">
        <f>'Core Indicators'!E96</f>
        <v>NGA</v>
      </c>
      <c r="F96" s="42">
        <f>'Core Indicators'!O96</f>
        <v>108869</v>
      </c>
      <c r="G96" s="42">
        <f>'Core Indicators'!W96</f>
        <v>12675000</v>
      </c>
      <c r="H96" s="42">
        <f>'Core Indicators'!AE96</f>
        <v>108000</v>
      </c>
      <c r="I96" s="42">
        <f>'Core Indicators'!AM96</f>
        <v>108000</v>
      </c>
      <c r="J96" s="42" t="str">
        <f>'Core Indicators'!AU96</f>
        <v>x</v>
      </c>
      <c r="K96" s="42" t="str">
        <f>'Core Indicators'!BC96</f>
        <v>x</v>
      </c>
      <c r="L96" s="42" t="str">
        <f>'Core Indicators'!BK96</f>
        <v>x</v>
      </c>
      <c r="M96" s="42" t="str">
        <f>'Core Indicators'!BS96</f>
        <v>x</v>
      </c>
      <c r="N96" s="42" t="str">
        <f>'Core Indicators'!CA96</f>
        <v>x</v>
      </c>
      <c r="O96" s="42" t="e">
        <f>'Core Indicators'!CI96</f>
        <v>#N/A</v>
      </c>
      <c r="P96" s="42" t="str">
        <f>'Core Indicators'!CQ96</f>
        <v>x</v>
      </c>
      <c r="Q96" s="42">
        <f>'Core Indicators'!DG96</f>
        <v>12567000</v>
      </c>
      <c r="R96" s="42">
        <f>'Core Indicators'!DO96</f>
        <v>0</v>
      </c>
      <c r="S96" s="42">
        <f>'Core Indicators'!DW96</f>
        <v>108000</v>
      </c>
      <c r="T96" s="42">
        <f>'Core Indicators'!EE96</f>
        <v>0</v>
      </c>
      <c r="U96" s="42">
        <f>'Core Indicators'!EM96</f>
        <v>0</v>
      </c>
      <c r="V96" s="42">
        <f>'Core Indicators'!FC96</f>
        <v>2139</v>
      </c>
      <c r="W96" s="42" t="str">
        <f>'Core Indicators'!FK96</f>
        <v>x</v>
      </c>
      <c r="X96" s="42" t="str">
        <f>'Core Indicators'!FS96</f>
        <v>x</v>
      </c>
      <c r="Y96" s="42">
        <f>'Core Indicators'!GA96</f>
        <v>1</v>
      </c>
      <c r="Z96" s="42">
        <f>'Core Indicators'!GI96</f>
        <v>3</v>
      </c>
      <c r="AA96" s="42">
        <f>'Core Indicators'!GQ96</f>
        <v>0</v>
      </c>
      <c r="AB96" s="42">
        <f>'Core Indicators'!GY96</f>
        <v>0</v>
      </c>
      <c r="AC96" s="42">
        <f>'Core Indicators'!HG96</f>
        <v>0</v>
      </c>
      <c r="AD96" s="42">
        <f>'Core Indicators'!HO96</f>
        <v>0</v>
      </c>
      <c r="AE96" s="42">
        <f>'Core Indicators'!HW96</f>
        <v>0</v>
      </c>
      <c r="AF96" s="42">
        <f>'Core Indicators'!IE96</f>
        <v>1</v>
      </c>
      <c r="AG96" s="42">
        <f>'Core Indicators'!IM96</f>
        <v>3</v>
      </c>
    </row>
    <row r="97" spans="1:33" ht="20.100000000000001" customHeight="1" x14ac:dyDescent="0.25">
      <c r="A97" s="62" t="str">
        <f>'Core Indicators'!A:A</f>
        <v>Socioeconomic crisis in Nicaragua</v>
      </c>
      <c r="B97" s="62" t="str">
        <f>'Core Indicators'!B:B</f>
        <v>Socio-political</v>
      </c>
      <c r="C97" s="62" t="str">
        <f>'Core Indicators'!C97</f>
        <v>NIC001</v>
      </c>
      <c r="D97" s="62" t="str">
        <f>'Core Indicators'!D97</f>
        <v>Nicaragua</v>
      </c>
      <c r="E97" s="62" t="str">
        <f>'Core Indicators'!E97</f>
        <v>NIC</v>
      </c>
      <c r="F97" s="41">
        <f>'Core Indicators'!O97</f>
        <v>120340</v>
      </c>
      <c r="G97" s="41">
        <f>'Core Indicators'!W97</f>
        <v>6201000</v>
      </c>
      <c r="H97" s="41">
        <f>'Core Indicators'!AE97</f>
        <v>200000</v>
      </c>
      <c r="I97" s="41">
        <f>'Core Indicators'!AM97</f>
        <v>200000</v>
      </c>
      <c r="J97" s="41" t="str">
        <f>'Core Indicators'!AU97</f>
        <v>x</v>
      </c>
      <c r="K97" s="41" t="str">
        <f>'Core Indicators'!BC97</f>
        <v>x</v>
      </c>
      <c r="L97" s="41">
        <f>'Core Indicators'!BK97</f>
        <v>7</v>
      </c>
      <c r="M97" s="41" t="str">
        <f>'Core Indicators'!BS97</f>
        <v>x</v>
      </c>
      <c r="N97" s="41" t="str">
        <f>'Core Indicators'!CA97</f>
        <v>x</v>
      </c>
      <c r="O97" s="41" t="e">
        <f>'Core Indicators'!CI97</f>
        <v>#N/A</v>
      </c>
      <c r="P97" s="41" t="str">
        <f>'Core Indicators'!CQ97</f>
        <v>x</v>
      </c>
      <c r="Q97" s="41">
        <f>'Core Indicators'!DG97</f>
        <v>6001000</v>
      </c>
      <c r="R97" s="41">
        <f>'Core Indicators'!DO97</f>
        <v>200000</v>
      </c>
      <c r="S97" s="41" t="str">
        <f>'Core Indicators'!DW97</f>
        <v>x</v>
      </c>
      <c r="T97" s="41" t="str">
        <f>'Core Indicators'!EE97</f>
        <v>x</v>
      </c>
      <c r="U97" s="41" t="str">
        <f>'Core Indicators'!EM97</f>
        <v>x</v>
      </c>
      <c r="V97" s="41" t="str">
        <f>'Core Indicators'!FC97</f>
        <v>x</v>
      </c>
      <c r="W97" s="41" t="str">
        <f>'Core Indicators'!FK97</f>
        <v>x</v>
      </c>
      <c r="X97" s="41" t="str">
        <f>'Core Indicators'!FS97</f>
        <v>x</v>
      </c>
      <c r="Y97" s="41">
        <f>'Core Indicators'!GA97</f>
        <v>2</v>
      </c>
      <c r="Z97" s="41">
        <f>'Core Indicators'!GI97</f>
        <v>0</v>
      </c>
      <c r="AA97" s="41">
        <f>'Core Indicators'!GQ97</f>
        <v>3</v>
      </c>
      <c r="AB97" s="41">
        <f>'Core Indicators'!GY97</f>
        <v>0</v>
      </c>
      <c r="AC97" s="41">
        <f>'Core Indicators'!HG97</f>
        <v>3</v>
      </c>
      <c r="AD97" s="41">
        <f>'Core Indicators'!HO97</f>
        <v>1</v>
      </c>
      <c r="AE97" s="41">
        <f>'Core Indicators'!HW97</f>
        <v>1</v>
      </c>
      <c r="AF97" s="41">
        <f>'Core Indicators'!IE97</f>
        <v>0</v>
      </c>
      <c r="AG97" s="41">
        <f>'Core Indicators'!IM97</f>
        <v>1</v>
      </c>
    </row>
    <row r="98" spans="1:33" ht="20.100000000000001" customHeight="1" x14ac:dyDescent="0.25">
      <c r="A98" s="233" t="str">
        <f>'Core Indicators'!A:A</f>
        <v>Complex crisis in Pakistan</v>
      </c>
      <c r="B98" s="233" t="str">
        <f>'Core Indicators'!B:B</f>
        <v>Displacement,Conflict</v>
      </c>
      <c r="C98" s="233" t="str">
        <f>'Core Indicators'!C98</f>
        <v>PAK001</v>
      </c>
      <c r="D98" s="233" t="str">
        <f>'Core Indicators'!D98</f>
        <v>Pakistan</v>
      </c>
      <c r="E98" s="233" t="str">
        <f>'Core Indicators'!E98</f>
        <v>PAK</v>
      </c>
      <c r="F98" s="42">
        <f>'Core Indicators'!O98</f>
        <v>770880</v>
      </c>
      <c r="G98" s="42">
        <f>'Core Indicators'!W98</f>
        <v>239633000</v>
      </c>
      <c r="H98" s="42">
        <f>'Core Indicators'!AE98</f>
        <v>52480000</v>
      </c>
      <c r="I98" s="42">
        <f>'Core Indicators'!AM98</f>
        <v>3811000</v>
      </c>
      <c r="J98" s="42">
        <f>'Core Indicators'!AU98</f>
        <v>12900</v>
      </c>
      <c r="K98" s="42" t="str">
        <f>'Core Indicators'!BC98</f>
        <v>x</v>
      </c>
      <c r="L98" s="42">
        <f>'Core Indicators'!BK98</f>
        <v>997</v>
      </c>
      <c r="M98" s="42">
        <f>'Core Indicators'!BS98</f>
        <v>1200000</v>
      </c>
      <c r="N98" s="42">
        <f>'Core Indicators'!CA98</f>
        <v>805000</v>
      </c>
      <c r="O98" s="42" t="e">
        <f>'Core Indicators'!CI98</f>
        <v>#N/A</v>
      </c>
      <c r="P98" s="42" t="str">
        <f>'Core Indicators'!CQ98</f>
        <v>x</v>
      </c>
      <c r="Q98" s="42">
        <f>'Core Indicators'!DG98</f>
        <v>187153000</v>
      </c>
      <c r="R98" s="42">
        <f>'Core Indicators'!DO98</f>
        <v>31880000</v>
      </c>
      <c r="S98" s="42">
        <f>'Core Indicators'!DW98</f>
        <v>17979000</v>
      </c>
      <c r="T98" s="42">
        <f>'Core Indicators'!EE98</f>
        <v>2621000</v>
      </c>
      <c r="U98" s="42">
        <f>'Core Indicators'!EM98</f>
        <v>0</v>
      </c>
      <c r="V98" s="42">
        <f>'Core Indicators'!FC98</f>
        <v>5</v>
      </c>
      <c r="W98" s="42" t="str">
        <f>'Core Indicators'!FK98</f>
        <v>x</v>
      </c>
      <c r="X98" s="42" t="str">
        <f>'Core Indicators'!FS98</f>
        <v>x</v>
      </c>
      <c r="Y98" s="42">
        <f>'Core Indicators'!GA98</f>
        <v>2</v>
      </c>
      <c r="Z98" s="42">
        <f>'Core Indicators'!GI98</f>
        <v>1</v>
      </c>
      <c r="AA98" s="42">
        <f>'Core Indicators'!GQ98</f>
        <v>1</v>
      </c>
      <c r="AB98" s="42">
        <f>'Core Indicators'!GY98</f>
        <v>1</v>
      </c>
      <c r="AC98" s="42">
        <f>'Core Indicators'!HG98</f>
        <v>0</v>
      </c>
      <c r="AD98" s="42">
        <f>'Core Indicators'!HO98</f>
        <v>2</v>
      </c>
      <c r="AE98" s="42">
        <f>'Core Indicators'!HW98</f>
        <v>0</v>
      </c>
      <c r="AF98" s="42">
        <f>'Core Indicators'!IE98</f>
        <v>1</v>
      </c>
      <c r="AG98" s="42">
        <f>'Core Indicators'!IM98</f>
        <v>3</v>
      </c>
    </row>
    <row r="99" spans="1:33" ht="20.100000000000001" customHeight="1" x14ac:dyDescent="0.25">
      <c r="A99" s="62" t="str">
        <f>'Core Indicators'!A:A</f>
        <v>Kashmir conflict in Pakistan</v>
      </c>
      <c r="B99" s="62" t="str">
        <f>'Core Indicators'!B:B</f>
        <v>Conflict</v>
      </c>
      <c r="C99" s="62" t="str">
        <f>'Core Indicators'!C99</f>
        <v>PAK004</v>
      </c>
      <c r="D99" s="62" t="str">
        <f>'Core Indicators'!D99</f>
        <v>Pakistan</v>
      </c>
      <c r="E99" s="62" t="str">
        <f>'Core Indicators'!E99</f>
        <v>PAK</v>
      </c>
      <c r="F99" s="41">
        <f>'Core Indicators'!O99</f>
        <v>13297</v>
      </c>
      <c r="G99" s="41">
        <f>'Core Indicators'!W99</f>
        <v>4240000</v>
      </c>
      <c r="H99" s="41" t="str">
        <f>'Core Indicators'!AE99</f>
        <v>x</v>
      </c>
      <c r="I99" s="41" t="str">
        <f>'Core Indicators'!AM99</f>
        <v>x</v>
      </c>
      <c r="J99" s="41" t="str">
        <f>'Core Indicators'!AU99</f>
        <v>x</v>
      </c>
      <c r="K99" s="41" t="str">
        <f>'Core Indicators'!BC99</f>
        <v>x</v>
      </c>
      <c r="L99" s="41">
        <f>'Core Indicators'!BK99</f>
        <v>0</v>
      </c>
      <c r="M99" s="41" t="str">
        <f>'Core Indicators'!BS99</f>
        <v>x</v>
      </c>
      <c r="N99" s="41" t="str">
        <f>'Core Indicators'!CA99</f>
        <v>x</v>
      </c>
      <c r="O99" s="41" t="e">
        <f>'Core Indicators'!CI99</f>
        <v>#N/A</v>
      </c>
      <c r="P99" s="41" t="str">
        <f>'Core Indicators'!CQ99</f>
        <v>x</v>
      </c>
      <c r="Q99" s="41" t="str">
        <f>'Core Indicators'!DG99</f>
        <v>x</v>
      </c>
      <c r="R99" s="41" t="str">
        <f>'Core Indicators'!DO99</f>
        <v>x</v>
      </c>
      <c r="S99" s="41" t="str">
        <f>'Core Indicators'!DW99</f>
        <v>x</v>
      </c>
      <c r="T99" s="41" t="str">
        <f>'Core Indicators'!EE99</f>
        <v>x</v>
      </c>
      <c r="U99" s="41" t="str">
        <f>'Core Indicators'!EM99</f>
        <v>x</v>
      </c>
      <c r="V99" s="41">
        <f>'Core Indicators'!FC99</f>
        <v>3</v>
      </c>
      <c r="W99" s="41" t="str">
        <f>'Core Indicators'!FK99</f>
        <v>x</v>
      </c>
      <c r="X99" s="41" t="str">
        <f>'Core Indicators'!FS99</f>
        <v>x</v>
      </c>
      <c r="Y99" s="41">
        <f>'Core Indicators'!GA99</f>
        <v>2</v>
      </c>
      <c r="Z99" s="41">
        <f>'Core Indicators'!GI99</f>
        <v>1</v>
      </c>
      <c r="AA99" s="41">
        <f>'Core Indicators'!GQ99</f>
        <v>1</v>
      </c>
      <c r="AB99" s="41">
        <f>'Core Indicators'!GY99</f>
        <v>0</v>
      </c>
      <c r="AC99" s="41">
        <f>'Core Indicators'!HG99</f>
        <v>0</v>
      </c>
      <c r="AD99" s="41">
        <f>'Core Indicators'!HO99</f>
        <v>2</v>
      </c>
      <c r="AE99" s="41">
        <f>'Core Indicators'!HW99</f>
        <v>0</v>
      </c>
      <c r="AF99" s="41">
        <f>'Core Indicators'!IE99</f>
        <v>1</v>
      </c>
      <c r="AG99" s="41">
        <f>'Core Indicators'!IM99</f>
        <v>3</v>
      </c>
    </row>
    <row r="100" spans="1:33" ht="20.100000000000001" customHeight="1" x14ac:dyDescent="0.25">
      <c r="A100" s="233" t="str">
        <f>'Core Indicators'!A:A</f>
        <v xml:space="preserve">Floods in Pakistan </v>
      </c>
      <c r="B100" s="233" t="str">
        <f>'Core Indicators'!B:B</f>
        <v>Other seasonal event</v>
      </c>
      <c r="C100" s="233" t="str">
        <f>'Core Indicators'!C100</f>
        <v>PAK005</v>
      </c>
      <c r="D100" s="233" t="str">
        <f>'Core Indicators'!D100</f>
        <v>Pakistan</v>
      </c>
      <c r="E100" s="233" t="str">
        <f>'Core Indicators'!E100</f>
        <v>PAK</v>
      </c>
      <c r="F100" s="42">
        <f>'Core Indicators'!O100</f>
        <v>669831</v>
      </c>
      <c r="G100" s="42">
        <f>'Core Indicators'!W100</f>
        <v>33000000</v>
      </c>
      <c r="H100" s="42">
        <f>'Core Indicators'!AE100</f>
        <v>33000000</v>
      </c>
      <c r="I100" s="42">
        <f>'Core Indicators'!AM100</f>
        <v>31000</v>
      </c>
      <c r="J100" s="42">
        <f>'Core Indicators'!AU100</f>
        <v>12900</v>
      </c>
      <c r="K100" s="42">
        <f>'Core Indicators'!BC100</f>
        <v>0</v>
      </c>
      <c r="L100" s="42">
        <f>'Core Indicators'!BK100</f>
        <v>1739</v>
      </c>
      <c r="M100" s="42">
        <f>'Core Indicators'!BS100</f>
        <v>1200000</v>
      </c>
      <c r="N100" s="42">
        <f>'Core Indicators'!CA100</f>
        <v>805000</v>
      </c>
      <c r="O100" s="42" t="e">
        <f>'Core Indicators'!CI100</f>
        <v>#N/A</v>
      </c>
      <c r="P100" s="42">
        <f>'Core Indicators'!CQ100</f>
        <v>0</v>
      </c>
      <c r="Q100" s="42">
        <f>'Core Indicators'!DG100</f>
        <v>0</v>
      </c>
      <c r="R100" s="42">
        <f>'Core Indicators'!DO100</f>
        <v>12400000</v>
      </c>
      <c r="S100" s="42">
        <f>'Core Indicators'!DW100</f>
        <v>20570000</v>
      </c>
      <c r="T100" s="42">
        <f>'Core Indicators'!EE100</f>
        <v>30000</v>
      </c>
      <c r="U100" s="42">
        <f>'Core Indicators'!EM100</f>
        <v>0</v>
      </c>
      <c r="V100" s="42">
        <f>'Core Indicators'!FC100</f>
        <v>1</v>
      </c>
      <c r="W100" s="42" t="e">
        <f>'Core Indicators'!FK100</f>
        <v>#N/A</v>
      </c>
      <c r="X100" s="42" t="e">
        <f>'Core Indicators'!FS100</f>
        <v>#N/A</v>
      </c>
      <c r="Y100" s="42">
        <f>'Core Indicators'!GA100</f>
        <v>2</v>
      </c>
      <c r="Z100" s="42">
        <f>'Core Indicators'!GI100</f>
        <v>1</v>
      </c>
      <c r="AA100" s="42">
        <f>'Core Indicators'!GQ100</f>
        <v>1</v>
      </c>
      <c r="AB100" s="42">
        <f>'Core Indicators'!GY100</f>
        <v>1</v>
      </c>
      <c r="AC100" s="42">
        <f>'Core Indicators'!HG100</f>
        <v>0</v>
      </c>
      <c r="AD100" s="42">
        <f>'Core Indicators'!HO100</f>
        <v>1</v>
      </c>
      <c r="AE100" s="42">
        <f>'Core Indicators'!HW100</f>
        <v>0</v>
      </c>
      <c r="AF100" s="42">
        <f>'Core Indicators'!IE100</f>
        <v>1</v>
      </c>
      <c r="AG100" s="42">
        <f>'Core Indicators'!IM100</f>
        <v>3</v>
      </c>
    </row>
    <row r="101" spans="1:33" ht="20.100000000000001" customHeight="1" x14ac:dyDescent="0.25">
      <c r="A101" s="62" t="str">
        <f>'Core Indicators'!A:A</f>
        <v>Venezuela displacement in Panama</v>
      </c>
      <c r="B101" s="62" t="str">
        <f>'Core Indicators'!B:B</f>
        <v>Displacement</v>
      </c>
      <c r="C101" s="62" t="str">
        <f>'Core Indicators'!C101</f>
        <v>PAN002</v>
      </c>
      <c r="D101" s="62" t="str">
        <f>'Core Indicators'!D101</f>
        <v>Panama</v>
      </c>
      <c r="E101" s="62" t="str">
        <f>'Core Indicators'!E101</f>
        <v>PAN</v>
      </c>
      <c r="F101" s="41">
        <f>'Core Indicators'!O101</f>
        <v>74177</v>
      </c>
      <c r="G101" s="41">
        <f>'Core Indicators'!W101</f>
        <v>145000</v>
      </c>
      <c r="H101" s="41">
        <f>'Core Indicators'!AE101</f>
        <v>73000</v>
      </c>
      <c r="I101" s="41">
        <f>'Core Indicators'!AM101</f>
        <v>145000</v>
      </c>
      <c r="J101" s="41" t="str">
        <f>'Core Indicators'!AU101</f>
        <v>x</v>
      </c>
      <c r="K101" s="41" t="str">
        <f>'Core Indicators'!BC101</f>
        <v>x</v>
      </c>
      <c r="L101" s="41">
        <f>'Core Indicators'!BK101</f>
        <v>89</v>
      </c>
      <c r="M101" s="41" t="str">
        <f>'Core Indicators'!BS101</f>
        <v>x</v>
      </c>
      <c r="N101" s="41" t="str">
        <f>'Core Indicators'!CA101</f>
        <v>x</v>
      </c>
      <c r="O101" s="41" t="e">
        <f>'Core Indicators'!CI101</f>
        <v>#N/A</v>
      </c>
      <c r="P101" s="41" t="str">
        <f>'Core Indicators'!CQ101</f>
        <v>x</v>
      </c>
      <c r="Q101" s="41">
        <f>'Core Indicators'!DG101</f>
        <v>72000</v>
      </c>
      <c r="R101" s="41">
        <f>'Core Indicators'!DO101</f>
        <v>0</v>
      </c>
      <c r="S101" s="41">
        <f>'Core Indicators'!DW101</f>
        <v>73000</v>
      </c>
      <c r="T101" s="41">
        <f>'Core Indicators'!EE101</f>
        <v>0</v>
      </c>
      <c r="U101" s="41">
        <f>'Core Indicators'!EM101</f>
        <v>0</v>
      </c>
      <c r="V101" s="41">
        <f>'Core Indicators'!FC101</f>
        <v>2</v>
      </c>
      <c r="W101" s="41" t="str">
        <f>'Core Indicators'!FK101</f>
        <v>x</v>
      </c>
      <c r="X101" s="41" t="str">
        <f>'Core Indicators'!FS101</f>
        <v>x</v>
      </c>
      <c r="Y101" s="41">
        <f>'Core Indicators'!GA101</f>
        <v>0</v>
      </c>
      <c r="Z101" s="41">
        <f>'Core Indicators'!GI101</f>
        <v>1</v>
      </c>
      <c r="AA101" s="41">
        <f>'Core Indicators'!GQ101</f>
        <v>0</v>
      </c>
      <c r="AB101" s="41">
        <f>'Core Indicators'!GY101</f>
        <v>0</v>
      </c>
      <c r="AC101" s="41">
        <f>'Core Indicators'!HG101</f>
        <v>0</v>
      </c>
      <c r="AD101" s="41">
        <f>'Core Indicators'!HO101</f>
        <v>2</v>
      </c>
      <c r="AE101" s="41">
        <f>'Core Indicators'!HW101</f>
        <v>1</v>
      </c>
      <c r="AF101" s="41">
        <f>'Core Indicators'!IE101</f>
        <v>0</v>
      </c>
      <c r="AG101" s="41">
        <f>'Core Indicators'!IM101</f>
        <v>3</v>
      </c>
    </row>
    <row r="102" spans="1:33" ht="20.100000000000001" customHeight="1" x14ac:dyDescent="0.25">
      <c r="A102" s="233" t="str">
        <f>'Core Indicators'!A:A</f>
        <v>Venezuela displacement in Peru</v>
      </c>
      <c r="B102" s="233" t="str">
        <f>'Core Indicators'!B:B</f>
        <v>Displacement</v>
      </c>
      <c r="C102" s="233" t="str">
        <f>'Core Indicators'!C102</f>
        <v>PER002</v>
      </c>
      <c r="D102" s="233" t="str">
        <f>'Core Indicators'!D102</f>
        <v>Peru</v>
      </c>
      <c r="E102" s="233" t="str">
        <f>'Core Indicators'!E102</f>
        <v>PER</v>
      </c>
      <c r="F102" s="42">
        <f>'Core Indicators'!O102</f>
        <v>1280000</v>
      </c>
      <c r="G102" s="42">
        <f>'Core Indicators'!W102</f>
        <v>33359000</v>
      </c>
      <c r="H102" s="42">
        <f>'Core Indicators'!AE102</f>
        <v>10081000</v>
      </c>
      <c r="I102" s="42">
        <f>'Core Indicators'!AM102</f>
        <v>1570000</v>
      </c>
      <c r="J102" s="42" t="str">
        <f>'Core Indicators'!AU102</f>
        <v>x</v>
      </c>
      <c r="K102" s="42" t="str">
        <f>'Core Indicators'!BC102</f>
        <v>x</v>
      </c>
      <c r="L102" s="42">
        <f>'Core Indicators'!BK102</f>
        <v>1</v>
      </c>
      <c r="M102" s="42" t="str">
        <f>'Core Indicators'!BS102</f>
        <v>x</v>
      </c>
      <c r="N102" s="42" t="str">
        <f>'Core Indicators'!CA102</f>
        <v>x</v>
      </c>
      <c r="O102" s="42" t="e">
        <f>'Core Indicators'!CI102</f>
        <v>#N/A</v>
      </c>
      <c r="P102" s="42" t="str">
        <f>'Core Indicators'!CQ102</f>
        <v>x</v>
      </c>
      <c r="Q102" s="42">
        <f>'Core Indicators'!DG102</f>
        <v>23278000</v>
      </c>
      <c r="R102" s="42">
        <f>'Core Indicators'!DO102</f>
        <v>8381000</v>
      </c>
      <c r="S102" s="42">
        <f>'Core Indicators'!DW102</f>
        <v>1700000</v>
      </c>
      <c r="T102" s="42">
        <f>'Core Indicators'!EE102</f>
        <v>0</v>
      </c>
      <c r="U102" s="42">
        <f>'Core Indicators'!EM102</f>
        <v>0</v>
      </c>
      <c r="V102" s="42">
        <f>'Core Indicators'!FC102</f>
        <v>3</v>
      </c>
      <c r="W102" s="42" t="str">
        <f>'Core Indicators'!FK102</f>
        <v>x</v>
      </c>
      <c r="X102" s="42" t="str">
        <f>'Core Indicators'!FS102</f>
        <v>x</v>
      </c>
      <c r="Y102" s="42">
        <f>'Core Indicators'!GA102</f>
        <v>0</v>
      </c>
      <c r="Z102" s="42">
        <f>'Core Indicators'!GI102</f>
        <v>0</v>
      </c>
      <c r="AA102" s="42">
        <f>'Core Indicators'!GQ102</f>
        <v>0</v>
      </c>
      <c r="AB102" s="42">
        <f>'Core Indicators'!GY102</f>
        <v>0</v>
      </c>
      <c r="AC102" s="42">
        <f>'Core Indicators'!HG102</f>
        <v>0</v>
      </c>
      <c r="AD102" s="42">
        <f>'Core Indicators'!HO102</f>
        <v>0</v>
      </c>
      <c r="AE102" s="42">
        <f>'Core Indicators'!HW102</f>
        <v>1</v>
      </c>
      <c r="AF102" s="42">
        <f>'Core Indicators'!IE102</f>
        <v>2</v>
      </c>
      <c r="AG102" s="42">
        <f>'Core Indicators'!IM102</f>
        <v>3</v>
      </c>
    </row>
    <row r="103" spans="1:33" ht="20.100000000000001" customHeight="1" x14ac:dyDescent="0.25">
      <c r="A103" s="62" t="str">
        <f>'Core Indicators'!A:A</f>
        <v>Multiple crises in the Philippines</v>
      </c>
      <c r="B103" s="62" t="str">
        <f>'Core Indicators'!B:B</f>
        <v>Conflict,Cyclone,Violence,Floods,Other seasonal event</v>
      </c>
      <c r="C103" s="62" t="str">
        <f>'Core Indicators'!C103</f>
        <v>PHL001</v>
      </c>
      <c r="D103" s="62" t="str">
        <f>'Core Indicators'!D103</f>
        <v>Philippines</v>
      </c>
      <c r="E103" s="62" t="str">
        <f>'Core Indicators'!E103</f>
        <v>PHL</v>
      </c>
      <c r="F103" s="41">
        <f>'Core Indicators'!O103</f>
        <v>300000</v>
      </c>
      <c r="G103" s="41">
        <f>'Core Indicators'!W103</f>
        <v>109033000</v>
      </c>
      <c r="H103" s="41">
        <f>'Core Indicators'!AE103</f>
        <v>8666000</v>
      </c>
      <c r="I103" s="41">
        <f>'Core Indicators'!AM103</f>
        <v>129000</v>
      </c>
      <c r="J103" s="41">
        <f>'Core Indicators'!AU103</f>
        <v>281</v>
      </c>
      <c r="K103" s="41" t="str">
        <f>'Core Indicators'!BC103</f>
        <v>x</v>
      </c>
      <c r="L103" s="41">
        <f>'Core Indicators'!BK103</f>
        <v>426</v>
      </c>
      <c r="M103" s="41">
        <f>'Core Indicators'!BS103</f>
        <v>70057</v>
      </c>
      <c r="N103" s="41">
        <f>'Core Indicators'!CA103</f>
        <v>8064</v>
      </c>
      <c r="O103" s="41" t="e">
        <f>'Core Indicators'!CI103</f>
        <v>#N/A</v>
      </c>
      <c r="P103" s="41">
        <f>'Core Indicators'!CQ103</f>
        <v>290000000</v>
      </c>
      <c r="Q103" s="41">
        <f>'Core Indicators'!DG103</f>
        <v>100368000</v>
      </c>
      <c r="R103" s="41">
        <f>'Core Indicators'!DO103</f>
        <v>8536000</v>
      </c>
      <c r="S103" s="41">
        <f>'Core Indicators'!DW103</f>
        <v>129000</v>
      </c>
      <c r="T103" s="41">
        <f>'Core Indicators'!EE103</f>
        <v>0</v>
      </c>
      <c r="U103" s="41">
        <f>'Core Indicators'!EM103</f>
        <v>0</v>
      </c>
      <c r="V103" s="41">
        <f>'Core Indicators'!FC103</f>
        <v>4</v>
      </c>
      <c r="W103" s="41" t="e">
        <f>'Core Indicators'!FK103</f>
        <v>#N/A</v>
      </c>
      <c r="X103" s="41" t="e">
        <f>'Core Indicators'!FS103</f>
        <v>#N/A</v>
      </c>
      <c r="Y103" s="41">
        <f>'Core Indicators'!GA103</f>
        <v>0</v>
      </c>
      <c r="Z103" s="41">
        <f>'Core Indicators'!GI103</f>
        <v>1</v>
      </c>
      <c r="AA103" s="41">
        <f>'Core Indicators'!GQ103</f>
        <v>0</v>
      </c>
      <c r="AB103" s="41">
        <f>'Core Indicators'!GY103</f>
        <v>0</v>
      </c>
      <c r="AC103" s="41">
        <f>'Core Indicators'!HG103</f>
        <v>0</v>
      </c>
      <c r="AD103" s="41">
        <f>'Core Indicators'!HO103</f>
        <v>0</v>
      </c>
      <c r="AE103" s="41">
        <f>'Core Indicators'!HW103</f>
        <v>0</v>
      </c>
      <c r="AF103" s="41">
        <f>'Core Indicators'!IE103</f>
        <v>1</v>
      </c>
      <c r="AG103" s="41">
        <f>'Core Indicators'!IM103</f>
        <v>3</v>
      </c>
    </row>
    <row r="104" spans="1:33" ht="20.100000000000001" customHeight="1" x14ac:dyDescent="0.25">
      <c r="A104" s="233" t="str">
        <f>'Core Indicators'!A:A</f>
        <v>Mindanao conflict</v>
      </c>
      <c r="B104" s="233" t="str">
        <f>'Core Indicators'!B:B</f>
        <v>Conflict,Violence</v>
      </c>
      <c r="C104" s="233" t="str">
        <f>'Core Indicators'!C104</f>
        <v>PHL003</v>
      </c>
      <c r="D104" s="233" t="str">
        <f>'Core Indicators'!D104</f>
        <v>Philippines</v>
      </c>
      <c r="E104" s="233" t="str">
        <f>'Core Indicators'!E104</f>
        <v>PHL</v>
      </c>
      <c r="F104" s="42">
        <f>'Core Indicators'!O104</f>
        <v>138354</v>
      </c>
      <c r="G104" s="42">
        <f>'Core Indicators'!W104</f>
        <v>26252000</v>
      </c>
      <c r="H104" s="42">
        <f>'Core Indicators'!AE104</f>
        <v>116000</v>
      </c>
      <c r="I104" s="42">
        <f>'Core Indicators'!AM104</f>
        <v>116000</v>
      </c>
      <c r="J104" s="42" t="str">
        <f>'Core Indicators'!AU104</f>
        <v>x</v>
      </c>
      <c r="K104" s="42" t="str">
        <f>'Core Indicators'!BC104</f>
        <v>x</v>
      </c>
      <c r="L104" s="42">
        <f>'Core Indicators'!BK104</f>
        <v>217</v>
      </c>
      <c r="M104" s="42" t="str">
        <f>'Core Indicators'!BS104</f>
        <v>x</v>
      </c>
      <c r="N104" s="42" t="str">
        <f>'Core Indicators'!CA104</f>
        <v>x</v>
      </c>
      <c r="O104" s="42" t="e">
        <f>'Core Indicators'!CI104</f>
        <v>#N/A</v>
      </c>
      <c r="P104" s="42" t="str">
        <f>'Core Indicators'!CQ104</f>
        <v>x</v>
      </c>
      <c r="Q104" s="42">
        <f>'Core Indicators'!DG104</f>
        <v>26136000</v>
      </c>
      <c r="R104" s="42">
        <f>'Core Indicators'!DO104</f>
        <v>0</v>
      </c>
      <c r="S104" s="42">
        <f>'Core Indicators'!DW104</f>
        <v>116000</v>
      </c>
      <c r="T104" s="42">
        <f>'Core Indicators'!EE104</f>
        <v>0</v>
      </c>
      <c r="U104" s="42">
        <f>'Core Indicators'!EM104</f>
        <v>0</v>
      </c>
      <c r="V104" s="42">
        <f>'Core Indicators'!FC104</f>
        <v>4</v>
      </c>
      <c r="W104" s="42" t="str">
        <f>'Core Indicators'!FK104</f>
        <v>x</v>
      </c>
      <c r="X104" s="42" t="str">
        <f>'Core Indicators'!FS104</f>
        <v>x</v>
      </c>
      <c r="Y104" s="42">
        <f>'Core Indicators'!GA104</f>
        <v>0</v>
      </c>
      <c r="Z104" s="42">
        <f>'Core Indicators'!GI104</f>
        <v>1</v>
      </c>
      <c r="AA104" s="42">
        <f>'Core Indicators'!GQ104</f>
        <v>0</v>
      </c>
      <c r="AB104" s="42">
        <f>'Core Indicators'!GY104</f>
        <v>0</v>
      </c>
      <c r="AC104" s="42">
        <f>'Core Indicators'!HG104</f>
        <v>0</v>
      </c>
      <c r="AD104" s="42">
        <f>'Core Indicators'!HO104</f>
        <v>0</v>
      </c>
      <c r="AE104" s="42">
        <f>'Core Indicators'!HW104</f>
        <v>0</v>
      </c>
      <c r="AF104" s="42">
        <f>'Core Indicators'!IE104</f>
        <v>1</v>
      </c>
      <c r="AG104" s="42">
        <f>'Core Indicators'!IM104</f>
        <v>1</v>
      </c>
    </row>
    <row r="105" spans="1:33" ht="20.100000000000001" customHeight="1" x14ac:dyDescent="0.25">
      <c r="A105" s="62" t="str">
        <f>'Core Indicators'!A:A</f>
        <v>Typhoon Nalgae</v>
      </c>
      <c r="B105" s="62" t="str">
        <f>'Core Indicators'!B:B</f>
        <v>Cyclone</v>
      </c>
      <c r="C105" s="62" t="str">
        <f>'Core Indicators'!C105</f>
        <v>PHL012</v>
      </c>
      <c r="D105" s="62" t="str">
        <f>'Core Indicators'!D105</f>
        <v>Philippines</v>
      </c>
      <c r="E105" s="62" t="str">
        <f>'Core Indicators'!E105</f>
        <v>PHL</v>
      </c>
      <c r="F105" s="41">
        <f>'Core Indicators'!O105</f>
        <v>238000</v>
      </c>
      <c r="G105" s="41">
        <f>'Core Indicators'!W105</f>
        <v>95962000</v>
      </c>
      <c r="H105" s="41">
        <f>'Core Indicators'!AE105</f>
        <v>6328000</v>
      </c>
      <c r="I105" s="41">
        <f>'Core Indicators'!AM105</f>
        <v>5000</v>
      </c>
      <c r="J105" s="41">
        <f>'Core Indicators'!AU105</f>
        <v>270</v>
      </c>
      <c r="K105" s="41" t="e">
        <f>'Core Indicators'!BC105</f>
        <v>#N/A</v>
      </c>
      <c r="L105" s="41">
        <f>'Core Indicators'!BK105</f>
        <v>164</v>
      </c>
      <c r="M105" s="41">
        <f>'Core Indicators'!BS105</f>
        <v>68330</v>
      </c>
      <c r="N105" s="41">
        <f>'Core Indicators'!CA105</f>
        <v>7502</v>
      </c>
      <c r="O105" s="41" t="e">
        <f>'Core Indicators'!CI105</f>
        <v>#N/A</v>
      </c>
      <c r="P105" s="41">
        <f>'Core Indicators'!CQ105</f>
        <v>261000000</v>
      </c>
      <c r="Q105" s="41">
        <f>'Core Indicators'!DG105</f>
        <v>89635000</v>
      </c>
      <c r="R105" s="41">
        <f>'Core Indicators'!DO105</f>
        <v>6322000</v>
      </c>
      <c r="S105" s="41">
        <f>'Core Indicators'!DW105</f>
        <v>5000</v>
      </c>
      <c r="T105" s="41">
        <f>'Core Indicators'!EE105</f>
        <v>0</v>
      </c>
      <c r="U105" s="41">
        <f>'Core Indicators'!EM105</f>
        <v>0</v>
      </c>
      <c r="V105" s="41">
        <f>'Core Indicators'!FC105</f>
        <v>4</v>
      </c>
      <c r="W105" s="41" t="e">
        <f>'Core Indicators'!FK105</f>
        <v>#N/A</v>
      </c>
      <c r="X105" s="41" t="e">
        <f>'Core Indicators'!FS105</f>
        <v>#N/A</v>
      </c>
      <c r="Y105" s="41">
        <f>'Core Indicators'!GA105</f>
        <v>0</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00000000000001" customHeight="1" x14ac:dyDescent="0.25">
      <c r="A106" s="233" t="str">
        <f>'Core Indicators'!A:A</f>
        <v>LPAs, Northeast Monsoon, and Shear Line</v>
      </c>
      <c r="B106" s="233" t="str">
        <f>'Core Indicators'!B:B</f>
        <v>Floods,Other seasonal event</v>
      </c>
      <c r="C106" s="233" t="str">
        <f>'Core Indicators'!C106</f>
        <v>PHL013</v>
      </c>
      <c r="D106" s="233" t="str">
        <f>'Core Indicators'!D106</f>
        <v>Philippines</v>
      </c>
      <c r="E106" s="233" t="str">
        <f>'Core Indicators'!E106</f>
        <v>PHL</v>
      </c>
      <c r="F106" s="42">
        <f>'Core Indicators'!O106</f>
        <v>192553</v>
      </c>
      <c r="G106" s="42">
        <f>'Core Indicators'!W106</f>
        <v>51181000</v>
      </c>
      <c r="H106" s="42">
        <f>'Core Indicators'!AE106</f>
        <v>2222000</v>
      </c>
      <c r="I106" s="42">
        <f>'Core Indicators'!AM106</f>
        <v>8000</v>
      </c>
      <c r="J106" s="42">
        <f>'Core Indicators'!AU106</f>
        <v>11</v>
      </c>
      <c r="K106" s="42" t="e">
        <f>'Core Indicators'!BC106</f>
        <v>#N/A</v>
      </c>
      <c r="L106" s="42">
        <f>'Core Indicators'!BK106</f>
        <v>45</v>
      </c>
      <c r="M106" s="42">
        <f>'Core Indicators'!BS106</f>
        <v>1727</v>
      </c>
      <c r="N106" s="42">
        <f>'Core Indicators'!CA106</f>
        <v>562</v>
      </c>
      <c r="O106" s="42" t="e">
        <f>'Core Indicators'!CI106</f>
        <v>#N/A</v>
      </c>
      <c r="P106" s="42">
        <f>'Core Indicators'!CQ106</f>
        <v>29000000</v>
      </c>
      <c r="Q106" s="42">
        <f>'Core Indicators'!DG106</f>
        <v>48959000</v>
      </c>
      <c r="R106" s="42">
        <f>'Core Indicators'!DO106</f>
        <v>2214000</v>
      </c>
      <c r="S106" s="42">
        <f>'Core Indicators'!DW106</f>
        <v>8000</v>
      </c>
      <c r="T106" s="42">
        <f>'Core Indicators'!EE106</f>
        <v>0</v>
      </c>
      <c r="U106" s="42">
        <f>'Core Indicators'!EM106</f>
        <v>0</v>
      </c>
      <c r="V106" s="42">
        <f>'Core Indicators'!FC106</f>
        <v>4</v>
      </c>
      <c r="W106" s="42" t="e">
        <f>'Core Indicators'!FK106</f>
        <v>#N/A</v>
      </c>
      <c r="X106" s="42" t="e">
        <f>'Core Indicators'!FS106</f>
        <v>#N/A</v>
      </c>
      <c r="Y106" s="42">
        <f>'Core Indicators'!GA106</f>
        <v>0</v>
      </c>
      <c r="Z106" s="42">
        <f>'Core Indicators'!GI106</f>
        <v>0</v>
      </c>
      <c r="AA106" s="42">
        <f>'Core Indicators'!GQ106</f>
        <v>0</v>
      </c>
      <c r="AB106" s="42">
        <f>'Core Indicators'!GY106</f>
        <v>0</v>
      </c>
      <c r="AC106" s="42">
        <f>'Core Indicators'!HG106</f>
        <v>0</v>
      </c>
      <c r="AD106" s="42">
        <f>'Core Indicators'!HO106</f>
        <v>0</v>
      </c>
      <c r="AE106" s="42">
        <f>'Core Indicators'!HW106</f>
        <v>0</v>
      </c>
      <c r="AF106" s="42">
        <f>'Core Indicators'!IE106</f>
        <v>1</v>
      </c>
      <c r="AG106" s="42">
        <f>'Core Indicators'!IM106</f>
        <v>3</v>
      </c>
    </row>
    <row r="107" spans="1:33" ht="20.100000000000001" customHeight="1" x14ac:dyDescent="0.25">
      <c r="A107" s="62" t="str">
        <f>'Core Indicators'!A:A</f>
        <v>Highlands Violence</v>
      </c>
      <c r="B107" s="62" t="str">
        <f>'Core Indicators'!B:B</f>
        <v>Earthquake</v>
      </c>
      <c r="C107" s="62" t="str">
        <f>'Core Indicators'!C107</f>
        <v>PNG003</v>
      </c>
      <c r="D107" s="62" t="str">
        <f>'Core Indicators'!D107</f>
        <v>Papua New Guinea</v>
      </c>
      <c r="E107" s="62" t="str">
        <f>'Core Indicators'!E107</f>
        <v>PNG</v>
      </c>
      <c r="F107" s="41">
        <f>'Core Indicators'!O107</f>
        <v>63679</v>
      </c>
      <c r="G107" s="41">
        <f>'Core Indicators'!W107</f>
        <v>2855000</v>
      </c>
      <c r="H107" s="41">
        <f>'Core Indicators'!AE107</f>
        <v>265000</v>
      </c>
      <c r="I107" s="41">
        <f>'Core Indicators'!AM107</f>
        <v>31000</v>
      </c>
      <c r="J107" s="41" t="e">
        <f>'Core Indicators'!AU107</f>
        <v>#N/A</v>
      </c>
      <c r="K107" s="41" t="e">
        <f>'Core Indicators'!BC107</f>
        <v>#N/A</v>
      </c>
      <c r="L107" s="41">
        <f>'Core Indicators'!BK107</f>
        <v>53</v>
      </c>
      <c r="M107" s="41" t="e">
        <f>'Core Indicators'!BS107</f>
        <v>#N/A</v>
      </c>
      <c r="N107" s="41" t="e">
        <f>'Core Indicators'!CA107</f>
        <v>#N/A</v>
      </c>
      <c r="O107" s="41" t="e">
        <f>'Core Indicators'!CI107</f>
        <v>#N/A</v>
      </c>
      <c r="P107" s="41" t="e">
        <f>'Core Indicators'!CQ107</f>
        <v>#N/A</v>
      </c>
      <c r="Q107" s="41">
        <f>'Core Indicators'!DG107</f>
        <v>2590000</v>
      </c>
      <c r="R107" s="41">
        <f>'Core Indicators'!DO107</f>
        <v>0</v>
      </c>
      <c r="S107" s="41">
        <f>'Core Indicators'!DW107</f>
        <v>233000</v>
      </c>
      <c r="T107" s="41">
        <f>'Core Indicators'!EE107</f>
        <v>32000</v>
      </c>
      <c r="U107" s="41">
        <f>'Core Indicators'!EM107</f>
        <v>0</v>
      </c>
      <c r="V107" s="41">
        <f>'Core Indicators'!FC107</f>
        <v>4</v>
      </c>
      <c r="W107" s="41" t="e">
        <f>'Core Indicators'!FK107</f>
        <v>#N/A</v>
      </c>
      <c r="X107" s="41" t="e">
        <f>'Core Indicators'!FS107</f>
        <v>#N/A</v>
      </c>
      <c r="Y107" s="41">
        <f>'Core Indicators'!GA107</f>
        <v>0</v>
      </c>
      <c r="Z107" s="41">
        <f>'Core Indicators'!GI107</f>
        <v>2</v>
      </c>
      <c r="AA107" s="41">
        <f>'Core Indicators'!GQ107</f>
        <v>1</v>
      </c>
      <c r="AB107" s="41">
        <f>'Core Indicators'!GY107</f>
        <v>0</v>
      </c>
      <c r="AC107" s="41">
        <f>'Core Indicators'!HG107</f>
        <v>0</v>
      </c>
      <c r="AD107" s="41">
        <f>'Core Indicators'!HO107</f>
        <v>0</v>
      </c>
      <c r="AE107" s="41">
        <f>'Core Indicators'!HW107</f>
        <v>3</v>
      </c>
      <c r="AF107" s="41">
        <f>'Core Indicators'!IE107</f>
        <v>0</v>
      </c>
      <c r="AG107" s="41">
        <f>'Core Indicators'!IM107</f>
        <v>2</v>
      </c>
    </row>
    <row r="108" spans="1:33" ht="20.100000000000001" customHeight="1" x14ac:dyDescent="0.25">
      <c r="A108" s="233" t="str">
        <f>'Core Indicators'!A:A</f>
        <v>Displacement from Ukraine conflict in Poland</v>
      </c>
      <c r="B108" s="233" t="str">
        <f>'Core Indicators'!B:B</f>
        <v>Displacement,Conflict</v>
      </c>
      <c r="C108" s="233" t="str">
        <f>'Core Indicators'!C108</f>
        <v>POL002</v>
      </c>
      <c r="D108" s="233" t="str">
        <f>'Core Indicators'!D108</f>
        <v>Poland</v>
      </c>
      <c r="E108" s="233" t="str">
        <f>'Core Indicators'!E108</f>
        <v>POL</v>
      </c>
      <c r="F108" s="42">
        <f>'Core Indicators'!O108</f>
        <v>147500</v>
      </c>
      <c r="G108" s="42">
        <f>'Core Indicators'!W108</f>
        <v>1944000</v>
      </c>
      <c r="H108" s="42">
        <f>'Core Indicators'!AE108</f>
        <v>1584000</v>
      </c>
      <c r="I108" s="42">
        <f>'Core Indicators'!AM108</f>
        <v>1584000</v>
      </c>
      <c r="J108" s="42" t="e">
        <f>'Core Indicators'!AU108</f>
        <v>#N/A</v>
      </c>
      <c r="K108" s="42" t="e">
        <f>'Core Indicators'!BC108</f>
        <v>#N/A</v>
      </c>
      <c r="L108" s="42">
        <f>'Core Indicators'!BK108</f>
        <v>0</v>
      </c>
      <c r="M108" s="42" t="e">
        <f>'Core Indicators'!BS108</f>
        <v>#N/A</v>
      </c>
      <c r="N108" s="42" t="e">
        <f>'Core Indicators'!CA108</f>
        <v>#N/A</v>
      </c>
      <c r="O108" s="42" t="e">
        <f>'Core Indicators'!CI108</f>
        <v>#N/A</v>
      </c>
      <c r="P108" s="42" t="e">
        <f>'Core Indicators'!CQ108</f>
        <v>#N/A</v>
      </c>
      <c r="Q108" s="42">
        <f>'Core Indicators'!DG108</f>
        <v>360000</v>
      </c>
      <c r="R108" s="42">
        <f>'Core Indicators'!DO108</f>
        <v>0</v>
      </c>
      <c r="S108" s="42">
        <f>'Core Indicators'!DW108</f>
        <v>1584000</v>
      </c>
      <c r="T108" s="42">
        <f>'Core Indicators'!EE108</f>
        <v>0</v>
      </c>
      <c r="U108" s="42">
        <f>'Core Indicators'!EM108</f>
        <v>0</v>
      </c>
      <c r="V108" s="42">
        <f>'Core Indicators'!FC108</f>
        <v>2</v>
      </c>
      <c r="W108" s="42" t="e">
        <f>'Core Indicators'!FK108</f>
        <v>#N/A</v>
      </c>
      <c r="X108" s="42" t="e">
        <f>'Core Indicators'!FS108</f>
        <v>#N/A</v>
      </c>
      <c r="Y108" s="42">
        <f>'Core Indicators'!GA108</f>
        <v>0</v>
      </c>
      <c r="Z108" s="42">
        <f>'Core Indicators'!GI108</f>
        <v>0</v>
      </c>
      <c r="AA108" s="42">
        <f>'Core Indicators'!GQ108</f>
        <v>0</v>
      </c>
      <c r="AB108" s="42">
        <f>'Core Indicators'!GY108</f>
        <v>0</v>
      </c>
      <c r="AC108" s="42">
        <f>'Core Indicators'!HG108</f>
        <v>0</v>
      </c>
      <c r="AD108" s="42">
        <f>'Core Indicators'!HO108</f>
        <v>0</v>
      </c>
      <c r="AE108" s="42">
        <f>'Core Indicators'!HW108</f>
        <v>0</v>
      </c>
      <c r="AF108" s="42">
        <f>'Core Indicators'!IE108</f>
        <v>0</v>
      </c>
      <c r="AG108" s="42">
        <f>'Core Indicators'!IM108</f>
        <v>0</v>
      </c>
    </row>
    <row r="109" spans="1:33" ht="20.100000000000001" customHeight="1" x14ac:dyDescent="0.25">
      <c r="A109" s="62" t="str">
        <f>'Core Indicators'!A:A</f>
        <v>Complex crisis in DPRK</v>
      </c>
      <c r="B109" s="62" t="str">
        <f>'Core Indicators'!B:B</f>
        <v>Socio-political,Floods,Other seasonal event,Food Security</v>
      </c>
      <c r="C109" s="62" t="str">
        <f>'Core Indicators'!C109</f>
        <v>PRK001</v>
      </c>
      <c r="D109" s="62" t="str">
        <f>'Core Indicators'!D109</f>
        <v>DPRK</v>
      </c>
      <c r="E109" s="62" t="str">
        <f>'Core Indicators'!E109</f>
        <v>PRK</v>
      </c>
      <c r="F109" s="41">
        <f>'Core Indicators'!O109</f>
        <v>120410</v>
      </c>
      <c r="G109" s="41">
        <f>'Core Indicators'!W109</f>
        <v>26145000</v>
      </c>
      <c r="H109" s="41">
        <f>'Core Indicators'!AE109</f>
        <v>26145000</v>
      </c>
      <c r="I109" s="41">
        <f>'Core Indicators'!AM109</f>
        <v>34000</v>
      </c>
      <c r="J109" s="41" t="str">
        <f>'Core Indicators'!AU109</f>
        <v>x</v>
      </c>
      <c r="K109" s="41" t="str">
        <f>'Core Indicators'!BC109</f>
        <v>x</v>
      </c>
      <c r="L109" s="41">
        <f>'Core Indicators'!BK109</f>
        <v>12</v>
      </c>
      <c r="M109" s="41" t="str">
        <f>'Core Indicators'!BS109</f>
        <v>x</v>
      </c>
      <c r="N109" s="41" t="str">
        <f>'Core Indicators'!CA109</f>
        <v>x</v>
      </c>
      <c r="O109" s="41" t="e">
        <f>'Core Indicators'!CI109</f>
        <v>#N/A</v>
      </c>
      <c r="P109" s="41" t="str">
        <f>'Core Indicators'!CQ109</f>
        <v>x</v>
      </c>
      <c r="Q109" s="41">
        <f>'Core Indicators'!DG109</f>
        <v>0</v>
      </c>
      <c r="R109" s="41">
        <f>'Core Indicators'!DO109</f>
        <v>15715000</v>
      </c>
      <c r="S109" s="41">
        <f>'Core Indicators'!DW109</f>
        <v>4970000</v>
      </c>
      <c r="T109" s="41">
        <f>'Core Indicators'!EE109</f>
        <v>5459000</v>
      </c>
      <c r="U109" s="41">
        <f>'Core Indicators'!EM109</f>
        <v>0</v>
      </c>
      <c r="V109" s="41">
        <f>'Core Indicators'!FC109</f>
        <v>1</v>
      </c>
      <c r="W109" s="41" t="str">
        <f>'Core Indicators'!FK109</f>
        <v>x</v>
      </c>
      <c r="X109" s="41" t="str">
        <f>'Core Indicators'!FS109</f>
        <v>x</v>
      </c>
      <c r="Y109" s="41">
        <f>'Core Indicators'!GA109</f>
        <v>1</v>
      </c>
      <c r="Z109" s="41">
        <f>'Core Indicators'!GI109</f>
        <v>2</v>
      </c>
      <c r="AA109" s="41">
        <f>'Core Indicators'!GQ109</f>
        <v>2</v>
      </c>
      <c r="AB109" s="41">
        <f>'Core Indicators'!GY109</f>
        <v>0</v>
      </c>
      <c r="AC109" s="41">
        <f>'Core Indicators'!HG109</f>
        <v>3</v>
      </c>
      <c r="AD109" s="41">
        <f>'Core Indicators'!HO109</f>
        <v>3</v>
      </c>
      <c r="AE109" s="41">
        <f>'Core Indicators'!HW109</f>
        <v>0</v>
      </c>
      <c r="AF109" s="41">
        <f>'Core Indicators'!IE109</f>
        <v>0</v>
      </c>
      <c r="AG109" s="41">
        <f>'Core Indicators'!IM109</f>
        <v>3</v>
      </c>
    </row>
    <row r="110" spans="1:33" ht="20.100000000000001" customHeight="1" x14ac:dyDescent="0.25">
      <c r="A110" s="233" t="str">
        <f>'Core Indicators'!A:A</f>
        <v>Conflict in Palestine</v>
      </c>
      <c r="B110" s="233" t="str">
        <f>'Core Indicators'!B:B</f>
        <v>Conflict,Socio-political,Violence</v>
      </c>
      <c r="C110" s="233" t="str">
        <f>'Core Indicators'!C110</f>
        <v>PSE002</v>
      </c>
      <c r="D110" s="233" t="str">
        <f>'Core Indicators'!D110</f>
        <v>Palestine</v>
      </c>
      <c r="E110" s="233" t="str">
        <f>'Core Indicators'!E110</f>
        <v>PSE</v>
      </c>
      <c r="F110" s="42">
        <f>'Core Indicators'!O110</f>
        <v>6025</v>
      </c>
      <c r="G110" s="42">
        <f>'Core Indicators'!W110</f>
        <v>5355000</v>
      </c>
      <c r="H110" s="42">
        <f>'Core Indicators'!AE110</f>
        <v>5355000</v>
      </c>
      <c r="I110" s="42">
        <f>'Core Indicators'!AM110</f>
        <v>6401000</v>
      </c>
      <c r="J110" s="42">
        <f>'Core Indicators'!AU110</f>
        <v>2580</v>
      </c>
      <c r="K110" s="42" t="str">
        <f>'Core Indicators'!BC110</f>
        <v>x</v>
      </c>
      <c r="L110" s="42">
        <f>'Core Indicators'!BK110</f>
        <v>178</v>
      </c>
      <c r="M110" s="42">
        <f>'Core Indicators'!BS110</f>
        <v>160000</v>
      </c>
      <c r="N110" s="42">
        <f>'Core Indicators'!CA110</f>
        <v>11422</v>
      </c>
      <c r="O110" s="42" t="e">
        <f>'Core Indicators'!CI110</f>
        <v>#N/A</v>
      </c>
      <c r="P110" s="42" t="str">
        <f>'Core Indicators'!CQ110</f>
        <v>x</v>
      </c>
      <c r="Q110" s="42">
        <f>'Core Indicators'!DG110</f>
        <v>0</v>
      </c>
      <c r="R110" s="42">
        <f>'Core Indicators'!DO110</f>
        <v>3255000</v>
      </c>
      <c r="S110" s="42">
        <f>'Core Indicators'!DW110</f>
        <v>1335000</v>
      </c>
      <c r="T110" s="42">
        <f>'Core Indicators'!EE110</f>
        <v>700000</v>
      </c>
      <c r="U110" s="42">
        <f>'Core Indicators'!EM110</f>
        <v>65000</v>
      </c>
      <c r="V110" s="42">
        <f>'Core Indicators'!FC110</f>
        <v>4</v>
      </c>
      <c r="W110" s="42" t="str">
        <f>'Core Indicators'!FK110</f>
        <v>x</v>
      </c>
      <c r="X110" s="42">
        <f>'Core Indicators'!FS110</f>
        <v>4950000</v>
      </c>
      <c r="Y110" s="42">
        <f>'Core Indicators'!GA110</f>
        <v>1</v>
      </c>
      <c r="Z110" s="42">
        <f>'Core Indicators'!GI110</f>
        <v>2</v>
      </c>
      <c r="AA110" s="42">
        <f>'Core Indicators'!GQ110</f>
        <v>3</v>
      </c>
      <c r="AB110" s="42">
        <f>'Core Indicators'!GY110</f>
        <v>0</v>
      </c>
      <c r="AC110" s="42">
        <f>'Core Indicators'!HG110</f>
        <v>2</v>
      </c>
      <c r="AD110" s="42">
        <f>'Core Indicators'!HO110</f>
        <v>3</v>
      </c>
      <c r="AE110" s="42">
        <f>'Core Indicators'!HW110</f>
        <v>3</v>
      </c>
      <c r="AF110" s="42">
        <f>'Core Indicators'!IE110</f>
        <v>2</v>
      </c>
      <c r="AG110" s="42">
        <f>'Core Indicators'!IM110</f>
        <v>2</v>
      </c>
    </row>
    <row r="111" spans="1:33" ht="20.100000000000001" customHeight="1" x14ac:dyDescent="0.25">
      <c r="A111" s="62" t="str">
        <f>'Core Indicators'!A:A</f>
        <v>Regional Boko Haram Crisis</v>
      </c>
      <c r="B111" s="62">
        <f>'Core Indicators'!B:B</f>
        <v>0</v>
      </c>
      <c r="C111" s="62" t="str">
        <f>'Core Indicators'!C111</f>
        <v>REG001</v>
      </c>
      <c r="D111" s="62" t="str">
        <f>'Core Indicators'!D111</f>
        <v>Nigeria,Niger,Chad,Cameroon</v>
      </c>
      <c r="E111" s="62" t="str">
        <f>'Core Indicators'!E111</f>
        <v>NGA,NER,TCD,CMR</v>
      </c>
      <c r="F111" s="41">
        <f>'Core Indicators'!O111</f>
        <v>346651</v>
      </c>
      <c r="G111" s="41">
        <f>'Core Indicators'!W111</f>
        <v>20474000</v>
      </c>
      <c r="H111" s="41">
        <f>'Core Indicators'!AE111</f>
        <v>16984000</v>
      </c>
      <c r="I111" s="41">
        <f>'Core Indicators'!AM111</f>
        <v>5845000</v>
      </c>
      <c r="J111" s="41" t="str">
        <f>'Core Indicators'!AU111</f>
        <v>x</v>
      </c>
      <c r="K111" s="41" t="str">
        <f>'Core Indicators'!BC111</f>
        <v>x</v>
      </c>
      <c r="L111" s="41">
        <f>'Core Indicators'!BK111</f>
        <v>1934</v>
      </c>
      <c r="M111" s="41">
        <f>'Core Indicators'!BS111</f>
        <v>0</v>
      </c>
      <c r="N111" s="41">
        <f>'Core Indicators'!CA111</f>
        <v>4300</v>
      </c>
      <c r="O111" s="41" t="e">
        <f>'Core Indicators'!CI111</f>
        <v>#N/A</v>
      </c>
      <c r="P111" s="41">
        <f>'Core Indicators'!CQ111</f>
        <v>5200000</v>
      </c>
      <c r="Q111" s="41">
        <f>'Core Indicators'!DG111</f>
        <v>3490000</v>
      </c>
      <c r="R111" s="41">
        <f>'Core Indicators'!DO111</f>
        <v>6212000</v>
      </c>
      <c r="S111" s="41">
        <f>'Core Indicators'!DW111</f>
        <v>6409000</v>
      </c>
      <c r="T111" s="41">
        <f>'Core Indicators'!EE111</f>
        <v>3452000</v>
      </c>
      <c r="U111" s="41">
        <f>'Core Indicators'!EM111</f>
        <v>911000</v>
      </c>
      <c r="V111" s="41">
        <f>'Core Indicators'!FC111</f>
        <v>5</v>
      </c>
      <c r="W111" s="41" t="str">
        <f>'Core Indicators'!FK111</f>
        <v>x</v>
      </c>
      <c r="X111" s="41">
        <f>'Core Indicators'!FS111</f>
        <v>800000</v>
      </c>
      <c r="Y111" s="41">
        <f>'Core Indicators'!GA111</f>
        <v>1</v>
      </c>
      <c r="Z111" s="41">
        <f>'Core Indicators'!GI111</f>
        <v>3</v>
      </c>
      <c r="AA111" s="41">
        <f>'Core Indicators'!GQ111</f>
        <v>1</v>
      </c>
      <c r="AB111" s="41">
        <f>'Core Indicators'!GY111</f>
        <v>3</v>
      </c>
      <c r="AC111" s="41">
        <f>'Core Indicators'!HG111</f>
        <v>2</v>
      </c>
      <c r="AD111" s="41">
        <f>'Core Indicators'!HO111</f>
        <v>3</v>
      </c>
      <c r="AE111" s="41">
        <f>'Core Indicators'!HW111</f>
        <v>3</v>
      </c>
      <c r="AF111" s="41">
        <f>'Core Indicators'!IE111</f>
        <v>3</v>
      </c>
      <c r="AG111" s="41">
        <f>'Core Indicators'!IM111</f>
        <v>3</v>
      </c>
    </row>
    <row r="112" spans="1:33" ht="20.100000000000001" customHeight="1" x14ac:dyDescent="0.25">
      <c r="A112" s="233" t="str">
        <f>'Core Indicators'!A:A</f>
        <v>Venezuela Regional Crisis</v>
      </c>
      <c r="B112" s="233">
        <f>'Core Indicators'!B:B</f>
        <v>0</v>
      </c>
      <c r="C112" s="233" t="str">
        <f>'Core Indicators'!C112</f>
        <v>REG002</v>
      </c>
      <c r="D112" s="233" t="str">
        <f>'Core Indicators'!D112</f>
        <v>Venezuela,Brazil,Colombia,Ecuador,Peru,Trinidad and Tobago,Chile,Dominican Republic,Panama</v>
      </c>
      <c r="E112" s="233" t="str">
        <f>'Core Indicators'!E112</f>
        <v>VEN,BRA,COL,ECU,PER,TTO,CHL,DOM,PAN</v>
      </c>
      <c r="F112" s="42">
        <f>'Core Indicators'!O112</f>
        <v>5811256</v>
      </c>
      <c r="G112" s="42">
        <f>'Core Indicators'!W112</f>
        <v>214402000</v>
      </c>
      <c r="H112" s="42">
        <f>'Core Indicators'!AE112</f>
        <v>64593000</v>
      </c>
      <c r="I112" s="42">
        <f>'Core Indicators'!AM112</f>
        <v>11996000</v>
      </c>
      <c r="J112" s="42" t="str">
        <f>'Core Indicators'!AU112</f>
        <v>x</v>
      </c>
      <c r="K112" s="42" t="str">
        <f>'Core Indicators'!BC112</f>
        <v>x</v>
      </c>
      <c r="L112" s="42">
        <f>'Core Indicators'!BK112</f>
        <v>512</v>
      </c>
      <c r="M112" s="42" t="str">
        <f>'Core Indicators'!BS112</f>
        <v>x</v>
      </c>
      <c r="N112" s="42" t="str">
        <f>'Core Indicators'!CA112</f>
        <v>x</v>
      </c>
      <c r="O112" s="42" t="e">
        <f>'Core Indicators'!CI112</f>
        <v>#N/A</v>
      </c>
      <c r="P112" s="42" t="str">
        <f>'Core Indicators'!CQ112</f>
        <v>x</v>
      </c>
      <c r="Q112" s="42">
        <f>'Core Indicators'!DG112</f>
        <v>149809000</v>
      </c>
      <c r="R112" s="42">
        <f>'Core Indicators'!DO112</f>
        <v>37651000</v>
      </c>
      <c r="S112" s="42">
        <f>'Core Indicators'!DW112</f>
        <v>26943000</v>
      </c>
      <c r="T112" s="42">
        <f>'Core Indicators'!EE112</f>
        <v>0</v>
      </c>
      <c r="U112" s="42">
        <f>'Core Indicators'!EM112</f>
        <v>0</v>
      </c>
      <c r="V112" s="42">
        <f>'Core Indicators'!FC112</f>
        <v>5</v>
      </c>
      <c r="W112" s="42" t="str">
        <f>'Core Indicators'!FK112</f>
        <v>x</v>
      </c>
      <c r="X112" s="42" t="str">
        <f>'Core Indicators'!FS112</f>
        <v>x</v>
      </c>
      <c r="Y112" s="42">
        <f>'Core Indicators'!GA112</f>
        <v>1</v>
      </c>
      <c r="Z112" s="42">
        <f>'Core Indicators'!GI112</f>
        <v>2</v>
      </c>
      <c r="AA112" s="42">
        <f>'Core Indicators'!GQ112</f>
        <v>2</v>
      </c>
      <c r="AB112" s="42">
        <f>'Core Indicators'!GY112</f>
        <v>1</v>
      </c>
      <c r="AC112" s="42">
        <f>'Core Indicators'!HG112</f>
        <v>2</v>
      </c>
      <c r="AD112" s="42">
        <f>'Core Indicators'!HO112</f>
        <v>2</v>
      </c>
      <c r="AE112" s="42">
        <f>'Core Indicators'!HW112</f>
        <v>2</v>
      </c>
      <c r="AF112" s="42">
        <f>'Core Indicators'!IE112</f>
        <v>3</v>
      </c>
      <c r="AG112" s="42">
        <f>'Core Indicators'!IM112</f>
        <v>3</v>
      </c>
    </row>
    <row r="113" spans="1:33" ht="20.100000000000001" customHeight="1" x14ac:dyDescent="0.25">
      <c r="A113" s="62" t="str">
        <f>'Core Indicators'!A:A</f>
        <v>Regional Kashmir conflict</v>
      </c>
      <c r="B113" s="62">
        <f>'Core Indicators'!B:B</f>
        <v>0</v>
      </c>
      <c r="C113" s="62" t="str">
        <f>'Core Indicators'!C113</f>
        <v>REG003</v>
      </c>
      <c r="D113" s="62" t="str">
        <f>'Core Indicators'!D113</f>
        <v>India,Pakistan</v>
      </c>
      <c r="E113" s="62" t="str">
        <f>'Core Indicators'!E113</f>
        <v>IND,PAK</v>
      </c>
      <c r="F113" s="41">
        <f>'Core Indicators'!O113</f>
        <v>235533</v>
      </c>
      <c r="G113" s="41">
        <f>'Core Indicators'!W113</f>
        <v>16781000</v>
      </c>
      <c r="H113" s="41">
        <f>'Core Indicators'!AE113</f>
        <v>16991000</v>
      </c>
      <c r="I113" s="41" t="str">
        <f>'Core Indicators'!AM113</f>
        <v>x</v>
      </c>
      <c r="J113" s="41" t="str">
        <f>'Core Indicators'!AU113</f>
        <v>x</v>
      </c>
      <c r="K113" s="41" t="str">
        <f>'Core Indicators'!BC113</f>
        <v>x</v>
      </c>
      <c r="L113" s="41">
        <f>'Core Indicators'!BK113</f>
        <v>100</v>
      </c>
      <c r="M113" s="41" t="str">
        <f>'Core Indicators'!BS113</f>
        <v>x</v>
      </c>
      <c r="N113" s="41" t="str">
        <f>'Core Indicators'!CA113</f>
        <v>x</v>
      </c>
      <c r="O113" s="41" t="e">
        <f>'Core Indicators'!CI113</f>
        <v>#N/A</v>
      </c>
      <c r="P113" s="41" t="str">
        <f>'Core Indicators'!CQ113</f>
        <v>x</v>
      </c>
      <c r="Q113" s="41" t="str">
        <f>'Core Indicators'!DG113</f>
        <v>x</v>
      </c>
      <c r="R113" s="41" t="str">
        <f>'Core Indicators'!DO113</f>
        <v>x</v>
      </c>
      <c r="S113" s="41" t="str">
        <f>'Core Indicators'!DW113</f>
        <v>x</v>
      </c>
      <c r="T113" s="41" t="str">
        <f>'Core Indicators'!EE113</f>
        <v>x</v>
      </c>
      <c r="U113" s="41" t="str">
        <f>'Core Indicators'!EM113</f>
        <v>x</v>
      </c>
      <c r="V113" s="41">
        <f>'Core Indicators'!FC113</f>
        <v>3</v>
      </c>
      <c r="W113" s="41" t="str">
        <f>'Core Indicators'!FK113</f>
        <v>x</v>
      </c>
      <c r="X113" s="41" t="str">
        <f>'Core Indicators'!FS113</f>
        <v>x</v>
      </c>
      <c r="Y113" s="41">
        <f>'Core Indicators'!GA113</f>
        <v>2</v>
      </c>
      <c r="Z113" s="41">
        <f>'Core Indicators'!GI113</f>
        <v>1</v>
      </c>
      <c r="AA113" s="41">
        <f>'Core Indicators'!GQ113</f>
        <v>2</v>
      </c>
      <c r="AB113" s="41">
        <f>'Core Indicators'!GY113</f>
        <v>0</v>
      </c>
      <c r="AC113" s="41">
        <f>'Core Indicators'!HG113</f>
        <v>0</v>
      </c>
      <c r="AD113" s="41">
        <f>'Core Indicators'!HO113</f>
        <v>2</v>
      </c>
      <c r="AE113" s="41">
        <f>'Core Indicators'!HW113</f>
        <v>0</v>
      </c>
      <c r="AF113" s="41">
        <f>'Core Indicators'!IE113</f>
        <v>1</v>
      </c>
      <c r="AG113" s="41">
        <f>'Core Indicators'!IM113</f>
        <v>3</v>
      </c>
    </row>
    <row r="114" spans="1:33" ht="20.100000000000001" customHeight="1" x14ac:dyDescent="0.25">
      <c r="A114" s="233" t="str">
        <f>'Core Indicators'!A:A</f>
        <v>Syrian Regional Crisis</v>
      </c>
      <c r="B114" s="233">
        <f>'Core Indicators'!B:B</f>
        <v>0</v>
      </c>
      <c r="C114" s="233" t="str">
        <f>'Core Indicators'!C114</f>
        <v>REG004</v>
      </c>
      <c r="D114" s="233" t="str">
        <f>'Core Indicators'!D114</f>
        <v>Syria,Türkiye,Iraq,Egypt,Jordan,Lebanon</v>
      </c>
      <c r="E114" s="233" t="str">
        <f>'Core Indicators'!E114</f>
        <v>SYR,TUR,IRQ,EGY,JOR,LBN</v>
      </c>
      <c r="F114" s="42">
        <f>'Core Indicators'!O114</f>
        <v>497843</v>
      </c>
      <c r="G114" s="42">
        <f>'Core Indicators'!W114</f>
        <v>89445000</v>
      </c>
      <c r="H114" s="42">
        <f>'Core Indicators'!AE114</f>
        <v>39275000</v>
      </c>
      <c r="I114" s="42">
        <f>'Core Indicators'!AM114</f>
        <v>23175000</v>
      </c>
      <c r="J114" s="42" t="str">
        <f>'Core Indicators'!AU114</f>
        <v>x</v>
      </c>
      <c r="K114" s="42" t="str">
        <f>'Core Indicators'!BC114</f>
        <v>x</v>
      </c>
      <c r="L114" s="42">
        <f>'Core Indicators'!BK114</f>
        <v>2561</v>
      </c>
      <c r="M114" s="42" t="str">
        <f>'Core Indicators'!BS114</f>
        <v>x</v>
      </c>
      <c r="N114" s="42" t="str">
        <f>'Core Indicators'!CA114</f>
        <v>x</v>
      </c>
      <c r="O114" s="42" t="e">
        <f>'Core Indicators'!CI114</f>
        <v>#N/A</v>
      </c>
      <c r="P114" s="42" t="str">
        <f>'Core Indicators'!CQ114</f>
        <v>x</v>
      </c>
      <c r="Q114" s="42">
        <f>'Core Indicators'!DG114</f>
        <v>50243000</v>
      </c>
      <c r="R114" s="42">
        <f>'Core Indicators'!DO114</f>
        <v>18097000</v>
      </c>
      <c r="S114" s="42">
        <f>'Core Indicators'!DW114</f>
        <v>14113000</v>
      </c>
      <c r="T114" s="42">
        <f>'Core Indicators'!EE114</f>
        <v>6864000</v>
      </c>
      <c r="U114" s="42">
        <f>'Core Indicators'!EM114</f>
        <v>127000</v>
      </c>
      <c r="V114" s="42">
        <f>'Core Indicators'!FC114</f>
        <v>5</v>
      </c>
      <c r="W114" s="42" t="e">
        <f>'Core Indicators'!FK114</f>
        <v>#N/A</v>
      </c>
      <c r="X114" s="42" t="str">
        <f>'Core Indicators'!FS114</f>
        <v>x</v>
      </c>
      <c r="Y114" s="42">
        <f>'Core Indicators'!GA114</f>
        <v>1</v>
      </c>
      <c r="Z114" s="42">
        <f>'Core Indicators'!GI114</f>
        <v>3</v>
      </c>
      <c r="AA114" s="42">
        <f>'Core Indicators'!GQ114</f>
        <v>2</v>
      </c>
      <c r="AB114" s="42">
        <f>'Core Indicators'!GY114</f>
        <v>0</v>
      </c>
      <c r="AC114" s="42">
        <f>'Core Indicators'!HG114</f>
        <v>3</v>
      </c>
      <c r="AD114" s="42">
        <f>'Core Indicators'!HO114</f>
        <v>3</v>
      </c>
      <c r="AE114" s="42">
        <f>'Core Indicators'!HW114</f>
        <v>3</v>
      </c>
      <c r="AF114" s="42">
        <f>'Core Indicators'!IE114</f>
        <v>3</v>
      </c>
      <c r="AG114" s="42">
        <f>'Core Indicators'!IM114</f>
        <v>0</v>
      </c>
    </row>
    <row r="115" spans="1:33" ht="20.100000000000001" customHeight="1" x14ac:dyDescent="0.25">
      <c r="A115" s="62" t="str">
        <f>'Core Indicators'!A:A</f>
        <v xml:space="preserve">Eastern Mediterranean Route </v>
      </c>
      <c r="B115" s="62">
        <f>'Core Indicators'!B:B</f>
        <v>0</v>
      </c>
      <c r="C115" s="62" t="str">
        <f>'Core Indicators'!C115</f>
        <v>REG006</v>
      </c>
      <c r="D115" s="62" t="str">
        <f>'Core Indicators'!D115</f>
        <v>Türkiye,Greece</v>
      </c>
      <c r="E115" s="62" t="str">
        <f>'Core Indicators'!E115</f>
        <v>TUR,GRC</v>
      </c>
      <c r="F115" s="41">
        <f>'Core Indicators'!O115</f>
        <v>180868</v>
      </c>
      <c r="G115" s="41">
        <f>'Core Indicators'!W115</f>
        <v>38031000</v>
      </c>
      <c r="H115" s="41">
        <f>'Core Indicators'!AE115</f>
        <v>8990000</v>
      </c>
      <c r="I115" s="41">
        <f>'Core Indicators'!AM115</f>
        <v>490000</v>
      </c>
      <c r="J115" s="41" t="str">
        <f>'Core Indicators'!AU115</f>
        <v>x</v>
      </c>
      <c r="K115" s="41" t="str">
        <f>'Core Indicators'!BC115</f>
        <v>x</v>
      </c>
      <c r="L115" s="41">
        <f>'Core Indicators'!BK115</f>
        <v>210</v>
      </c>
      <c r="M115" s="41" t="str">
        <f>'Core Indicators'!BS115</f>
        <v>x</v>
      </c>
      <c r="N115" s="41" t="str">
        <f>'Core Indicators'!CA115</f>
        <v>x</v>
      </c>
      <c r="O115" s="41" t="e">
        <f>'Core Indicators'!CI115</f>
        <v>#N/A</v>
      </c>
      <c r="P115" s="41" t="str">
        <f>'Core Indicators'!CQ115</f>
        <v>x</v>
      </c>
      <c r="Q115" s="41">
        <f>'Core Indicators'!DG115</f>
        <v>29041000</v>
      </c>
      <c r="R115" s="41">
        <f>'Core Indicators'!DO115</f>
        <v>8787000</v>
      </c>
      <c r="S115" s="41">
        <f>'Core Indicators'!DW115</f>
        <v>167000</v>
      </c>
      <c r="T115" s="41">
        <f>'Core Indicators'!EE115</f>
        <v>36000</v>
      </c>
      <c r="U115" s="41">
        <f>'Core Indicators'!EM115</f>
        <v>0</v>
      </c>
      <c r="V115" s="41">
        <f>'Core Indicators'!FC115</f>
        <v>2</v>
      </c>
      <c r="W115" s="41" t="str">
        <f>'Core Indicators'!FK115</f>
        <v>x</v>
      </c>
      <c r="X115" s="41" t="str">
        <f>'Core Indicators'!FS115</f>
        <v>x</v>
      </c>
      <c r="Y115" s="41">
        <f>'Core Indicators'!GA115</f>
        <v>1</v>
      </c>
      <c r="Z115" s="41">
        <f>'Core Indicators'!GI115</f>
        <v>0</v>
      </c>
      <c r="AA115" s="41">
        <f>'Core Indicators'!GQ115</f>
        <v>0</v>
      </c>
      <c r="AB115" s="41">
        <f>'Core Indicators'!GY115</f>
        <v>0</v>
      </c>
      <c r="AC115" s="41">
        <f>'Core Indicators'!HG115</f>
        <v>0</v>
      </c>
      <c r="AD115" s="41">
        <f>'Core Indicators'!HO115</f>
        <v>1</v>
      </c>
      <c r="AE115" s="41">
        <f>'Core Indicators'!HW115</f>
        <v>0</v>
      </c>
      <c r="AF115" s="41">
        <f>'Core Indicators'!IE115</f>
        <v>3</v>
      </c>
      <c r="AG115" s="41">
        <f>'Core Indicators'!IM115</f>
        <v>0</v>
      </c>
    </row>
    <row r="116" spans="1:33" ht="20.100000000000001" customHeight="1" x14ac:dyDescent="0.25">
      <c r="A116" s="233" t="str">
        <f>'Core Indicators'!A:A</f>
        <v>Central Mediterranean Route</v>
      </c>
      <c r="B116" s="233">
        <f>'Core Indicators'!B:B</f>
        <v>0</v>
      </c>
      <c r="C116" s="233" t="str">
        <f>'Core Indicators'!C116</f>
        <v>REG007</v>
      </c>
      <c r="D116" s="233" t="str">
        <f>'Core Indicators'!D116</f>
        <v>Algeria,Tunisia,Libya,Italy</v>
      </c>
      <c r="E116" s="233" t="str">
        <f>'Core Indicators'!E116</f>
        <v>DZA,TUN,LBY,ITA</v>
      </c>
      <c r="F116" s="42">
        <f>'Core Indicators'!O116</f>
        <v>4345946</v>
      </c>
      <c r="G116" s="42">
        <f>'Core Indicators'!W116</f>
        <v>71432000</v>
      </c>
      <c r="H116" s="42">
        <f>'Core Indicators'!AE116</f>
        <v>1288000</v>
      </c>
      <c r="I116" s="42">
        <f>'Core Indicators'!AM116</f>
        <v>1288000</v>
      </c>
      <c r="J116" s="42" t="str">
        <f>'Core Indicators'!AU116</f>
        <v>x</v>
      </c>
      <c r="K116" s="42" t="str">
        <f>'Core Indicators'!BC116</f>
        <v>x</v>
      </c>
      <c r="L116" s="42">
        <f>'Core Indicators'!BK116</f>
        <v>689</v>
      </c>
      <c r="M116" s="42" t="str">
        <f>'Core Indicators'!BS116</f>
        <v>x</v>
      </c>
      <c r="N116" s="42" t="str">
        <f>'Core Indicators'!CA116</f>
        <v>x</v>
      </c>
      <c r="O116" s="42" t="e">
        <f>'Core Indicators'!CI116</f>
        <v>#N/A</v>
      </c>
      <c r="P116" s="42" t="str">
        <f>'Core Indicators'!CQ116</f>
        <v>x</v>
      </c>
      <c r="Q116" s="42">
        <f>'Core Indicators'!DG116</f>
        <v>70144000</v>
      </c>
      <c r="R116" s="42">
        <f>'Core Indicators'!DO116</f>
        <v>0</v>
      </c>
      <c r="S116" s="42">
        <f>'Core Indicators'!DW116</f>
        <v>1288000</v>
      </c>
      <c r="T116" s="42">
        <f>'Core Indicators'!EE116</f>
        <v>0</v>
      </c>
      <c r="U116" s="42">
        <f>'Core Indicators'!EM116</f>
        <v>0</v>
      </c>
      <c r="V116" s="42">
        <f>'Core Indicators'!FC116</f>
        <v>4</v>
      </c>
      <c r="W116" s="42" t="str">
        <f>'Core Indicators'!FK116</f>
        <v>x</v>
      </c>
      <c r="X116" s="42" t="str">
        <f>'Core Indicators'!FS116</f>
        <v>x</v>
      </c>
      <c r="Y116" s="42">
        <f>'Core Indicators'!GA116</f>
        <v>1</v>
      </c>
      <c r="Z116" s="42">
        <f>'Core Indicators'!GI116</f>
        <v>3</v>
      </c>
      <c r="AA116" s="42">
        <f>'Core Indicators'!GQ116</f>
        <v>2</v>
      </c>
      <c r="AB116" s="42">
        <f>'Core Indicators'!GY116</f>
        <v>0</v>
      </c>
      <c r="AC116" s="42">
        <f>'Core Indicators'!HG116</f>
        <v>2</v>
      </c>
      <c r="AD116" s="42">
        <f>'Core Indicators'!HO116</f>
        <v>3</v>
      </c>
      <c r="AE116" s="42">
        <f>'Core Indicators'!HW116</f>
        <v>2</v>
      </c>
      <c r="AF116" s="42">
        <f>'Core Indicators'!IE116</f>
        <v>1</v>
      </c>
      <c r="AG116" s="42">
        <f>'Core Indicators'!IM116</f>
        <v>2</v>
      </c>
    </row>
    <row r="117" spans="1:33" ht="20.100000000000001" customHeight="1" x14ac:dyDescent="0.25">
      <c r="A117" s="62" t="str">
        <f>'Core Indicators'!A:A</f>
        <v>Western Mediterranean Route</v>
      </c>
      <c r="B117" s="62">
        <f>'Core Indicators'!B:B</f>
        <v>0</v>
      </c>
      <c r="C117" s="62" t="str">
        <f>'Core Indicators'!C117</f>
        <v>REG008</v>
      </c>
      <c r="D117" s="62" t="str">
        <f>'Core Indicators'!D117</f>
        <v>Algeria,Morocco,Spain</v>
      </c>
      <c r="E117" s="62" t="str">
        <f>'Core Indicators'!E117</f>
        <v>DZA,MAR,ESP</v>
      </c>
      <c r="F117" s="41">
        <f>'Core Indicators'!O117</f>
        <v>2928041</v>
      </c>
      <c r="G117" s="41">
        <f>'Core Indicators'!W117</f>
        <v>95368000</v>
      </c>
      <c r="H117" s="41">
        <f>'Core Indicators'!AE117</f>
        <v>429000</v>
      </c>
      <c r="I117" s="41">
        <f>'Core Indicators'!AM117</f>
        <v>429000</v>
      </c>
      <c r="J117" s="41" t="str">
        <f>'Core Indicators'!AU117</f>
        <v>x</v>
      </c>
      <c r="K117" s="41" t="str">
        <f>'Core Indicators'!BC117</f>
        <v>x</v>
      </c>
      <c r="L117" s="41">
        <f>'Core Indicators'!BK117</f>
        <v>237</v>
      </c>
      <c r="M117" s="41" t="str">
        <f>'Core Indicators'!BS117</f>
        <v>x</v>
      </c>
      <c r="N117" s="41" t="str">
        <f>'Core Indicators'!CA117</f>
        <v>x</v>
      </c>
      <c r="O117" s="41" t="e">
        <f>'Core Indicators'!CI117</f>
        <v>#N/A</v>
      </c>
      <c r="P117" s="41" t="str">
        <f>'Core Indicators'!CQ117</f>
        <v>x</v>
      </c>
      <c r="Q117" s="41">
        <f>'Core Indicators'!DG117</f>
        <v>94939000</v>
      </c>
      <c r="R117" s="41">
        <f>'Core Indicators'!DO117</f>
        <v>0</v>
      </c>
      <c r="S117" s="41">
        <f>'Core Indicators'!DW117</f>
        <v>429000</v>
      </c>
      <c r="T117" s="41">
        <f>'Core Indicators'!EE117</f>
        <v>0</v>
      </c>
      <c r="U117" s="41">
        <f>'Core Indicators'!EM117</f>
        <v>0</v>
      </c>
      <c r="V117" s="41">
        <f>'Core Indicators'!FC117</f>
        <v>4</v>
      </c>
      <c r="W117" s="41" t="str">
        <f>'Core Indicators'!FK117</f>
        <v>x</v>
      </c>
      <c r="X117" s="41" t="str">
        <f>'Core Indicators'!FS117</f>
        <v>x</v>
      </c>
      <c r="Y117" s="41">
        <f>'Core Indicators'!GA117</f>
        <v>2</v>
      </c>
      <c r="Z117" s="41">
        <f>'Core Indicators'!GI117</f>
        <v>2</v>
      </c>
      <c r="AA117" s="41">
        <f>'Core Indicators'!GQ117</f>
        <v>1</v>
      </c>
      <c r="AB117" s="41">
        <f>'Core Indicators'!GY117</f>
        <v>0</v>
      </c>
      <c r="AC117" s="41">
        <f>'Core Indicators'!HG117</f>
        <v>1</v>
      </c>
      <c r="AD117" s="41">
        <f>'Core Indicators'!HO117</f>
        <v>2</v>
      </c>
      <c r="AE117" s="41">
        <f>'Core Indicators'!HW117</f>
        <v>0</v>
      </c>
      <c r="AF117" s="41">
        <f>'Core Indicators'!IE117</f>
        <v>1</v>
      </c>
      <c r="AG117" s="41">
        <f>'Core Indicators'!IM117</f>
        <v>2</v>
      </c>
    </row>
    <row r="118" spans="1:33" ht="20.100000000000001" customHeight="1" x14ac:dyDescent="0.25">
      <c r="A118" s="233" t="str">
        <f>'Core Indicators'!A:A</f>
        <v>Rohingya Regional Crisis</v>
      </c>
      <c r="B118" s="233">
        <f>'Core Indicators'!B:B</f>
        <v>0</v>
      </c>
      <c r="C118" s="233" t="str">
        <f>'Core Indicators'!C118</f>
        <v>REG011</v>
      </c>
      <c r="D118" s="233" t="str">
        <f>'Core Indicators'!D118</f>
        <v>Bangladesh,Myanmar</v>
      </c>
      <c r="E118" s="233" t="str">
        <f>'Core Indicators'!E118</f>
        <v>BGD,MMR</v>
      </c>
      <c r="F118" s="42">
        <f>'Core Indicators'!O118</f>
        <v>37508</v>
      </c>
      <c r="G118" s="42">
        <f>'Core Indicators'!W118</f>
        <v>4970000</v>
      </c>
      <c r="H118" s="42">
        <f>'Core Indicators'!AE118</f>
        <v>4970000</v>
      </c>
      <c r="I118" s="42">
        <f>'Core Indicators'!AM118</f>
        <v>1306000</v>
      </c>
      <c r="J118" s="42" t="str">
        <f>'Core Indicators'!AU118</f>
        <v>x</v>
      </c>
      <c r="K118" s="42" t="str">
        <f>'Core Indicators'!BC118</f>
        <v>x</v>
      </c>
      <c r="L118" s="42">
        <f>'Core Indicators'!BK118</f>
        <v>202</v>
      </c>
      <c r="M118" s="42" t="str">
        <f>'Core Indicators'!BS118</f>
        <v>x</v>
      </c>
      <c r="N118" s="42" t="str">
        <f>'Core Indicators'!CA118</f>
        <v>x</v>
      </c>
      <c r="O118" s="42" t="e">
        <f>'Core Indicators'!CI118</f>
        <v>#N/A</v>
      </c>
      <c r="P118" s="42" t="str">
        <f>'Core Indicators'!CQ118</f>
        <v>x</v>
      </c>
      <c r="Q118" s="42">
        <f>'Core Indicators'!DG118</f>
        <v>0</v>
      </c>
      <c r="R118" s="42">
        <f>'Core Indicators'!DO118</f>
        <v>1800000</v>
      </c>
      <c r="S118" s="42">
        <f>'Core Indicators'!DW118</f>
        <v>1932000</v>
      </c>
      <c r="T118" s="42">
        <f>'Core Indicators'!EE118</f>
        <v>1238000</v>
      </c>
      <c r="U118" s="42">
        <f>'Core Indicators'!EM118</f>
        <v>0</v>
      </c>
      <c r="V118" s="42">
        <f>'Core Indicators'!FC118</f>
        <v>4</v>
      </c>
      <c r="W118" s="42" t="str">
        <f>'Core Indicators'!FK118</f>
        <v>x</v>
      </c>
      <c r="X118" s="42" t="str">
        <f>'Core Indicators'!FS118</f>
        <v>x</v>
      </c>
      <c r="Y118" s="42">
        <f>'Core Indicators'!GA118</f>
        <v>2</v>
      </c>
      <c r="Z118" s="42">
        <f>'Core Indicators'!GI118</f>
        <v>3</v>
      </c>
      <c r="AA118" s="42">
        <f>'Core Indicators'!GQ118</f>
        <v>2</v>
      </c>
      <c r="AB118" s="42">
        <f>'Core Indicators'!GY118</f>
        <v>0</v>
      </c>
      <c r="AC118" s="42">
        <f>'Core Indicators'!HG118</f>
        <v>3</v>
      </c>
      <c r="AD118" s="42">
        <f>'Core Indicators'!HO118</f>
        <v>3</v>
      </c>
      <c r="AE118" s="42">
        <f>'Core Indicators'!HW118</f>
        <v>3</v>
      </c>
      <c r="AF118" s="42">
        <f>'Core Indicators'!IE118</f>
        <v>1</v>
      </c>
      <c r="AG118" s="42">
        <f>'Core Indicators'!IM118</f>
        <v>3</v>
      </c>
    </row>
    <row r="119" spans="1:33" ht="20.100000000000001" customHeight="1" x14ac:dyDescent="0.25">
      <c r="A119" s="62" t="str">
        <f>'Core Indicators'!A:A</f>
        <v>Southern Africa Regional Food Security Crisis</v>
      </c>
      <c r="B119" s="62">
        <f>'Core Indicators'!B:B</f>
        <v>0</v>
      </c>
      <c r="C119" s="62" t="str">
        <f>'Core Indicators'!C119</f>
        <v>REG012</v>
      </c>
      <c r="D119" s="62" t="str">
        <f>'Core Indicators'!D119</f>
        <v>Lesotho,Madagascar,Malawi,Namibia,Eswatini,Zambia,Zimbabwe,Tanzania</v>
      </c>
      <c r="E119" s="62" t="str">
        <f>'Core Indicators'!E119</f>
        <v>LSO,MDG,MWI,NAM,SWZ,ZMB,ZWE,TZA</v>
      </c>
      <c r="F119" s="41">
        <f>'Core Indicators'!O119</f>
        <v>2581149</v>
      </c>
      <c r="G119" s="41">
        <f>'Core Indicators'!W119</f>
        <v>70729000</v>
      </c>
      <c r="H119" s="41">
        <f>'Core Indicators'!AE119</f>
        <v>49145000</v>
      </c>
      <c r="I119" s="41">
        <f>'Core Indicators'!AM119</f>
        <v>8000</v>
      </c>
      <c r="J119" s="41">
        <f>'Core Indicators'!AU119</f>
        <v>918</v>
      </c>
      <c r="K119" s="41">
        <f>'Core Indicators'!BC119</f>
        <v>39000</v>
      </c>
      <c r="L119" s="41">
        <f>'Core Indicators'!BK119</f>
        <v>516</v>
      </c>
      <c r="M119" s="41">
        <f>'Core Indicators'!BS119</f>
        <v>437</v>
      </c>
      <c r="N119" s="41">
        <f>'Core Indicators'!CA119</f>
        <v>437</v>
      </c>
      <c r="O119" s="41" t="e">
        <f>'Core Indicators'!CI119</f>
        <v>#N/A</v>
      </c>
      <c r="P119" s="41">
        <f>'Core Indicators'!CQ119</f>
        <v>228</v>
      </c>
      <c r="Q119" s="41">
        <f>'Core Indicators'!DG119</f>
        <v>21585000</v>
      </c>
      <c r="R119" s="41">
        <f>'Core Indicators'!DO119</f>
        <v>34578000</v>
      </c>
      <c r="S119" s="41">
        <f>'Core Indicators'!DW119</f>
        <v>14271000</v>
      </c>
      <c r="T119" s="41">
        <f>'Core Indicators'!EE119</f>
        <v>295000</v>
      </c>
      <c r="U119" s="41">
        <f>'Core Indicators'!EM119</f>
        <v>0</v>
      </c>
      <c r="V119" s="41">
        <f>'Core Indicators'!FC119</f>
        <v>5</v>
      </c>
      <c r="W119" s="41" t="e">
        <f>'Core Indicators'!FK119</f>
        <v>#N/A</v>
      </c>
      <c r="X119" s="41" t="e">
        <f>'Core Indicators'!FS119</f>
        <v>#N/A</v>
      </c>
      <c r="Y119" s="41">
        <f>'Core Indicators'!GA119</f>
        <v>1</v>
      </c>
      <c r="Z119" s="41">
        <f>'Core Indicators'!GI119</f>
        <v>1</v>
      </c>
      <c r="AA119" s="41">
        <f>'Core Indicators'!GQ119</f>
        <v>1</v>
      </c>
      <c r="AB119" s="41">
        <f>'Core Indicators'!GY119</f>
        <v>0</v>
      </c>
      <c r="AC119" s="41">
        <f>'Core Indicators'!HG119</f>
        <v>0</v>
      </c>
      <c r="AD119" s="41">
        <f>'Core Indicators'!HO119</f>
        <v>1</v>
      </c>
      <c r="AE119" s="41">
        <f>'Core Indicators'!HW119</f>
        <v>2</v>
      </c>
      <c r="AF119" s="41">
        <f>'Core Indicators'!IE119</f>
        <v>1</v>
      </c>
      <c r="AG119" s="41">
        <f>'Core Indicators'!IM119</f>
        <v>2</v>
      </c>
    </row>
    <row r="120" spans="1:33" ht="20.100000000000001" customHeight="1" x14ac:dyDescent="0.25">
      <c r="A120" s="233" t="str">
        <f>'Core Indicators'!A:A</f>
        <v>Nagorno-Karabakh Conflict</v>
      </c>
      <c r="B120" s="233">
        <f>'Core Indicators'!B:B</f>
        <v>0</v>
      </c>
      <c r="C120" s="233" t="str">
        <f>'Core Indicators'!C120</f>
        <v>REG013</v>
      </c>
      <c r="D120" s="233" t="str">
        <f>'Core Indicators'!D120</f>
        <v>Armenia,Azerbaijan</v>
      </c>
      <c r="E120" s="233" t="str">
        <f>'Core Indicators'!E120</f>
        <v>ARM,AZE</v>
      </c>
      <c r="F120" s="42">
        <f>'Core Indicators'!O120</f>
        <v>35959</v>
      </c>
      <c r="G120" s="42">
        <f>'Core Indicators'!W120</f>
        <v>4452000</v>
      </c>
      <c r="H120" s="42">
        <f>'Core Indicators'!AE120</f>
        <v>2860000</v>
      </c>
      <c r="I120" s="42">
        <f>'Core Indicators'!AM120</f>
        <v>117000</v>
      </c>
      <c r="J120" s="42" t="str">
        <f>'Core Indicators'!AU120</f>
        <v>x</v>
      </c>
      <c r="K120" s="42" t="str">
        <f>'Core Indicators'!BC120</f>
        <v>x</v>
      </c>
      <c r="L120" s="42">
        <f>'Core Indicators'!BK120</f>
        <v>8</v>
      </c>
      <c r="M120" s="42" t="str">
        <f>'Core Indicators'!BS120</f>
        <v>x</v>
      </c>
      <c r="N120" s="42" t="str">
        <f>'Core Indicators'!CA120</f>
        <v>x</v>
      </c>
      <c r="O120" s="42" t="e">
        <f>'Core Indicators'!CI120</f>
        <v>#N/A</v>
      </c>
      <c r="P120" s="42" t="str">
        <f>'Core Indicators'!CQ120</f>
        <v>x</v>
      </c>
      <c r="Q120" s="42">
        <f>'Core Indicators'!DG120</f>
        <v>1593000</v>
      </c>
      <c r="R120" s="42">
        <f>'Core Indicators'!DO120</f>
        <v>2833000</v>
      </c>
      <c r="S120" s="42">
        <f>'Core Indicators'!DW120</f>
        <v>27000</v>
      </c>
      <c r="T120" s="42">
        <f>'Core Indicators'!EE120</f>
        <v>0</v>
      </c>
      <c r="U120" s="42">
        <f>'Core Indicators'!EM120</f>
        <v>0</v>
      </c>
      <c r="V120" s="42">
        <f>'Core Indicators'!FC120</f>
        <v>2</v>
      </c>
      <c r="W120" s="42" t="str">
        <f>'Core Indicators'!FK120</f>
        <v>x</v>
      </c>
      <c r="X120" s="42" t="str">
        <f>'Core Indicators'!FS120</f>
        <v>x</v>
      </c>
      <c r="Y120" s="42">
        <f>'Core Indicators'!GA120</f>
        <v>1</v>
      </c>
      <c r="Z120" s="42">
        <f>'Core Indicators'!GI120</f>
        <v>0</v>
      </c>
      <c r="AA120" s="42">
        <f>'Core Indicators'!GQ120</f>
        <v>1</v>
      </c>
      <c r="AB120" s="42">
        <f>'Core Indicators'!GY120</f>
        <v>0</v>
      </c>
      <c r="AC120" s="42">
        <f>'Core Indicators'!HG120</f>
        <v>0</v>
      </c>
      <c r="AD120" s="42">
        <f>'Core Indicators'!HO120</f>
        <v>0</v>
      </c>
      <c r="AE120" s="42">
        <f>'Core Indicators'!HW120</f>
        <v>0</v>
      </c>
      <c r="AF120" s="42">
        <f>'Core Indicators'!IE120</f>
        <v>2</v>
      </c>
      <c r="AG120" s="42">
        <f>'Core Indicators'!IM120</f>
        <v>0</v>
      </c>
    </row>
    <row r="121" spans="1:33" ht="20.100000000000001" customHeight="1" x14ac:dyDescent="0.25">
      <c r="A121" s="62" t="str">
        <f>'Core Indicators'!A:A</f>
        <v>Eastern Africa Regional Drought Crisis</v>
      </c>
      <c r="B121" s="62" t="str">
        <f>'Core Indicators'!B:B</f>
        <v>Drought</v>
      </c>
      <c r="C121" s="62" t="str">
        <f>'Core Indicators'!C121</f>
        <v>REG014</v>
      </c>
      <c r="D121" s="62" t="str">
        <f>'Core Indicators'!D121</f>
        <v>Ethiopia,Somalia,Kenya</v>
      </c>
      <c r="E121" s="62" t="str">
        <f>'Core Indicators'!E121</f>
        <v>ETH,SOM,KEN</v>
      </c>
      <c r="F121" s="41">
        <f>'Core Indicators'!O121</f>
        <v>1955270</v>
      </c>
      <c r="G121" s="41">
        <f>'Core Indicators'!W121</f>
        <v>101640000</v>
      </c>
      <c r="H121" s="41">
        <f>'Core Indicators'!AE121</f>
        <v>65740000</v>
      </c>
      <c r="I121" s="41">
        <f>'Core Indicators'!AM121</f>
        <v>5425000</v>
      </c>
      <c r="J121" s="41">
        <f>'Core Indicators'!AU121</f>
        <v>4893</v>
      </c>
      <c r="K121" s="41">
        <f>'Core Indicators'!BC121</f>
        <v>2206875</v>
      </c>
      <c r="L121" s="41">
        <f>'Core Indicators'!BK121</f>
        <v>4893</v>
      </c>
      <c r="M121" s="41" t="str">
        <f>'Core Indicators'!BS121</f>
        <v>x</v>
      </c>
      <c r="N121" s="41" t="str">
        <f>'Core Indicators'!CA121</f>
        <v>x</v>
      </c>
      <c r="O121" s="41" t="e">
        <f>'Core Indicators'!CI121</f>
        <v>#N/A</v>
      </c>
      <c r="P121" s="41">
        <f>'Core Indicators'!CQ121</f>
        <v>7852053</v>
      </c>
      <c r="Q121" s="41">
        <f>'Core Indicators'!DG121</f>
        <v>35900000</v>
      </c>
      <c r="R121" s="41">
        <f>'Core Indicators'!DO121</f>
        <v>40609000</v>
      </c>
      <c r="S121" s="41">
        <f>'Core Indicators'!DW121</f>
        <v>17561000</v>
      </c>
      <c r="T121" s="41">
        <f>'Core Indicators'!EE121</f>
        <v>5347000</v>
      </c>
      <c r="U121" s="41">
        <f>'Core Indicators'!EM121</f>
        <v>2222000</v>
      </c>
      <c r="V121" s="41">
        <f>'Core Indicators'!FC121</f>
        <v>5</v>
      </c>
      <c r="W121" s="41" t="str">
        <f>'Core Indicators'!FK121</f>
        <v>x</v>
      </c>
      <c r="X121" s="41" t="str">
        <f>'Core Indicators'!FS121</f>
        <v>x</v>
      </c>
      <c r="Y121" s="41">
        <f>'Core Indicators'!GA121</f>
        <v>2</v>
      </c>
      <c r="Z121" s="41">
        <f>'Core Indicators'!GI121</f>
        <v>3</v>
      </c>
      <c r="AA121" s="41">
        <f>'Core Indicators'!GQ121</f>
        <v>3</v>
      </c>
      <c r="AB121" s="41">
        <f>'Core Indicators'!GY121</f>
        <v>3</v>
      </c>
      <c r="AC121" s="41">
        <f>'Core Indicators'!HG121</f>
        <v>2</v>
      </c>
      <c r="AD121" s="41">
        <f>'Core Indicators'!HO121</f>
        <v>3</v>
      </c>
      <c r="AE121" s="41">
        <f>'Core Indicators'!HW121</f>
        <v>3</v>
      </c>
      <c r="AF121" s="41">
        <f>'Core Indicators'!IE121</f>
        <v>3</v>
      </c>
      <c r="AG121" s="41">
        <f>'Core Indicators'!IM121</f>
        <v>3</v>
      </c>
    </row>
    <row r="122" spans="1:33" ht="20.100000000000001" customHeight="1" x14ac:dyDescent="0.25">
      <c r="A122" s="233" t="str">
        <f>'Core Indicators'!A:A</f>
        <v>Turkiye / Syria earthquake</v>
      </c>
      <c r="B122" s="233" t="str">
        <f>'Core Indicators'!B:B</f>
        <v>Earthquake</v>
      </c>
      <c r="C122" s="233" t="str">
        <f>'Core Indicators'!C122</f>
        <v>REG015</v>
      </c>
      <c r="D122" s="233" t="str">
        <f>'Core Indicators'!D122</f>
        <v>Türkiye,Syria</v>
      </c>
      <c r="E122" s="233" t="str">
        <f>'Core Indicators'!E122</f>
        <v>TUR,SYR</v>
      </c>
      <c r="F122" s="42">
        <f>'Core Indicators'!O122</f>
        <v>157336</v>
      </c>
      <c r="G122" s="42">
        <f>'Core Indicators'!W122</f>
        <v>24947000</v>
      </c>
      <c r="H122" s="42">
        <f>'Core Indicators'!AE122</f>
        <v>15100000</v>
      </c>
      <c r="I122" s="42">
        <f>'Core Indicators'!AM122</f>
        <v>3003000</v>
      </c>
      <c r="J122" s="42">
        <f>'Core Indicators'!AU122</f>
        <v>120000</v>
      </c>
      <c r="K122" s="42" t="str">
        <f>'Core Indicators'!BC122</f>
        <v>x</v>
      </c>
      <c r="L122" s="42">
        <f>'Core Indicators'!BK122</f>
        <v>51900</v>
      </c>
      <c r="M122" s="42">
        <f>'Core Indicators'!BS122</f>
        <v>224000</v>
      </c>
      <c r="N122" s="42" t="str">
        <f>'Core Indicators'!CA122</f>
        <v>x</v>
      </c>
      <c r="O122" s="42" t="e">
        <f>'Core Indicators'!CI122</f>
        <v>#N/A</v>
      </c>
      <c r="P122" s="42" t="str">
        <f>'Core Indicators'!CQ122</f>
        <v>x</v>
      </c>
      <c r="Q122" s="42">
        <f>'Core Indicators'!DG122</f>
        <v>9847000</v>
      </c>
      <c r="R122" s="42">
        <f>'Core Indicators'!DO122</f>
        <v>13715000</v>
      </c>
      <c r="S122" s="42">
        <f>'Core Indicators'!DW122</f>
        <v>1385000</v>
      </c>
      <c r="T122" s="42">
        <f>'Core Indicators'!EE122</f>
        <v>0</v>
      </c>
      <c r="U122" s="42">
        <f>'Core Indicators'!EM122</f>
        <v>0</v>
      </c>
      <c r="V122" s="42">
        <f>'Core Indicators'!FC122</f>
        <v>5</v>
      </c>
      <c r="W122" s="42" t="str">
        <f>'Core Indicators'!FK122</f>
        <v>x</v>
      </c>
      <c r="X122" s="42" t="str">
        <f>'Core Indicators'!FS122</f>
        <v>x</v>
      </c>
      <c r="Y122" s="42">
        <f>'Core Indicators'!GA122</f>
        <v>1</v>
      </c>
      <c r="Z122" s="42">
        <f>'Core Indicators'!GI122</f>
        <v>3</v>
      </c>
      <c r="AA122" s="42">
        <f>'Core Indicators'!GQ122</f>
        <v>2</v>
      </c>
      <c r="AB122" s="42">
        <f>'Core Indicators'!GY122</f>
        <v>3</v>
      </c>
      <c r="AC122" s="42">
        <f>'Core Indicators'!HG122</f>
        <v>0</v>
      </c>
      <c r="AD122" s="42">
        <f>'Core Indicators'!HO122</f>
        <v>2</v>
      </c>
      <c r="AE122" s="42">
        <f>'Core Indicators'!HW122</f>
        <v>3</v>
      </c>
      <c r="AF122" s="42">
        <f>'Core Indicators'!IE122</f>
        <v>2</v>
      </c>
      <c r="AG122" s="42">
        <f>'Core Indicators'!IM122</f>
        <v>3</v>
      </c>
    </row>
    <row r="123" spans="1:33" ht="20.100000000000001" customHeight="1" x14ac:dyDescent="0.25">
      <c r="A123" s="62" t="str">
        <f>'Core Indicators'!A:A</f>
        <v>Displacement from Ukraine conflict in Romania</v>
      </c>
      <c r="B123" s="62" t="str">
        <f>'Core Indicators'!B:B</f>
        <v>Conflict,Displacement</v>
      </c>
      <c r="C123" s="62" t="str">
        <f>'Core Indicators'!C123</f>
        <v>ROU002</v>
      </c>
      <c r="D123" s="62" t="str">
        <f>'Core Indicators'!D123</f>
        <v>Romania</v>
      </c>
      <c r="E123" s="62" t="str">
        <f>'Core Indicators'!E123</f>
        <v>ROU</v>
      </c>
      <c r="F123" s="41">
        <f>'Core Indicators'!O123</f>
        <v>62918</v>
      </c>
      <c r="G123" s="41">
        <f>'Core Indicators'!W123</f>
        <v>5154000</v>
      </c>
      <c r="H123" s="41">
        <f>'Core Indicators'!AE123</f>
        <v>105000</v>
      </c>
      <c r="I123" s="41">
        <f>'Core Indicators'!AM123</f>
        <v>105000</v>
      </c>
      <c r="J123" s="41" t="e">
        <f>'Core Indicators'!AU123</f>
        <v>#N/A</v>
      </c>
      <c r="K123" s="41" t="e">
        <f>'Core Indicators'!BC123</f>
        <v>#N/A</v>
      </c>
      <c r="L123" s="41">
        <f>'Core Indicators'!BK123</f>
        <v>0</v>
      </c>
      <c r="M123" s="41" t="e">
        <f>'Core Indicators'!BS123</f>
        <v>#N/A</v>
      </c>
      <c r="N123" s="41" t="e">
        <f>'Core Indicators'!CA123</f>
        <v>#N/A</v>
      </c>
      <c r="O123" s="41" t="e">
        <f>'Core Indicators'!CI123</f>
        <v>#N/A</v>
      </c>
      <c r="P123" s="41" t="e">
        <f>'Core Indicators'!CQ123</f>
        <v>#N/A</v>
      </c>
      <c r="Q123" s="41">
        <f>'Core Indicators'!DG123</f>
        <v>5049000</v>
      </c>
      <c r="R123" s="41">
        <f>'Core Indicators'!DO123</f>
        <v>0</v>
      </c>
      <c r="S123" s="41">
        <f>'Core Indicators'!DW123</f>
        <v>105000</v>
      </c>
      <c r="T123" s="41">
        <f>'Core Indicators'!EE123</f>
        <v>0</v>
      </c>
      <c r="U123" s="41">
        <f>'Core Indicators'!EM123</f>
        <v>0</v>
      </c>
      <c r="V123" s="41">
        <f>'Core Indicators'!FC123</f>
        <v>2</v>
      </c>
      <c r="W123" s="41" t="e">
        <f>'Core Indicators'!FK123</f>
        <v>#N/A</v>
      </c>
      <c r="X123" s="41" t="e">
        <f>'Core Indicators'!FS123</f>
        <v>#N/A</v>
      </c>
      <c r="Y123" s="41">
        <f>'Core Indicators'!GA123</f>
        <v>0</v>
      </c>
      <c r="Z123" s="41">
        <f>'Core Indicators'!GI123</f>
        <v>0</v>
      </c>
      <c r="AA123" s="41">
        <f>'Core Indicators'!GQ123</f>
        <v>0</v>
      </c>
      <c r="AB123" s="41">
        <f>'Core Indicators'!GY123</f>
        <v>0</v>
      </c>
      <c r="AC123" s="41">
        <f>'Core Indicators'!HG123</f>
        <v>0</v>
      </c>
      <c r="AD123" s="41">
        <f>'Core Indicators'!HO123</f>
        <v>0</v>
      </c>
      <c r="AE123" s="41">
        <f>'Core Indicators'!HW123</f>
        <v>0</v>
      </c>
      <c r="AF123" s="41">
        <f>'Core Indicators'!IE123</f>
        <v>0</v>
      </c>
      <c r="AG123" s="41">
        <f>'Core Indicators'!IM123</f>
        <v>0</v>
      </c>
    </row>
    <row r="124" spans="1:33" ht="20.100000000000001" customHeight="1" x14ac:dyDescent="0.25">
      <c r="A124" s="233" t="str">
        <f>'Core Indicators'!A:A</f>
        <v>Burundi and DRC refugees in Rwanda</v>
      </c>
      <c r="B124" s="233" t="str">
        <f>'Core Indicators'!B:B</f>
        <v>Displacement</v>
      </c>
      <c r="C124" s="233" t="str">
        <f>'Core Indicators'!C124</f>
        <v>RWA002</v>
      </c>
      <c r="D124" s="233" t="str">
        <f>'Core Indicators'!D124</f>
        <v>Rwanda</v>
      </c>
      <c r="E124" s="233" t="str">
        <f>'Core Indicators'!E124</f>
        <v>RWA</v>
      </c>
      <c r="F124" s="42">
        <f>'Core Indicators'!O124</f>
        <v>20524</v>
      </c>
      <c r="G124" s="42">
        <f>'Core Indicators'!W124</f>
        <v>2382000</v>
      </c>
      <c r="H124" s="42">
        <f>'Core Indicators'!AE124</f>
        <v>127000</v>
      </c>
      <c r="I124" s="42">
        <f>'Core Indicators'!AM124</f>
        <v>127000</v>
      </c>
      <c r="J124" s="42" t="str">
        <f>'Core Indicators'!AU124</f>
        <v>x</v>
      </c>
      <c r="K124" s="42" t="str">
        <f>'Core Indicators'!BC124</f>
        <v>x</v>
      </c>
      <c r="L124" s="42" t="str">
        <f>'Core Indicators'!BK124</f>
        <v>x</v>
      </c>
      <c r="M124" s="42">
        <f>'Core Indicators'!BS124</f>
        <v>0</v>
      </c>
      <c r="N124" s="42">
        <f>'Core Indicators'!CA124</f>
        <v>0</v>
      </c>
      <c r="O124" s="42" t="e">
        <f>'Core Indicators'!CI124</f>
        <v>#N/A</v>
      </c>
      <c r="P124" s="42">
        <f>'Core Indicators'!CQ124</f>
        <v>0</v>
      </c>
      <c r="Q124" s="42">
        <f>'Core Indicators'!DG124</f>
        <v>2255000</v>
      </c>
      <c r="R124" s="42">
        <f>'Core Indicators'!DO124</f>
        <v>0</v>
      </c>
      <c r="S124" s="42">
        <f>'Core Indicators'!DW124</f>
        <v>127000</v>
      </c>
      <c r="T124" s="42">
        <f>'Core Indicators'!EE124</f>
        <v>0</v>
      </c>
      <c r="U124" s="42">
        <f>'Core Indicators'!EM124</f>
        <v>0</v>
      </c>
      <c r="V124" s="42">
        <f>'Core Indicators'!FC124</f>
        <v>2</v>
      </c>
      <c r="W124" s="42">
        <f>'Core Indicators'!FK124</f>
        <v>0</v>
      </c>
      <c r="X124" s="42">
        <f>'Core Indicators'!FS124</f>
        <v>0</v>
      </c>
      <c r="Y124" s="42">
        <f>'Core Indicators'!GA124</f>
        <v>1</v>
      </c>
      <c r="Z124" s="42">
        <f>'Core Indicators'!GI124</f>
        <v>0</v>
      </c>
      <c r="AA124" s="42">
        <f>'Core Indicators'!GQ124</f>
        <v>1</v>
      </c>
      <c r="AB124" s="42">
        <f>'Core Indicators'!GY124</f>
        <v>0</v>
      </c>
      <c r="AC124" s="42">
        <f>'Core Indicators'!HG124</f>
        <v>0</v>
      </c>
      <c r="AD124" s="42">
        <f>'Core Indicators'!HO124</f>
        <v>0</v>
      </c>
      <c r="AE124" s="42">
        <f>'Core Indicators'!HW124</f>
        <v>0</v>
      </c>
      <c r="AF124" s="42">
        <f>'Core Indicators'!IE124</f>
        <v>0</v>
      </c>
      <c r="AG124" s="42">
        <f>'Core Indicators'!IM124</f>
        <v>0</v>
      </c>
    </row>
    <row r="125" spans="1:33" ht="20.100000000000001" customHeight="1" x14ac:dyDescent="0.25">
      <c r="A125" s="62" t="str">
        <f>'Core Indicators'!A:A</f>
        <v>Complex crisis in Sudan</v>
      </c>
      <c r="B125" s="62" t="str">
        <f>'Core Indicators'!B:B</f>
        <v>Displacement,Violence,Floods</v>
      </c>
      <c r="C125" s="62" t="str">
        <f>'Core Indicators'!C125</f>
        <v>SDN001</v>
      </c>
      <c r="D125" s="62" t="str">
        <f>'Core Indicators'!D125</f>
        <v>Sudan</v>
      </c>
      <c r="E125" s="62" t="str">
        <f>'Core Indicators'!E125</f>
        <v>SDN</v>
      </c>
      <c r="F125" s="41">
        <f>'Core Indicators'!O125</f>
        <v>1840687</v>
      </c>
      <c r="G125" s="41">
        <f>'Core Indicators'!W125</f>
        <v>49800000</v>
      </c>
      <c r="H125" s="41">
        <f>'Core Indicators'!AE125</f>
        <v>29300000</v>
      </c>
      <c r="I125" s="41">
        <f>'Core Indicators'!AM125</f>
        <v>5551000</v>
      </c>
      <c r="J125" s="41">
        <f>'Core Indicators'!AU125</f>
        <v>4000</v>
      </c>
      <c r="K125" s="41" t="str">
        <f>'Core Indicators'!BC125</f>
        <v>x</v>
      </c>
      <c r="L125" s="41">
        <f>'Core Indicators'!BK125</f>
        <v>1368</v>
      </c>
      <c r="M125" s="41">
        <f>'Core Indicators'!BS125</f>
        <v>48200</v>
      </c>
      <c r="N125" s="41">
        <f>'Core Indicators'!CA125</f>
        <v>24800</v>
      </c>
      <c r="O125" s="41" t="e">
        <f>'Core Indicators'!CI125</f>
        <v>#N/A</v>
      </c>
      <c r="P125" s="41">
        <f>'Core Indicators'!CQ125</f>
        <v>14851</v>
      </c>
      <c r="Q125" s="41">
        <f>'Core Indicators'!DG125</f>
        <v>20500000</v>
      </c>
      <c r="R125" s="41">
        <f>'Core Indicators'!DO125</f>
        <v>13500000</v>
      </c>
      <c r="S125" s="41">
        <f>'Core Indicators'!DW125</f>
        <v>10200000</v>
      </c>
      <c r="T125" s="41">
        <f>'Core Indicators'!EE125</f>
        <v>5500000</v>
      </c>
      <c r="U125" s="41">
        <f>'Core Indicators'!EM125</f>
        <v>100000</v>
      </c>
      <c r="V125" s="41">
        <f>'Core Indicators'!FC125</f>
        <v>5</v>
      </c>
      <c r="W125" s="41" t="str">
        <f>'Core Indicators'!FK125</f>
        <v>x</v>
      </c>
      <c r="X125" s="41" t="str">
        <f>'Core Indicators'!FS125</f>
        <v>x</v>
      </c>
      <c r="Y125" s="41">
        <f>'Core Indicators'!GA125</f>
        <v>2</v>
      </c>
      <c r="Z125" s="41">
        <f>'Core Indicators'!GI125</f>
        <v>1</v>
      </c>
      <c r="AA125" s="41">
        <f>'Core Indicators'!GQ125</f>
        <v>1</v>
      </c>
      <c r="AB125" s="41">
        <f>'Core Indicators'!GY125</f>
        <v>0</v>
      </c>
      <c r="AC125" s="41">
        <f>'Core Indicators'!HG125</f>
        <v>2</v>
      </c>
      <c r="AD125" s="41">
        <f>'Core Indicators'!HO125</f>
        <v>1</v>
      </c>
      <c r="AE125" s="41">
        <f>'Core Indicators'!HW125</f>
        <v>3</v>
      </c>
      <c r="AF125" s="41">
        <f>'Core Indicators'!IE125</f>
        <v>1</v>
      </c>
      <c r="AG125" s="41">
        <f>'Core Indicators'!IM125</f>
        <v>3</v>
      </c>
    </row>
    <row r="126" spans="1:33" ht="20.100000000000001" customHeight="1" x14ac:dyDescent="0.25">
      <c r="A126" s="233" t="str">
        <f>'Core Indicators'!A:A</f>
        <v>Refugees in Sudan</v>
      </c>
      <c r="B126" s="233" t="str">
        <f>'Core Indicators'!B:B</f>
        <v>Displacement</v>
      </c>
      <c r="C126" s="233" t="str">
        <f>'Core Indicators'!C126</f>
        <v>SDN005</v>
      </c>
      <c r="D126" s="233" t="str">
        <f>'Core Indicators'!D126</f>
        <v>Sudan</v>
      </c>
      <c r="E126" s="233" t="str">
        <f>'Core Indicators'!E126</f>
        <v>SDN</v>
      </c>
      <c r="F126" s="42">
        <f>'Core Indicators'!O126</f>
        <v>89263</v>
      </c>
      <c r="G126" s="42">
        <f>'Core Indicators'!W126</f>
        <v>14770000</v>
      </c>
      <c r="H126" s="42">
        <f>'Core Indicators'!AE126</f>
        <v>14770000</v>
      </c>
      <c r="I126" s="42">
        <f>'Core Indicators'!AM126</f>
        <v>1137000</v>
      </c>
      <c r="J126" s="42" t="str">
        <f>'Core Indicators'!AU126</f>
        <v>x</v>
      </c>
      <c r="K126" s="42" t="str">
        <f>'Core Indicators'!BC126</f>
        <v>x</v>
      </c>
      <c r="L126" s="42">
        <f>'Core Indicators'!BK126</f>
        <v>3</v>
      </c>
      <c r="M126" s="42" t="str">
        <f>'Core Indicators'!BS126</f>
        <v>x</v>
      </c>
      <c r="N126" s="42" t="str">
        <f>'Core Indicators'!CA126</f>
        <v>x</v>
      </c>
      <c r="O126" s="42" t="e">
        <f>'Core Indicators'!CI126</f>
        <v>#N/A</v>
      </c>
      <c r="P126" s="42" t="str">
        <f>'Core Indicators'!CQ126</f>
        <v>x</v>
      </c>
      <c r="Q126" s="42">
        <f>'Core Indicators'!DG126</f>
        <v>0</v>
      </c>
      <c r="R126" s="42">
        <f>'Core Indicators'!DO126</f>
        <v>13633000</v>
      </c>
      <c r="S126" s="42">
        <f>'Core Indicators'!DW126</f>
        <v>1137000</v>
      </c>
      <c r="T126" s="42">
        <f>'Core Indicators'!EE126</f>
        <v>0</v>
      </c>
      <c r="U126" s="42">
        <f>'Core Indicators'!EM126</f>
        <v>0</v>
      </c>
      <c r="V126" s="42">
        <f>'Core Indicators'!FC126</f>
        <v>2</v>
      </c>
      <c r="W126" s="42" t="e">
        <f>'Core Indicators'!FK126</f>
        <v>#N/A</v>
      </c>
      <c r="X126" s="42" t="e">
        <f>'Core Indicators'!FS126</f>
        <v>#N/A</v>
      </c>
      <c r="Y126" s="42">
        <f>'Core Indicators'!GA126</f>
        <v>2</v>
      </c>
      <c r="Z126" s="42">
        <f>'Core Indicators'!GI126</f>
        <v>1</v>
      </c>
      <c r="AA126" s="42">
        <f>'Core Indicators'!GQ126</f>
        <v>1</v>
      </c>
      <c r="AB126" s="42">
        <f>'Core Indicators'!GY126</f>
        <v>0</v>
      </c>
      <c r="AC126" s="42">
        <f>'Core Indicators'!HG126</f>
        <v>0</v>
      </c>
      <c r="AD126" s="42">
        <f>'Core Indicators'!HO126</f>
        <v>1</v>
      </c>
      <c r="AE126" s="42">
        <f>'Core Indicators'!HW126</f>
        <v>3</v>
      </c>
      <c r="AF126" s="42">
        <f>'Core Indicators'!IE126</f>
        <v>1</v>
      </c>
      <c r="AG126" s="42">
        <f>'Core Indicators'!IM126</f>
        <v>2</v>
      </c>
    </row>
    <row r="127" spans="1:33" ht="20.100000000000001" customHeight="1" x14ac:dyDescent="0.25">
      <c r="A127" s="62" t="str">
        <f>'Core Indicators'!A:A</f>
        <v>Violence in Darfur and Kordofan regions</v>
      </c>
      <c r="B127" s="62" t="str">
        <f>'Core Indicators'!B:B</f>
        <v>Violence</v>
      </c>
      <c r="C127" s="62" t="str">
        <f>'Core Indicators'!C127</f>
        <v>SDN008</v>
      </c>
      <c r="D127" s="62" t="str">
        <f>'Core Indicators'!D127</f>
        <v>Sudan</v>
      </c>
      <c r="E127" s="62" t="str">
        <f>'Core Indicators'!E127</f>
        <v>SDN</v>
      </c>
      <c r="F127" s="41">
        <f>'Core Indicators'!O127</f>
        <v>880145</v>
      </c>
      <c r="G127" s="41">
        <f>'Core Indicators'!W127</f>
        <v>17139000</v>
      </c>
      <c r="H127" s="41">
        <f>'Core Indicators'!AE127</f>
        <v>17139000</v>
      </c>
      <c r="I127" s="41">
        <f>'Core Indicators'!AM127</f>
        <v>182000</v>
      </c>
      <c r="J127" s="41">
        <f>'Core Indicators'!AU127</f>
        <v>0</v>
      </c>
      <c r="K127" s="41">
        <f>'Core Indicators'!BC127</f>
        <v>0</v>
      </c>
      <c r="L127" s="41">
        <f>'Core Indicators'!BK127</f>
        <v>741</v>
      </c>
      <c r="M127" s="41">
        <f>'Core Indicators'!BS127</f>
        <v>55</v>
      </c>
      <c r="N127" s="41">
        <f>'Core Indicators'!CA127</f>
        <v>0</v>
      </c>
      <c r="O127" s="41" t="e">
        <f>'Core Indicators'!CI127</f>
        <v>#N/A</v>
      </c>
      <c r="P127" s="41">
        <f>'Core Indicators'!CQ127</f>
        <v>0</v>
      </c>
      <c r="Q127" s="41">
        <f>'Core Indicators'!DG127</f>
        <v>0</v>
      </c>
      <c r="R127" s="41">
        <f>'Core Indicators'!DO127</f>
        <v>9299000</v>
      </c>
      <c r="S127" s="41">
        <f>'Core Indicators'!DW127</f>
        <v>3730000</v>
      </c>
      <c r="T127" s="41">
        <f>'Core Indicators'!EE127</f>
        <v>4110000</v>
      </c>
      <c r="U127" s="41">
        <f>'Core Indicators'!EM127</f>
        <v>0</v>
      </c>
      <c r="V127" s="41">
        <f>'Core Indicators'!FC127</f>
        <v>2</v>
      </c>
      <c r="W127" s="41">
        <f>'Core Indicators'!FK127</f>
        <v>0</v>
      </c>
      <c r="X127" s="41">
        <f>'Core Indicators'!FS127</f>
        <v>0</v>
      </c>
      <c r="Y127" s="41">
        <f>'Core Indicators'!GA127</f>
        <v>2</v>
      </c>
      <c r="Z127" s="41">
        <f>'Core Indicators'!GI127</f>
        <v>1</v>
      </c>
      <c r="AA127" s="41">
        <f>'Core Indicators'!GQ127</f>
        <v>1</v>
      </c>
      <c r="AB127" s="41">
        <f>'Core Indicators'!GY127</f>
        <v>0</v>
      </c>
      <c r="AC127" s="41">
        <f>'Core Indicators'!HG127</f>
        <v>2</v>
      </c>
      <c r="AD127" s="41">
        <f>'Core Indicators'!HO127</f>
        <v>1</v>
      </c>
      <c r="AE127" s="41">
        <f>'Core Indicators'!HW127</f>
        <v>3</v>
      </c>
      <c r="AF127" s="41">
        <f>'Core Indicators'!IE127</f>
        <v>1</v>
      </c>
      <c r="AG127" s="41">
        <f>'Core Indicators'!IM127</f>
        <v>2</v>
      </c>
    </row>
    <row r="128" spans="1:33" ht="20.100000000000001" customHeight="1" x14ac:dyDescent="0.25">
      <c r="A128" s="233" t="str">
        <f>'Core Indicators'!A:A</f>
        <v>Drought in Senegal</v>
      </c>
      <c r="B128" s="233" t="str">
        <f>'Core Indicators'!B:B</f>
        <v>Drought</v>
      </c>
      <c r="C128" s="233" t="str">
        <f>'Core Indicators'!C128</f>
        <v>SEN002</v>
      </c>
      <c r="D128" s="233" t="str">
        <f>'Core Indicators'!D128</f>
        <v>Senegal</v>
      </c>
      <c r="E128" s="233" t="str">
        <f>'Core Indicators'!E128</f>
        <v>SEN</v>
      </c>
      <c r="F128" s="42">
        <f>'Core Indicators'!O128</f>
        <v>196712</v>
      </c>
      <c r="G128" s="42">
        <f>'Core Indicators'!W128</f>
        <v>17876000</v>
      </c>
      <c r="H128" s="42">
        <f>'Core Indicators'!AE128</f>
        <v>3758000</v>
      </c>
      <c r="I128" s="42">
        <f>'Core Indicators'!AM128</f>
        <v>4000</v>
      </c>
      <c r="J128" s="42">
        <f>'Core Indicators'!AU128</f>
        <v>0</v>
      </c>
      <c r="K128" s="42">
        <f>'Core Indicators'!BC128</f>
        <v>0</v>
      </c>
      <c r="L128" s="42">
        <f>'Core Indicators'!BK128</f>
        <v>15</v>
      </c>
      <c r="M128" s="42">
        <f>'Core Indicators'!BS128</f>
        <v>0</v>
      </c>
      <c r="N128" s="42">
        <f>'Core Indicators'!CA128</f>
        <v>0</v>
      </c>
      <c r="O128" s="42" t="e">
        <f>'Core Indicators'!CI128</f>
        <v>#N/A</v>
      </c>
      <c r="P128" s="42" t="str">
        <f>'Core Indicators'!CQ128</f>
        <v>x</v>
      </c>
      <c r="Q128" s="42">
        <f>'Core Indicators'!DG128</f>
        <v>14118000</v>
      </c>
      <c r="R128" s="42">
        <f>'Core Indicators'!DO128</f>
        <v>3078000</v>
      </c>
      <c r="S128" s="42">
        <f>'Core Indicators'!DW128</f>
        <v>672000</v>
      </c>
      <c r="T128" s="42">
        <f>'Core Indicators'!EE128</f>
        <v>8000</v>
      </c>
      <c r="U128" s="42">
        <f>'Core Indicators'!EM128</f>
        <v>0</v>
      </c>
      <c r="V128" s="42">
        <f>'Core Indicators'!FC128</f>
        <v>1</v>
      </c>
      <c r="W128" s="42">
        <f>'Core Indicators'!FK128</f>
        <v>0</v>
      </c>
      <c r="X128" s="42">
        <f>'Core Indicators'!FS128</f>
        <v>0</v>
      </c>
      <c r="Y128" s="42">
        <f>'Core Indicators'!GA128</f>
        <v>0</v>
      </c>
      <c r="Z128" s="42">
        <f>'Core Indicators'!GI128</f>
        <v>0</v>
      </c>
      <c r="AA128" s="42">
        <f>'Core Indicators'!GQ128</f>
        <v>0</v>
      </c>
      <c r="AB128" s="42">
        <f>'Core Indicators'!GY128</f>
        <v>0</v>
      </c>
      <c r="AC128" s="42">
        <f>'Core Indicators'!HG128</f>
        <v>0</v>
      </c>
      <c r="AD128" s="42">
        <f>'Core Indicators'!HO128</f>
        <v>1</v>
      </c>
      <c r="AE128" s="42">
        <f>'Core Indicators'!HW128</f>
        <v>0</v>
      </c>
      <c r="AF128" s="42">
        <f>'Core Indicators'!IE128</f>
        <v>1</v>
      </c>
      <c r="AG128" s="42">
        <f>'Core Indicators'!IM128</f>
        <v>0</v>
      </c>
    </row>
    <row r="129" spans="1:33" ht="20.100000000000001" customHeight="1" x14ac:dyDescent="0.25">
      <c r="A129" s="62" t="str">
        <f>'Core Indicators'!A:A</f>
        <v>Complex crisis in El Salvador</v>
      </c>
      <c r="B129" s="62" t="str">
        <f>'Core Indicators'!B:B</f>
        <v>Displacement,Violence,Floods,Drought</v>
      </c>
      <c r="C129" s="62" t="str">
        <f>'Core Indicators'!C129</f>
        <v>SLV001</v>
      </c>
      <c r="D129" s="62" t="str">
        <f>'Core Indicators'!D129</f>
        <v>El Salvador</v>
      </c>
      <c r="E129" s="62" t="str">
        <f>'Core Indicators'!E129</f>
        <v>SLV</v>
      </c>
      <c r="F129" s="41">
        <f>'Core Indicators'!O129</f>
        <v>20720</v>
      </c>
      <c r="G129" s="41">
        <f>'Core Indicators'!W129</f>
        <v>6300000</v>
      </c>
      <c r="H129" s="41">
        <f>'Core Indicators'!AE129</f>
        <v>3200000</v>
      </c>
      <c r="I129" s="41">
        <f>'Core Indicators'!AM129</f>
        <v>176000</v>
      </c>
      <c r="J129" s="41" t="str">
        <f>'Core Indicators'!AU129</f>
        <v>x</v>
      </c>
      <c r="K129" s="41">
        <f>'Core Indicators'!BC129</f>
        <v>1269</v>
      </c>
      <c r="L129" s="41">
        <f>'Core Indicators'!BK129</f>
        <v>232</v>
      </c>
      <c r="M129" s="41" t="str">
        <f>'Core Indicators'!BS129</f>
        <v>x</v>
      </c>
      <c r="N129" s="41" t="str">
        <f>'Core Indicators'!CA129</f>
        <v>x</v>
      </c>
      <c r="O129" s="41" t="e">
        <f>'Core Indicators'!CI129</f>
        <v>#N/A</v>
      </c>
      <c r="P129" s="41">
        <f>'Core Indicators'!CQ129</f>
        <v>977450</v>
      </c>
      <c r="Q129" s="41">
        <f>'Core Indicators'!DG129</f>
        <v>3100000</v>
      </c>
      <c r="R129" s="41">
        <f>'Core Indicators'!DO129</f>
        <v>2100000</v>
      </c>
      <c r="S129" s="41">
        <f>'Core Indicators'!DW129</f>
        <v>1100000</v>
      </c>
      <c r="T129" s="41">
        <f>'Core Indicators'!EE129</f>
        <v>0</v>
      </c>
      <c r="U129" s="41">
        <f>'Core Indicators'!EM129</f>
        <v>0</v>
      </c>
      <c r="V129" s="41">
        <f>'Core Indicators'!FC129</f>
        <v>3</v>
      </c>
      <c r="W129" s="41" t="str">
        <f>'Core Indicators'!FK129</f>
        <v>x</v>
      </c>
      <c r="X129" s="41" t="str">
        <f>'Core Indicators'!FS129</f>
        <v>x</v>
      </c>
      <c r="Y129" s="41">
        <f>'Core Indicators'!GA129</f>
        <v>0</v>
      </c>
      <c r="Z129" s="41">
        <f>'Core Indicators'!GI129</f>
        <v>2</v>
      </c>
      <c r="AA129" s="41">
        <f>'Core Indicators'!GQ129</f>
        <v>1</v>
      </c>
      <c r="AB129" s="41">
        <f>'Core Indicators'!GY129</f>
        <v>0</v>
      </c>
      <c r="AC129" s="41">
        <f>'Core Indicators'!HG129</f>
        <v>2</v>
      </c>
      <c r="AD129" s="41">
        <f>'Core Indicators'!HO129</f>
        <v>2</v>
      </c>
      <c r="AE129" s="41">
        <f>'Core Indicators'!HW129</f>
        <v>1</v>
      </c>
      <c r="AF129" s="41">
        <f>'Core Indicators'!IE129</f>
        <v>0</v>
      </c>
      <c r="AG129" s="41">
        <f>'Core Indicators'!IM129</f>
        <v>1</v>
      </c>
    </row>
    <row r="130" spans="1:33" ht="20.100000000000001" customHeight="1" x14ac:dyDescent="0.25">
      <c r="A130" s="233" t="str">
        <f>'Core Indicators'!A:A</f>
        <v>Complex crisis in Somalia</v>
      </c>
      <c r="B130" s="233" t="str">
        <f>'Core Indicators'!B:B</f>
        <v>Conflict,Displacement,Floods,Drought</v>
      </c>
      <c r="C130" s="233" t="str">
        <f>'Core Indicators'!C130</f>
        <v>SOM001</v>
      </c>
      <c r="D130" s="233" t="str">
        <f>'Core Indicators'!D130</f>
        <v>Somalia</v>
      </c>
      <c r="E130" s="233" t="str">
        <f>'Core Indicators'!E130</f>
        <v>SOM</v>
      </c>
      <c r="F130" s="42">
        <f>'Core Indicators'!O130</f>
        <v>627340</v>
      </c>
      <c r="G130" s="42">
        <f>'Core Indicators'!W130</f>
        <v>18017000</v>
      </c>
      <c r="H130" s="42">
        <f>'Core Indicators'!AE130</f>
        <v>18017000</v>
      </c>
      <c r="I130" s="42">
        <f>'Core Indicators'!AM130</f>
        <v>6233000</v>
      </c>
      <c r="J130" s="42">
        <f>'Core Indicators'!AU130</f>
        <v>608</v>
      </c>
      <c r="K130" s="42">
        <f>'Core Indicators'!BC130</f>
        <v>1800000</v>
      </c>
      <c r="L130" s="42">
        <f>'Core Indicators'!BK130</f>
        <v>48237</v>
      </c>
      <c r="M130" s="42" t="str">
        <f>'Core Indicators'!BS130</f>
        <v>x</v>
      </c>
      <c r="N130" s="42" t="str">
        <f>'Core Indicators'!CA130</f>
        <v>x</v>
      </c>
      <c r="O130" s="42" t="e">
        <f>'Core Indicators'!CI130</f>
        <v>#N/A</v>
      </c>
      <c r="P130" s="42" t="str">
        <f>'Core Indicators'!CQ130</f>
        <v>x</v>
      </c>
      <c r="Q130" s="42">
        <f>'Core Indicators'!DG130</f>
        <v>0</v>
      </c>
      <c r="R130" s="42">
        <f>'Core Indicators'!DO130</f>
        <v>9772000</v>
      </c>
      <c r="S130" s="42">
        <f>'Core Indicators'!DW130</f>
        <v>4150000</v>
      </c>
      <c r="T130" s="42">
        <f>'Core Indicators'!EE130</f>
        <v>2578000</v>
      </c>
      <c r="U130" s="42">
        <f>'Core Indicators'!EM130</f>
        <v>1517000</v>
      </c>
      <c r="V130" s="42">
        <f>'Core Indicators'!FC130</f>
        <v>5</v>
      </c>
      <c r="W130" s="42" t="str">
        <f>'Core Indicators'!FK130</f>
        <v>x</v>
      </c>
      <c r="X130" s="42" t="str">
        <f>'Core Indicators'!FS130</f>
        <v>x</v>
      </c>
      <c r="Y130" s="42">
        <f>'Core Indicators'!GA130</f>
        <v>1</v>
      </c>
      <c r="Z130" s="42">
        <f>'Core Indicators'!GI130</f>
        <v>3</v>
      </c>
      <c r="AA130" s="42">
        <f>'Core Indicators'!GQ130</f>
        <v>2</v>
      </c>
      <c r="AB130" s="42">
        <f>'Core Indicators'!GY130</f>
        <v>3</v>
      </c>
      <c r="AC130" s="42">
        <f>'Core Indicators'!HG130</f>
        <v>2</v>
      </c>
      <c r="AD130" s="42">
        <f>'Core Indicators'!HO130</f>
        <v>2</v>
      </c>
      <c r="AE130" s="42">
        <f>'Core Indicators'!HW130</f>
        <v>3</v>
      </c>
      <c r="AF130" s="42">
        <f>'Core Indicators'!IE130</f>
        <v>2</v>
      </c>
      <c r="AG130" s="42">
        <f>'Core Indicators'!IM130</f>
        <v>2</v>
      </c>
    </row>
    <row r="131" spans="1:33" ht="20.100000000000001" customHeight="1" x14ac:dyDescent="0.25">
      <c r="A131" s="62" t="str">
        <f>'Core Indicators'!A:A</f>
        <v>Mixed Migration Flows in Somalia</v>
      </c>
      <c r="B131" s="62" t="str">
        <f>'Core Indicators'!B:B</f>
        <v>Displacement</v>
      </c>
      <c r="C131" s="62" t="str">
        <f>'Core Indicators'!C131</f>
        <v>SOM002</v>
      </c>
      <c r="D131" s="62" t="str">
        <f>'Core Indicators'!D131</f>
        <v>Somalia</v>
      </c>
      <c r="E131" s="62" t="str">
        <f>'Core Indicators'!E131</f>
        <v>SOM</v>
      </c>
      <c r="F131" s="41">
        <f>'Core Indicators'!O131</f>
        <v>98924</v>
      </c>
      <c r="G131" s="41">
        <f>'Core Indicators'!W131</f>
        <v>2694000</v>
      </c>
      <c r="H131" s="41">
        <f>'Core Indicators'!AE131</f>
        <v>35000</v>
      </c>
      <c r="I131" s="41">
        <f>'Core Indicators'!AM131</f>
        <v>35000</v>
      </c>
      <c r="J131" s="41" t="str">
        <f>'Core Indicators'!AU131</f>
        <v>x</v>
      </c>
      <c r="K131" s="41" t="str">
        <f>'Core Indicators'!BC131</f>
        <v>x</v>
      </c>
      <c r="L131" s="41">
        <f>'Core Indicators'!BK131</f>
        <v>2</v>
      </c>
      <c r="M131" s="41">
        <f>'Core Indicators'!BS131</f>
        <v>0</v>
      </c>
      <c r="N131" s="41">
        <f>'Core Indicators'!CA131</f>
        <v>0</v>
      </c>
      <c r="O131" s="41" t="e">
        <f>'Core Indicators'!CI131</f>
        <v>#N/A</v>
      </c>
      <c r="P131" s="41">
        <f>'Core Indicators'!CQ131</f>
        <v>0</v>
      </c>
      <c r="Q131" s="41">
        <f>'Core Indicators'!DG131</f>
        <v>2659000</v>
      </c>
      <c r="R131" s="41">
        <f>'Core Indicators'!DO131</f>
        <v>0</v>
      </c>
      <c r="S131" s="41">
        <f>'Core Indicators'!DW131</f>
        <v>35000</v>
      </c>
      <c r="T131" s="41">
        <f>'Core Indicators'!EE131</f>
        <v>0</v>
      </c>
      <c r="U131" s="41">
        <f>'Core Indicators'!EM131</f>
        <v>0</v>
      </c>
      <c r="V131" s="41">
        <f>'Core Indicators'!FC131</f>
        <v>1</v>
      </c>
      <c r="W131" s="41" t="str">
        <f>'Core Indicators'!FK131</f>
        <v>x</v>
      </c>
      <c r="X131" s="41" t="str">
        <f>'Core Indicators'!FS131</f>
        <v>x</v>
      </c>
      <c r="Y131" s="41">
        <f>'Core Indicators'!GA131</f>
        <v>1</v>
      </c>
      <c r="Z131" s="41">
        <f>'Core Indicators'!GI131</f>
        <v>3</v>
      </c>
      <c r="AA131" s="41">
        <f>'Core Indicators'!GQ131</f>
        <v>2</v>
      </c>
      <c r="AB131" s="41">
        <f>'Core Indicators'!GY131</f>
        <v>3</v>
      </c>
      <c r="AC131" s="41">
        <f>'Core Indicators'!HG131</f>
        <v>2</v>
      </c>
      <c r="AD131" s="41">
        <f>'Core Indicators'!HO131</f>
        <v>2</v>
      </c>
      <c r="AE131" s="41">
        <f>'Core Indicators'!HW131</f>
        <v>3</v>
      </c>
      <c r="AF131" s="41">
        <f>'Core Indicators'!IE131</f>
        <v>2</v>
      </c>
      <c r="AG131" s="41">
        <f>'Core Indicators'!IM131</f>
        <v>2</v>
      </c>
    </row>
    <row r="132" spans="1:33" ht="20.100000000000001" customHeight="1" x14ac:dyDescent="0.25">
      <c r="A132" s="233" t="str">
        <f>'Core Indicators'!A:A</f>
        <v>Complex crisis in South Sudan</v>
      </c>
      <c r="B132" s="233" t="str">
        <f>'Core Indicators'!B:B</f>
        <v>Conflict,Floods,Displacement</v>
      </c>
      <c r="C132" s="233" t="str">
        <f>'Core Indicators'!C132</f>
        <v>SSD001</v>
      </c>
      <c r="D132" s="233" t="str">
        <f>'Core Indicators'!D132</f>
        <v>South Sudan</v>
      </c>
      <c r="E132" s="233" t="str">
        <f>'Core Indicators'!E132</f>
        <v>SSD</v>
      </c>
      <c r="F132" s="42">
        <f>'Core Indicators'!O132</f>
        <v>644329</v>
      </c>
      <c r="G132" s="42">
        <f>'Core Indicators'!W132</f>
        <v>12777000</v>
      </c>
      <c r="H132" s="42">
        <f>'Core Indicators'!AE132</f>
        <v>12777000</v>
      </c>
      <c r="I132" s="42">
        <f>'Core Indicators'!AM132</f>
        <v>7082000</v>
      </c>
      <c r="J132" s="42" t="str">
        <f>'Core Indicators'!AU132</f>
        <v>x</v>
      </c>
      <c r="K132" s="42">
        <f>'Core Indicators'!BC132</f>
        <v>2141832</v>
      </c>
      <c r="L132" s="42">
        <f>'Core Indicators'!BK132</f>
        <v>1030</v>
      </c>
      <c r="M132" s="42" t="str">
        <f>'Core Indicators'!BS132</f>
        <v>x</v>
      </c>
      <c r="N132" s="42" t="str">
        <f>'Core Indicators'!CA132</f>
        <v>x</v>
      </c>
      <c r="O132" s="42" t="e">
        <f>'Core Indicators'!CI132</f>
        <v>#N/A</v>
      </c>
      <c r="P132" s="42">
        <f>'Core Indicators'!CQ132</f>
        <v>14369</v>
      </c>
      <c r="Q132" s="42">
        <f>'Core Indicators'!DG132</f>
        <v>0</v>
      </c>
      <c r="R132" s="42">
        <f>'Core Indicators'!DO132</f>
        <v>3370000</v>
      </c>
      <c r="S132" s="42">
        <f>'Core Indicators'!DW132</f>
        <v>1410000</v>
      </c>
      <c r="T132" s="42">
        <f>'Core Indicators'!EE132</f>
        <v>7896000</v>
      </c>
      <c r="U132" s="42">
        <f>'Core Indicators'!EM132</f>
        <v>94000</v>
      </c>
      <c r="V132" s="42">
        <f>'Core Indicators'!FC132</f>
        <v>5</v>
      </c>
      <c r="W132" s="42" t="str">
        <f>'Core Indicators'!FK132</f>
        <v>x</v>
      </c>
      <c r="X132" s="42">
        <f>'Core Indicators'!FS132</f>
        <v>1500000</v>
      </c>
      <c r="Y132" s="42">
        <f>'Core Indicators'!GA132</f>
        <v>2</v>
      </c>
      <c r="Z132" s="42">
        <f>'Core Indicators'!GI132</f>
        <v>2</v>
      </c>
      <c r="AA132" s="42">
        <f>'Core Indicators'!GQ132</f>
        <v>1</v>
      </c>
      <c r="AB132" s="42">
        <f>'Core Indicators'!GY132</f>
        <v>3</v>
      </c>
      <c r="AC132" s="42">
        <f>'Core Indicators'!HG132</f>
        <v>2</v>
      </c>
      <c r="AD132" s="42">
        <f>'Core Indicators'!HO132</f>
        <v>2</v>
      </c>
      <c r="AE132" s="42">
        <f>'Core Indicators'!HW132</f>
        <v>3</v>
      </c>
      <c r="AF132" s="42">
        <f>'Core Indicators'!IE132</f>
        <v>3</v>
      </c>
      <c r="AG132" s="42">
        <f>'Core Indicators'!IM132</f>
        <v>3</v>
      </c>
    </row>
    <row r="133" spans="1:33" ht="20.100000000000001" customHeight="1" x14ac:dyDescent="0.25">
      <c r="A133" s="62" t="str">
        <f>'Core Indicators'!A:A</f>
        <v>Displacement from Ukraine conflict in Slovakia</v>
      </c>
      <c r="B133" s="62" t="str">
        <f>'Core Indicators'!B:B</f>
        <v>Displacement,Conflict</v>
      </c>
      <c r="C133" s="62" t="str">
        <f>'Core Indicators'!C133</f>
        <v>SVK002</v>
      </c>
      <c r="D133" s="62" t="str">
        <f>'Core Indicators'!D133</f>
        <v>Slovakia</v>
      </c>
      <c r="E133" s="62" t="str">
        <f>'Core Indicators'!E133</f>
        <v>SVK</v>
      </c>
      <c r="F133" s="41">
        <f>'Core Indicators'!O133</f>
        <v>15700</v>
      </c>
      <c r="G133" s="41">
        <f>'Core Indicators'!W133</f>
        <v>1684000</v>
      </c>
      <c r="H133" s="41">
        <f>'Core Indicators'!AE133</f>
        <v>114000</v>
      </c>
      <c r="I133" s="41">
        <f>'Core Indicators'!AM133</f>
        <v>114000</v>
      </c>
      <c r="J133" s="41" t="e">
        <f>'Core Indicators'!AU133</f>
        <v>#N/A</v>
      </c>
      <c r="K133" s="41" t="e">
        <f>'Core Indicators'!BC133</f>
        <v>#N/A</v>
      </c>
      <c r="L133" s="41">
        <f>'Core Indicators'!BK133</f>
        <v>0</v>
      </c>
      <c r="M133" s="41" t="e">
        <f>'Core Indicators'!BS133</f>
        <v>#N/A</v>
      </c>
      <c r="N133" s="41" t="e">
        <f>'Core Indicators'!CA133</f>
        <v>#N/A</v>
      </c>
      <c r="O133" s="41" t="e">
        <f>'Core Indicators'!CI133</f>
        <v>#N/A</v>
      </c>
      <c r="P133" s="41" t="e">
        <f>'Core Indicators'!CQ133</f>
        <v>#N/A</v>
      </c>
      <c r="Q133" s="41">
        <f>'Core Indicators'!DG133</f>
        <v>1571000</v>
      </c>
      <c r="R133" s="41">
        <f>'Core Indicators'!DO133</f>
        <v>0</v>
      </c>
      <c r="S133" s="41">
        <f>'Core Indicators'!DW133</f>
        <v>114000</v>
      </c>
      <c r="T133" s="41">
        <f>'Core Indicators'!EE133</f>
        <v>0</v>
      </c>
      <c r="U133" s="41">
        <f>'Core Indicators'!EM133</f>
        <v>0</v>
      </c>
      <c r="V133" s="41">
        <f>'Core Indicators'!FC133</f>
        <v>2</v>
      </c>
      <c r="W133" s="41" t="e">
        <f>'Core Indicators'!FK133</f>
        <v>#N/A</v>
      </c>
      <c r="X133" s="41" t="e">
        <f>'Core Indicators'!FS133</f>
        <v>#N/A</v>
      </c>
      <c r="Y133" s="41">
        <f>'Core Indicators'!GA133</f>
        <v>0</v>
      </c>
      <c r="Z133" s="41">
        <f>'Core Indicators'!GI133</f>
        <v>0</v>
      </c>
      <c r="AA133" s="41">
        <f>'Core Indicators'!GQ133</f>
        <v>0</v>
      </c>
      <c r="AB133" s="41">
        <f>'Core Indicators'!GY133</f>
        <v>0</v>
      </c>
      <c r="AC133" s="41">
        <f>'Core Indicators'!HG133</f>
        <v>0</v>
      </c>
      <c r="AD133" s="41">
        <f>'Core Indicators'!HO133</f>
        <v>0</v>
      </c>
      <c r="AE133" s="41">
        <f>'Core Indicators'!HW133</f>
        <v>0</v>
      </c>
      <c r="AF133" s="41">
        <f>'Core Indicators'!IE133</f>
        <v>0</v>
      </c>
      <c r="AG133" s="41">
        <f>'Core Indicators'!IM133</f>
        <v>0</v>
      </c>
    </row>
    <row r="134" spans="1:33" ht="20.100000000000001" customHeight="1" x14ac:dyDescent="0.25">
      <c r="A134" s="233" t="str">
        <f>'Core Indicators'!A:A</f>
        <v>Food Security Crisis in Eswatini</v>
      </c>
      <c r="B134" s="233" t="str">
        <f>'Core Indicators'!B:B</f>
        <v>Drought</v>
      </c>
      <c r="C134" s="233" t="str">
        <f>'Core Indicators'!C134</f>
        <v>SWZ001</v>
      </c>
      <c r="D134" s="233" t="str">
        <f>'Core Indicators'!D134</f>
        <v>Eswatini</v>
      </c>
      <c r="E134" s="233" t="str">
        <f>'Core Indicators'!E134</f>
        <v>SWZ</v>
      </c>
      <c r="F134" s="42">
        <f>'Core Indicators'!O134</f>
        <v>17200</v>
      </c>
      <c r="G134" s="42">
        <f>'Core Indicators'!W134</f>
        <v>1174000</v>
      </c>
      <c r="H134" s="42">
        <f>'Core Indicators'!AE134</f>
        <v>697000</v>
      </c>
      <c r="I134" s="42">
        <f>'Core Indicators'!AM134</f>
        <v>0</v>
      </c>
      <c r="J134" s="42">
        <f>'Core Indicators'!AU134</f>
        <v>0</v>
      </c>
      <c r="K134" s="42">
        <f>'Core Indicators'!BC134</f>
        <v>0</v>
      </c>
      <c r="L134" s="42">
        <f>'Core Indicators'!BK134</f>
        <v>0</v>
      </c>
      <c r="M134" s="42" t="e">
        <f>'Core Indicators'!BS134</f>
        <v>#N/A</v>
      </c>
      <c r="N134" s="42" t="e">
        <f>'Core Indicators'!CA134</f>
        <v>#N/A</v>
      </c>
      <c r="O134" s="42" t="e">
        <f>'Core Indicators'!CI134</f>
        <v>#N/A</v>
      </c>
      <c r="P134" s="42" t="e">
        <f>'Core Indicators'!CQ134</f>
        <v>#N/A</v>
      </c>
      <c r="Q134" s="42">
        <f>'Core Indicators'!DG134</f>
        <v>477000</v>
      </c>
      <c r="R134" s="42">
        <f>'Core Indicators'!DO134</f>
        <v>438000</v>
      </c>
      <c r="S134" s="42">
        <f>'Core Indicators'!DW134</f>
        <v>222000</v>
      </c>
      <c r="T134" s="42">
        <f>'Core Indicators'!EE134</f>
        <v>37000</v>
      </c>
      <c r="U134" s="42">
        <f>'Core Indicators'!EM134</f>
        <v>0</v>
      </c>
      <c r="V134" s="42">
        <f>'Core Indicators'!FC134</f>
        <v>1</v>
      </c>
      <c r="W134" s="42" t="e">
        <f>'Core Indicators'!FK134</f>
        <v>#N/A</v>
      </c>
      <c r="X134" s="42" t="e">
        <f>'Core Indicators'!FS134</f>
        <v>#N/A</v>
      </c>
      <c r="Y134" s="42">
        <f>'Core Indicators'!GA134</f>
        <v>0</v>
      </c>
      <c r="Z134" s="42">
        <f>'Core Indicators'!GI134</f>
        <v>1</v>
      </c>
      <c r="AA134" s="42">
        <f>'Core Indicators'!GQ134</f>
        <v>0</v>
      </c>
      <c r="AB134" s="42">
        <f>'Core Indicators'!GY134</f>
        <v>0</v>
      </c>
      <c r="AC134" s="42">
        <f>'Core Indicators'!HG134</f>
        <v>0</v>
      </c>
      <c r="AD134" s="42">
        <f>'Core Indicators'!HO134</f>
        <v>0</v>
      </c>
      <c r="AE134" s="42">
        <f>'Core Indicators'!HW134</f>
        <v>0</v>
      </c>
      <c r="AF134" s="42">
        <f>'Core Indicators'!IE134</f>
        <v>0</v>
      </c>
      <c r="AG134" s="42">
        <f>'Core Indicators'!IM134</f>
        <v>1</v>
      </c>
    </row>
    <row r="135" spans="1:33" ht="20.100000000000001" customHeight="1" x14ac:dyDescent="0.25">
      <c r="A135" s="62" t="str">
        <f>'Core Indicators'!A:A</f>
        <v>Syrian conflict</v>
      </c>
      <c r="B135" s="62" t="str">
        <f>'Core Indicators'!B:B</f>
        <v>Conflict,Displacement,Violence</v>
      </c>
      <c r="C135" s="62" t="str">
        <f>'Core Indicators'!C135</f>
        <v>SYR001</v>
      </c>
      <c r="D135" s="62" t="str">
        <f>'Core Indicators'!D135</f>
        <v>Syria</v>
      </c>
      <c r="E135" s="62" t="str">
        <f>'Core Indicators'!E135</f>
        <v>SYR</v>
      </c>
      <c r="F135" s="41">
        <f>'Core Indicators'!O135</f>
        <v>185180</v>
      </c>
      <c r="G135" s="41">
        <f>'Core Indicators'!W135</f>
        <v>18523000</v>
      </c>
      <c r="H135" s="41">
        <f>'Core Indicators'!AE135</f>
        <v>18523000</v>
      </c>
      <c r="I135" s="41">
        <f>'Core Indicators'!AM135</f>
        <v>18024000</v>
      </c>
      <c r="J135" s="41" t="str">
        <f>'Core Indicators'!AU135</f>
        <v>x</v>
      </c>
      <c r="K135" s="41" t="str">
        <f>'Core Indicators'!BC135</f>
        <v>x</v>
      </c>
      <c r="L135" s="41">
        <f>'Core Indicators'!BK135</f>
        <v>2552</v>
      </c>
      <c r="M135" s="41" t="str">
        <f>'Core Indicators'!BS135</f>
        <v>x</v>
      </c>
      <c r="N135" s="41" t="str">
        <f>'Core Indicators'!CA135</f>
        <v>x</v>
      </c>
      <c r="O135" s="41" t="e">
        <f>'Core Indicators'!CI135</f>
        <v>#N/A</v>
      </c>
      <c r="P135" s="41" t="str">
        <f>'Core Indicators'!CQ135</f>
        <v>x</v>
      </c>
      <c r="Q135" s="41">
        <f>'Core Indicators'!DG135</f>
        <v>0</v>
      </c>
      <c r="R135" s="41">
        <f>'Core Indicators'!DO135</f>
        <v>3963000</v>
      </c>
      <c r="S135" s="41">
        <f>'Core Indicators'!DW135</f>
        <v>9600000</v>
      </c>
      <c r="T135" s="41">
        <f>'Core Indicators'!EE135</f>
        <v>4900000</v>
      </c>
      <c r="U135" s="41">
        <f>'Core Indicators'!EM135</f>
        <v>60000</v>
      </c>
      <c r="V135" s="41">
        <f>'Core Indicators'!FC135</f>
        <v>5</v>
      </c>
      <c r="W135" s="41" t="str">
        <f>'Core Indicators'!FK135</f>
        <v>x</v>
      </c>
      <c r="X135" s="41">
        <f>'Core Indicators'!FS135</f>
        <v>1160000</v>
      </c>
      <c r="Y135" s="41">
        <f>'Core Indicators'!GA135</f>
        <v>1</v>
      </c>
      <c r="Z135" s="41">
        <f>'Core Indicators'!GI135</f>
        <v>3</v>
      </c>
      <c r="AA135" s="41">
        <f>'Core Indicators'!GQ135</f>
        <v>2</v>
      </c>
      <c r="AB135" s="41">
        <f>'Core Indicators'!GY135</f>
        <v>0</v>
      </c>
      <c r="AC135" s="41">
        <f>'Core Indicators'!HG135</f>
        <v>3</v>
      </c>
      <c r="AD135" s="41">
        <f>'Core Indicators'!HO135</f>
        <v>2</v>
      </c>
      <c r="AE135" s="41">
        <f>'Core Indicators'!HW135</f>
        <v>3</v>
      </c>
      <c r="AF135" s="41">
        <f>'Core Indicators'!IE135</f>
        <v>2</v>
      </c>
      <c r="AG135" s="41">
        <f>'Core Indicators'!IM135</f>
        <v>3</v>
      </c>
    </row>
    <row r="136" spans="1:33" ht="20.100000000000001" customHeight="1" x14ac:dyDescent="0.25">
      <c r="A136" s="233" t="str">
        <f>'Core Indicators'!A:A</f>
        <v>Türkiye / Syria earthquake in Syria</v>
      </c>
      <c r="B136" s="233" t="str">
        <f>'Core Indicators'!B:B</f>
        <v>Earthquake</v>
      </c>
      <c r="C136" s="233" t="str">
        <f>'Core Indicators'!C136</f>
        <v>SYR002</v>
      </c>
      <c r="D136" s="233" t="str">
        <f>'Core Indicators'!D136</f>
        <v>Syria</v>
      </c>
      <c r="E136" s="233" t="str">
        <f>'Core Indicators'!E136</f>
        <v>SYR</v>
      </c>
      <c r="F136" s="42">
        <f>'Core Indicators'!O136</f>
        <v>57285</v>
      </c>
      <c r="G136" s="42">
        <f>'Core Indicators'!W136</f>
        <v>11637000</v>
      </c>
      <c r="H136" s="42">
        <f>'Core Indicators'!AE136</f>
        <v>6000000</v>
      </c>
      <c r="I136" s="42">
        <f>'Core Indicators'!AM136</f>
        <v>500000</v>
      </c>
      <c r="J136" s="42">
        <f>'Core Indicators'!AU136</f>
        <v>10400</v>
      </c>
      <c r="K136" s="42" t="str">
        <f>'Core Indicators'!BC136</f>
        <v>x</v>
      </c>
      <c r="L136" s="42">
        <f>'Core Indicators'!BK136</f>
        <v>7259</v>
      </c>
      <c r="M136" s="42">
        <f>'Core Indicators'!BS136</f>
        <v>10000</v>
      </c>
      <c r="N136" s="42">
        <f>'Core Indicators'!CA136</f>
        <v>10600</v>
      </c>
      <c r="O136" s="42" t="e">
        <f>'Core Indicators'!CI136</f>
        <v>#N/A</v>
      </c>
      <c r="P136" s="42" t="str">
        <f>'Core Indicators'!CQ136</f>
        <v>x</v>
      </c>
      <c r="Q136" s="42">
        <f>'Core Indicators'!DG136</f>
        <v>5637000</v>
      </c>
      <c r="R136" s="42">
        <f>'Core Indicators'!DO136</f>
        <v>5423000</v>
      </c>
      <c r="S136" s="42">
        <f>'Core Indicators'!DW136</f>
        <v>577000</v>
      </c>
      <c r="T136" s="42">
        <f>'Core Indicators'!EE136</f>
        <v>0</v>
      </c>
      <c r="U136" s="42">
        <f>'Core Indicators'!EM136</f>
        <v>0</v>
      </c>
      <c r="V136" s="42">
        <f>'Core Indicators'!FC136</f>
        <v>5</v>
      </c>
      <c r="W136" s="42" t="str">
        <f>'Core Indicators'!FK136</f>
        <v>x</v>
      </c>
      <c r="X136" s="42" t="str">
        <f>'Core Indicators'!FS136</f>
        <v>x</v>
      </c>
      <c r="Y136" s="42">
        <f>'Core Indicators'!GA136</f>
        <v>1</v>
      </c>
      <c r="Z136" s="42">
        <f>'Core Indicators'!GI136</f>
        <v>3</v>
      </c>
      <c r="AA136" s="42">
        <f>'Core Indicators'!GQ136</f>
        <v>2</v>
      </c>
      <c r="AB136" s="42">
        <f>'Core Indicators'!GY136</f>
        <v>3</v>
      </c>
      <c r="AC136" s="42">
        <f>'Core Indicators'!HG136</f>
        <v>0</v>
      </c>
      <c r="AD136" s="42">
        <f>'Core Indicators'!HO136</f>
        <v>2</v>
      </c>
      <c r="AE136" s="42">
        <f>'Core Indicators'!HW136</f>
        <v>3</v>
      </c>
      <c r="AF136" s="42">
        <f>'Core Indicators'!IE136</f>
        <v>2</v>
      </c>
      <c r="AG136" s="42">
        <f>'Core Indicators'!IM136</f>
        <v>3</v>
      </c>
    </row>
    <row r="137" spans="1:33" ht="20.100000000000001" customHeight="1" x14ac:dyDescent="0.25">
      <c r="A137" s="233" t="str">
        <f>'Core Indicators'!A:A</f>
        <v>Complex crisis in Chad</v>
      </c>
      <c r="B137" s="233" t="str">
        <f>'Core Indicators'!B:B</f>
        <v>Conflict,Displacement</v>
      </c>
      <c r="C137" s="233" t="str">
        <f>'Core Indicators'!C137</f>
        <v>TCD001</v>
      </c>
      <c r="D137" s="233" t="str">
        <f>'Core Indicators'!D137</f>
        <v>Chad</v>
      </c>
      <c r="E137" s="233" t="str">
        <f>'Core Indicators'!E137</f>
        <v>TCD</v>
      </c>
      <c r="F137" s="42">
        <f>'Core Indicators'!O137</f>
        <v>1259200</v>
      </c>
      <c r="G137" s="42">
        <f>'Core Indicators'!W137</f>
        <v>16797000</v>
      </c>
      <c r="H137" s="42">
        <f>'Core Indicators'!AE137</f>
        <v>7607000</v>
      </c>
      <c r="I137" s="42">
        <f>'Core Indicators'!AM137</f>
        <v>1083000</v>
      </c>
      <c r="J137" s="42" t="str">
        <f>'Core Indicators'!AU137</f>
        <v>x</v>
      </c>
      <c r="K137" s="42" t="str">
        <f>'Core Indicators'!BC137</f>
        <v>x</v>
      </c>
      <c r="L137" s="42">
        <f>'Core Indicators'!BK137</f>
        <v>285</v>
      </c>
      <c r="M137" s="42" t="str">
        <f>'Core Indicators'!BS137</f>
        <v>x</v>
      </c>
      <c r="N137" s="42" t="str">
        <f>'Core Indicators'!CA137</f>
        <v>x</v>
      </c>
      <c r="O137" s="42" t="e">
        <f>'Core Indicators'!CI137</f>
        <v>#N/A</v>
      </c>
      <c r="P137" s="42" t="str">
        <f>'Core Indicators'!CQ137</f>
        <v>x</v>
      </c>
      <c r="Q137" s="42">
        <f>'Core Indicators'!DG137</f>
        <v>9175000</v>
      </c>
      <c r="R137" s="42">
        <f>'Core Indicators'!DO137</f>
        <v>1207000</v>
      </c>
      <c r="S137" s="42">
        <f>'Core Indicators'!DW137</f>
        <v>715000</v>
      </c>
      <c r="T137" s="42">
        <f>'Core Indicators'!EE137</f>
        <v>1910000</v>
      </c>
      <c r="U137" s="42">
        <f>'Core Indicators'!EM137</f>
        <v>3525000</v>
      </c>
      <c r="V137" s="42">
        <f>'Core Indicators'!FC137</f>
        <v>5</v>
      </c>
      <c r="W137" s="42" t="str">
        <f>'Core Indicators'!FK137</f>
        <v>x</v>
      </c>
      <c r="X137" s="42" t="str">
        <f>'Core Indicators'!FS137</f>
        <v>x</v>
      </c>
      <c r="Y137" s="42">
        <f>'Core Indicators'!GA137</f>
        <v>1</v>
      </c>
      <c r="Z137" s="42">
        <f>'Core Indicators'!GI137</f>
        <v>3</v>
      </c>
      <c r="AA137" s="42">
        <f>'Core Indicators'!GQ137</f>
        <v>2</v>
      </c>
      <c r="AB137" s="42">
        <f>'Core Indicators'!GY137</f>
        <v>0</v>
      </c>
      <c r="AC137" s="42">
        <f>'Core Indicators'!HG137</f>
        <v>2</v>
      </c>
      <c r="AD137" s="42">
        <f>'Core Indicators'!HO137</f>
        <v>3</v>
      </c>
      <c r="AE137" s="42">
        <f>'Core Indicators'!HW137</f>
        <v>3</v>
      </c>
      <c r="AF137" s="42">
        <f>'Core Indicators'!IE137</f>
        <v>2</v>
      </c>
      <c r="AG137" s="42">
        <f>'Core Indicators'!IM137</f>
        <v>3</v>
      </c>
    </row>
    <row r="138" spans="1:33" ht="20.100000000000001" customHeight="1" x14ac:dyDescent="0.25">
      <c r="A138" s="62" t="str">
        <f>'Core Indicators'!A:A</f>
        <v>Lake Chad basin crisis</v>
      </c>
      <c r="B138" s="62" t="str">
        <f>'Core Indicators'!B:B</f>
        <v>Conflict</v>
      </c>
      <c r="C138" s="62" t="str">
        <f>'Core Indicators'!C138</f>
        <v>TCD003</v>
      </c>
      <c r="D138" s="62" t="str">
        <f>'Core Indicators'!D138</f>
        <v>Chad</v>
      </c>
      <c r="E138" s="62" t="str">
        <f>'Core Indicators'!E138</f>
        <v>TCD</v>
      </c>
      <c r="F138" s="41">
        <f>'Core Indicators'!O138</f>
        <v>19915</v>
      </c>
      <c r="G138" s="41">
        <f>'Core Indicators'!W138</f>
        <v>1104000</v>
      </c>
      <c r="H138" s="41">
        <f>'Core Indicators'!AE138</f>
        <v>827000</v>
      </c>
      <c r="I138" s="41">
        <f>'Core Indicators'!AM138</f>
        <v>405000</v>
      </c>
      <c r="J138" s="41" t="str">
        <f>'Core Indicators'!AU138</f>
        <v>x</v>
      </c>
      <c r="K138" s="41" t="str">
        <f>'Core Indicators'!BC138</f>
        <v>x</v>
      </c>
      <c r="L138" s="41">
        <f>'Core Indicators'!BK138</f>
        <v>54</v>
      </c>
      <c r="M138" s="41" t="str">
        <f>'Core Indicators'!BS138</f>
        <v>x</v>
      </c>
      <c r="N138" s="41" t="str">
        <f>'Core Indicators'!CA138</f>
        <v>x</v>
      </c>
      <c r="O138" s="41" t="e">
        <f>'Core Indicators'!CI138</f>
        <v>#N/A</v>
      </c>
      <c r="P138" s="41" t="str">
        <f>'Core Indicators'!CQ138</f>
        <v>x</v>
      </c>
      <c r="Q138" s="41">
        <f>'Core Indicators'!DG138</f>
        <v>277000</v>
      </c>
      <c r="R138" s="41">
        <f>'Core Indicators'!DO138</f>
        <v>0</v>
      </c>
      <c r="S138" s="41">
        <f>'Core Indicators'!DW138</f>
        <v>0</v>
      </c>
      <c r="T138" s="41">
        <f>'Core Indicators'!EE138</f>
        <v>0</v>
      </c>
      <c r="U138" s="41">
        <f>'Core Indicators'!EM138</f>
        <v>827000</v>
      </c>
      <c r="V138" s="41">
        <f>'Core Indicators'!FC138</f>
        <v>5</v>
      </c>
      <c r="W138" s="41" t="str">
        <f>'Core Indicators'!FK138</f>
        <v>x</v>
      </c>
      <c r="X138" s="41" t="str">
        <f>'Core Indicators'!FS138</f>
        <v>x</v>
      </c>
      <c r="Y138" s="41">
        <f>'Core Indicators'!GA138</f>
        <v>1</v>
      </c>
      <c r="Z138" s="41">
        <f>'Core Indicators'!GI138</f>
        <v>3</v>
      </c>
      <c r="AA138" s="41">
        <f>'Core Indicators'!GQ138</f>
        <v>2</v>
      </c>
      <c r="AB138" s="41">
        <f>'Core Indicators'!GY138</f>
        <v>0</v>
      </c>
      <c r="AC138" s="41">
        <f>'Core Indicators'!HG138</f>
        <v>2</v>
      </c>
      <c r="AD138" s="41">
        <f>'Core Indicators'!HO138</f>
        <v>3</v>
      </c>
      <c r="AE138" s="41">
        <f>'Core Indicators'!HW138</f>
        <v>3</v>
      </c>
      <c r="AF138" s="41">
        <f>'Core Indicators'!IE138</f>
        <v>2</v>
      </c>
      <c r="AG138" s="41">
        <f>'Core Indicators'!IM138</f>
        <v>3</v>
      </c>
    </row>
    <row r="139" spans="1:33" ht="20.100000000000001" customHeight="1" x14ac:dyDescent="0.25">
      <c r="A139" s="233" t="str">
        <f>'Core Indicators'!A:A</f>
        <v>CAR refugees in Chad</v>
      </c>
      <c r="B139" s="233" t="str">
        <f>'Core Indicators'!B:B</f>
        <v>Displacement</v>
      </c>
      <c r="C139" s="233" t="str">
        <f>'Core Indicators'!C139</f>
        <v>TCD004</v>
      </c>
      <c r="D139" s="233" t="str">
        <f>'Core Indicators'!D139</f>
        <v>Chad</v>
      </c>
      <c r="E139" s="233" t="str">
        <f>'Core Indicators'!E139</f>
        <v>TCD</v>
      </c>
      <c r="F139" s="42">
        <f>'Core Indicators'!O139</f>
        <v>154623</v>
      </c>
      <c r="G139" s="42">
        <f>'Core Indicators'!W139</f>
        <v>3187000</v>
      </c>
      <c r="H139" s="42">
        <f>'Core Indicators'!AE139</f>
        <v>1248000</v>
      </c>
      <c r="I139" s="42">
        <f>'Core Indicators'!AM139</f>
        <v>125000</v>
      </c>
      <c r="J139" s="42" t="str">
        <f>'Core Indicators'!AU139</f>
        <v>x</v>
      </c>
      <c r="K139" s="42" t="str">
        <f>'Core Indicators'!BC139</f>
        <v>x</v>
      </c>
      <c r="L139" s="42">
        <f>'Core Indicators'!BK139</f>
        <v>30</v>
      </c>
      <c r="M139" s="42" t="str">
        <f>'Core Indicators'!BS139</f>
        <v>x</v>
      </c>
      <c r="N139" s="42">
        <f>'Core Indicators'!CA139</f>
        <v>0</v>
      </c>
      <c r="O139" s="42" t="e">
        <f>'Core Indicators'!CI139</f>
        <v>#N/A</v>
      </c>
      <c r="P139" s="42" t="str">
        <f>'Core Indicators'!CQ139</f>
        <v>x</v>
      </c>
      <c r="Q139" s="42">
        <f>'Core Indicators'!DG139</f>
        <v>1939000</v>
      </c>
      <c r="R139" s="42">
        <f>'Core Indicators'!DO139</f>
        <v>0</v>
      </c>
      <c r="S139" s="42">
        <f>'Core Indicators'!DW139</f>
        <v>0</v>
      </c>
      <c r="T139" s="42">
        <f>'Core Indicators'!EE139</f>
        <v>0</v>
      </c>
      <c r="U139" s="42">
        <f>'Core Indicators'!EM139</f>
        <v>1248000</v>
      </c>
      <c r="V139" s="42">
        <f>'Core Indicators'!FC139</f>
        <v>3</v>
      </c>
      <c r="W139" s="42" t="str">
        <f>'Core Indicators'!FK139</f>
        <v>x</v>
      </c>
      <c r="X139" s="42" t="str">
        <f>'Core Indicators'!FS139</f>
        <v>x</v>
      </c>
      <c r="Y139" s="42">
        <f>'Core Indicators'!GA139</f>
        <v>1</v>
      </c>
      <c r="Z139" s="42">
        <f>'Core Indicators'!GI139</f>
        <v>3</v>
      </c>
      <c r="AA139" s="42">
        <f>'Core Indicators'!GQ139</f>
        <v>2</v>
      </c>
      <c r="AB139" s="42">
        <f>'Core Indicators'!GY139</f>
        <v>0</v>
      </c>
      <c r="AC139" s="42">
        <f>'Core Indicators'!HG139</f>
        <v>2</v>
      </c>
      <c r="AD139" s="42">
        <f>'Core Indicators'!HO139</f>
        <v>1</v>
      </c>
      <c r="AE139" s="42">
        <f>'Core Indicators'!HW139</f>
        <v>2</v>
      </c>
      <c r="AF139" s="42">
        <f>'Core Indicators'!IE139</f>
        <v>2</v>
      </c>
      <c r="AG139" s="42">
        <f>'Core Indicators'!IM139</f>
        <v>3</v>
      </c>
    </row>
    <row r="140" spans="1:33" ht="20.100000000000001" customHeight="1" x14ac:dyDescent="0.25">
      <c r="A140" s="233" t="str">
        <f>'Core Indicators'!A:A</f>
        <v>Darfur refugees in Chad</v>
      </c>
      <c r="B140" s="233" t="str">
        <f>'Core Indicators'!B:B</f>
        <v>Displacement</v>
      </c>
      <c r="C140" s="233" t="str">
        <f>'Core Indicators'!C140</f>
        <v>TCD005</v>
      </c>
      <c r="D140" s="233" t="str">
        <f>'Core Indicators'!D140</f>
        <v>Chad</v>
      </c>
      <c r="E140" s="233" t="str">
        <f>'Core Indicators'!E140</f>
        <v>TCD</v>
      </c>
      <c r="F140" s="42">
        <f>'Core Indicators'!O140</f>
        <v>205671</v>
      </c>
      <c r="G140" s="42">
        <f>'Core Indicators'!W140</f>
        <v>2448000</v>
      </c>
      <c r="H140" s="42">
        <f>'Core Indicators'!AE140</f>
        <v>1281000</v>
      </c>
      <c r="I140" s="42">
        <f>'Core Indicators'!AM140</f>
        <v>406000</v>
      </c>
      <c r="J140" s="42" t="str">
        <f>'Core Indicators'!AU140</f>
        <v>x</v>
      </c>
      <c r="K140" s="42" t="str">
        <f>'Core Indicators'!BC140</f>
        <v>x</v>
      </c>
      <c r="L140" s="42">
        <f>'Core Indicators'!BK140</f>
        <v>11</v>
      </c>
      <c r="M140" s="42" t="str">
        <f>'Core Indicators'!BS140</f>
        <v>x</v>
      </c>
      <c r="N140" s="42">
        <f>'Core Indicators'!CA140</f>
        <v>0</v>
      </c>
      <c r="O140" s="42" t="e">
        <f>'Core Indicators'!CI140</f>
        <v>#N/A</v>
      </c>
      <c r="P140" s="42" t="str">
        <f>'Core Indicators'!CQ140</f>
        <v>x</v>
      </c>
      <c r="Q140" s="42">
        <f>'Core Indicators'!DG140</f>
        <v>1167000</v>
      </c>
      <c r="R140" s="42">
        <f>'Core Indicators'!DO140</f>
        <v>0</v>
      </c>
      <c r="S140" s="42">
        <f>'Core Indicators'!DW140</f>
        <v>0</v>
      </c>
      <c r="T140" s="42">
        <f>'Core Indicators'!EE140</f>
        <v>631000</v>
      </c>
      <c r="U140" s="42">
        <f>'Core Indicators'!EM140</f>
        <v>650000</v>
      </c>
      <c r="V140" s="42">
        <f>'Core Indicators'!FC140</f>
        <v>3</v>
      </c>
      <c r="W140" s="42" t="str">
        <f>'Core Indicators'!FK140</f>
        <v>x</v>
      </c>
      <c r="X140" s="42" t="str">
        <f>'Core Indicators'!FS140</f>
        <v>x</v>
      </c>
      <c r="Y140" s="42">
        <f>'Core Indicators'!GA140</f>
        <v>1</v>
      </c>
      <c r="Z140" s="42">
        <f>'Core Indicators'!GI140</f>
        <v>3</v>
      </c>
      <c r="AA140" s="42">
        <f>'Core Indicators'!GQ140</f>
        <v>2</v>
      </c>
      <c r="AB140" s="42">
        <f>'Core Indicators'!GY140</f>
        <v>0</v>
      </c>
      <c r="AC140" s="42">
        <f>'Core Indicators'!HG140</f>
        <v>2</v>
      </c>
      <c r="AD140" s="42">
        <f>'Core Indicators'!HO140</f>
        <v>1</v>
      </c>
      <c r="AE140" s="42">
        <f>'Core Indicators'!HW140</f>
        <v>2</v>
      </c>
      <c r="AF140" s="42">
        <f>'Core Indicators'!IE140</f>
        <v>2</v>
      </c>
      <c r="AG140" s="42">
        <f>'Core Indicators'!IM140</f>
        <v>3</v>
      </c>
    </row>
    <row r="141" spans="1:33" ht="20.100000000000001" customHeight="1" x14ac:dyDescent="0.25">
      <c r="A141" s="62" t="str">
        <f>'Core Indicators'!A:A</f>
        <v>Multiple situations in Thailand</v>
      </c>
      <c r="B141" s="62" t="str">
        <f>'Core Indicators'!B:B</f>
        <v>Conflict,Displacement</v>
      </c>
      <c r="C141" s="62" t="str">
        <f>'Core Indicators'!C141</f>
        <v>THA001</v>
      </c>
      <c r="D141" s="62" t="str">
        <f>'Core Indicators'!D141</f>
        <v>Thailand</v>
      </c>
      <c r="E141" s="62" t="str">
        <f>'Core Indicators'!E141</f>
        <v>THA</v>
      </c>
      <c r="F141" s="41">
        <f>'Core Indicators'!O141</f>
        <v>30342</v>
      </c>
      <c r="G141" s="41">
        <f>'Core Indicators'!W141</f>
        <v>3800000</v>
      </c>
      <c r="H141" s="41">
        <f>'Core Indicators'!AE141</f>
        <v>91000</v>
      </c>
      <c r="I141" s="41">
        <f>'Core Indicators'!AM141</f>
        <v>91000</v>
      </c>
      <c r="J141" s="41" t="str">
        <f>'Core Indicators'!AU141</f>
        <v>x</v>
      </c>
      <c r="K141" s="41" t="str">
        <f>'Core Indicators'!BC141</f>
        <v>x</v>
      </c>
      <c r="L141" s="41">
        <f>'Core Indicators'!BK141</f>
        <v>21</v>
      </c>
      <c r="M141" s="41" t="str">
        <f>'Core Indicators'!BS141</f>
        <v>x</v>
      </c>
      <c r="N141" s="41" t="str">
        <f>'Core Indicators'!CA141</f>
        <v>x</v>
      </c>
      <c r="O141" s="41" t="e">
        <f>'Core Indicators'!CI141</f>
        <v>#N/A</v>
      </c>
      <c r="P141" s="41" t="str">
        <f>'Core Indicators'!CQ141</f>
        <v>x</v>
      </c>
      <c r="Q141" s="41">
        <f>'Core Indicators'!DG141</f>
        <v>3709000</v>
      </c>
      <c r="R141" s="41">
        <f>'Core Indicators'!DO141</f>
        <v>0</v>
      </c>
      <c r="S141" s="41">
        <f>'Core Indicators'!DW141</f>
        <v>91000</v>
      </c>
      <c r="T141" s="41">
        <f>'Core Indicators'!EE141</f>
        <v>0</v>
      </c>
      <c r="U141" s="41">
        <f>'Core Indicators'!EM141</f>
        <v>0</v>
      </c>
      <c r="V141" s="41">
        <f>'Core Indicators'!FC141</f>
        <v>2</v>
      </c>
      <c r="W141" s="41" t="str">
        <f>'Core Indicators'!FK141</f>
        <v>x</v>
      </c>
      <c r="X141" s="41" t="str">
        <f>'Core Indicators'!FS141</f>
        <v>x</v>
      </c>
      <c r="Y141" s="41">
        <f>'Core Indicators'!GA141</f>
        <v>1</v>
      </c>
      <c r="Z141" s="41">
        <f>'Core Indicators'!GI141</f>
        <v>1</v>
      </c>
      <c r="AA141" s="41">
        <f>'Core Indicators'!GQ141</f>
        <v>1</v>
      </c>
      <c r="AB141" s="41">
        <f>'Core Indicators'!GY141</f>
        <v>0</v>
      </c>
      <c r="AC141" s="41">
        <f>'Core Indicators'!HG141</f>
        <v>0</v>
      </c>
      <c r="AD141" s="41">
        <f>'Core Indicators'!HO141</f>
        <v>2</v>
      </c>
      <c r="AE141" s="41">
        <f>'Core Indicators'!HW141</f>
        <v>1</v>
      </c>
      <c r="AF141" s="41">
        <f>'Core Indicators'!IE141</f>
        <v>3</v>
      </c>
      <c r="AG141" s="41">
        <f>'Core Indicators'!IM141</f>
        <v>2</v>
      </c>
    </row>
    <row r="142" spans="1:33" ht="19.350000000000001" customHeight="1" x14ac:dyDescent="0.25">
      <c r="A142" s="62" t="str">
        <f>'Core Indicators'!A:A</f>
        <v xml:space="preserve">Conflict in southern Thailand </v>
      </c>
      <c r="B142" s="62" t="str">
        <f>'Core Indicators'!B:B</f>
        <v>Conflict</v>
      </c>
      <c r="C142" s="62" t="str">
        <f>'Core Indicators'!C142</f>
        <v>THA002</v>
      </c>
      <c r="D142" s="62" t="str">
        <f>'Core Indicators'!D142</f>
        <v>Thailand</v>
      </c>
      <c r="E142" s="62" t="str">
        <f>'Core Indicators'!E142</f>
        <v>THA</v>
      </c>
      <c r="F142" s="41">
        <f>'Core Indicators'!O142</f>
        <v>18330</v>
      </c>
      <c r="G142" s="41">
        <f>'Core Indicators'!W142</f>
        <v>3458000</v>
      </c>
      <c r="H142" s="41" t="str">
        <f>'Core Indicators'!AE142</f>
        <v>x</v>
      </c>
      <c r="I142" s="41" t="str">
        <f>'Core Indicators'!AM142</f>
        <v>x</v>
      </c>
      <c r="J142" s="41" t="str">
        <f>'Core Indicators'!AU142</f>
        <v>x</v>
      </c>
      <c r="K142" s="41" t="str">
        <f>'Core Indicators'!BC142</f>
        <v>x</v>
      </c>
      <c r="L142" s="41">
        <f>'Core Indicators'!BK142</f>
        <v>21</v>
      </c>
      <c r="M142" s="41" t="str">
        <f>'Core Indicators'!BS142</f>
        <v>x</v>
      </c>
      <c r="N142" s="41" t="str">
        <f>'Core Indicators'!CA142</f>
        <v>x</v>
      </c>
      <c r="O142" s="41" t="e">
        <f>'Core Indicators'!CI142</f>
        <v>#N/A</v>
      </c>
      <c r="P142" s="41" t="str">
        <f>'Core Indicators'!CQ142</f>
        <v>x</v>
      </c>
      <c r="Q142" s="41">
        <f>'Core Indicators'!DG142</f>
        <v>3458000</v>
      </c>
      <c r="R142" s="41" t="str">
        <f>'Core Indicators'!DO142</f>
        <v>x</v>
      </c>
      <c r="S142" s="41" t="str">
        <f>'Core Indicators'!DW142</f>
        <v>x</v>
      </c>
      <c r="T142" s="41" t="str">
        <f>'Core Indicators'!EE142</f>
        <v>x</v>
      </c>
      <c r="U142" s="41" t="str">
        <f>'Core Indicators'!EM142</f>
        <v>x</v>
      </c>
      <c r="V142" s="41">
        <f>'Core Indicators'!FC142</f>
        <v>1</v>
      </c>
      <c r="W142" s="41" t="str">
        <f>'Core Indicators'!FK142</f>
        <v>x</v>
      </c>
      <c r="X142" s="41" t="str">
        <f>'Core Indicators'!FS142</f>
        <v>x</v>
      </c>
      <c r="Y142" s="41">
        <f>'Core Indicators'!GA142</f>
        <v>1</v>
      </c>
      <c r="Z142" s="41">
        <f>'Core Indicators'!GI142</f>
        <v>1</v>
      </c>
      <c r="AA142" s="41">
        <f>'Core Indicators'!GQ142</f>
        <v>0</v>
      </c>
      <c r="AB142" s="41">
        <f>'Core Indicators'!GY142</f>
        <v>0</v>
      </c>
      <c r="AC142" s="41">
        <f>'Core Indicators'!HG142</f>
        <v>0</v>
      </c>
      <c r="AD142" s="41">
        <f>'Core Indicators'!HO142</f>
        <v>0</v>
      </c>
      <c r="AE142" s="41">
        <f>'Core Indicators'!HW142</f>
        <v>1</v>
      </c>
      <c r="AF142" s="41">
        <f>'Core Indicators'!IE142</f>
        <v>3</v>
      </c>
      <c r="AG142" s="41">
        <f>'Core Indicators'!IM142</f>
        <v>1</v>
      </c>
    </row>
    <row r="143" spans="1:33" ht="19.350000000000001" customHeight="1" x14ac:dyDescent="0.25">
      <c r="A143" s="62" t="str">
        <f>'Core Indicators'!A:A</f>
        <v>Myanmar refugees in Thailand</v>
      </c>
      <c r="B143" s="62" t="str">
        <f>'Core Indicators'!B:B</f>
        <v>Conflict</v>
      </c>
      <c r="C143" s="62" t="str">
        <f>'Core Indicators'!C143</f>
        <v>THA003</v>
      </c>
      <c r="D143" s="62" t="str">
        <f>'Core Indicators'!D143</f>
        <v>Thailand</v>
      </c>
      <c r="E143" s="62" t="str">
        <f>'Core Indicators'!E143</f>
        <v>THA</v>
      </c>
      <c r="F143" s="41">
        <f>'Core Indicators'!O143</f>
        <v>12012</v>
      </c>
      <c r="G143" s="41">
        <f>'Core Indicators'!W143</f>
        <v>342000</v>
      </c>
      <c r="H143" s="41">
        <f>'Core Indicators'!AE143</f>
        <v>91000</v>
      </c>
      <c r="I143" s="41">
        <f>'Core Indicators'!AM143</f>
        <v>91000</v>
      </c>
      <c r="J143" s="41">
        <f>'Core Indicators'!AU143</f>
        <v>0</v>
      </c>
      <c r="K143" s="41" t="str">
        <f>'Core Indicators'!BC143</f>
        <v>x</v>
      </c>
      <c r="L143" s="41">
        <f>'Core Indicators'!BK143</f>
        <v>0</v>
      </c>
      <c r="M143" s="41" t="str">
        <f>'Core Indicators'!BS143</f>
        <v>x</v>
      </c>
      <c r="N143" s="41" t="str">
        <f>'Core Indicators'!CA143</f>
        <v>x</v>
      </c>
      <c r="O143" s="41" t="e">
        <f>'Core Indicators'!CI143</f>
        <v>#N/A</v>
      </c>
      <c r="P143" s="41" t="str">
        <f>'Core Indicators'!CQ143</f>
        <v>x</v>
      </c>
      <c r="Q143" s="41">
        <f>'Core Indicators'!DG143</f>
        <v>252000</v>
      </c>
      <c r="R143" s="41">
        <f>'Core Indicators'!DO143</f>
        <v>0</v>
      </c>
      <c r="S143" s="41">
        <f>'Core Indicators'!DW143</f>
        <v>91000</v>
      </c>
      <c r="T143" s="41">
        <f>'Core Indicators'!EE143</f>
        <v>0</v>
      </c>
      <c r="U143" s="41">
        <f>'Core Indicators'!EM143</f>
        <v>0</v>
      </c>
      <c r="V143" s="41">
        <f>'Core Indicators'!FC143</f>
        <v>1</v>
      </c>
      <c r="W143" s="41" t="str">
        <f>'Core Indicators'!FK143</f>
        <v>x</v>
      </c>
      <c r="X143" s="41" t="str">
        <f>'Core Indicators'!FS143</f>
        <v>x</v>
      </c>
      <c r="Y143" s="41">
        <f>'Core Indicators'!GA143</f>
        <v>1</v>
      </c>
      <c r="Z143" s="41">
        <f>'Core Indicators'!GI143</f>
        <v>0</v>
      </c>
      <c r="AA143" s="41">
        <f>'Core Indicators'!GQ143</f>
        <v>1</v>
      </c>
      <c r="AB143" s="41">
        <f>'Core Indicators'!GY143</f>
        <v>0</v>
      </c>
      <c r="AC143" s="41">
        <f>'Core Indicators'!HG143</f>
        <v>0</v>
      </c>
      <c r="AD143" s="41">
        <f>'Core Indicators'!HO143</f>
        <v>2</v>
      </c>
      <c r="AE143" s="41">
        <f>'Core Indicators'!HW143</f>
        <v>0</v>
      </c>
      <c r="AF143" s="41">
        <f>'Core Indicators'!IE143</f>
        <v>3</v>
      </c>
      <c r="AG143" s="41">
        <f>'Core Indicators'!IM143</f>
        <v>2</v>
      </c>
    </row>
    <row r="144" spans="1:33" ht="19.350000000000001" customHeight="1" x14ac:dyDescent="0.25">
      <c r="A144" s="62" t="str">
        <f>'Core Indicators'!A:A</f>
        <v>Venezuelan refugees in Trinidad and Tobago</v>
      </c>
      <c r="B144" s="62" t="str">
        <f>'Core Indicators'!B:B</f>
        <v>Displacement</v>
      </c>
      <c r="C144" s="62" t="str">
        <f>'Core Indicators'!C144</f>
        <v>TTO002</v>
      </c>
      <c r="D144" s="62" t="str">
        <f>'Core Indicators'!D144</f>
        <v>Trinidad and Tobago</v>
      </c>
      <c r="E144" s="62" t="str">
        <f>'Core Indicators'!E144</f>
        <v>TTO</v>
      </c>
      <c r="F144" s="41">
        <f>'Core Indicators'!O144</f>
        <v>5130</v>
      </c>
      <c r="G144" s="41">
        <f>'Core Indicators'!W144</f>
        <v>1403000</v>
      </c>
      <c r="H144" s="41">
        <f>'Core Indicators'!AE144</f>
        <v>212000</v>
      </c>
      <c r="I144" s="41">
        <f>'Core Indicators'!AM144</f>
        <v>34000</v>
      </c>
      <c r="J144" s="41" t="str">
        <f>'Core Indicators'!AU144</f>
        <v>x</v>
      </c>
      <c r="K144" s="41" t="str">
        <f>'Core Indicators'!BC144</f>
        <v>x</v>
      </c>
      <c r="L144" s="41">
        <f>'Core Indicators'!BK144</f>
        <v>159</v>
      </c>
      <c r="M144" s="41" t="str">
        <f>'Core Indicators'!BS144</f>
        <v>x</v>
      </c>
      <c r="N144" s="41" t="str">
        <f>'Core Indicators'!CA144</f>
        <v>x</v>
      </c>
      <c r="O144" s="41" t="e">
        <f>'Core Indicators'!CI144</f>
        <v>#N/A</v>
      </c>
      <c r="P144" s="41" t="str">
        <f>'Core Indicators'!CQ144</f>
        <v>x</v>
      </c>
      <c r="Q144" s="41">
        <f>'Core Indicators'!DG144</f>
        <v>1191000</v>
      </c>
      <c r="R144" s="41">
        <f>'Core Indicators'!DO144</f>
        <v>177000</v>
      </c>
      <c r="S144" s="41">
        <f>'Core Indicators'!DW144</f>
        <v>35000</v>
      </c>
      <c r="T144" s="41">
        <f>'Core Indicators'!EE144</f>
        <v>0</v>
      </c>
      <c r="U144" s="41">
        <f>'Core Indicators'!EM144</f>
        <v>0</v>
      </c>
      <c r="V144" s="41">
        <f>'Core Indicators'!FC144</f>
        <v>3</v>
      </c>
      <c r="W144" s="41" t="str">
        <f>'Core Indicators'!FK144</f>
        <v>x</v>
      </c>
      <c r="X144" s="41" t="str">
        <f>'Core Indicators'!FS144</f>
        <v>x</v>
      </c>
      <c r="Y144" s="41">
        <f>'Core Indicators'!GA144</f>
        <v>0</v>
      </c>
      <c r="Z144" s="41">
        <f>'Core Indicators'!GI144</f>
        <v>0</v>
      </c>
      <c r="AA144" s="41">
        <f>'Core Indicators'!GQ144</f>
        <v>0</v>
      </c>
      <c r="AB144" s="41">
        <f>'Core Indicators'!GY144</f>
        <v>0</v>
      </c>
      <c r="AC144" s="41">
        <f>'Core Indicators'!HG144</f>
        <v>2</v>
      </c>
      <c r="AD144" s="41">
        <f>'Core Indicators'!HO144</f>
        <v>2</v>
      </c>
      <c r="AE144" s="41">
        <f>'Core Indicators'!HW144</f>
        <v>1</v>
      </c>
      <c r="AF144" s="41">
        <f>'Core Indicators'!IE144</f>
        <v>0</v>
      </c>
      <c r="AG144" s="41">
        <f>'Core Indicators'!IM144</f>
        <v>2</v>
      </c>
    </row>
    <row r="145" spans="1:33" x14ac:dyDescent="0.25">
      <c r="A145" s="62" t="str">
        <f>'Core Indicators'!A:A</f>
        <v>Mixed migration flows in Tunisia</v>
      </c>
      <c r="B145" s="62" t="str">
        <f>'Core Indicators'!B:B</f>
        <v>Displacement</v>
      </c>
      <c r="C145" s="62" t="str">
        <f>'Core Indicators'!C145</f>
        <v>TUN002</v>
      </c>
      <c r="D145" s="62" t="str">
        <f>'Core Indicators'!D145</f>
        <v>Tunisia</v>
      </c>
      <c r="E145" s="62" t="str">
        <f>'Core Indicators'!E145</f>
        <v>TUN</v>
      </c>
      <c r="F145" s="41">
        <f>'Core Indicators'!O145</f>
        <v>163610</v>
      </c>
      <c r="G145" s="41">
        <f>'Core Indicators'!W145</f>
        <v>12433000</v>
      </c>
      <c r="H145" s="41">
        <f>'Core Indicators'!AE145</f>
        <v>11000</v>
      </c>
      <c r="I145" s="41">
        <f>'Core Indicators'!AM145</f>
        <v>11000</v>
      </c>
      <c r="J145" s="41" t="str">
        <f>'Core Indicators'!AU145</f>
        <v>x</v>
      </c>
      <c r="K145" s="41" t="str">
        <f>'Core Indicators'!BC145</f>
        <v>x</v>
      </c>
      <c r="L145" s="41">
        <f>'Core Indicators'!BK145</f>
        <v>689</v>
      </c>
      <c r="M145" s="41">
        <f>'Core Indicators'!BS145</f>
        <v>0</v>
      </c>
      <c r="N145" s="41">
        <f>'Core Indicators'!CA145</f>
        <v>0</v>
      </c>
      <c r="O145" s="41" t="e">
        <f>'Core Indicators'!CI145</f>
        <v>#N/A</v>
      </c>
      <c r="P145" s="41" t="str">
        <f>'Core Indicators'!CQ145</f>
        <v>x</v>
      </c>
      <c r="Q145" s="41">
        <f>'Core Indicators'!DG145</f>
        <v>12423000</v>
      </c>
      <c r="R145" s="41">
        <f>'Core Indicators'!DO145</f>
        <v>0</v>
      </c>
      <c r="S145" s="41">
        <f>'Core Indicators'!DW145</f>
        <v>11000</v>
      </c>
      <c r="T145" s="41">
        <f>'Core Indicators'!EE145</f>
        <v>0</v>
      </c>
      <c r="U145" s="41">
        <f>'Core Indicators'!EM145</f>
        <v>0</v>
      </c>
      <c r="V145" s="41">
        <f>'Core Indicators'!FC145</f>
        <v>4</v>
      </c>
      <c r="W145" s="41" t="str">
        <f>'Core Indicators'!FK145</f>
        <v>x</v>
      </c>
      <c r="X145" s="41" t="str">
        <f>'Core Indicators'!FS145</f>
        <v>x</v>
      </c>
      <c r="Y145" s="41">
        <f>'Core Indicators'!GA145</f>
        <v>0</v>
      </c>
      <c r="Z145" s="41">
        <f>'Core Indicators'!GI145</f>
        <v>0</v>
      </c>
      <c r="AA145" s="41">
        <f>'Core Indicators'!GQ145</f>
        <v>0</v>
      </c>
      <c r="AB145" s="41">
        <f>'Core Indicators'!GY145</f>
        <v>0</v>
      </c>
      <c r="AC145" s="41">
        <f>'Core Indicators'!HG145</f>
        <v>0</v>
      </c>
      <c r="AD145" s="41">
        <f>'Core Indicators'!HO145</f>
        <v>0</v>
      </c>
      <c r="AE145" s="41">
        <f>'Core Indicators'!HW145</f>
        <v>0</v>
      </c>
      <c r="AF145" s="41">
        <f>'Core Indicators'!IE145</f>
        <v>1</v>
      </c>
      <c r="AG145" s="41">
        <f>'Core Indicators'!IM145</f>
        <v>0</v>
      </c>
    </row>
    <row r="146" spans="1:33" x14ac:dyDescent="0.25">
      <c r="A146" s="62" t="str">
        <f>'Core Indicators'!A:A</f>
        <v>Complex situation in Türkiye</v>
      </c>
      <c r="B146" s="62" t="str">
        <f>'Core Indicators'!B:B</f>
        <v>Displacement,Conflict</v>
      </c>
      <c r="C146" s="62" t="str">
        <f>'Core Indicators'!C146</f>
        <v>TUR001</v>
      </c>
      <c r="D146" s="62" t="str">
        <f>'Core Indicators'!D146</f>
        <v>Türkiye</v>
      </c>
      <c r="E146" s="62" t="str">
        <f>'Core Indicators'!E146</f>
        <v>TUR</v>
      </c>
      <c r="F146" s="41">
        <f>'Core Indicators'!O146</f>
        <v>373091</v>
      </c>
      <c r="G146" s="41">
        <f>'Core Indicators'!W146</f>
        <v>86757000</v>
      </c>
      <c r="H146" s="41">
        <f>'Core Indicators'!AE146</f>
        <v>29857000</v>
      </c>
      <c r="I146" s="41">
        <f>'Core Indicators'!AM146</f>
        <v>7657000</v>
      </c>
      <c r="J146" s="41" t="str">
        <f>'Core Indicators'!AU146</f>
        <v>x</v>
      </c>
      <c r="K146" s="41" t="str">
        <f>'Core Indicators'!BC146</f>
        <v>x</v>
      </c>
      <c r="L146" s="41">
        <f>'Core Indicators'!BK146</f>
        <v>50585</v>
      </c>
      <c r="M146" s="41" t="str">
        <f>'Core Indicators'!BS146</f>
        <v>x</v>
      </c>
      <c r="N146" s="41" t="str">
        <f>'Core Indicators'!CA146</f>
        <v>x</v>
      </c>
      <c r="O146" s="41" t="e">
        <f>'Core Indicators'!CI146</f>
        <v>#N/A</v>
      </c>
      <c r="P146" s="41" t="str">
        <f>'Core Indicators'!CQ146</f>
        <v>x</v>
      </c>
      <c r="Q146" s="41">
        <f>'Core Indicators'!DG146</f>
        <v>56900000</v>
      </c>
      <c r="R146" s="41">
        <f>'Core Indicators'!DO146</f>
        <v>26945000</v>
      </c>
      <c r="S146" s="41">
        <f>'Core Indicators'!DW146</f>
        <v>2499000</v>
      </c>
      <c r="T146" s="41">
        <f>'Core Indicators'!EE146</f>
        <v>413000</v>
      </c>
      <c r="U146" s="41">
        <f>'Core Indicators'!EM146</f>
        <v>0</v>
      </c>
      <c r="V146" s="41">
        <f>'Core Indicators'!FC146</f>
        <v>4</v>
      </c>
      <c r="W146" s="41" t="str">
        <f>'Core Indicators'!FK146</f>
        <v>x</v>
      </c>
      <c r="X146" s="41" t="str">
        <f>'Core Indicators'!FS146</f>
        <v>x</v>
      </c>
      <c r="Y146" s="41">
        <f>'Core Indicators'!GA146</f>
        <v>1</v>
      </c>
      <c r="Z146" s="41">
        <f>'Core Indicators'!GI146</f>
        <v>1</v>
      </c>
      <c r="AA146" s="41">
        <f>'Core Indicators'!GQ146</f>
        <v>1</v>
      </c>
      <c r="AB146" s="41">
        <f>'Core Indicators'!GY146</f>
        <v>0</v>
      </c>
      <c r="AC146" s="41">
        <f>'Core Indicators'!HG146</f>
        <v>0</v>
      </c>
      <c r="AD146" s="41">
        <f>'Core Indicators'!HO146</f>
        <v>1</v>
      </c>
      <c r="AE146" s="41">
        <f>'Core Indicators'!HW146</f>
        <v>0</v>
      </c>
      <c r="AF146" s="41">
        <f>'Core Indicators'!IE146</f>
        <v>3</v>
      </c>
      <c r="AG146" s="41">
        <f>'Core Indicators'!IM146</f>
        <v>3</v>
      </c>
    </row>
    <row r="147" spans="1:33" x14ac:dyDescent="0.25">
      <c r="A147" s="62" t="str">
        <f>'Core Indicators'!A:A</f>
        <v>Syrian Refugees in Türkiye</v>
      </c>
      <c r="B147" s="62" t="str">
        <f>'Core Indicators'!B:B</f>
        <v>Displacement</v>
      </c>
      <c r="C147" s="62" t="str">
        <f>'Core Indicators'!C147</f>
        <v>TUR002</v>
      </c>
      <c r="D147" s="62" t="str">
        <f>'Core Indicators'!D147</f>
        <v>Türkiye</v>
      </c>
      <c r="E147" s="62" t="str">
        <f>'Core Indicators'!E147</f>
        <v>TUR</v>
      </c>
      <c r="F147" s="41">
        <f>'Core Indicators'!O147</f>
        <v>132028</v>
      </c>
      <c r="G147" s="41">
        <f>'Core Indicators'!W147</f>
        <v>36158000</v>
      </c>
      <c r="H147" s="41">
        <f>'Core Indicators'!AE147</f>
        <v>11927000</v>
      </c>
      <c r="I147" s="41">
        <f>'Core Indicators'!AM147</f>
        <v>3427000</v>
      </c>
      <c r="J147" s="41" t="str">
        <f>'Core Indicators'!AU147</f>
        <v>x</v>
      </c>
      <c r="K147" s="41" t="str">
        <f>'Core Indicators'!BC147</f>
        <v>x</v>
      </c>
      <c r="L147" s="41" t="str">
        <f>'Core Indicators'!BK147</f>
        <v>x</v>
      </c>
      <c r="M147" s="41">
        <f>'Core Indicators'!BS147</f>
        <v>0</v>
      </c>
      <c r="N147" s="41">
        <f>'Core Indicators'!CA147</f>
        <v>0</v>
      </c>
      <c r="O147" s="41" t="e">
        <f>'Core Indicators'!CI147</f>
        <v>#N/A</v>
      </c>
      <c r="P147" s="41" t="str">
        <f>'Core Indicators'!CQ147</f>
        <v>x</v>
      </c>
      <c r="Q147" s="41">
        <f>'Core Indicators'!DG147</f>
        <v>24231000</v>
      </c>
      <c r="R147" s="41">
        <f>'Core Indicators'!DO147</f>
        <v>10008000</v>
      </c>
      <c r="S147" s="41">
        <f>'Core Indicators'!DW147</f>
        <v>1542000</v>
      </c>
      <c r="T147" s="41">
        <f>'Core Indicators'!EE147</f>
        <v>377000</v>
      </c>
      <c r="U147" s="41">
        <f>'Core Indicators'!EM147</f>
        <v>0</v>
      </c>
      <c r="V147" s="41">
        <f>'Core Indicators'!FC147</f>
        <v>2</v>
      </c>
      <c r="W147" s="41" t="str">
        <f>'Core Indicators'!FK147</f>
        <v>x</v>
      </c>
      <c r="X147" s="41" t="str">
        <f>'Core Indicators'!FS147</f>
        <v>x</v>
      </c>
      <c r="Y147" s="41">
        <f>'Core Indicators'!GA147</f>
        <v>1</v>
      </c>
      <c r="Z147" s="41">
        <f>'Core Indicators'!GI147</f>
        <v>0</v>
      </c>
      <c r="AA147" s="41">
        <f>'Core Indicators'!GQ147</f>
        <v>0</v>
      </c>
      <c r="AB147" s="41">
        <f>'Core Indicators'!GY147</f>
        <v>0</v>
      </c>
      <c r="AC147" s="41">
        <f>'Core Indicators'!HG147</f>
        <v>0</v>
      </c>
      <c r="AD147" s="41">
        <f>'Core Indicators'!HO147</f>
        <v>1</v>
      </c>
      <c r="AE147" s="41">
        <f>'Core Indicators'!HW147</f>
        <v>0</v>
      </c>
      <c r="AF147" s="41">
        <f>'Core Indicators'!IE147</f>
        <v>3</v>
      </c>
      <c r="AG147" s="41">
        <f>'Core Indicators'!IM147</f>
        <v>0</v>
      </c>
    </row>
    <row r="148" spans="1:33" x14ac:dyDescent="0.25">
      <c r="A148" s="62" t="str">
        <f>'Core Indicators'!A:A</f>
        <v>Mixed Migration Flows in Türkiye</v>
      </c>
      <c r="B148" s="62" t="str">
        <f>'Core Indicators'!B:B</f>
        <v>Displacement</v>
      </c>
      <c r="C148" s="62" t="str">
        <f>'Core Indicators'!C148</f>
        <v>TUR003</v>
      </c>
      <c r="D148" s="62" t="str">
        <f>'Core Indicators'!D148</f>
        <v>Türkiye</v>
      </c>
      <c r="E148" s="62" t="str">
        <f>'Core Indicators'!E148</f>
        <v>TUR</v>
      </c>
      <c r="F148" s="41">
        <f>'Core Indicators'!O148</f>
        <v>177504</v>
      </c>
      <c r="G148" s="41">
        <f>'Core Indicators'!W148</f>
        <v>37626000</v>
      </c>
      <c r="H148" s="41">
        <f>'Core Indicators'!AE148</f>
        <v>8830000</v>
      </c>
      <c r="I148" s="41">
        <f>'Core Indicators'!AM148</f>
        <v>330000</v>
      </c>
      <c r="J148" s="41" t="str">
        <f>'Core Indicators'!AU148</f>
        <v>x</v>
      </c>
      <c r="K148" s="41" t="str">
        <f>'Core Indicators'!BC148</f>
        <v>x</v>
      </c>
      <c r="L148" s="41">
        <f>'Core Indicators'!BK148</f>
        <v>186</v>
      </c>
      <c r="M148" s="41">
        <f>'Core Indicators'!BS148</f>
        <v>0</v>
      </c>
      <c r="N148" s="41">
        <f>'Core Indicators'!CA148</f>
        <v>0</v>
      </c>
      <c r="O148" s="41" t="e">
        <f>'Core Indicators'!CI148</f>
        <v>#N/A</v>
      </c>
      <c r="P148" s="41" t="str">
        <f>'Core Indicators'!CQ148</f>
        <v>x</v>
      </c>
      <c r="Q148" s="41">
        <f>'Core Indicators'!DG148</f>
        <v>28796000</v>
      </c>
      <c r="R148" s="41">
        <f>'Core Indicators'!DO148</f>
        <v>8645000</v>
      </c>
      <c r="S148" s="41">
        <f>'Core Indicators'!DW148</f>
        <v>149000</v>
      </c>
      <c r="T148" s="41">
        <f>'Core Indicators'!EE148</f>
        <v>36000</v>
      </c>
      <c r="U148" s="41">
        <f>'Core Indicators'!EM148</f>
        <v>0</v>
      </c>
      <c r="V148" s="41">
        <f>'Core Indicators'!FC148</f>
        <v>2</v>
      </c>
      <c r="W148" s="41" t="str">
        <f>'Core Indicators'!FK148</f>
        <v>x</v>
      </c>
      <c r="X148" s="41" t="str">
        <f>'Core Indicators'!FS148</f>
        <v>x</v>
      </c>
      <c r="Y148" s="41">
        <f>'Core Indicators'!GA148</f>
        <v>1</v>
      </c>
      <c r="Z148" s="41">
        <f>'Core Indicators'!GI148</f>
        <v>0</v>
      </c>
      <c r="AA148" s="41">
        <f>'Core Indicators'!GQ148</f>
        <v>0</v>
      </c>
      <c r="AB148" s="41">
        <f>'Core Indicators'!GY148</f>
        <v>0</v>
      </c>
      <c r="AC148" s="41">
        <f>'Core Indicators'!HG148</f>
        <v>0</v>
      </c>
      <c r="AD148" s="41">
        <f>'Core Indicators'!HO148</f>
        <v>1</v>
      </c>
      <c r="AE148" s="41">
        <f>'Core Indicators'!HW148</f>
        <v>0</v>
      </c>
      <c r="AF148" s="41">
        <f>'Core Indicators'!IE148</f>
        <v>3</v>
      </c>
      <c r="AG148" s="41">
        <f>'Core Indicators'!IM148</f>
        <v>0</v>
      </c>
    </row>
    <row r="149" spans="1:33" x14ac:dyDescent="0.25">
      <c r="A149" s="62" t="str">
        <f>'Core Indicators'!A:A</f>
        <v>Kurdish Conflict</v>
      </c>
      <c r="B149" s="62" t="str">
        <f>'Core Indicators'!B:B</f>
        <v>Conflict</v>
      </c>
      <c r="C149" s="62" t="str">
        <f>'Core Indicators'!C149</f>
        <v>TUR004</v>
      </c>
      <c r="D149" s="62" t="str">
        <f>'Core Indicators'!D149</f>
        <v>Türkiye</v>
      </c>
      <c r="E149" s="62" t="str">
        <f>'Core Indicators'!E149</f>
        <v>TUR</v>
      </c>
      <c r="F149" s="41">
        <f>'Core Indicators'!O149</f>
        <v>195587</v>
      </c>
      <c r="G149" s="41">
        <f>'Core Indicators'!W149</f>
        <v>12974000</v>
      </c>
      <c r="H149" s="41" t="str">
        <f>'Core Indicators'!AE149</f>
        <v>x</v>
      </c>
      <c r="I149" s="41">
        <f>'Core Indicators'!AM149</f>
        <v>1200000</v>
      </c>
      <c r="J149" s="41" t="str">
        <f>'Core Indicators'!AU149</f>
        <v>x</v>
      </c>
      <c r="K149" s="41" t="str">
        <f>'Core Indicators'!BC149</f>
        <v>x</v>
      </c>
      <c r="L149" s="41" t="str">
        <f>'Core Indicators'!BK149</f>
        <v>x</v>
      </c>
      <c r="M149" s="41" t="str">
        <f>'Core Indicators'!BS149</f>
        <v>x</v>
      </c>
      <c r="N149" s="41" t="str">
        <f>'Core Indicators'!CA149</f>
        <v>x</v>
      </c>
      <c r="O149" s="41" t="e">
        <f>'Core Indicators'!CI149</f>
        <v>#N/A</v>
      </c>
      <c r="P149" s="41" t="str">
        <f>'Core Indicators'!CQ149</f>
        <v>x</v>
      </c>
      <c r="Q149" s="41" t="str">
        <f>'Core Indicators'!DG149</f>
        <v>x</v>
      </c>
      <c r="R149" s="41" t="str">
        <f>'Core Indicators'!DO149</f>
        <v>x</v>
      </c>
      <c r="S149" s="41" t="str">
        <f>'Core Indicators'!DW149</f>
        <v>x</v>
      </c>
      <c r="T149" s="41" t="str">
        <f>'Core Indicators'!EE149</f>
        <v>x</v>
      </c>
      <c r="U149" s="41" t="str">
        <f>'Core Indicators'!EM149</f>
        <v>x</v>
      </c>
      <c r="V149" s="41">
        <f>'Core Indicators'!FC149</f>
        <v>3</v>
      </c>
      <c r="W149" s="41" t="str">
        <f>'Core Indicators'!FK149</f>
        <v>x</v>
      </c>
      <c r="X149" s="41" t="str">
        <f>'Core Indicators'!FS149</f>
        <v>x</v>
      </c>
      <c r="Y149" s="41">
        <f>'Core Indicators'!GA149</f>
        <v>1</v>
      </c>
      <c r="Z149" s="41">
        <f>'Core Indicators'!GI149</f>
        <v>1</v>
      </c>
      <c r="AA149" s="41">
        <f>'Core Indicators'!GQ149</f>
        <v>1</v>
      </c>
      <c r="AB149" s="41">
        <f>'Core Indicators'!GY149</f>
        <v>0</v>
      </c>
      <c r="AC149" s="41">
        <f>'Core Indicators'!HG149</f>
        <v>0</v>
      </c>
      <c r="AD149" s="41">
        <f>'Core Indicators'!HO149</f>
        <v>0</v>
      </c>
      <c r="AE149" s="41">
        <f>'Core Indicators'!HW149</f>
        <v>0</v>
      </c>
      <c r="AF149" s="41">
        <f>'Core Indicators'!IE149</f>
        <v>3</v>
      </c>
      <c r="AG149" s="41">
        <f>'Core Indicators'!IM149</f>
        <v>0</v>
      </c>
    </row>
    <row r="150" spans="1:33" x14ac:dyDescent="0.25">
      <c r="A150" s="62" t="str">
        <f>'Core Indicators'!A:A</f>
        <v>Türkiye / Syria earthquake in Türkiye</v>
      </c>
      <c r="B150" s="62" t="str">
        <f>'Core Indicators'!B:B</f>
        <v>Earthquake</v>
      </c>
      <c r="C150" s="62" t="str">
        <f>'Core Indicators'!C150</f>
        <v>TUR005</v>
      </c>
      <c r="D150" s="62" t="str">
        <f>'Core Indicators'!D150</f>
        <v>Türkiye</v>
      </c>
      <c r="E150" s="62" t="str">
        <f>'Core Indicators'!E150</f>
        <v>TUR</v>
      </c>
      <c r="F150" s="41">
        <f>'Core Indicators'!O150</f>
        <v>100051</v>
      </c>
      <c r="G150" s="41">
        <f>'Core Indicators'!W150</f>
        <v>13310000</v>
      </c>
      <c r="H150" s="41">
        <f>'Core Indicators'!AE150</f>
        <v>9100000</v>
      </c>
      <c r="I150" s="41">
        <f>'Core Indicators'!AM150</f>
        <v>2700000</v>
      </c>
      <c r="J150" s="41">
        <f>'Core Indicators'!AU150</f>
        <v>107204</v>
      </c>
      <c r="K150" s="41" t="str">
        <f>'Core Indicators'!BC150</f>
        <v>x</v>
      </c>
      <c r="L150" s="41">
        <f>'Core Indicators'!BK150</f>
        <v>50399</v>
      </c>
      <c r="M150" s="41">
        <f>'Core Indicators'!BS150</f>
        <v>214000</v>
      </c>
      <c r="N150" s="41" t="str">
        <f>'Core Indicators'!CA150</f>
        <v>x</v>
      </c>
      <c r="O150" s="41" t="e">
        <f>'Core Indicators'!CI150</f>
        <v>#N/A</v>
      </c>
      <c r="P150" s="41" t="str">
        <f>'Core Indicators'!CQ150</f>
        <v>x</v>
      </c>
      <c r="Q150" s="41">
        <f>'Core Indicators'!DG150</f>
        <v>4210000</v>
      </c>
      <c r="R150" s="41">
        <f>'Core Indicators'!DO150</f>
        <v>8292000</v>
      </c>
      <c r="S150" s="41">
        <f>'Core Indicators'!DW150</f>
        <v>808000</v>
      </c>
      <c r="T150" s="41">
        <f>'Core Indicators'!EE150</f>
        <v>0</v>
      </c>
      <c r="U150" s="41">
        <f>'Core Indicators'!EM150</f>
        <v>0</v>
      </c>
      <c r="V150" s="41">
        <f>'Core Indicators'!FC150</f>
        <v>3</v>
      </c>
      <c r="W150" s="41" t="str">
        <f>'Core Indicators'!FK150</f>
        <v>x</v>
      </c>
      <c r="X150" s="41" t="str">
        <f>'Core Indicators'!FS150</f>
        <v>x</v>
      </c>
      <c r="Y150" s="41">
        <f>'Core Indicators'!GA150</f>
        <v>1</v>
      </c>
      <c r="Z150" s="41">
        <f>'Core Indicators'!GI150</f>
        <v>1</v>
      </c>
      <c r="AA150" s="41">
        <f>'Core Indicators'!GQ150</f>
        <v>1</v>
      </c>
      <c r="AB150" s="41">
        <f>'Core Indicators'!GY150</f>
        <v>3</v>
      </c>
      <c r="AC150" s="41">
        <f>'Core Indicators'!HG150</f>
        <v>0</v>
      </c>
      <c r="AD150" s="41">
        <f>'Core Indicators'!HO150</f>
        <v>0</v>
      </c>
      <c r="AE150" s="41">
        <f>'Core Indicators'!HW150</f>
        <v>0</v>
      </c>
      <c r="AF150" s="41">
        <f>'Core Indicators'!IE150</f>
        <v>3</v>
      </c>
      <c r="AG150" s="41">
        <f>'Core Indicators'!IM150</f>
        <v>3</v>
      </c>
    </row>
    <row r="151" spans="1:33" x14ac:dyDescent="0.25">
      <c r="A151" s="62" t="str">
        <f>'Core Indicators'!A:A</f>
        <v>Multiple Crises in Tanzania</v>
      </c>
      <c r="B151" s="62" t="str">
        <f>'Core Indicators'!B:B</f>
        <v>Displacement,Drought</v>
      </c>
      <c r="C151" s="62" t="str">
        <f>'Core Indicators'!C151</f>
        <v>TZA001</v>
      </c>
      <c r="D151" s="62" t="str">
        <f>'Core Indicators'!D151</f>
        <v>Tanzania</v>
      </c>
      <c r="E151" s="62" t="str">
        <f>'Core Indicators'!E151</f>
        <v>TZA</v>
      </c>
      <c r="F151" s="41">
        <f>'Core Indicators'!O151</f>
        <v>441435</v>
      </c>
      <c r="G151" s="41">
        <f>'Core Indicators'!W151</f>
        <v>25778000</v>
      </c>
      <c r="H151" s="41">
        <f>'Core Indicators'!AE151</f>
        <v>19764000</v>
      </c>
      <c r="I151" s="41">
        <f>'Core Indicators'!AM151</f>
        <v>247000</v>
      </c>
      <c r="J151" s="41" t="str">
        <f>'Core Indicators'!AU151</f>
        <v>x</v>
      </c>
      <c r="K151" s="41" t="str">
        <f>'Core Indicators'!BC151</f>
        <v>x</v>
      </c>
      <c r="L151" s="41">
        <f>'Core Indicators'!BK151</f>
        <v>3</v>
      </c>
      <c r="M151" s="41" t="str">
        <f>'Core Indicators'!BS151</f>
        <v>x</v>
      </c>
      <c r="N151" s="41" t="str">
        <f>'Core Indicators'!CA151</f>
        <v>x</v>
      </c>
      <c r="O151" s="41" t="e">
        <f>'Core Indicators'!CI151</f>
        <v>#N/A</v>
      </c>
      <c r="P151" s="41" t="str">
        <f>'Core Indicators'!CQ151</f>
        <v>x</v>
      </c>
      <c r="Q151" s="41">
        <f>'Core Indicators'!DG151</f>
        <v>6014000</v>
      </c>
      <c r="R151" s="41">
        <f>'Core Indicators'!DO151</f>
        <v>18527000</v>
      </c>
      <c r="S151" s="41">
        <f>'Core Indicators'!DW151</f>
        <v>1237000</v>
      </c>
      <c r="T151" s="41">
        <f>'Core Indicators'!EE151</f>
        <v>0</v>
      </c>
      <c r="U151" s="41">
        <f>'Core Indicators'!EM151</f>
        <v>0</v>
      </c>
      <c r="V151" s="41">
        <f>'Core Indicators'!FC151</f>
        <v>2</v>
      </c>
      <c r="W151" s="41" t="str">
        <f>'Core Indicators'!FK151</f>
        <v>x</v>
      </c>
      <c r="X151" s="41" t="str">
        <f>'Core Indicators'!FS151</f>
        <v>x</v>
      </c>
      <c r="Y151" s="41">
        <f>'Core Indicators'!GA151</f>
        <v>2</v>
      </c>
      <c r="Z151" s="41">
        <f>'Core Indicators'!GI151</f>
        <v>1</v>
      </c>
      <c r="AA151" s="41">
        <f>'Core Indicators'!GQ151</f>
        <v>1</v>
      </c>
      <c r="AB151" s="41">
        <f>'Core Indicators'!GY151</f>
        <v>0</v>
      </c>
      <c r="AC151" s="41">
        <f>'Core Indicators'!HG151</f>
        <v>0</v>
      </c>
      <c r="AD151" s="41">
        <f>'Core Indicators'!HO151</f>
        <v>1</v>
      </c>
      <c r="AE151" s="41">
        <f>'Core Indicators'!HW151</f>
        <v>1</v>
      </c>
      <c r="AF151" s="41">
        <f>'Core Indicators'!IE151</f>
        <v>0</v>
      </c>
      <c r="AG151" s="41">
        <f>'Core Indicators'!IM151</f>
        <v>0</v>
      </c>
    </row>
    <row r="152" spans="1:33" x14ac:dyDescent="0.25">
      <c r="A152" s="62" t="str">
        <f>'Core Indicators'!A:A</f>
        <v>International Displacement in Tanzania</v>
      </c>
      <c r="B152" s="62" t="str">
        <f>'Core Indicators'!B:B</f>
        <v>Displacement</v>
      </c>
      <c r="C152" s="62" t="str">
        <f>'Core Indicators'!C152</f>
        <v>TZA002</v>
      </c>
      <c r="D152" s="62" t="str">
        <f>'Core Indicators'!D152</f>
        <v>Tanzania</v>
      </c>
      <c r="E152" s="62" t="str">
        <f>'Core Indicators'!E152</f>
        <v>TZA</v>
      </c>
      <c r="F152" s="41">
        <f>'Core Indicators'!O152</f>
        <v>187103</v>
      </c>
      <c r="G152" s="41">
        <f>'Core Indicators'!W152</f>
        <v>15015000</v>
      </c>
      <c r="H152" s="41">
        <f>'Core Indicators'!AE152</f>
        <v>15015000</v>
      </c>
      <c r="I152" s="41">
        <f>'Core Indicators'!AM152</f>
        <v>247000</v>
      </c>
      <c r="J152" s="41">
        <f>'Core Indicators'!AU152</f>
        <v>0</v>
      </c>
      <c r="K152" s="41" t="str">
        <f>'Core Indicators'!BC152</f>
        <v>x</v>
      </c>
      <c r="L152" s="41">
        <f>'Core Indicators'!BK152</f>
        <v>3</v>
      </c>
      <c r="M152" s="41" t="str">
        <f>'Core Indicators'!BS152</f>
        <v>x</v>
      </c>
      <c r="N152" s="41" t="str">
        <f>'Core Indicators'!CA152</f>
        <v>x</v>
      </c>
      <c r="O152" s="41" t="e">
        <f>'Core Indicators'!CI152</f>
        <v>#N/A</v>
      </c>
      <c r="P152" s="41" t="str">
        <f>'Core Indicators'!CQ152</f>
        <v>x</v>
      </c>
      <c r="Q152" s="41">
        <f>'Core Indicators'!DG152</f>
        <v>0</v>
      </c>
      <c r="R152" s="41">
        <f>'Core Indicators'!DO152</f>
        <v>14768000</v>
      </c>
      <c r="S152" s="41">
        <f>'Core Indicators'!DW152</f>
        <v>247000</v>
      </c>
      <c r="T152" s="41">
        <f>'Core Indicators'!EE152</f>
        <v>0</v>
      </c>
      <c r="U152" s="41">
        <f>'Core Indicators'!EM152</f>
        <v>0</v>
      </c>
      <c r="V152" s="41">
        <f>'Core Indicators'!FC152</f>
        <v>2</v>
      </c>
      <c r="W152" s="41" t="str">
        <f>'Core Indicators'!FK152</f>
        <v>x</v>
      </c>
      <c r="X152" s="41" t="str">
        <f>'Core Indicators'!FS152</f>
        <v>x</v>
      </c>
      <c r="Y152" s="41">
        <f>'Core Indicators'!GA152</f>
        <v>1</v>
      </c>
      <c r="Z152" s="41">
        <f>'Core Indicators'!GI152</f>
        <v>1</v>
      </c>
      <c r="AA152" s="41">
        <f>'Core Indicators'!GQ152</f>
        <v>1</v>
      </c>
      <c r="AB152" s="41">
        <f>'Core Indicators'!GY152</f>
        <v>0</v>
      </c>
      <c r="AC152" s="41">
        <f>'Core Indicators'!HG152</f>
        <v>0</v>
      </c>
      <c r="AD152" s="41">
        <f>'Core Indicators'!HO152</f>
        <v>1</v>
      </c>
      <c r="AE152" s="41">
        <f>'Core Indicators'!HW152</f>
        <v>1</v>
      </c>
      <c r="AF152" s="41">
        <f>'Core Indicators'!IE152</f>
        <v>0</v>
      </c>
      <c r="AG152" s="41">
        <f>'Core Indicators'!IM152</f>
        <v>0</v>
      </c>
    </row>
    <row r="153" spans="1:33" x14ac:dyDescent="0.25">
      <c r="A153" s="62" t="str">
        <f>'Core Indicators'!A:A</f>
        <v>Food Security Crisis in North-East Tanzania</v>
      </c>
      <c r="B153" s="62" t="str">
        <f>'Core Indicators'!B:B</f>
        <v>Drought</v>
      </c>
      <c r="C153" s="62" t="str">
        <f>'Core Indicators'!C153</f>
        <v>TZA003</v>
      </c>
      <c r="D153" s="62" t="str">
        <f>'Core Indicators'!D153</f>
        <v>Tanzania</v>
      </c>
      <c r="E153" s="62" t="str">
        <f>'Core Indicators'!E153</f>
        <v>TZA</v>
      </c>
      <c r="F153" s="41">
        <f>'Core Indicators'!O153</f>
        <v>357159</v>
      </c>
      <c r="G153" s="41">
        <f>'Core Indicators'!W153</f>
        <v>10763000</v>
      </c>
      <c r="H153" s="41">
        <f>'Core Indicators'!AE153</f>
        <v>4749000</v>
      </c>
      <c r="I153" s="41" t="str">
        <f>'Core Indicators'!AM153</f>
        <v>x</v>
      </c>
      <c r="J153" s="41" t="str">
        <f>'Core Indicators'!AU153</f>
        <v>x</v>
      </c>
      <c r="K153" s="41" t="str">
        <f>'Core Indicators'!BC153</f>
        <v>x</v>
      </c>
      <c r="L153" s="41">
        <f>'Core Indicators'!BK153</f>
        <v>0</v>
      </c>
      <c r="M153" s="41" t="str">
        <f>'Core Indicators'!BS153</f>
        <v>x</v>
      </c>
      <c r="N153" s="41" t="str">
        <f>'Core Indicators'!CA153</f>
        <v>x</v>
      </c>
      <c r="O153" s="41" t="e">
        <f>'Core Indicators'!CI153</f>
        <v>#N/A</v>
      </c>
      <c r="P153" s="41" t="str">
        <f>'Core Indicators'!CQ153</f>
        <v>x</v>
      </c>
      <c r="Q153" s="41">
        <f>'Core Indicators'!DG153</f>
        <v>6014000</v>
      </c>
      <c r="R153" s="41">
        <f>'Core Indicators'!DO153</f>
        <v>3759000</v>
      </c>
      <c r="S153" s="41">
        <f>'Core Indicators'!DW153</f>
        <v>990000</v>
      </c>
      <c r="T153" s="41">
        <f>'Core Indicators'!EE153</f>
        <v>0</v>
      </c>
      <c r="U153" s="41">
        <f>'Core Indicators'!EM153</f>
        <v>0</v>
      </c>
      <c r="V153" s="41">
        <f>'Core Indicators'!FC153</f>
        <v>2</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0</v>
      </c>
      <c r="AD153" s="41">
        <f>'Core Indicators'!HO153</f>
        <v>0</v>
      </c>
      <c r="AE153" s="41">
        <f>'Core Indicators'!HW153</f>
        <v>0</v>
      </c>
      <c r="AF153" s="41">
        <f>'Core Indicators'!IE153</f>
        <v>0</v>
      </c>
      <c r="AG153" s="41">
        <f>'Core Indicators'!IM153</f>
        <v>0</v>
      </c>
    </row>
    <row r="154" spans="1:33" x14ac:dyDescent="0.25">
      <c r="A154" s="62" t="str">
        <f>'Core Indicators'!A:A</f>
        <v>International Displacement in Uganda</v>
      </c>
      <c r="B154" s="62" t="str">
        <f>'Core Indicators'!B:B</f>
        <v>Displacement</v>
      </c>
      <c r="C154" s="62" t="str">
        <f>'Core Indicators'!C154</f>
        <v>UGA005</v>
      </c>
      <c r="D154" s="62" t="str">
        <f>'Core Indicators'!D154</f>
        <v>Uganda</v>
      </c>
      <c r="E154" s="62" t="str">
        <f>'Core Indicators'!E154</f>
        <v>UGA</v>
      </c>
      <c r="F154" s="41">
        <f>'Core Indicators'!O154</f>
        <v>26513</v>
      </c>
      <c r="G154" s="41">
        <f>'Core Indicators'!W154</f>
        <v>7793000</v>
      </c>
      <c r="H154" s="41">
        <f>'Core Indicators'!AE154</f>
        <v>1532000</v>
      </c>
      <c r="I154" s="41">
        <f>'Core Indicators'!AM154</f>
        <v>1532000</v>
      </c>
      <c r="J154" s="41" t="str">
        <f>'Core Indicators'!AU154</f>
        <v>x</v>
      </c>
      <c r="K154" s="41" t="str">
        <f>'Core Indicators'!BC154</f>
        <v>x</v>
      </c>
      <c r="L154" s="41" t="str">
        <f>'Core Indicators'!BK154</f>
        <v>x</v>
      </c>
      <c r="M154" s="41" t="str">
        <f>'Core Indicators'!BS154</f>
        <v>x</v>
      </c>
      <c r="N154" s="41" t="str">
        <f>'Core Indicators'!CA154</f>
        <v>x</v>
      </c>
      <c r="O154" s="41" t="e">
        <f>'Core Indicators'!CI154</f>
        <v>#N/A</v>
      </c>
      <c r="P154" s="41" t="str">
        <f>'Core Indicators'!CQ154</f>
        <v>x</v>
      </c>
      <c r="Q154" s="41">
        <f>'Core Indicators'!DG154</f>
        <v>6261000</v>
      </c>
      <c r="R154" s="41">
        <f>'Core Indicators'!DO154</f>
        <v>0</v>
      </c>
      <c r="S154" s="41">
        <f>'Core Indicators'!DW154</f>
        <v>1532000</v>
      </c>
      <c r="T154" s="41">
        <f>'Core Indicators'!EE154</f>
        <v>0</v>
      </c>
      <c r="U154" s="41">
        <f>'Core Indicators'!EM154</f>
        <v>0</v>
      </c>
      <c r="V154" s="41">
        <f>'Core Indicators'!FC154</f>
        <v>2</v>
      </c>
      <c r="W154" s="41" t="e">
        <f>'Core Indicators'!FK154</f>
        <v>#N/A</v>
      </c>
      <c r="X154" s="41" t="e">
        <f>'Core Indicators'!FS154</f>
        <v>#N/A</v>
      </c>
      <c r="Y154" s="41">
        <f>'Core Indicators'!GA154</f>
        <v>2</v>
      </c>
      <c r="Z154" s="41">
        <f>'Core Indicators'!GI154</f>
        <v>1</v>
      </c>
      <c r="AA154" s="41">
        <f>'Core Indicators'!GQ154</f>
        <v>1</v>
      </c>
      <c r="AB154" s="41">
        <f>'Core Indicators'!GY154</f>
        <v>0</v>
      </c>
      <c r="AC154" s="41">
        <f>'Core Indicators'!HG154</f>
        <v>0</v>
      </c>
      <c r="AD154" s="41">
        <f>'Core Indicators'!HO154</f>
        <v>1</v>
      </c>
      <c r="AE154" s="41">
        <f>'Core Indicators'!HW154</f>
        <v>0</v>
      </c>
      <c r="AF154" s="41">
        <f>'Core Indicators'!IE154</f>
        <v>1</v>
      </c>
      <c r="AG154" s="41">
        <f>'Core Indicators'!IM154</f>
        <v>2</v>
      </c>
    </row>
    <row r="155" spans="1:33" x14ac:dyDescent="0.25">
      <c r="A155" s="62" t="str">
        <f>'Core Indicators'!A:A</f>
        <v>Conflict in Ukraine</v>
      </c>
      <c r="B155" s="62" t="str">
        <f>'Core Indicators'!B:B</f>
        <v>Conflict,Displacement</v>
      </c>
      <c r="C155" s="62" t="str">
        <f>'Core Indicators'!C155</f>
        <v>UKR002</v>
      </c>
      <c r="D155" s="62" t="str">
        <f>'Core Indicators'!D155</f>
        <v>Ukraine</v>
      </c>
      <c r="E155" s="62" t="str">
        <f>'Core Indicators'!E155</f>
        <v>UKR</v>
      </c>
      <c r="F155" s="41">
        <f>'Core Indicators'!O155</f>
        <v>603628</v>
      </c>
      <c r="G155" s="41">
        <f>'Core Indicators'!W155</f>
        <v>36468000</v>
      </c>
      <c r="H155" s="41">
        <f>'Core Indicators'!AE155</f>
        <v>17542000</v>
      </c>
      <c r="I155" s="41">
        <f>'Core Indicators'!AM155</f>
        <v>19089000</v>
      </c>
      <c r="J155" s="41">
        <f>'Core Indicators'!AU155</f>
        <v>14441</v>
      </c>
      <c r="K155" s="41" t="str">
        <f>'Core Indicators'!BC155</f>
        <v>x</v>
      </c>
      <c r="L155" s="41">
        <f>'Core Indicators'!BK155</f>
        <v>8574</v>
      </c>
      <c r="M155" s="41" t="str">
        <f>'Core Indicators'!BS155</f>
        <v>x</v>
      </c>
      <c r="N155" s="41" t="str">
        <f>'Core Indicators'!CA155</f>
        <v>x</v>
      </c>
      <c r="O155" s="41" t="e">
        <f>'Core Indicators'!CI155</f>
        <v>#N/A</v>
      </c>
      <c r="P155" s="41" t="str">
        <f>'Core Indicators'!CQ155</f>
        <v>x</v>
      </c>
      <c r="Q155" s="41">
        <f>'Core Indicators'!DG155</f>
        <v>18926000</v>
      </c>
      <c r="R155" s="41">
        <f>'Core Indicators'!DO155</f>
        <v>0</v>
      </c>
      <c r="S155" s="41">
        <f>'Core Indicators'!DW155</f>
        <v>11402000</v>
      </c>
      <c r="T155" s="41">
        <f>'Core Indicators'!EE155</f>
        <v>1403000</v>
      </c>
      <c r="U155" s="41">
        <f>'Core Indicators'!EM155</f>
        <v>4736000</v>
      </c>
      <c r="V155" s="41">
        <f>'Core Indicators'!FC155</f>
        <v>2</v>
      </c>
      <c r="W155" s="41" t="str">
        <f>'Core Indicators'!FK155</f>
        <v>x</v>
      </c>
      <c r="X155" s="41" t="str">
        <f>'Core Indicators'!FS155</f>
        <v>x</v>
      </c>
      <c r="Y155" s="41">
        <f>'Core Indicators'!GA155</f>
        <v>1</v>
      </c>
      <c r="Z155" s="41">
        <f>'Core Indicators'!GI155</f>
        <v>3</v>
      </c>
      <c r="AA155" s="41">
        <f>'Core Indicators'!GQ155</f>
        <v>2</v>
      </c>
      <c r="AB155" s="41">
        <f>'Core Indicators'!GY155</f>
        <v>3</v>
      </c>
      <c r="AC155" s="41">
        <f>'Core Indicators'!HG155</f>
        <v>0</v>
      </c>
      <c r="AD155" s="41">
        <f>'Core Indicators'!HO155</f>
        <v>2</v>
      </c>
      <c r="AE155" s="41">
        <f>'Core Indicators'!HW155</f>
        <v>3</v>
      </c>
      <c r="AF155" s="41">
        <f>'Core Indicators'!IE155</f>
        <v>3</v>
      </c>
      <c r="AG155" s="41">
        <f>'Core Indicators'!IM155</f>
        <v>3</v>
      </c>
    </row>
    <row r="156" spans="1:33" x14ac:dyDescent="0.25">
      <c r="A156" s="62" t="str">
        <f>'Core Indicators'!A:A</f>
        <v>Complex crisis in Venezuela</v>
      </c>
      <c r="B156" s="62" t="str">
        <f>'Core Indicators'!B:B</f>
        <v>Socio-political,Violence,Floods</v>
      </c>
      <c r="C156" s="62" t="str">
        <f>'Core Indicators'!C156</f>
        <v>VEN001</v>
      </c>
      <c r="D156" s="62" t="str">
        <f>'Core Indicators'!D156</f>
        <v>Venezuela</v>
      </c>
      <c r="E156" s="62" t="str">
        <f>'Core Indicators'!E156</f>
        <v>VEN</v>
      </c>
      <c r="F156" s="41">
        <f>'Core Indicators'!O156</f>
        <v>882050</v>
      </c>
      <c r="G156" s="41">
        <f>'Core Indicators'!W156</f>
        <v>28400000</v>
      </c>
      <c r="H156" s="41">
        <f>'Core Indicators'!AE156</f>
        <v>18739000</v>
      </c>
      <c r="I156" s="41">
        <f>'Core Indicators'!AM156</f>
        <v>5600000</v>
      </c>
      <c r="J156" s="41" t="str">
        <f>'Core Indicators'!AU156</f>
        <v>x</v>
      </c>
      <c r="K156" s="41" t="str">
        <f>'Core Indicators'!BC156</f>
        <v>x</v>
      </c>
      <c r="L156" s="41">
        <f>'Core Indicators'!BK156</f>
        <v>698</v>
      </c>
      <c r="M156" s="41" t="str">
        <f>'Core Indicators'!BS156</f>
        <v>x</v>
      </c>
      <c r="N156" s="41" t="str">
        <f>'Core Indicators'!CA156</f>
        <v>x</v>
      </c>
      <c r="O156" s="41" t="e">
        <f>'Core Indicators'!CI156</f>
        <v>#N/A</v>
      </c>
      <c r="P156" s="41" t="str">
        <f>'Core Indicators'!CQ156</f>
        <v>x</v>
      </c>
      <c r="Q156" s="41">
        <f>'Core Indicators'!DG156</f>
        <v>9661000</v>
      </c>
      <c r="R156" s="41">
        <f>'Core Indicators'!DO156</f>
        <v>222000</v>
      </c>
      <c r="S156" s="41">
        <f>'Core Indicators'!DW156</f>
        <v>18517000</v>
      </c>
      <c r="T156" s="41">
        <f>'Core Indicators'!EE156</f>
        <v>0</v>
      </c>
      <c r="U156" s="41">
        <f>'Core Indicators'!EM156</f>
        <v>0</v>
      </c>
      <c r="V156" s="41">
        <f>'Core Indicators'!FC156</f>
        <v>5</v>
      </c>
      <c r="W156" s="41" t="str">
        <f>'Core Indicators'!FK156</f>
        <v>x</v>
      </c>
      <c r="X156" s="41" t="str">
        <f>'Core Indicators'!FS156</f>
        <v>x</v>
      </c>
      <c r="Y156" s="41">
        <f>'Core Indicators'!GA156</f>
        <v>1</v>
      </c>
      <c r="Z156" s="41">
        <f>'Core Indicators'!GI156</f>
        <v>2</v>
      </c>
      <c r="AA156" s="41">
        <f>'Core Indicators'!GQ156</f>
        <v>2</v>
      </c>
      <c r="AB156" s="41">
        <f>'Core Indicators'!GY156</f>
        <v>0</v>
      </c>
      <c r="AC156" s="41">
        <f>'Core Indicators'!HG156</f>
        <v>1</v>
      </c>
      <c r="AD156" s="41">
        <f>'Core Indicators'!HO156</f>
        <v>3</v>
      </c>
      <c r="AE156" s="41">
        <f>'Core Indicators'!HW156</f>
        <v>1</v>
      </c>
      <c r="AF156" s="41">
        <f>'Core Indicators'!IE156</f>
        <v>0</v>
      </c>
      <c r="AG156" s="41">
        <f>'Core Indicators'!IM156</f>
        <v>3</v>
      </c>
    </row>
    <row r="157" spans="1:33" x14ac:dyDescent="0.25">
      <c r="A157" s="62" t="str">
        <f>'Core Indicators'!A:A</f>
        <v>Cyclone Judy and cyclone Kevin in Vanuatu</v>
      </c>
      <c r="B157" s="62" t="str">
        <f>'Core Indicators'!B:B</f>
        <v>Cyclone</v>
      </c>
      <c r="C157" s="62" t="str">
        <f>'Core Indicators'!C157</f>
        <v>VUT003</v>
      </c>
      <c r="D157" s="62" t="str">
        <f>'Core Indicators'!D157</f>
        <v>Vanuatu</v>
      </c>
      <c r="E157" s="62" t="str">
        <f>'Core Indicators'!E157</f>
        <v>VUT</v>
      </c>
      <c r="F157" s="41">
        <f>'Core Indicators'!O157</f>
        <v>12190</v>
      </c>
      <c r="G157" s="41">
        <f>'Core Indicators'!W157</f>
        <v>335000</v>
      </c>
      <c r="H157" s="41">
        <f>'Core Indicators'!AE157</f>
        <v>251000</v>
      </c>
      <c r="I157" s="41">
        <f>'Core Indicators'!AM157</f>
        <v>1000</v>
      </c>
      <c r="J157" s="41" t="str">
        <f>'Core Indicators'!AU157</f>
        <v>x</v>
      </c>
      <c r="K157" s="41" t="str">
        <f>'Core Indicators'!BC157</f>
        <v>x</v>
      </c>
      <c r="L157" s="41" t="str">
        <f>'Core Indicators'!BK157</f>
        <v>x</v>
      </c>
      <c r="M157" s="41">
        <f>'Core Indicators'!BS157</f>
        <v>150323</v>
      </c>
      <c r="N157" s="41" t="str">
        <f>'Core Indicators'!CA157</f>
        <v>x</v>
      </c>
      <c r="O157" s="41" t="e">
        <f>'Core Indicators'!CI157</f>
        <v>#N/A</v>
      </c>
      <c r="P157" s="41">
        <f>'Core Indicators'!CQ157</f>
        <v>50000000</v>
      </c>
      <c r="Q157" s="41">
        <f>'Core Indicators'!DG157</f>
        <v>83000</v>
      </c>
      <c r="R157" s="41">
        <f>'Core Indicators'!DO157</f>
        <v>101000</v>
      </c>
      <c r="S157" s="41">
        <f>'Core Indicators'!DW157</f>
        <v>118000</v>
      </c>
      <c r="T157" s="41">
        <f>'Core Indicators'!EE157</f>
        <v>32000</v>
      </c>
      <c r="U157" s="41">
        <f>'Core Indicators'!EM157</f>
        <v>0</v>
      </c>
      <c r="V157" s="41">
        <f>'Core Indicators'!FC157</f>
        <v>1</v>
      </c>
      <c r="W157" s="41" t="str">
        <f>'Core Indicators'!FK157</f>
        <v>x</v>
      </c>
      <c r="X157" s="41" t="str">
        <f>'Core Indicators'!FS157</f>
        <v>x</v>
      </c>
      <c r="Y157" s="41">
        <f>'Core Indicators'!GA157</f>
        <v>0</v>
      </c>
      <c r="Z157" s="41">
        <f>'Core Indicators'!GI157</f>
        <v>0</v>
      </c>
      <c r="AA157" s="41">
        <f>'Core Indicators'!GQ157</f>
        <v>0</v>
      </c>
      <c r="AB157" s="41">
        <f>'Core Indicators'!GY157</f>
        <v>0</v>
      </c>
      <c r="AC157" s="41">
        <f>'Core Indicators'!HG157</f>
        <v>0</v>
      </c>
      <c r="AD157" s="41">
        <f>'Core Indicators'!HO157</f>
        <v>0</v>
      </c>
      <c r="AE157" s="41">
        <f>'Core Indicators'!HW157</f>
        <v>0</v>
      </c>
      <c r="AF157" s="41">
        <f>'Core Indicators'!IE157</f>
        <v>0</v>
      </c>
      <c r="AG157" s="41">
        <f>'Core Indicators'!IM157</f>
        <v>3</v>
      </c>
    </row>
    <row r="158" spans="1:33" x14ac:dyDescent="0.25">
      <c r="A158" s="62" t="str">
        <f>'Core Indicators'!A:A</f>
        <v>Conflict in Yemen</v>
      </c>
      <c r="B158" s="62" t="str">
        <f>'Core Indicators'!B:B</f>
        <v>Conflict</v>
      </c>
      <c r="C158" s="62" t="str">
        <f>'Core Indicators'!C158</f>
        <v>YEM001</v>
      </c>
      <c r="D158" s="62" t="str">
        <f>'Core Indicators'!D158</f>
        <v>Yemen</v>
      </c>
      <c r="E158" s="62" t="str">
        <f>'Core Indicators'!E158</f>
        <v>YEM</v>
      </c>
      <c r="F158" s="41">
        <f>'Core Indicators'!O158</f>
        <v>527970</v>
      </c>
      <c r="G158" s="41">
        <f>'Core Indicators'!W158</f>
        <v>32900000</v>
      </c>
      <c r="H158" s="41">
        <f>'Core Indicators'!AE158</f>
        <v>27900000</v>
      </c>
      <c r="I158" s="41">
        <f>'Core Indicators'!AM158</f>
        <v>4596000</v>
      </c>
      <c r="J158" s="41">
        <f>'Core Indicators'!AU158</f>
        <v>1037</v>
      </c>
      <c r="K158" s="41">
        <f>'Core Indicators'!BC158</f>
        <v>35674</v>
      </c>
      <c r="L158" s="41">
        <f>'Core Indicators'!BK158</f>
        <v>1947</v>
      </c>
      <c r="M158" s="41" t="str">
        <f>'Core Indicators'!BS158</f>
        <v>x</v>
      </c>
      <c r="N158" s="41" t="str">
        <f>'Core Indicators'!CA158</f>
        <v>x</v>
      </c>
      <c r="O158" s="41" t="e">
        <f>'Core Indicators'!CI158</f>
        <v>#N/A</v>
      </c>
      <c r="P158" s="41" t="str">
        <f>'Core Indicators'!CQ158</f>
        <v>x</v>
      </c>
      <c r="Q158" s="41">
        <f>'Core Indicators'!DG158</f>
        <v>5000000</v>
      </c>
      <c r="R158" s="41">
        <f>'Core Indicators'!DO158</f>
        <v>6300000</v>
      </c>
      <c r="S158" s="41">
        <f>'Core Indicators'!DW158</f>
        <v>8200000</v>
      </c>
      <c r="T158" s="41">
        <f>'Core Indicators'!EE158</f>
        <v>7300000</v>
      </c>
      <c r="U158" s="41">
        <f>'Core Indicators'!EM158</f>
        <v>6100000</v>
      </c>
      <c r="V158" s="41">
        <f>'Core Indicators'!FC158</f>
        <v>4</v>
      </c>
      <c r="W158" s="41" t="str">
        <f>'Core Indicators'!FK158</f>
        <v>x</v>
      </c>
      <c r="X158" s="41" t="str">
        <f>'Core Indicators'!FS158</f>
        <v>x</v>
      </c>
      <c r="Y158" s="41">
        <f>'Core Indicators'!GA158</f>
        <v>3</v>
      </c>
      <c r="Z158" s="41">
        <f>'Core Indicators'!GI158</f>
        <v>3</v>
      </c>
      <c r="AA158" s="41">
        <f>'Core Indicators'!GQ158</f>
        <v>3</v>
      </c>
      <c r="AB158" s="41">
        <f>'Core Indicators'!GY158</f>
        <v>2</v>
      </c>
      <c r="AC158" s="41">
        <f>'Core Indicators'!HG158</f>
        <v>2</v>
      </c>
      <c r="AD158" s="41">
        <f>'Core Indicators'!HO158</f>
        <v>3</v>
      </c>
      <c r="AE158" s="41">
        <f>'Core Indicators'!HW158</f>
        <v>2</v>
      </c>
      <c r="AF158" s="41">
        <f>'Core Indicators'!IE158</f>
        <v>2</v>
      </c>
      <c r="AG158" s="41">
        <f>'Core Indicators'!IM158</f>
        <v>3</v>
      </c>
    </row>
    <row r="159" spans="1:33" x14ac:dyDescent="0.25">
      <c r="A159" s="62" t="str">
        <f>'Core Indicators'!A:A</f>
        <v>Mixed migration flows in Yemen</v>
      </c>
      <c r="B159" s="62" t="str">
        <f>'Core Indicators'!B:B</f>
        <v>Displacement</v>
      </c>
      <c r="C159" s="62" t="str">
        <f>'Core Indicators'!C159</f>
        <v>YEM002</v>
      </c>
      <c r="D159" s="62" t="str">
        <f>'Core Indicators'!D159</f>
        <v>Yemen</v>
      </c>
      <c r="E159" s="62" t="str">
        <f>'Core Indicators'!E159</f>
        <v>YEM</v>
      </c>
      <c r="F159" s="41">
        <f>'Core Indicators'!O159</f>
        <v>46890</v>
      </c>
      <c r="G159" s="41">
        <f>'Core Indicators'!W159</f>
        <v>4777000</v>
      </c>
      <c r="H159" s="41">
        <f>'Core Indicators'!AE159</f>
        <v>103000</v>
      </c>
      <c r="I159" s="41">
        <f>'Core Indicators'!AM159</f>
        <v>103000</v>
      </c>
      <c r="J159" s="41">
        <f>'Core Indicators'!AU159</f>
        <v>1037</v>
      </c>
      <c r="K159" s="41">
        <f>'Core Indicators'!BC159</f>
        <v>35674</v>
      </c>
      <c r="L159" s="41">
        <f>'Core Indicators'!BK159</f>
        <v>89</v>
      </c>
      <c r="M159" s="41" t="str">
        <f>'Core Indicators'!BS159</f>
        <v>x</v>
      </c>
      <c r="N159" s="41" t="str">
        <f>'Core Indicators'!CA159</f>
        <v>x</v>
      </c>
      <c r="O159" s="41" t="e">
        <f>'Core Indicators'!CI159</f>
        <v>#N/A</v>
      </c>
      <c r="P159" s="41" t="str">
        <f>'Core Indicators'!CQ159</f>
        <v>x</v>
      </c>
      <c r="Q159" s="41">
        <f>'Core Indicators'!DG159</f>
        <v>4675000</v>
      </c>
      <c r="R159" s="41">
        <f>'Core Indicators'!DO159</f>
        <v>0</v>
      </c>
      <c r="S159" s="41">
        <f>'Core Indicators'!DW159</f>
        <v>55000</v>
      </c>
      <c r="T159" s="41">
        <f>'Core Indicators'!EE159</f>
        <v>37000</v>
      </c>
      <c r="U159" s="41">
        <f>'Core Indicators'!EM159</f>
        <v>10000</v>
      </c>
      <c r="V159" s="41">
        <f>'Core Indicators'!FC159</f>
        <v>2</v>
      </c>
      <c r="W159" s="41" t="str">
        <f>'Core Indicators'!FK159</f>
        <v>x</v>
      </c>
      <c r="X159" s="41" t="str">
        <f>'Core Indicators'!FS159</f>
        <v>x</v>
      </c>
      <c r="Y159" s="41">
        <f>'Core Indicators'!GA159</f>
        <v>3</v>
      </c>
      <c r="Z159" s="41">
        <f>'Core Indicators'!GI159</f>
        <v>3</v>
      </c>
      <c r="AA159" s="41">
        <f>'Core Indicators'!GQ159</f>
        <v>3</v>
      </c>
      <c r="AB159" s="41">
        <f>'Core Indicators'!GY159</f>
        <v>2</v>
      </c>
      <c r="AC159" s="41">
        <f>'Core Indicators'!HG159</f>
        <v>2</v>
      </c>
      <c r="AD159" s="41">
        <f>'Core Indicators'!HO159</f>
        <v>3</v>
      </c>
      <c r="AE159" s="41">
        <f>'Core Indicators'!HW159</f>
        <v>2</v>
      </c>
      <c r="AF159" s="41">
        <f>'Core Indicators'!IE159</f>
        <v>2</v>
      </c>
      <c r="AG159" s="41">
        <f>'Core Indicators'!IM159</f>
        <v>3</v>
      </c>
    </row>
    <row r="160" spans="1:33" x14ac:dyDescent="0.25">
      <c r="A160" s="62" t="str">
        <f>'Core Indicators'!A:A</f>
        <v>Drought in Zambia</v>
      </c>
      <c r="B160" s="62" t="str">
        <f>'Core Indicators'!B:B</f>
        <v>Drought</v>
      </c>
      <c r="C160" s="62" t="str">
        <f>'Core Indicators'!C160</f>
        <v>ZMB002</v>
      </c>
      <c r="D160" s="62" t="str">
        <f>'Core Indicators'!D160</f>
        <v>Zambia</v>
      </c>
      <c r="E160" s="62" t="str">
        <f>'Core Indicators'!E160</f>
        <v>ZMB</v>
      </c>
      <c r="F160" s="41">
        <f>'Core Indicators'!O160</f>
        <v>752618</v>
      </c>
      <c r="G160" s="41">
        <f>'Core Indicators'!W160</f>
        <v>13490000</v>
      </c>
      <c r="H160" s="41">
        <f>'Core Indicators'!AE160</f>
        <v>8553000</v>
      </c>
      <c r="I160" s="41">
        <f>'Core Indicators'!AM160</f>
        <v>0</v>
      </c>
      <c r="J160" s="41">
        <f>'Core Indicators'!AU160</f>
        <v>0</v>
      </c>
      <c r="K160" s="41">
        <f>'Core Indicators'!BC160</f>
        <v>0</v>
      </c>
      <c r="L160" s="41">
        <f>'Core Indicators'!BK160</f>
        <v>0</v>
      </c>
      <c r="M160" s="41">
        <f>'Core Indicators'!BS160</f>
        <v>0</v>
      </c>
      <c r="N160" s="41">
        <f>'Core Indicators'!CA160</f>
        <v>0</v>
      </c>
      <c r="O160" s="41" t="e">
        <f>'Core Indicators'!CI160</f>
        <v>#N/A</v>
      </c>
      <c r="P160" s="41" t="str">
        <f>'Core Indicators'!CQ160</f>
        <v>x</v>
      </c>
      <c r="Q160" s="41">
        <f>'Core Indicators'!DG160</f>
        <v>4937000</v>
      </c>
      <c r="R160" s="41">
        <f>'Core Indicators'!DO160</f>
        <v>6601000</v>
      </c>
      <c r="S160" s="41">
        <f>'Core Indicators'!DW160</f>
        <v>1952000</v>
      </c>
      <c r="T160" s="41">
        <f>'Core Indicators'!EE160</f>
        <v>0</v>
      </c>
      <c r="U160" s="41">
        <f>'Core Indicators'!EM160</f>
        <v>0</v>
      </c>
      <c r="V160" s="41">
        <f>'Core Indicators'!FC160</f>
        <v>3</v>
      </c>
      <c r="W160" s="41" t="str">
        <f>'Core Indicators'!FK160</f>
        <v>x</v>
      </c>
      <c r="X160" s="41" t="str">
        <f>'Core Indicators'!FS160</f>
        <v>x</v>
      </c>
      <c r="Y160" s="41">
        <f>'Core Indicators'!GA160</f>
        <v>1</v>
      </c>
      <c r="Z160" s="41">
        <f>'Core Indicators'!GI160</f>
        <v>1</v>
      </c>
      <c r="AA160" s="41">
        <f>'Core Indicators'!GQ160</f>
        <v>1</v>
      </c>
      <c r="AB160" s="41">
        <f>'Core Indicators'!GY160</f>
        <v>0</v>
      </c>
      <c r="AC160" s="41">
        <f>'Core Indicators'!HG160</f>
        <v>0</v>
      </c>
      <c r="AD160" s="41">
        <f>'Core Indicators'!HO160</f>
        <v>0</v>
      </c>
      <c r="AE160" s="41">
        <f>'Core Indicators'!HW160</f>
        <v>0</v>
      </c>
      <c r="AF160" s="41">
        <f>'Core Indicators'!IE160</f>
        <v>0</v>
      </c>
      <c r="AG160" s="41">
        <f>'Core Indicators'!IM160</f>
        <v>2</v>
      </c>
    </row>
    <row r="161" spans="1:33" x14ac:dyDescent="0.25">
      <c r="A161" s="62" t="str">
        <f>'Core Indicators'!A:A</f>
        <v>Complex crisis in Zimbabwe</v>
      </c>
      <c r="B161" s="62" t="str">
        <f>'Core Indicators'!B:B</f>
        <v>Socio-political,Drought</v>
      </c>
      <c r="C161" s="62" t="str">
        <f>'Core Indicators'!C161</f>
        <v>ZWE001</v>
      </c>
      <c r="D161" s="62" t="str">
        <f>'Core Indicators'!D161</f>
        <v>Zimbabwe</v>
      </c>
      <c r="E161" s="62" t="str">
        <f>'Core Indicators'!E161</f>
        <v>ZWE</v>
      </c>
      <c r="F161" s="41">
        <f>'Core Indicators'!O161</f>
        <v>386850</v>
      </c>
      <c r="G161" s="41">
        <f>'Core Indicators'!W161</f>
        <v>16585000</v>
      </c>
      <c r="H161" s="41">
        <f>'Core Indicators'!AE161</f>
        <v>16585000</v>
      </c>
      <c r="I161" s="41">
        <f>'Core Indicators'!AM161</f>
        <v>25000</v>
      </c>
      <c r="J161" s="41">
        <f>'Core Indicators'!AU161</f>
        <v>0</v>
      </c>
      <c r="K161" s="41">
        <f>'Core Indicators'!BC161</f>
        <v>3163</v>
      </c>
      <c r="L161" s="41">
        <f>'Core Indicators'!BK161</f>
        <v>20</v>
      </c>
      <c r="M161" s="41" t="str">
        <f>'Core Indicators'!BS161</f>
        <v>x</v>
      </c>
      <c r="N161" s="41" t="str">
        <f>'Core Indicators'!CA161</f>
        <v>x</v>
      </c>
      <c r="O161" s="41" t="e">
        <f>'Core Indicators'!CI161</f>
        <v>#N/A</v>
      </c>
      <c r="P161" s="41" t="str">
        <f>'Core Indicators'!CQ161</f>
        <v>x</v>
      </c>
      <c r="Q161" s="41">
        <f>'Core Indicators'!DG161</f>
        <v>0</v>
      </c>
      <c r="R161" s="41">
        <f>'Core Indicators'!DO161</f>
        <v>13585000</v>
      </c>
      <c r="S161" s="41">
        <f>'Core Indicators'!DW161</f>
        <v>3000000</v>
      </c>
      <c r="T161" s="41">
        <f>'Core Indicators'!EE161</f>
        <v>0</v>
      </c>
      <c r="U161" s="41">
        <f>'Core Indicators'!EM161</f>
        <v>0</v>
      </c>
      <c r="V161" s="41">
        <f>'Core Indicators'!FC161</f>
        <v>4</v>
      </c>
      <c r="W161" s="41" t="str">
        <f>'Core Indicators'!FK161</f>
        <v>x</v>
      </c>
      <c r="X161" s="41" t="str">
        <f>'Core Indicators'!FS161</f>
        <v>x</v>
      </c>
      <c r="Y161" s="41">
        <f>'Core Indicators'!GA161</f>
        <v>1</v>
      </c>
      <c r="Z161" s="41">
        <f>'Core Indicators'!GI161</f>
        <v>0</v>
      </c>
      <c r="AA161" s="41">
        <f>'Core Indicators'!GQ161</f>
        <v>1</v>
      </c>
      <c r="AB161" s="41">
        <f>'Core Indicators'!GY161</f>
        <v>0</v>
      </c>
      <c r="AC161" s="41">
        <f>'Core Indicators'!HG161</f>
        <v>0</v>
      </c>
      <c r="AD161" s="41">
        <f>'Core Indicators'!HO161</f>
        <v>0</v>
      </c>
      <c r="AE161" s="41">
        <f>'Core Indicators'!HW161</f>
        <v>1</v>
      </c>
      <c r="AF161" s="41">
        <f>'Core Indicators'!IE161</f>
        <v>2</v>
      </c>
      <c r="AG161" s="41">
        <f>'Core Indicators'!IM161</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1"/>
  <sheetViews>
    <sheetView zoomScale="80" zoomScaleNormal="80" workbookViewId="0">
      <selection activeCell="A2" sqref="A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08"/>
      <c r="B1" s="291"/>
      <c r="C1" s="291"/>
      <c r="D1" s="291"/>
      <c r="E1" s="291"/>
      <c r="F1" s="291"/>
      <c r="G1" s="291"/>
      <c r="H1" s="291"/>
    </row>
    <row r="2" spans="1:9" ht="147" customHeight="1" x14ac:dyDescent="0.25">
      <c r="A2" s="185" t="s">
        <v>1</v>
      </c>
      <c r="B2" s="186" t="s">
        <v>8644</v>
      </c>
      <c r="C2" s="186" t="s">
        <v>8645</v>
      </c>
      <c r="D2" s="186" t="s">
        <v>8646</v>
      </c>
      <c r="E2" s="186" t="s">
        <v>8647</v>
      </c>
      <c r="F2" s="187" t="s">
        <v>8645</v>
      </c>
      <c r="G2" s="187" t="s">
        <v>8648</v>
      </c>
      <c r="H2" s="188" t="s">
        <v>8649</v>
      </c>
      <c r="I2" s="87" t="s">
        <v>5</v>
      </c>
    </row>
    <row r="3" spans="1:9" x14ac:dyDescent="0.25">
      <c r="A3" s="189" t="str">
        <f>Lists!C:C</f>
        <v>AFG001</v>
      </c>
      <c r="B3" s="190">
        <f t="shared" ref="B3:B34" si="0">ROUND(AVERAGE(C3:E3),1)</f>
        <v>1.1000000000000001</v>
      </c>
      <c r="C3" s="190">
        <f t="shared" ref="C3:C34" si="1">IF(F3="x","x",ROUND((5-(3-F3)/2*5),1))</f>
        <v>1.3</v>
      </c>
      <c r="D3" s="190">
        <f t="shared" ref="D3:D34" si="2">IF(G3&gt;365,5,ROUND((5-(365-G3)/364*5),1))</f>
        <v>2.1</v>
      </c>
      <c r="E3" s="190">
        <f t="shared" ref="E3:E34" si="3">IF(H3&gt;3,5,ROUND((5-(3-H3)/3*5),1))</f>
        <v>0</v>
      </c>
      <c r="F3" s="190">
        <f>'Data Reliability'!B3</f>
        <v>1.5</v>
      </c>
      <c r="G3" s="191">
        <f>Reliability_updated!V3</f>
        <v>155.19999999999999</v>
      </c>
      <c r="H3" s="191">
        <f>'Data Reliability'!C3</f>
        <v>0</v>
      </c>
      <c r="I3" t="str">
        <f>IF(Reliability!B3="x","x",(IF(ROUNDUP(Reliability!B3,0)=1,"Very High",IF(ROUNDUP(Reliability!B3,0)=2,"High",IF(ROUNDUP(Reliability!B3,0)=3,"Medium",IF(ROUNDUP(Reliability!B3,0)=4,"Low","Very Low"))))))</f>
        <v>High</v>
      </c>
    </row>
    <row r="4" spans="1:9" x14ac:dyDescent="0.25">
      <c r="A4" s="189" t="str">
        <f>Lists!C:C</f>
        <v>AGO002</v>
      </c>
      <c r="B4" s="190">
        <f t="shared" si="0"/>
        <v>1.7</v>
      </c>
      <c r="C4" s="190">
        <f t="shared" si="1"/>
        <v>1.8</v>
      </c>
      <c r="D4" s="190">
        <f t="shared" si="2"/>
        <v>3.4</v>
      </c>
      <c r="E4" s="190">
        <f t="shared" si="3"/>
        <v>0</v>
      </c>
      <c r="F4" s="190">
        <f>'Data Reliability'!B4</f>
        <v>1.7</v>
      </c>
      <c r="G4" s="191">
        <f>Reliability_updated!V4</f>
        <v>251.3</v>
      </c>
      <c r="H4" s="191">
        <f>'Data Reliability'!C4</f>
        <v>0</v>
      </c>
      <c r="I4" t="str">
        <f>IF(Reliability!B4="x","x",(IF(ROUNDUP(Reliability!B4,0)=1,"Very High",IF(ROUNDUP(Reliability!B4,0)=2,"High",IF(ROUNDUP(Reliability!B4,0)=3,"Medium",IF(ROUNDUP(Reliability!B4,0)=4,"Low","Very Low"))))))</f>
        <v>High</v>
      </c>
    </row>
    <row r="5" spans="1:9" x14ac:dyDescent="0.25">
      <c r="A5" s="189" t="str">
        <f>Lists!C:C</f>
        <v>ARM002</v>
      </c>
      <c r="B5" s="190">
        <f t="shared" si="0"/>
        <v>2.4</v>
      </c>
      <c r="C5" s="190">
        <f t="shared" si="1"/>
        <v>2.2999999999999998</v>
      </c>
      <c r="D5" s="190">
        <f t="shared" si="2"/>
        <v>5</v>
      </c>
      <c r="E5" s="190">
        <f t="shared" si="3"/>
        <v>0</v>
      </c>
      <c r="F5" s="190">
        <f>'Data Reliability'!B5</f>
        <v>1.9</v>
      </c>
      <c r="G5" s="191">
        <f>Reliability_updated!V5</f>
        <v>428.1</v>
      </c>
      <c r="H5" s="191">
        <f>'Data Reliability'!C5</f>
        <v>0</v>
      </c>
      <c r="I5" t="str">
        <f>IF(Reliability!B5="x","x",(IF(ROUNDUP(Reliability!B5,0)=1,"Very High",IF(ROUNDUP(Reliability!B5,0)=2,"High",IF(ROUNDUP(Reliability!B5,0)=3,"Medium",IF(ROUNDUP(Reliability!B5,0)=4,"Low","Very Low"))))))</f>
        <v>Medium</v>
      </c>
    </row>
    <row r="6" spans="1:9" x14ac:dyDescent="0.25">
      <c r="A6" s="189" t="str">
        <f>Lists!C:C</f>
        <v>AZE002</v>
      </c>
      <c r="B6" s="190">
        <f t="shared" si="0"/>
        <v>3.7</v>
      </c>
      <c r="C6" s="190" t="str">
        <f t="shared" si="1"/>
        <v>x</v>
      </c>
      <c r="D6" s="190">
        <f t="shared" si="2"/>
        <v>4</v>
      </c>
      <c r="E6" s="190">
        <f t="shared" si="3"/>
        <v>3.3</v>
      </c>
      <c r="F6" s="190" t="str">
        <f>'Data Reliability'!B6</f>
        <v>x</v>
      </c>
      <c r="G6" s="191">
        <f>Reliability_updated!V6</f>
        <v>294.8</v>
      </c>
      <c r="H6" s="191">
        <f>'Data Reliability'!C6</f>
        <v>2</v>
      </c>
      <c r="I6" t="str">
        <f>IF(Reliability!B6="x","x",(IF(ROUNDUP(Reliability!B6,0)=1,"Very High",IF(ROUNDUP(Reliability!B6,0)=2,"High",IF(ROUNDUP(Reliability!B6,0)=3,"Medium",IF(ROUNDUP(Reliability!B6,0)=4,"Low","Very Low"))))))</f>
        <v>Low</v>
      </c>
    </row>
    <row r="7" spans="1:9" x14ac:dyDescent="0.25">
      <c r="A7" s="189" t="str">
        <f>Lists!C:C</f>
        <v>BDI001</v>
      </c>
      <c r="B7" s="190">
        <f t="shared" si="0"/>
        <v>0.9</v>
      </c>
      <c r="C7" s="190">
        <f t="shared" si="1"/>
        <v>2</v>
      </c>
      <c r="D7" s="190">
        <f t="shared" si="2"/>
        <v>0.8</v>
      </c>
      <c r="E7" s="190">
        <f t="shared" si="3"/>
        <v>0</v>
      </c>
      <c r="F7" s="190">
        <f>'Data Reliability'!B7</f>
        <v>1.8</v>
      </c>
      <c r="G7" s="191">
        <f>Reliability_updated!V7</f>
        <v>59.4</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1.7</v>
      </c>
      <c r="C8" s="190">
        <f t="shared" si="1"/>
        <v>2.2999999999999998</v>
      </c>
      <c r="D8" s="190">
        <f t="shared" si="2"/>
        <v>2.9</v>
      </c>
      <c r="E8" s="190">
        <f t="shared" si="3"/>
        <v>0</v>
      </c>
      <c r="F8" s="190">
        <f>'Data Reliability'!B8</f>
        <v>1.9</v>
      </c>
      <c r="G8" s="191">
        <f>Reliability_updated!V8</f>
        <v>213.8</v>
      </c>
      <c r="H8" s="191">
        <f>'Data Reliability'!C8</f>
        <v>0</v>
      </c>
      <c r="I8" t="str">
        <f>IF(Reliability!B8="x","x",(IF(ROUNDUP(Reliability!B8,0)=1,"Very High",IF(ROUNDUP(Reliability!B8,0)=2,"High",IF(ROUNDUP(Reliability!B8,0)=3,"Medium",IF(ROUNDUP(Reliability!B8,0)=4,"Low","Very Low"))))))</f>
        <v>High</v>
      </c>
    </row>
    <row r="9" spans="1:9" x14ac:dyDescent="0.25">
      <c r="A9" s="189" t="str">
        <f>Lists!C:C</f>
        <v>BGD002</v>
      </c>
      <c r="B9" s="190">
        <f t="shared" si="0"/>
        <v>0.7</v>
      </c>
      <c r="C9" s="190">
        <f t="shared" si="1"/>
        <v>1.8</v>
      </c>
      <c r="D9" s="190">
        <f t="shared" si="2"/>
        <v>0.3</v>
      </c>
      <c r="E9" s="190">
        <f t="shared" si="3"/>
        <v>0</v>
      </c>
      <c r="F9" s="190">
        <f>'Data Reliability'!B9</f>
        <v>1.7</v>
      </c>
      <c r="G9" s="191">
        <f>Reliability_updated!V9</f>
        <v>20.8</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BRA001</v>
      </c>
      <c r="B10" s="190">
        <f t="shared" si="0"/>
        <v>0.8</v>
      </c>
      <c r="C10" s="190">
        <f t="shared" si="1"/>
        <v>1.8</v>
      </c>
      <c r="D10" s="190">
        <f t="shared" si="2"/>
        <v>0.6</v>
      </c>
      <c r="E10" s="190">
        <f t="shared" si="3"/>
        <v>0</v>
      </c>
      <c r="F10" s="190">
        <f>'Data Reliability'!B10</f>
        <v>1.7</v>
      </c>
      <c r="G10" s="191">
        <f>Reliability_updated!V10</f>
        <v>44.4</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BRA002</v>
      </c>
      <c r="B11" s="190">
        <f t="shared" si="0"/>
        <v>1</v>
      </c>
      <c r="C11" s="190">
        <f t="shared" si="1"/>
        <v>2.2999999999999998</v>
      </c>
      <c r="D11" s="190">
        <f t="shared" si="2"/>
        <v>0.6</v>
      </c>
      <c r="E11" s="190">
        <f t="shared" si="3"/>
        <v>0</v>
      </c>
      <c r="F11" s="190">
        <f>'Data Reliability'!B11</f>
        <v>1.9</v>
      </c>
      <c r="G11" s="191">
        <f>Reliability_updated!V11</f>
        <v>46.2</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BRA003</v>
      </c>
      <c r="B12" s="190">
        <f t="shared" si="0"/>
        <v>1.2</v>
      </c>
      <c r="C12" s="190">
        <f t="shared" si="1"/>
        <v>3</v>
      </c>
      <c r="D12" s="190">
        <f t="shared" si="2"/>
        <v>0.6</v>
      </c>
      <c r="E12" s="190">
        <f t="shared" si="3"/>
        <v>0</v>
      </c>
      <c r="F12" s="190">
        <f>'Data Reliability'!B12</f>
        <v>2.2000000000000002</v>
      </c>
      <c r="G12" s="191">
        <f>Reliability_updated!V12</f>
        <v>46.2</v>
      </c>
      <c r="H12" s="191">
        <f>'Data Reliability'!C12</f>
        <v>0</v>
      </c>
      <c r="I12" t="str">
        <f>IF(Reliability!B12="x","x",(IF(ROUNDUP(Reliability!B12,0)=1,"Very High",IF(ROUNDUP(Reliability!B12,0)=2,"High",IF(ROUNDUP(Reliability!B12,0)=3,"Medium",IF(ROUNDUP(Reliability!B12,0)=4,"Low","Very Low"))))))</f>
        <v>High</v>
      </c>
    </row>
    <row r="13" spans="1:9" x14ac:dyDescent="0.25">
      <c r="A13" s="189" t="str">
        <f>Lists!C:C</f>
        <v>CAF001</v>
      </c>
      <c r="B13" s="190">
        <f t="shared" si="0"/>
        <v>1.1000000000000001</v>
      </c>
      <c r="C13" s="190">
        <f t="shared" si="1"/>
        <v>2.2999999999999998</v>
      </c>
      <c r="D13" s="190">
        <f t="shared" si="2"/>
        <v>0.9</v>
      </c>
      <c r="E13" s="190">
        <f t="shared" si="3"/>
        <v>0</v>
      </c>
      <c r="F13" s="190">
        <f>'Data Reliability'!B13</f>
        <v>1.9</v>
      </c>
      <c r="G13" s="191">
        <f>Reliability_updated!V13</f>
        <v>66.400000000000006</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CHL002</v>
      </c>
      <c r="B14" s="190">
        <f t="shared" si="0"/>
        <v>0.9</v>
      </c>
      <c r="C14" s="190">
        <f t="shared" si="1"/>
        <v>1.8</v>
      </c>
      <c r="D14" s="190">
        <f t="shared" si="2"/>
        <v>1</v>
      </c>
      <c r="E14" s="190">
        <f t="shared" si="3"/>
        <v>0</v>
      </c>
      <c r="F14" s="190">
        <f>'Data Reliability'!B14</f>
        <v>1.7</v>
      </c>
      <c r="G14" s="191">
        <f>Reliability_updated!V14</f>
        <v>73.2</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CMR001</v>
      </c>
      <c r="B15" s="190">
        <f t="shared" si="0"/>
        <v>1.5</v>
      </c>
      <c r="C15" s="190">
        <f t="shared" si="1"/>
        <v>2</v>
      </c>
      <c r="D15" s="190">
        <f t="shared" si="2"/>
        <v>2.6</v>
      </c>
      <c r="E15" s="190">
        <f t="shared" si="3"/>
        <v>0</v>
      </c>
      <c r="F15" s="190">
        <f>'Data Reliability'!B15</f>
        <v>1.8</v>
      </c>
      <c r="G15" s="191">
        <f>Reliability_updated!V15</f>
        <v>186.7</v>
      </c>
      <c r="H15" s="191">
        <f>'Data Reliability'!C15</f>
        <v>0</v>
      </c>
      <c r="I15" t="str">
        <f>IF(Reliability!B15="x","x",(IF(ROUNDUP(Reliability!B15,0)=1,"Very High",IF(ROUNDUP(Reliability!B15,0)=2,"High",IF(ROUNDUP(Reliability!B15,0)=3,"Medium",IF(ROUNDUP(Reliability!B15,0)=4,"Low","Very Low"))))))</f>
        <v>High</v>
      </c>
    </row>
    <row r="16" spans="1:9" x14ac:dyDescent="0.25">
      <c r="A16" s="189" t="str">
        <f>Lists!C:C</f>
        <v>CMR002</v>
      </c>
      <c r="B16" s="190">
        <f t="shared" si="0"/>
        <v>1.6</v>
      </c>
      <c r="C16" s="190">
        <f t="shared" si="1"/>
        <v>1.8</v>
      </c>
      <c r="D16" s="190">
        <f t="shared" si="2"/>
        <v>3</v>
      </c>
      <c r="E16" s="190">
        <f t="shared" si="3"/>
        <v>0</v>
      </c>
      <c r="F16" s="190">
        <f>'Data Reliability'!B16</f>
        <v>1.7</v>
      </c>
      <c r="G16" s="191">
        <f>Reliability_updated!V16</f>
        <v>217.2</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CMR003</v>
      </c>
      <c r="B17" s="190">
        <f t="shared" si="0"/>
        <v>1.7</v>
      </c>
      <c r="C17" s="190">
        <f t="shared" si="1"/>
        <v>2</v>
      </c>
      <c r="D17" s="190">
        <f t="shared" si="2"/>
        <v>3</v>
      </c>
      <c r="E17" s="190">
        <f t="shared" si="3"/>
        <v>0</v>
      </c>
      <c r="F17" s="190">
        <f>'Data Reliability'!B17</f>
        <v>1.8</v>
      </c>
      <c r="G17" s="191">
        <f>Reliability_updated!V17</f>
        <v>217.2</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CMR004</v>
      </c>
      <c r="B18" s="190">
        <f t="shared" si="0"/>
        <v>2.2999999999999998</v>
      </c>
      <c r="C18" s="190">
        <f t="shared" si="1"/>
        <v>2.2999999999999998</v>
      </c>
      <c r="D18" s="190">
        <f t="shared" si="2"/>
        <v>4.7</v>
      </c>
      <c r="E18" s="190">
        <f t="shared" si="3"/>
        <v>0</v>
      </c>
      <c r="F18" s="190">
        <f>'Data Reliability'!B18</f>
        <v>1.9</v>
      </c>
      <c r="G18" s="191">
        <f>Reliability_updated!V18</f>
        <v>346.6</v>
      </c>
      <c r="H18" s="191">
        <f>'Data Reliability'!C18</f>
        <v>0</v>
      </c>
      <c r="I18" t="str">
        <f>IF(Reliability!B18="x","x",(IF(ROUNDUP(Reliability!B18,0)=1,"Very High",IF(ROUNDUP(Reliability!B18,0)=2,"High",IF(ROUNDUP(Reliability!B18,0)=3,"Medium",IF(ROUNDUP(Reliability!B18,0)=4,"Low","Very Low"))))))</f>
        <v>Medium</v>
      </c>
    </row>
    <row r="19" spans="1:9" x14ac:dyDescent="0.25">
      <c r="A19" s="189" t="str">
        <f>Lists!C:C</f>
        <v>COD001</v>
      </c>
      <c r="B19" s="190">
        <f t="shared" si="0"/>
        <v>1.7</v>
      </c>
      <c r="C19" s="190">
        <f t="shared" si="1"/>
        <v>2.2999999999999998</v>
      </c>
      <c r="D19" s="190">
        <f t="shared" si="2"/>
        <v>2.9</v>
      </c>
      <c r="E19" s="190">
        <f t="shared" si="3"/>
        <v>0</v>
      </c>
      <c r="F19" s="190">
        <f>'Data Reliability'!B19</f>
        <v>1.9</v>
      </c>
      <c r="G19" s="191">
        <f>Reliability_updated!V19</f>
        <v>214</v>
      </c>
      <c r="H19" s="191">
        <f>'Data Reliability'!C19</f>
        <v>0</v>
      </c>
      <c r="I19" t="str">
        <f>IF(Reliability!B19="x","x",(IF(ROUNDUP(Reliability!B19,0)=1,"Very High",IF(ROUNDUP(Reliability!B19,0)=2,"High",IF(ROUNDUP(Reliability!B19,0)=3,"Medium",IF(ROUNDUP(Reliability!B19,0)=4,"Low","Very Low"))))))</f>
        <v>High</v>
      </c>
    </row>
    <row r="20" spans="1:9" x14ac:dyDescent="0.25">
      <c r="A20" s="189" t="str">
        <f>Lists!C:C</f>
        <v>COG001</v>
      </c>
      <c r="B20" s="190">
        <f t="shared" si="0"/>
        <v>1.9</v>
      </c>
      <c r="C20" s="190">
        <f t="shared" si="1"/>
        <v>2.2999999999999998</v>
      </c>
      <c r="D20" s="190">
        <f t="shared" si="2"/>
        <v>3.5</v>
      </c>
      <c r="E20" s="190">
        <f t="shared" si="3"/>
        <v>0</v>
      </c>
      <c r="F20" s="190">
        <f>'Data Reliability'!B20</f>
        <v>1.9</v>
      </c>
      <c r="G20" s="191">
        <f>Reliability_updated!V20</f>
        <v>256</v>
      </c>
      <c r="H20" s="191">
        <f>'Data Reliability'!C20</f>
        <v>0</v>
      </c>
      <c r="I20" t="str">
        <f>IF(Reliability!B20="x","x",(IF(ROUNDUP(Reliability!B20,0)=1,"Very High",IF(ROUNDUP(Reliability!B20,0)=2,"High",IF(ROUNDUP(Reliability!B20,0)=3,"Medium",IF(ROUNDUP(Reliability!B20,0)=4,"Low","Very Low"))))))</f>
        <v>High</v>
      </c>
    </row>
    <row r="21" spans="1:9" x14ac:dyDescent="0.25">
      <c r="A21" s="189" t="str">
        <f>Lists!C:C</f>
        <v>COL001</v>
      </c>
      <c r="B21" s="190">
        <f t="shared" si="0"/>
        <v>0.3</v>
      </c>
      <c r="C21" s="190">
        <f t="shared" si="1"/>
        <v>0.3</v>
      </c>
      <c r="D21" s="190">
        <f t="shared" si="2"/>
        <v>0.6</v>
      </c>
      <c r="E21" s="190">
        <f t="shared" si="3"/>
        <v>0</v>
      </c>
      <c r="F21" s="190">
        <f>'Data Reliability'!B21</f>
        <v>1.1000000000000001</v>
      </c>
      <c r="G21" s="191">
        <f>Reliability_updated!V21</f>
        <v>47.1</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COL002</v>
      </c>
      <c r="B22" s="190">
        <f t="shared" si="0"/>
        <v>1.3</v>
      </c>
      <c r="C22" s="190">
        <f t="shared" si="1"/>
        <v>1.8</v>
      </c>
      <c r="D22" s="190">
        <f t="shared" si="2"/>
        <v>0.5</v>
      </c>
      <c r="E22" s="190">
        <f t="shared" si="3"/>
        <v>1.7</v>
      </c>
      <c r="F22" s="190">
        <f>'Data Reliability'!B22</f>
        <v>1.7</v>
      </c>
      <c r="G22" s="191">
        <f>Reliability_updated!V22</f>
        <v>36.299999999999997</v>
      </c>
      <c r="H22" s="191">
        <f>'Data Reliability'!C22</f>
        <v>1</v>
      </c>
      <c r="I22" t="str">
        <f>IF(Reliability!B22="x","x",(IF(ROUNDUP(Reliability!B22,0)=1,"Very High",IF(ROUNDUP(Reliability!B22,0)=2,"High",IF(ROUNDUP(Reliability!B22,0)=3,"Medium",IF(ROUNDUP(Reliability!B22,0)=4,"Low","Very Low"))))))</f>
        <v>High</v>
      </c>
    </row>
    <row r="23" spans="1:9" x14ac:dyDescent="0.25">
      <c r="A23" s="189" t="str">
        <f>Lists!C:C</f>
        <v>CRI002</v>
      </c>
      <c r="B23" s="190">
        <f t="shared" si="0"/>
        <v>1.9</v>
      </c>
      <c r="C23" s="190">
        <f t="shared" si="1"/>
        <v>2.2999999999999998</v>
      </c>
      <c r="D23" s="190">
        <f t="shared" si="2"/>
        <v>0.2</v>
      </c>
      <c r="E23" s="190">
        <f t="shared" si="3"/>
        <v>3.3</v>
      </c>
      <c r="F23" s="190">
        <f>'Data Reliability'!B23</f>
        <v>1.9</v>
      </c>
      <c r="G23" s="191">
        <f>Reliability_updated!V23</f>
        <v>18.3</v>
      </c>
      <c r="H23" s="191">
        <f>'Data Reliability'!C23</f>
        <v>2</v>
      </c>
      <c r="I23" t="str">
        <f>IF(Reliability!B23="x","x",(IF(ROUNDUP(Reliability!B23,0)=1,"Very High",IF(ROUNDUP(Reliability!B23,0)=2,"High",IF(ROUNDUP(Reliability!B23,0)=3,"Medium",IF(ROUNDUP(Reliability!B23,0)=4,"Low","Very Low"))))))</f>
        <v>High</v>
      </c>
    </row>
    <row r="24" spans="1:9" x14ac:dyDescent="0.25">
      <c r="A24" s="189" t="str">
        <f>Lists!C:C</f>
        <v>DJI001</v>
      </c>
      <c r="B24" s="190">
        <f t="shared" si="0"/>
        <v>1.1000000000000001</v>
      </c>
      <c r="C24" s="190">
        <f t="shared" si="1"/>
        <v>2.2999999999999998</v>
      </c>
      <c r="D24" s="190">
        <f t="shared" si="2"/>
        <v>1</v>
      </c>
      <c r="E24" s="190">
        <f t="shared" si="3"/>
        <v>0</v>
      </c>
      <c r="F24" s="190">
        <f>'Data Reliability'!B24</f>
        <v>1.9</v>
      </c>
      <c r="G24" s="191">
        <f>Reliability_updated!V24</f>
        <v>76.599999999999994</v>
      </c>
      <c r="H24" s="191">
        <f>'Data Reliability'!C24</f>
        <v>0</v>
      </c>
      <c r="I24" t="str">
        <f>IF(Reliability!B24="x","x",(IF(ROUNDUP(Reliability!B24,0)=1,"Very High",IF(ROUNDUP(Reliability!B24,0)=2,"High",IF(ROUNDUP(Reliability!B24,0)=3,"Medium",IF(ROUNDUP(Reliability!B24,0)=4,"Low","Very Low"))))))</f>
        <v>High</v>
      </c>
    </row>
    <row r="25" spans="1:9" x14ac:dyDescent="0.25">
      <c r="A25" s="189" t="str">
        <f>Lists!C:C</f>
        <v>DJI002</v>
      </c>
      <c r="B25" s="190">
        <f t="shared" si="0"/>
        <v>1</v>
      </c>
      <c r="C25" s="190">
        <f t="shared" si="1"/>
        <v>2</v>
      </c>
      <c r="D25" s="190">
        <f t="shared" si="2"/>
        <v>0.9</v>
      </c>
      <c r="E25" s="190">
        <f t="shared" si="3"/>
        <v>0</v>
      </c>
      <c r="F25" s="190">
        <f>'Data Reliability'!B25</f>
        <v>1.8</v>
      </c>
      <c r="G25" s="191">
        <f>Reliability_updated!V25</f>
        <v>69.599999999999994</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DJI003</v>
      </c>
      <c r="B26" s="190">
        <f t="shared" si="0"/>
        <v>2.2000000000000002</v>
      </c>
      <c r="C26" s="190">
        <f t="shared" si="1"/>
        <v>2.2999999999999998</v>
      </c>
      <c r="D26" s="190">
        <f t="shared" si="2"/>
        <v>1.1000000000000001</v>
      </c>
      <c r="E26" s="190">
        <f t="shared" si="3"/>
        <v>3.3</v>
      </c>
      <c r="F26" s="190">
        <f>'Data Reliability'!B26</f>
        <v>1.9</v>
      </c>
      <c r="G26" s="191">
        <f>Reliability_updated!V26</f>
        <v>83.8</v>
      </c>
      <c r="H26" s="191">
        <f>'Data Reliability'!C26</f>
        <v>2</v>
      </c>
      <c r="I26" t="str">
        <f>IF(Reliability!B26="x","x",(IF(ROUNDUP(Reliability!B26,0)=1,"Very High",IF(ROUNDUP(Reliability!B26,0)=2,"High",IF(ROUNDUP(Reliability!B26,0)=3,"Medium",IF(ROUNDUP(Reliability!B26,0)=4,"Low","Very Low"))))))</f>
        <v>Medium</v>
      </c>
    </row>
    <row r="27" spans="1:9" x14ac:dyDescent="0.25">
      <c r="A27" s="189" t="str">
        <f>Lists!C:C</f>
        <v>DOM002</v>
      </c>
      <c r="B27" s="190">
        <f t="shared" si="0"/>
        <v>2</v>
      </c>
      <c r="C27" s="190">
        <f t="shared" si="1"/>
        <v>2.2999999999999998</v>
      </c>
      <c r="D27" s="190">
        <f t="shared" si="2"/>
        <v>0.3</v>
      </c>
      <c r="E27" s="190">
        <f t="shared" si="3"/>
        <v>3.3</v>
      </c>
      <c r="F27" s="190">
        <f>'Data Reliability'!B27</f>
        <v>1.9</v>
      </c>
      <c r="G27" s="191">
        <f>Reliability_updated!V27</f>
        <v>21.9</v>
      </c>
      <c r="H27" s="191">
        <f>'Data Reliability'!C27</f>
        <v>2</v>
      </c>
      <c r="I27" t="str">
        <f>IF(Reliability!B27="x","x",(IF(ROUNDUP(Reliability!B27,0)=1,"Very High",IF(ROUNDUP(Reliability!B27,0)=2,"High",IF(ROUNDUP(Reliability!B27,0)=3,"Medium",IF(ROUNDUP(Reliability!B27,0)=4,"Low","Very Low"))))))</f>
        <v>High</v>
      </c>
    </row>
    <row r="28" spans="1:9" x14ac:dyDescent="0.25">
      <c r="A28" s="189" t="str">
        <f>Lists!C:C</f>
        <v>DZA002</v>
      </c>
      <c r="B28" s="190">
        <f t="shared" si="0"/>
        <v>1.1000000000000001</v>
      </c>
      <c r="C28" s="190">
        <f t="shared" si="1"/>
        <v>2.5</v>
      </c>
      <c r="D28" s="190">
        <f t="shared" si="2"/>
        <v>0.9</v>
      </c>
      <c r="E28" s="190">
        <f t="shared" si="3"/>
        <v>0</v>
      </c>
      <c r="F28" s="190">
        <f>'Data Reliability'!B28</f>
        <v>2</v>
      </c>
      <c r="G28" s="191">
        <f>Reliability_updated!V28</f>
        <v>65.900000000000006</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DZA003</v>
      </c>
      <c r="B29" s="190">
        <f t="shared" si="0"/>
        <v>3</v>
      </c>
      <c r="C29" s="190">
        <f t="shared" si="1"/>
        <v>4.3</v>
      </c>
      <c r="D29" s="190">
        <f t="shared" si="2"/>
        <v>3.1</v>
      </c>
      <c r="E29" s="190">
        <f t="shared" si="3"/>
        <v>1.7</v>
      </c>
      <c r="F29" s="190">
        <f>'Data Reliability'!B29</f>
        <v>2.7</v>
      </c>
      <c r="G29" s="191">
        <f>Reliability_updated!V29</f>
        <v>223.1</v>
      </c>
      <c r="H29" s="191">
        <f>'Data Reliability'!C29</f>
        <v>1</v>
      </c>
      <c r="I29" t="str">
        <f>IF(Reliability!B29="x","x",(IF(ROUNDUP(Reliability!B29,0)=1,"Very High",IF(ROUNDUP(Reliability!B29,0)=2,"High",IF(ROUNDUP(Reliability!B29,0)=3,"Medium",IF(ROUNDUP(Reliability!B29,0)=4,"Low","Very Low"))))))</f>
        <v>Medium</v>
      </c>
    </row>
    <row r="30" spans="1:9" x14ac:dyDescent="0.25">
      <c r="A30" s="189" t="str">
        <f>Lists!C:C</f>
        <v>DZA004</v>
      </c>
      <c r="B30" s="190">
        <f t="shared" si="0"/>
        <v>1.5</v>
      </c>
      <c r="C30" s="190">
        <f t="shared" si="1"/>
        <v>3.5</v>
      </c>
      <c r="D30" s="190">
        <f t="shared" si="2"/>
        <v>1.1000000000000001</v>
      </c>
      <c r="E30" s="190">
        <f t="shared" si="3"/>
        <v>0</v>
      </c>
      <c r="F30" s="190">
        <f>'Data Reliability'!B30</f>
        <v>2.4</v>
      </c>
      <c r="G30" s="191">
        <f>Reliability_updated!V30</f>
        <v>80.8</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ECU002</v>
      </c>
      <c r="B31" s="190">
        <f t="shared" si="0"/>
        <v>0.9</v>
      </c>
      <c r="C31" s="190">
        <f t="shared" si="1"/>
        <v>1.8</v>
      </c>
      <c r="D31" s="190">
        <f t="shared" si="2"/>
        <v>1</v>
      </c>
      <c r="E31" s="190">
        <f t="shared" si="3"/>
        <v>0</v>
      </c>
      <c r="F31" s="190">
        <f>'Data Reliability'!B31</f>
        <v>1.7</v>
      </c>
      <c r="G31" s="191">
        <f>Reliability_updated!V31</f>
        <v>73.2</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EGY002</v>
      </c>
      <c r="B32" s="190">
        <f t="shared" si="0"/>
        <v>1.1000000000000001</v>
      </c>
      <c r="C32" s="190">
        <f t="shared" si="1"/>
        <v>2.5</v>
      </c>
      <c r="D32" s="190">
        <f t="shared" si="2"/>
        <v>0.7</v>
      </c>
      <c r="E32" s="190">
        <f t="shared" si="3"/>
        <v>0</v>
      </c>
      <c r="F32" s="190">
        <f>'Data Reliability'!B32</f>
        <v>2</v>
      </c>
      <c r="G32" s="191">
        <f>Reliability_updated!V32</f>
        <v>48.5</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ERI001</v>
      </c>
      <c r="B33" s="190">
        <f t="shared" si="0"/>
        <v>1.5</v>
      </c>
      <c r="C33" s="190">
        <f t="shared" si="1"/>
        <v>3</v>
      </c>
      <c r="D33" s="190">
        <f t="shared" si="2"/>
        <v>1.4</v>
      </c>
      <c r="E33" s="190">
        <f t="shared" si="3"/>
        <v>0</v>
      </c>
      <c r="F33" s="190">
        <f>'Data Reliability'!B33</f>
        <v>2.2000000000000002</v>
      </c>
      <c r="G33" s="191">
        <f>Reliability_updated!V33</f>
        <v>101.6</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ESP002</v>
      </c>
      <c r="B34" s="190">
        <f t="shared" si="0"/>
        <v>1</v>
      </c>
      <c r="C34" s="190">
        <f t="shared" si="1"/>
        <v>2.5</v>
      </c>
      <c r="D34" s="190">
        <f t="shared" si="2"/>
        <v>0.6</v>
      </c>
      <c r="E34" s="190">
        <f t="shared" si="3"/>
        <v>0</v>
      </c>
      <c r="F34" s="190">
        <f>'Data Reliability'!B34</f>
        <v>2</v>
      </c>
      <c r="G34" s="191">
        <f>Reliability_updated!V34</f>
        <v>48.3</v>
      </c>
      <c r="H34" s="191">
        <f>'Data Reliability'!C34</f>
        <v>0</v>
      </c>
      <c r="I34" t="str">
        <f>IF(Reliability!B34="x","x",(IF(ROUNDUP(Reliability!B34,0)=1,"Very High",IF(ROUNDUP(Reliability!B34,0)=2,"High",IF(ROUNDUP(Reliability!B34,0)=3,"Medium",IF(ROUNDUP(Reliability!B34,0)=4,"Low","Very Low"))))))</f>
        <v>Very High</v>
      </c>
    </row>
    <row r="35" spans="1:9" x14ac:dyDescent="0.25">
      <c r="A35" s="189" t="str">
        <f>Lists!C:C</f>
        <v>ETH001</v>
      </c>
      <c r="B35" s="190">
        <f t="shared" ref="B35:B66" si="4">ROUND(AVERAGE(C35:E35),1)</f>
        <v>0.6</v>
      </c>
      <c r="C35" s="190">
        <f t="shared" ref="C35:C66" si="5">IF(F35="x","x",ROUND((5-(3-F35)/2*5),1))</f>
        <v>1</v>
      </c>
      <c r="D35" s="190">
        <f t="shared" ref="D35:D66" si="6">IF(G35&gt;365,5,ROUND((5-(365-G35)/364*5),1))</f>
        <v>0.7</v>
      </c>
      <c r="E35" s="190">
        <f t="shared" ref="E35:E66" si="7">IF(H35&gt;3,5,ROUND((5-(3-H35)/3*5),1))</f>
        <v>0</v>
      </c>
      <c r="F35" s="190">
        <f>'Data Reliability'!B35</f>
        <v>1.4</v>
      </c>
      <c r="G35" s="191">
        <f>Reliability_updated!V35</f>
        <v>48.5</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ETH003</v>
      </c>
      <c r="B36" s="190">
        <f t="shared" si="4"/>
        <v>1.7</v>
      </c>
      <c r="C36" s="190">
        <f t="shared" si="5"/>
        <v>2</v>
      </c>
      <c r="D36" s="190">
        <f t="shared" si="6"/>
        <v>1.3</v>
      </c>
      <c r="E36" s="190">
        <f t="shared" si="7"/>
        <v>1.7</v>
      </c>
      <c r="F36" s="190">
        <f>'Data Reliability'!B36</f>
        <v>1.8</v>
      </c>
      <c r="G36" s="191">
        <f>Reliability_updated!V36</f>
        <v>99.2</v>
      </c>
      <c r="H36" s="191">
        <f>'Data Reliability'!C36</f>
        <v>1</v>
      </c>
      <c r="I36" t="str">
        <f>IF(Reliability!B36="x","x",(IF(ROUNDUP(Reliability!B36,0)=1,"Very High",IF(ROUNDUP(Reliability!B36,0)=2,"High",IF(ROUNDUP(Reliability!B36,0)=3,"Medium",IF(ROUNDUP(Reliability!B36,0)=4,"Low","Very Low"))))))</f>
        <v>High</v>
      </c>
    </row>
    <row r="37" spans="1:9" x14ac:dyDescent="0.25">
      <c r="A37" s="189" t="str">
        <f>Lists!C:C</f>
        <v>ETH004</v>
      </c>
      <c r="B37" s="190">
        <f t="shared" si="4"/>
        <v>0.9</v>
      </c>
      <c r="C37" s="190">
        <f t="shared" si="5"/>
        <v>1.3</v>
      </c>
      <c r="D37" s="190">
        <f t="shared" si="6"/>
        <v>1.3</v>
      </c>
      <c r="E37" s="190">
        <f t="shared" si="7"/>
        <v>0</v>
      </c>
      <c r="F37" s="190">
        <f>'Data Reliability'!B37</f>
        <v>1.5</v>
      </c>
      <c r="G37" s="191">
        <f>Reliability_updated!V37</f>
        <v>92.6</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ETH005</v>
      </c>
      <c r="B38" s="190">
        <f t="shared" si="4"/>
        <v>0.8</v>
      </c>
      <c r="C38" s="190">
        <f t="shared" si="5"/>
        <v>1.3</v>
      </c>
      <c r="D38" s="190">
        <f t="shared" si="6"/>
        <v>1</v>
      </c>
      <c r="E38" s="190">
        <f t="shared" si="7"/>
        <v>0</v>
      </c>
      <c r="F38" s="190">
        <f>'Data Reliability'!B38</f>
        <v>1.5</v>
      </c>
      <c r="G38" s="191">
        <f>Reliability_updated!V38</f>
        <v>75.400000000000006</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GRC002</v>
      </c>
      <c r="B39" s="190">
        <f t="shared" si="4"/>
        <v>2</v>
      </c>
      <c r="C39" s="190">
        <f t="shared" si="5"/>
        <v>3.5</v>
      </c>
      <c r="D39" s="190">
        <f t="shared" si="6"/>
        <v>2.4</v>
      </c>
      <c r="E39" s="190">
        <f t="shared" si="7"/>
        <v>0</v>
      </c>
      <c r="F39" s="190">
        <f>'Data Reliability'!B39</f>
        <v>2.4</v>
      </c>
      <c r="G39" s="191">
        <f>Reliability_updated!V39</f>
        <v>176.6</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GTM001</v>
      </c>
      <c r="B40" s="190">
        <f t="shared" si="4"/>
        <v>1.3</v>
      </c>
      <c r="C40" s="190">
        <f t="shared" si="5"/>
        <v>2.2999999999999998</v>
      </c>
      <c r="D40" s="190">
        <f t="shared" si="6"/>
        <v>1.6</v>
      </c>
      <c r="E40" s="190">
        <f t="shared" si="7"/>
        <v>0</v>
      </c>
      <c r="F40" s="190">
        <f>'Data Reliability'!B40</f>
        <v>1.9</v>
      </c>
      <c r="G40" s="191">
        <f>Reliability_updated!V40</f>
        <v>118.1</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HND001</v>
      </c>
      <c r="B41" s="190">
        <f t="shared" si="4"/>
        <v>1.3</v>
      </c>
      <c r="C41" s="190">
        <f t="shared" si="5"/>
        <v>2.2999999999999998</v>
      </c>
      <c r="D41" s="190">
        <f t="shared" si="6"/>
        <v>1.6</v>
      </c>
      <c r="E41" s="190">
        <f t="shared" si="7"/>
        <v>0</v>
      </c>
      <c r="F41" s="190">
        <f>'Data Reliability'!B41</f>
        <v>1.9</v>
      </c>
      <c r="G41" s="191">
        <f>Reliability_updated!V41</f>
        <v>118.9</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HTI001</v>
      </c>
      <c r="B42" s="190">
        <f t="shared" si="4"/>
        <v>0.9</v>
      </c>
      <c r="C42" s="190">
        <f t="shared" si="5"/>
        <v>2</v>
      </c>
      <c r="D42" s="190">
        <f t="shared" si="6"/>
        <v>0.6</v>
      </c>
      <c r="E42" s="190">
        <f t="shared" si="7"/>
        <v>0</v>
      </c>
      <c r="F42" s="190">
        <f>'Data Reliability'!B42</f>
        <v>1.8</v>
      </c>
      <c r="G42" s="191">
        <f>Reliability_updated!V42</f>
        <v>48</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HTI002</v>
      </c>
      <c r="B43" s="190">
        <f t="shared" si="4"/>
        <v>1</v>
      </c>
      <c r="C43" s="190">
        <f t="shared" si="5"/>
        <v>2.2999999999999998</v>
      </c>
      <c r="D43" s="190">
        <f t="shared" si="6"/>
        <v>0.6</v>
      </c>
      <c r="E43" s="190">
        <f t="shared" si="7"/>
        <v>0</v>
      </c>
      <c r="F43" s="190">
        <f>'Data Reliability'!B43</f>
        <v>1.9</v>
      </c>
      <c r="G43" s="191">
        <f>Reliability_updated!V43</f>
        <v>48</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HUN002</v>
      </c>
      <c r="B44" s="190">
        <f t="shared" si="4"/>
        <v>1</v>
      </c>
      <c r="C44" s="190">
        <f t="shared" si="5"/>
        <v>2.2999999999999998</v>
      </c>
      <c r="D44" s="190">
        <f t="shared" si="6"/>
        <v>0.7</v>
      </c>
      <c r="E44" s="190">
        <f t="shared" si="7"/>
        <v>0</v>
      </c>
      <c r="F44" s="190">
        <f>'Data Reliability'!B44</f>
        <v>1.9</v>
      </c>
      <c r="G44" s="191">
        <f>Reliability_updated!V44</f>
        <v>48.9</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IDN002</v>
      </c>
      <c r="B45" s="190">
        <f t="shared" si="4"/>
        <v>2.7</v>
      </c>
      <c r="C45" s="190">
        <f t="shared" si="5"/>
        <v>3</v>
      </c>
      <c r="D45" s="190">
        <f t="shared" si="6"/>
        <v>5</v>
      </c>
      <c r="E45" s="190">
        <f t="shared" si="7"/>
        <v>0</v>
      </c>
      <c r="F45" s="190">
        <f>'Data Reliability'!B45</f>
        <v>2.2000000000000002</v>
      </c>
      <c r="G45" s="191">
        <f>Reliability_updated!V45</f>
        <v>408.6</v>
      </c>
      <c r="H45" s="191">
        <f>'Data Reliability'!C45</f>
        <v>0</v>
      </c>
      <c r="I45" t="str">
        <f>IF(Reliability!B45="x","x",(IF(ROUNDUP(Reliability!B45,0)=1,"Very High",IF(ROUNDUP(Reliability!B45,0)=2,"High",IF(ROUNDUP(Reliability!B45,0)=3,"Medium",IF(ROUNDUP(Reliability!B45,0)=4,"Low","Very Low"))))))</f>
        <v>Medium</v>
      </c>
    </row>
    <row r="46" spans="1:9" x14ac:dyDescent="0.25">
      <c r="A46" s="189" t="str">
        <f>Lists!C:C</f>
        <v>IDN007</v>
      </c>
      <c r="B46" s="190">
        <f t="shared" si="4"/>
        <v>1.5</v>
      </c>
      <c r="C46" s="190">
        <f t="shared" si="5"/>
        <v>3.3</v>
      </c>
      <c r="D46" s="190">
        <f t="shared" si="6"/>
        <v>1.3</v>
      </c>
      <c r="E46" s="190">
        <f t="shared" si="7"/>
        <v>0</v>
      </c>
      <c r="F46" s="190">
        <f>'Data Reliability'!B46</f>
        <v>2.2999999999999998</v>
      </c>
      <c r="G46" s="191">
        <f>Reliability_updated!V46</f>
        <v>92.9</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IDN008</v>
      </c>
      <c r="B47" s="190">
        <f t="shared" si="4"/>
        <v>0.8</v>
      </c>
      <c r="C47" s="190">
        <f t="shared" si="5"/>
        <v>1.3</v>
      </c>
      <c r="D47" s="190">
        <f t="shared" si="6"/>
        <v>1.2</v>
      </c>
      <c r="E47" s="190">
        <f t="shared" si="7"/>
        <v>0</v>
      </c>
      <c r="F47" s="190">
        <f>'Data Reliability'!B47</f>
        <v>1.5</v>
      </c>
      <c r="G47" s="191">
        <f>Reliability_updated!V47</f>
        <v>86.7</v>
      </c>
      <c r="H47" s="191">
        <f>'Data Reliability'!C47</f>
        <v>0</v>
      </c>
      <c r="I47" t="str">
        <f>IF(Reliability!B47="x","x",(IF(ROUNDUP(Reliability!B47,0)=1,"Very High",IF(ROUNDUP(Reliability!B47,0)=2,"High",IF(ROUNDUP(Reliability!B47,0)=3,"Medium",IF(ROUNDUP(Reliability!B47,0)=4,"Low","Very Low"))))))</f>
        <v>Very High</v>
      </c>
    </row>
    <row r="48" spans="1:9" x14ac:dyDescent="0.25">
      <c r="A48" s="189" t="str">
        <f>Lists!C:C</f>
        <v>IND002</v>
      </c>
      <c r="B48" s="190">
        <f t="shared" si="4"/>
        <v>4.3</v>
      </c>
      <c r="C48" s="190">
        <f t="shared" si="5"/>
        <v>2.8</v>
      </c>
      <c r="D48" s="190">
        <f t="shared" si="6"/>
        <v>5</v>
      </c>
      <c r="E48" s="190">
        <f t="shared" si="7"/>
        <v>5</v>
      </c>
      <c r="F48" s="190">
        <f>'Data Reliability'!B48</f>
        <v>2.1</v>
      </c>
      <c r="G48" s="191">
        <f>Reliability_updated!V48</f>
        <v>719.5</v>
      </c>
      <c r="H48" s="191">
        <f>'Data Reliability'!C48</f>
        <v>3</v>
      </c>
      <c r="I48" t="str">
        <f>IF(Reliability!B48="x","x",(IF(ROUNDUP(Reliability!B48,0)=1,"Very High",IF(ROUNDUP(Reliability!B48,0)=2,"High",IF(ROUNDUP(Reliability!B48,0)=3,"Medium",IF(ROUNDUP(Reliability!B48,0)=4,"Low","Very Low"))))))</f>
        <v>Very Low</v>
      </c>
    </row>
    <row r="49" spans="1:9" x14ac:dyDescent="0.25">
      <c r="A49" s="189" t="str">
        <f>Lists!C:C</f>
        <v>IRN004</v>
      </c>
      <c r="B49" s="190">
        <f t="shared" si="4"/>
        <v>3.1</v>
      </c>
      <c r="C49" s="190">
        <f t="shared" si="5"/>
        <v>4</v>
      </c>
      <c r="D49" s="190">
        <f t="shared" si="6"/>
        <v>1.9</v>
      </c>
      <c r="E49" s="190">
        <f t="shared" si="7"/>
        <v>3.3</v>
      </c>
      <c r="F49" s="190">
        <f>'Data Reliability'!B49</f>
        <v>2.6</v>
      </c>
      <c r="G49" s="191">
        <f>Reliability_updated!V49</f>
        <v>138.4</v>
      </c>
      <c r="H49" s="191">
        <f>'Data Reliability'!C49</f>
        <v>2</v>
      </c>
      <c r="I49" t="str">
        <f>IF(Reliability!B49="x","x",(IF(ROUNDUP(Reliability!B49,0)=1,"Very High",IF(ROUNDUP(Reliability!B49,0)=2,"High",IF(ROUNDUP(Reliability!B49,0)=3,"Medium",IF(ROUNDUP(Reliability!B49,0)=4,"Low","Very Low"))))))</f>
        <v>Low</v>
      </c>
    </row>
    <row r="50" spans="1:9" x14ac:dyDescent="0.25">
      <c r="A50" s="189" t="str">
        <f>Lists!C:C</f>
        <v>IRQ001</v>
      </c>
      <c r="B50" s="190">
        <f t="shared" si="4"/>
        <v>1.8</v>
      </c>
      <c r="C50" s="190">
        <f t="shared" si="5"/>
        <v>3.5</v>
      </c>
      <c r="D50" s="190">
        <f t="shared" si="6"/>
        <v>1.8</v>
      </c>
      <c r="E50" s="190">
        <f t="shared" si="7"/>
        <v>0</v>
      </c>
      <c r="F50" s="190">
        <f>'Data Reliability'!B50</f>
        <v>2.4</v>
      </c>
      <c r="G50" s="191">
        <f>Reliability_updated!V50</f>
        <v>131.69999999999999</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IRQ002</v>
      </c>
      <c r="B51" s="190">
        <f t="shared" si="4"/>
        <v>1.1000000000000001</v>
      </c>
      <c r="C51" s="190">
        <f t="shared" si="5"/>
        <v>1.3</v>
      </c>
      <c r="D51" s="190">
        <f t="shared" si="6"/>
        <v>1.9</v>
      </c>
      <c r="E51" s="190">
        <f t="shared" si="7"/>
        <v>0</v>
      </c>
      <c r="F51" s="190">
        <f>'Data Reliability'!B51</f>
        <v>1.5</v>
      </c>
      <c r="G51" s="191">
        <f>Reliability_updated!V51</f>
        <v>140</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IRQ003</v>
      </c>
      <c r="B52" s="190">
        <f t="shared" si="4"/>
        <v>2.6</v>
      </c>
      <c r="C52" s="190">
        <f t="shared" si="5"/>
        <v>3.5</v>
      </c>
      <c r="D52" s="190">
        <f t="shared" si="6"/>
        <v>2.6</v>
      </c>
      <c r="E52" s="190">
        <f t="shared" si="7"/>
        <v>1.7</v>
      </c>
      <c r="F52" s="190">
        <f>'Data Reliability'!B52</f>
        <v>2.4</v>
      </c>
      <c r="G52" s="191">
        <f>Reliability_updated!V52</f>
        <v>190.4</v>
      </c>
      <c r="H52" s="191">
        <f>'Data Reliability'!C52</f>
        <v>1</v>
      </c>
      <c r="I52" t="str">
        <f>IF(Reliability!B52="x","x",(IF(ROUNDUP(Reliability!B52,0)=1,"Very High",IF(ROUNDUP(Reliability!B52,0)=2,"High",IF(ROUNDUP(Reliability!B52,0)=3,"Medium",IF(ROUNDUP(Reliability!B52,0)=4,"Low","Very Low"))))))</f>
        <v>Medium</v>
      </c>
    </row>
    <row r="53" spans="1:9" x14ac:dyDescent="0.25">
      <c r="A53" s="189" t="str">
        <f>Lists!C:C</f>
        <v>ITA002</v>
      </c>
      <c r="B53" s="190">
        <f t="shared" si="4"/>
        <v>1</v>
      </c>
      <c r="C53" s="190">
        <f t="shared" si="5"/>
        <v>2.2999999999999998</v>
      </c>
      <c r="D53" s="190">
        <f t="shared" si="6"/>
        <v>0.6</v>
      </c>
      <c r="E53" s="190">
        <f t="shared" si="7"/>
        <v>0</v>
      </c>
      <c r="F53" s="190">
        <f>'Data Reliability'!B53</f>
        <v>1.9</v>
      </c>
      <c r="G53" s="191">
        <f>Reliability_updated!V53</f>
        <v>48.3</v>
      </c>
      <c r="H53" s="191">
        <f>'Data Reliability'!C53</f>
        <v>0</v>
      </c>
      <c r="I53" t="str">
        <f>IF(Reliability!B53="x","x",(IF(ROUNDUP(Reliability!B53,0)=1,"Very High",IF(ROUNDUP(Reliability!B53,0)=2,"High",IF(ROUNDUP(Reliability!B53,0)=3,"Medium",IF(ROUNDUP(Reliability!B53,0)=4,"Low","Very Low"))))))</f>
        <v>Very High</v>
      </c>
    </row>
    <row r="54" spans="1:9" x14ac:dyDescent="0.25">
      <c r="A54" s="189" t="str">
        <f>Lists!C:C</f>
        <v>JOR002</v>
      </c>
      <c r="B54" s="190">
        <f t="shared" si="4"/>
        <v>2.2999999999999998</v>
      </c>
      <c r="C54" s="190">
        <f t="shared" si="5"/>
        <v>3.8</v>
      </c>
      <c r="D54" s="190">
        <f t="shared" si="6"/>
        <v>3</v>
      </c>
      <c r="E54" s="190">
        <f t="shared" si="7"/>
        <v>0</v>
      </c>
      <c r="F54" s="190">
        <f>'Data Reliability'!B54</f>
        <v>2.5</v>
      </c>
      <c r="G54" s="191">
        <f>Reliability_updated!V54</f>
        <v>215.9</v>
      </c>
      <c r="H54" s="191">
        <f>'Data Reliability'!C54</f>
        <v>0</v>
      </c>
      <c r="I54" t="str">
        <f>IF(Reliability!B54="x","x",(IF(ROUNDUP(Reliability!B54,0)=1,"Very High",IF(ROUNDUP(Reliability!B54,0)=2,"High",IF(ROUNDUP(Reliability!B54,0)=3,"Medium",IF(ROUNDUP(Reliability!B54,0)=4,"Low","Very Low"))))))</f>
        <v>Medium</v>
      </c>
    </row>
    <row r="55" spans="1:9" x14ac:dyDescent="0.25">
      <c r="A55" s="189" t="str">
        <f>Lists!C:C</f>
        <v>KEN001</v>
      </c>
      <c r="B55" s="190">
        <f t="shared" si="4"/>
        <v>2.2999999999999998</v>
      </c>
      <c r="C55" s="190">
        <f t="shared" si="5"/>
        <v>2.5</v>
      </c>
      <c r="D55" s="190">
        <f t="shared" si="6"/>
        <v>1</v>
      </c>
      <c r="E55" s="190">
        <f t="shared" si="7"/>
        <v>3.3</v>
      </c>
      <c r="F55" s="190">
        <f>'Data Reliability'!B55</f>
        <v>2</v>
      </c>
      <c r="G55" s="191">
        <f>Reliability_updated!V55</f>
        <v>76.599999999999994</v>
      </c>
      <c r="H55" s="191">
        <f>'Data Reliability'!C55</f>
        <v>2</v>
      </c>
      <c r="I55" t="str">
        <f>IF(Reliability!B55="x","x",(IF(ROUNDUP(Reliability!B55,0)=1,"Very High",IF(ROUNDUP(Reliability!B55,0)=2,"High",IF(ROUNDUP(Reliability!B55,0)=3,"Medium",IF(ROUNDUP(Reliability!B55,0)=4,"Low","Very Low"))))))</f>
        <v>Medium</v>
      </c>
    </row>
    <row r="56" spans="1:9" x14ac:dyDescent="0.25">
      <c r="A56" s="189" t="str">
        <f>Lists!C:C</f>
        <v>KEN002</v>
      </c>
      <c r="B56" s="190">
        <f t="shared" si="4"/>
        <v>2.2999999999999998</v>
      </c>
      <c r="C56" s="190">
        <f t="shared" si="5"/>
        <v>2</v>
      </c>
      <c r="D56" s="190">
        <f t="shared" si="6"/>
        <v>1.7</v>
      </c>
      <c r="E56" s="190">
        <f t="shared" si="7"/>
        <v>3.3</v>
      </c>
      <c r="F56" s="190">
        <f>'Data Reliability'!B56</f>
        <v>1.8</v>
      </c>
      <c r="G56" s="191">
        <f>Reliability_updated!V56</f>
        <v>128</v>
      </c>
      <c r="H56" s="191">
        <f>'Data Reliability'!C56</f>
        <v>2</v>
      </c>
      <c r="I56" t="str">
        <f>IF(Reliability!B56="x","x",(IF(ROUNDUP(Reliability!B56,0)=1,"Very High",IF(ROUNDUP(Reliability!B56,0)=2,"High",IF(ROUNDUP(Reliability!B56,0)=3,"Medium",IF(ROUNDUP(Reliability!B56,0)=4,"Low","Very Low"))))))</f>
        <v>Medium</v>
      </c>
    </row>
    <row r="57" spans="1:9" x14ac:dyDescent="0.25">
      <c r="A57" s="189" t="str">
        <f>Lists!C:C</f>
        <v>KEN003</v>
      </c>
      <c r="B57" s="190">
        <f t="shared" si="4"/>
        <v>2.9</v>
      </c>
      <c r="C57" s="190">
        <f t="shared" si="5"/>
        <v>2</v>
      </c>
      <c r="D57" s="190">
        <f t="shared" si="6"/>
        <v>1.8</v>
      </c>
      <c r="E57" s="190">
        <f t="shared" si="7"/>
        <v>5</v>
      </c>
      <c r="F57" s="190">
        <f>'Data Reliability'!B57</f>
        <v>1.8</v>
      </c>
      <c r="G57" s="191">
        <f>Reliability_updated!V57</f>
        <v>133.9</v>
      </c>
      <c r="H57" s="191">
        <f>'Data Reliability'!C57</f>
        <v>3</v>
      </c>
      <c r="I57" t="str">
        <f>IF(Reliability!B57="x","x",(IF(ROUNDUP(Reliability!B57,0)=1,"Very High",IF(ROUNDUP(Reliability!B57,0)=2,"High",IF(ROUNDUP(Reliability!B57,0)=3,"Medium",IF(ROUNDUP(Reliability!B57,0)=4,"Low","Very Low"))))))</f>
        <v>Medium</v>
      </c>
    </row>
    <row r="58" spans="1:9" x14ac:dyDescent="0.25">
      <c r="A58" s="189" t="str">
        <f>Lists!C:C</f>
        <v>LBN002</v>
      </c>
      <c r="B58" s="190">
        <f t="shared" si="4"/>
        <v>2.2999999999999998</v>
      </c>
      <c r="C58" s="190">
        <f t="shared" si="5"/>
        <v>3.5</v>
      </c>
      <c r="D58" s="190">
        <f t="shared" si="6"/>
        <v>1.7</v>
      </c>
      <c r="E58" s="190">
        <f t="shared" si="7"/>
        <v>1.7</v>
      </c>
      <c r="F58" s="190">
        <f>'Data Reliability'!B58</f>
        <v>2.4</v>
      </c>
      <c r="G58" s="191">
        <f>Reliability_updated!V58</f>
        <v>128</v>
      </c>
      <c r="H58" s="191">
        <f>'Data Reliability'!C58</f>
        <v>1</v>
      </c>
      <c r="I58" t="str">
        <f>IF(Reliability!B58="x","x",(IF(ROUNDUP(Reliability!B58,0)=1,"Very High",IF(ROUNDUP(Reliability!B58,0)=2,"High",IF(ROUNDUP(Reliability!B58,0)=3,"Medium",IF(ROUNDUP(Reliability!B58,0)=4,"Low","Very Low"))))))</f>
        <v>Medium</v>
      </c>
    </row>
    <row r="59" spans="1:9" x14ac:dyDescent="0.25">
      <c r="A59" s="189" t="str">
        <f>Lists!C:C</f>
        <v>LBN004</v>
      </c>
      <c r="B59" s="190">
        <f t="shared" si="4"/>
        <v>2.2999999999999998</v>
      </c>
      <c r="C59" s="190">
        <f t="shared" si="5"/>
        <v>3.5</v>
      </c>
      <c r="D59" s="190">
        <f t="shared" si="6"/>
        <v>1.8</v>
      </c>
      <c r="E59" s="190">
        <f t="shared" si="7"/>
        <v>1.7</v>
      </c>
      <c r="F59" s="190">
        <f>'Data Reliability'!B59</f>
        <v>2.4</v>
      </c>
      <c r="G59" s="191">
        <f>Reliability_updated!V59</f>
        <v>131.69999999999999</v>
      </c>
      <c r="H59" s="191">
        <f>'Data Reliability'!C59</f>
        <v>1</v>
      </c>
      <c r="I59" t="str">
        <f>IF(Reliability!B59="x","x",(IF(ROUNDUP(Reliability!B59,0)=1,"Very High",IF(ROUNDUP(Reliability!B59,0)=2,"High",IF(ROUNDUP(Reliability!B59,0)=3,"Medium",IF(ROUNDUP(Reliability!B59,0)=4,"Low","Very Low"))))))</f>
        <v>Medium</v>
      </c>
    </row>
    <row r="60" spans="1:9" x14ac:dyDescent="0.25">
      <c r="A60" s="189" t="str">
        <f>Lists!C:C</f>
        <v>LBY001</v>
      </c>
      <c r="B60" s="190">
        <f t="shared" si="4"/>
        <v>0.5</v>
      </c>
      <c r="C60" s="190">
        <f t="shared" si="5"/>
        <v>1</v>
      </c>
      <c r="D60" s="190">
        <f t="shared" si="6"/>
        <v>0.6</v>
      </c>
      <c r="E60" s="190">
        <f t="shared" si="7"/>
        <v>0</v>
      </c>
      <c r="F60" s="190">
        <f>'Data Reliability'!B60</f>
        <v>1.4</v>
      </c>
      <c r="G60" s="191">
        <f>Reliability_updated!V60</f>
        <v>48.3</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LBY002</v>
      </c>
      <c r="B61" s="190">
        <f t="shared" si="4"/>
        <v>0.9</v>
      </c>
      <c r="C61" s="190">
        <f t="shared" si="5"/>
        <v>2</v>
      </c>
      <c r="D61" s="190">
        <f t="shared" si="6"/>
        <v>0.6</v>
      </c>
      <c r="E61" s="190">
        <f t="shared" si="7"/>
        <v>0</v>
      </c>
      <c r="F61" s="190">
        <f>'Data Reliability'!B61</f>
        <v>1.8</v>
      </c>
      <c r="G61" s="191">
        <f>Reliability_updated!V61</f>
        <v>48.3</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LKA002</v>
      </c>
      <c r="B62" s="190">
        <f t="shared" si="4"/>
        <v>1.4</v>
      </c>
      <c r="C62" s="190">
        <f t="shared" si="5"/>
        <v>1.8</v>
      </c>
      <c r="D62" s="190">
        <f t="shared" si="6"/>
        <v>2.5</v>
      </c>
      <c r="E62" s="190">
        <f t="shared" si="7"/>
        <v>0</v>
      </c>
      <c r="F62" s="190">
        <f>'Data Reliability'!B62</f>
        <v>1.7</v>
      </c>
      <c r="G62" s="191">
        <f>Reliability_updated!V62</f>
        <v>180.4</v>
      </c>
      <c r="H62" s="191">
        <f>'Data Reliability'!C62</f>
        <v>0</v>
      </c>
      <c r="I62" t="str">
        <f>IF(Reliability!B62="x","x",(IF(ROUNDUP(Reliability!B62,0)=1,"Very High",IF(ROUNDUP(Reliability!B62,0)=2,"High",IF(ROUNDUP(Reliability!B62,0)=3,"Medium",IF(ROUNDUP(Reliability!B62,0)=4,"Low","Very Low"))))))</f>
        <v>High</v>
      </c>
    </row>
    <row r="63" spans="1:9" x14ac:dyDescent="0.25">
      <c r="A63" s="189" t="str">
        <f>Lists!C:C</f>
        <v>MAR002</v>
      </c>
      <c r="B63" s="190">
        <f t="shared" si="4"/>
        <v>2.2999999999999998</v>
      </c>
      <c r="C63" s="190">
        <f t="shared" si="5"/>
        <v>4</v>
      </c>
      <c r="D63" s="190">
        <f t="shared" si="6"/>
        <v>2.9</v>
      </c>
      <c r="E63" s="190">
        <f t="shared" si="7"/>
        <v>0</v>
      </c>
      <c r="F63" s="190">
        <f>'Data Reliability'!B63</f>
        <v>2.6</v>
      </c>
      <c r="G63" s="191">
        <f>Reliability_updated!V63</f>
        <v>210.5</v>
      </c>
      <c r="H63" s="191">
        <f>'Data Reliability'!C63</f>
        <v>0</v>
      </c>
      <c r="I63" t="str">
        <f>IF(Reliability!B63="x","x",(IF(ROUNDUP(Reliability!B63,0)=1,"Very High",IF(ROUNDUP(Reliability!B63,0)=2,"High",IF(ROUNDUP(Reliability!B63,0)=3,"Medium",IF(ROUNDUP(Reliability!B63,0)=4,"Low","Very Low"))))))</f>
        <v>Medium</v>
      </c>
    </row>
    <row r="64" spans="1:9" x14ac:dyDescent="0.25">
      <c r="A64" s="189" t="str">
        <f>Lists!C:C</f>
        <v>MDA002</v>
      </c>
      <c r="B64" s="190">
        <f t="shared" si="4"/>
        <v>1</v>
      </c>
      <c r="C64" s="190">
        <f t="shared" si="5"/>
        <v>2.2999999999999998</v>
      </c>
      <c r="D64" s="190">
        <f t="shared" si="6"/>
        <v>0.7</v>
      </c>
      <c r="E64" s="190">
        <f t="shared" si="7"/>
        <v>0</v>
      </c>
      <c r="F64" s="190">
        <f>'Data Reliability'!B64</f>
        <v>1.9</v>
      </c>
      <c r="G64" s="191">
        <f>Reliability_updated!V64</f>
        <v>48.9</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MDG001</v>
      </c>
      <c r="B65" s="190">
        <f t="shared" si="4"/>
        <v>0.4</v>
      </c>
      <c r="C65" s="190">
        <f t="shared" si="5"/>
        <v>0.8</v>
      </c>
      <c r="D65" s="190">
        <f t="shared" si="6"/>
        <v>0.4</v>
      </c>
      <c r="E65" s="190">
        <f t="shared" si="7"/>
        <v>0</v>
      </c>
      <c r="F65" s="190">
        <f>'Data Reliability'!B65</f>
        <v>1.3</v>
      </c>
      <c r="G65" s="191">
        <f>Reliability_updated!V65</f>
        <v>30</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MDG002</v>
      </c>
      <c r="B66" s="190">
        <f t="shared" si="4"/>
        <v>1.1000000000000001</v>
      </c>
      <c r="C66" s="190">
        <f t="shared" si="5"/>
        <v>0.8</v>
      </c>
      <c r="D66" s="190">
        <f t="shared" si="6"/>
        <v>0.8</v>
      </c>
      <c r="E66" s="190">
        <f t="shared" si="7"/>
        <v>1.7</v>
      </c>
      <c r="F66" s="190">
        <f>'Data Reliability'!B66</f>
        <v>1.3</v>
      </c>
      <c r="G66" s="191">
        <f>Reliability_updated!V66</f>
        <v>57.4</v>
      </c>
      <c r="H66" s="191">
        <f>'Data Reliability'!C66</f>
        <v>1</v>
      </c>
      <c r="I66" t="str">
        <f>IF(Reliability!B66="x","x",(IF(ROUNDUP(Reliability!B66,0)=1,"Very High",IF(ROUNDUP(Reliability!B66,0)=2,"High",IF(ROUNDUP(Reliability!B66,0)=3,"Medium",IF(ROUNDUP(Reliability!B66,0)=4,"Low","Very Low"))))))</f>
        <v>High</v>
      </c>
    </row>
    <row r="67" spans="1:9" x14ac:dyDescent="0.25">
      <c r="A67" s="189" t="str">
        <f>Lists!C:C</f>
        <v>MDG007</v>
      </c>
      <c r="B67" s="190">
        <f t="shared" ref="B67:B98" si="8">ROUND(AVERAGE(C67:E67),1)</f>
        <v>1</v>
      </c>
      <c r="C67" s="190">
        <f t="shared" ref="C67:C98" si="9">IF(F67="x","x",ROUND((5-(3-F67)/2*5),1))</f>
        <v>0.5</v>
      </c>
      <c r="D67" s="190">
        <f t="shared" ref="D67:D98" si="10">IF(G67&gt;365,5,ROUND((5-(365-G67)/364*5),1))</f>
        <v>0.8</v>
      </c>
      <c r="E67" s="190">
        <f t="shared" ref="E67:E98" si="11">IF(H67&gt;3,5,ROUND((5-(3-H67)/3*5),1))</f>
        <v>1.7</v>
      </c>
      <c r="F67" s="190">
        <f>'Data Reliability'!B67</f>
        <v>1.2</v>
      </c>
      <c r="G67" s="191">
        <f>Reliability_updated!V67</f>
        <v>57</v>
      </c>
      <c r="H67" s="191">
        <f>'Data Reliability'!C67</f>
        <v>1</v>
      </c>
      <c r="I67" t="str">
        <f>IF(Reliability!B67="x","x",(IF(ROUNDUP(Reliability!B67,0)=1,"Very High",IF(ROUNDUP(Reliability!B67,0)=2,"High",IF(ROUNDUP(Reliability!B67,0)=3,"Medium",IF(ROUNDUP(Reliability!B67,0)=4,"Low","Very Low"))))))</f>
        <v>Very High</v>
      </c>
    </row>
    <row r="68" spans="1:9" x14ac:dyDescent="0.25">
      <c r="A68" s="189" t="str">
        <f>Lists!C:C</f>
        <v>MDG008</v>
      </c>
      <c r="B68" s="190">
        <f t="shared" si="8"/>
        <v>0.6</v>
      </c>
      <c r="C68" s="190">
        <f t="shared" si="9"/>
        <v>1.3</v>
      </c>
      <c r="D68" s="190">
        <f t="shared" si="10"/>
        <v>0.4</v>
      </c>
      <c r="E68" s="190">
        <f t="shared" si="11"/>
        <v>0</v>
      </c>
      <c r="F68" s="190">
        <f>'Data Reliability'!B68</f>
        <v>1.5</v>
      </c>
      <c r="G68" s="191">
        <f>Reliability_updated!V68</f>
        <v>30</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MEX001</v>
      </c>
      <c r="B69" s="190">
        <f t="shared" si="8"/>
        <v>1.5</v>
      </c>
      <c r="C69" s="190">
        <f t="shared" si="9"/>
        <v>4</v>
      </c>
      <c r="D69" s="190">
        <f t="shared" si="10"/>
        <v>0.6</v>
      </c>
      <c r="E69" s="190">
        <f t="shared" si="11"/>
        <v>0</v>
      </c>
      <c r="F69" s="190">
        <f>'Data Reliability'!B69</f>
        <v>2.6</v>
      </c>
      <c r="G69" s="191">
        <f>Reliability_updated!V69</f>
        <v>48</v>
      </c>
      <c r="H69" s="191">
        <f>'Data Reliability'!C69</f>
        <v>0</v>
      </c>
      <c r="I69" t="str">
        <f>IF(Reliability!B69="x","x",(IF(ROUNDUP(Reliability!B69,0)=1,"Very High",IF(ROUNDUP(Reliability!B69,0)=2,"High",IF(ROUNDUP(Reliability!B69,0)=3,"Medium",IF(ROUNDUP(Reliability!B69,0)=4,"Low","Very Low"))))))</f>
        <v>High</v>
      </c>
    </row>
    <row r="70" spans="1:9" x14ac:dyDescent="0.25">
      <c r="A70" s="189" t="str">
        <f>Lists!C:C</f>
        <v>MEX002</v>
      </c>
      <c r="B70" s="190">
        <f t="shared" si="8"/>
        <v>1.5</v>
      </c>
      <c r="C70" s="190">
        <f t="shared" si="9"/>
        <v>3.8</v>
      </c>
      <c r="D70" s="190">
        <f t="shared" si="10"/>
        <v>0.6</v>
      </c>
      <c r="E70" s="190">
        <f t="shared" si="11"/>
        <v>0</v>
      </c>
      <c r="F70" s="190">
        <f>'Data Reliability'!B70</f>
        <v>2.5</v>
      </c>
      <c r="G70" s="191">
        <f>Reliability_updated!V70</f>
        <v>48</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MEX003</v>
      </c>
      <c r="B71" s="190">
        <f t="shared" si="8"/>
        <v>1.5</v>
      </c>
      <c r="C71" s="190">
        <f t="shared" si="9"/>
        <v>3.8</v>
      </c>
      <c r="D71" s="190">
        <f t="shared" si="10"/>
        <v>0.6</v>
      </c>
      <c r="E71" s="190">
        <f t="shared" si="11"/>
        <v>0</v>
      </c>
      <c r="F71" s="190">
        <f>'Data Reliability'!B71</f>
        <v>2.5</v>
      </c>
      <c r="G71" s="191">
        <f>Reliability_updated!V71</f>
        <v>48</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MLI001</v>
      </c>
      <c r="B72" s="190">
        <f t="shared" si="8"/>
        <v>0.5</v>
      </c>
      <c r="C72" s="190">
        <f t="shared" si="9"/>
        <v>0.5</v>
      </c>
      <c r="D72" s="190">
        <f t="shared" si="10"/>
        <v>1</v>
      </c>
      <c r="E72" s="190">
        <f t="shared" si="11"/>
        <v>0</v>
      </c>
      <c r="F72" s="190">
        <f>'Data Reliability'!B72</f>
        <v>1.2</v>
      </c>
      <c r="G72" s="191">
        <f>Reliability_updated!V72</f>
        <v>75</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MMR001</v>
      </c>
      <c r="B73" s="190">
        <f t="shared" si="8"/>
        <v>1.5</v>
      </c>
      <c r="C73" s="190">
        <f t="shared" si="9"/>
        <v>2.2999999999999998</v>
      </c>
      <c r="D73" s="190">
        <f t="shared" si="10"/>
        <v>2.1</v>
      </c>
      <c r="E73" s="190">
        <f t="shared" si="11"/>
        <v>0</v>
      </c>
      <c r="F73" s="190">
        <f>'Data Reliability'!B73</f>
        <v>1.9</v>
      </c>
      <c r="G73" s="191">
        <f>Reliability_updated!V73</f>
        <v>154.5</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MMR002</v>
      </c>
      <c r="B74" s="190">
        <f t="shared" si="8"/>
        <v>1.6</v>
      </c>
      <c r="C74" s="190">
        <f t="shared" si="9"/>
        <v>2.2999999999999998</v>
      </c>
      <c r="D74" s="190">
        <f t="shared" si="10"/>
        <v>2.6</v>
      </c>
      <c r="E74" s="190">
        <f t="shared" si="11"/>
        <v>0</v>
      </c>
      <c r="F74" s="190">
        <f>'Data Reliability'!B74</f>
        <v>1.9</v>
      </c>
      <c r="G74" s="191">
        <f>Reliability_updated!V74</f>
        <v>191.7</v>
      </c>
      <c r="H74" s="191">
        <f>'Data Reliability'!C74</f>
        <v>0</v>
      </c>
      <c r="I74" t="str">
        <f>IF(Reliability!B74="x","x",(IF(ROUNDUP(Reliability!B74,0)=1,"Very High",IF(ROUNDUP(Reliability!B74,0)=2,"High",IF(ROUNDUP(Reliability!B74,0)=3,"Medium",IF(ROUNDUP(Reliability!B74,0)=4,"Low","Very Low"))))))</f>
        <v>High</v>
      </c>
    </row>
    <row r="75" spans="1:9" x14ac:dyDescent="0.25">
      <c r="A75" s="189" t="str">
        <f>Lists!C:C</f>
        <v>MMR003</v>
      </c>
      <c r="B75" s="190">
        <f t="shared" si="8"/>
        <v>1.4</v>
      </c>
      <c r="C75" s="190">
        <f t="shared" si="9"/>
        <v>2</v>
      </c>
      <c r="D75" s="190">
        <f t="shared" si="10"/>
        <v>2.1</v>
      </c>
      <c r="E75" s="190">
        <f t="shared" si="11"/>
        <v>0</v>
      </c>
      <c r="F75" s="190">
        <f>'Data Reliability'!B75</f>
        <v>1.8</v>
      </c>
      <c r="G75" s="191">
        <f>Reliability_updated!V75</f>
        <v>154.5</v>
      </c>
      <c r="H75" s="191">
        <f>'Data Reliability'!C75</f>
        <v>0</v>
      </c>
      <c r="I75" t="str">
        <f>IF(Reliability!B75="x","x",(IF(ROUNDUP(Reliability!B75,0)=1,"Very High",IF(ROUNDUP(Reliability!B75,0)=2,"High",IF(ROUNDUP(Reliability!B75,0)=3,"Medium",IF(ROUNDUP(Reliability!B75,0)=4,"Low","Very Low"))))))</f>
        <v>High</v>
      </c>
    </row>
    <row r="76" spans="1:9" x14ac:dyDescent="0.25">
      <c r="A76" s="189" t="str">
        <f>Lists!C:C</f>
        <v>MMR004</v>
      </c>
      <c r="B76" s="190">
        <f t="shared" si="8"/>
        <v>1.3</v>
      </c>
      <c r="C76" s="190">
        <f t="shared" si="9"/>
        <v>2</v>
      </c>
      <c r="D76" s="190">
        <f t="shared" si="10"/>
        <v>1.9</v>
      </c>
      <c r="E76" s="190">
        <f t="shared" si="11"/>
        <v>0</v>
      </c>
      <c r="F76" s="190">
        <f>'Data Reliability'!B76</f>
        <v>1.8</v>
      </c>
      <c r="G76" s="191">
        <f>Reliability_updated!V76</f>
        <v>140.30000000000001</v>
      </c>
      <c r="H76" s="191">
        <f>'Data Reliability'!C76</f>
        <v>0</v>
      </c>
      <c r="I76" t="str">
        <f>IF(Reliability!B76="x","x",(IF(ROUNDUP(Reliability!B76,0)=1,"Very High",IF(ROUNDUP(Reliability!B76,0)=2,"High",IF(ROUNDUP(Reliability!B76,0)=3,"Medium",IF(ROUNDUP(Reliability!B76,0)=4,"Low","Very Low"))))))</f>
        <v>High</v>
      </c>
    </row>
    <row r="77" spans="1:9" x14ac:dyDescent="0.25">
      <c r="A77" s="189" t="str">
        <f>Lists!C:C</f>
        <v>MNG002</v>
      </c>
      <c r="B77" s="190">
        <f t="shared" si="8"/>
        <v>2.4</v>
      </c>
      <c r="C77" s="190">
        <f t="shared" si="9"/>
        <v>1.8</v>
      </c>
      <c r="D77" s="190">
        <f t="shared" si="10"/>
        <v>0.4</v>
      </c>
      <c r="E77" s="190">
        <f t="shared" si="11"/>
        <v>5</v>
      </c>
      <c r="F77" s="190">
        <f>'Data Reliability'!B77</f>
        <v>1.7</v>
      </c>
      <c r="G77" s="191">
        <f>Reliability_updated!V77</f>
        <v>27</v>
      </c>
      <c r="H77" s="191">
        <f>'Data Reliability'!C77</f>
        <v>3</v>
      </c>
      <c r="I77" t="str">
        <f>IF(Reliability!B77="x","x",(IF(ROUNDUP(Reliability!B77,0)=1,"Very High",IF(ROUNDUP(Reliability!B77,0)=2,"High",IF(ROUNDUP(Reliability!B77,0)=3,"Medium",IF(ROUNDUP(Reliability!B77,0)=4,"Low","Very Low"))))))</f>
        <v>Medium</v>
      </c>
    </row>
    <row r="78" spans="1:9" x14ac:dyDescent="0.25">
      <c r="A78" s="189" t="str">
        <f>Lists!C:C</f>
        <v>MOZ001</v>
      </c>
      <c r="B78" s="190">
        <f t="shared" si="8"/>
        <v>0.8</v>
      </c>
      <c r="C78" s="190">
        <f t="shared" si="9"/>
        <v>2.5</v>
      </c>
      <c r="D78" s="190">
        <f t="shared" si="10"/>
        <v>0</v>
      </c>
      <c r="E78" s="190">
        <f t="shared" si="11"/>
        <v>0</v>
      </c>
      <c r="F78" s="190">
        <f>'Data Reliability'!B78</f>
        <v>2</v>
      </c>
      <c r="G78" s="191">
        <f>Reliability_updated!V78</f>
        <v>3.1</v>
      </c>
      <c r="H78" s="191">
        <f>'Data Reliability'!C78</f>
        <v>0</v>
      </c>
      <c r="I78" t="str">
        <f>IF(Reliability!B78="x","x",(IF(ROUNDUP(Reliability!B78,0)=1,"Very High",IF(ROUNDUP(Reliability!B78,0)=2,"High",IF(ROUNDUP(Reliability!B78,0)=3,"Medium",IF(ROUNDUP(Reliability!B78,0)=4,"Low","Very Low"))))))</f>
        <v>Very High</v>
      </c>
    </row>
    <row r="79" spans="1:9" x14ac:dyDescent="0.25">
      <c r="A79" s="189" t="str">
        <f>Lists!C:C</f>
        <v>MOZ004</v>
      </c>
      <c r="B79" s="190">
        <f t="shared" si="8"/>
        <v>1.6</v>
      </c>
      <c r="C79" s="190">
        <f t="shared" si="9"/>
        <v>3</v>
      </c>
      <c r="D79" s="190">
        <f t="shared" si="10"/>
        <v>1.7</v>
      </c>
      <c r="E79" s="190">
        <f t="shared" si="11"/>
        <v>0</v>
      </c>
      <c r="F79" s="190">
        <f>'Data Reliability'!B79</f>
        <v>2.2000000000000002</v>
      </c>
      <c r="G79" s="191">
        <f>Reliability_updated!V79</f>
        <v>123.6</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MOZ009</v>
      </c>
      <c r="B80" s="190">
        <f t="shared" si="8"/>
        <v>1.1000000000000001</v>
      </c>
      <c r="C80" s="190">
        <f t="shared" si="9"/>
        <v>2.2999999999999998</v>
      </c>
      <c r="D80" s="190">
        <f t="shared" si="10"/>
        <v>0.9</v>
      </c>
      <c r="E80" s="190">
        <f t="shared" si="11"/>
        <v>0</v>
      </c>
      <c r="F80" s="190">
        <f>'Data Reliability'!B80</f>
        <v>1.9</v>
      </c>
      <c r="G80" s="191">
        <f>Reliability_updated!V80</f>
        <v>66</v>
      </c>
      <c r="H80" s="191">
        <f>'Data Reliability'!C80</f>
        <v>0</v>
      </c>
      <c r="I80" t="str">
        <f>IF(Reliability!B80="x","x",(IF(ROUNDUP(Reliability!B80,0)=1,"Very High",IF(ROUNDUP(Reliability!B80,0)=2,"High",IF(ROUNDUP(Reliability!B80,0)=3,"Medium",IF(ROUNDUP(Reliability!B80,0)=4,"Low","Very Low"))))))</f>
        <v>High</v>
      </c>
    </row>
    <row r="81" spans="1:9" x14ac:dyDescent="0.25">
      <c r="A81" s="189" t="str">
        <f>Lists!C:C</f>
        <v>MOZ010</v>
      </c>
      <c r="B81" s="190">
        <f t="shared" si="8"/>
        <v>0.8</v>
      </c>
      <c r="C81" s="190">
        <f t="shared" si="9"/>
        <v>2.2999999999999998</v>
      </c>
      <c r="D81" s="190">
        <f t="shared" si="10"/>
        <v>0</v>
      </c>
      <c r="E81" s="190">
        <f t="shared" si="11"/>
        <v>0</v>
      </c>
      <c r="F81" s="190">
        <f>'Data Reliability'!B81</f>
        <v>1.9</v>
      </c>
      <c r="G81" s="191">
        <f>Reliability_updated!V81</f>
        <v>3.1</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MRT002</v>
      </c>
      <c r="B82" s="190">
        <f t="shared" si="8"/>
        <v>0.6</v>
      </c>
      <c r="C82" s="190">
        <f t="shared" si="9"/>
        <v>1.5</v>
      </c>
      <c r="D82" s="190">
        <f t="shared" si="10"/>
        <v>0.2</v>
      </c>
      <c r="E82" s="190">
        <f t="shared" si="11"/>
        <v>0</v>
      </c>
      <c r="F82" s="190">
        <f>'Data Reliability'!B82</f>
        <v>1.6</v>
      </c>
      <c r="G82" s="191">
        <f>Reliability_updated!V82</f>
        <v>18.600000000000001</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MRT003</v>
      </c>
      <c r="B83" s="190">
        <f t="shared" si="8"/>
        <v>1.7</v>
      </c>
      <c r="C83" s="190">
        <f t="shared" si="9"/>
        <v>0.8</v>
      </c>
      <c r="D83" s="190">
        <f t="shared" si="10"/>
        <v>2.6</v>
      </c>
      <c r="E83" s="190">
        <f t="shared" si="11"/>
        <v>1.7</v>
      </c>
      <c r="F83" s="190">
        <f>'Data Reliability'!B83</f>
        <v>1.3</v>
      </c>
      <c r="G83" s="191">
        <f>Reliability_updated!V83</f>
        <v>191.9</v>
      </c>
      <c r="H83" s="191">
        <f>'Data Reliability'!C83</f>
        <v>1</v>
      </c>
      <c r="I83" t="str">
        <f>IF(Reliability!B83="x","x",(IF(ROUNDUP(Reliability!B83,0)=1,"Very High",IF(ROUNDUP(Reliability!B83,0)=2,"High",IF(ROUNDUP(Reliability!B83,0)=3,"Medium",IF(ROUNDUP(Reliability!B83,0)=4,"Low","Very Low"))))))</f>
        <v>High</v>
      </c>
    </row>
    <row r="84" spans="1:9" x14ac:dyDescent="0.25">
      <c r="A84" s="189" t="str">
        <f>Lists!C:C</f>
        <v>MWI002</v>
      </c>
      <c r="B84" s="190">
        <f t="shared" si="8"/>
        <v>0.4</v>
      </c>
      <c r="C84" s="190">
        <f t="shared" si="9"/>
        <v>1</v>
      </c>
      <c r="D84" s="190">
        <f t="shared" si="10"/>
        <v>0.1</v>
      </c>
      <c r="E84" s="190">
        <f t="shared" si="11"/>
        <v>0</v>
      </c>
      <c r="F84" s="190">
        <f>'Data Reliability'!B84</f>
        <v>1.4</v>
      </c>
      <c r="G84" s="191">
        <f>Reliability_updated!V84</f>
        <v>4.8</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MWI005</v>
      </c>
      <c r="B85" s="190">
        <f t="shared" si="8"/>
        <v>0.2</v>
      </c>
      <c r="C85" s="190">
        <f t="shared" si="9"/>
        <v>0.5</v>
      </c>
      <c r="D85" s="190">
        <f t="shared" si="10"/>
        <v>0.1</v>
      </c>
      <c r="E85" s="190">
        <f t="shared" si="11"/>
        <v>0</v>
      </c>
      <c r="F85" s="190">
        <f>'Data Reliability'!B85</f>
        <v>1.2</v>
      </c>
      <c r="G85" s="191">
        <f>Reliability_updated!V85</f>
        <v>4.8</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MYS001</v>
      </c>
      <c r="B86" s="190">
        <f t="shared" si="8"/>
        <v>2.1</v>
      </c>
      <c r="C86" s="190">
        <f t="shared" si="9"/>
        <v>2.8</v>
      </c>
      <c r="D86" s="190">
        <f t="shared" si="10"/>
        <v>3.5</v>
      </c>
      <c r="E86" s="190">
        <f t="shared" si="11"/>
        <v>0</v>
      </c>
      <c r="F86" s="190">
        <f>'Data Reliability'!B86</f>
        <v>2.1</v>
      </c>
      <c r="G86" s="191">
        <f>Reliability_updated!V86</f>
        <v>258.3</v>
      </c>
      <c r="H86" s="191">
        <f>'Data Reliability'!C86</f>
        <v>0</v>
      </c>
      <c r="I86" t="str">
        <f>IF(Reliability!B86="x","x",(IF(ROUNDUP(Reliability!B86,0)=1,"Very High",IF(ROUNDUP(Reliability!B86,0)=2,"High",IF(ROUNDUP(Reliability!B86,0)=3,"Medium",IF(ROUNDUP(Reliability!B86,0)=4,"Low","Very Low"))))))</f>
        <v>Medium</v>
      </c>
    </row>
    <row r="87" spans="1:9" x14ac:dyDescent="0.25">
      <c r="A87" s="189" t="str">
        <f>Lists!C:C</f>
        <v>NAM002</v>
      </c>
      <c r="B87" s="190">
        <f t="shared" si="8"/>
        <v>1.7</v>
      </c>
      <c r="C87" s="190">
        <f t="shared" si="9"/>
        <v>0.5</v>
      </c>
      <c r="D87" s="190">
        <f t="shared" si="10"/>
        <v>2.8</v>
      </c>
      <c r="E87" s="190">
        <f t="shared" si="11"/>
        <v>1.7</v>
      </c>
      <c r="F87" s="190">
        <f>'Data Reliability'!B87</f>
        <v>1.2</v>
      </c>
      <c r="G87" s="191">
        <f>Reliability_updated!V87</f>
        <v>207</v>
      </c>
      <c r="H87" s="191">
        <f>'Data Reliability'!C87</f>
        <v>1</v>
      </c>
      <c r="I87" t="str">
        <f>IF(Reliability!B87="x","x",(IF(ROUNDUP(Reliability!B87,0)=1,"Very High",IF(ROUNDUP(Reliability!B87,0)=2,"High",IF(ROUNDUP(Reliability!B87,0)=3,"Medium",IF(ROUNDUP(Reliability!B87,0)=4,"Low","Very Low"))))))</f>
        <v>High</v>
      </c>
    </row>
    <row r="88" spans="1:9" x14ac:dyDescent="0.25">
      <c r="A88" s="189" t="str">
        <f>Lists!C:C</f>
        <v>NER001</v>
      </c>
      <c r="B88" s="190">
        <f t="shared" si="8"/>
        <v>0.5</v>
      </c>
      <c r="C88" s="190">
        <f t="shared" si="9"/>
        <v>0.5</v>
      </c>
      <c r="D88" s="190">
        <f t="shared" si="10"/>
        <v>1</v>
      </c>
      <c r="E88" s="190">
        <f t="shared" si="11"/>
        <v>0</v>
      </c>
      <c r="F88" s="190">
        <f>'Data Reliability'!B88</f>
        <v>1.2</v>
      </c>
      <c r="G88" s="191">
        <f>Reliability_updated!V88</f>
        <v>75</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NER002</v>
      </c>
      <c r="B89" s="190">
        <f t="shared" si="8"/>
        <v>0.9</v>
      </c>
      <c r="C89" s="190">
        <f t="shared" si="9"/>
        <v>0.3</v>
      </c>
      <c r="D89" s="190">
        <f t="shared" si="10"/>
        <v>2.2999999999999998</v>
      </c>
      <c r="E89" s="190">
        <f t="shared" si="11"/>
        <v>0</v>
      </c>
      <c r="F89" s="190">
        <f>'Data Reliability'!B89</f>
        <v>1.1000000000000001</v>
      </c>
      <c r="G89" s="191">
        <f>Reliability_updated!V89</f>
        <v>165</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NER003</v>
      </c>
      <c r="B90" s="190">
        <f t="shared" si="8"/>
        <v>1.1000000000000001</v>
      </c>
      <c r="C90" s="190">
        <f t="shared" si="9"/>
        <v>1</v>
      </c>
      <c r="D90" s="190">
        <f t="shared" si="10"/>
        <v>2.2000000000000002</v>
      </c>
      <c r="E90" s="190">
        <f t="shared" si="11"/>
        <v>0</v>
      </c>
      <c r="F90" s="190">
        <f>'Data Reliability'!B90</f>
        <v>1.4</v>
      </c>
      <c r="G90" s="191">
        <f>Reliability_updated!V90</f>
        <v>162.4</v>
      </c>
      <c r="H90" s="191">
        <f>'Data Reliability'!C90</f>
        <v>0</v>
      </c>
      <c r="I90" t="str">
        <f>IF(Reliability!B90="x","x",(IF(ROUNDUP(Reliability!B90,0)=1,"Very High",IF(ROUNDUP(Reliability!B90,0)=2,"High",IF(ROUNDUP(Reliability!B90,0)=3,"Medium",IF(ROUNDUP(Reliability!B90,0)=4,"Low","Very Low"))))))</f>
        <v>High</v>
      </c>
    </row>
    <row r="91" spans="1:9" x14ac:dyDescent="0.25">
      <c r="A91" s="189" t="str">
        <f>Lists!C:C</f>
        <v>NER004</v>
      </c>
      <c r="B91" s="190">
        <f t="shared" si="8"/>
        <v>1.3</v>
      </c>
      <c r="C91" s="190">
        <f t="shared" si="9"/>
        <v>1.8</v>
      </c>
      <c r="D91" s="190">
        <f t="shared" si="10"/>
        <v>2.1</v>
      </c>
      <c r="E91" s="190">
        <f t="shared" si="11"/>
        <v>0</v>
      </c>
      <c r="F91" s="190">
        <f>'Data Reliability'!B91</f>
        <v>1.7</v>
      </c>
      <c r="G91" s="191">
        <f>Reliability_updated!V91</f>
        <v>153.69999999999999</v>
      </c>
      <c r="H91" s="191">
        <f>'Data Reliability'!C91</f>
        <v>0</v>
      </c>
      <c r="I91" t="str">
        <f>IF(Reliability!B91="x","x",(IF(ROUNDUP(Reliability!B91,0)=1,"Very High",IF(ROUNDUP(Reliability!B91,0)=2,"High",IF(ROUNDUP(Reliability!B91,0)=3,"Medium",IF(ROUNDUP(Reliability!B91,0)=4,"Low","Very Low"))))))</f>
        <v>High</v>
      </c>
    </row>
    <row r="92" spans="1:9" x14ac:dyDescent="0.25">
      <c r="A92" s="189" t="str">
        <f>Lists!C:C</f>
        <v>NGA001</v>
      </c>
      <c r="B92" s="190">
        <f t="shared" si="8"/>
        <v>2</v>
      </c>
      <c r="C92" s="190">
        <f t="shared" si="9"/>
        <v>3.8</v>
      </c>
      <c r="D92" s="190">
        <f t="shared" si="10"/>
        <v>2.2000000000000002</v>
      </c>
      <c r="E92" s="190">
        <f t="shared" si="11"/>
        <v>0</v>
      </c>
      <c r="F92" s="190">
        <f>'Data Reliability'!B92</f>
        <v>2.5</v>
      </c>
      <c r="G92" s="191">
        <f>Reliability_updated!V92</f>
        <v>157.80000000000001</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NGA003</v>
      </c>
      <c r="B93" s="190">
        <f t="shared" si="8"/>
        <v>2.2000000000000002</v>
      </c>
      <c r="C93" s="190">
        <f t="shared" si="9"/>
        <v>3.8</v>
      </c>
      <c r="D93" s="190">
        <f t="shared" si="10"/>
        <v>2.7</v>
      </c>
      <c r="E93" s="190">
        <f t="shared" si="11"/>
        <v>0</v>
      </c>
      <c r="F93" s="190">
        <f>'Data Reliability'!B93</f>
        <v>2.5</v>
      </c>
      <c r="G93" s="191">
        <f>Reliability_updated!V93</f>
        <v>197.8</v>
      </c>
      <c r="H93" s="191">
        <f>'Data Reliability'!C93</f>
        <v>0</v>
      </c>
      <c r="I93" t="str">
        <f>IF(Reliability!B93="x","x",(IF(ROUNDUP(Reliability!B93,0)=1,"Very High",IF(ROUNDUP(Reliability!B93,0)=2,"High",IF(ROUNDUP(Reliability!B93,0)=3,"Medium",IF(ROUNDUP(Reliability!B93,0)=4,"Low","Very Low"))))))</f>
        <v>Medium</v>
      </c>
    </row>
    <row r="94" spans="1:9" x14ac:dyDescent="0.25">
      <c r="A94" s="189" t="str">
        <f>Lists!C:C</f>
        <v>NGA004</v>
      </c>
      <c r="B94" s="190">
        <f t="shared" si="8"/>
        <v>2.2000000000000002</v>
      </c>
      <c r="C94" s="190">
        <f t="shared" si="9"/>
        <v>2.2999999999999998</v>
      </c>
      <c r="D94" s="190">
        <f t="shared" si="10"/>
        <v>2.5</v>
      </c>
      <c r="E94" s="190">
        <f t="shared" si="11"/>
        <v>1.7</v>
      </c>
      <c r="F94" s="190">
        <f>'Data Reliability'!B94</f>
        <v>1.9</v>
      </c>
      <c r="G94" s="191">
        <f>Reliability_updated!V94</f>
        <v>180.3</v>
      </c>
      <c r="H94" s="191">
        <f>'Data Reliability'!C94</f>
        <v>1</v>
      </c>
      <c r="I94" t="str">
        <f>IF(Reliability!B94="x","x",(IF(ROUNDUP(Reliability!B94,0)=1,"Very High",IF(ROUNDUP(Reliability!B94,0)=2,"High",IF(ROUNDUP(Reliability!B94,0)=3,"Medium",IF(ROUNDUP(Reliability!B94,0)=4,"Low","Very Low"))))))</f>
        <v>Medium</v>
      </c>
    </row>
    <row r="95" spans="1:9" x14ac:dyDescent="0.25">
      <c r="A95" s="189" t="str">
        <f>Lists!C:C</f>
        <v>NGA007</v>
      </c>
      <c r="B95" s="190">
        <f t="shared" si="8"/>
        <v>2</v>
      </c>
      <c r="C95" s="190">
        <f t="shared" si="9"/>
        <v>3.5</v>
      </c>
      <c r="D95" s="190">
        <f t="shared" si="10"/>
        <v>2.5</v>
      </c>
      <c r="E95" s="190">
        <f t="shared" si="11"/>
        <v>0</v>
      </c>
      <c r="F95" s="190">
        <f>'Data Reliability'!B95</f>
        <v>2.4</v>
      </c>
      <c r="G95" s="191">
        <f>Reliability_updated!V95</f>
        <v>181.1</v>
      </c>
      <c r="H95" s="191">
        <f>'Data Reliability'!C95</f>
        <v>0</v>
      </c>
      <c r="I95" t="str">
        <f>IF(Reliability!B95="x","x",(IF(ROUNDUP(Reliability!B95,0)=1,"Very High",IF(ROUNDUP(Reliability!B95,0)=2,"High",IF(ROUNDUP(Reliability!B95,0)=3,"Medium",IF(ROUNDUP(Reliability!B95,0)=4,"Low","Very Low"))))))</f>
        <v>High</v>
      </c>
    </row>
    <row r="96" spans="1:9" x14ac:dyDescent="0.25">
      <c r="A96" s="189" t="str">
        <f>Lists!C:C</f>
        <v>NGA008</v>
      </c>
      <c r="B96" s="190">
        <f t="shared" si="8"/>
        <v>2.1</v>
      </c>
      <c r="C96" s="190">
        <f t="shared" si="9"/>
        <v>2.2999999999999998</v>
      </c>
      <c r="D96" s="190">
        <f t="shared" si="10"/>
        <v>2.2999999999999998</v>
      </c>
      <c r="E96" s="190">
        <f t="shared" si="11"/>
        <v>1.7</v>
      </c>
      <c r="F96" s="190">
        <f>'Data Reliability'!B96</f>
        <v>1.9</v>
      </c>
      <c r="G96" s="191">
        <f>Reliability_updated!V96</f>
        <v>164.8</v>
      </c>
      <c r="H96" s="191">
        <f>'Data Reliability'!C96</f>
        <v>1</v>
      </c>
      <c r="I96" t="str">
        <f>IF(Reliability!B96="x","x",(IF(ROUNDUP(Reliability!B96,0)=1,"Very High",IF(ROUNDUP(Reliability!B96,0)=2,"High",IF(ROUNDUP(Reliability!B96,0)=3,"Medium",IF(ROUNDUP(Reliability!B96,0)=4,"Low","Very Low"))))))</f>
        <v>Medium</v>
      </c>
    </row>
    <row r="97" spans="1:9" x14ac:dyDescent="0.25">
      <c r="A97" s="189" t="str">
        <f>Lists!C:C</f>
        <v>NIC001</v>
      </c>
      <c r="B97" s="190">
        <f t="shared" si="8"/>
        <v>1.9</v>
      </c>
      <c r="C97" s="190">
        <f t="shared" si="9"/>
        <v>2.2999999999999998</v>
      </c>
      <c r="D97" s="190">
        <f t="shared" si="10"/>
        <v>1.7</v>
      </c>
      <c r="E97" s="190">
        <f t="shared" si="11"/>
        <v>1.7</v>
      </c>
      <c r="F97" s="190">
        <f>'Data Reliability'!B97</f>
        <v>1.9</v>
      </c>
      <c r="G97" s="191">
        <f>Reliability_updated!V97</f>
        <v>127.9</v>
      </c>
      <c r="H97" s="191">
        <f>'Data Reliability'!C97</f>
        <v>1</v>
      </c>
      <c r="I97" t="str">
        <f>IF(Reliability!B97="x","x",(IF(ROUNDUP(Reliability!B97,0)=1,"Very High",IF(ROUNDUP(Reliability!B97,0)=2,"High",IF(ROUNDUP(Reliability!B97,0)=3,"Medium",IF(ROUNDUP(Reliability!B97,0)=4,"Low","Very Low"))))))</f>
        <v>High</v>
      </c>
    </row>
    <row r="98" spans="1:9" x14ac:dyDescent="0.25">
      <c r="A98" s="189" t="str">
        <f>Lists!C:C</f>
        <v>PAK001</v>
      </c>
      <c r="B98" s="190">
        <f t="shared" si="8"/>
        <v>1.4</v>
      </c>
      <c r="C98" s="190">
        <f t="shared" si="9"/>
        <v>1.8</v>
      </c>
      <c r="D98" s="190">
        <f t="shared" si="10"/>
        <v>2.4</v>
      </c>
      <c r="E98" s="190">
        <f t="shared" si="11"/>
        <v>0</v>
      </c>
      <c r="F98" s="190">
        <f>'Data Reliability'!B98</f>
        <v>1.7</v>
      </c>
      <c r="G98" s="191">
        <f>Reliability_updated!V98</f>
        <v>172.4</v>
      </c>
      <c r="H98" s="191">
        <f>'Data Reliability'!C98</f>
        <v>0</v>
      </c>
      <c r="I98" t="str">
        <f>IF(Reliability!B98="x","x",(IF(ROUNDUP(Reliability!B98,0)=1,"Very High",IF(ROUNDUP(Reliability!B98,0)=2,"High",IF(ROUNDUP(Reliability!B98,0)=3,"Medium",IF(ROUNDUP(Reliability!B98,0)=4,"Low","Very Low"))))))</f>
        <v>High</v>
      </c>
    </row>
    <row r="99" spans="1:9" x14ac:dyDescent="0.25">
      <c r="A99" s="189" t="str">
        <f>Lists!C:C</f>
        <v>PAK004</v>
      </c>
      <c r="B99" s="190">
        <f t="shared" ref="B99:B130" si="12">ROUND(AVERAGE(C99:E99),1)</f>
        <v>5</v>
      </c>
      <c r="C99" s="190" t="str">
        <f t="shared" ref="C99:C130" si="13">IF(F99="x","x",ROUND((5-(3-F99)/2*5),1))</f>
        <v>x</v>
      </c>
      <c r="D99" s="190">
        <f t="shared" ref="D99:D130" si="14">IF(G99&gt;365,5,ROUND((5-(365-G99)/364*5),1))</f>
        <v>5</v>
      </c>
      <c r="E99" s="190">
        <f t="shared" ref="E99:E130" si="15">IF(H99&gt;3,5,ROUND((5-(3-H99)/3*5),1))</f>
        <v>5</v>
      </c>
      <c r="F99" s="190" t="str">
        <f>'Data Reliability'!B99</f>
        <v>x</v>
      </c>
      <c r="G99" s="191">
        <f>Reliability_updated!V99</f>
        <v>512</v>
      </c>
      <c r="H99" s="191">
        <f>'Data Reliability'!C99</f>
        <v>3</v>
      </c>
      <c r="I99" t="str">
        <f>IF(Reliability!B99="x","x",(IF(ROUNDUP(Reliability!B99,0)=1,"Very High",IF(ROUNDUP(Reliability!B99,0)=2,"High",IF(ROUNDUP(Reliability!B99,0)=3,"Medium",IF(ROUNDUP(Reliability!B99,0)=4,"Low","Very Low"))))))</f>
        <v>Very Low</v>
      </c>
    </row>
    <row r="100" spans="1:9" x14ac:dyDescent="0.25">
      <c r="A100" s="189" t="str">
        <f>Lists!C:C</f>
        <v>PAK005</v>
      </c>
      <c r="B100" s="190">
        <f t="shared" si="12"/>
        <v>1.7</v>
      </c>
      <c r="C100" s="190">
        <f t="shared" si="13"/>
        <v>2.2999999999999998</v>
      </c>
      <c r="D100" s="190">
        <f t="shared" si="14"/>
        <v>2.7</v>
      </c>
      <c r="E100" s="190">
        <f t="shared" si="15"/>
        <v>0</v>
      </c>
      <c r="F100" s="190">
        <f>'Data Reliability'!B100</f>
        <v>1.9</v>
      </c>
      <c r="G100" s="191">
        <f>Reliability_updated!V100</f>
        <v>200.6</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PAN002</v>
      </c>
      <c r="B101" s="190">
        <f t="shared" si="12"/>
        <v>1.3</v>
      </c>
      <c r="C101" s="190">
        <f t="shared" si="13"/>
        <v>2.5</v>
      </c>
      <c r="D101" s="190">
        <f t="shared" si="14"/>
        <v>1.5</v>
      </c>
      <c r="E101" s="190">
        <f t="shared" si="15"/>
        <v>0</v>
      </c>
      <c r="F101" s="190">
        <f>'Data Reliability'!B101</f>
        <v>2</v>
      </c>
      <c r="G101" s="191">
        <f>Reliability_updated!V101</f>
        <v>110.6</v>
      </c>
      <c r="H101" s="191">
        <f>'Data Reliability'!C101</f>
        <v>0</v>
      </c>
      <c r="I101" t="str">
        <f>IF(Reliability!B101="x","x",(IF(ROUNDUP(Reliability!B101,0)=1,"Very High",IF(ROUNDUP(Reliability!B101,0)=2,"High",IF(ROUNDUP(Reliability!B101,0)=3,"Medium",IF(ROUNDUP(Reliability!B101,0)=4,"Low","Very Low"))))))</f>
        <v>High</v>
      </c>
    </row>
    <row r="102" spans="1:9" x14ac:dyDescent="0.25">
      <c r="A102" s="189" t="str">
        <f>Lists!C:C</f>
        <v>PER002</v>
      </c>
      <c r="B102" s="190">
        <f t="shared" si="12"/>
        <v>0.9</v>
      </c>
      <c r="C102" s="190">
        <f t="shared" si="13"/>
        <v>1.8</v>
      </c>
      <c r="D102" s="190">
        <f t="shared" si="14"/>
        <v>1</v>
      </c>
      <c r="E102" s="190">
        <f t="shared" si="15"/>
        <v>0</v>
      </c>
      <c r="F102" s="190">
        <f>'Data Reliability'!B102</f>
        <v>1.7</v>
      </c>
      <c r="G102" s="191">
        <f>Reliability_updated!V102</f>
        <v>73.2</v>
      </c>
      <c r="H102" s="191">
        <f>'Data Reliability'!C102</f>
        <v>0</v>
      </c>
      <c r="I102" t="str">
        <f>IF(Reliability!B102="x","x",(IF(ROUNDUP(Reliability!B102,0)=1,"Very High",IF(ROUNDUP(Reliability!B102,0)=2,"High",IF(ROUNDUP(Reliability!B102,0)=3,"Medium",IF(ROUNDUP(Reliability!B102,0)=4,"Low","Very Low"))))))</f>
        <v>Very High</v>
      </c>
    </row>
    <row r="103" spans="1:9" x14ac:dyDescent="0.25">
      <c r="A103" s="189" t="str">
        <f>Lists!C:C</f>
        <v>PHL001</v>
      </c>
      <c r="B103" s="190">
        <f t="shared" si="12"/>
        <v>1.2</v>
      </c>
      <c r="C103" s="190">
        <f t="shared" si="13"/>
        <v>3.3</v>
      </c>
      <c r="D103" s="190">
        <f t="shared" si="14"/>
        <v>0.4</v>
      </c>
      <c r="E103" s="190">
        <f t="shared" si="15"/>
        <v>0</v>
      </c>
      <c r="F103" s="190">
        <f>'Data Reliability'!B103</f>
        <v>2.2999999999999998</v>
      </c>
      <c r="G103" s="191">
        <f>Reliability_updated!V103</f>
        <v>32.799999999999997</v>
      </c>
      <c r="H103" s="191">
        <f>'Data Reliability'!C103</f>
        <v>0</v>
      </c>
      <c r="I103" t="str">
        <f>IF(Reliability!B103="x","x",(IF(ROUNDUP(Reliability!B103,0)=1,"Very High",IF(ROUNDUP(Reliability!B103,0)=2,"High",IF(ROUNDUP(Reliability!B103,0)=3,"Medium",IF(ROUNDUP(Reliability!B103,0)=4,"Low","Very Low"))))))</f>
        <v>High</v>
      </c>
    </row>
    <row r="104" spans="1:9" x14ac:dyDescent="0.25">
      <c r="A104" s="189" t="str">
        <f>Lists!C:C</f>
        <v>PHL003</v>
      </c>
      <c r="B104" s="190">
        <f t="shared" si="12"/>
        <v>1.9</v>
      </c>
      <c r="C104" s="190">
        <f t="shared" si="13"/>
        <v>3.8</v>
      </c>
      <c r="D104" s="190">
        <f t="shared" si="14"/>
        <v>2</v>
      </c>
      <c r="E104" s="190">
        <f t="shared" si="15"/>
        <v>0</v>
      </c>
      <c r="F104" s="190">
        <f>'Data Reliability'!B104</f>
        <v>2.5</v>
      </c>
      <c r="G104" s="191">
        <f>Reliability_updated!V104</f>
        <v>145.30000000000001</v>
      </c>
      <c r="H104" s="191">
        <f>'Data Reliability'!C104</f>
        <v>0</v>
      </c>
      <c r="I104" t="str">
        <f>IF(Reliability!B104="x","x",(IF(ROUNDUP(Reliability!B104,0)=1,"Very High",IF(ROUNDUP(Reliability!B104,0)=2,"High",IF(ROUNDUP(Reliability!B104,0)=3,"Medium",IF(ROUNDUP(Reliability!B104,0)=4,"Low","Very Low"))))))</f>
        <v>High</v>
      </c>
    </row>
    <row r="105" spans="1:9" x14ac:dyDescent="0.25">
      <c r="A105" s="189" t="str">
        <f>Lists!C:C</f>
        <v>PHL012</v>
      </c>
      <c r="B105" s="190">
        <f t="shared" si="12"/>
        <v>1</v>
      </c>
      <c r="C105" s="190">
        <f t="shared" si="13"/>
        <v>2</v>
      </c>
      <c r="D105" s="190">
        <f t="shared" si="14"/>
        <v>0.9</v>
      </c>
      <c r="E105" s="190">
        <f t="shared" si="15"/>
        <v>0</v>
      </c>
      <c r="F105" s="190">
        <f>'Data Reliability'!B105</f>
        <v>1.8</v>
      </c>
      <c r="G105" s="191">
        <f>Reliability_updated!V105</f>
        <v>68.099999999999994</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PHL013</v>
      </c>
      <c r="B106" s="190">
        <f t="shared" si="12"/>
        <v>0.9</v>
      </c>
      <c r="C106" s="190">
        <f t="shared" si="13"/>
        <v>2</v>
      </c>
      <c r="D106" s="190">
        <f t="shared" si="14"/>
        <v>0.6</v>
      </c>
      <c r="E106" s="190">
        <f t="shared" si="15"/>
        <v>0</v>
      </c>
      <c r="F106" s="190">
        <f>'Data Reliability'!B106</f>
        <v>1.8</v>
      </c>
      <c r="G106" s="191">
        <f>Reliability_updated!V106</f>
        <v>43.4</v>
      </c>
      <c r="H106" s="191">
        <f>'Data Reliability'!C106</f>
        <v>0</v>
      </c>
      <c r="I106" t="str">
        <f>IF(Reliability!B106="x","x",(IF(ROUNDUP(Reliability!B106,0)=1,"Very High",IF(ROUNDUP(Reliability!B106,0)=2,"High",IF(ROUNDUP(Reliability!B106,0)=3,"Medium",IF(ROUNDUP(Reliability!B106,0)=4,"Low","Very Low"))))))</f>
        <v>Very High</v>
      </c>
    </row>
    <row r="107" spans="1:9" x14ac:dyDescent="0.25">
      <c r="A107" s="189" t="str">
        <f>Lists!C:C</f>
        <v>PNG003</v>
      </c>
      <c r="B107" s="190">
        <f t="shared" si="12"/>
        <v>1.2</v>
      </c>
      <c r="C107" s="190">
        <f t="shared" si="13"/>
        <v>1.5</v>
      </c>
      <c r="D107" s="190">
        <f t="shared" si="14"/>
        <v>2.2000000000000002</v>
      </c>
      <c r="E107" s="190">
        <f t="shared" si="15"/>
        <v>0</v>
      </c>
      <c r="F107" s="190">
        <f>'Data Reliability'!B107</f>
        <v>1.6</v>
      </c>
      <c r="G107" s="191">
        <f>Reliability_updated!V107</f>
        <v>162.69999999999999</v>
      </c>
      <c r="H107" s="191">
        <f>'Data Reliability'!C107</f>
        <v>0</v>
      </c>
      <c r="I107" t="str">
        <f>IF(Reliability!B107="x","x",(IF(ROUNDUP(Reliability!B107,0)=1,"Very High",IF(ROUNDUP(Reliability!B107,0)=2,"High",IF(ROUNDUP(Reliability!B107,0)=3,"Medium",IF(ROUNDUP(Reliability!B107,0)=4,"Low","Very Low"))))))</f>
        <v>High</v>
      </c>
    </row>
    <row r="108" spans="1:9" x14ac:dyDescent="0.25">
      <c r="A108" s="189" t="str">
        <f>Lists!C:C</f>
        <v>POL002</v>
      </c>
      <c r="B108" s="190">
        <f t="shared" si="12"/>
        <v>0.9</v>
      </c>
      <c r="C108" s="190">
        <f t="shared" si="13"/>
        <v>2</v>
      </c>
      <c r="D108" s="190">
        <f t="shared" si="14"/>
        <v>0.6</v>
      </c>
      <c r="E108" s="190">
        <f t="shared" si="15"/>
        <v>0</v>
      </c>
      <c r="F108" s="190">
        <f>'Data Reliability'!B108</f>
        <v>1.8</v>
      </c>
      <c r="G108" s="191">
        <f>Reliability_updated!V108</f>
        <v>48.1</v>
      </c>
      <c r="H108" s="191">
        <f>'Data Reliability'!C108</f>
        <v>0</v>
      </c>
      <c r="I108" t="str">
        <f>IF(Reliability!B108="x","x",(IF(ROUNDUP(Reliability!B108,0)=1,"Very High",IF(ROUNDUP(Reliability!B108,0)=2,"High",IF(ROUNDUP(Reliability!B108,0)=3,"Medium",IF(ROUNDUP(Reliability!B108,0)=4,"Low","Very Low"))))))</f>
        <v>Very High</v>
      </c>
    </row>
    <row r="109" spans="1:9" x14ac:dyDescent="0.25">
      <c r="A109" s="189" t="str">
        <f>Lists!C:C</f>
        <v>PRK001</v>
      </c>
      <c r="B109" s="190">
        <f t="shared" si="12"/>
        <v>2.5</v>
      </c>
      <c r="C109" s="190">
        <f t="shared" si="13"/>
        <v>3.8</v>
      </c>
      <c r="D109" s="190">
        <f t="shared" si="14"/>
        <v>3.6</v>
      </c>
      <c r="E109" s="190">
        <f t="shared" si="15"/>
        <v>0</v>
      </c>
      <c r="F109" s="190">
        <f>'Data Reliability'!B109</f>
        <v>2.5</v>
      </c>
      <c r="G109" s="191">
        <f>Reliability_updated!V109</f>
        <v>259.89999999999998</v>
      </c>
      <c r="H109" s="191">
        <f>'Data Reliability'!C109</f>
        <v>0</v>
      </c>
      <c r="I109" t="str">
        <f>IF(Reliability!B109="x","x",(IF(ROUNDUP(Reliability!B109,0)=1,"Very High",IF(ROUNDUP(Reliability!B109,0)=2,"High",IF(ROUNDUP(Reliability!B109,0)=3,"Medium",IF(ROUNDUP(Reliability!B109,0)=4,"Low","Very Low"))))))</f>
        <v>Medium</v>
      </c>
    </row>
    <row r="110" spans="1:9" x14ac:dyDescent="0.25">
      <c r="A110" s="189" t="str">
        <f>Lists!C:C</f>
        <v>PSE002</v>
      </c>
      <c r="B110" s="190">
        <f t="shared" si="12"/>
        <v>1.1000000000000001</v>
      </c>
      <c r="C110" s="190">
        <f t="shared" si="13"/>
        <v>0.8</v>
      </c>
      <c r="D110" s="190">
        <f t="shared" si="14"/>
        <v>2.4</v>
      </c>
      <c r="E110" s="190">
        <f t="shared" si="15"/>
        <v>0</v>
      </c>
      <c r="F110" s="190">
        <f>'Data Reliability'!B110</f>
        <v>1.3</v>
      </c>
      <c r="G110" s="191">
        <f>Reliability_updated!V110</f>
        <v>176.4</v>
      </c>
      <c r="H110" s="191">
        <f>'Data Reliability'!C110</f>
        <v>0</v>
      </c>
      <c r="I110" t="str">
        <f>IF(Reliability!B110="x","x",(IF(ROUNDUP(Reliability!B110,0)=1,"Very High",IF(ROUNDUP(Reliability!B110,0)=2,"High",IF(ROUNDUP(Reliability!B110,0)=3,"Medium",IF(ROUNDUP(Reliability!B110,0)=4,"Low","Very Low"))))))</f>
        <v>High</v>
      </c>
    </row>
    <row r="111" spans="1:9" x14ac:dyDescent="0.25">
      <c r="A111" s="189" t="str">
        <f>Lists!C:C</f>
        <v>REG001</v>
      </c>
      <c r="B111" s="190">
        <f t="shared" si="12"/>
        <v>1.4</v>
      </c>
      <c r="C111" s="190">
        <f t="shared" si="13"/>
        <v>1.8</v>
      </c>
      <c r="D111" s="190">
        <f t="shared" si="14"/>
        <v>2.2999999999999998</v>
      </c>
      <c r="E111" s="190">
        <f t="shared" si="15"/>
        <v>0</v>
      </c>
      <c r="F111" s="190">
        <f>'Data Reliability'!B111</f>
        <v>1.7</v>
      </c>
      <c r="G111" s="191">
        <f>Reliability_updated!V111</f>
        <v>165</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REG002</v>
      </c>
      <c r="B112" s="190">
        <f t="shared" si="12"/>
        <v>2.1</v>
      </c>
      <c r="C112" s="190">
        <f t="shared" si="13"/>
        <v>2.8</v>
      </c>
      <c r="D112" s="190">
        <f t="shared" si="14"/>
        <v>3.5</v>
      </c>
      <c r="E112" s="190">
        <f t="shared" si="15"/>
        <v>0</v>
      </c>
      <c r="F112" s="190">
        <f>'Data Reliability'!B112</f>
        <v>2.1</v>
      </c>
      <c r="G112" s="191">
        <f>Reliability_updated!V112</f>
        <v>254.5</v>
      </c>
      <c r="H112" s="191">
        <f>'Data Reliability'!C112</f>
        <v>0</v>
      </c>
      <c r="I112" t="str">
        <f>IF(Reliability!B112="x","x",(IF(ROUNDUP(Reliability!B112,0)=1,"Very High",IF(ROUNDUP(Reliability!B112,0)=2,"High",IF(ROUNDUP(Reliability!B112,0)=3,"Medium",IF(ROUNDUP(Reliability!B112,0)=4,"Low","Very Low"))))))</f>
        <v>Medium</v>
      </c>
    </row>
    <row r="113" spans="1:9" x14ac:dyDescent="0.25">
      <c r="A113" s="189" t="str">
        <f>Lists!C:C</f>
        <v>REG003</v>
      </c>
      <c r="B113" s="190">
        <f t="shared" si="12"/>
        <v>4.2</v>
      </c>
      <c r="C113" s="190" t="str">
        <f t="shared" si="13"/>
        <v>x</v>
      </c>
      <c r="D113" s="190">
        <f t="shared" si="14"/>
        <v>5</v>
      </c>
      <c r="E113" s="190">
        <f t="shared" si="15"/>
        <v>3.3</v>
      </c>
      <c r="F113" s="190" t="str">
        <f>'Data Reliability'!B113</f>
        <v>x</v>
      </c>
      <c r="G113" s="191">
        <f>Reliability_updated!V113</f>
        <v>1105.4000000000001</v>
      </c>
      <c r="H113" s="191">
        <f>'Data Reliability'!C113</f>
        <v>2</v>
      </c>
      <c r="I113" t="str">
        <f>IF(Reliability!B113="x","x",(IF(ROUNDUP(Reliability!B113,0)=1,"Very High",IF(ROUNDUP(Reliability!B113,0)=2,"High",IF(ROUNDUP(Reliability!B113,0)=3,"Medium",IF(ROUNDUP(Reliability!B113,0)=4,"Low","Very Low"))))))</f>
        <v>Very Low</v>
      </c>
    </row>
    <row r="114" spans="1:9" x14ac:dyDescent="0.25">
      <c r="A114" s="189" t="str">
        <f>Lists!C:C</f>
        <v>REG004</v>
      </c>
      <c r="B114" s="190">
        <f t="shared" si="12"/>
        <v>1.6</v>
      </c>
      <c r="C114" s="190">
        <f t="shared" si="13"/>
        <v>2.5</v>
      </c>
      <c r="D114" s="190">
        <f t="shared" si="14"/>
        <v>2.2999999999999998</v>
      </c>
      <c r="E114" s="190">
        <f t="shared" si="15"/>
        <v>0</v>
      </c>
      <c r="F114" s="190">
        <f>'Data Reliability'!B114</f>
        <v>2</v>
      </c>
      <c r="G114" s="191">
        <f>Reliability_updated!V114</f>
        <v>168.5</v>
      </c>
      <c r="H114" s="191">
        <f>'Data Reliability'!C114</f>
        <v>0</v>
      </c>
      <c r="I114" t="str">
        <f>IF(Reliability!B114="x","x",(IF(ROUNDUP(Reliability!B114,0)=1,"Very High",IF(ROUNDUP(Reliability!B114,0)=2,"High",IF(ROUNDUP(Reliability!B114,0)=3,"Medium",IF(ROUNDUP(Reliability!B114,0)=4,"Low","Very Low"))))))</f>
        <v>High</v>
      </c>
    </row>
    <row r="115" spans="1:9" x14ac:dyDescent="0.25">
      <c r="A115" s="189" t="str">
        <f>Lists!C:C</f>
        <v>REG006</v>
      </c>
      <c r="B115" s="190">
        <f t="shared" si="12"/>
        <v>2.5</v>
      </c>
      <c r="C115" s="190">
        <f t="shared" si="13"/>
        <v>3.5</v>
      </c>
      <c r="D115" s="190">
        <f t="shared" si="14"/>
        <v>2.2999999999999998</v>
      </c>
      <c r="E115" s="190">
        <f t="shared" si="15"/>
        <v>1.7</v>
      </c>
      <c r="F115" s="190">
        <f>'Data Reliability'!B115</f>
        <v>2.4</v>
      </c>
      <c r="G115" s="191">
        <f>Reliability_updated!V115</f>
        <v>165.6</v>
      </c>
      <c r="H115" s="191">
        <f>'Data Reliability'!C115</f>
        <v>1</v>
      </c>
      <c r="I115" t="str">
        <f>IF(Reliability!B115="x","x",(IF(ROUNDUP(Reliability!B115,0)=1,"Very High",IF(ROUNDUP(Reliability!B115,0)=2,"High",IF(ROUNDUP(Reliability!B115,0)=3,"Medium",IF(ROUNDUP(Reliability!B115,0)=4,"Low","Very Low"))))))</f>
        <v>Medium</v>
      </c>
    </row>
    <row r="116" spans="1:9" x14ac:dyDescent="0.25">
      <c r="A116" s="189" t="str">
        <f>Lists!C:C</f>
        <v>REG007</v>
      </c>
      <c r="B116" s="190">
        <f t="shared" si="12"/>
        <v>1</v>
      </c>
      <c r="C116" s="190">
        <f t="shared" si="13"/>
        <v>2.2999999999999998</v>
      </c>
      <c r="D116" s="190">
        <f t="shared" si="14"/>
        <v>0.6</v>
      </c>
      <c r="E116" s="190">
        <f t="shared" si="15"/>
        <v>0</v>
      </c>
      <c r="F116" s="190">
        <f>'Data Reliability'!B116</f>
        <v>1.9</v>
      </c>
      <c r="G116" s="191">
        <f>Reliability_updated!V116</f>
        <v>45.5</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REG008</v>
      </c>
      <c r="B117" s="190">
        <f t="shared" si="12"/>
        <v>1</v>
      </c>
      <c r="C117" s="190">
        <f t="shared" si="13"/>
        <v>2.2999999999999998</v>
      </c>
      <c r="D117" s="190">
        <f t="shared" si="14"/>
        <v>0.6</v>
      </c>
      <c r="E117" s="190">
        <f t="shared" si="15"/>
        <v>0</v>
      </c>
      <c r="F117" s="190">
        <f>'Data Reliability'!B117</f>
        <v>1.9</v>
      </c>
      <c r="G117" s="191">
        <f>Reliability_updated!V117</f>
        <v>45.5</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REG011</v>
      </c>
      <c r="B118" s="190">
        <f t="shared" si="12"/>
        <v>0.7</v>
      </c>
      <c r="C118" s="190">
        <f t="shared" si="13"/>
        <v>1.8</v>
      </c>
      <c r="D118" s="190">
        <f t="shared" si="14"/>
        <v>0.3</v>
      </c>
      <c r="E118" s="190">
        <f t="shared" si="15"/>
        <v>0</v>
      </c>
      <c r="F118" s="190">
        <f>'Data Reliability'!B118</f>
        <v>1.7</v>
      </c>
      <c r="G118" s="191">
        <f>Reliability_updated!V118</f>
        <v>20.8</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REG012</v>
      </c>
      <c r="B119" s="190">
        <f t="shared" si="12"/>
        <v>0.6</v>
      </c>
      <c r="C119" s="190">
        <f t="shared" si="13"/>
        <v>1.5</v>
      </c>
      <c r="D119" s="190">
        <f t="shared" si="14"/>
        <v>0.3</v>
      </c>
      <c r="E119" s="190">
        <f t="shared" si="15"/>
        <v>0</v>
      </c>
      <c r="F119" s="190">
        <f>'Data Reliability'!B119</f>
        <v>1.6</v>
      </c>
      <c r="G119" s="191">
        <f>Reliability_updated!V119</f>
        <v>21.3</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REG013</v>
      </c>
      <c r="B120" s="190">
        <f t="shared" si="12"/>
        <v>2.2000000000000002</v>
      </c>
      <c r="C120" s="190">
        <f t="shared" si="13"/>
        <v>3.3</v>
      </c>
      <c r="D120" s="190">
        <f t="shared" si="14"/>
        <v>3.3</v>
      </c>
      <c r="E120" s="190">
        <f t="shared" si="15"/>
        <v>0</v>
      </c>
      <c r="F120" s="190">
        <f>'Data Reliability'!B120</f>
        <v>2.2999999999999998</v>
      </c>
      <c r="G120" s="191">
        <f>Reliability_updated!V120</f>
        <v>239.1</v>
      </c>
      <c r="H120" s="191">
        <f>'Data Reliability'!C120</f>
        <v>0</v>
      </c>
      <c r="I120" t="str">
        <f>IF(Reliability!B120="x","x",(IF(ROUNDUP(Reliability!B120,0)=1,"Very High",IF(ROUNDUP(Reliability!B120,0)=2,"High",IF(ROUNDUP(Reliability!B120,0)=3,"Medium",IF(ROUNDUP(Reliability!B120,0)=4,"Low","Very Low"))))))</f>
        <v>Medium</v>
      </c>
    </row>
    <row r="121" spans="1:9" x14ac:dyDescent="0.25">
      <c r="A121" s="189" t="str">
        <f>Lists!C:C</f>
        <v>REG014</v>
      </c>
      <c r="B121" s="190">
        <f t="shared" si="12"/>
        <v>1.3</v>
      </c>
      <c r="C121" s="190">
        <f t="shared" si="13"/>
        <v>2.2999999999999998</v>
      </c>
      <c r="D121" s="190">
        <f t="shared" si="14"/>
        <v>1.5</v>
      </c>
      <c r="E121" s="190">
        <f t="shared" si="15"/>
        <v>0</v>
      </c>
      <c r="F121" s="190">
        <f>'Data Reliability'!B121</f>
        <v>1.9</v>
      </c>
      <c r="G121" s="191">
        <f>Reliability_updated!V121</f>
        <v>108.6</v>
      </c>
      <c r="H121" s="191">
        <f>'Data Reliability'!C121</f>
        <v>0</v>
      </c>
      <c r="I121" t="str">
        <f>IF(Reliability!B121="x","x",(IF(ROUNDUP(Reliability!B121,0)=1,"Very High",IF(ROUNDUP(Reliability!B121,0)=2,"High",IF(ROUNDUP(Reliability!B121,0)=3,"Medium",IF(ROUNDUP(Reliability!B121,0)=4,"Low","Very Low"))))))</f>
        <v>High</v>
      </c>
    </row>
    <row r="122" spans="1:9" x14ac:dyDescent="0.25">
      <c r="A122" s="189" t="str">
        <f>Lists!C:C</f>
        <v>REG015</v>
      </c>
      <c r="B122" s="190">
        <f t="shared" si="12"/>
        <v>1.5</v>
      </c>
      <c r="C122" s="190">
        <f t="shared" si="13"/>
        <v>4</v>
      </c>
      <c r="D122" s="190">
        <f t="shared" si="14"/>
        <v>0.5</v>
      </c>
      <c r="E122" s="190">
        <f t="shared" si="15"/>
        <v>0</v>
      </c>
      <c r="F122" s="190">
        <f>'Data Reliability'!B122</f>
        <v>2.6</v>
      </c>
      <c r="G122" s="191">
        <f>Reliability_updated!V122</f>
        <v>35.299999999999997</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ROU002</v>
      </c>
      <c r="B123" s="190">
        <f t="shared" si="12"/>
        <v>1</v>
      </c>
      <c r="C123" s="190">
        <f t="shared" si="13"/>
        <v>2.2999999999999998</v>
      </c>
      <c r="D123" s="190">
        <f t="shared" si="14"/>
        <v>0.6</v>
      </c>
      <c r="E123" s="190">
        <f t="shared" si="15"/>
        <v>0</v>
      </c>
      <c r="F123" s="190">
        <f>'Data Reliability'!B123</f>
        <v>1.9</v>
      </c>
      <c r="G123" s="191">
        <f>Reliability_updated!V123</f>
        <v>48.1</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RWA002</v>
      </c>
      <c r="B124" s="190">
        <f t="shared" si="12"/>
        <v>2.9</v>
      </c>
      <c r="C124" s="190">
        <f t="shared" si="13"/>
        <v>2.8</v>
      </c>
      <c r="D124" s="190">
        <f t="shared" si="14"/>
        <v>2.5</v>
      </c>
      <c r="E124" s="190">
        <f t="shared" si="15"/>
        <v>3.3</v>
      </c>
      <c r="F124" s="190">
        <f>'Data Reliability'!B124</f>
        <v>2.1</v>
      </c>
      <c r="G124" s="191">
        <f>Reliability_updated!V124</f>
        <v>179.8</v>
      </c>
      <c r="H124" s="191">
        <f>'Data Reliability'!C124</f>
        <v>2</v>
      </c>
      <c r="I124" t="str">
        <f>IF(Reliability!B124="x","x",(IF(ROUNDUP(Reliability!B124,0)=1,"Very High",IF(ROUNDUP(Reliability!B124,0)=2,"High",IF(ROUNDUP(Reliability!B124,0)=3,"Medium",IF(ROUNDUP(Reliability!B124,0)=4,"Low","Very Low"))))))</f>
        <v>Medium</v>
      </c>
    </row>
    <row r="125" spans="1:9" x14ac:dyDescent="0.25">
      <c r="A125" s="189" t="str">
        <f>Lists!C:C</f>
        <v>SDN001</v>
      </c>
      <c r="B125" s="190">
        <f t="shared" si="12"/>
        <v>0.8</v>
      </c>
      <c r="C125" s="190">
        <f t="shared" si="13"/>
        <v>0.8</v>
      </c>
      <c r="D125" s="190">
        <f t="shared" si="14"/>
        <v>1.7</v>
      </c>
      <c r="E125" s="190">
        <f t="shared" si="15"/>
        <v>0</v>
      </c>
      <c r="F125" s="190">
        <f>'Data Reliability'!B125</f>
        <v>1.3</v>
      </c>
      <c r="G125" s="191">
        <f>Reliability_updated!V125</f>
        <v>123.1</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SDN005</v>
      </c>
      <c r="B126" s="190">
        <f t="shared" si="12"/>
        <v>0.9</v>
      </c>
      <c r="C126" s="190">
        <f t="shared" si="13"/>
        <v>1.5</v>
      </c>
      <c r="D126" s="190">
        <f t="shared" si="14"/>
        <v>1.1000000000000001</v>
      </c>
      <c r="E126" s="190">
        <f t="shared" si="15"/>
        <v>0</v>
      </c>
      <c r="F126" s="190">
        <f>'Data Reliability'!B126</f>
        <v>1.6</v>
      </c>
      <c r="G126" s="191">
        <f>Reliability_updated!V126</f>
        <v>78.099999999999994</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SDN008</v>
      </c>
      <c r="B127" s="190">
        <f t="shared" si="12"/>
        <v>1.4</v>
      </c>
      <c r="C127" s="190">
        <f t="shared" si="13"/>
        <v>1.5</v>
      </c>
      <c r="D127" s="190">
        <f t="shared" si="14"/>
        <v>2.6</v>
      </c>
      <c r="E127" s="190">
        <f t="shared" si="15"/>
        <v>0</v>
      </c>
      <c r="F127" s="190">
        <f>'Data Reliability'!B127</f>
        <v>1.6</v>
      </c>
      <c r="G127" s="191">
        <f>Reliability_updated!V127</f>
        <v>189.4</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SEN002</v>
      </c>
      <c r="B128" s="190">
        <f t="shared" si="12"/>
        <v>0.5</v>
      </c>
      <c r="C128" s="190">
        <f t="shared" si="13"/>
        <v>0.3</v>
      </c>
      <c r="D128" s="190">
        <f t="shared" si="14"/>
        <v>1.1000000000000001</v>
      </c>
      <c r="E128" s="190">
        <f t="shared" si="15"/>
        <v>0</v>
      </c>
      <c r="F128" s="190">
        <f>'Data Reliability'!B128</f>
        <v>1.1000000000000001</v>
      </c>
      <c r="G128" s="191">
        <f>Reliability_updated!V128</f>
        <v>79.7</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SLV001</v>
      </c>
      <c r="B129" s="190">
        <f t="shared" si="12"/>
        <v>1.2</v>
      </c>
      <c r="C129" s="190">
        <f t="shared" si="13"/>
        <v>2.2999999999999998</v>
      </c>
      <c r="D129" s="190">
        <f t="shared" si="14"/>
        <v>1.4</v>
      </c>
      <c r="E129" s="190">
        <f t="shared" si="15"/>
        <v>0</v>
      </c>
      <c r="F129" s="190">
        <f>'Data Reliability'!B129</f>
        <v>1.9</v>
      </c>
      <c r="G129" s="191">
        <f>Reliability_updated!V129</f>
        <v>100.8</v>
      </c>
      <c r="H129" s="191">
        <f>'Data Reliability'!C129</f>
        <v>0</v>
      </c>
      <c r="I129" t="str">
        <f>IF(Reliability!B129="x","x",(IF(ROUNDUP(Reliability!B129,0)=1,"Very High",IF(ROUNDUP(Reliability!B129,0)=2,"High",IF(ROUNDUP(Reliability!B129,0)=3,"Medium",IF(ROUNDUP(Reliability!B129,0)=4,"Low","Very Low"))))))</f>
        <v>High</v>
      </c>
    </row>
    <row r="130" spans="1:9" x14ac:dyDescent="0.25">
      <c r="A130" s="189" t="str">
        <f>Lists!C:C</f>
        <v>SOM001</v>
      </c>
      <c r="B130" s="190">
        <f t="shared" si="12"/>
        <v>0.8</v>
      </c>
      <c r="C130" s="190">
        <f t="shared" si="13"/>
        <v>2</v>
      </c>
      <c r="D130" s="190">
        <f t="shared" si="14"/>
        <v>0.4</v>
      </c>
      <c r="E130" s="190">
        <f t="shared" si="15"/>
        <v>0</v>
      </c>
      <c r="F130" s="190">
        <f>'Data Reliability'!B130</f>
        <v>1.8</v>
      </c>
      <c r="G130" s="191">
        <f>Reliability_updated!V130</f>
        <v>28.4</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SOM002</v>
      </c>
      <c r="B131" s="190">
        <f t="shared" ref="B131:B161" si="16">ROUND(AVERAGE(C131:E131),1)</f>
        <v>1.2</v>
      </c>
      <c r="C131" s="190">
        <f t="shared" ref="C131:C161" si="17">IF(F131="x","x",ROUND((5-(3-F131)/2*5),1))</f>
        <v>2.2999999999999998</v>
      </c>
      <c r="D131" s="190">
        <f t="shared" ref="D131:D161" si="18">IF(G131&gt;365,5,ROUND((5-(365-G131)/364*5),1))</f>
        <v>1.2</v>
      </c>
      <c r="E131" s="190">
        <f t="shared" ref="E131:E161" si="19">IF(H131&gt;3,5,ROUND((5-(3-H131)/3*5),1))</f>
        <v>0</v>
      </c>
      <c r="F131" s="190">
        <f>'Data Reliability'!B131</f>
        <v>1.9</v>
      </c>
      <c r="G131" s="191">
        <f>Reliability_updated!V131</f>
        <v>91.4</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SSD001</v>
      </c>
      <c r="B132" s="190">
        <f t="shared" si="16"/>
        <v>1.2</v>
      </c>
      <c r="C132" s="190">
        <f t="shared" si="17"/>
        <v>2.5</v>
      </c>
      <c r="D132" s="190">
        <f t="shared" si="18"/>
        <v>1.1000000000000001</v>
      </c>
      <c r="E132" s="190">
        <f t="shared" si="19"/>
        <v>0</v>
      </c>
      <c r="F132" s="190">
        <f>'Data Reliability'!B132</f>
        <v>2</v>
      </c>
      <c r="G132" s="191">
        <f>Reliability_updated!V132</f>
        <v>83.8</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SVK002</v>
      </c>
      <c r="B133" s="190">
        <f t="shared" si="16"/>
        <v>1</v>
      </c>
      <c r="C133" s="190">
        <f t="shared" si="17"/>
        <v>2.2999999999999998</v>
      </c>
      <c r="D133" s="190">
        <f t="shared" si="18"/>
        <v>0.7</v>
      </c>
      <c r="E133" s="190">
        <f t="shared" si="19"/>
        <v>0</v>
      </c>
      <c r="F133" s="190">
        <f>'Data Reliability'!B133</f>
        <v>1.9</v>
      </c>
      <c r="G133" s="191">
        <f>Reliability_updated!V133</f>
        <v>48.9</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SWZ001</v>
      </c>
      <c r="B134" s="190">
        <f t="shared" si="16"/>
        <v>2.1</v>
      </c>
      <c r="C134" s="190">
        <f t="shared" si="17"/>
        <v>0.8</v>
      </c>
      <c r="D134" s="190">
        <f t="shared" si="18"/>
        <v>3.8</v>
      </c>
      <c r="E134" s="190">
        <f t="shared" si="19"/>
        <v>1.7</v>
      </c>
      <c r="F134" s="190">
        <f>'Data Reliability'!B134</f>
        <v>1.3</v>
      </c>
      <c r="G134" s="191">
        <f>Reliability_updated!V134</f>
        <v>275.3</v>
      </c>
      <c r="H134" s="191">
        <f>'Data Reliability'!C134</f>
        <v>1</v>
      </c>
      <c r="I134" t="str">
        <f>IF(Reliability!B134="x","x",(IF(ROUNDUP(Reliability!B134,0)=1,"Very High",IF(ROUNDUP(Reliability!B134,0)=2,"High",IF(ROUNDUP(Reliability!B134,0)=3,"Medium",IF(ROUNDUP(Reliability!B134,0)=4,"Low","Very Low"))))))</f>
        <v>Medium</v>
      </c>
    </row>
    <row r="135" spans="1:9" x14ac:dyDescent="0.25">
      <c r="A135" s="189" t="str">
        <f>Lists!C:C</f>
        <v>SYR001</v>
      </c>
      <c r="B135" s="190">
        <f t="shared" si="16"/>
        <v>1.1000000000000001</v>
      </c>
      <c r="C135" s="190">
        <f t="shared" si="17"/>
        <v>0.8</v>
      </c>
      <c r="D135" s="190">
        <f t="shared" si="18"/>
        <v>2.4</v>
      </c>
      <c r="E135" s="190">
        <f t="shared" si="19"/>
        <v>0</v>
      </c>
      <c r="F135" s="190">
        <f>'Data Reliability'!B135</f>
        <v>1.3</v>
      </c>
      <c r="G135" s="191">
        <f>Reliability_updated!V135</f>
        <v>177.2</v>
      </c>
      <c r="H135" s="191">
        <f>'Data Reliability'!C135</f>
        <v>0</v>
      </c>
      <c r="I135" t="str">
        <f>IF(Reliability!B135="x","x",(IF(ROUNDUP(Reliability!B135,0)=1,"Very High",IF(ROUNDUP(Reliability!B135,0)=2,"High",IF(ROUNDUP(Reliability!B135,0)=3,"Medium",IF(ROUNDUP(Reliability!B135,0)=4,"Low","Very Low"))))))</f>
        <v>High</v>
      </c>
    </row>
    <row r="136" spans="1:9" x14ac:dyDescent="0.25">
      <c r="A136" s="189" t="str">
        <f>Lists!C:C</f>
        <v>SYR002</v>
      </c>
      <c r="B136" s="190">
        <f t="shared" si="16"/>
        <v>1.5</v>
      </c>
      <c r="C136" s="190">
        <f t="shared" si="17"/>
        <v>4.3</v>
      </c>
      <c r="D136" s="190">
        <f t="shared" si="18"/>
        <v>0.2</v>
      </c>
      <c r="E136" s="190">
        <f t="shared" si="19"/>
        <v>0</v>
      </c>
      <c r="F136" s="190">
        <f>'Data Reliability'!B136</f>
        <v>2.7</v>
      </c>
      <c r="G136" s="191">
        <f>Reliability_updated!V136</f>
        <v>18.399999999999999</v>
      </c>
      <c r="H136" s="191">
        <f>'Data Reliability'!C136</f>
        <v>0</v>
      </c>
      <c r="I136" t="str">
        <f>IF(Reliability!B136="x","x",(IF(ROUNDUP(Reliability!B136,0)=1,"Very High",IF(ROUNDUP(Reliability!B136,0)=2,"High",IF(ROUNDUP(Reliability!B136,0)=3,"Medium",IF(ROUNDUP(Reliability!B136,0)=4,"Low","Very Low"))))))</f>
        <v>High</v>
      </c>
    </row>
    <row r="137" spans="1:9" x14ac:dyDescent="0.25">
      <c r="A137" s="189" t="str">
        <f>Lists!C:C</f>
        <v>TCD001</v>
      </c>
      <c r="B137" s="190">
        <f t="shared" si="16"/>
        <v>2.8</v>
      </c>
      <c r="C137" s="190">
        <f t="shared" si="17"/>
        <v>3.3</v>
      </c>
      <c r="D137" s="190">
        <f t="shared" si="18"/>
        <v>5</v>
      </c>
      <c r="E137" s="190">
        <f t="shared" si="19"/>
        <v>0</v>
      </c>
      <c r="F137" s="190">
        <f>'Data Reliability'!B137</f>
        <v>2.2999999999999998</v>
      </c>
      <c r="G137" s="191">
        <f>Reliability_updated!V137</f>
        <v>450.4</v>
      </c>
      <c r="H137" s="191">
        <f>'Data Reliability'!C137</f>
        <v>0</v>
      </c>
      <c r="I137" t="str">
        <f>IF(Reliability!B137="x","x",(IF(ROUNDUP(Reliability!B137,0)=1,"Very High",IF(ROUNDUP(Reliability!B137,0)=2,"High",IF(ROUNDUP(Reliability!B137,0)=3,"Medium",IF(ROUNDUP(Reliability!B137,0)=4,"Low","Very Low"))))))</f>
        <v>Medium</v>
      </c>
    </row>
    <row r="138" spans="1:9" x14ac:dyDescent="0.25">
      <c r="A138" s="189" t="str">
        <f>Lists!C:C</f>
        <v>TCD003</v>
      </c>
      <c r="B138" s="190">
        <f t="shared" si="16"/>
        <v>2.7</v>
      </c>
      <c r="C138" s="190">
        <f t="shared" si="17"/>
        <v>3.5</v>
      </c>
      <c r="D138" s="190">
        <f t="shared" si="18"/>
        <v>4.7</v>
      </c>
      <c r="E138" s="190">
        <f t="shared" si="19"/>
        <v>0</v>
      </c>
      <c r="F138" s="190">
        <f>'Data Reliability'!B138</f>
        <v>2.4</v>
      </c>
      <c r="G138" s="191">
        <f>Reliability_updated!V138</f>
        <v>343.4</v>
      </c>
      <c r="H138" s="191">
        <f>'Data Reliability'!C138</f>
        <v>0</v>
      </c>
      <c r="I138" t="str">
        <f>IF(Reliability!B138="x","x",(IF(ROUNDUP(Reliability!B138,0)=1,"Very High",IF(ROUNDUP(Reliability!B138,0)=2,"High",IF(ROUNDUP(Reliability!B138,0)=3,"Medium",IF(ROUNDUP(Reliability!B138,0)=4,"Low","Very Low"))))))</f>
        <v>Medium</v>
      </c>
    </row>
    <row r="139" spans="1:9" x14ac:dyDescent="0.25">
      <c r="A139" s="189" t="str">
        <f>Lists!C:C</f>
        <v>TCD004</v>
      </c>
      <c r="B139" s="190">
        <f t="shared" si="16"/>
        <v>2.4</v>
      </c>
      <c r="C139" s="190">
        <f t="shared" si="17"/>
        <v>2.5</v>
      </c>
      <c r="D139" s="190">
        <f t="shared" si="18"/>
        <v>4.7</v>
      </c>
      <c r="E139" s="190">
        <f t="shared" si="19"/>
        <v>0</v>
      </c>
      <c r="F139" s="190">
        <f>'Data Reliability'!B139</f>
        <v>2</v>
      </c>
      <c r="G139" s="191">
        <f>Reliability_updated!V139</f>
        <v>340.9</v>
      </c>
      <c r="H139" s="191">
        <f>'Data Reliability'!C139</f>
        <v>0</v>
      </c>
      <c r="I139" t="str">
        <f>IF(Reliability!B139="x","x",(IF(ROUNDUP(Reliability!B139,0)=1,"Very High",IF(ROUNDUP(Reliability!B139,0)=2,"High",IF(ROUNDUP(Reliability!B139,0)=3,"Medium",IF(ROUNDUP(Reliability!B139,0)=4,"Low","Very Low"))))))</f>
        <v>Medium</v>
      </c>
    </row>
    <row r="140" spans="1:9" x14ac:dyDescent="0.25">
      <c r="A140" s="189" t="str">
        <f>Lists!C:C</f>
        <v>TCD005</v>
      </c>
      <c r="B140" s="190">
        <f t="shared" si="16"/>
        <v>1.4</v>
      </c>
      <c r="C140" s="190">
        <f t="shared" si="17"/>
        <v>1.3</v>
      </c>
      <c r="D140" s="190">
        <f t="shared" si="18"/>
        <v>2.9</v>
      </c>
      <c r="E140" s="190">
        <f t="shared" si="19"/>
        <v>0</v>
      </c>
      <c r="F140" s="190">
        <f>'Data Reliability'!B140</f>
        <v>1.5</v>
      </c>
      <c r="G140" s="191">
        <f>Reliability_updated!V140</f>
        <v>213.2</v>
      </c>
      <c r="H140" s="191">
        <f>'Data Reliability'!C140</f>
        <v>0</v>
      </c>
      <c r="I140" t="str">
        <f>IF(Reliability!B140="x","x",(IF(ROUNDUP(Reliability!B140,0)=1,"Very High",IF(ROUNDUP(Reliability!B140,0)=2,"High",IF(ROUNDUP(Reliability!B140,0)=3,"Medium",IF(ROUNDUP(Reliability!B140,0)=4,"Low","Very Low"))))))</f>
        <v>High</v>
      </c>
    </row>
    <row r="141" spans="1:9" x14ac:dyDescent="0.25">
      <c r="A141" s="189" t="str">
        <f>Lists!C:C</f>
        <v>THA001</v>
      </c>
      <c r="B141" s="190">
        <f t="shared" si="16"/>
        <v>2.2999999999999998</v>
      </c>
      <c r="C141" s="190">
        <f t="shared" si="17"/>
        <v>3</v>
      </c>
      <c r="D141" s="190">
        <f t="shared" si="18"/>
        <v>4</v>
      </c>
      <c r="E141" s="190">
        <f t="shared" si="19"/>
        <v>0</v>
      </c>
      <c r="F141" s="190">
        <f>'Data Reliability'!B141</f>
        <v>2.2000000000000002</v>
      </c>
      <c r="G141" s="191">
        <f>Reliability_updated!V141</f>
        <v>294</v>
      </c>
      <c r="H141" s="191">
        <f>'Data Reliability'!C141</f>
        <v>0</v>
      </c>
      <c r="I141" t="str">
        <f>IF(Reliability!B141="x","x",(IF(ROUNDUP(Reliability!B141,0)=1,"Very High",IF(ROUNDUP(Reliability!B141,0)=2,"High",IF(ROUNDUP(Reliability!B141,0)=3,"Medium",IF(ROUNDUP(Reliability!B141,0)=4,"Low","Very Low"))))))</f>
        <v>Medium</v>
      </c>
    </row>
    <row r="142" spans="1:9" x14ac:dyDescent="0.25">
      <c r="A142" s="189" t="str">
        <f>Lists!C:C</f>
        <v>THA002</v>
      </c>
      <c r="B142" s="190">
        <f t="shared" si="16"/>
        <v>3.5</v>
      </c>
      <c r="C142" s="190">
        <f t="shared" si="17"/>
        <v>2.2999999999999998</v>
      </c>
      <c r="D142" s="190">
        <f t="shared" si="18"/>
        <v>5</v>
      </c>
      <c r="E142" s="190">
        <f t="shared" si="19"/>
        <v>3.3</v>
      </c>
      <c r="F142" s="190">
        <f>'Data Reliability'!B142</f>
        <v>1.9</v>
      </c>
      <c r="G142" s="191">
        <f>Reliability_updated!V142</f>
        <v>850.6</v>
      </c>
      <c r="H142" s="191">
        <f>'Data Reliability'!C142</f>
        <v>2</v>
      </c>
      <c r="I142" t="str">
        <f>IF(Reliability!B142="x","x",(IF(ROUNDUP(Reliability!B142,0)=1,"Very High",IF(ROUNDUP(Reliability!B142,0)=2,"High",IF(ROUNDUP(Reliability!B142,0)=3,"Medium",IF(ROUNDUP(Reliability!B142,0)=4,"Low","Very Low"))))))</f>
        <v>Low</v>
      </c>
    </row>
    <row r="143" spans="1:9" x14ac:dyDescent="0.25">
      <c r="A143" s="189" t="str">
        <f>Lists!C:C</f>
        <v>THA003</v>
      </c>
      <c r="B143" s="190">
        <f t="shared" si="16"/>
        <v>2.2999999999999998</v>
      </c>
      <c r="C143" s="190">
        <f t="shared" si="17"/>
        <v>2.8</v>
      </c>
      <c r="D143" s="190">
        <f t="shared" si="18"/>
        <v>4.0999999999999996</v>
      </c>
      <c r="E143" s="190">
        <f t="shared" si="19"/>
        <v>0</v>
      </c>
      <c r="F143" s="190">
        <f>'Data Reliability'!B143</f>
        <v>2.1</v>
      </c>
      <c r="G143" s="191">
        <f>Reliability_updated!V143</f>
        <v>297.2</v>
      </c>
      <c r="H143" s="191">
        <f>'Data Reliability'!C143</f>
        <v>0</v>
      </c>
      <c r="I143" t="str">
        <f>IF(Reliability!B143="x","x",(IF(ROUNDUP(Reliability!B143,0)=1,"Very High",IF(ROUNDUP(Reliability!B143,0)=2,"High",IF(ROUNDUP(Reliability!B143,0)=3,"Medium",IF(ROUNDUP(Reliability!B143,0)=4,"Low","Very Low"))))))</f>
        <v>Medium</v>
      </c>
    </row>
    <row r="144" spans="1:9" x14ac:dyDescent="0.25">
      <c r="A144" s="189" t="str">
        <f>Lists!C:C</f>
        <v>TTO002</v>
      </c>
      <c r="B144" s="190">
        <f t="shared" si="16"/>
        <v>0.9</v>
      </c>
      <c r="C144" s="190">
        <f t="shared" si="17"/>
        <v>1.8</v>
      </c>
      <c r="D144" s="190">
        <f t="shared" si="18"/>
        <v>1</v>
      </c>
      <c r="E144" s="190">
        <f t="shared" si="19"/>
        <v>0</v>
      </c>
      <c r="F144" s="190">
        <f>'Data Reliability'!B144</f>
        <v>1.7</v>
      </c>
      <c r="G144" s="191">
        <f>Reliability_updated!V144</f>
        <v>73.2</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TUN002</v>
      </c>
      <c r="B145" s="190">
        <f t="shared" si="16"/>
        <v>1.1000000000000001</v>
      </c>
      <c r="C145" s="190">
        <f t="shared" si="17"/>
        <v>2.5</v>
      </c>
      <c r="D145" s="190">
        <f t="shared" si="18"/>
        <v>0.7</v>
      </c>
      <c r="E145" s="190">
        <f t="shared" si="19"/>
        <v>0</v>
      </c>
      <c r="F145" s="190">
        <f>'Data Reliability'!B145</f>
        <v>2</v>
      </c>
      <c r="G145" s="191">
        <f>Reliability_updated!V145</f>
        <v>48.4</v>
      </c>
      <c r="H145" s="191">
        <f>'Data Reliability'!C145</f>
        <v>0</v>
      </c>
      <c r="I145" t="str">
        <f>IF(Reliability!B145="x","x",(IF(ROUNDUP(Reliability!B145,0)=1,"Very High",IF(ROUNDUP(Reliability!B145,0)=2,"High",IF(ROUNDUP(Reliability!B145,0)=3,"Medium",IF(ROUNDUP(Reliability!B145,0)=4,"Low","Very Low"))))))</f>
        <v>High</v>
      </c>
    </row>
    <row r="146" spans="1:9" x14ac:dyDescent="0.25">
      <c r="A146" s="189" t="str">
        <f>Lists!C:C</f>
        <v>TUR001</v>
      </c>
      <c r="B146" s="190">
        <f t="shared" si="16"/>
        <v>1.6</v>
      </c>
      <c r="C146" s="190">
        <f t="shared" si="17"/>
        <v>2.5</v>
      </c>
      <c r="D146" s="190">
        <f t="shared" si="18"/>
        <v>2.4</v>
      </c>
      <c r="E146" s="190">
        <f t="shared" si="19"/>
        <v>0</v>
      </c>
      <c r="F146" s="190">
        <f>'Data Reliability'!B146</f>
        <v>2</v>
      </c>
      <c r="G146" s="191">
        <f>Reliability_updated!V146</f>
        <v>174.8</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TUR002</v>
      </c>
      <c r="B147" s="190">
        <f t="shared" si="16"/>
        <v>2.2999999999999998</v>
      </c>
      <c r="C147" s="190">
        <f t="shared" si="17"/>
        <v>2.2999999999999998</v>
      </c>
      <c r="D147" s="190">
        <f t="shared" si="18"/>
        <v>2.9</v>
      </c>
      <c r="E147" s="190">
        <f t="shared" si="19"/>
        <v>1.7</v>
      </c>
      <c r="F147" s="190">
        <f>'Data Reliability'!B147</f>
        <v>1.9</v>
      </c>
      <c r="G147" s="191">
        <f>Reliability_updated!V147</f>
        <v>211.9</v>
      </c>
      <c r="H147" s="191">
        <f>'Data Reliability'!C147</f>
        <v>1</v>
      </c>
      <c r="I147" t="str">
        <f>IF(Reliability!B147="x","x",(IF(ROUNDUP(Reliability!B147,0)=1,"Very High",IF(ROUNDUP(Reliability!B147,0)=2,"High",IF(ROUNDUP(Reliability!B147,0)=3,"Medium",IF(ROUNDUP(Reliability!B147,0)=4,"Low","Very Low"))))))</f>
        <v>Medium</v>
      </c>
    </row>
    <row r="148" spans="1:9" x14ac:dyDescent="0.25">
      <c r="A148" s="189" t="str">
        <f>Lists!C:C</f>
        <v>TUR003</v>
      </c>
      <c r="B148" s="190">
        <f t="shared" si="16"/>
        <v>1.6</v>
      </c>
      <c r="C148" s="190">
        <f t="shared" si="17"/>
        <v>2.5</v>
      </c>
      <c r="D148" s="190">
        <f t="shared" si="18"/>
        <v>2.4</v>
      </c>
      <c r="E148" s="190">
        <f t="shared" si="19"/>
        <v>0</v>
      </c>
      <c r="F148" s="190">
        <f>'Data Reliability'!B148</f>
        <v>2</v>
      </c>
      <c r="G148" s="191">
        <f>Reliability_updated!V148</f>
        <v>174.8</v>
      </c>
      <c r="H148" s="191">
        <f>'Data Reliability'!C148</f>
        <v>0</v>
      </c>
      <c r="I148" t="str">
        <f>IF(Reliability!B148="x","x",(IF(ROUNDUP(Reliability!B148,0)=1,"Very High",IF(ROUNDUP(Reliability!B148,0)=2,"High",IF(ROUNDUP(Reliability!B148,0)=3,"Medium",IF(ROUNDUP(Reliability!B148,0)=4,"Low","Very Low"))))))</f>
        <v>High</v>
      </c>
    </row>
    <row r="149" spans="1:9" x14ac:dyDescent="0.25">
      <c r="A149" s="189" t="str">
        <f>Lists!C:C</f>
        <v>TUR004</v>
      </c>
      <c r="B149" s="190">
        <f t="shared" si="16"/>
        <v>2.2000000000000002</v>
      </c>
      <c r="C149" s="190">
        <f t="shared" si="17"/>
        <v>3.8</v>
      </c>
      <c r="D149" s="190">
        <f t="shared" si="18"/>
        <v>2.7</v>
      </c>
      <c r="E149" s="190">
        <f t="shared" si="19"/>
        <v>0</v>
      </c>
      <c r="F149" s="190">
        <f>'Data Reliability'!B149</f>
        <v>2.5</v>
      </c>
      <c r="G149" s="191">
        <f>Reliability_updated!V149</f>
        <v>194.2</v>
      </c>
      <c r="H149" s="191">
        <f>'Data Reliability'!C149</f>
        <v>0</v>
      </c>
      <c r="I149" t="str">
        <f>IF(Reliability!B149="x","x",(IF(ROUNDUP(Reliability!B149,0)=1,"Very High",IF(ROUNDUP(Reliability!B149,0)=2,"High",IF(ROUNDUP(Reliability!B149,0)=3,"Medium",IF(ROUNDUP(Reliability!B149,0)=4,"Low","Very Low"))))))</f>
        <v>Medium</v>
      </c>
    </row>
    <row r="150" spans="1:9" x14ac:dyDescent="0.25">
      <c r="A150" s="189" t="str">
        <f>Lists!C:C</f>
        <v>TUR005</v>
      </c>
      <c r="B150" s="190">
        <f t="shared" si="16"/>
        <v>1.5</v>
      </c>
      <c r="C150" s="190">
        <f t="shared" si="17"/>
        <v>4.3</v>
      </c>
      <c r="D150" s="190">
        <f t="shared" si="18"/>
        <v>0.2</v>
      </c>
      <c r="E150" s="190">
        <f t="shared" si="19"/>
        <v>0</v>
      </c>
      <c r="F150" s="190">
        <f>'Data Reliability'!B150</f>
        <v>2.7</v>
      </c>
      <c r="G150" s="191">
        <f>Reliability_updated!V150</f>
        <v>18.2</v>
      </c>
      <c r="H150" s="191">
        <f>'Data Reliability'!C150</f>
        <v>0</v>
      </c>
      <c r="I150" t="str">
        <f>IF(Reliability!B150="x","x",(IF(ROUNDUP(Reliability!B150,0)=1,"Very High",IF(ROUNDUP(Reliability!B150,0)=2,"High",IF(ROUNDUP(Reliability!B150,0)=3,"Medium",IF(ROUNDUP(Reliability!B150,0)=4,"Low","Very Low"))))))</f>
        <v>High</v>
      </c>
    </row>
    <row r="151" spans="1:9" x14ac:dyDescent="0.25">
      <c r="A151" s="189" t="str">
        <f>Lists!C:C</f>
        <v>TZA001</v>
      </c>
      <c r="B151" s="190">
        <f t="shared" si="16"/>
        <v>0.6</v>
      </c>
      <c r="C151" s="190">
        <f t="shared" si="17"/>
        <v>1.5</v>
      </c>
      <c r="D151" s="190">
        <f t="shared" si="18"/>
        <v>0.2</v>
      </c>
      <c r="E151" s="190">
        <f t="shared" si="19"/>
        <v>0</v>
      </c>
      <c r="F151" s="190">
        <f>'Data Reliability'!B151</f>
        <v>1.6</v>
      </c>
      <c r="G151" s="191">
        <f>Reliability_updated!V151</f>
        <v>18.100000000000001</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TZA002</v>
      </c>
      <c r="B152" s="190">
        <f t="shared" si="16"/>
        <v>0.5</v>
      </c>
      <c r="C152" s="190">
        <f t="shared" si="17"/>
        <v>1.3</v>
      </c>
      <c r="D152" s="190">
        <f t="shared" si="18"/>
        <v>0.2</v>
      </c>
      <c r="E152" s="190">
        <f t="shared" si="19"/>
        <v>0</v>
      </c>
      <c r="F152" s="190">
        <f>'Data Reliability'!B152</f>
        <v>1.5</v>
      </c>
      <c r="G152" s="191">
        <f>Reliability_updated!V152</f>
        <v>18.100000000000001</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TZA003</v>
      </c>
      <c r="B153" s="190">
        <f t="shared" si="16"/>
        <v>0.9</v>
      </c>
      <c r="C153" s="190">
        <f t="shared" si="17"/>
        <v>1</v>
      </c>
      <c r="D153" s="190">
        <f t="shared" si="18"/>
        <v>1.6</v>
      </c>
      <c r="E153" s="190">
        <f t="shared" si="19"/>
        <v>0</v>
      </c>
      <c r="F153" s="190">
        <f>'Data Reliability'!B153</f>
        <v>1.4</v>
      </c>
      <c r="G153" s="191">
        <f>Reliability_updated!V153</f>
        <v>120.7</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UGA005</v>
      </c>
      <c r="B154" s="190">
        <f t="shared" si="16"/>
        <v>2.1</v>
      </c>
      <c r="C154" s="190">
        <f t="shared" si="17"/>
        <v>2.8</v>
      </c>
      <c r="D154" s="190">
        <f t="shared" si="18"/>
        <v>1.9</v>
      </c>
      <c r="E154" s="190">
        <f t="shared" si="19"/>
        <v>1.7</v>
      </c>
      <c r="F154" s="190">
        <f>'Data Reliability'!B154</f>
        <v>2.1</v>
      </c>
      <c r="G154" s="191">
        <f>Reliability_updated!V154</f>
        <v>139.4</v>
      </c>
      <c r="H154" s="191">
        <f>'Data Reliability'!C154</f>
        <v>1</v>
      </c>
      <c r="I154" t="str">
        <f>IF(Reliability!B154="x","x",(IF(ROUNDUP(Reliability!B154,0)=1,"Very High",IF(ROUNDUP(Reliability!B154,0)=2,"High",IF(ROUNDUP(Reliability!B154,0)=3,"Medium",IF(ROUNDUP(Reliability!B154,0)=4,"Low","Very Low"))))))</f>
        <v>Medium</v>
      </c>
    </row>
    <row r="155" spans="1:9" x14ac:dyDescent="0.25">
      <c r="A155" s="189" t="str">
        <f>Lists!C:C</f>
        <v>UKR002</v>
      </c>
      <c r="B155" s="190">
        <f t="shared" si="16"/>
        <v>0.8</v>
      </c>
      <c r="C155" s="190">
        <f t="shared" si="17"/>
        <v>1.8</v>
      </c>
      <c r="D155" s="190">
        <f t="shared" si="18"/>
        <v>0.6</v>
      </c>
      <c r="E155" s="190">
        <f t="shared" si="19"/>
        <v>0</v>
      </c>
      <c r="F155" s="190">
        <f>'Data Reliability'!B155</f>
        <v>1.7</v>
      </c>
      <c r="G155" s="191">
        <f>Reliability_updated!V155</f>
        <v>47</v>
      </c>
      <c r="H155" s="191">
        <f>'Data Reliability'!C155</f>
        <v>0</v>
      </c>
      <c r="I155" t="str">
        <f>IF(Reliability!B155="x","x",(IF(ROUNDUP(Reliability!B155,0)=1,"Very High",IF(ROUNDUP(Reliability!B155,0)=2,"High",IF(ROUNDUP(Reliability!B155,0)=3,"Medium",IF(ROUNDUP(Reliability!B155,0)=4,"Low","Very Low"))))))</f>
        <v>Very High</v>
      </c>
    </row>
    <row r="156" spans="1:9" x14ac:dyDescent="0.25">
      <c r="A156" s="189" t="str">
        <f>Lists!C:C</f>
        <v>VEN001</v>
      </c>
      <c r="B156" s="190">
        <f t="shared" si="16"/>
        <v>1.2</v>
      </c>
      <c r="C156" s="190">
        <f t="shared" si="17"/>
        <v>3.3</v>
      </c>
      <c r="D156" s="190">
        <f t="shared" si="18"/>
        <v>0.2</v>
      </c>
      <c r="E156" s="190">
        <f t="shared" si="19"/>
        <v>0</v>
      </c>
      <c r="F156" s="190">
        <f>'Data Reliability'!B156</f>
        <v>2.2999999999999998</v>
      </c>
      <c r="G156" s="191">
        <f>Reliability_updated!V156</f>
        <v>18.3</v>
      </c>
      <c r="H156" s="191">
        <f>'Data Reliability'!C156</f>
        <v>0</v>
      </c>
      <c r="I156" t="str">
        <f>IF(Reliability!B156="x","x",(IF(ROUNDUP(Reliability!B156,0)=1,"Very High",IF(ROUNDUP(Reliability!B156,0)=2,"High",IF(ROUNDUP(Reliability!B156,0)=3,"Medium",IF(ROUNDUP(Reliability!B156,0)=4,"Low","Very Low"))))))</f>
        <v>High</v>
      </c>
    </row>
    <row r="157" spans="1:9" x14ac:dyDescent="0.25">
      <c r="A157" s="189" t="str">
        <f>Lists!C:C</f>
        <v>VUT003</v>
      </c>
      <c r="B157" s="190">
        <f t="shared" si="16"/>
        <v>2.1</v>
      </c>
      <c r="C157" s="190">
        <f t="shared" si="17"/>
        <v>2.8</v>
      </c>
      <c r="D157" s="190">
        <f t="shared" si="18"/>
        <v>0.2</v>
      </c>
      <c r="E157" s="190">
        <f t="shared" si="19"/>
        <v>3.3</v>
      </c>
      <c r="F157" s="190">
        <f>'Data Reliability'!B157</f>
        <v>2.1</v>
      </c>
      <c r="G157" s="191">
        <f>Reliability_updated!V157</f>
        <v>16.399999999999999</v>
      </c>
      <c r="H157" s="191">
        <f>'Data Reliability'!C157</f>
        <v>2</v>
      </c>
      <c r="I157" t="str">
        <f>IF(Reliability!B157="x","x",(IF(ROUNDUP(Reliability!B157,0)=1,"Very High",IF(ROUNDUP(Reliability!B157,0)=2,"High",IF(ROUNDUP(Reliability!B157,0)=3,"Medium",IF(ROUNDUP(Reliability!B157,0)=4,"Low","Very Low"))))))</f>
        <v>Medium</v>
      </c>
    </row>
    <row r="158" spans="1:9" x14ac:dyDescent="0.25">
      <c r="A158" s="189" t="str">
        <f>Lists!C:C</f>
        <v>YEM001</v>
      </c>
      <c r="B158" s="190">
        <f t="shared" si="16"/>
        <v>0.6</v>
      </c>
      <c r="C158" s="190">
        <f t="shared" si="17"/>
        <v>0.8</v>
      </c>
      <c r="D158" s="190">
        <f t="shared" si="18"/>
        <v>0.9</v>
      </c>
      <c r="E158" s="190">
        <f t="shared" si="19"/>
        <v>0</v>
      </c>
      <c r="F158" s="190">
        <f>'Data Reliability'!B158</f>
        <v>1.3</v>
      </c>
      <c r="G158" s="191">
        <f>Reliability_updated!V158</f>
        <v>64.7</v>
      </c>
      <c r="H158" s="191">
        <f>'Data Reliability'!C158</f>
        <v>0</v>
      </c>
      <c r="I158" t="str">
        <f>IF(Reliability!B158="x","x",(IF(ROUNDUP(Reliability!B158,0)=1,"Very High",IF(ROUNDUP(Reliability!B158,0)=2,"High",IF(ROUNDUP(Reliability!B158,0)=3,"Medium",IF(ROUNDUP(Reliability!B158,0)=4,"Low","Very Low"))))))</f>
        <v>Very High</v>
      </c>
    </row>
    <row r="159" spans="1:9" x14ac:dyDescent="0.25">
      <c r="A159" s="189" t="str">
        <f>Lists!C:C</f>
        <v>YEM002</v>
      </c>
      <c r="B159" s="190">
        <f t="shared" si="16"/>
        <v>1</v>
      </c>
      <c r="C159" s="190">
        <f t="shared" si="17"/>
        <v>2.5</v>
      </c>
      <c r="D159" s="190">
        <f t="shared" si="18"/>
        <v>0.6</v>
      </c>
      <c r="E159" s="190">
        <f t="shared" si="19"/>
        <v>0</v>
      </c>
      <c r="F159" s="190">
        <f>'Data Reliability'!B159</f>
        <v>2</v>
      </c>
      <c r="G159" s="191">
        <f>Reliability_updated!V159</f>
        <v>46.5</v>
      </c>
      <c r="H159" s="191">
        <f>'Data Reliability'!C159</f>
        <v>0</v>
      </c>
      <c r="I159" t="str">
        <f>IF(Reliability!B159="x","x",(IF(ROUNDUP(Reliability!B159,0)=1,"Very High",IF(ROUNDUP(Reliability!B159,0)=2,"High",IF(ROUNDUP(Reliability!B159,0)=3,"Medium",IF(ROUNDUP(Reliability!B159,0)=4,"Low","Very Low"))))))</f>
        <v>Very High</v>
      </c>
    </row>
    <row r="160" spans="1:9" x14ac:dyDescent="0.25">
      <c r="A160" s="189" t="str">
        <f>Lists!C:C</f>
        <v>ZMB002</v>
      </c>
      <c r="B160" s="190">
        <f t="shared" si="16"/>
        <v>1.7</v>
      </c>
      <c r="C160" s="190">
        <f t="shared" si="17"/>
        <v>0.5</v>
      </c>
      <c r="D160" s="190">
        <f t="shared" si="18"/>
        <v>4.5</v>
      </c>
      <c r="E160" s="190">
        <f t="shared" si="19"/>
        <v>0</v>
      </c>
      <c r="F160" s="190">
        <f>'Data Reliability'!B160</f>
        <v>1.2</v>
      </c>
      <c r="G160" s="191">
        <f>Reliability_updated!V160</f>
        <v>328.4</v>
      </c>
      <c r="H160" s="191">
        <f>'Data Reliability'!C160</f>
        <v>0</v>
      </c>
      <c r="I160" t="str">
        <f>IF(Reliability!B160="x","x",(IF(ROUNDUP(Reliability!B160,0)=1,"Very High",IF(ROUNDUP(Reliability!B160,0)=2,"High",IF(ROUNDUP(Reliability!B160,0)=3,"Medium",IF(ROUNDUP(Reliability!B160,0)=4,"Low","Very Low"))))))</f>
        <v>High</v>
      </c>
    </row>
    <row r="161" spans="1:9" x14ac:dyDescent="0.25">
      <c r="A161" s="189" t="str">
        <f>Lists!C:C</f>
        <v>ZWE001</v>
      </c>
      <c r="B161" s="190">
        <f t="shared" si="16"/>
        <v>0.8</v>
      </c>
      <c r="C161" s="190">
        <f t="shared" si="17"/>
        <v>1.5</v>
      </c>
      <c r="D161" s="190">
        <f t="shared" si="18"/>
        <v>0.8</v>
      </c>
      <c r="E161" s="190">
        <f t="shared" si="19"/>
        <v>0</v>
      </c>
      <c r="F161" s="190">
        <f>'Data Reliability'!B161</f>
        <v>1.6</v>
      </c>
      <c r="G161" s="191">
        <f>Reliability_updated!V161</f>
        <v>62.7</v>
      </c>
      <c r="H161" s="191">
        <f>'Data Reliability'!C161</f>
        <v>0</v>
      </c>
      <c r="I161" t="str">
        <f>IF(Reliability!B161="x","x",(IF(ROUNDUP(Reliability!B161,0)=1,"Very High",IF(ROUNDUP(Reliability!B161,0)=2,"High",IF(ROUNDUP(Reliability!B161,0)=3,"Medium",IF(ROUNDUP(Reliability!B161,0)=4,"Low","Very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zoomScale="80" zoomScaleNormal="80"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58" t="s">
        <v>2</v>
      </c>
      <c r="B1" s="259" t="s">
        <v>8507</v>
      </c>
      <c r="C1" s="260" t="s">
        <v>8650</v>
      </c>
      <c r="D1" s="260" t="s">
        <v>8651</v>
      </c>
      <c r="E1" s="260" t="s">
        <v>8565</v>
      </c>
      <c r="F1" s="260" t="s">
        <v>8562</v>
      </c>
      <c r="G1" s="260" t="s">
        <v>8652</v>
      </c>
      <c r="H1" s="260" t="s">
        <v>8568</v>
      </c>
      <c r="I1" s="260" t="s">
        <v>8653</v>
      </c>
      <c r="J1" s="260" t="s">
        <v>8654</v>
      </c>
      <c r="K1" s="260" t="s">
        <v>8575</v>
      </c>
      <c r="L1" s="260" t="s">
        <v>8576</v>
      </c>
      <c r="M1" s="260" t="s">
        <v>8655</v>
      </c>
      <c r="N1" s="260" t="s">
        <v>8656</v>
      </c>
      <c r="O1" s="260" t="s">
        <v>8657</v>
      </c>
      <c r="P1" s="260" t="s">
        <v>8658</v>
      </c>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1"/>
      <c r="AZ1" s="261"/>
      <c r="BA1" s="261"/>
      <c r="BB1" s="261"/>
      <c r="BC1" s="261"/>
      <c r="BD1" s="261"/>
      <c r="BE1" s="261"/>
      <c r="BF1" s="261"/>
      <c r="BG1" s="261"/>
      <c r="BH1" s="261"/>
      <c r="BI1" s="261"/>
      <c r="BJ1" s="261"/>
      <c r="BK1" s="261"/>
      <c r="BL1" s="261"/>
      <c r="BM1" s="261"/>
      <c r="BN1" s="261"/>
      <c r="BO1" s="261"/>
      <c r="BP1" s="261"/>
      <c r="BQ1" s="261"/>
      <c r="BR1" s="261"/>
      <c r="BS1" s="261"/>
      <c r="BT1" s="261"/>
      <c r="BU1" s="261"/>
      <c r="BV1" s="261"/>
      <c r="BW1" s="261"/>
      <c r="BX1" s="261"/>
      <c r="BY1" s="261"/>
      <c r="BZ1" s="261"/>
      <c r="CA1" s="261"/>
      <c r="CB1" s="261"/>
      <c r="CC1" s="261"/>
      <c r="CD1" s="261"/>
      <c r="CE1" s="261"/>
      <c r="CF1" s="261"/>
      <c r="CG1" s="261"/>
      <c r="CH1" s="261"/>
      <c r="CI1" s="261"/>
      <c r="CJ1" s="261"/>
      <c r="CK1" s="261"/>
      <c r="CL1" s="261"/>
      <c r="CM1" s="261"/>
      <c r="CN1" s="261"/>
      <c r="CO1" s="261"/>
      <c r="CP1" s="261"/>
      <c r="CQ1" s="261"/>
      <c r="CR1" s="261"/>
      <c r="CS1" s="261"/>
      <c r="CT1" s="261"/>
      <c r="CU1" s="261"/>
      <c r="CV1" s="261"/>
      <c r="CW1" s="261"/>
      <c r="CX1" s="261"/>
      <c r="CY1" s="261"/>
      <c r="CZ1" s="261"/>
      <c r="DA1" s="261"/>
      <c r="DB1" s="261"/>
      <c r="DC1" s="261"/>
      <c r="DD1" s="261"/>
      <c r="DE1" s="261"/>
      <c r="DF1" s="261"/>
      <c r="DG1" s="261"/>
      <c r="DH1" s="261"/>
      <c r="DI1" s="261"/>
      <c r="DJ1" s="261"/>
      <c r="DK1" s="261"/>
      <c r="DL1" s="261"/>
    </row>
    <row r="2" spans="1:116" ht="30" customHeight="1" x14ac:dyDescent="0.25">
      <c r="A2" s="262" t="s">
        <v>8659</v>
      </c>
      <c r="B2" s="263"/>
      <c r="C2" s="264" t="s">
        <v>8660</v>
      </c>
      <c r="D2" s="264" t="s">
        <v>8661</v>
      </c>
      <c r="E2" s="264" t="s">
        <v>8662</v>
      </c>
      <c r="F2" s="264" t="s">
        <v>8663</v>
      </c>
      <c r="G2" s="264" t="s">
        <v>8664</v>
      </c>
      <c r="H2" s="264" t="s">
        <v>8665</v>
      </c>
      <c r="I2" s="264" t="s">
        <v>8666</v>
      </c>
      <c r="J2" s="264" t="s">
        <v>8663</v>
      </c>
      <c r="K2" s="264" t="s">
        <v>8666</v>
      </c>
      <c r="L2" s="264" t="s">
        <v>8663</v>
      </c>
      <c r="M2" s="264" t="s">
        <v>8663</v>
      </c>
      <c r="N2" s="264" t="s">
        <v>8666</v>
      </c>
      <c r="O2" s="264" t="s">
        <v>8663</v>
      </c>
      <c r="P2" s="264"/>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1"/>
      <c r="AV2" s="261"/>
      <c r="AW2" s="261"/>
      <c r="AX2" s="261"/>
      <c r="AY2" s="261"/>
      <c r="AZ2" s="261"/>
      <c r="BA2" s="261"/>
      <c r="BB2" s="261"/>
      <c r="BC2" s="261"/>
      <c r="BD2" s="261"/>
      <c r="BE2" s="261"/>
      <c r="BF2" s="261"/>
      <c r="BG2" s="261"/>
      <c r="BH2" s="261"/>
      <c r="BI2" s="261"/>
      <c r="BJ2" s="261"/>
      <c r="BK2" s="261"/>
      <c r="BL2" s="261"/>
      <c r="BM2" s="261"/>
      <c r="BN2" s="261"/>
      <c r="BO2" s="261"/>
      <c r="BP2" s="261"/>
      <c r="BQ2" s="261"/>
      <c r="BR2" s="261"/>
      <c r="BS2" s="261"/>
      <c r="BT2" s="261"/>
      <c r="BU2" s="261"/>
      <c r="BV2" s="261"/>
      <c r="BW2" s="261"/>
      <c r="BX2" s="261"/>
      <c r="BY2" s="261"/>
      <c r="BZ2" s="261"/>
      <c r="CA2" s="261"/>
      <c r="CB2" s="261"/>
      <c r="CC2" s="261"/>
      <c r="CD2" s="261"/>
      <c r="CE2" s="261"/>
      <c r="CF2" s="261"/>
      <c r="CG2" s="261"/>
      <c r="CH2" s="261"/>
      <c r="CI2" s="261"/>
      <c r="CJ2" s="261"/>
      <c r="CK2" s="261"/>
      <c r="CL2" s="261"/>
      <c r="CM2" s="261"/>
      <c r="CN2" s="261"/>
      <c r="CO2" s="261"/>
      <c r="CP2" s="261"/>
      <c r="CQ2" s="261"/>
      <c r="CR2" s="261"/>
      <c r="CS2" s="261"/>
      <c r="CT2" s="261"/>
      <c r="CU2" s="261"/>
      <c r="CV2" s="261"/>
      <c r="CW2" s="261"/>
      <c r="CX2" s="261"/>
      <c r="CY2" s="261"/>
      <c r="CZ2" s="261"/>
      <c r="DA2" s="261"/>
      <c r="DB2" s="261"/>
      <c r="DC2" s="261"/>
      <c r="DD2" s="261"/>
      <c r="DE2" s="261"/>
      <c r="DF2" s="261"/>
      <c r="DG2" s="261"/>
      <c r="DH2" s="261"/>
      <c r="DI2" s="261"/>
      <c r="DJ2" s="261"/>
      <c r="DK2" s="261"/>
      <c r="DL2" s="261"/>
    </row>
    <row r="3" spans="1:116" x14ac:dyDescent="0.25">
      <c r="A3" s="262" t="s">
        <v>8667</v>
      </c>
      <c r="B3" s="263"/>
      <c r="C3" s="265" t="s">
        <v>8668</v>
      </c>
      <c r="D3" s="265" t="s">
        <v>8668</v>
      </c>
      <c r="E3" s="265" t="s">
        <v>8669</v>
      </c>
      <c r="F3" s="265" t="s">
        <v>8668</v>
      </c>
      <c r="G3" s="265" t="s">
        <v>8668</v>
      </c>
      <c r="H3" s="265" t="s">
        <v>8668</v>
      </c>
      <c r="I3" s="265" t="s">
        <v>8668</v>
      </c>
      <c r="J3" s="265" t="s">
        <v>8642</v>
      </c>
      <c r="K3" s="265" t="s">
        <v>8668</v>
      </c>
      <c r="L3" s="265" t="s">
        <v>8668</v>
      </c>
      <c r="M3" s="265" t="s">
        <v>8668</v>
      </c>
      <c r="N3" s="265" t="s">
        <v>8668</v>
      </c>
      <c r="O3" s="265" t="s">
        <v>8642</v>
      </c>
      <c r="P3" s="265" t="s">
        <v>8641</v>
      </c>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c r="BV3" s="261"/>
      <c r="BW3" s="261"/>
      <c r="BX3" s="261"/>
      <c r="BY3" s="261"/>
      <c r="BZ3" s="261"/>
      <c r="CA3" s="261"/>
      <c r="CB3" s="261"/>
      <c r="CC3" s="261"/>
      <c r="CD3" s="261"/>
      <c r="CE3" s="261"/>
      <c r="CF3" s="261"/>
      <c r="CG3" s="261"/>
      <c r="CH3" s="261"/>
      <c r="CI3" s="261"/>
      <c r="CJ3" s="261"/>
      <c r="CK3" s="261"/>
      <c r="CL3" s="261"/>
      <c r="CM3" s="261"/>
      <c r="CN3" s="261"/>
      <c r="CO3" s="261"/>
      <c r="CP3" s="261"/>
      <c r="CQ3" s="261"/>
      <c r="CR3" s="261"/>
      <c r="CS3" s="261"/>
      <c r="CT3" s="261"/>
      <c r="CU3" s="261"/>
      <c r="CV3" s="261"/>
      <c r="CW3" s="261"/>
      <c r="CX3" s="261"/>
      <c r="CY3" s="261"/>
      <c r="CZ3" s="261"/>
      <c r="DA3" s="261"/>
      <c r="DB3" s="261"/>
      <c r="DC3" s="261"/>
      <c r="DD3" s="261"/>
      <c r="DE3" s="261"/>
      <c r="DF3" s="261"/>
      <c r="DG3" s="261"/>
      <c r="DH3" s="261"/>
      <c r="DI3" s="261"/>
      <c r="DJ3" s="261"/>
      <c r="DK3" s="261"/>
      <c r="DL3" s="261"/>
    </row>
    <row r="4" spans="1:116" x14ac:dyDescent="0.25">
      <c r="A4" s="262" t="s">
        <v>62</v>
      </c>
      <c r="B4" s="263" t="s">
        <v>8670</v>
      </c>
      <c r="C4" s="266">
        <v>0.74978600340000001</v>
      </c>
      <c r="D4" s="267">
        <v>4</v>
      </c>
      <c r="E4" s="266">
        <v>0</v>
      </c>
      <c r="F4" s="266">
        <v>3.2833333332999999</v>
      </c>
      <c r="G4" s="266">
        <v>0.57474170609999997</v>
      </c>
      <c r="H4" s="266" t="s">
        <v>14</v>
      </c>
      <c r="I4" s="267">
        <v>5</v>
      </c>
      <c r="J4" s="267">
        <f>IFERROR(VLOOKUP($B4,'Core Indicators'!$E$3:$EU$906,147,FALSE),"x")</f>
        <v>893</v>
      </c>
      <c r="K4" s="268">
        <v>-1.7135269641999999</v>
      </c>
      <c r="L4" s="266">
        <v>3</v>
      </c>
      <c r="M4" s="267">
        <v>27</v>
      </c>
      <c r="N4" s="267">
        <v>16</v>
      </c>
      <c r="O4" s="267">
        <f>IFERROR(VLOOKUP(B4,'Core Indicators'!$E$3:$G$9906,3,FALSE),"x")</f>
        <v>43100000</v>
      </c>
      <c r="P4" s="267">
        <v>652860</v>
      </c>
      <c r="Q4" s="261"/>
      <c r="R4" s="261"/>
      <c r="S4" s="261"/>
      <c r="T4" s="261"/>
      <c r="U4" s="261"/>
      <c r="V4" s="261"/>
      <c r="W4" s="261"/>
      <c r="X4" s="261"/>
      <c r="Y4" s="261"/>
      <c r="Z4" s="261"/>
      <c r="AA4" s="261"/>
      <c r="AB4" s="261"/>
      <c r="AC4" s="261"/>
      <c r="AD4" s="261"/>
      <c r="AE4" s="261"/>
      <c r="AF4" s="261"/>
      <c r="AG4" s="261"/>
      <c r="AH4" s="261"/>
      <c r="AI4" s="261"/>
      <c r="AJ4" s="261"/>
      <c r="AK4" s="261"/>
      <c r="AL4" s="261"/>
      <c r="AM4" s="261"/>
      <c r="AN4" s="261"/>
      <c r="AO4" s="261"/>
      <c r="AP4" s="261"/>
      <c r="AQ4" s="261"/>
      <c r="AR4" s="261"/>
      <c r="AS4" s="261"/>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1"/>
      <c r="BU4" s="261"/>
      <c r="BV4" s="261"/>
      <c r="BW4" s="261"/>
      <c r="BX4" s="261"/>
      <c r="BY4" s="261"/>
      <c r="BZ4" s="261"/>
      <c r="CA4" s="261"/>
      <c r="CB4" s="261"/>
      <c r="CC4" s="261"/>
      <c r="CD4" s="261"/>
      <c r="CE4" s="261"/>
      <c r="CF4" s="261"/>
      <c r="CG4" s="261"/>
      <c r="CH4" s="261"/>
      <c r="CI4" s="261"/>
      <c r="CJ4" s="261"/>
      <c r="CK4" s="261"/>
      <c r="CL4" s="261"/>
      <c r="CM4" s="261"/>
      <c r="CN4" s="261"/>
      <c r="CO4" s="261"/>
      <c r="CP4" s="261"/>
      <c r="CQ4" s="261"/>
      <c r="CR4" s="261"/>
      <c r="CS4" s="261"/>
      <c r="CT4" s="261"/>
      <c r="CU4" s="261"/>
      <c r="CV4" s="261"/>
      <c r="CW4" s="261"/>
      <c r="CX4" s="261"/>
      <c r="CY4" s="261"/>
      <c r="CZ4" s="261"/>
      <c r="DA4" s="261"/>
      <c r="DB4" s="261"/>
      <c r="DC4" s="261"/>
      <c r="DD4" s="261"/>
      <c r="DE4" s="261"/>
      <c r="DF4" s="261"/>
      <c r="DG4" s="261"/>
      <c r="DH4" s="261"/>
      <c r="DI4" s="261"/>
      <c r="DJ4" s="261"/>
      <c r="DK4" s="261"/>
      <c r="DL4" s="261"/>
    </row>
    <row r="5" spans="1:116" x14ac:dyDescent="0.25">
      <c r="A5" s="262" t="s">
        <v>1394</v>
      </c>
      <c r="B5" s="263" t="s">
        <v>8671</v>
      </c>
      <c r="C5" s="266">
        <v>0.76260000920000004</v>
      </c>
      <c r="D5" s="267">
        <v>4</v>
      </c>
      <c r="E5" s="266">
        <v>0.62</v>
      </c>
      <c r="F5" s="266">
        <v>4.6500000000000004</v>
      </c>
      <c r="G5" s="266">
        <v>0.57799890379999996</v>
      </c>
      <c r="H5" s="266">
        <v>51.3</v>
      </c>
      <c r="I5" s="267">
        <v>3</v>
      </c>
      <c r="J5" s="267">
        <f>IFERROR(VLOOKUP($B5,'Core Indicators'!$E$3:$EU$906,147,FALSE),"x")</f>
        <v>4</v>
      </c>
      <c r="K5" s="268">
        <v>-1.0543431044</v>
      </c>
      <c r="L5" s="266">
        <v>3.75</v>
      </c>
      <c r="M5" s="267">
        <v>32</v>
      </c>
      <c r="N5" s="267">
        <v>26</v>
      </c>
      <c r="O5" s="267">
        <f>IFERROR(VLOOKUP(B5,'Core Indicators'!$E$3:$G$9906,3,FALSE),"x")</f>
        <v>34500000</v>
      </c>
      <c r="P5" s="267">
        <v>1246700</v>
      </c>
      <c r="Q5" s="261"/>
      <c r="R5" s="261"/>
      <c r="S5" s="261"/>
      <c r="T5" s="261"/>
      <c r="U5" s="261"/>
      <c r="V5" s="261"/>
      <c r="W5" s="261"/>
      <c r="X5" s="261"/>
      <c r="Y5" s="261"/>
      <c r="Z5" s="261"/>
      <c r="AA5" s="261"/>
      <c r="AB5" s="261"/>
      <c r="AC5" s="261"/>
      <c r="AD5" s="261"/>
      <c r="AE5" s="261"/>
      <c r="AF5" s="261"/>
      <c r="AG5" s="261"/>
      <c r="AH5" s="261"/>
      <c r="AI5" s="261"/>
      <c r="AJ5" s="261"/>
      <c r="AK5" s="261"/>
      <c r="AL5" s="261"/>
      <c r="AM5" s="261"/>
      <c r="AN5" s="261"/>
      <c r="AO5" s="261"/>
      <c r="AP5" s="261"/>
      <c r="AQ5" s="261"/>
      <c r="AR5" s="261"/>
      <c r="AS5" s="261"/>
      <c r="AT5" s="261"/>
      <c r="AU5" s="261"/>
      <c r="AV5" s="261"/>
      <c r="AW5" s="261"/>
      <c r="AX5" s="261"/>
      <c r="AY5" s="261"/>
      <c r="AZ5" s="261"/>
      <c r="BA5" s="261"/>
      <c r="BB5" s="261"/>
      <c r="BC5" s="261"/>
      <c r="BD5" s="261"/>
      <c r="BE5" s="261"/>
      <c r="BF5" s="261"/>
      <c r="BG5" s="261"/>
      <c r="BH5" s="261"/>
      <c r="BI5" s="261"/>
      <c r="BJ5" s="261"/>
      <c r="BK5" s="261"/>
      <c r="BL5" s="261"/>
      <c r="BM5" s="261"/>
      <c r="BN5" s="261"/>
      <c r="BO5" s="261"/>
      <c r="BP5" s="261"/>
      <c r="BQ5" s="261"/>
      <c r="BR5" s="261"/>
      <c r="BS5" s="261"/>
      <c r="BT5" s="261"/>
      <c r="BU5" s="261"/>
      <c r="BV5" s="261"/>
      <c r="BW5" s="261"/>
      <c r="BX5" s="261"/>
      <c r="BY5" s="261"/>
      <c r="BZ5" s="261"/>
      <c r="CA5" s="261"/>
      <c r="CB5" s="261"/>
      <c r="CC5" s="261"/>
      <c r="CD5" s="261"/>
      <c r="CE5" s="261"/>
      <c r="CF5" s="261"/>
      <c r="CG5" s="261"/>
      <c r="CH5" s="261"/>
      <c r="CI5" s="261"/>
      <c r="CJ5" s="261"/>
      <c r="CK5" s="261"/>
      <c r="CL5" s="261"/>
      <c r="CM5" s="261"/>
      <c r="CN5" s="261"/>
      <c r="CO5" s="261"/>
      <c r="CP5" s="261"/>
      <c r="CQ5" s="261"/>
      <c r="CR5" s="261"/>
      <c r="CS5" s="261"/>
      <c r="CT5" s="261"/>
      <c r="CU5" s="261"/>
      <c r="CV5" s="261"/>
      <c r="CW5" s="261"/>
      <c r="CX5" s="261"/>
      <c r="CY5" s="261"/>
      <c r="CZ5" s="261"/>
      <c r="DA5" s="261"/>
      <c r="DB5" s="261"/>
      <c r="DC5" s="261"/>
      <c r="DD5" s="261"/>
      <c r="DE5" s="261"/>
      <c r="DF5" s="261"/>
      <c r="DG5" s="261"/>
      <c r="DH5" s="261"/>
      <c r="DI5" s="261"/>
      <c r="DJ5" s="261"/>
      <c r="DK5" s="261"/>
      <c r="DL5" s="261"/>
    </row>
    <row r="6" spans="1:116" x14ac:dyDescent="0.25">
      <c r="A6" s="262" t="s">
        <v>8672</v>
      </c>
      <c r="B6" s="263" t="s">
        <v>8673</v>
      </c>
      <c r="C6" s="266">
        <v>0.32080001200000002</v>
      </c>
      <c r="D6" s="267">
        <v>9</v>
      </c>
      <c r="E6" s="266">
        <v>0.04</v>
      </c>
      <c r="F6" s="266">
        <v>7.15</v>
      </c>
      <c r="G6" s="266">
        <v>0.2340778537</v>
      </c>
      <c r="H6" s="266">
        <v>33.200000000000003</v>
      </c>
      <c r="I6" s="267">
        <v>3</v>
      </c>
      <c r="J6" s="267" t="str">
        <f>IFERROR(VLOOKUP($B6,'Core Indicators'!$E$3:$EU$906,147,FALSE),"x")</f>
        <v>x</v>
      </c>
      <c r="K6" s="268">
        <v>-0.41117939349999999</v>
      </c>
      <c r="L6" s="266">
        <v>5.5</v>
      </c>
      <c r="M6" s="267">
        <v>67</v>
      </c>
      <c r="N6" s="267">
        <v>35</v>
      </c>
      <c r="O6" s="267" t="str">
        <f>IFERROR(VLOOKUP(B6,'Core Indicators'!$E$3:$G$9906,3,FALSE),"x")</f>
        <v>x</v>
      </c>
      <c r="P6" s="267">
        <v>27400</v>
      </c>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1"/>
      <c r="BL6" s="261"/>
      <c r="BM6" s="261"/>
      <c r="BN6" s="261"/>
      <c r="BO6" s="261"/>
      <c r="BP6" s="261"/>
      <c r="BQ6" s="261"/>
      <c r="BR6" s="261"/>
      <c r="BS6" s="261"/>
      <c r="BT6" s="261"/>
      <c r="BU6" s="261"/>
      <c r="BV6" s="261"/>
      <c r="BW6" s="261"/>
      <c r="BX6" s="261"/>
      <c r="BY6" s="261"/>
      <c r="BZ6" s="261"/>
      <c r="CA6" s="261"/>
      <c r="CB6" s="261"/>
      <c r="CC6" s="261"/>
      <c r="CD6" s="261"/>
      <c r="CE6" s="261"/>
      <c r="CF6" s="261"/>
      <c r="CG6" s="261"/>
      <c r="CH6" s="261"/>
      <c r="CI6" s="261"/>
      <c r="CJ6" s="261"/>
      <c r="CK6" s="261"/>
      <c r="CL6" s="261"/>
      <c r="CM6" s="261"/>
      <c r="CN6" s="261"/>
      <c r="CO6" s="261"/>
      <c r="CP6" s="261"/>
      <c r="CQ6" s="261"/>
      <c r="CR6" s="261"/>
      <c r="CS6" s="261"/>
      <c r="CT6" s="261"/>
      <c r="CU6" s="261"/>
      <c r="CV6" s="261"/>
      <c r="CW6" s="261"/>
      <c r="CX6" s="261"/>
      <c r="CY6" s="261"/>
      <c r="CZ6" s="261"/>
      <c r="DA6" s="261"/>
      <c r="DB6" s="261"/>
      <c r="DC6" s="261"/>
      <c r="DD6" s="261"/>
      <c r="DE6" s="261"/>
      <c r="DF6" s="261"/>
      <c r="DG6" s="261"/>
      <c r="DH6" s="261"/>
      <c r="DI6" s="261"/>
      <c r="DJ6" s="261"/>
      <c r="DK6" s="261"/>
      <c r="DL6" s="261"/>
    </row>
    <row r="7" spans="1:116" x14ac:dyDescent="0.25">
      <c r="A7" s="262" t="s">
        <v>8674</v>
      </c>
      <c r="B7" s="263" t="s">
        <v>8675</v>
      </c>
      <c r="C7" s="266">
        <v>0.98560000059999997</v>
      </c>
      <c r="D7" s="267">
        <v>1</v>
      </c>
      <c r="E7" s="266">
        <v>0</v>
      </c>
      <c r="F7" s="266">
        <v>3.9</v>
      </c>
      <c r="G7" s="266">
        <v>0.1130989843</v>
      </c>
      <c r="H7" s="266">
        <v>26</v>
      </c>
      <c r="I7" s="267">
        <v>0</v>
      </c>
      <c r="J7" s="267" t="str">
        <f>IFERROR(VLOOKUP($B7,'Core Indicators'!$E$3:$EU$906,147,FALSE),"x")</f>
        <v>x</v>
      </c>
      <c r="K7" s="268">
        <v>0.84021884200000008</v>
      </c>
      <c r="L7" s="266">
        <v>4.25</v>
      </c>
      <c r="M7" s="267">
        <v>17</v>
      </c>
      <c r="N7" s="267">
        <v>71</v>
      </c>
      <c r="O7" s="267" t="str">
        <f>IFERROR(VLOOKUP(B7,'Core Indicators'!$E$3:$G$9906,3,FALSE),"x")</f>
        <v>x</v>
      </c>
      <c r="P7" s="267">
        <v>83600</v>
      </c>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1"/>
      <c r="BL7" s="261"/>
      <c r="BM7" s="261"/>
      <c r="BN7" s="261"/>
      <c r="BO7" s="261"/>
      <c r="BP7" s="261"/>
      <c r="BQ7" s="261"/>
      <c r="BR7" s="261"/>
      <c r="BS7" s="261"/>
      <c r="BT7" s="261"/>
      <c r="BU7" s="261"/>
      <c r="BV7" s="261"/>
      <c r="BW7" s="261"/>
      <c r="BX7" s="261"/>
      <c r="BY7" s="261"/>
      <c r="BZ7" s="261"/>
      <c r="CA7" s="261"/>
      <c r="CB7" s="261"/>
      <c r="CC7" s="261"/>
      <c r="CD7" s="261"/>
      <c r="CE7" s="261"/>
      <c r="CF7" s="261"/>
      <c r="CG7" s="261"/>
      <c r="CH7" s="261"/>
      <c r="CI7" s="261"/>
      <c r="CJ7" s="261"/>
      <c r="CK7" s="261"/>
      <c r="CL7" s="261"/>
      <c r="CM7" s="261"/>
      <c r="CN7" s="261"/>
      <c r="CO7" s="261"/>
      <c r="CP7" s="261"/>
      <c r="CQ7" s="261"/>
      <c r="CR7" s="261"/>
      <c r="CS7" s="261"/>
      <c r="CT7" s="261"/>
      <c r="CU7" s="261"/>
      <c r="CV7" s="261"/>
      <c r="CW7" s="261"/>
      <c r="CX7" s="261"/>
      <c r="CY7" s="261"/>
      <c r="CZ7" s="261"/>
      <c r="DA7" s="261"/>
      <c r="DB7" s="261"/>
      <c r="DC7" s="261"/>
      <c r="DD7" s="261"/>
      <c r="DE7" s="261"/>
      <c r="DF7" s="261"/>
      <c r="DG7" s="261"/>
      <c r="DH7" s="261"/>
      <c r="DI7" s="261"/>
      <c r="DJ7" s="261"/>
      <c r="DK7" s="261"/>
      <c r="DL7" s="261"/>
    </row>
    <row r="8" spans="1:116" x14ac:dyDescent="0.25">
      <c r="A8" s="262" t="s">
        <v>8676</v>
      </c>
      <c r="B8" s="263" t="s">
        <v>8677</v>
      </c>
      <c r="C8" s="266">
        <v>5.8874944500000012E-2</v>
      </c>
      <c r="D8" s="267">
        <v>12</v>
      </c>
      <c r="E8" s="266">
        <v>0.01</v>
      </c>
      <c r="F8" s="266">
        <v>8.15</v>
      </c>
      <c r="G8" s="266">
        <v>0.35376096779999999</v>
      </c>
      <c r="H8" s="266">
        <v>42.9</v>
      </c>
      <c r="I8" s="267">
        <v>0</v>
      </c>
      <c r="J8" s="267" t="str">
        <f>IFERROR(VLOOKUP($B8,'Core Indicators'!$E$3:$EU$906,147,FALSE),"x")</f>
        <v>x</v>
      </c>
      <c r="K8" s="268">
        <v>-0.43072563409999998</v>
      </c>
      <c r="L8" s="266">
        <v>7.5</v>
      </c>
      <c r="M8" s="267">
        <v>85</v>
      </c>
      <c r="N8" s="267">
        <v>45</v>
      </c>
      <c r="O8" s="267" t="str">
        <f>IFERROR(VLOOKUP(B8,'Core Indicators'!$E$3:$G$9906,3,FALSE),"x")</f>
        <v>x</v>
      </c>
      <c r="P8" s="267">
        <v>2736690</v>
      </c>
      <c r="Q8" s="261"/>
      <c r="R8" s="261"/>
      <c r="S8" s="261"/>
      <c r="T8" s="261"/>
      <c r="U8" s="261"/>
      <c r="V8" s="261"/>
      <c r="W8" s="261"/>
      <c r="X8" s="261"/>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c r="BK8" s="261"/>
      <c r="BL8" s="261"/>
      <c r="BM8" s="261"/>
      <c r="BN8" s="261"/>
      <c r="BO8" s="261"/>
      <c r="BP8" s="261"/>
      <c r="BQ8" s="261"/>
      <c r="BR8" s="261"/>
      <c r="BS8" s="261"/>
      <c r="BT8" s="261"/>
      <c r="BU8" s="261"/>
      <c r="BV8" s="261"/>
      <c r="BW8" s="261"/>
      <c r="BX8" s="261"/>
      <c r="BY8" s="261"/>
      <c r="BZ8" s="261"/>
      <c r="CA8" s="261"/>
      <c r="CB8" s="261"/>
      <c r="CC8" s="261"/>
      <c r="CD8" s="261"/>
      <c r="CE8" s="261"/>
      <c r="CF8" s="261"/>
      <c r="CG8" s="261"/>
      <c r="CH8" s="261"/>
      <c r="CI8" s="261"/>
      <c r="CJ8" s="261"/>
      <c r="CK8" s="261"/>
      <c r="CL8" s="261"/>
      <c r="CM8" s="261"/>
      <c r="CN8" s="261"/>
      <c r="CO8" s="261"/>
      <c r="CP8" s="261"/>
      <c r="CQ8" s="261"/>
      <c r="CR8" s="261"/>
      <c r="CS8" s="261"/>
      <c r="CT8" s="261"/>
      <c r="CU8" s="261"/>
      <c r="CV8" s="261"/>
      <c r="CW8" s="261"/>
      <c r="CX8" s="261"/>
      <c r="CY8" s="261"/>
      <c r="CZ8" s="261"/>
      <c r="DA8" s="261"/>
      <c r="DB8" s="261"/>
      <c r="DC8" s="261"/>
      <c r="DD8" s="261"/>
      <c r="DE8" s="261"/>
      <c r="DF8" s="261"/>
      <c r="DG8" s="261"/>
      <c r="DH8" s="261"/>
      <c r="DI8" s="261"/>
      <c r="DJ8" s="261"/>
      <c r="DK8" s="261"/>
      <c r="DL8" s="261"/>
    </row>
    <row r="9" spans="1:116" x14ac:dyDescent="0.25">
      <c r="A9" s="262" t="s">
        <v>1140</v>
      </c>
      <c r="B9" s="263" t="s">
        <v>8678</v>
      </c>
      <c r="C9" s="266">
        <v>4.13892441E-2</v>
      </c>
      <c r="D9" s="267">
        <v>6</v>
      </c>
      <c r="E9" s="266">
        <v>1.7999999999999999E-2</v>
      </c>
      <c r="F9" s="266">
        <v>7.1</v>
      </c>
      <c r="G9" s="266">
        <v>0.25869431790000003</v>
      </c>
      <c r="H9" s="266">
        <v>29.9</v>
      </c>
      <c r="I9" s="267">
        <v>3</v>
      </c>
      <c r="J9" s="267">
        <f>IFERROR(VLOOKUP($B9,'Core Indicators'!$E$3:$EU$906,147,FALSE),"x")</f>
        <v>3</v>
      </c>
      <c r="K9" s="268">
        <v>-0.1312757581</v>
      </c>
      <c r="L9" s="266">
        <v>6</v>
      </c>
      <c r="M9" s="267">
        <v>53</v>
      </c>
      <c r="N9" s="267">
        <v>42</v>
      </c>
      <c r="O9" s="267">
        <f>IFERROR(VLOOKUP(B9,'Core Indicators'!$E$3:$G$9906,3,FALSE),"x")</f>
        <v>2988000</v>
      </c>
      <c r="P9" s="267">
        <v>28470</v>
      </c>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61"/>
      <c r="AU9" s="261"/>
      <c r="AV9" s="261"/>
      <c r="AW9" s="261"/>
      <c r="AX9" s="261"/>
      <c r="AY9" s="261"/>
      <c r="AZ9" s="261"/>
      <c r="BA9" s="261"/>
      <c r="BB9" s="261"/>
      <c r="BC9" s="261"/>
      <c r="BD9" s="261"/>
      <c r="BE9" s="261"/>
      <c r="BF9" s="261"/>
      <c r="BG9" s="261"/>
      <c r="BH9" s="261"/>
      <c r="BI9" s="261"/>
      <c r="BJ9" s="261"/>
      <c r="BK9" s="261"/>
      <c r="BL9" s="261"/>
      <c r="BM9" s="261"/>
      <c r="BN9" s="261"/>
      <c r="BO9" s="261"/>
      <c r="BP9" s="261"/>
      <c r="BQ9" s="261"/>
      <c r="BR9" s="261"/>
      <c r="BS9" s="261"/>
      <c r="BT9" s="261"/>
      <c r="BU9" s="261"/>
      <c r="BV9" s="261"/>
      <c r="BW9" s="261"/>
      <c r="BX9" s="261"/>
      <c r="BY9" s="261"/>
      <c r="BZ9" s="261"/>
      <c r="CA9" s="261"/>
      <c r="CB9" s="261"/>
      <c r="CC9" s="261"/>
      <c r="CD9" s="261"/>
      <c r="CE9" s="261"/>
      <c r="CF9" s="261"/>
      <c r="CG9" s="261"/>
      <c r="CH9" s="261"/>
      <c r="CI9" s="261"/>
      <c r="CJ9" s="261"/>
      <c r="CK9" s="261"/>
      <c r="CL9" s="261"/>
      <c r="CM9" s="261"/>
      <c r="CN9" s="261"/>
      <c r="CO9" s="261"/>
      <c r="CP9" s="261"/>
      <c r="CQ9" s="261"/>
      <c r="CR9" s="261"/>
      <c r="CS9" s="261"/>
      <c r="CT9" s="261"/>
      <c r="CU9" s="261"/>
      <c r="CV9" s="261"/>
      <c r="CW9" s="261"/>
      <c r="CX9" s="261"/>
      <c r="CY9" s="261"/>
      <c r="CZ9" s="261"/>
      <c r="DA9" s="261"/>
      <c r="DB9" s="261"/>
      <c r="DC9" s="261"/>
      <c r="DD9" s="261"/>
      <c r="DE9" s="261"/>
      <c r="DF9" s="261"/>
      <c r="DG9" s="261"/>
      <c r="DH9" s="261"/>
      <c r="DI9" s="261"/>
      <c r="DJ9" s="261"/>
      <c r="DK9" s="261"/>
      <c r="DL9" s="261"/>
    </row>
    <row r="10" spans="1:116" x14ac:dyDescent="0.25">
      <c r="A10" s="262" t="s">
        <v>8679</v>
      </c>
      <c r="B10" s="263" t="s">
        <v>8680</v>
      </c>
      <c r="C10" s="266">
        <v>0</v>
      </c>
      <c r="D10" s="267">
        <v>13</v>
      </c>
      <c r="E10" s="266">
        <v>0</v>
      </c>
      <c r="F10" s="266" t="s">
        <v>14</v>
      </c>
      <c r="G10" s="266" t="s">
        <v>14</v>
      </c>
      <c r="H10" s="266" t="s">
        <v>14</v>
      </c>
      <c r="I10" s="267">
        <v>0</v>
      </c>
      <c r="J10" s="267" t="str">
        <f>IFERROR(VLOOKUP($B10,'Core Indicators'!$E$3:$EU$906,147,FALSE),"x")</f>
        <v>x</v>
      </c>
      <c r="K10" s="268">
        <v>0.40520465369999997</v>
      </c>
      <c r="L10" s="266" t="s">
        <v>14</v>
      </c>
      <c r="M10" s="267">
        <v>85</v>
      </c>
      <c r="N10" s="267" t="s">
        <v>14</v>
      </c>
      <c r="O10" s="267" t="str">
        <f>IFERROR(VLOOKUP(B10,'Core Indicators'!$E$3:$G$9906,3,FALSE),"x")</f>
        <v>x</v>
      </c>
      <c r="P10" s="267">
        <v>440</v>
      </c>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1"/>
      <c r="BD10" s="261"/>
      <c r="BE10" s="261"/>
      <c r="BF10" s="261"/>
      <c r="BG10" s="261"/>
      <c r="BH10" s="261"/>
      <c r="BI10" s="261"/>
      <c r="BJ10" s="261"/>
      <c r="BK10" s="261"/>
      <c r="BL10" s="261"/>
      <c r="BM10" s="261"/>
      <c r="BN10" s="261"/>
      <c r="BO10" s="261"/>
      <c r="BP10" s="261"/>
      <c r="BQ10" s="261"/>
      <c r="BR10" s="261"/>
      <c r="BS10" s="261"/>
      <c r="BT10" s="261"/>
      <c r="BU10" s="261"/>
      <c r="BV10" s="261"/>
      <c r="BW10" s="261"/>
      <c r="BX10" s="261"/>
      <c r="BY10" s="261"/>
      <c r="BZ10" s="261"/>
      <c r="CA10" s="261"/>
      <c r="CB10" s="261"/>
      <c r="CC10" s="261"/>
      <c r="CD10" s="261"/>
      <c r="CE10" s="261"/>
      <c r="CF10" s="261"/>
      <c r="CG10" s="261"/>
      <c r="CH10" s="261"/>
      <c r="CI10" s="261"/>
      <c r="CJ10" s="261"/>
      <c r="CK10" s="261"/>
      <c r="CL10" s="261"/>
      <c r="CM10" s="261"/>
      <c r="CN10" s="261"/>
      <c r="CO10" s="261"/>
      <c r="CP10" s="261"/>
      <c r="CQ10" s="261"/>
      <c r="CR10" s="261"/>
      <c r="CS10" s="261"/>
      <c r="CT10" s="261"/>
      <c r="CU10" s="261"/>
      <c r="CV10" s="261"/>
      <c r="CW10" s="261"/>
      <c r="CX10" s="261"/>
      <c r="CY10" s="261"/>
      <c r="CZ10" s="261"/>
      <c r="DA10" s="261"/>
      <c r="DB10" s="261"/>
      <c r="DC10" s="261"/>
      <c r="DD10" s="261"/>
      <c r="DE10" s="261"/>
      <c r="DF10" s="261"/>
      <c r="DG10" s="261"/>
      <c r="DH10" s="261"/>
      <c r="DI10" s="261"/>
      <c r="DJ10" s="261"/>
      <c r="DK10" s="261"/>
      <c r="DL10" s="261"/>
    </row>
    <row r="11" spans="1:116" x14ac:dyDescent="0.25">
      <c r="A11" s="262" t="s">
        <v>8681</v>
      </c>
      <c r="B11" s="263" t="s">
        <v>8682</v>
      </c>
      <c r="C11" s="266">
        <v>0.29240004409999998</v>
      </c>
      <c r="D11" s="267">
        <v>14</v>
      </c>
      <c r="E11" s="266">
        <v>0.02</v>
      </c>
      <c r="F11" s="266" t="s">
        <v>14</v>
      </c>
      <c r="G11" s="266">
        <v>0.1028773082</v>
      </c>
      <c r="H11" s="266">
        <v>34.4</v>
      </c>
      <c r="I11" s="267">
        <v>0</v>
      </c>
      <c r="J11" s="267" t="str">
        <f>IFERROR(VLOOKUP($B11,'Core Indicators'!$E$3:$EU$906,147,FALSE),"x")</f>
        <v>x</v>
      </c>
      <c r="K11" s="268">
        <v>1.7341445684000001</v>
      </c>
      <c r="L11" s="266" t="s">
        <v>14</v>
      </c>
      <c r="M11" s="267">
        <v>97</v>
      </c>
      <c r="N11" s="267">
        <v>77</v>
      </c>
      <c r="O11" s="267" t="str">
        <f>IFERROR(VLOOKUP(B11,'Core Indicators'!$E$3:$G$9906,3,FALSE),"x")</f>
        <v>x</v>
      </c>
      <c r="P11" s="267">
        <v>7682300</v>
      </c>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1"/>
      <c r="BL11" s="261"/>
      <c r="BM11" s="261"/>
      <c r="BN11" s="261"/>
      <c r="BO11" s="261"/>
      <c r="BP11" s="261"/>
      <c r="BQ11" s="261"/>
      <c r="BR11" s="261"/>
      <c r="BS11" s="261"/>
      <c r="BT11" s="261"/>
      <c r="BU11" s="261"/>
      <c r="BV11" s="261"/>
      <c r="BW11" s="261"/>
      <c r="BX11" s="261"/>
      <c r="BY11" s="261"/>
      <c r="BZ11" s="261"/>
      <c r="CA11" s="261"/>
      <c r="CB11" s="261"/>
      <c r="CC11" s="261"/>
      <c r="CD11" s="261"/>
      <c r="CE11" s="261"/>
      <c r="CF11" s="261"/>
      <c r="CG11" s="261"/>
      <c r="CH11" s="261"/>
      <c r="CI11" s="261"/>
      <c r="CJ11" s="261"/>
      <c r="CK11" s="261"/>
      <c r="CL11" s="261"/>
      <c r="CM11" s="261"/>
      <c r="CN11" s="261"/>
      <c r="CO11" s="261"/>
      <c r="CP11" s="261"/>
      <c r="CQ11" s="261"/>
      <c r="CR11" s="261"/>
      <c r="CS11" s="261"/>
      <c r="CT11" s="261"/>
      <c r="CU11" s="261"/>
      <c r="CV11" s="261"/>
      <c r="CW11" s="261"/>
      <c r="CX11" s="261"/>
      <c r="CY11" s="261"/>
      <c r="CZ11" s="261"/>
      <c r="DA11" s="261"/>
      <c r="DB11" s="261"/>
      <c r="DC11" s="261"/>
      <c r="DD11" s="261"/>
      <c r="DE11" s="261"/>
      <c r="DF11" s="261"/>
      <c r="DG11" s="261"/>
      <c r="DH11" s="261"/>
      <c r="DI11" s="261"/>
      <c r="DJ11" s="261"/>
      <c r="DK11" s="261"/>
      <c r="DL11" s="261"/>
    </row>
    <row r="12" spans="1:116" x14ac:dyDescent="0.25">
      <c r="A12" s="262" t="s">
        <v>8683</v>
      </c>
      <c r="B12" s="263" t="s">
        <v>8684</v>
      </c>
      <c r="C12" s="266">
        <v>0.1350639867</v>
      </c>
      <c r="D12" s="267">
        <v>12</v>
      </c>
      <c r="E12" s="266">
        <v>7.7999999999999996E-3</v>
      </c>
      <c r="F12" s="266" t="s">
        <v>14</v>
      </c>
      <c r="G12" s="266">
        <v>7.3148202199999998E-2</v>
      </c>
      <c r="H12" s="266">
        <v>30.8</v>
      </c>
      <c r="I12" s="267">
        <v>0</v>
      </c>
      <c r="J12" s="267" t="str">
        <f>IFERROR(VLOOKUP($B12,'Core Indicators'!$E$3:$EU$906,147,FALSE),"x")</f>
        <v>x</v>
      </c>
      <c r="K12" s="268">
        <v>1.8830512762</v>
      </c>
      <c r="L12" s="266" t="s">
        <v>14</v>
      </c>
      <c r="M12" s="267">
        <v>93</v>
      </c>
      <c r="N12" s="267">
        <v>77</v>
      </c>
      <c r="O12" s="267" t="str">
        <f>IFERROR(VLOOKUP(B12,'Core Indicators'!$E$3:$G$9906,3,FALSE),"x")</f>
        <v>x</v>
      </c>
      <c r="P12" s="267">
        <v>82523</v>
      </c>
      <c r="Q12" s="261"/>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c r="BK12" s="261"/>
      <c r="BL12" s="261"/>
      <c r="BM12" s="261"/>
      <c r="BN12" s="261"/>
      <c r="BO12" s="261"/>
      <c r="BP12" s="261"/>
      <c r="BQ12" s="261"/>
      <c r="BR12" s="261"/>
      <c r="BS12" s="261"/>
      <c r="BT12" s="261"/>
      <c r="BU12" s="261"/>
      <c r="BV12" s="261"/>
      <c r="BW12" s="261"/>
      <c r="BX12" s="261"/>
      <c r="BY12" s="261"/>
      <c r="BZ12" s="261"/>
      <c r="CA12" s="261"/>
      <c r="CB12" s="261"/>
      <c r="CC12" s="261"/>
      <c r="CD12" s="261"/>
      <c r="CE12" s="261"/>
      <c r="CF12" s="261"/>
      <c r="CG12" s="261"/>
      <c r="CH12" s="261"/>
      <c r="CI12" s="261"/>
      <c r="CJ12" s="261"/>
      <c r="CK12" s="261"/>
      <c r="CL12" s="261"/>
      <c r="CM12" s="261"/>
      <c r="CN12" s="261"/>
      <c r="CO12" s="261"/>
      <c r="CP12" s="261"/>
      <c r="CQ12" s="261"/>
      <c r="CR12" s="261"/>
      <c r="CS12" s="261"/>
      <c r="CT12" s="261"/>
      <c r="CU12" s="261"/>
      <c r="CV12" s="261"/>
      <c r="CW12" s="261"/>
      <c r="CX12" s="261"/>
      <c r="CY12" s="261"/>
      <c r="CZ12" s="261"/>
      <c r="DA12" s="261"/>
      <c r="DB12" s="261"/>
      <c r="DC12" s="261"/>
      <c r="DD12" s="261"/>
      <c r="DE12" s="261"/>
      <c r="DF12" s="261"/>
      <c r="DG12" s="261"/>
      <c r="DH12" s="261"/>
      <c r="DI12" s="261"/>
      <c r="DJ12" s="261"/>
      <c r="DK12" s="261"/>
      <c r="DL12" s="261"/>
    </row>
    <row r="13" spans="1:116" x14ac:dyDescent="0.25">
      <c r="A13" s="262" t="s">
        <v>1150</v>
      </c>
      <c r="B13" s="263" t="s">
        <v>8685</v>
      </c>
      <c r="C13" s="266">
        <v>0.15286196930000001</v>
      </c>
      <c r="D13" s="267">
        <v>4</v>
      </c>
      <c r="E13" s="266">
        <v>5.5E-2</v>
      </c>
      <c r="F13" s="266">
        <v>3.4333333332999998</v>
      </c>
      <c r="G13" s="266">
        <v>0.32076538339999999</v>
      </c>
      <c r="H13" s="266">
        <v>26.6</v>
      </c>
      <c r="I13" s="267">
        <v>3</v>
      </c>
      <c r="J13" s="267">
        <f>IFERROR(VLOOKUP($B13,'Core Indicators'!$E$3:$EU$906,147,FALSE),"x")</f>
        <v>5</v>
      </c>
      <c r="K13" s="268">
        <v>-0.57727032899999997</v>
      </c>
      <c r="L13" s="266">
        <v>3</v>
      </c>
      <c r="M13" s="267">
        <v>10</v>
      </c>
      <c r="N13" s="267">
        <v>30</v>
      </c>
      <c r="O13" s="267">
        <f>IFERROR(VLOOKUP(B13,'Core Indicators'!$E$3:$G$9906,3,FALSE),"x")</f>
        <v>10040000</v>
      </c>
      <c r="P13" s="267">
        <v>82663</v>
      </c>
      <c r="Q13" s="261"/>
      <c r="R13" s="261"/>
      <c r="S13" s="261"/>
      <c r="T13" s="261"/>
      <c r="U13" s="261"/>
      <c r="V13" s="261"/>
      <c r="W13" s="261"/>
      <c r="X13" s="261"/>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c r="BK13" s="261"/>
      <c r="BL13" s="261"/>
      <c r="BM13" s="261"/>
      <c r="BN13" s="261"/>
      <c r="BO13" s="261"/>
      <c r="BP13" s="261"/>
      <c r="BQ13" s="261"/>
      <c r="BR13" s="261"/>
      <c r="BS13" s="261"/>
      <c r="BT13" s="261"/>
      <c r="BU13" s="261"/>
      <c r="BV13" s="261"/>
      <c r="BW13" s="261"/>
      <c r="BX13" s="261"/>
      <c r="BY13" s="261"/>
      <c r="BZ13" s="261"/>
      <c r="CA13" s="261"/>
      <c r="CB13" s="261"/>
      <c r="CC13" s="261"/>
      <c r="CD13" s="261"/>
      <c r="CE13" s="261"/>
      <c r="CF13" s="261"/>
      <c r="CG13" s="261"/>
      <c r="CH13" s="261"/>
      <c r="CI13" s="261"/>
      <c r="CJ13" s="261"/>
      <c r="CK13" s="261"/>
      <c r="CL13" s="261"/>
      <c r="CM13" s="261"/>
      <c r="CN13" s="261"/>
      <c r="CO13" s="261"/>
      <c r="CP13" s="261"/>
      <c r="CQ13" s="261"/>
      <c r="CR13" s="261"/>
      <c r="CS13" s="261"/>
      <c r="CT13" s="261"/>
      <c r="CU13" s="261"/>
      <c r="CV13" s="261"/>
      <c r="CW13" s="261"/>
      <c r="CX13" s="261"/>
      <c r="CY13" s="261"/>
      <c r="CZ13" s="261"/>
      <c r="DA13" s="261"/>
      <c r="DB13" s="261"/>
      <c r="DC13" s="261"/>
      <c r="DD13" s="261"/>
      <c r="DE13" s="261"/>
      <c r="DF13" s="261"/>
      <c r="DG13" s="261"/>
      <c r="DH13" s="261"/>
      <c r="DI13" s="261"/>
      <c r="DJ13" s="261"/>
      <c r="DK13" s="261"/>
      <c r="DL13" s="261"/>
    </row>
    <row r="14" spans="1:116" x14ac:dyDescent="0.25">
      <c r="A14" s="262" t="s">
        <v>550</v>
      </c>
      <c r="B14" s="263" t="s">
        <v>8686</v>
      </c>
      <c r="C14" s="266">
        <v>0.25789995929999998</v>
      </c>
      <c r="D14" s="267">
        <v>8</v>
      </c>
      <c r="E14" s="266">
        <v>0</v>
      </c>
      <c r="F14" s="266">
        <v>3.7</v>
      </c>
      <c r="G14" s="266">
        <v>0.51957781189999996</v>
      </c>
      <c r="H14" s="266">
        <v>38.6</v>
      </c>
      <c r="I14" s="267">
        <v>3</v>
      </c>
      <c r="J14" s="267">
        <f>IFERROR(VLOOKUP($B14,'Core Indicators'!$E$3:$EU$906,147,FALSE),"x")</f>
        <v>142</v>
      </c>
      <c r="K14" s="268">
        <v>-1.4319046736000001</v>
      </c>
      <c r="L14" s="266">
        <v>2.5</v>
      </c>
      <c r="M14" s="267">
        <v>13</v>
      </c>
      <c r="N14" s="267">
        <v>19</v>
      </c>
      <c r="O14" s="267">
        <f>IFERROR(VLOOKUP(B14,'Core Indicators'!$E$3:$G$9906,3,FALSE),"x")</f>
        <v>13000000</v>
      </c>
      <c r="P14" s="267">
        <v>25680</v>
      </c>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1"/>
      <c r="BL14" s="261"/>
      <c r="BM14" s="261"/>
      <c r="BN14" s="261"/>
      <c r="BO14" s="261"/>
      <c r="BP14" s="261"/>
      <c r="BQ14" s="261"/>
      <c r="BR14" s="261"/>
      <c r="BS14" s="261"/>
      <c r="BT14" s="261"/>
      <c r="BU14" s="261"/>
      <c r="BV14" s="261"/>
      <c r="BW14" s="261"/>
      <c r="BX14" s="261"/>
      <c r="BY14" s="261"/>
      <c r="BZ14" s="261"/>
      <c r="CA14" s="261"/>
      <c r="CB14" s="261"/>
      <c r="CC14" s="261"/>
      <c r="CD14" s="261"/>
      <c r="CE14" s="261"/>
      <c r="CF14" s="261"/>
      <c r="CG14" s="261"/>
      <c r="CH14" s="261"/>
      <c r="CI14" s="261"/>
      <c r="CJ14" s="261"/>
      <c r="CK14" s="261"/>
      <c r="CL14" s="261"/>
      <c r="CM14" s="261"/>
      <c r="CN14" s="261"/>
      <c r="CO14" s="261"/>
      <c r="CP14" s="261"/>
      <c r="CQ14" s="261"/>
      <c r="CR14" s="261"/>
      <c r="CS14" s="261"/>
      <c r="CT14" s="261"/>
      <c r="CU14" s="261"/>
      <c r="CV14" s="261"/>
      <c r="CW14" s="261"/>
      <c r="CX14" s="261"/>
      <c r="CY14" s="261"/>
      <c r="CZ14" s="261"/>
      <c r="DA14" s="261"/>
      <c r="DB14" s="261"/>
      <c r="DC14" s="261"/>
      <c r="DD14" s="261"/>
      <c r="DE14" s="261"/>
      <c r="DF14" s="261"/>
      <c r="DG14" s="261"/>
      <c r="DH14" s="261"/>
      <c r="DI14" s="261"/>
      <c r="DJ14" s="261"/>
      <c r="DK14" s="261"/>
      <c r="DL14" s="261"/>
    </row>
    <row r="15" spans="1:116" x14ac:dyDescent="0.25">
      <c r="A15" s="262" t="s">
        <v>8687</v>
      </c>
      <c r="B15" s="263" t="s">
        <v>8688</v>
      </c>
      <c r="C15" s="266">
        <v>0.49180002620000002</v>
      </c>
      <c r="D15" s="267">
        <v>12</v>
      </c>
      <c r="E15" s="266">
        <v>0.01</v>
      </c>
      <c r="F15" s="266" t="s">
        <v>14</v>
      </c>
      <c r="G15" s="266">
        <v>4.5443996700000003E-2</v>
      </c>
      <c r="H15" s="266">
        <v>27.2</v>
      </c>
      <c r="I15" s="267">
        <v>0</v>
      </c>
      <c r="J15" s="267" t="str">
        <f>IFERROR(VLOOKUP($B15,'Core Indicators'!$E$3:$EU$906,147,FALSE),"x")</f>
        <v>x</v>
      </c>
      <c r="K15" s="268">
        <v>1.3637149334000001</v>
      </c>
      <c r="L15" s="266" t="s">
        <v>14</v>
      </c>
      <c r="M15" s="267">
        <v>96</v>
      </c>
      <c r="N15" s="267">
        <v>75</v>
      </c>
      <c r="O15" s="267" t="str">
        <f>IFERROR(VLOOKUP(B15,'Core Indicators'!$E$3:$G$9906,3,FALSE),"x")</f>
        <v>x</v>
      </c>
      <c r="P15" s="267">
        <v>30280</v>
      </c>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1"/>
      <c r="BD15" s="261"/>
      <c r="BE15" s="261"/>
      <c r="BF15" s="261"/>
      <c r="BG15" s="261"/>
      <c r="BH15" s="261"/>
      <c r="BI15" s="261"/>
      <c r="BJ15" s="261"/>
      <c r="BK15" s="261"/>
      <c r="BL15" s="261"/>
      <c r="BM15" s="261"/>
      <c r="BN15" s="261"/>
      <c r="BO15" s="261"/>
      <c r="BP15" s="261"/>
      <c r="BQ15" s="261"/>
      <c r="BR15" s="261"/>
      <c r="BS15" s="261"/>
      <c r="BT15" s="261"/>
      <c r="BU15" s="261"/>
      <c r="BV15" s="261"/>
      <c r="BW15" s="261"/>
      <c r="BX15" s="261"/>
      <c r="BY15" s="261"/>
      <c r="BZ15" s="261"/>
      <c r="CA15" s="261"/>
      <c r="CB15" s="261"/>
      <c r="CC15" s="261"/>
      <c r="CD15" s="261"/>
      <c r="CE15" s="261"/>
      <c r="CF15" s="261"/>
      <c r="CG15" s="261"/>
      <c r="CH15" s="261"/>
      <c r="CI15" s="261"/>
      <c r="CJ15" s="261"/>
      <c r="CK15" s="261"/>
      <c r="CL15" s="261"/>
      <c r="CM15" s="261"/>
      <c r="CN15" s="261"/>
      <c r="CO15" s="261"/>
      <c r="CP15" s="261"/>
      <c r="CQ15" s="261"/>
      <c r="CR15" s="261"/>
      <c r="CS15" s="261"/>
      <c r="CT15" s="261"/>
      <c r="CU15" s="261"/>
      <c r="CV15" s="261"/>
      <c r="CW15" s="261"/>
      <c r="CX15" s="261"/>
      <c r="CY15" s="261"/>
      <c r="CZ15" s="261"/>
      <c r="DA15" s="261"/>
      <c r="DB15" s="261"/>
      <c r="DC15" s="261"/>
      <c r="DD15" s="261"/>
      <c r="DE15" s="261"/>
      <c r="DF15" s="261"/>
      <c r="DG15" s="261"/>
      <c r="DH15" s="261"/>
      <c r="DI15" s="261"/>
      <c r="DJ15" s="261"/>
      <c r="DK15" s="261"/>
      <c r="DL15" s="261"/>
    </row>
    <row r="16" spans="1:116" x14ac:dyDescent="0.25">
      <c r="A16" s="262" t="s">
        <v>8689</v>
      </c>
      <c r="B16" s="263" t="s">
        <v>8690</v>
      </c>
      <c r="C16" s="266">
        <v>0.81187498689999993</v>
      </c>
      <c r="D16" s="267">
        <v>9</v>
      </c>
      <c r="E16" s="266">
        <v>0.33</v>
      </c>
      <c r="F16" s="266">
        <v>7.75</v>
      </c>
      <c r="G16" s="266">
        <v>0.61251466889999995</v>
      </c>
      <c r="H16" s="266">
        <v>47.8</v>
      </c>
      <c r="I16" s="267">
        <v>0</v>
      </c>
      <c r="J16" s="267" t="str">
        <f>IFERROR(VLOOKUP($B16,'Core Indicators'!$E$3:$EU$906,147,FALSE),"x")</f>
        <v>x</v>
      </c>
      <c r="K16" s="268">
        <v>-0.66412585970000004</v>
      </c>
      <c r="L16" s="266">
        <v>6.5</v>
      </c>
      <c r="M16" s="267">
        <v>66</v>
      </c>
      <c r="N16" s="267">
        <v>41</v>
      </c>
      <c r="O16" s="267" t="str">
        <f>IFERROR(VLOOKUP(B16,'Core Indicators'!$E$3:$G$9906,3,FALSE),"x")</f>
        <v>x</v>
      </c>
      <c r="P16" s="267">
        <v>112760</v>
      </c>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1"/>
      <c r="CD16" s="261"/>
      <c r="CE16" s="261"/>
      <c r="CF16" s="261"/>
      <c r="CG16" s="261"/>
      <c r="CH16" s="261"/>
      <c r="CI16" s="261"/>
      <c r="CJ16" s="261"/>
      <c r="CK16" s="261"/>
      <c r="CL16" s="261"/>
      <c r="CM16" s="261"/>
      <c r="CN16" s="261"/>
      <c r="CO16" s="261"/>
      <c r="CP16" s="261"/>
      <c r="CQ16" s="261"/>
      <c r="CR16" s="261"/>
      <c r="CS16" s="261"/>
      <c r="CT16" s="261"/>
      <c r="CU16" s="261"/>
      <c r="CV16" s="261"/>
      <c r="CW16" s="261"/>
      <c r="CX16" s="261"/>
      <c r="CY16" s="261"/>
      <c r="CZ16" s="261"/>
      <c r="DA16" s="261"/>
      <c r="DB16" s="261"/>
      <c r="DC16" s="261"/>
      <c r="DD16" s="261"/>
      <c r="DE16" s="261"/>
      <c r="DF16" s="261"/>
      <c r="DG16" s="261"/>
      <c r="DH16" s="261"/>
      <c r="DI16" s="261"/>
      <c r="DJ16" s="261"/>
      <c r="DK16" s="261"/>
      <c r="DL16" s="261"/>
    </row>
    <row r="17" spans="1:116" x14ac:dyDescent="0.25">
      <c r="A17" s="262" t="s">
        <v>348</v>
      </c>
      <c r="B17" s="263" t="s">
        <v>8691</v>
      </c>
      <c r="C17" s="266">
        <v>0.55109997759999996</v>
      </c>
      <c r="D17" s="267">
        <v>11</v>
      </c>
      <c r="E17" s="266">
        <v>0</v>
      </c>
      <c r="F17" s="266">
        <v>6.2</v>
      </c>
      <c r="G17" s="266">
        <v>0.61156915869999995</v>
      </c>
      <c r="H17" s="266">
        <v>35.299999999999997</v>
      </c>
      <c r="I17" s="267">
        <v>5</v>
      </c>
      <c r="J17" s="267">
        <f>IFERROR(VLOOKUP($B17,'Core Indicators'!$E$3:$EU$906,147,FALSE),"x")</f>
        <v>2574</v>
      </c>
      <c r="K17" s="268">
        <v>-0.42625910039999998</v>
      </c>
      <c r="L17" s="266">
        <v>4.25</v>
      </c>
      <c r="M17" s="267">
        <v>56</v>
      </c>
      <c r="N17" s="267">
        <v>40</v>
      </c>
      <c r="O17" s="267">
        <f>IFERROR(VLOOKUP(B17,'Core Indicators'!$E$3:$G$9906,3,FALSE),"x")</f>
        <v>21537000</v>
      </c>
      <c r="P17" s="267">
        <v>273600</v>
      </c>
      <c r="Q17" s="261"/>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1"/>
      <c r="BL17" s="261"/>
      <c r="BM17" s="261"/>
      <c r="BN17" s="261"/>
      <c r="BO17" s="261"/>
      <c r="BP17" s="261"/>
      <c r="BQ17" s="261"/>
      <c r="BR17" s="261"/>
      <c r="BS17" s="261"/>
      <c r="BT17" s="261"/>
      <c r="BU17" s="261"/>
      <c r="BV17" s="261"/>
      <c r="BW17" s="261"/>
      <c r="BX17" s="261"/>
      <c r="BY17" s="261"/>
      <c r="BZ17" s="261"/>
      <c r="CA17" s="261"/>
      <c r="CB17" s="261"/>
      <c r="CC17" s="261"/>
      <c r="CD17" s="261"/>
      <c r="CE17" s="261"/>
      <c r="CF17" s="261"/>
      <c r="CG17" s="261"/>
      <c r="CH17" s="261"/>
      <c r="CI17" s="261"/>
      <c r="CJ17" s="261"/>
      <c r="CK17" s="261"/>
      <c r="CL17" s="261"/>
      <c r="CM17" s="261"/>
      <c r="CN17" s="261"/>
      <c r="CO17" s="261"/>
      <c r="CP17" s="261"/>
      <c r="CQ17" s="261"/>
      <c r="CR17" s="261"/>
      <c r="CS17" s="261"/>
      <c r="CT17" s="261"/>
      <c r="CU17" s="261"/>
      <c r="CV17" s="261"/>
      <c r="CW17" s="261"/>
      <c r="CX17" s="261"/>
      <c r="CY17" s="261"/>
      <c r="CZ17" s="261"/>
      <c r="DA17" s="261"/>
      <c r="DB17" s="261"/>
      <c r="DC17" s="261"/>
      <c r="DD17" s="261"/>
      <c r="DE17" s="261"/>
      <c r="DF17" s="261"/>
      <c r="DG17" s="261"/>
      <c r="DH17" s="261"/>
      <c r="DI17" s="261"/>
      <c r="DJ17" s="261"/>
      <c r="DK17" s="261"/>
      <c r="DL17" s="261"/>
    </row>
    <row r="18" spans="1:116" x14ac:dyDescent="0.25">
      <c r="A18" s="262" t="s">
        <v>119</v>
      </c>
      <c r="B18" s="263" t="s">
        <v>8692</v>
      </c>
      <c r="C18" s="266">
        <v>0.1888710338</v>
      </c>
      <c r="D18" s="267">
        <v>7</v>
      </c>
      <c r="E18" s="266">
        <v>0.122</v>
      </c>
      <c r="F18" s="266">
        <v>4.4166666667000003</v>
      </c>
      <c r="G18" s="266">
        <v>0.53584621349999995</v>
      </c>
      <c r="H18" s="266">
        <v>32.4</v>
      </c>
      <c r="I18" s="267">
        <v>3</v>
      </c>
      <c r="J18" s="267">
        <f>IFERROR(VLOOKUP($B18,'Core Indicators'!$E$3:$EU$906,147,FALSE),"x")</f>
        <v>29</v>
      </c>
      <c r="K18" s="268">
        <v>-0.63630837200000001</v>
      </c>
      <c r="L18" s="266">
        <v>3.5</v>
      </c>
      <c r="M18" s="267">
        <v>39</v>
      </c>
      <c r="N18" s="267">
        <v>26</v>
      </c>
      <c r="O18" s="267">
        <f>IFERROR(VLOOKUP(B18,'Core Indicators'!$E$3:$G$9906,3,FALSE),"x")</f>
        <v>171684000</v>
      </c>
      <c r="P18" s="267">
        <v>130170</v>
      </c>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1"/>
      <c r="BL18" s="261"/>
      <c r="BM18" s="261"/>
      <c r="BN18" s="261"/>
      <c r="BO18" s="261"/>
      <c r="BP18" s="261"/>
      <c r="BQ18" s="261"/>
      <c r="BR18" s="261"/>
      <c r="BS18" s="261"/>
      <c r="BT18" s="261"/>
      <c r="BU18" s="261"/>
      <c r="BV18" s="261"/>
      <c r="BW18" s="261"/>
      <c r="BX18" s="261"/>
      <c r="BY18" s="261"/>
      <c r="BZ18" s="261"/>
      <c r="CA18" s="261"/>
      <c r="CB18" s="261"/>
      <c r="CC18" s="261"/>
      <c r="CD18" s="261"/>
      <c r="CE18" s="261"/>
      <c r="CF18" s="261"/>
      <c r="CG18" s="261"/>
      <c r="CH18" s="261"/>
      <c r="CI18" s="261"/>
      <c r="CJ18" s="261"/>
      <c r="CK18" s="261"/>
      <c r="CL18" s="261"/>
      <c r="CM18" s="261"/>
      <c r="CN18" s="261"/>
      <c r="CO18" s="261"/>
      <c r="CP18" s="261"/>
      <c r="CQ18" s="261"/>
      <c r="CR18" s="261"/>
      <c r="CS18" s="261"/>
      <c r="CT18" s="261"/>
      <c r="CU18" s="261"/>
      <c r="CV18" s="261"/>
      <c r="CW18" s="261"/>
      <c r="CX18" s="261"/>
      <c r="CY18" s="261"/>
      <c r="CZ18" s="261"/>
      <c r="DA18" s="261"/>
      <c r="DB18" s="261"/>
      <c r="DC18" s="261"/>
      <c r="DD18" s="261"/>
      <c r="DE18" s="261"/>
      <c r="DF18" s="261"/>
      <c r="DG18" s="261"/>
      <c r="DH18" s="261"/>
      <c r="DI18" s="261"/>
      <c r="DJ18" s="261"/>
      <c r="DK18" s="261"/>
      <c r="DL18" s="261"/>
    </row>
    <row r="19" spans="1:116" x14ac:dyDescent="0.25">
      <c r="A19" s="262" t="s">
        <v>8693</v>
      </c>
      <c r="B19" s="263" t="s">
        <v>8694</v>
      </c>
      <c r="C19" s="266">
        <v>0.29830702730000003</v>
      </c>
      <c r="D19" s="267">
        <v>9</v>
      </c>
      <c r="E19" s="266">
        <v>0.05</v>
      </c>
      <c r="F19" s="266">
        <v>7.95</v>
      </c>
      <c r="G19" s="266">
        <v>0.21775610300000001</v>
      </c>
      <c r="H19" s="266">
        <v>41.3</v>
      </c>
      <c r="I19" s="267">
        <v>2</v>
      </c>
      <c r="J19" s="267" t="str">
        <f>IFERROR(VLOOKUP($B19,'Core Indicators'!$E$3:$EU$906,147,FALSE),"x")</f>
        <v>x</v>
      </c>
      <c r="K19" s="268">
        <v>3.5896573199999997E-2</v>
      </c>
      <c r="L19" s="266">
        <v>7.5</v>
      </c>
      <c r="M19" s="267">
        <v>80</v>
      </c>
      <c r="N19" s="267">
        <v>43</v>
      </c>
      <c r="O19" s="267" t="str">
        <f>IFERROR(VLOOKUP(B19,'Core Indicators'!$E$3:$G$9906,3,FALSE),"x")</f>
        <v>x</v>
      </c>
      <c r="P19" s="267">
        <v>108560</v>
      </c>
      <c r="Q19" s="261"/>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1"/>
      <c r="BD19" s="261"/>
      <c r="BE19" s="261"/>
      <c r="BF19" s="261"/>
      <c r="BG19" s="261"/>
      <c r="BH19" s="261"/>
      <c r="BI19" s="261"/>
      <c r="BJ19" s="261"/>
      <c r="BK19" s="261"/>
      <c r="BL19" s="261"/>
      <c r="BM19" s="261"/>
      <c r="BN19" s="261"/>
      <c r="BO19" s="261"/>
      <c r="BP19" s="261"/>
      <c r="BQ19" s="261"/>
      <c r="BR19" s="261"/>
      <c r="BS19" s="261"/>
      <c r="BT19" s="261"/>
      <c r="BU19" s="261"/>
      <c r="BV19" s="261"/>
      <c r="BW19" s="261"/>
      <c r="BX19" s="261"/>
      <c r="BY19" s="261"/>
      <c r="BZ19" s="261"/>
      <c r="CA19" s="261"/>
      <c r="CB19" s="261"/>
      <c r="CC19" s="261"/>
      <c r="CD19" s="261"/>
      <c r="CE19" s="261"/>
      <c r="CF19" s="261"/>
      <c r="CG19" s="261"/>
      <c r="CH19" s="261"/>
      <c r="CI19" s="261"/>
      <c r="CJ19" s="261"/>
      <c r="CK19" s="261"/>
      <c r="CL19" s="261"/>
      <c r="CM19" s="261"/>
      <c r="CN19" s="261"/>
      <c r="CO19" s="261"/>
      <c r="CP19" s="261"/>
      <c r="CQ19" s="261"/>
      <c r="CR19" s="261"/>
      <c r="CS19" s="261"/>
      <c r="CT19" s="261"/>
      <c r="CU19" s="261"/>
      <c r="CV19" s="261"/>
      <c r="CW19" s="261"/>
      <c r="CX19" s="261"/>
      <c r="CY19" s="261"/>
      <c r="CZ19" s="261"/>
      <c r="DA19" s="261"/>
      <c r="DB19" s="261"/>
      <c r="DC19" s="261"/>
      <c r="DD19" s="261"/>
      <c r="DE19" s="261"/>
      <c r="DF19" s="261"/>
      <c r="DG19" s="261"/>
      <c r="DH19" s="261"/>
      <c r="DI19" s="261"/>
      <c r="DJ19" s="261"/>
      <c r="DK19" s="261"/>
      <c r="DL19" s="261"/>
    </row>
    <row r="20" spans="1:116" x14ac:dyDescent="0.25">
      <c r="A20" s="262" t="s">
        <v>8695</v>
      </c>
      <c r="B20" s="263" t="s">
        <v>8696</v>
      </c>
      <c r="C20" s="266">
        <v>0.85500000239999996</v>
      </c>
      <c r="D20" s="267">
        <v>3</v>
      </c>
      <c r="E20" s="266">
        <v>0</v>
      </c>
      <c r="F20" s="266">
        <v>3</v>
      </c>
      <c r="G20" s="266">
        <v>0.20729597050000001</v>
      </c>
      <c r="H20" s="266" t="s">
        <v>14</v>
      </c>
      <c r="I20" s="267">
        <v>2</v>
      </c>
      <c r="J20" s="267" t="str">
        <f>IFERROR(VLOOKUP($B20,'Core Indicators'!$E$3:$EU$906,147,FALSE),"x")</f>
        <v>x</v>
      </c>
      <c r="K20" s="268">
        <v>0.49437779189999997</v>
      </c>
      <c r="L20" s="266">
        <v>2.75</v>
      </c>
      <c r="M20" s="267">
        <v>11</v>
      </c>
      <c r="N20" s="267">
        <v>42</v>
      </c>
      <c r="O20" s="267" t="str">
        <f>IFERROR(VLOOKUP(B20,'Core Indicators'!$E$3:$G$9906,3,FALSE),"x")</f>
        <v>x</v>
      </c>
      <c r="P20" s="267">
        <v>771</v>
      </c>
      <c r="Q20" s="261"/>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1"/>
      <c r="BD20" s="261"/>
      <c r="BE20" s="261"/>
      <c r="BF20" s="261"/>
      <c r="BG20" s="261"/>
      <c r="BH20" s="261"/>
      <c r="BI20" s="261"/>
      <c r="BJ20" s="261"/>
      <c r="BK20" s="261"/>
      <c r="BL20" s="261"/>
      <c r="BM20" s="261"/>
      <c r="BN20" s="261"/>
      <c r="BO20" s="261"/>
      <c r="BP20" s="261"/>
      <c r="BQ20" s="261"/>
      <c r="BR20" s="261"/>
      <c r="BS20" s="261"/>
      <c r="BT20" s="261"/>
      <c r="BU20" s="261"/>
      <c r="BV20" s="261"/>
      <c r="BW20" s="261"/>
      <c r="BX20" s="261"/>
      <c r="BY20" s="261"/>
      <c r="BZ20" s="261"/>
      <c r="CA20" s="261"/>
      <c r="CB20" s="261"/>
      <c r="CC20" s="261"/>
      <c r="CD20" s="261"/>
      <c r="CE20" s="261"/>
      <c r="CF20" s="261"/>
      <c r="CG20" s="261"/>
      <c r="CH20" s="261"/>
      <c r="CI20" s="261"/>
      <c r="CJ20" s="261"/>
      <c r="CK20" s="261"/>
      <c r="CL20" s="261"/>
      <c r="CM20" s="261"/>
      <c r="CN20" s="261"/>
      <c r="CO20" s="261"/>
      <c r="CP20" s="261"/>
      <c r="CQ20" s="261"/>
      <c r="CR20" s="261"/>
      <c r="CS20" s="261"/>
      <c r="CT20" s="261"/>
      <c r="CU20" s="261"/>
      <c r="CV20" s="261"/>
      <c r="CW20" s="261"/>
      <c r="CX20" s="261"/>
      <c r="CY20" s="261"/>
      <c r="CZ20" s="261"/>
      <c r="DA20" s="261"/>
      <c r="DB20" s="261"/>
      <c r="DC20" s="261"/>
      <c r="DD20" s="261"/>
      <c r="DE20" s="261"/>
      <c r="DF20" s="261"/>
      <c r="DG20" s="261"/>
      <c r="DH20" s="261"/>
      <c r="DI20" s="261"/>
      <c r="DJ20" s="261"/>
      <c r="DK20" s="261"/>
      <c r="DL20" s="261"/>
    </row>
    <row r="21" spans="1:116" x14ac:dyDescent="0.25">
      <c r="A21" s="262" t="s">
        <v>8697</v>
      </c>
      <c r="B21" s="263" t="s">
        <v>8698</v>
      </c>
      <c r="C21" s="266">
        <v>0.2752909596</v>
      </c>
      <c r="D21" s="267">
        <v>12</v>
      </c>
      <c r="E21" s="266">
        <v>0</v>
      </c>
      <c r="F21" s="266" t="s">
        <v>14</v>
      </c>
      <c r="G21" s="266">
        <v>0.35254190839999999</v>
      </c>
      <c r="H21" s="266" t="s">
        <v>14</v>
      </c>
      <c r="I21" s="267">
        <v>0</v>
      </c>
      <c r="J21" s="267" t="str">
        <f>IFERROR(VLOOKUP($B21,'Core Indicators'!$E$3:$EU$906,147,FALSE),"x")</f>
        <v>x</v>
      </c>
      <c r="K21" s="268">
        <v>7.6531879600000005E-2</v>
      </c>
      <c r="L21" s="266" t="s">
        <v>14</v>
      </c>
      <c r="M21" s="267">
        <v>91</v>
      </c>
      <c r="N21" s="267">
        <v>64</v>
      </c>
      <c r="O21" s="267" t="str">
        <f>IFERROR(VLOOKUP(B21,'Core Indicators'!$E$3:$G$9906,3,FALSE),"x")</f>
        <v>x</v>
      </c>
      <c r="P21" s="267">
        <v>10010</v>
      </c>
      <c r="Q21" s="261"/>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1"/>
      <c r="BK21" s="261"/>
      <c r="BL21" s="261"/>
      <c r="BM21" s="261"/>
      <c r="BN21" s="261"/>
      <c r="BO21" s="261"/>
      <c r="BP21" s="261"/>
      <c r="BQ21" s="261"/>
      <c r="BR21" s="261"/>
      <c r="BS21" s="261"/>
      <c r="BT21" s="261"/>
      <c r="BU21" s="261"/>
      <c r="BV21" s="261"/>
      <c r="BW21" s="261"/>
      <c r="BX21" s="261"/>
      <c r="BY21" s="261"/>
      <c r="BZ21" s="261"/>
      <c r="CA21" s="261"/>
      <c r="CB21" s="261"/>
      <c r="CC21" s="261"/>
      <c r="CD21" s="261"/>
      <c r="CE21" s="261"/>
      <c r="CF21" s="261"/>
      <c r="CG21" s="261"/>
      <c r="CH21" s="261"/>
      <c r="CI21" s="261"/>
      <c r="CJ21" s="261"/>
      <c r="CK21" s="261"/>
      <c r="CL21" s="261"/>
      <c r="CM21" s="261"/>
      <c r="CN21" s="261"/>
      <c r="CO21" s="261"/>
      <c r="CP21" s="261"/>
      <c r="CQ21" s="261"/>
      <c r="CR21" s="261"/>
      <c r="CS21" s="261"/>
      <c r="CT21" s="261"/>
      <c r="CU21" s="261"/>
      <c r="CV21" s="261"/>
      <c r="CW21" s="261"/>
      <c r="CX21" s="261"/>
      <c r="CY21" s="261"/>
      <c r="CZ21" s="261"/>
      <c r="DA21" s="261"/>
      <c r="DB21" s="261"/>
      <c r="DC21" s="261"/>
      <c r="DD21" s="261"/>
      <c r="DE21" s="261"/>
      <c r="DF21" s="261"/>
      <c r="DG21" s="261"/>
      <c r="DH21" s="261"/>
      <c r="DI21" s="261"/>
      <c r="DJ21" s="261"/>
      <c r="DK21" s="261"/>
      <c r="DL21" s="261"/>
    </row>
    <row r="22" spans="1:116" x14ac:dyDescent="0.25">
      <c r="A22" s="262" t="s">
        <v>8699</v>
      </c>
      <c r="B22" s="263" t="s">
        <v>8700</v>
      </c>
      <c r="C22" s="266">
        <v>0.63031901420000003</v>
      </c>
      <c r="D22" s="267">
        <v>6</v>
      </c>
      <c r="E22" s="266">
        <v>0.01</v>
      </c>
      <c r="F22" s="266">
        <v>5.75</v>
      </c>
      <c r="G22" s="266">
        <v>0.1620850103</v>
      </c>
      <c r="H22" s="266">
        <v>33</v>
      </c>
      <c r="I22" s="267">
        <v>1</v>
      </c>
      <c r="J22" s="267" t="str">
        <f>IFERROR(VLOOKUP($B22,'Core Indicators'!$E$3:$EU$906,147,FALSE),"x")</f>
        <v>x</v>
      </c>
      <c r="K22" s="268">
        <v>-0.23354159299999999</v>
      </c>
      <c r="L22" s="266">
        <v>6</v>
      </c>
      <c r="M22" s="267">
        <v>53</v>
      </c>
      <c r="N22" s="267">
        <v>36</v>
      </c>
      <c r="O22" s="267" t="str">
        <f>IFERROR(VLOOKUP(B22,'Core Indicators'!$E$3:$G$9906,3,FALSE),"x")</f>
        <v>x</v>
      </c>
      <c r="P22" s="267">
        <v>51200</v>
      </c>
      <c r="Q22" s="261"/>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1"/>
      <c r="BK22" s="261"/>
      <c r="BL22" s="261"/>
      <c r="BM22" s="261"/>
      <c r="BN22" s="261"/>
      <c r="BO22" s="261"/>
      <c r="BP22" s="261"/>
      <c r="BQ22" s="261"/>
      <c r="BR22" s="261"/>
      <c r="BS22" s="261"/>
      <c r="BT22" s="261"/>
      <c r="BU22" s="261"/>
      <c r="BV22" s="261"/>
      <c r="BW22" s="261"/>
      <c r="BX22" s="261"/>
      <c r="BY22" s="261"/>
      <c r="BZ22" s="261"/>
      <c r="CA22" s="261"/>
      <c r="CB22" s="261"/>
      <c r="CC22" s="261"/>
      <c r="CD22" s="261"/>
      <c r="CE22" s="261"/>
      <c r="CF22" s="261"/>
      <c r="CG22" s="261"/>
      <c r="CH22" s="261"/>
      <c r="CI22" s="261"/>
      <c r="CJ22" s="261"/>
      <c r="CK22" s="261"/>
      <c r="CL22" s="261"/>
      <c r="CM22" s="261"/>
      <c r="CN22" s="261"/>
      <c r="CO22" s="261"/>
      <c r="CP22" s="261"/>
      <c r="CQ22" s="261"/>
      <c r="CR22" s="261"/>
      <c r="CS22" s="261"/>
      <c r="CT22" s="261"/>
      <c r="CU22" s="261"/>
      <c r="CV22" s="261"/>
      <c r="CW22" s="261"/>
      <c r="CX22" s="261"/>
      <c r="CY22" s="261"/>
      <c r="CZ22" s="261"/>
      <c r="DA22" s="261"/>
      <c r="DB22" s="261"/>
      <c r="DC22" s="261"/>
      <c r="DD22" s="261"/>
      <c r="DE22" s="261"/>
      <c r="DF22" s="261"/>
      <c r="DG22" s="261"/>
      <c r="DH22" s="261"/>
      <c r="DI22" s="261"/>
      <c r="DJ22" s="261"/>
      <c r="DK22" s="261"/>
      <c r="DL22" s="261"/>
    </row>
    <row r="23" spans="1:116" x14ac:dyDescent="0.25">
      <c r="A23" s="262" t="s">
        <v>8701</v>
      </c>
      <c r="B23" s="263" t="s">
        <v>8702</v>
      </c>
      <c r="C23" s="266">
        <v>0.3724950447</v>
      </c>
      <c r="D23" s="267">
        <v>2</v>
      </c>
      <c r="E23" s="266">
        <v>4.1000000000000002E-2</v>
      </c>
      <c r="F23" s="266">
        <v>4.3833333333000004</v>
      </c>
      <c r="G23" s="266">
        <v>0.11907633970000001</v>
      </c>
      <c r="H23" s="266">
        <v>25.3</v>
      </c>
      <c r="I23" s="267">
        <v>3</v>
      </c>
      <c r="J23" s="267" t="str">
        <f>IFERROR(VLOOKUP($B23,'Core Indicators'!$E$3:$EU$906,147,FALSE),"x")</f>
        <v>x</v>
      </c>
      <c r="K23" s="268">
        <v>-0.79445779319999987</v>
      </c>
      <c r="L23" s="266">
        <v>4</v>
      </c>
      <c r="M23" s="267">
        <v>19</v>
      </c>
      <c r="N23" s="267">
        <v>45</v>
      </c>
      <c r="O23" s="267" t="str">
        <f>IFERROR(VLOOKUP(B23,'Core Indicators'!$E$3:$G$9906,3,FALSE),"x")</f>
        <v>x</v>
      </c>
      <c r="P23" s="267">
        <v>202910</v>
      </c>
      <c r="Q23" s="261"/>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1"/>
      <c r="BK23" s="261"/>
      <c r="BL23" s="261"/>
      <c r="BM23" s="261"/>
      <c r="BN23" s="261"/>
      <c r="BO23" s="261"/>
      <c r="BP23" s="261"/>
      <c r="BQ23" s="261"/>
      <c r="BR23" s="261"/>
      <c r="BS23" s="261"/>
      <c r="BT23" s="261"/>
      <c r="BU23" s="261"/>
      <c r="BV23" s="261"/>
      <c r="BW23" s="261"/>
      <c r="BX23" s="261"/>
      <c r="BY23" s="261"/>
      <c r="BZ23" s="261"/>
      <c r="CA23" s="261"/>
      <c r="CB23" s="261"/>
      <c r="CC23" s="261"/>
      <c r="CD23" s="261"/>
      <c r="CE23" s="261"/>
      <c r="CF23" s="261"/>
      <c r="CG23" s="261"/>
      <c r="CH23" s="261"/>
      <c r="CI23" s="261"/>
      <c r="CJ23" s="261"/>
      <c r="CK23" s="261"/>
      <c r="CL23" s="261"/>
      <c r="CM23" s="261"/>
      <c r="CN23" s="261"/>
      <c r="CO23" s="261"/>
      <c r="CP23" s="261"/>
      <c r="CQ23" s="261"/>
      <c r="CR23" s="261"/>
      <c r="CS23" s="261"/>
      <c r="CT23" s="261"/>
      <c r="CU23" s="261"/>
      <c r="CV23" s="261"/>
      <c r="CW23" s="261"/>
      <c r="CX23" s="261"/>
      <c r="CY23" s="261"/>
      <c r="CZ23" s="261"/>
      <c r="DA23" s="261"/>
      <c r="DB23" s="261"/>
      <c r="DC23" s="261"/>
      <c r="DD23" s="261"/>
      <c r="DE23" s="261"/>
      <c r="DF23" s="261"/>
      <c r="DG23" s="261"/>
      <c r="DH23" s="261"/>
      <c r="DI23" s="261"/>
      <c r="DJ23" s="261"/>
      <c r="DK23" s="261"/>
      <c r="DL23" s="261"/>
    </row>
    <row r="24" spans="1:116" x14ac:dyDescent="0.25">
      <c r="A24" s="262" t="s">
        <v>8703</v>
      </c>
      <c r="B24" s="263" t="s">
        <v>8704</v>
      </c>
      <c r="C24" s="266">
        <v>0.63658801529999998</v>
      </c>
      <c r="D24" s="267">
        <v>14</v>
      </c>
      <c r="E24" s="266">
        <v>0</v>
      </c>
      <c r="F24" s="266" t="s">
        <v>14</v>
      </c>
      <c r="G24" s="266">
        <v>0.39140979419999999</v>
      </c>
      <c r="H24" s="266">
        <v>53.3</v>
      </c>
      <c r="I24" s="267">
        <v>0</v>
      </c>
      <c r="J24" s="267" t="str">
        <f>IFERROR(VLOOKUP($B24,'Core Indicators'!$E$3:$EU$906,147,FALSE),"x")</f>
        <v>x</v>
      </c>
      <c r="K24" s="268">
        <v>-0.77551245689999992</v>
      </c>
      <c r="L24" s="266" t="s">
        <v>14</v>
      </c>
      <c r="M24" s="267">
        <v>86</v>
      </c>
      <c r="N24" s="267" t="s">
        <v>14</v>
      </c>
      <c r="O24" s="267" t="str">
        <f>IFERROR(VLOOKUP(B24,'Core Indicators'!$E$3:$G$9906,3,FALSE),"x")</f>
        <v>x</v>
      </c>
      <c r="P24" s="267">
        <v>22810</v>
      </c>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1"/>
      <c r="CD24" s="261"/>
      <c r="CE24" s="261"/>
      <c r="CF24" s="261"/>
      <c r="CG24" s="261"/>
      <c r="CH24" s="261"/>
      <c r="CI24" s="261"/>
      <c r="CJ24" s="261"/>
      <c r="CK24" s="261"/>
      <c r="CL24" s="261"/>
      <c r="CM24" s="261"/>
      <c r="CN24" s="261"/>
      <c r="CO24" s="261"/>
      <c r="CP24" s="261"/>
      <c r="CQ24" s="261"/>
      <c r="CR24" s="261"/>
      <c r="CS24" s="261"/>
      <c r="CT24" s="261"/>
      <c r="CU24" s="261"/>
      <c r="CV24" s="261"/>
      <c r="CW24" s="261"/>
      <c r="CX24" s="261"/>
      <c r="CY24" s="261"/>
      <c r="CZ24" s="261"/>
      <c r="DA24" s="261"/>
      <c r="DB24" s="261"/>
      <c r="DC24" s="261"/>
      <c r="DD24" s="261"/>
      <c r="DE24" s="261"/>
      <c r="DF24" s="261"/>
      <c r="DG24" s="261"/>
      <c r="DH24" s="261"/>
      <c r="DI24" s="261"/>
      <c r="DJ24" s="261"/>
      <c r="DK24" s="261"/>
      <c r="DL24" s="261"/>
    </row>
    <row r="25" spans="1:116" x14ac:dyDescent="0.25">
      <c r="A25" s="262" t="s">
        <v>8705</v>
      </c>
      <c r="B25" s="263" t="s">
        <v>8706</v>
      </c>
      <c r="C25" s="266">
        <v>0.67240000150000001</v>
      </c>
      <c r="D25" s="267">
        <v>11</v>
      </c>
      <c r="E25" s="266">
        <v>3.5000000000000003E-2</v>
      </c>
      <c r="F25" s="266">
        <v>6.8</v>
      </c>
      <c r="G25" s="266">
        <v>0.44613712929999999</v>
      </c>
      <c r="H25" s="266">
        <v>41.6</v>
      </c>
      <c r="I25" s="267">
        <v>3</v>
      </c>
      <c r="J25" s="267" t="str">
        <f>IFERROR(VLOOKUP($B25,'Core Indicators'!$E$3:$EU$906,147,FALSE),"x")</f>
        <v>x</v>
      </c>
      <c r="K25" s="268">
        <v>-1.1213886738000001</v>
      </c>
      <c r="L25" s="266">
        <v>5.25</v>
      </c>
      <c r="M25" s="267">
        <v>63</v>
      </c>
      <c r="N25" s="267">
        <v>31</v>
      </c>
      <c r="O25" s="267" t="str">
        <f>IFERROR(VLOOKUP(B25,'Core Indicators'!$E$3:$G$9906,3,FALSE),"x")</f>
        <v>x</v>
      </c>
      <c r="P25" s="267">
        <v>1083300</v>
      </c>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1"/>
      <c r="BD25" s="261"/>
      <c r="BE25" s="261"/>
      <c r="BF25" s="261"/>
      <c r="BG25" s="261"/>
      <c r="BH25" s="261"/>
      <c r="BI25" s="261"/>
      <c r="BJ25" s="261"/>
      <c r="BK25" s="261"/>
      <c r="BL25" s="261"/>
      <c r="BM25" s="261"/>
      <c r="BN25" s="261"/>
      <c r="BO25" s="261"/>
      <c r="BP25" s="261"/>
      <c r="BQ25" s="261"/>
      <c r="BR25" s="261"/>
      <c r="BS25" s="261"/>
      <c r="BT25" s="261"/>
      <c r="BU25" s="261"/>
      <c r="BV25" s="261"/>
      <c r="BW25" s="261"/>
      <c r="BX25" s="261"/>
      <c r="BY25" s="261"/>
      <c r="BZ25" s="261"/>
      <c r="CA25" s="261"/>
      <c r="CB25" s="261"/>
      <c r="CC25" s="261"/>
      <c r="CD25" s="261"/>
      <c r="CE25" s="261"/>
      <c r="CF25" s="261"/>
      <c r="CG25" s="261"/>
      <c r="CH25" s="261"/>
      <c r="CI25" s="261"/>
      <c r="CJ25" s="261"/>
      <c r="CK25" s="261"/>
      <c r="CL25" s="261"/>
      <c r="CM25" s="261"/>
      <c r="CN25" s="261"/>
      <c r="CO25" s="261"/>
      <c r="CP25" s="261"/>
      <c r="CQ25" s="261"/>
      <c r="CR25" s="261"/>
      <c r="CS25" s="261"/>
      <c r="CT25" s="261"/>
      <c r="CU25" s="261"/>
      <c r="CV25" s="261"/>
      <c r="CW25" s="261"/>
      <c r="CX25" s="261"/>
      <c r="CY25" s="261"/>
      <c r="CZ25" s="261"/>
      <c r="DA25" s="261"/>
      <c r="DB25" s="261"/>
      <c r="DC25" s="261"/>
      <c r="DD25" s="261"/>
      <c r="DE25" s="261"/>
      <c r="DF25" s="261"/>
      <c r="DG25" s="261"/>
      <c r="DH25" s="261"/>
      <c r="DI25" s="261"/>
      <c r="DJ25" s="261"/>
      <c r="DK25" s="261"/>
      <c r="DL25" s="261"/>
    </row>
    <row r="26" spans="1:116" x14ac:dyDescent="0.25">
      <c r="A26" s="262" t="s">
        <v>1724</v>
      </c>
      <c r="B26" s="263" t="s">
        <v>8707</v>
      </c>
      <c r="C26" s="266">
        <v>0.51540597229999996</v>
      </c>
      <c r="D26" s="267">
        <v>12</v>
      </c>
      <c r="E26" s="266">
        <v>6.6299999999999998E-2</v>
      </c>
      <c r="F26" s="266">
        <v>7.4</v>
      </c>
      <c r="G26" s="266">
        <v>0.38554076850000002</v>
      </c>
      <c r="H26" s="266">
        <v>53.4</v>
      </c>
      <c r="I26" s="267">
        <v>4</v>
      </c>
      <c r="J26" s="267">
        <f>IFERROR(VLOOKUP($B26,'Core Indicators'!$E$3:$EU$906,147,FALSE),"x")</f>
        <v>7266</v>
      </c>
      <c r="K26" s="268">
        <v>-0.18090397120000001</v>
      </c>
      <c r="L26" s="266">
        <v>7.5</v>
      </c>
      <c r="M26" s="267">
        <v>75</v>
      </c>
      <c r="N26" s="267">
        <v>35</v>
      </c>
      <c r="O26" s="267">
        <f>IFERROR(VLOOKUP(B26,'Core Indicators'!$E$3:$G$9906,3,FALSE),"x")</f>
        <v>212386000</v>
      </c>
      <c r="P26" s="267">
        <v>8358140</v>
      </c>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1"/>
      <c r="BD26" s="261"/>
      <c r="BE26" s="261"/>
      <c r="BF26" s="261"/>
      <c r="BG26" s="261"/>
      <c r="BH26" s="261"/>
      <c r="BI26" s="261"/>
      <c r="BJ26" s="261"/>
      <c r="BK26" s="261"/>
      <c r="BL26" s="261"/>
      <c r="BM26" s="261"/>
      <c r="BN26" s="261"/>
      <c r="BO26" s="261"/>
      <c r="BP26" s="261"/>
      <c r="BQ26" s="261"/>
      <c r="BR26" s="261"/>
      <c r="BS26" s="261"/>
      <c r="BT26" s="261"/>
      <c r="BU26" s="261"/>
      <c r="BV26" s="261"/>
      <c r="BW26" s="261"/>
      <c r="BX26" s="261"/>
      <c r="BY26" s="261"/>
      <c r="BZ26" s="261"/>
      <c r="CA26" s="261"/>
      <c r="CB26" s="261"/>
      <c r="CC26" s="261"/>
      <c r="CD26" s="261"/>
      <c r="CE26" s="261"/>
      <c r="CF26" s="261"/>
      <c r="CG26" s="261"/>
      <c r="CH26" s="261"/>
      <c r="CI26" s="261"/>
      <c r="CJ26" s="261"/>
      <c r="CK26" s="261"/>
      <c r="CL26" s="261"/>
      <c r="CM26" s="261"/>
      <c r="CN26" s="261"/>
      <c r="CO26" s="261"/>
      <c r="CP26" s="261"/>
      <c r="CQ26" s="261"/>
      <c r="CR26" s="261"/>
      <c r="CS26" s="261"/>
      <c r="CT26" s="261"/>
      <c r="CU26" s="261"/>
      <c r="CV26" s="261"/>
      <c r="CW26" s="261"/>
      <c r="CX26" s="261"/>
      <c r="CY26" s="261"/>
      <c r="CZ26" s="261"/>
      <c r="DA26" s="261"/>
      <c r="DB26" s="261"/>
      <c r="DC26" s="261"/>
      <c r="DD26" s="261"/>
      <c r="DE26" s="261"/>
      <c r="DF26" s="261"/>
      <c r="DG26" s="261"/>
      <c r="DH26" s="261"/>
      <c r="DI26" s="261"/>
      <c r="DJ26" s="261"/>
      <c r="DK26" s="261"/>
      <c r="DL26" s="261"/>
    </row>
    <row r="27" spans="1:116" x14ac:dyDescent="0.25">
      <c r="A27" s="262" t="s">
        <v>8708</v>
      </c>
      <c r="B27" s="263" t="s">
        <v>8709</v>
      </c>
      <c r="C27" s="266">
        <v>0</v>
      </c>
      <c r="D27" s="267">
        <v>12</v>
      </c>
      <c r="E27" s="266">
        <v>0</v>
      </c>
      <c r="F27" s="266" t="s">
        <v>14</v>
      </c>
      <c r="G27" s="266">
        <v>0.25602427439999997</v>
      </c>
      <c r="H27" s="266" t="s">
        <v>14</v>
      </c>
      <c r="I27" s="267">
        <v>0</v>
      </c>
      <c r="J27" s="267" t="str">
        <f>IFERROR(VLOOKUP($B27,'Core Indicators'!$E$3:$EU$906,147,FALSE),"x")</f>
        <v>x</v>
      </c>
      <c r="K27" s="268">
        <v>0.35702922939999998</v>
      </c>
      <c r="L27" s="266" t="s">
        <v>14</v>
      </c>
      <c r="M27" s="267">
        <v>95</v>
      </c>
      <c r="N27" s="267">
        <v>62</v>
      </c>
      <c r="O27" s="267" t="str">
        <f>IFERROR(VLOOKUP(B27,'Core Indicators'!$E$3:$G$9906,3,FALSE),"x")</f>
        <v>x</v>
      </c>
      <c r="P27" s="267">
        <v>430</v>
      </c>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1"/>
      <c r="BD27" s="261"/>
      <c r="BE27" s="261"/>
      <c r="BF27" s="261"/>
      <c r="BG27" s="261"/>
      <c r="BH27" s="261"/>
      <c r="BI27" s="261"/>
      <c r="BJ27" s="261"/>
      <c r="BK27" s="261"/>
      <c r="BL27" s="261"/>
      <c r="BM27" s="261"/>
      <c r="BN27" s="261"/>
      <c r="BO27" s="261"/>
      <c r="BP27" s="261"/>
      <c r="BQ27" s="261"/>
      <c r="BR27" s="261"/>
      <c r="BS27" s="261"/>
      <c r="BT27" s="261"/>
      <c r="BU27" s="261"/>
      <c r="BV27" s="261"/>
      <c r="BW27" s="261"/>
      <c r="BX27" s="261"/>
      <c r="BY27" s="261"/>
      <c r="BZ27" s="261"/>
      <c r="CA27" s="261"/>
      <c r="CB27" s="261"/>
      <c r="CC27" s="261"/>
      <c r="CD27" s="261"/>
      <c r="CE27" s="261"/>
      <c r="CF27" s="261"/>
      <c r="CG27" s="261"/>
      <c r="CH27" s="261"/>
      <c r="CI27" s="261"/>
      <c r="CJ27" s="261"/>
      <c r="CK27" s="261"/>
      <c r="CL27" s="261"/>
      <c r="CM27" s="261"/>
      <c r="CN27" s="261"/>
      <c r="CO27" s="261"/>
      <c r="CP27" s="261"/>
      <c r="CQ27" s="261"/>
      <c r="CR27" s="261"/>
      <c r="CS27" s="261"/>
      <c r="CT27" s="261"/>
      <c r="CU27" s="261"/>
      <c r="CV27" s="261"/>
      <c r="CW27" s="261"/>
      <c r="CX27" s="261"/>
      <c r="CY27" s="261"/>
      <c r="CZ27" s="261"/>
      <c r="DA27" s="261"/>
      <c r="DB27" s="261"/>
      <c r="DC27" s="261"/>
      <c r="DD27" s="261"/>
      <c r="DE27" s="261"/>
      <c r="DF27" s="261"/>
      <c r="DG27" s="261"/>
      <c r="DH27" s="261"/>
      <c r="DI27" s="261"/>
      <c r="DJ27" s="261"/>
      <c r="DK27" s="261"/>
      <c r="DL27" s="261"/>
    </row>
    <row r="28" spans="1:116" x14ac:dyDescent="0.25">
      <c r="A28" s="262" t="s">
        <v>8710</v>
      </c>
      <c r="B28" s="263" t="s">
        <v>8711</v>
      </c>
      <c r="C28" s="266">
        <v>0.6545000071</v>
      </c>
      <c r="D28" s="267">
        <v>3</v>
      </c>
      <c r="E28" s="266">
        <v>0</v>
      </c>
      <c r="F28" s="266" t="s">
        <v>14</v>
      </c>
      <c r="G28" s="266">
        <v>0.23351593270000001</v>
      </c>
      <c r="H28" s="266" t="s">
        <v>14</v>
      </c>
      <c r="I28" s="267">
        <v>0</v>
      </c>
      <c r="J28" s="267" t="str">
        <f>IFERROR(VLOOKUP($B28,'Core Indicators'!$E$3:$EU$906,147,FALSE),"x")</f>
        <v>x</v>
      </c>
      <c r="K28" s="268">
        <v>0.61426669359999997</v>
      </c>
      <c r="L28" s="266" t="s">
        <v>14</v>
      </c>
      <c r="M28" s="267">
        <v>28</v>
      </c>
      <c r="N28" s="267">
        <v>60</v>
      </c>
      <c r="O28" s="267" t="str">
        <f>IFERROR(VLOOKUP(B28,'Core Indicators'!$E$3:$G$9906,3,FALSE),"x")</f>
        <v>x</v>
      </c>
      <c r="P28" s="267">
        <v>5270</v>
      </c>
      <c r="Q28" s="261"/>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1"/>
      <c r="BL28" s="261"/>
      <c r="BM28" s="261"/>
      <c r="BN28" s="261"/>
      <c r="BO28" s="261"/>
      <c r="BP28" s="261"/>
      <c r="BQ28" s="261"/>
      <c r="BR28" s="261"/>
      <c r="BS28" s="261"/>
      <c r="BT28" s="261"/>
      <c r="BU28" s="261"/>
      <c r="BV28" s="261"/>
      <c r="BW28" s="261"/>
      <c r="BX28" s="261"/>
      <c r="BY28" s="261"/>
      <c r="BZ28" s="261"/>
      <c r="CA28" s="261"/>
      <c r="CB28" s="261"/>
      <c r="CC28" s="261"/>
      <c r="CD28" s="261"/>
      <c r="CE28" s="261"/>
      <c r="CF28" s="261"/>
      <c r="CG28" s="261"/>
      <c r="CH28" s="261"/>
      <c r="CI28" s="261"/>
      <c r="CJ28" s="261"/>
      <c r="CK28" s="261"/>
      <c r="CL28" s="261"/>
      <c r="CM28" s="261"/>
      <c r="CN28" s="261"/>
      <c r="CO28" s="261"/>
      <c r="CP28" s="261"/>
      <c r="CQ28" s="261"/>
      <c r="CR28" s="261"/>
      <c r="CS28" s="261"/>
      <c r="CT28" s="261"/>
      <c r="CU28" s="261"/>
      <c r="CV28" s="261"/>
      <c r="CW28" s="261"/>
      <c r="CX28" s="261"/>
      <c r="CY28" s="261"/>
      <c r="CZ28" s="261"/>
      <c r="DA28" s="261"/>
      <c r="DB28" s="261"/>
      <c r="DC28" s="261"/>
      <c r="DD28" s="261"/>
      <c r="DE28" s="261"/>
      <c r="DF28" s="261"/>
      <c r="DG28" s="261"/>
      <c r="DH28" s="261"/>
      <c r="DI28" s="261"/>
      <c r="DJ28" s="261"/>
      <c r="DK28" s="261"/>
      <c r="DL28" s="261"/>
    </row>
    <row r="29" spans="1:116" x14ac:dyDescent="0.25">
      <c r="A29" s="262" t="s">
        <v>8712</v>
      </c>
      <c r="B29" s="263" t="s">
        <v>8713</v>
      </c>
      <c r="C29" s="266">
        <v>0.75999999279999997</v>
      </c>
      <c r="D29" s="267">
        <v>6</v>
      </c>
      <c r="E29" s="266">
        <v>0</v>
      </c>
      <c r="F29" s="266">
        <v>6.85</v>
      </c>
      <c r="G29" s="266">
        <v>0.43637777080000001</v>
      </c>
      <c r="H29" s="266">
        <v>37.4</v>
      </c>
      <c r="I29" s="267">
        <v>0</v>
      </c>
      <c r="J29" s="267" t="str">
        <f>IFERROR(VLOOKUP($B29,'Core Indicators'!$E$3:$EU$906,147,FALSE),"x")</f>
        <v>x</v>
      </c>
      <c r="K29" s="268">
        <v>0.58970773219999995</v>
      </c>
      <c r="L29" s="266">
        <v>7.25</v>
      </c>
      <c r="M29" s="267">
        <v>58</v>
      </c>
      <c r="N29" s="267">
        <v>68</v>
      </c>
      <c r="O29" s="267" t="str">
        <f>IFERROR(VLOOKUP(B29,'Core Indicators'!$E$3:$G$9906,3,FALSE),"x")</f>
        <v>x</v>
      </c>
      <c r="P29" s="267">
        <v>38117</v>
      </c>
      <c r="Q29" s="261"/>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1"/>
      <c r="BD29" s="261"/>
      <c r="BE29" s="261"/>
      <c r="BF29" s="261"/>
      <c r="BG29" s="261"/>
      <c r="BH29" s="261"/>
      <c r="BI29" s="261"/>
      <c r="BJ29" s="261"/>
      <c r="BK29" s="261"/>
      <c r="BL29" s="261"/>
      <c r="BM29" s="261"/>
      <c r="BN29" s="261"/>
      <c r="BO29" s="261"/>
      <c r="BP29" s="261"/>
      <c r="BQ29" s="261"/>
      <c r="BR29" s="261"/>
      <c r="BS29" s="261"/>
      <c r="BT29" s="261"/>
      <c r="BU29" s="261"/>
      <c r="BV29" s="261"/>
      <c r="BW29" s="261"/>
      <c r="BX29" s="261"/>
      <c r="BY29" s="261"/>
      <c r="BZ29" s="261"/>
      <c r="CA29" s="261"/>
      <c r="CB29" s="261"/>
      <c r="CC29" s="261"/>
      <c r="CD29" s="261"/>
      <c r="CE29" s="261"/>
      <c r="CF29" s="261"/>
      <c r="CG29" s="261"/>
      <c r="CH29" s="261"/>
      <c r="CI29" s="261"/>
      <c r="CJ29" s="261"/>
      <c r="CK29" s="261"/>
      <c r="CL29" s="261"/>
      <c r="CM29" s="261"/>
      <c r="CN29" s="261"/>
      <c r="CO29" s="261"/>
      <c r="CP29" s="261"/>
      <c r="CQ29" s="261"/>
      <c r="CR29" s="261"/>
      <c r="CS29" s="261"/>
      <c r="CT29" s="261"/>
      <c r="CU29" s="261"/>
      <c r="CV29" s="261"/>
      <c r="CW29" s="261"/>
      <c r="CX29" s="261"/>
      <c r="CY29" s="261"/>
      <c r="CZ29" s="261"/>
      <c r="DA29" s="261"/>
      <c r="DB29" s="261"/>
      <c r="DC29" s="261"/>
      <c r="DD29" s="261"/>
      <c r="DE29" s="261"/>
      <c r="DF29" s="261"/>
      <c r="DG29" s="261"/>
      <c r="DH29" s="261"/>
      <c r="DI29" s="261"/>
      <c r="DJ29" s="261"/>
      <c r="DK29" s="261"/>
      <c r="DL29" s="261"/>
    </row>
    <row r="30" spans="1:116" x14ac:dyDescent="0.25">
      <c r="A30" s="262" t="s">
        <v>8714</v>
      </c>
      <c r="B30" s="263" t="s">
        <v>8715</v>
      </c>
      <c r="C30" s="266">
        <v>0.66707900850000001</v>
      </c>
      <c r="D30" s="267">
        <v>10</v>
      </c>
      <c r="E30" s="266">
        <v>0.02</v>
      </c>
      <c r="F30" s="266">
        <v>8.35</v>
      </c>
      <c r="G30" s="266">
        <v>0.46426597219999999</v>
      </c>
      <c r="H30" s="266">
        <v>53.3</v>
      </c>
      <c r="I30" s="267">
        <v>0</v>
      </c>
      <c r="J30" s="267" t="str">
        <f>IFERROR(VLOOKUP($B30,'Core Indicators'!$E$3:$EU$906,147,FALSE),"x")</f>
        <v>x</v>
      </c>
      <c r="K30" s="268">
        <v>0.49843922260000001</v>
      </c>
      <c r="L30" s="266">
        <v>8</v>
      </c>
      <c r="M30" s="267">
        <v>72</v>
      </c>
      <c r="N30" s="267">
        <v>61</v>
      </c>
      <c r="O30" s="267" t="str">
        <f>IFERROR(VLOOKUP(B30,'Core Indicators'!$E$3:$G$9906,3,FALSE),"x")</f>
        <v>x</v>
      </c>
      <c r="P30" s="267">
        <v>566730</v>
      </c>
      <c r="Q30" s="261"/>
      <c r="R30" s="261"/>
      <c r="S30" s="26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1"/>
      <c r="BD30" s="261"/>
      <c r="BE30" s="261"/>
      <c r="BF30" s="261"/>
      <c r="BG30" s="261"/>
      <c r="BH30" s="261"/>
      <c r="BI30" s="261"/>
      <c r="BJ30" s="261"/>
      <c r="BK30" s="261"/>
      <c r="BL30" s="261"/>
      <c r="BM30" s="261"/>
      <c r="BN30" s="261"/>
      <c r="BO30" s="261"/>
      <c r="BP30" s="261"/>
      <c r="BQ30" s="261"/>
      <c r="BR30" s="261"/>
      <c r="BS30" s="261"/>
      <c r="BT30" s="261"/>
      <c r="BU30" s="261"/>
      <c r="BV30" s="261"/>
      <c r="BW30" s="261"/>
      <c r="BX30" s="261"/>
      <c r="BY30" s="261"/>
      <c r="BZ30" s="261"/>
      <c r="CA30" s="261"/>
      <c r="CB30" s="261"/>
      <c r="CC30" s="261"/>
      <c r="CD30" s="261"/>
      <c r="CE30" s="261"/>
      <c r="CF30" s="261"/>
      <c r="CG30" s="261"/>
      <c r="CH30" s="261"/>
      <c r="CI30" s="261"/>
      <c r="CJ30" s="261"/>
      <c r="CK30" s="261"/>
      <c r="CL30" s="261"/>
      <c r="CM30" s="261"/>
      <c r="CN30" s="261"/>
      <c r="CO30" s="261"/>
      <c r="CP30" s="261"/>
      <c r="CQ30" s="261"/>
      <c r="CR30" s="261"/>
      <c r="CS30" s="261"/>
      <c r="CT30" s="261"/>
      <c r="CU30" s="261"/>
      <c r="CV30" s="261"/>
      <c r="CW30" s="261"/>
      <c r="CX30" s="261"/>
      <c r="CY30" s="261"/>
      <c r="CZ30" s="261"/>
      <c r="DA30" s="261"/>
      <c r="DB30" s="261"/>
      <c r="DC30" s="261"/>
      <c r="DD30" s="261"/>
      <c r="DE30" s="261"/>
      <c r="DF30" s="261"/>
      <c r="DG30" s="261"/>
      <c r="DH30" s="261"/>
      <c r="DI30" s="261"/>
      <c r="DJ30" s="261"/>
      <c r="DK30" s="261"/>
      <c r="DL30" s="261"/>
    </row>
    <row r="31" spans="1:116" x14ac:dyDescent="0.25">
      <c r="A31" s="262" t="s">
        <v>176</v>
      </c>
      <c r="B31" s="263" t="s">
        <v>8716</v>
      </c>
      <c r="C31" s="266">
        <v>0.87789099120000003</v>
      </c>
      <c r="D31" s="267">
        <v>4</v>
      </c>
      <c r="E31" s="266">
        <v>0.183</v>
      </c>
      <c r="F31" s="266">
        <v>3.55</v>
      </c>
      <c r="G31" s="266">
        <v>0.68207866260000005</v>
      </c>
      <c r="H31" s="266">
        <v>56.2</v>
      </c>
      <c r="I31" s="267">
        <v>5</v>
      </c>
      <c r="J31" s="267">
        <f>IFERROR(VLOOKUP($B31,'Core Indicators'!$E$3:$EU$906,147,FALSE),"x")</f>
        <v>270</v>
      </c>
      <c r="K31" s="268">
        <v>-1.7283856869000001</v>
      </c>
      <c r="L31" s="266">
        <v>3.25</v>
      </c>
      <c r="M31" s="267">
        <v>10</v>
      </c>
      <c r="N31" s="267">
        <v>25</v>
      </c>
      <c r="O31" s="267">
        <f>IFERROR(VLOOKUP(B31,'Core Indicators'!$E$3:$G$9906,3,FALSE),"x")</f>
        <v>5350000</v>
      </c>
      <c r="P31" s="267">
        <v>622980</v>
      </c>
      <c r="Q31" s="261"/>
      <c r="R31" s="261"/>
      <c r="S31" s="261"/>
      <c r="T31" s="261"/>
      <c r="U31" s="261"/>
      <c r="V31" s="261"/>
      <c r="W31" s="261"/>
      <c r="X31" s="261"/>
      <c r="Y31" s="261"/>
      <c r="Z31" s="261"/>
      <c r="AA31" s="261"/>
      <c r="AB31" s="261"/>
      <c r="AC31" s="261"/>
      <c r="AD31" s="261"/>
      <c r="AE31" s="261"/>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1"/>
      <c r="BK31" s="261"/>
      <c r="BL31" s="261"/>
      <c r="BM31" s="261"/>
      <c r="BN31" s="261"/>
      <c r="BO31" s="261"/>
      <c r="BP31" s="261"/>
      <c r="BQ31" s="261"/>
      <c r="BR31" s="261"/>
      <c r="BS31" s="261"/>
      <c r="BT31" s="261"/>
      <c r="BU31" s="261"/>
      <c r="BV31" s="261"/>
      <c r="BW31" s="261"/>
      <c r="BX31" s="261"/>
      <c r="BY31" s="261"/>
      <c r="BZ31" s="261"/>
      <c r="CA31" s="261"/>
      <c r="CB31" s="261"/>
      <c r="CC31" s="261"/>
      <c r="CD31" s="261"/>
      <c r="CE31" s="261"/>
      <c r="CF31" s="261"/>
      <c r="CG31" s="261"/>
      <c r="CH31" s="261"/>
      <c r="CI31" s="261"/>
      <c r="CJ31" s="261"/>
      <c r="CK31" s="261"/>
      <c r="CL31" s="261"/>
      <c r="CM31" s="261"/>
      <c r="CN31" s="261"/>
      <c r="CO31" s="261"/>
      <c r="CP31" s="261"/>
      <c r="CQ31" s="261"/>
      <c r="CR31" s="261"/>
      <c r="CS31" s="261"/>
      <c r="CT31" s="261"/>
      <c r="CU31" s="261"/>
      <c r="CV31" s="261"/>
      <c r="CW31" s="261"/>
      <c r="CX31" s="261"/>
      <c r="CY31" s="261"/>
      <c r="CZ31" s="261"/>
      <c r="DA31" s="261"/>
      <c r="DB31" s="261"/>
      <c r="DC31" s="261"/>
      <c r="DD31" s="261"/>
      <c r="DE31" s="261"/>
      <c r="DF31" s="261"/>
      <c r="DG31" s="261"/>
      <c r="DH31" s="261"/>
      <c r="DI31" s="261"/>
      <c r="DJ31" s="261"/>
      <c r="DK31" s="261"/>
      <c r="DL31" s="261"/>
    </row>
    <row r="32" spans="1:116" x14ac:dyDescent="0.25">
      <c r="A32" s="262" t="s">
        <v>8717</v>
      </c>
      <c r="B32" s="263" t="s">
        <v>8718</v>
      </c>
      <c r="C32" s="266">
        <v>0.59715102890000005</v>
      </c>
      <c r="D32" s="267">
        <v>12</v>
      </c>
      <c r="E32" s="266">
        <v>2.8000000000000001E-2</v>
      </c>
      <c r="F32" s="266" t="s">
        <v>14</v>
      </c>
      <c r="G32" s="266">
        <v>8.2716424699999999E-2</v>
      </c>
      <c r="H32" s="266">
        <v>33.299999999999997</v>
      </c>
      <c r="I32" s="267">
        <v>0</v>
      </c>
      <c r="J32" s="267" t="str">
        <f>IFERROR(VLOOKUP($B32,'Core Indicators'!$E$3:$EU$906,147,FALSE),"x")</f>
        <v>x</v>
      </c>
      <c r="K32" s="268">
        <v>1.7599397898</v>
      </c>
      <c r="L32" s="266" t="s">
        <v>14</v>
      </c>
      <c r="M32" s="267">
        <v>98</v>
      </c>
      <c r="N32" s="267">
        <v>77</v>
      </c>
      <c r="O32" s="267" t="str">
        <f>IFERROR(VLOOKUP(B32,'Core Indicators'!$E$3:$G$9906,3,FALSE),"x")</f>
        <v>x</v>
      </c>
      <c r="P32" s="267">
        <v>9093510</v>
      </c>
      <c r="Q32" s="261"/>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1"/>
      <c r="BU32" s="261"/>
      <c r="BV32" s="261"/>
      <c r="BW32" s="261"/>
      <c r="BX32" s="261"/>
      <c r="BY32" s="261"/>
      <c r="BZ32" s="261"/>
      <c r="CA32" s="261"/>
      <c r="CB32" s="261"/>
      <c r="CC32" s="261"/>
      <c r="CD32" s="261"/>
      <c r="CE32" s="261"/>
      <c r="CF32" s="261"/>
      <c r="CG32" s="261"/>
      <c r="CH32" s="261"/>
      <c r="CI32" s="261"/>
      <c r="CJ32" s="261"/>
      <c r="CK32" s="261"/>
      <c r="CL32" s="261"/>
      <c r="CM32" s="261"/>
      <c r="CN32" s="261"/>
      <c r="CO32" s="261"/>
      <c r="CP32" s="261"/>
      <c r="CQ32" s="261"/>
      <c r="CR32" s="261"/>
      <c r="CS32" s="261"/>
      <c r="CT32" s="261"/>
      <c r="CU32" s="261"/>
      <c r="CV32" s="261"/>
      <c r="CW32" s="261"/>
      <c r="CX32" s="261"/>
      <c r="CY32" s="261"/>
      <c r="CZ32" s="261"/>
      <c r="DA32" s="261"/>
      <c r="DB32" s="261"/>
      <c r="DC32" s="261"/>
      <c r="DD32" s="261"/>
      <c r="DE32" s="261"/>
      <c r="DF32" s="261"/>
      <c r="DG32" s="261"/>
      <c r="DH32" s="261"/>
      <c r="DI32" s="261"/>
      <c r="DJ32" s="261"/>
      <c r="DK32" s="261"/>
      <c r="DL32" s="261"/>
    </row>
    <row r="33" spans="1:116" x14ac:dyDescent="0.25">
      <c r="A33" s="262" t="s">
        <v>8719</v>
      </c>
      <c r="B33" s="263" t="s">
        <v>8720</v>
      </c>
      <c r="C33" s="266">
        <v>0.5450100068</v>
      </c>
      <c r="D33" s="267">
        <v>11</v>
      </c>
      <c r="E33" s="266">
        <v>0</v>
      </c>
      <c r="F33" s="266" t="s">
        <v>14</v>
      </c>
      <c r="G33" s="266">
        <v>3.6718722199999998E-2</v>
      </c>
      <c r="H33" s="266">
        <v>33.1</v>
      </c>
      <c r="I33" s="267">
        <v>0</v>
      </c>
      <c r="J33" s="267" t="str">
        <f>IFERROR(VLOOKUP($B33,'Core Indicators'!$E$3:$EU$906,147,FALSE),"x")</f>
        <v>x</v>
      </c>
      <c r="K33" s="268">
        <v>1.9066414833000001</v>
      </c>
      <c r="L33" s="266" t="s">
        <v>14</v>
      </c>
      <c r="M33" s="267">
        <v>96</v>
      </c>
      <c r="N33" s="267">
        <v>85</v>
      </c>
      <c r="O33" s="267" t="str">
        <f>IFERROR(VLOOKUP(B33,'Core Indicators'!$E$3:$G$9906,3,FALSE),"x")</f>
        <v>x</v>
      </c>
      <c r="P33" s="267">
        <v>39516</v>
      </c>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1"/>
      <c r="CD33" s="261"/>
      <c r="CE33" s="261"/>
      <c r="CF33" s="261"/>
      <c r="CG33" s="261"/>
      <c r="CH33" s="261"/>
      <c r="CI33" s="261"/>
      <c r="CJ33" s="261"/>
      <c r="CK33" s="261"/>
      <c r="CL33" s="261"/>
      <c r="CM33" s="261"/>
      <c r="CN33" s="261"/>
      <c r="CO33" s="261"/>
      <c r="CP33" s="261"/>
      <c r="CQ33" s="261"/>
      <c r="CR33" s="261"/>
      <c r="CS33" s="261"/>
      <c r="CT33" s="261"/>
      <c r="CU33" s="261"/>
      <c r="CV33" s="261"/>
      <c r="CW33" s="261"/>
      <c r="CX33" s="261"/>
      <c r="CY33" s="261"/>
      <c r="CZ33" s="261"/>
      <c r="DA33" s="261"/>
      <c r="DB33" s="261"/>
      <c r="DC33" s="261"/>
      <c r="DD33" s="261"/>
      <c r="DE33" s="261"/>
      <c r="DF33" s="261"/>
      <c r="DG33" s="261"/>
      <c r="DH33" s="261"/>
      <c r="DI33" s="261"/>
      <c r="DJ33" s="261"/>
      <c r="DK33" s="261"/>
      <c r="DL33" s="261"/>
    </row>
    <row r="34" spans="1:116" x14ac:dyDescent="0.25">
      <c r="A34" s="262" t="s">
        <v>2775</v>
      </c>
      <c r="B34" s="263" t="s">
        <v>8721</v>
      </c>
      <c r="C34" s="266">
        <v>0.16604995180000001</v>
      </c>
      <c r="D34" s="267">
        <v>12</v>
      </c>
      <c r="E34" s="266">
        <v>0.04</v>
      </c>
      <c r="F34" s="266">
        <v>9.3000000000000007</v>
      </c>
      <c r="G34" s="266">
        <v>0.28785367480000001</v>
      </c>
      <c r="H34" s="266">
        <v>44.4</v>
      </c>
      <c r="I34" s="267">
        <v>3</v>
      </c>
      <c r="J34" s="267">
        <f>IFERROR(VLOOKUP($B34,'Core Indicators'!$E$3:$EU$906,147,FALSE),"x")</f>
        <v>2</v>
      </c>
      <c r="K34" s="268">
        <v>1.0736131668</v>
      </c>
      <c r="L34" s="266">
        <v>9.5</v>
      </c>
      <c r="M34" s="267">
        <v>90</v>
      </c>
      <c r="N34" s="267">
        <v>67</v>
      </c>
      <c r="O34" s="267">
        <f>IFERROR(VLOOKUP(B34,'Core Indicators'!$E$3:$G$9906,3,FALSE),"x")</f>
        <v>19116000</v>
      </c>
      <c r="P34" s="267">
        <v>743532</v>
      </c>
      <c r="Q34" s="261"/>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1"/>
      <c r="BK34" s="261"/>
      <c r="BL34" s="261"/>
      <c r="BM34" s="261"/>
      <c r="BN34" s="261"/>
      <c r="BO34" s="261"/>
      <c r="BP34" s="261"/>
      <c r="BQ34" s="261"/>
      <c r="BR34" s="261"/>
      <c r="BS34" s="261"/>
      <c r="BT34" s="261"/>
      <c r="BU34" s="261"/>
      <c r="BV34" s="261"/>
      <c r="BW34" s="261"/>
      <c r="BX34" s="261"/>
      <c r="BY34" s="261"/>
      <c r="BZ34" s="261"/>
      <c r="CA34" s="261"/>
      <c r="CB34" s="261"/>
      <c r="CC34" s="261"/>
      <c r="CD34" s="261"/>
      <c r="CE34" s="261"/>
      <c r="CF34" s="261"/>
      <c r="CG34" s="261"/>
      <c r="CH34" s="261"/>
      <c r="CI34" s="261"/>
      <c r="CJ34" s="261"/>
      <c r="CK34" s="261"/>
      <c r="CL34" s="261"/>
      <c r="CM34" s="261"/>
      <c r="CN34" s="261"/>
      <c r="CO34" s="261"/>
      <c r="CP34" s="261"/>
      <c r="CQ34" s="261"/>
      <c r="CR34" s="261"/>
      <c r="CS34" s="261"/>
      <c r="CT34" s="261"/>
      <c r="CU34" s="261"/>
      <c r="CV34" s="261"/>
      <c r="CW34" s="261"/>
      <c r="CX34" s="261"/>
      <c r="CY34" s="261"/>
      <c r="CZ34" s="261"/>
      <c r="DA34" s="261"/>
      <c r="DB34" s="261"/>
      <c r="DC34" s="261"/>
      <c r="DD34" s="261"/>
      <c r="DE34" s="261"/>
      <c r="DF34" s="261"/>
      <c r="DG34" s="261"/>
      <c r="DH34" s="261"/>
      <c r="DI34" s="261"/>
      <c r="DJ34" s="261"/>
      <c r="DK34" s="261"/>
      <c r="DL34" s="261"/>
    </row>
    <row r="35" spans="1:116" x14ac:dyDescent="0.25">
      <c r="A35" s="262" t="s">
        <v>8722</v>
      </c>
      <c r="B35" s="263" t="s">
        <v>8723</v>
      </c>
      <c r="C35" s="266">
        <v>0.16040162429999999</v>
      </c>
      <c r="D35" s="267">
        <v>0</v>
      </c>
      <c r="E35" s="266">
        <v>0.43430000000000002</v>
      </c>
      <c r="F35" s="266">
        <v>3.3333333333000001</v>
      </c>
      <c r="G35" s="266">
        <v>0.16264248040000001</v>
      </c>
      <c r="H35" s="266">
        <v>38.5</v>
      </c>
      <c r="I35" s="267">
        <v>3</v>
      </c>
      <c r="J35" s="267" t="str">
        <f>IFERROR(VLOOKUP($B35,'Core Indicators'!$E$3:$EU$906,147,FALSE),"x")</f>
        <v>x</v>
      </c>
      <c r="K35" s="268">
        <v>-0.27471861240000001</v>
      </c>
      <c r="L35" s="266">
        <v>2.5</v>
      </c>
      <c r="M35" s="267">
        <v>10</v>
      </c>
      <c r="N35" s="267">
        <v>41</v>
      </c>
      <c r="O35" s="267" t="str">
        <f>IFERROR(VLOOKUP(B35,'Core Indicators'!$E$3:$G$9906,3,FALSE),"x")</f>
        <v>x</v>
      </c>
      <c r="P35" s="267">
        <v>9388211</v>
      </c>
      <c r="Q35" s="261"/>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1"/>
      <c r="BK35" s="261"/>
      <c r="BL35" s="261"/>
      <c r="BM35" s="261"/>
      <c r="BN35" s="261"/>
      <c r="BO35" s="261"/>
      <c r="BP35" s="261"/>
      <c r="BQ35" s="261"/>
      <c r="BR35" s="261"/>
      <c r="BS35" s="261"/>
      <c r="BT35" s="261"/>
      <c r="BU35" s="261"/>
      <c r="BV35" s="261"/>
      <c r="BW35" s="261"/>
      <c r="BX35" s="261"/>
      <c r="BY35" s="261"/>
      <c r="BZ35" s="261"/>
      <c r="CA35" s="261"/>
      <c r="CB35" s="261"/>
      <c r="CC35" s="261"/>
      <c r="CD35" s="261"/>
      <c r="CE35" s="261"/>
      <c r="CF35" s="261"/>
      <c r="CG35" s="261"/>
      <c r="CH35" s="261"/>
      <c r="CI35" s="261"/>
      <c r="CJ35" s="261"/>
      <c r="CK35" s="261"/>
      <c r="CL35" s="261"/>
      <c r="CM35" s="261"/>
      <c r="CN35" s="261"/>
      <c r="CO35" s="261"/>
      <c r="CP35" s="261"/>
      <c r="CQ35" s="261"/>
      <c r="CR35" s="261"/>
      <c r="CS35" s="261"/>
      <c r="CT35" s="261"/>
      <c r="CU35" s="261"/>
      <c r="CV35" s="261"/>
      <c r="CW35" s="261"/>
      <c r="CX35" s="261"/>
      <c r="CY35" s="261"/>
      <c r="CZ35" s="261"/>
      <c r="DA35" s="261"/>
      <c r="DB35" s="261"/>
      <c r="DC35" s="261"/>
      <c r="DD35" s="261"/>
      <c r="DE35" s="261"/>
      <c r="DF35" s="261"/>
      <c r="DG35" s="261"/>
      <c r="DH35" s="261"/>
      <c r="DI35" s="261"/>
      <c r="DJ35" s="261"/>
      <c r="DK35" s="261"/>
      <c r="DL35" s="261"/>
    </row>
    <row r="36" spans="1:116" x14ac:dyDescent="0.25">
      <c r="A36" s="262" t="s">
        <v>8724</v>
      </c>
      <c r="B36" s="263" t="s">
        <v>8725</v>
      </c>
      <c r="C36" s="266">
        <v>0.77389999669999998</v>
      </c>
      <c r="D36" s="267">
        <v>4</v>
      </c>
      <c r="E36" s="266">
        <v>0.34</v>
      </c>
      <c r="F36" s="266">
        <v>5.8</v>
      </c>
      <c r="G36" s="266">
        <v>0.65704813979999999</v>
      </c>
      <c r="H36" s="266">
        <v>41.5</v>
      </c>
      <c r="I36" s="267">
        <v>2</v>
      </c>
      <c r="J36" s="267" t="str">
        <f>IFERROR(VLOOKUP($B36,'Core Indicators'!$E$3:$EU$906,147,FALSE),"x")</f>
        <v>x</v>
      </c>
      <c r="K36" s="268">
        <v>-0.5669065714</v>
      </c>
      <c r="L36" s="266">
        <v>3.75</v>
      </c>
      <c r="M36" s="267">
        <v>51</v>
      </c>
      <c r="N36" s="267">
        <v>35</v>
      </c>
      <c r="O36" s="267" t="str">
        <f>IFERROR(VLOOKUP(B36,'Core Indicators'!$E$3:$G$9906,3,FALSE),"x")</f>
        <v>x</v>
      </c>
      <c r="P36" s="267">
        <v>318000</v>
      </c>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1"/>
      <c r="BD36" s="261"/>
      <c r="BE36" s="261"/>
      <c r="BF36" s="261"/>
      <c r="BG36" s="261"/>
      <c r="BH36" s="261"/>
      <c r="BI36" s="261"/>
      <c r="BJ36" s="261"/>
      <c r="BK36" s="261"/>
      <c r="BL36" s="261"/>
      <c r="BM36" s="261"/>
      <c r="BN36" s="261"/>
      <c r="BO36" s="261"/>
      <c r="BP36" s="261"/>
      <c r="BQ36" s="261"/>
      <c r="BR36" s="261"/>
      <c r="BS36" s="261"/>
      <c r="BT36" s="261"/>
      <c r="BU36" s="261"/>
      <c r="BV36" s="261"/>
      <c r="BW36" s="261"/>
      <c r="BX36" s="261"/>
      <c r="BY36" s="261"/>
      <c r="BZ36" s="261"/>
      <c r="CA36" s="261"/>
      <c r="CB36" s="261"/>
      <c r="CC36" s="261"/>
      <c r="CD36" s="261"/>
      <c r="CE36" s="261"/>
      <c r="CF36" s="261"/>
      <c r="CG36" s="261"/>
      <c r="CH36" s="261"/>
      <c r="CI36" s="261"/>
      <c r="CJ36" s="261"/>
      <c r="CK36" s="261"/>
      <c r="CL36" s="261"/>
      <c r="CM36" s="261"/>
      <c r="CN36" s="261"/>
      <c r="CO36" s="261"/>
      <c r="CP36" s="261"/>
      <c r="CQ36" s="261"/>
      <c r="CR36" s="261"/>
      <c r="CS36" s="261"/>
      <c r="CT36" s="261"/>
      <c r="CU36" s="261"/>
      <c r="CV36" s="261"/>
      <c r="CW36" s="261"/>
      <c r="CX36" s="261"/>
      <c r="CY36" s="261"/>
      <c r="CZ36" s="261"/>
      <c r="DA36" s="261"/>
      <c r="DB36" s="261"/>
      <c r="DC36" s="261"/>
      <c r="DD36" s="261"/>
      <c r="DE36" s="261"/>
      <c r="DF36" s="261"/>
      <c r="DG36" s="261"/>
      <c r="DH36" s="261"/>
      <c r="DI36" s="261"/>
      <c r="DJ36" s="261"/>
      <c r="DK36" s="261"/>
      <c r="DL36" s="261"/>
    </row>
    <row r="37" spans="1:116" x14ac:dyDescent="0.25">
      <c r="A37" s="262" t="s">
        <v>214</v>
      </c>
      <c r="B37" s="263" t="s">
        <v>8726</v>
      </c>
      <c r="C37" s="266">
        <v>0.85829999849999994</v>
      </c>
      <c r="D37" s="267">
        <v>5</v>
      </c>
      <c r="E37" s="266">
        <v>0</v>
      </c>
      <c r="F37" s="266">
        <v>3.55</v>
      </c>
      <c r="G37" s="266">
        <v>0.56645724549999998</v>
      </c>
      <c r="H37" s="266">
        <v>46.6</v>
      </c>
      <c r="I37" s="267">
        <v>5</v>
      </c>
      <c r="J37" s="267">
        <f>IFERROR(VLOOKUP($B37,'Core Indicators'!$E$3:$EU$906,147,FALSE),"x")</f>
        <v>398</v>
      </c>
      <c r="K37" s="268">
        <v>-1.1189085244999999</v>
      </c>
      <c r="L37" s="266">
        <v>3.25</v>
      </c>
      <c r="M37" s="267">
        <v>18</v>
      </c>
      <c r="N37" s="267">
        <v>25</v>
      </c>
      <c r="O37" s="267">
        <f>IFERROR(VLOOKUP(B37,'Core Indicators'!$E$3:$G$9906,3,FALSE),"x")</f>
        <v>27600000</v>
      </c>
      <c r="P37" s="267">
        <v>472710</v>
      </c>
      <c r="Q37" s="261"/>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1"/>
      <c r="BD37" s="261"/>
      <c r="BE37" s="261"/>
      <c r="BF37" s="261"/>
      <c r="BG37" s="261"/>
      <c r="BH37" s="261"/>
      <c r="BI37" s="261"/>
      <c r="BJ37" s="261"/>
      <c r="BK37" s="261"/>
      <c r="BL37" s="261"/>
      <c r="BM37" s="261"/>
      <c r="BN37" s="261"/>
      <c r="BO37" s="261"/>
      <c r="BP37" s="261"/>
      <c r="BQ37" s="261"/>
      <c r="BR37" s="261"/>
      <c r="BS37" s="261"/>
      <c r="BT37" s="261"/>
      <c r="BU37" s="261"/>
      <c r="BV37" s="261"/>
      <c r="BW37" s="261"/>
      <c r="BX37" s="261"/>
      <c r="BY37" s="261"/>
      <c r="BZ37" s="261"/>
      <c r="CA37" s="261"/>
      <c r="CB37" s="261"/>
      <c r="CC37" s="261"/>
      <c r="CD37" s="261"/>
      <c r="CE37" s="261"/>
      <c r="CF37" s="261"/>
      <c r="CG37" s="261"/>
      <c r="CH37" s="261"/>
      <c r="CI37" s="261"/>
      <c r="CJ37" s="261"/>
      <c r="CK37" s="261"/>
      <c r="CL37" s="261"/>
      <c r="CM37" s="261"/>
      <c r="CN37" s="261"/>
      <c r="CO37" s="261"/>
      <c r="CP37" s="261"/>
      <c r="CQ37" s="261"/>
      <c r="CR37" s="261"/>
      <c r="CS37" s="261"/>
      <c r="CT37" s="261"/>
      <c r="CU37" s="261"/>
      <c r="CV37" s="261"/>
      <c r="CW37" s="261"/>
      <c r="CX37" s="261"/>
      <c r="CY37" s="261"/>
      <c r="CZ37" s="261"/>
      <c r="DA37" s="261"/>
      <c r="DB37" s="261"/>
      <c r="DC37" s="261"/>
      <c r="DD37" s="261"/>
      <c r="DE37" s="261"/>
      <c r="DF37" s="261"/>
      <c r="DG37" s="261"/>
      <c r="DH37" s="261"/>
      <c r="DI37" s="261"/>
      <c r="DJ37" s="261"/>
      <c r="DK37" s="261"/>
      <c r="DL37" s="261"/>
    </row>
    <row r="38" spans="1:116" x14ac:dyDescent="0.25">
      <c r="A38" s="262" t="s">
        <v>244</v>
      </c>
      <c r="B38" s="263" t="s">
        <v>8727</v>
      </c>
      <c r="C38" s="266">
        <v>0.93415500099999993</v>
      </c>
      <c r="D38" s="267">
        <v>3</v>
      </c>
      <c r="E38" s="266">
        <v>0.61299999999999999</v>
      </c>
      <c r="F38" s="266">
        <v>3.5166666666999999</v>
      </c>
      <c r="G38" s="266">
        <v>0.65473159420000004</v>
      </c>
      <c r="H38" s="266">
        <v>42.1</v>
      </c>
      <c r="I38" s="267">
        <v>5</v>
      </c>
      <c r="J38" s="267">
        <f>IFERROR(VLOOKUP($B38,'Core Indicators'!$E$3:$EU$906,147,FALSE),"x")</f>
        <v>2389</v>
      </c>
      <c r="K38" s="268">
        <v>-1.786087513</v>
      </c>
      <c r="L38" s="266">
        <v>2.75</v>
      </c>
      <c r="M38" s="267">
        <v>18</v>
      </c>
      <c r="N38" s="267">
        <v>18</v>
      </c>
      <c r="O38" s="267">
        <f>IFERROR(VLOOKUP(B38,'Core Indicators'!$E$3:$G$9906,3,FALSE),"x")</f>
        <v>108584000</v>
      </c>
      <c r="P38" s="267">
        <v>2267050</v>
      </c>
      <c r="Q38" s="261"/>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1"/>
      <c r="BD38" s="261"/>
      <c r="BE38" s="261"/>
      <c r="BF38" s="261"/>
      <c r="BG38" s="261"/>
      <c r="BH38" s="261"/>
      <c r="BI38" s="261"/>
      <c r="BJ38" s="261"/>
      <c r="BK38" s="261"/>
      <c r="BL38" s="261"/>
      <c r="BM38" s="261"/>
      <c r="BN38" s="261"/>
      <c r="BO38" s="261"/>
      <c r="BP38" s="261"/>
      <c r="BQ38" s="261"/>
      <c r="BR38" s="261"/>
      <c r="BS38" s="261"/>
      <c r="BT38" s="261"/>
      <c r="BU38" s="261"/>
      <c r="BV38" s="261"/>
      <c r="BW38" s="261"/>
      <c r="BX38" s="261"/>
      <c r="BY38" s="261"/>
      <c r="BZ38" s="261"/>
      <c r="CA38" s="261"/>
      <c r="CB38" s="261"/>
      <c r="CC38" s="261"/>
      <c r="CD38" s="261"/>
      <c r="CE38" s="261"/>
      <c r="CF38" s="261"/>
      <c r="CG38" s="261"/>
      <c r="CH38" s="261"/>
      <c r="CI38" s="261"/>
      <c r="CJ38" s="261"/>
      <c r="CK38" s="261"/>
      <c r="CL38" s="261"/>
      <c r="CM38" s="261"/>
      <c r="CN38" s="261"/>
      <c r="CO38" s="261"/>
      <c r="CP38" s="261"/>
      <c r="CQ38" s="261"/>
      <c r="CR38" s="261"/>
      <c r="CS38" s="261"/>
      <c r="CT38" s="261"/>
      <c r="CU38" s="261"/>
      <c r="CV38" s="261"/>
      <c r="CW38" s="261"/>
      <c r="CX38" s="261"/>
      <c r="CY38" s="261"/>
      <c r="CZ38" s="261"/>
      <c r="DA38" s="261"/>
      <c r="DB38" s="261"/>
      <c r="DC38" s="261"/>
      <c r="DD38" s="261"/>
      <c r="DE38" s="261"/>
      <c r="DF38" s="261"/>
      <c r="DG38" s="261"/>
      <c r="DH38" s="261"/>
      <c r="DI38" s="261"/>
      <c r="DJ38" s="261"/>
      <c r="DK38" s="261"/>
      <c r="DL38" s="261"/>
    </row>
    <row r="39" spans="1:116" x14ac:dyDescent="0.25">
      <c r="A39" s="262" t="s">
        <v>1199</v>
      </c>
      <c r="B39" s="263" t="s">
        <v>8728</v>
      </c>
      <c r="C39" s="266">
        <v>0.8790999934</v>
      </c>
      <c r="D39" s="267">
        <v>10</v>
      </c>
      <c r="E39" s="266">
        <v>0.72</v>
      </c>
      <c r="F39" s="266">
        <v>3.3</v>
      </c>
      <c r="G39" s="266">
        <v>0.57901026190000005</v>
      </c>
      <c r="H39" s="266">
        <v>48.9</v>
      </c>
      <c r="I39" s="267">
        <v>1</v>
      </c>
      <c r="J39" s="267">
        <f>IFERROR(VLOOKUP($B39,'Core Indicators'!$E$3:$EU$906,147,FALSE),"x")</f>
        <v>16</v>
      </c>
      <c r="K39" s="268">
        <v>-1.1497093438999999</v>
      </c>
      <c r="L39" s="266">
        <v>2.5</v>
      </c>
      <c r="M39" s="267">
        <v>20</v>
      </c>
      <c r="N39" s="267">
        <v>19</v>
      </c>
      <c r="O39" s="267">
        <f>IFERROR(VLOOKUP(B39,'Core Indicators'!$E$3:$G$9906,3,FALSE),"x")</f>
        <v>5800000</v>
      </c>
      <c r="P39" s="267">
        <v>341500</v>
      </c>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261"/>
      <c r="CG39" s="261"/>
      <c r="CH39" s="261"/>
      <c r="CI39" s="261"/>
      <c r="CJ39" s="261"/>
      <c r="CK39" s="261"/>
      <c r="CL39" s="261"/>
      <c r="CM39" s="261"/>
      <c r="CN39" s="261"/>
      <c r="CO39" s="261"/>
      <c r="CP39" s="261"/>
      <c r="CQ39" s="261"/>
      <c r="CR39" s="261"/>
      <c r="CS39" s="261"/>
      <c r="CT39" s="261"/>
      <c r="CU39" s="261"/>
      <c r="CV39" s="261"/>
      <c r="CW39" s="261"/>
      <c r="CX39" s="261"/>
      <c r="CY39" s="261"/>
      <c r="CZ39" s="261"/>
      <c r="DA39" s="261"/>
      <c r="DB39" s="261"/>
      <c r="DC39" s="261"/>
      <c r="DD39" s="261"/>
      <c r="DE39" s="261"/>
      <c r="DF39" s="261"/>
      <c r="DG39" s="261"/>
      <c r="DH39" s="261"/>
      <c r="DI39" s="261"/>
      <c r="DJ39" s="261"/>
      <c r="DK39" s="261"/>
      <c r="DL39" s="261"/>
    </row>
    <row r="40" spans="1:116" x14ac:dyDescent="0.25">
      <c r="A40" s="262" t="s">
        <v>2841</v>
      </c>
      <c r="B40" s="263" t="s">
        <v>8729</v>
      </c>
      <c r="C40" s="266">
        <v>0.41304397009999999</v>
      </c>
      <c r="D40" s="267">
        <v>10</v>
      </c>
      <c r="E40" s="266">
        <v>0.247</v>
      </c>
      <c r="F40" s="266">
        <v>6.7</v>
      </c>
      <c r="G40" s="266">
        <v>0.41050226350000002</v>
      </c>
      <c r="H40" s="266">
        <v>51.3</v>
      </c>
      <c r="I40" s="267">
        <v>4</v>
      </c>
      <c r="J40" s="267">
        <f>IFERROR(VLOOKUP($B40,'Core Indicators'!$E$3:$EU$906,147,FALSE),"x")</f>
        <v>3126</v>
      </c>
      <c r="K40" s="268">
        <v>-0.41692885759999998</v>
      </c>
      <c r="L40" s="266">
        <v>6.25</v>
      </c>
      <c r="M40" s="267">
        <v>66</v>
      </c>
      <c r="N40" s="267">
        <v>37</v>
      </c>
      <c r="O40" s="267">
        <f>IFERROR(VLOOKUP(B40,'Core Indicators'!$E$3:$G$9906,3,FALSE),"x")</f>
        <v>51600000</v>
      </c>
      <c r="P40" s="267">
        <v>1109500</v>
      </c>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c r="BD40" s="261"/>
      <c r="BE40" s="261"/>
      <c r="BF40" s="261"/>
      <c r="BG40" s="261"/>
      <c r="BH40" s="261"/>
      <c r="BI40" s="261"/>
      <c r="BJ40" s="261"/>
      <c r="BK40" s="261"/>
      <c r="BL40" s="261"/>
      <c r="BM40" s="261"/>
      <c r="BN40" s="261"/>
      <c r="BO40" s="261"/>
      <c r="BP40" s="261"/>
      <c r="BQ40" s="261"/>
      <c r="BR40" s="261"/>
      <c r="BS40" s="261"/>
      <c r="BT40" s="261"/>
      <c r="BU40" s="261"/>
      <c r="BV40" s="261"/>
      <c r="BW40" s="261"/>
      <c r="BX40" s="261"/>
      <c r="BY40" s="261"/>
      <c r="BZ40" s="261"/>
      <c r="CA40" s="261"/>
      <c r="CB40" s="261"/>
      <c r="CC40" s="261"/>
      <c r="CD40" s="261"/>
      <c r="CE40" s="261"/>
      <c r="CF40" s="261"/>
      <c r="CG40" s="261"/>
      <c r="CH40" s="261"/>
      <c r="CI40" s="261"/>
      <c r="CJ40" s="261"/>
      <c r="CK40" s="261"/>
      <c r="CL40" s="261"/>
      <c r="CM40" s="261"/>
      <c r="CN40" s="261"/>
      <c r="CO40" s="261"/>
      <c r="CP40" s="261"/>
      <c r="CQ40" s="261"/>
      <c r="CR40" s="261"/>
      <c r="CS40" s="261"/>
      <c r="CT40" s="261"/>
      <c r="CU40" s="261"/>
      <c r="CV40" s="261"/>
      <c r="CW40" s="261"/>
      <c r="CX40" s="261"/>
      <c r="CY40" s="261"/>
      <c r="CZ40" s="261"/>
      <c r="DA40" s="261"/>
      <c r="DB40" s="261"/>
      <c r="DC40" s="261"/>
      <c r="DD40" s="261"/>
      <c r="DE40" s="261"/>
      <c r="DF40" s="261"/>
      <c r="DG40" s="261"/>
      <c r="DH40" s="261"/>
      <c r="DI40" s="261"/>
      <c r="DJ40" s="261"/>
      <c r="DK40" s="261"/>
      <c r="DL40" s="261"/>
    </row>
    <row r="41" spans="1:116" x14ac:dyDescent="0.25">
      <c r="A41" s="262" t="s">
        <v>8730</v>
      </c>
      <c r="B41" s="263" t="s">
        <v>8731</v>
      </c>
      <c r="C41" s="266">
        <v>0.54602201459999999</v>
      </c>
      <c r="D41" s="267">
        <v>10</v>
      </c>
      <c r="E41" s="266">
        <v>0</v>
      </c>
      <c r="F41" s="266" t="s">
        <v>14</v>
      </c>
      <c r="G41" s="266" t="s">
        <v>14</v>
      </c>
      <c r="H41" s="266">
        <v>45.3</v>
      </c>
      <c r="I41" s="267">
        <v>0</v>
      </c>
      <c r="J41" s="267" t="str">
        <f>IFERROR(VLOOKUP($B41,'Core Indicators'!$E$3:$EU$906,147,FALSE),"x")</f>
        <v>x</v>
      </c>
      <c r="K41" s="268">
        <v>-1.0875025988</v>
      </c>
      <c r="L41" s="266" t="s">
        <v>14</v>
      </c>
      <c r="M41" s="267">
        <v>44</v>
      </c>
      <c r="N41" s="267">
        <v>25</v>
      </c>
      <c r="O41" s="267" t="str">
        <f>IFERROR(VLOOKUP(B41,'Core Indicators'!$E$3:$G$9906,3,FALSE),"x")</f>
        <v>x</v>
      </c>
      <c r="P41" s="267">
        <v>1861</v>
      </c>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c r="BD41" s="261"/>
      <c r="BE41" s="261"/>
      <c r="BF41" s="261"/>
      <c r="BG41" s="261"/>
      <c r="BH41" s="261"/>
      <c r="BI41" s="261"/>
      <c r="BJ41" s="261"/>
      <c r="BK41" s="261"/>
      <c r="BL41" s="261"/>
      <c r="BM41" s="261"/>
      <c r="BN41" s="261"/>
      <c r="BO41" s="261"/>
      <c r="BP41" s="261"/>
      <c r="BQ41" s="261"/>
      <c r="BR41" s="261"/>
      <c r="BS41" s="261"/>
      <c r="BT41" s="261"/>
      <c r="BU41" s="261"/>
      <c r="BV41" s="261"/>
      <c r="BW41" s="261"/>
      <c r="BX41" s="261"/>
      <c r="BY41" s="261"/>
      <c r="BZ41" s="261"/>
      <c r="CA41" s="261"/>
      <c r="CB41" s="261"/>
      <c r="CC41" s="261"/>
      <c r="CD41" s="261"/>
      <c r="CE41" s="261"/>
      <c r="CF41" s="261"/>
      <c r="CG41" s="261"/>
      <c r="CH41" s="261"/>
      <c r="CI41" s="261"/>
      <c r="CJ41" s="261"/>
      <c r="CK41" s="261"/>
      <c r="CL41" s="261"/>
      <c r="CM41" s="261"/>
      <c r="CN41" s="261"/>
      <c r="CO41" s="261"/>
      <c r="CP41" s="261"/>
      <c r="CQ41" s="261"/>
      <c r="CR41" s="261"/>
      <c r="CS41" s="261"/>
      <c r="CT41" s="261"/>
      <c r="CU41" s="261"/>
      <c r="CV41" s="261"/>
      <c r="CW41" s="261"/>
      <c r="CX41" s="261"/>
      <c r="CY41" s="261"/>
      <c r="CZ41" s="261"/>
      <c r="DA41" s="261"/>
      <c r="DB41" s="261"/>
      <c r="DC41" s="261"/>
      <c r="DD41" s="261"/>
      <c r="DE41" s="261"/>
      <c r="DF41" s="261"/>
      <c r="DG41" s="261"/>
      <c r="DH41" s="261"/>
      <c r="DI41" s="261"/>
      <c r="DJ41" s="261"/>
      <c r="DK41" s="261"/>
      <c r="DL41" s="261"/>
    </row>
    <row r="42" spans="1:116" x14ac:dyDescent="0.25">
      <c r="A42" s="262" t="s">
        <v>8732</v>
      </c>
      <c r="B42" s="263" t="s">
        <v>8733</v>
      </c>
      <c r="C42" s="266">
        <v>0</v>
      </c>
      <c r="D42" s="267">
        <v>13</v>
      </c>
      <c r="E42" s="266">
        <v>0</v>
      </c>
      <c r="F42" s="266" t="s">
        <v>14</v>
      </c>
      <c r="G42" s="266">
        <v>0.37196926270000003</v>
      </c>
      <c r="H42" s="266">
        <v>42.4</v>
      </c>
      <c r="I42" s="267">
        <v>0</v>
      </c>
      <c r="J42" s="267" t="str">
        <f>IFERROR(VLOOKUP($B42,'Core Indicators'!$E$3:$EU$906,147,FALSE),"x")</f>
        <v>x</v>
      </c>
      <c r="K42" s="268">
        <v>0.51534461980000001</v>
      </c>
      <c r="L42" s="266" t="s">
        <v>14</v>
      </c>
      <c r="M42" s="267">
        <v>92</v>
      </c>
      <c r="N42" s="267">
        <v>58</v>
      </c>
      <c r="O42" s="267" t="str">
        <f>IFERROR(VLOOKUP(B42,'Core Indicators'!$E$3:$G$9906,3,FALSE),"x")</f>
        <v>x</v>
      </c>
      <c r="P42" s="267">
        <v>4030</v>
      </c>
      <c r="Q42" s="261"/>
      <c r="R42" s="261"/>
      <c r="S42" s="261"/>
      <c r="T42" s="261"/>
      <c r="U42" s="261"/>
      <c r="V42" s="261"/>
      <c r="W42" s="261"/>
      <c r="X42" s="261"/>
      <c r="Y42" s="261"/>
      <c r="Z42" s="261"/>
      <c r="AA42" s="261"/>
      <c r="AB42" s="261"/>
      <c r="AC42" s="261"/>
      <c r="AD42" s="261"/>
      <c r="AE42" s="261"/>
      <c r="AF42" s="261"/>
      <c r="AG42" s="261"/>
      <c r="AH42" s="261"/>
      <c r="AI42" s="261"/>
      <c r="AJ42" s="261"/>
      <c r="AK42" s="261"/>
      <c r="AL42" s="261"/>
      <c r="AM42" s="261"/>
      <c r="AN42" s="261"/>
      <c r="AO42" s="261"/>
      <c r="AP42" s="261"/>
      <c r="AQ42" s="261"/>
      <c r="AR42" s="261"/>
      <c r="AS42" s="261"/>
      <c r="AT42" s="261"/>
      <c r="AU42" s="261"/>
      <c r="AV42" s="261"/>
      <c r="AW42" s="261"/>
      <c r="AX42" s="261"/>
      <c r="AY42" s="261"/>
      <c r="AZ42" s="261"/>
      <c r="BA42" s="261"/>
      <c r="BB42" s="261"/>
      <c r="BC42" s="261"/>
      <c r="BD42" s="261"/>
      <c r="BE42" s="261"/>
      <c r="BF42" s="261"/>
      <c r="BG42" s="261"/>
      <c r="BH42" s="261"/>
      <c r="BI42" s="261"/>
      <c r="BJ42" s="261"/>
      <c r="BK42" s="261"/>
      <c r="BL42" s="261"/>
      <c r="BM42" s="261"/>
      <c r="BN42" s="261"/>
      <c r="BO42" s="261"/>
      <c r="BP42" s="261"/>
      <c r="BQ42" s="261"/>
      <c r="BR42" s="261"/>
      <c r="BS42" s="261"/>
      <c r="BT42" s="261"/>
      <c r="BU42" s="261"/>
      <c r="BV42" s="261"/>
      <c r="BW42" s="261"/>
      <c r="BX42" s="261"/>
      <c r="BY42" s="261"/>
      <c r="BZ42" s="261"/>
      <c r="CA42" s="261"/>
      <c r="CB42" s="261"/>
      <c r="CC42" s="261"/>
      <c r="CD42" s="261"/>
      <c r="CE42" s="261"/>
      <c r="CF42" s="261"/>
      <c r="CG42" s="261"/>
      <c r="CH42" s="261"/>
      <c r="CI42" s="261"/>
      <c r="CJ42" s="261"/>
      <c r="CK42" s="261"/>
      <c r="CL42" s="261"/>
      <c r="CM42" s="261"/>
      <c r="CN42" s="261"/>
      <c r="CO42" s="261"/>
      <c r="CP42" s="261"/>
      <c r="CQ42" s="261"/>
      <c r="CR42" s="261"/>
      <c r="CS42" s="261"/>
      <c r="CT42" s="261"/>
      <c r="CU42" s="261"/>
      <c r="CV42" s="261"/>
      <c r="CW42" s="261"/>
      <c r="CX42" s="261"/>
      <c r="CY42" s="261"/>
      <c r="CZ42" s="261"/>
      <c r="DA42" s="261"/>
      <c r="DB42" s="261"/>
      <c r="DC42" s="261"/>
      <c r="DD42" s="261"/>
      <c r="DE42" s="261"/>
      <c r="DF42" s="261"/>
      <c r="DG42" s="261"/>
      <c r="DH42" s="261"/>
      <c r="DI42" s="261"/>
      <c r="DJ42" s="261"/>
      <c r="DK42" s="261"/>
      <c r="DL42" s="261"/>
    </row>
    <row r="43" spans="1:116" x14ac:dyDescent="0.25">
      <c r="A43" s="262" t="s">
        <v>2864</v>
      </c>
      <c r="B43" s="263" t="s">
        <v>8734</v>
      </c>
      <c r="C43" s="266">
        <v>0.29277097899999999</v>
      </c>
      <c r="D43" s="267">
        <v>11</v>
      </c>
      <c r="E43" s="266">
        <v>0.02</v>
      </c>
      <c r="F43" s="266">
        <v>9.0500000000000007</v>
      </c>
      <c r="G43" s="266">
        <v>0.28514079650000002</v>
      </c>
      <c r="H43" s="266">
        <v>48.2</v>
      </c>
      <c r="I43" s="267">
        <v>0</v>
      </c>
      <c r="J43" s="267" t="str">
        <f>IFERROR(VLOOKUP($B43,'Core Indicators'!$E$3:$EU$906,147,FALSE),"x")</f>
        <v>x</v>
      </c>
      <c r="K43" s="268">
        <v>0.54409223789999994</v>
      </c>
      <c r="L43" s="266">
        <v>9.5</v>
      </c>
      <c r="M43" s="267">
        <v>91</v>
      </c>
      <c r="N43" s="267">
        <v>56</v>
      </c>
      <c r="O43" s="267">
        <f>IFERROR(VLOOKUP(B43,'Core Indicators'!$E$3:$G$9906,3,FALSE),"x")</f>
        <v>5365000</v>
      </c>
      <c r="P43" s="267">
        <v>51060</v>
      </c>
      <c r="Q43" s="261"/>
      <c r="R43" s="261"/>
      <c r="S43" s="261"/>
      <c r="T43" s="261"/>
      <c r="U43" s="261"/>
      <c r="V43" s="261"/>
      <c r="W43" s="261"/>
      <c r="X43" s="261"/>
      <c r="Y43" s="261"/>
      <c r="Z43" s="261"/>
      <c r="AA43" s="261"/>
      <c r="AB43" s="261"/>
      <c r="AC43" s="261"/>
      <c r="AD43" s="261"/>
      <c r="AE43" s="261"/>
      <c r="AF43" s="261"/>
      <c r="AG43" s="261"/>
      <c r="AH43" s="261"/>
      <c r="AI43" s="261"/>
      <c r="AJ43" s="261"/>
      <c r="AK43" s="261"/>
      <c r="AL43" s="261"/>
      <c r="AM43" s="261"/>
      <c r="AN43" s="261"/>
      <c r="AO43" s="261"/>
      <c r="AP43" s="261"/>
      <c r="AQ43" s="261"/>
      <c r="AR43" s="261"/>
      <c r="AS43" s="261"/>
      <c r="AT43" s="261"/>
      <c r="AU43" s="261"/>
      <c r="AV43" s="261"/>
      <c r="AW43" s="261"/>
      <c r="AX43" s="261"/>
      <c r="AY43" s="261"/>
      <c r="AZ43" s="261"/>
      <c r="BA43" s="261"/>
      <c r="BB43" s="261"/>
      <c r="BC43" s="261"/>
      <c r="BD43" s="261"/>
      <c r="BE43" s="261"/>
      <c r="BF43" s="261"/>
      <c r="BG43" s="261"/>
      <c r="BH43" s="261"/>
      <c r="BI43" s="261"/>
      <c r="BJ43" s="261"/>
      <c r="BK43" s="261"/>
      <c r="BL43" s="261"/>
      <c r="BM43" s="261"/>
      <c r="BN43" s="261"/>
      <c r="BO43" s="261"/>
      <c r="BP43" s="261"/>
      <c r="BQ43" s="261"/>
      <c r="BR43" s="261"/>
      <c r="BS43" s="261"/>
      <c r="BT43" s="261"/>
      <c r="BU43" s="261"/>
      <c r="BV43" s="261"/>
      <c r="BW43" s="261"/>
      <c r="BX43" s="261"/>
      <c r="BY43" s="261"/>
      <c r="BZ43" s="261"/>
      <c r="CA43" s="261"/>
      <c r="CB43" s="261"/>
      <c r="CC43" s="261"/>
      <c r="CD43" s="261"/>
      <c r="CE43" s="261"/>
      <c r="CF43" s="261"/>
      <c r="CG43" s="261"/>
      <c r="CH43" s="261"/>
      <c r="CI43" s="261"/>
      <c r="CJ43" s="261"/>
      <c r="CK43" s="261"/>
      <c r="CL43" s="261"/>
      <c r="CM43" s="261"/>
      <c r="CN43" s="261"/>
      <c r="CO43" s="261"/>
      <c r="CP43" s="261"/>
      <c r="CQ43" s="261"/>
      <c r="CR43" s="261"/>
      <c r="CS43" s="261"/>
      <c r="CT43" s="261"/>
      <c r="CU43" s="261"/>
      <c r="CV43" s="261"/>
      <c r="CW43" s="261"/>
      <c r="CX43" s="261"/>
      <c r="CY43" s="261"/>
      <c r="CZ43" s="261"/>
      <c r="DA43" s="261"/>
      <c r="DB43" s="261"/>
      <c r="DC43" s="261"/>
      <c r="DD43" s="261"/>
      <c r="DE43" s="261"/>
      <c r="DF43" s="261"/>
      <c r="DG43" s="261"/>
      <c r="DH43" s="261"/>
      <c r="DI43" s="261"/>
      <c r="DJ43" s="261"/>
      <c r="DK43" s="261"/>
      <c r="DL43" s="261"/>
    </row>
    <row r="44" spans="1:116" x14ac:dyDescent="0.25">
      <c r="A44" s="262" t="s">
        <v>8735</v>
      </c>
      <c r="B44" s="263" t="s">
        <v>8736</v>
      </c>
      <c r="C44" s="266">
        <v>0.46023803670000002</v>
      </c>
      <c r="D44" s="267">
        <v>0</v>
      </c>
      <c r="E44" s="266">
        <v>0</v>
      </c>
      <c r="F44" s="266">
        <v>3.5333333332999999</v>
      </c>
      <c r="G44" s="266">
        <v>0.31249158030000002</v>
      </c>
      <c r="H44" s="266" t="s">
        <v>14</v>
      </c>
      <c r="I44" s="267">
        <v>3</v>
      </c>
      <c r="J44" s="267" t="str">
        <f>IFERROR(VLOOKUP($B44,'Core Indicators'!$E$3:$EU$906,147,FALSE),"x")</f>
        <v>x</v>
      </c>
      <c r="K44" s="268">
        <v>-0.32248908279999999</v>
      </c>
      <c r="L44" s="266">
        <v>3.25</v>
      </c>
      <c r="M44" s="267">
        <v>14</v>
      </c>
      <c r="N44" s="267">
        <v>48</v>
      </c>
      <c r="O44" s="267" t="str">
        <f>IFERROR(VLOOKUP(B44,'Core Indicators'!$E$3:$G$9906,3,FALSE),"x")</f>
        <v>x</v>
      </c>
      <c r="P44" s="267">
        <v>104020</v>
      </c>
      <c r="Q44" s="261"/>
      <c r="R44" s="261"/>
      <c r="S44" s="26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c r="BD44" s="261"/>
      <c r="BE44" s="261"/>
      <c r="BF44" s="261"/>
      <c r="BG44" s="261"/>
      <c r="BH44" s="261"/>
      <c r="BI44" s="261"/>
      <c r="BJ44" s="261"/>
      <c r="BK44" s="261"/>
      <c r="BL44" s="261"/>
      <c r="BM44" s="261"/>
      <c r="BN44" s="261"/>
      <c r="BO44" s="261"/>
      <c r="BP44" s="261"/>
      <c r="BQ44" s="261"/>
      <c r="BR44" s="261"/>
      <c r="BS44" s="261"/>
      <c r="BT44" s="261"/>
      <c r="BU44" s="261"/>
      <c r="BV44" s="261"/>
      <c r="BW44" s="261"/>
      <c r="BX44" s="261"/>
      <c r="BY44" s="261"/>
      <c r="BZ44" s="261"/>
      <c r="CA44" s="261"/>
      <c r="CB44" s="261"/>
      <c r="CC44" s="261"/>
      <c r="CD44" s="261"/>
      <c r="CE44" s="261"/>
      <c r="CF44" s="261"/>
      <c r="CG44" s="261"/>
      <c r="CH44" s="261"/>
      <c r="CI44" s="261"/>
      <c r="CJ44" s="261"/>
      <c r="CK44" s="261"/>
      <c r="CL44" s="261"/>
      <c r="CM44" s="261"/>
      <c r="CN44" s="261"/>
      <c r="CO44" s="261"/>
      <c r="CP44" s="261"/>
      <c r="CQ44" s="261"/>
      <c r="CR44" s="261"/>
      <c r="CS44" s="261"/>
      <c r="CT44" s="261"/>
      <c r="CU44" s="261"/>
      <c r="CV44" s="261"/>
      <c r="CW44" s="261"/>
      <c r="CX44" s="261"/>
      <c r="CY44" s="261"/>
      <c r="CZ44" s="261"/>
      <c r="DA44" s="261"/>
      <c r="DB44" s="261"/>
      <c r="DC44" s="261"/>
      <c r="DD44" s="261"/>
      <c r="DE44" s="261"/>
      <c r="DF44" s="261"/>
      <c r="DG44" s="261"/>
      <c r="DH44" s="261"/>
      <c r="DI44" s="261"/>
      <c r="DJ44" s="261"/>
      <c r="DK44" s="261"/>
      <c r="DL44" s="261"/>
    </row>
    <row r="45" spans="1:116" x14ac:dyDescent="0.25">
      <c r="A45" s="262" t="s">
        <v>8737</v>
      </c>
      <c r="B45" s="263" t="s">
        <v>8738</v>
      </c>
      <c r="C45" s="266">
        <v>0.32759997839999999</v>
      </c>
      <c r="D45" s="267">
        <v>11</v>
      </c>
      <c r="E45" s="266">
        <v>0</v>
      </c>
      <c r="F45" s="266" t="s">
        <v>14</v>
      </c>
      <c r="G45" s="266">
        <v>8.6124699200000002E-2</v>
      </c>
      <c r="H45" s="266">
        <v>32.700000000000003</v>
      </c>
      <c r="I45" s="267">
        <v>2</v>
      </c>
      <c r="J45" s="267" t="str">
        <f>IFERROR(VLOOKUP($B45,'Core Indicators'!$E$3:$EU$906,147,FALSE),"x")</f>
        <v>x</v>
      </c>
      <c r="K45" s="268">
        <v>0.75989937780000005</v>
      </c>
      <c r="L45" s="266" t="s">
        <v>14</v>
      </c>
      <c r="M45" s="267">
        <v>94</v>
      </c>
      <c r="N45" s="267">
        <v>58</v>
      </c>
      <c r="O45" s="267" t="str">
        <f>IFERROR(VLOOKUP(B45,'Core Indicators'!$E$3:$G$9906,3,FALSE),"x")</f>
        <v>x</v>
      </c>
      <c r="P45" s="267">
        <v>9240</v>
      </c>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261"/>
      <c r="BT45" s="261"/>
      <c r="BU45" s="261"/>
      <c r="BV45" s="261"/>
      <c r="BW45" s="261"/>
      <c r="BX45" s="261"/>
      <c r="BY45" s="261"/>
      <c r="BZ45" s="261"/>
      <c r="CA45" s="261"/>
      <c r="CB45" s="261"/>
      <c r="CC45" s="261"/>
      <c r="CD45" s="261"/>
      <c r="CE45" s="261"/>
      <c r="CF45" s="261"/>
      <c r="CG45" s="261"/>
      <c r="CH45" s="261"/>
      <c r="CI45" s="261"/>
      <c r="CJ45" s="261"/>
      <c r="CK45" s="261"/>
      <c r="CL45" s="261"/>
      <c r="CM45" s="261"/>
      <c r="CN45" s="261"/>
      <c r="CO45" s="261"/>
      <c r="CP45" s="261"/>
      <c r="CQ45" s="261"/>
      <c r="CR45" s="261"/>
      <c r="CS45" s="261"/>
      <c r="CT45" s="261"/>
      <c r="CU45" s="261"/>
      <c r="CV45" s="261"/>
      <c r="CW45" s="261"/>
      <c r="CX45" s="261"/>
      <c r="CY45" s="261"/>
      <c r="CZ45" s="261"/>
      <c r="DA45" s="261"/>
      <c r="DB45" s="261"/>
      <c r="DC45" s="261"/>
      <c r="DD45" s="261"/>
      <c r="DE45" s="261"/>
      <c r="DF45" s="261"/>
      <c r="DG45" s="261"/>
      <c r="DH45" s="261"/>
      <c r="DI45" s="261"/>
      <c r="DJ45" s="261"/>
      <c r="DK45" s="261"/>
      <c r="DL45" s="261"/>
    </row>
    <row r="46" spans="1:116" x14ac:dyDescent="0.25">
      <c r="A46" s="262" t="s">
        <v>8739</v>
      </c>
      <c r="B46" s="263" t="s">
        <v>8740</v>
      </c>
      <c r="C46" s="266">
        <v>5.5215994400000003E-2</v>
      </c>
      <c r="D46" s="267">
        <v>11</v>
      </c>
      <c r="E46" s="266">
        <v>5.7000000000000002E-2</v>
      </c>
      <c r="F46" s="266">
        <v>9.35</v>
      </c>
      <c r="G46" s="266">
        <v>0.1374148355</v>
      </c>
      <c r="H46" s="266">
        <v>25</v>
      </c>
      <c r="I46" s="267">
        <v>0</v>
      </c>
      <c r="J46" s="267" t="str">
        <f>IFERROR(VLOOKUP($B46,'Core Indicators'!$E$3:$EU$906,147,FALSE),"x")</f>
        <v>x</v>
      </c>
      <c r="K46" s="268">
        <v>1.0465040207</v>
      </c>
      <c r="L46" s="266">
        <v>9</v>
      </c>
      <c r="M46" s="267">
        <v>91</v>
      </c>
      <c r="N46" s="267">
        <v>56</v>
      </c>
      <c r="O46" s="267" t="str">
        <f>IFERROR(VLOOKUP(B46,'Core Indicators'!$E$3:$G$9906,3,FALSE),"x")</f>
        <v>x</v>
      </c>
      <c r="P46" s="267">
        <v>77210</v>
      </c>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1"/>
      <c r="CD46" s="261"/>
      <c r="CE46" s="261"/>
      <c r="CF46" s="261"/>
      <c r="CG46" s="261"/>
      <c r="CH46" s="261"/>
      <c r="CI46" s="261"/>
      <c r="CJ46" s="261"/>
      <c r="CK46" s="261"/>
      <c r="CL46" s="261"/>
      <c r="CM46" s="261"/>
      <c r="CN46" s="261"/>
      <c r="CO46" s="261"/>
      <c r="CP46" s="261"/>
      <c r="CQ46" s="261"/>
      <c r="CR46" s="261"/>
      <c r="CS46" s="261"/>
      <c r="CT46" s="261"/>
      <c r="CU46" s="261"/>
      <c r="CV46" s="261"/>
      <c r="CW46" s="261"/>
      <c r="CX46" s="261"/>
      <c r="CY46" s="261"/>
      <c r="CZ46" s="261"/>
      <c r="DA46" s="261"/>
      <c r="DB46" s="261"/>
      <c r="DC46" s="261"/>
      <c r="DD46" s="261"/>
      <c r="DE46" s="261"/>
      <c r="DF46" s="261"/>
      <c r="DG46" s="261"/>
      <c r="DH46" s="261"/>
      <c r="DI46" s="261"/>
      <c r="DJ46" s="261"/>
      <c r="DK46" s="261"/>
      <c r="DL46" s="261"/>
    </row>
    <row r="47" spans="1:116" x14ac:dyDescent="0.25">
      <c r="A47" s="262" t="s">
        <v>8741</v>
      </c>
      <c r="B47" s="263" t="s">
        <v>8742</v>
      </c>
      <c r="C47" s="266">
        <v>0</v>
      </c>
      <c r="D47" s="267">
        <v>11</v>
      </c>
      <c r="E47" s="266">
        <v>0</v>
      </c>
      <c r="F47" s="266" t="s">
        <v>14</v>
      </c>
      <c r="G47" s="266">
        <v>8.3537887399999997E-2</v>
      </c>
      <c r="H47" s="266">
        <v>31.9</v>
      </c>
      <c r="I47" s="267">
        <v>3</v>
      </c>
      <c r="J47" s="267" t="str">
        <f>IFERROR(VLOOKUP($B47,'Core Indicators'!$E$3:$EU$906,147,FALSE),"x")</f>
        <v>x</v>
      </c>
      <c r="K47" s="268">
        <v>1.618773222</v>
      </c>
      <c r="L47" s="266" t="s">
        <v>14</v>
      </c>
      <c r="M47" s="267">
        <v>94</v>
      </c>
      <c r="N47" s="267">
        <v>80</v>
      </c>
      <c r="O47" s="267" t="str">
        <f>IFERROR(VLOOKUP(B47,'Core Indicators'!$E$3:$G$9906,3,FALSE),"x")</f>
        <v>x</v>
      </c>
      <c r="P47" s="267">
        <v>348900</v>
      </c>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1"/>
      <c r="CD47" s="261"/>
      <c r="CE47" s="261"/>
      <c r="CF47" s="261"/>
      <c r="CG47" s="261"/>
      <c r="CH47" s="261"/>
      <c r="CI47" s="261"/>
      <c r="CJ47" s="261"/>
      <c r="CK47" s="261"/>
      <c r="CL47" s="261"/>
      <c r="CM47" s="261"/>
      <c r="CN47" s="261"/>
      <c r="CO47" s="261"/>
      <c r="CP47" s="261"/>
      <c r="CQ47" s="261"/>
      <c r="CR47" s="261"/>
      <c r="CS47" s="261"/>
      <c r="CT47" s="261"/>
      <c r="CU47" s="261"/>
      <c r="CV47" s="261"/>
      <c r="CW47" s="261"/>
      <c r="CX47" s="261"/>
      <c r="CY47" s="261"/>
      <c r="CZ47" s="261"/>
      <c r="DA47" s="261"/>
      <c r="DB47" s="261"/>
      <c r="DC47" s="261"/>
      <c r="DD47" s="261"/>
      <c r="DE47" s="261"/>
      <c r="DF47" s="261"/>
      <c r="DG47" s="261"/>
      <c r="DH47" s="261"/>
      <c r="DI47" s="261"/>
      <c r="DJ47" s="261"/>
      <c r="DK47" s="261"/>
      <c r="DL47" s="261"/>
    </row>
    <row r="48" spans="1:116" x14ac:dyDescent="0.25">
      <c r="A48" s="262" t="s">
        <v>3253</v>
      </c>
      <c r="B48" s="263" t="s">
        <v>8743</v>
      </c>
      <c r="C48" s="266">
        <v>0.56789997659999991</v>
      </c>
      <c r="D48" s="267">
        <v>6</v>
      </c>
      <c r="E48" s="266">
        <v>0</v>
      </c>
      <c r="F48" s="266">
        <v>3.7833333332999999</v>
      </c>
      <c r="G48" s="266" t="s">
        <v>14</v>
      </c>
      <c r="H48" s="266">
        <v>41.6</v>
      </c>
      <c r="I48" s="267">
        <v>3</v>
      </c>
      <c r="J48" s="267">
        <f>IFERROR(VLOOKUP($B48,'Core Indicators'!$E$3:$EU$906,147,FALSE),"x")</f>
        <v>10</v>
      </c>
      <c r="K48" s="268">
        <v>-0.91440337900000002</v>
      </c>
      <c r="L48" s="266">
        <v>3</v>
      </c>
      <c r="M48" s="267">
        <v>24</v>
      </c>
      <c r="N48" s="267">
        <v>30</v>
      </c>
      <c r="O48" s="267">
        <f>IFERROR(VLOOKUP(B48,'Core Indicators'!$E$3:$G$9906,3,FALSE),"x")</f>
        <v>1182000</v>
      </c>
      <c r="P48" s="267">
        <v>23180</v>
      </c>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c r="BD48" s="261"/>
      <c r="BE48" s="261"/>
      <c r="BF48" s="261"/>
      <c r="BG48" s="261"/>
      <c r="BH48" s="261"/>
      <c r="BI48" s="261"/>
      <c r="BJ48" s="261"/>
      <c r="BK48" s="261"/>
      <c r="BL48" s="261"/>
      <c r="BM48" s="261"/>
      <c r="BN48" s="261"/>
      <c r="BO48" s="261"/>
      <c r="BP48" s="261"/>
      <c r="BQ48" s="261"/>
      <c r="BR48" s="261"/>
      <c r="BS48" s="261"/>
      <c r="BT48" s="261"/>
      <c r="BU48" s="261"/>
      <c r="BV48" s="261"/>
      <c r="BW48" s="261"/>
      <c r="BX48" s="261"/>
      <c r="BY48" s="261"/>
      <c r="BZ48" s="261"/>
      <c r="CA48" s="261"/>
      <c r="CB48" s="261"/>
      <c r="CC48" s="261"/>
      <c r="CD48" s="261"/>
      <c r="CE48" s="261"/>
      <c r="CF48" s="261"/>
      <c r="CG48" s="261"/>
      <c r="CH48" s="261"/>
      <c r="CI48" s="261"/>
      <c r="CJ48" s="261"/>
      <c r="CK48" s="261"/>
      <c r="CL48" s="261"/>
      <c r="CM48" s="261"/>
      <c r="CN48" s="261"/>
      <c r="CO48" s="261"/>
      <c r="CP48" s="261"/>
      <c r="CQ48" s="261"/>
      <c r="CR48" s="261"/>
      <c r="CS48" s="261"/>
      <c r="CT48" s="261"/>
      <c r="CU48" s="261"/>
      <c r="CV48" s="261"/>
      <c r="CW48" s="261"/>
      <c r="CX48" s="261"/>
      <c r="CY48" s="261"/>
      <c r="CZ48" s="261"/>
      <c r="DA48" s="261"/>
      <c r="DB48" s="261"/>
      <c r="DC48" s="261"/>
      <c r="DD48" s="261"/>
      <c r="DE48" s="261"/>
      <c r="DF48" s="261"/>
      <c r="DG48" s="261"/>
      <c r="DH48" s="261"/>
      <c r="DI48" s="261"/>
      <c r="DJ48" s="261"/>
      <c r="DK48" s="261"/>
      <c r="DL48" s="261"/>
    </row>
    <row r="49" spans="1:116" x14ac:dyDescent="0.25">
      <c r="A49" s="262" t="s">
        <v>8744</v>
      </c>
      <c r="B49" s="263" t="s">
        <v>8745</v>
      </c>
      <c r="C49" s="266">
        <v>0</v>
      </c>
      <c r="D49" s="267">
        <v>13</v>
      </c>
      <c r="E49" s="266">
        <v>0</v>
      </c>
      <c r="F49" s="266" t="s">
        <v>14</v>
      </c>
      <c r="G49" s="266" t="s">
        <v>14</v>
      </c>
      <c r="H49" s="266" t="s">
        <v>14</v>
      </c>
      <c r="I49" s="267">
        <v>0</v>
      </c>
      <c r="J49" s="267" t="str">
        <f>IFERROR(VLOOKUP($B49,'Core Indicators'!$E$3:$EU$906,147,FALSE),"x")</f>
        <v>x</v>
      </c>
      <c r="K49" s="268">
        <v>0.68633824590000003</v>
      </c>
      <c r="L49" s="266" t="s">
        <v>14</v>
      </c>
      <c r="M49" s="267">
        <v>93</v>
      </c>
      <c r="N49" s="267">
        <v>55</v>
      </c>
      <c r="O49" s="267" t="str">
        <f>IFERROR(VLOOKUP(B49,'Core Indicators'!$E$3:$G$9906,3,FALSE),"x")</f>
        <v>x</v>
      </c>
      <c r="P49" s="267">
        <v>750</v>
      </c>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1"/>
      <c r="AS49" s="261"/>
      <c r="AT49" s="261"/>
      <c r="AU49" s="261"/>
      <c r="AV49" s="261"/>
      <c r="AW49" s="261"/>
      <c r="AX49" s="261"/>
      <c r="AY49" s="261"/>
      <c r="AZ49" s="261"/>
      <c r="BA49" s="261"/>
      <c r="BB49" s="261"/>
      <c r="BC49" s="261"/>
      <c r="BD49" s="261"/>
      <c r="BE49" s="261"/>
      <c r="BF49" s="261"/>
      <c r="BG49" s="261"/>
      <c r="BH49" s="261"/>
      <c r="BI49" s="261"/>
      <c r="BJ49" s="261"/>
      <c r="BK49" s="261"/>
      <c r="BL49" s="261"/>
      <c r="BM49" s="261"/>
      <c r="BN49" s="261"/>
      <c r="BO49" s="261"/>
      <c r="BP49" s="261"/>
      <c r="BQ49" s="261"/>
      <c r="BR49" s="261"/>
      <c r="BS49" s="261"/>
      <c r="BT49" s="261"/>
      <c r="BU49" s="261"/>
      <c r="BV49" s="261"/>
      <c r="BW49" s="261"/>
      <c r="BX49" s="261"/>
      <c r="BY49" s="261"/>
      <c r="BZ49" s="261"/>
      <c r="CA49" s="261"/>
      <c r="CB49" s="261"/>
      <c r="CC49" s="261"/>
      <c r="CD49" s="261"/>
      <c r="CE49" s="261"/>
      <c r="CF49" s="261"/>
      <c r="CG49" s="261"/>
      <c r="CH49" s="261"/>
      <c r="CI49" s="261"/>
      <c r="CJ49" s="261"/>
      <c r="CK49" s="261"/>
      <c r="CL49" s="261"/>
      <c r="CM49" s="261"/>
      <c r="CN49" s="261"/>
      <c r="CO49" s="261"/>
      <c r="CP49" s="261"/>
      <c r="CQ49" s="261"/>
      <c r="CR49" s="261"/>
      <c r="CS49" s="261"/>
      <c r="CT49" s="261"/>
      <c r="CU49" s="261"/>
      <c r="CV49" s="261"/>
      <c r="CW49" s="261"/>
      <c r="CX49" s="261"/>
      <c r="CY49" s="261"/>
      <c r="CZ49" s="261"/>
      <c r="DA49" s="261"/>
      <c r="DB49" s="261"/>
      <c r="DC49" s="261"/>
      <c r="DD49" s="261"/>
      <c r="DE49" s="261"/>
      <c r="DF49" s="261"/>
      <c r="DG49" s="261"/>
      <c r="DH49" s="261"/>
      <c r="DI49" s="261"/>
      <c r="DJ49" s="261"/>
      <c r="DK49" s="261"/>
      <c r="DL49" s="261"/>
    </row>
    <row r="50" spans="1:116" x14ac:dyDescent="0.25">
      <c r="A50" s="262" t="s">
        <v>8746</v>
      </c>
      <c r="B50" s="263" t="s">
        <v>8747</v>
      </c>
      <c r="C50" s="266">
        <v>0</v>
      </c>
      <c r="D50" s="267">
        <v>12</v>
      </c>
      <c r="E50" s="266">
        <v>0</v>
      </c>
      <c r="F50" s="266" t="s">
        <v>14</v>
      </c>
      <c r="G50" s="266">
        <v>3.95971736E-2</v>
      </c>
      <c r="H50" s="266">
        <v>28.2</v>
      </c>
      <c r="I50" s="267">
        <v>0</v>
      </c>
      <c r="J50" s="267" t="str">
        <f>IFERROR(VLOOKUP($B50,'Core Indicators'!$E$3:$EU$906,147,FALSE),"x")</f>
        <v>x</v>
      </c>
      <c r="K50" s="268">
        <v>1.8984570503</v>
      </c>
      <c r="L50" s="266" t="s">
        <v>14</v>
      </c>
      <c r="M50" s="267">
        <v>97</v>
      </c>
      <c r="N50" s="267">
        <v>87</v>
      </c>
      <c r="O50" s="267" t="str">
        <f>IFERROR(VLOOKUP(B50,'Core Indicators'!$E$3:$G$9906,3,FALSE),"x")</f>
        <v>x</v>
      </c>
      <c r="P50" s="267">
        <v>42262</v>
      </c>
      <c r="Q50" s="261"/>
      <c r="R50" s="261"/>
      <c r="S50" s="261"/>
      <c r="T50" s="261"/>
      <c r="U50" s="261"/>
      <c r="V50" s="261"/>
      <c r="W50" s="261"/>
      <c r="X50" s="261"/>
      <c r="Y50" s="261"/>
      <c r="Z50" s="261"/>
      <c r="AA50" s="261"/>
      <c r="AB50" s="261"/>
      <c r="AC50" s="261"/>
      <c r="AD50" s="261"/>
      <c r="AE50" s="261"/>
      <c r="AF50" s="261"/>
      <c r="AG50" s="261"/>
      <c r="AH50" s="261"/>
      <c r="AI50" s="261"/>
      <c r="AJ50" s="261"/>
      <c r="AK50" s="261"/>
      <c r="AL50" s="261"/>
      <c r="AM50" s="261"/>
      <c r="AN50" s="261"/>
      <c r="AO50" s="261"/>
      <c r="AP50" s="261"/>
      <c r="AQ50" s="261"/>
      <c r="AR50" s="261"/>
      <c r="AS50" s="261"/>
      <c r="AT50" s="261"/>
      <c r="AU50" s="261"/>
      <c r="AV50" s="261"/>
      <c r="AW50" s="261"/>
      <c r="AX50" s="261"/>
      <c r="AY50" s="261"/>
      <c r="AZ50" s="261"/>
      <c r="BA50" s="261"/>
      <c r="BB50" s="261"/>
      <c r="BC50" s="261"/>
      <c r="BD50" s="261"/>
      <c r="BE50" s="261"/>
      <c r="BF50" s="261"/>
      <c r="BG50" s="261"/>
      <c r="BH50" s="261"/>
      <c r="BI50" s="261"/>
      <c r="BJ50" s="261"/>
      <c r="BK50" s="261"/>
      <c r="BL50" s="261"/>
      <c r="BM50" s="261"/>
      <c r="BN50" s="261"/>
      <c r="BO50" s="261"/>
      <c r="BP50" s="261"/>
      <c r="BQ50" s="261"/>
      <c r="BR50" s="261"/>
      <c r="BS50" s="261"/>
      <c r="BT50" s="261"/>
      <c r="BU50" s="261"/>
      <c r="BV50" s="261"/>
      <c r="BW50" s="261"/>
      <c r="BX50" s="261"/>
      <c r="BY50" s="261"/>
      <c r="BZ50" s="261"/>
      <c r="CA50" s="261"/>
      <c r="CB50" s="261"/>
      <c r="CC50" s="261"/>
      <c r="CD50" s="261"/>
      <c r="CE50" s="261"/>
      <c r="CF50" s="261"/>
      <c r="CG50" s="261"/>
      <c r="CH50" s="261"/>
      <c r="CI50" s="261"/>
      <c r="CJ50" s="261"/>
      <c r="CK50" s="261"/>
      <c r="CL50" s="261"/>
      <c r="CM50" s="261"/>
      <c r="CN50" s="261"/>
      <c r="CO50" s="261"/>
      <c r="CP50" s="261"/>
      <c r="CQ50" s="261"/>
      <c r="CR50" s="261"/>
      <c r="CS50" s="261"/>
      <c r="CT50" s="261"/>
      <c r="CU50" s="261"/>
      <c r="CV50" s="261"/>
      <c r="CW50" s="261"/>
      <c r="CX50" s="261"/>
      <c r="CY50" s="261"/>
      <c r="CZ50" s="261"/>
      <c r="DA50" s="261"/>
      <c r="DB50" s="261"/>
      <c r="DC50" s="261"/>
      <c r="DD50" s="261"/>
      <c r="DE50" s="261"/>
      <c r="DF50" s="261"/>
      <c r="DG50" s="261"/>
      <c r="DH50" s="261"/>
      <c r="DI50" s="261"/>
      <c r="DJ50" s="261"/>
      <c r="DK50" s="261"/>
      <c r="DL50" s="261"/>
    </row>
    <row r="51" spans="1:116" x14ac:dyDescent="0.25">
      <c r="A51" s="262" t="s">
        <v>2876</v>
      </c>
      <c r="B51" s="263" t="s">
        <v>8748</v>
      </c>
      <c r="C51" s="266">
        <v>0</v>
      </c>
      <c r="D51" s="267">
        <v>7</v>
      </c>
      <c r="E51" s="266">
        <v>7.0000000000000007E-2</v>
      </c>
      <c r="F51" s="266">
        <v>6.8</v>
      </c>
      <c r="G51" s="266">
        <v>0.4532722515</v>
      </c>
      <c r="H51" s="266">
        <v>41.9</v>
      </c>
      <c r="I51" s="267">
        <v>0</v>
      </c>
      <c r="J51" s="267" t="str">
        <f>IFERROR(VLOOKUP($B51,'Core Indicators'!$E$3:$EU$906,147,FALSE),"x")</f>
        <v>x</v>
      </c>
      <c r="K51" s="268">
        <v>-0.34769749639999997</v>
      </c>
      <c r="L51" s="266">
        <v>5.25</v>
      </c>
      <c r="M51" s="267">
        <v>67</v>
      </c>
      <c r="N51" s="267">
        <v>28</v>
      </c>
      <c r="O51" s="267">
        <f>IFERROR(VLOOKUP(B51,'Core Indicators'!$E$3:$G$9906,3,FALSE),"x")</f>
        <v>8962000</v>
      </c>
      <c r="P51" s="267">
        <v>48310</v>
      </c>
      <c r="Q51" s="261"/>
      <c r="R51" s="261"/>
      <c r="S51" s="261"/>
      <c r="T51" s="261"/>
      <c r="U51" s="261"/>
      <c r="V51" s="261"/>
      <c r="W51" s="261"/>
      <c r="X51" s="261"/>
      <c r="Y51" s="261"/>
      <c r="Z51" s="261"/>
      <c r="AA51" s="261"/>
      <c r="AB51" s="261"/>
      <c r="AC51" s="261"/>
      <c r="AD51" s="261"/>
      <c r="AE51" s="261"/>
      <c r="AF51" s="261"/>
      <c r="AG51" s="261"/>
      <c r="AH51" s="261"/>
      <c r="AI51" s="261"/>
      <c r="AJ51" s="261"/>
      <c r="AK51" s="261"/>
      <c r="AL51" s="261"/>
      <c r="AM51" s="261"/>
      <c r="AN51" s="261"/>
      <c r="AO51" s="261"/>
      <c r="AP51" s="261"/>
      <c r="AQ51" s="261"/>
      <c r="AR51" s="261"/>
      <c r="AS51" s="261"/>
      <c r="AT51" s="261"/>
      <c r="AU51" s="261"/>
      <c r="AV51" s="261"/>
      <c r="AW51" s="261"/>
      <c r="AX51" s="261"/>
      <c r="AY51" s="261"/>
      <c r="AZ51" s="261"/>
      <c r="BA51" s="261"/>
      <c r="BB51" s="261"/>
      <c r="BC51" s="261"/>
      <c r="BD51" s="261"/>
      <c r="BE51" s="261"/>
      <c r="BF51" s="261"/>
      <c r="BG51" s="261"/>
      <c r="BH51" s="261"/>
      <c r="BI51" s="261"/>
      <c r="BJ51" s="261"/>
      <c r="BK51" s="261"/>
      <c r="BL51" s="261"/>
      <c r="BM51" s="261"/>
      <c r="BN51" s="261"/>
      <c r="BO51" s="261"/>
      <c r="BP51" s="261"/>
      <c r="BQ51" s="261"/>
      <c r="BR51" s="261"/>
      <c r="BS51" s="261"/>
      <c r="BT51" s="261"/>
      <c r="BU51" s="261"/>
      <c r="BV51" s="261"/>
      <c r="BW51" s="261"/>
      <c r="BX51" s="261"/>
      <c r="BY51" s="261"/>
      <c r="BZ51" s="261"/>
      <c r="CA51" s="261"/>
      <c r="CB51" s="261"/>
      <c r="CC51" s="261"/>
      <c r="CD51" s="261"/>
      <c r="CE51" s="261"/>
      <c r="CF51" s="261"/>
      <c r="CG51" s="261"/>
      <c r="CH51" s="261"/>
      <c r="CI51" s="261"/>
      <c r="CJ51" s="261"/>
      <c r="CK51" s="261"/>
      <c r="CL51" s="261"/>
      <c r="CM51" s="261"/>
      <c r="CN51" s="261"/>
      <c r="CO51" s="261"/>
      <c r="CP51" s="261"/>
      <c r="CQ51" s="261"/>
      <c r="CR51" s="261"/>
      <c r="CS51" s="261"/>
      <c r="CT51" s="261"/>
      <c r="CU51" s="261"/>
      <c r="CV51" s="261"/>
      <c r="CW51" s="261"/>
      <c r="CX51" s="261"/>
      <c r="CY51" s="261"/>
      <c r="CZ51" s="261"/>
      <c r="DA51" s="261"/>
      <c r="DB51" s="261"/>
      <c r="DC51" s="261"/>
      <c r="DD51" s="261"/>
      <c r="DE51" s="261"/>
      <c r="DF51" s="261"/>
      <c r="DG51" s="261"/>
      <c r="DH51" s="261"/>
      <c r="DI51" s="261"/>
      <c r="DJ51" s="261"/>
      <c r="DK51" s="261"/>
      <c r="DL51" s="261"/>
    </row>
    <row r="52" spans="1:116" x14ac:dyDescent="0.25">
      <c r="A52" s="262" t="s">
        <v>358</v>
      </c>
      <c r="B52" s="263" t="s">
        <v>8749</v>
      </c>
      <c r="C52" s="266">
        <v>0.40319995809999998</v>
      </c>
      <c r="D52" s="267">
        <v>3</v>
      </c>
      <c r="E52" s="266">
        <v>0.27</v>
      </c>
      <c r="F52" s="266">
        <v>4.7</v>
      </c>
      <c r="G52" s="266">
        <v>0.44306804239999997</v>
      </c>
      <c r="H52" s="266">
        <v>27.6</v>
      </c>
      <c r="I52" s="267">
        <v>3</v>
      </c>
      <c r="J52" s="267">
        <f>IFERROR(VLOOKUP($B52,'Core Indicators'!$E$3:$EU$906,147,FALSE),"x")</f>
        <v>168</v>
      </c>
      <c r="K52" s="268">
        <v>-0.81546378139999998</v>
      </c>
      <c r="L52" s="266">
        <v>4.25</v>
      </c>
      <c r="M52" s="267">
        <v>34</v>
      </c>
      <c r="N52" s="267">
        <v>35</v>
      </c>
      <c r="O52" s="267">
        <f>IFERROR(VLOOKUP(B52,'Core Indicators'!$E$3:$G$9906,3,FALSE),"x")</f>
        <v>45450000</v>
      </c>
      <c r="P52" s="267">
        <v>2381741</v>
      </c>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261"/>
      <c r="BT52" s="261"/>
      <c r="BU52" s="261"/>
      <c r="BV52" s="261"/>
      <c r="BW52" s="261"/>
      <c r="BX52" s="261"/>
      <c r="BY52" s="261"/>
      <c r="BZ52" s="261"/>
      <c r="CA52" s="261"/>
      <c r="CB52" s="261"/>
      <c r="CC52" s="261"/>
      <c r="CD52" s="261"/>
      <c r="CE52" s="261"/>
      <c r="CF52" s="261"/>
      <c r="CG52" s="261"/>
      <c r="CH52" s="261"/>
      <c r="CI52" s="261"/>
      <c r="CJ52" s="261"/>
      <c r="CK52" s="261"/>
      <c r="CL52" s="261"/>
      <c r="CM52" s="261"/>
      <c r="CN52" s="261"/>
      <c r="CO52" s="261"/>
      <c r="CP52" s="261"/>
      <c r="CQ52" s="261"/>
      <c r="CR52" s="261"/>
      <c r="CS52" s="261"/>
      <c r="CT52" s="261"/>
      <c r="CU52" s="261"/>
      <c r="CV52" s="261"/>
      <c r="CW52" s="261"/>
      <c r="CX52" s="261"/>
      <c r="CY52" s="261"/>
      <c r="CZ52" s="261"/>
      <c r="DA52" s="261"/>
      <c r="DB52" s="261"/>
      <c r="DC52" s="261"/>
      <c r="DD52" s="261"/>
      <c r="DE52" s="261"/>
      <c r="DF52" s="261"/>
      <c r="DG52" s="261"/>
      <c r="DH52" s="261"/>
      <c r="DI52" s="261"/>
      <c r="DJ52" s="261"/>
      <c r="DK52" s="261"/>
      <c r="DL52" s="261"/>
    </row>
    <row r="53" spans="1:116" x14ac:dyDescent="0.25">
      <c r="A53" s="262" t="s">
        <v>2888</v>
      </c>
      <c r="B53" s="263" t="s">
        <v>8750</v>
      </c>
      <c r="C53" s="266">
        <v>0.32659999670000001</v>
      </c>
      <c r="D53" s="267">
        <v>9</v>
      </c>
      <c r="E53" s="266">
        <v>0.31</v>
      </c>
      <c r="F53" s="266">
        <v>7.2</v>
      </c>
      <c r="G53" s="266">
        <v>0.38886860010000002</v>
      </c>
      <c r="H53" s="266">
        <v>45.7</v>
      </c>
      <c r="I53" s="267">
        <v>3</v>
      </c>
      <c r="J53" s="267">
        <f>IFERROR(VLOOKUP($B53,'Core Indicators'!$E$3:$EU$906,147,FALSE),"x")</f>
        <v>9</v>
      </c>
      <c r="K53" s="268">
        <v>-0.57735705380000002</v>
      </c>
      <c r="L53" s="266">
        <v>6.5</v>
      </c>
      <c r="M53" s="267">
        <v>65</v>
      </c>
      <c r="N53" s="267">
        <v>38</v>
      </c>
      <c r="O53" s="267">
        <f>IFERROR(VLOOKUP(B53,'Core Indicators'!$E$3:$G$9906,3,FALSE),"x")</f>
        <v>17643000</v>
      </c>
      <c r="P53" s="267">
        <v>248360</v>
      </c>
      <c r="Q53" s="261"/>
      <c r="R53" s="261"/>
      <c r="S53" s="261"/>
      <c r="T53" s="261"/>
      <c r="U53" s="261"/>
      <c r="V53" s="261"/>
      <c r="W53" s="261"/>
      <c r="X53" s="261"/>
      <c r="Y53" s="261"/>
      <c r="Z53" s="261"/>
      <c r="AA53" s="261"/>
      <c r="AB53" s="261"/>
      <c r="AC53" s="261"/>
      <c r="AD53" s="261"/>
      <c r="AE53" s="261"/>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c r="BD53" s="261"/>
      <c r="BE53" s="261"/>
      <c r="BF53" s="261"/>
      <c r="BG53" s="261"/>
      <c r="BH53" s="261"/>
      <c r="BI53" s="261"/>
      <c r="BJ53" s="261"/>
      <c r="BK53" s="261"/>
      <c r="BL53" s="261"/>
      <c r="BM53" s="261"/>
      <c r="BN53" s="261"/>
      <c r="BO53" s="261"/>
      <c r="BP53" s="261"/>
      <c r="BQ53" s="261"/>
      <c r="BR53" s="261"/>
      <c r="BS53" s="261"/>
      <c r="BT53" s="261"/>
      <c r="BU53" s="261"/>
      <c r="BV53" s="261"/>
      <c r="BW53" s="261"/>
      <c r="BX53" s="261"/>
      <c r="BY53" s="261"/>
      <c r="BZ53" s="261"/>
      <c r="CA53" s="261"/>
      <c r="CB53" s="261"/>
      <c r="CC53" s="261"/>
      <c r="CD53" s="261"/>
      <c r="CE53" s="261"/>
      <c r="CF53" s="261"/>
      <c r="CG53" s="261"/>
      <c r="CH53" s="261"/>
      <c r="CI53" s="261"/>
      <c r="CJ53" s="261"/>
      <c r="CK53" s="261"/>
      <c r="CL53" s="261"/>
      <c r="CM53" s="261"/>
      <c r="CN53" s="261"/>
      <c r="CO53" s="261"/>
      <c r="CP53" s="261"/>
      <c r="CQ53" s="261"/>
      <c r="CR53" s="261"/>
      <c r="CS53" s="261"/>
      <c r="CT53" s="261"/>
      <c r="CU53" s="261"/>
      <c r="CV53" s="261"/>
      <c r="CW53" s="261"/>
      <c r="CX53" s="261"/>
      <c r="CY53" s="261"/>
      <c r="CZ53" s="261"/>
      <c r="DA53" s="261"/>
      <c r="DB53" s="261"/>
      <c r="DC53" s="261"/>
      <c r="DD53" s="261"/>
      <c r="DE53" s="261"/>
      <c r="DF53" s="261"/>
      <c r="DG53" s="261"/>
      <c r="DH53" s="261"/>
      <c r="DI53" s="261"/>
      <c r="DJ53" s="261"/>
      <c r="DK53" s="261"/>
      <c r="DL53" s="261"/>
    </row>
    <row r="54" spans="1:116" x14ac:dyDescent="0.25">
      <c r="A54" s="262" t="s">
        <v>171</v>
      </c>
      <c r="B54" s="263" t="s">
        <v>8751</v>
      </c>
      <c r="C54" s="266">
        <v>0.16379995159999999</v>
      </c>
      <c r="D54" s="267">
        <v>3</v>
      </c>
      <c r="E54" s="266">
        <v>0.09</v>
      </c>
      <c r="F54" s="266">
        <v>3.5</v>
      </c>
      <c r="G54" s="266">
        <v>0.44973590689999998</v>
      </c>
      <c r="H54" s="266">
        <v>31.5</v>
      </c>
      <c r="I54" s="267">
        <v>3</v>
      </c>
      <c r="J54" s="267">
        <f>IFERROR(VLOOKUP($B54,'Core Indicators'!$E$3:$EU$906,147,FALSE),"x")</f>
        <v>20</v>
      </c>
      <c r="K54" s="268">
        <v>-0.42084598540000001</v>
      </c>
      <c r="L54" s="266">
        <v>3</v>
      </c>
      <c r="M54" s="267">
        <v>21</v>
      </c>
      <c r="N54" s="267">
        <v>35</v>
      </c>
      <c r="O54" s="267">
        <f>IFERROR(VLOOKUP(B54,'Core Indicators'!$E$3:$G$9906,3,FALSE),"x")</f>
        <v>112322000</v>
      </c>
      <c r="P54" s="267">
        <v>995450</v>
      </c>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1"/>
      <c r="BK54" s="261"/>
      <c r="BL54" s="261"/>
      <c r="BM54" s="261"/>
      <c r="BN54" s="261"/>
      <c r="BO54" s="261"/>
      <c r="BP54" s="261"/>
      <c r="BQ54" s="261"/>
      <c r="BR54" s="261"/>
      <c r="BS54" s="261"/>
      <c r="BT54" s="261"/>
      <c r="BU54" s="261"/>
      <c r="BV54" s="261"/>
      <c r="BW54" s="261"/>
      <c r="BX54" s="261"/>
      <c r="BY54" s="261"/>
      <c r="BZ54" s="261"/>
      <c r="CA54" s="261"/>
      <c r="CB54" s="261"/>
      <c r="CC54" s="261"/>
      <c r="CD54" s="261"/>
      <c r="CE54" s="261"/>
      <c r="CF54" s="261"/>
      <c r="CG54" s="261"/>
      <c r="CH54" s="261"/>
      <c r="CI54" s="261"/>
      <c r="CJ54" s="261"/>
      <c r="CK54" s="261"/>
      <c r="CL54" s="261"/>
      <c r="CM54" s="261"/>
      <c r="CN54" s="261"/>
      <c r="CO54" s="261"/>
      <c r="CP54" s="261"/>
      <c r="CQ54" s="261"/>
      <c r="CR54" s="261"/>
      <c r="CS54" s="261"/>
      <c r="CT54" s="261"/>
      <c r="CU54" s="261"/>
      <c r="CV54" s="261"/>
      <c r="CW54" s="261"/>
      <c r="CX54" s="261"/>
      <c r="CY54" s="261"/>
      <c r="CZ54" s="261"/>
      <c r="DA54" s="261"/>
      <c r="DB54" s="261"/>
      <c r="DC54" s="261"/>
      <c r="DD54" s="261"/>
      <c r="DE54" s="261"/>
      <c r="DF54" s="261"/>
      <c r="DG54" s="261"/>
      <c r="DH54" s="261"/>
      <c r="DI54" s="261"/>
      <c r="DJ54" s="261"/>
      <c r="DK54" s="261"/>
      <c r="DL54" s="261"/>
    </row>
    <row r="55" spans="1:116" x14ac:dyDescent="0.25">
      <c r="A55" s="262" t="s">
        <v>254</v>
      </c>
      <c r="B55" s="263" t="s">
        <v>8752</v>
      </c>
      <c r="C55" s="266">
        <v>0.61300002149999999</v>
      </c>
      <c r="D55" s="267">
        <v>0</v>
      </c>
      <c r="E55" s="266">
        <v>0</v>
      </c>
      <c r="F55" s="266">
        <v>2.1166666667</v>
      </c>
      <c r="G55" s="266" t="s">
        <v>14</v>
      </c>
      <c r="H55" s="266" t="s">
        <v>14</v>
      </c>
      <c r="I55" s="267">
        <v>5</v>
      </c>
      <c r="J55" s="267">
        <f>IFERROR(VLOOKUP($B55,'Core Indicators'!$E$3:$EU$906,147,FALSE),"x")</f>
        <v>0</v>
      </c>
      <c r="K55" s="268">
        <v>-1.5954957007999999</v>
      </c>
      <c r="L55" s="266">
        <v>1.25</v>
      </c>
      <c r="M55" s="267">
        <v>2</v>
      </c>
      <c r="N55" s="267">
        <v>23</v>
      </c>
      <c r="O55" s="267">
        <f>IFERROR(VLOOKUP(B55,'Core Indicators'!$E$3:$G$9906,3,FALSE),"x")</f>
        <v>3724000</v>
      </c>
      <c r="P55" s="267">
        <v>101000</v>
      </c>
      <c r="Q55" s="261"/>
      <c r="R55" s="261"/>
      <c r="S55" s="261"/>
      <c r="T55" s="261"/>
      <c r="U55" s="261"/>
      <c r="V55" s="261"/>
      <c r="W55" s="261"/>
      <c r="X55" s="261"/>
      <c r="Y55" s="261"/>
      <c r="Z55" s="261"/>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61"/>
      <c r="BE55" s="261"/>
      <c r="BF55" s="261"/>
      <c r="BG55" s="261"/>
      <c r="BH55" s="261"/>
      <c r="BI55" s="261"/>
      <c r="BJ55" s="261"/>
      <c r="BK55" s="261"/>
      <c r="BL55" s="261"/>
      <c r="BM55" s="261"/>
      <c r="BN55" s="261"/>
      <c r="BO55" s="261"/>
      <c r="BP55" s="261"/>
      <c r="BQ55" s="261"/>
      <c r="BR55" s="261"/>
      <c r="BS55" s="261"/>
      <c r="BT55" s="261"/>
      <c r="BU55" s="261"/>
      <c r="BV55" s="261"/>
      <c r="BW55" s="261"/>
      <c r="BX55" s="261"/>
      <c r="BY55" s="261"/>
      <c r="BZ55" s="261"/>
      <c r="CA55" s="261"/>
      <c r="CB55" s="261"/>
      <c r="CC55" s="261"/>
      <c r="CD55" s="261"/>
      <c r="CE55" s="261"/>
      <c r="CF55" s="261"/>
      <c r="CG55" s="261"/>
      <c r="CH55" s="261"/>
      <c r="CI55" s="261"/>
      <c r="CJ55" s="261"/>
      <c r="CK55" s="261"/>
      <c r="CL55" s="261"/>
      <c r="CM55" s="261"/>
      <c r="CN55" s="261"/>
      <c r="CO55" s="261"/>
      <c r="CP55" s="261"/>
      <c r="CQ55" s="261"/>
      <c r="CR55" s="261"/>
      <c r="CS55" s="261"/>
      <c r="CT55" s="261"/>
      <c r="CU55" s="261"/>
      <c r="CV55" s="261"/>
      <c r="CW55" s="261"/>
      <c r="CX55" s="261"/>
      <c r="CY55" s="261"/>
      <c r="CZ55" s="261"/>
      <c r="DA55" s="261"/>
      <c r="DB55" s="261"/>
      <c r="DC55" s="261"/>
      <c r="DD55" s="261"/>
      <c r="DE55" s="261"/>
      <c r="DF55" s="261"/>
      <c r="DG55" s="261"/>
      <c r="DH55" s="261"/>
      <c r="DI55" s="261"/>
      <c r="DJ55" s="261"/>
      <c r="DK55" s="261"/>
      <c r="DL55" s="261"/>
    </row>
    <row r="56" spans="1:116" x14ac:dyDescent="0.25">
      <c r="A56" s="262" t="s">
        <v>301</v>
      </c>
      <c r="B56" s="263" t="s">
        <v>8753</v>
      </c>
      <c r="C56" s="266">
        <v>0.50216199039999998</v>
      </c>
      <c r="D56" s="267">
        <v>11</v>
      </c>
      <c r="E56" s="266">
        <v>0.30199999999999999</v>
      </c>
      <c r="F56" s="266" t="s">
        <v>14</v>
      </c>
      <c r="G56" s="266">
        <v>7.4110250799999999E-2</v>
      </c>
      <c r="H56" s="266">
        <v>34.700000000000003</v>
      </c>
      <c r="I56" s="267">
        <v>1</v>
      </c>
      <c r="J56" s="267">
        <f>IFERROR(VLOOKUP($B56,'Core Indicators'!$E$3:$EU$906,147,FALSE),"x")</f>
        <v>237</v>
      </c>
      <c r="K56" s="268">
        <v>0.97905218599999999</v>
      </c>
      <c r="L56" s="266" t="s">
        <v>14</v>
      </c>
      <c r="M56" s="267">
        <v>92</v>
      </c>
      <c r="N56" s="267">
        <v>62</v>
      </c>
      <c r="O56" s="267">
        <f>IFERROR(VLOOKUP(B56,'Core Indicators'!$E$3:$G$9906,3,FALSE),"x")</f>
        <v>47529000</v>
      </c>
      <c r="P56" s="267">
        <v>500210</v>
      </c>
      <c r="Q56" s="261"/>
      <c r="R56" s="261"/>
      <c r="S56" s="261"/>
      <c r="T56" s="261"/>
      <c r="U56" s="261"/>
      <c r="V56" s="261"/>
      <c r="W56" s="261"/>
      <c r="X56" s="261"/>
      <c r="Y56" s="261"/>
      <c r="Z56" s="261"/>
      <c r="AA56" s="261"/>
      <c r="AB56" s="261"/>
      <c r="AC56" s="261"/>
      <c r="AD56" s="261"/>
      <c r="AE56" s="261"/>
      <c r="AF56" s="261"/>
      <c r="AG56" s="261"/>
      <c r="AH56" s="261"/>
      <c r="AI56" s="261"/>
      <c r="AJ56" s="261"/>
      <c r="AK56" s="261"/>
      <c r="AL56" s="261"/>
      <c r="AM56" s="261"/>
      <c r="AN56" s="261"/>
      <c r="AO56" s="261"/>
      <c r="AP56" s="261"/>
      <c r="AQ56" s="261"/>
      <c r="AR56" s="261"/>
      <c r="AS56" s="261"/>
      <c r="AT56" s="261"/>
      <c r="AU56" s="261"/>
      <c r="AV56" s="261"/>
      <c r="AW56" s="261"/>
      <c r="AX56" s="261"/>
      <c r="AY56" s="261"/>
      <c r="AZ56" s="261"/>
      <c r="BA56" s="261"/>
      <c r="BB56" s="261"/>
      <c r="BC56" s="261"/>
      <c r="BD56" s="261"/>
      <c r="BE56" s="261"/>
      <c r="BF56" s="261"/>
      <c r="BG56" s="261"/>
      <c r="BH56" s="261"/>
      <c r="BI56" s="261"/>
      <c r="BJ56" s="261"/>
      <c r="BK56" s="261"/>
      <c r="BL56" s="261"/>
      <c r="BM56" s="261"/>
      <c r="BN56" s="261"/>
      <c r="BO56" s="261"/>
      <c r="BP56" s="261"/>
      <c r="BQ56" s="261"/>
      <c r="BR56" s="261"/>
      <c r="BS56" s="261"/>
      <c r="BT56" s="261"/>
      <c r="BU56" s="261"/>
      <c r="BV56" s="261"/>
      <c r="BW56" s="261"/>
      <c r="BX56" s="261"/>
      <c r="BY56" s="261"/>
      <c r="BZ56" s="261"/>
      <c r="CA56" s="261"/>
      <c r="CB56" s="261"/>
      <c r="CC56" s="261"/>
      <c r="CD56" s="261"/>
      <c r="CE56" s="261"/>
      <c r="CF56" s="261"/>
      <c r="CG56" s="261"/>
      <c r="CH56" s="261"/>
      <c r="CI56" s="261"/>
      <c r="CJ56" s="261"/>
      <c r="CK56" s="261"/>
      <c r="CL56" s="261"/>
      <c r="CM56" s="261"/>
      <c r="CN56" s="261"/>
      <c r="CO56" s="261"/>
      <c r="CP56" s="261"/>
      <c r="CQ56" s="261"/>
      <c r="CR56" s="261"/>
      <c r="CS56" s="261"/>
      <c r="CT56" s="261"/>
      <c r="CU56" s="261"/>
      <c r="CV56" s="261"/>
      <c r="CW56" s="261"/>
      <c r="CX56" s="261"/>
      <c r="CY56" s="261"/>
      <c r="CZ56" s="261"/>
      <c r="DA56" s="261"/>
      <c r="DB56" s="261"/>
      <c r="DC56" s="261"/>
      <c r="DD56" s="261"/>
      <c r="DE56" s="261"/>
      <c r="DF56" s="261"/>
      <c r="DG56" s="261"/>
      <c r="DH56" s="261"/>
      <c r="DI56" s="261"/>
      <c r="DJ56" s="261"/>
      <c r="DK56" s="261"/>
      <c r="DL56" s="261"/>
    </row>
    <row r="57" spans="1:116" x14ac:dyDescent="0.25">
      <c r="A57" s="262" t="s">
        <v>8754</v>
      </c>
      <c r="B57" s="263" t="s">
        <v>8755</v>
      </c>
      <c r="C57" s="266">
        <v>0.47281296659999988</v>
      </c>
      <c r="D57" s="267">
        <v>13</v>
      </c>
      <c r="E57" s="266">
        <v>0.28999999999999998</v>
      </c>
      <c r="F57" s="266">
        <v>9.8000000000000007</v>
      </c>
      <c r="G57" s="266">
        <v>9.12578624E-2</v>
      </c>
      <c r="H57" s="266">
        <v>30.3</v>
      </c>
      <c r="I57" s="267">
        <v>0</v>
      </c>
      <c r="J57" s="267" t="str">
        <f>IFERROR(VLOOKUP($B57,'Core Indicators'!$E$3:$EU$906,147,FALSE),"x")</f>
        <v>x</v>
      </c>
      <c r="K57" s="268">
        <v>1.2812571526000001</v>
      </c>
      <c r="L57" s="266">
        <v>10</v>
      </c>
      <c r="M57" s="267">
        <v>94</v>
      </c>
      <c r="N57" s="267">
        <v>74</v>
      </c>
      <c r="O57" s="267" t="str">
        <f>IFERROR(VLOOKUP(B57,'Core Indicators'!$E$3:$G$9906,3,FALSE),"x")</f>
        <v>x</v>
      </c>
      <c r="P57" s="267">
        <v>42390</v>
      </c>
      <c r="Q57" s="261"/>
      <c r="R57" s="261"/>
      <c r="S57" s="261"/>
      <c r="T57" s="261"/>
      <c r="U57" s="261"/>
      <c r="V57" s="261"/>
      <c r="W57" s="261"/>
      <c r="X57" s="261"/>
      <c r="Y57" s="261"/>
      <c r="Z57" s="261"/>
      <c r="AA57" s="261"/>
      <c r="AB57" s="261"/>
      <c r="AC57" s="261"/>
      <c r="AD57" s="261"/>
      <c r="AE57" s="261"/>
      <c r="AF57" s="261"/>
      <c r="AG57" s="261"/>
      <c r="AH57" s="261"/>
      <c r="AI57" s="261"/>
      <c r="AJ57" s="261"/>
      <c r="AK57" s="261"/>
      <c r="AL57" s="261"/>
      <c r="AM57" s="261"/>
      <c r="AN57" s="261"/>
      <c r="AO57" s="261"/>
      <c r="AP57" s="261"/>
      <c r="AQ57" s="261"/>
      <c r="AR57" s="261"/>
      <c r="AS57" s="261"/>
      <c r="AT57" s="261"/>
      <c r="AU57" s="261"/>
      <c r="AV57" s="261"/>
      <c r="AW57" s="261"/>
      <c r="AX57" s="261"/>
      <c r="AY57" s="261"/>
      <c r="AZ57" s="261"/>
      <c r="BA57" s="261"/>
      <c r="BB57" s="261"/>
      <c r="BC57" s="261"/>
      <c r="BD57" s="261"/>
      <c r="BE57" s="261"/>
      <c r="BF57" s="261"/>
      <c r="BG57" s="261"/>
      <c r="BH57" s="261"/>
      <c r="BI57" s="261"/>
      <c r="BJ57" s="261"/>
      <c r="BK57" s="261"/>
      <c r="BL57" s="261"/>
      <c r="BM57" s="261"/>
      <c r="BN57" s="261"/>
      <c r="BO57" s="261"/>
      <c r="BP57" s="261"/>
      <c r="BQ57" s="261"/>
      <c r="BR57" s="261"/>
      <c r="BS57" s="261"/>
      <c r="BT57" s="261"/>
      <c r="BU57" s="261"/>
      <c r="BV57" s="261"/>
      <c r="BW57" s="261"/>
      <c r="BX57" s="261"/>
      <c r="BY57" s="261"/>
      <c r="BZ57" s="261"/>
      <c r="CA57" s="261"/>
      <c r="CB57" s="261"/>
      <c r="CC57" s="261"/>
      <c r="CD57" s="261"/>
      <c r="CE57" s="261"/>
      <c r="CF57" s="261"/>
      <c r="CG57" s="261"/>
      <c r="CH57" s="261"/>
      <c r="CI57" s="261"/>
      <c r="CJ57" s="261"/>
      <c r="CK57" s="261"/>
      <c r="CL57" s="261"/>
      <c r="CM57" s="261"/>
      <c r="CN57" s="261"/>
      <c r="CO57" s="261"/>
      <c r="CP57" s="261"/>
      <c r="CQ57" s="261"/>
      <c r="CR57" s="261"/>
      <c r="CS57" s="261"/>
      <c r="CT57" s="261"/>
      <c r="CU57" s="261"/>
      <c r="CV57" s="261"/>
      <c r="CW57" s="261"/>
      <c r="CX57" s="261"/>
      <c r="CY57" s="261"/>
      <c r="CZ57" s="261"/>
      <c r="DA57" s="261"/>
      <c r="DB57" s="261"/>
      <c r="DC57" s="261"/>
      <c r="DD57" s="261"/>
      <c r="DE57" s="261"/>
      <c r="DF57" s="261"/>
      <c r="DG57" s="261"/>
      <c r="DH57" s="261"/>
      <c r="DI57" s="261"/>
      <c r="DJ57" s="261"/>
      <c r="DK57" s="261"/>
      <c r="DL57" s="261"/>
    </row>
    <row r="58" spans="1:116" x14ac:dyDescent="0.25">
      <c r="A58" s="262" t="s">
        <v>1309</v>
      </c>
      <c r="B58" s="263" t="s">
        <v>8756</v>
      </c>
      <c r="C58" s="266">
        <v>0.76015806069999992</v>
      </c>
      <c r="D58" s="267">
        <v>3</v>
      </c>
      <c r="E58" s="266">
        <v>0.27339999999999998</v>
      </c>
      <c r="F58" s="266">
        <v>4</v>
      </c>
      <c r="G58" s="266">
        <v>0.50796334649999997</v>
      </c>
      <c r="H58" s="266">
        <v>35</v>
      </c>
      <c r="I58" s="267">
        <v>5</v>
      </c>
      <c r="J58" s="267">
        <f>IFERROR(VLOOKUP($B58,'Core Indicators'!$E$3:$EU$906,147,FALSE),"x")</f>
        <v>1249</v>
      </c>
      <c r="K58" s="268">
        <v>-0.47347819810000003</v>
      </c>
      <c r="L58" s="266">
        <v>3.25</v>
      </c>
      <c r="M58" s="267">
        <v>24</v>
      </c>
      <c r="N58" s="267">
        <v>37</v>
      </c>
      <c r="O58" s="267">
        <f>IFERROR(VLOOKUP(B58,'Core Indicators'!$E$3:$G$9906,3,FALSE),"x")</f>
        <v>125343000</v>
      </c>
      <c r="P58" s="267">
        <v>1000000</v>
      </c>
      <c r="Q58" s="261"/>
      <c r="R58" s="261"/>
      <c r="S58" s="261"/>
      <c r="T58" s="261"/>
      <c r="U58" s="261"/>
      <c r="V58" s="261"/>
      <c r="W58" s="261"/>
      <c r="X58" s="261"/>
      <c r="Y58" s="261"/>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1"/>
      <c r="CD58" s="261"/>
      <c r="CE58" s="261"/>
      <c r="CF58" s="261"/>
      <c r="CG58" s="261"/>
      <c r="CH58" s="261"/>
      <c r="CI58" s="261"/>
      <c r="CJ58" s="261"/>
      <c r="CK58" s="261"/>
      <c r="CL58" s="261"/>
      <c r="CM58" s="261"/>
      <c r="CN58" s="261"/>
      <c r="CO58" s="261"/>
      <c r="CP58" s="261"/>
      <c r="CQ58" s="261"/>
      <c r="CR58" s="261"/>
      <c r="CS58" s="261"/>
      <c r="CT58" s="261"/>
      <c r="CU58" s="261"/>
      <c r="CV58" s="261"/>
      <c r="CW58" s="261"/>
      <c r="CX58" s="261"/>
      <c r="CY58" s="261"/>
      <c r="CZ58" s="261"/>
      <c r="DA58" s="261"/>
      <c r="DB58" s="261"/>
      <c r="DC58" s="261"/>
      <c r="DD58" s="261"/>
      <c r="DE58" s="261"/>
      <c r="DF58" s="261"/>
      <c r="DG58" s="261"/>
      <c r="DH58" s="261"/>
      <c r="DI58" s="261"/>
      <c r="DJ58" s="261"/>
      <c r="DK58" s="261"/>
      <c r="DL58" s="261"/>
    </row>
    <row r="59" spans="1:116" x14ac:dyDescent="0.25">
      <c r="A59" s="262" t="s">
        <v>8757</v>
      </c>
      <c r="B59" s="263" t="s">
        <v>8758</v>
      </c>
      <c r="C59" s="266">
        <v>0.1314999869</v>
      </c>
      <c r="D59" s="267">
        <v>11</v>
      </c>
      <c r="E59" s="266">
        <v>0</v>
      </c>
      <c r="F59" s="266" t="s">
        <v>14</v>
      </c>
      <c r="G59" s="266">
        <v>5.03954369E-2</v>
      </c>
      <c r="H59" s="266">
        <v>27.3</v>
      </c>
      <c r="I59" s="267">
        <v>0</v>
      </c>
      <c r="J59" s="267" t="str">
        <f>IFERROR(VLOOKUP($B59,'Core Indicators'!$E$3:$EU$906,147,FALSE),"x")</f>
        <v>x</v>
      </c>
      <c r="K59" s="268">
        <v>2.0221455097000001</v>
      </c>
      <c r="L59" s="266" t="s">
        <v>14</v>
      </c>
      <c r="M59" s="267">
        <v>100</v>
      </c>
      <c r="N59" s="267">
        <v>86</v>
      </c>
      <c r="O59" s="267" t="str">
        <f>IFERROR(VLOOKUP(B59,'Core Indicators'!$E$3:$G$9906,3,FALSE),"x")</f>
        <v>x</v>
      </c>
      <c r="P59" s="267">
        <v>303890</v>
      </c>
      <c r="Q59" s="261"/>
      <c r="R59" s="261"/>
      <c r="S59" s="261"/>
      <c r="T59" s="261"/>
      <c r="U59" s="261"/>
      <c r="V59" s="261"/>
      <c r="W59" s="261"/>
      <c r="X59" s="261"/>
      <c r="Y59" s="261"/>
      <c r="Z59" s="261"/>
      <c r="AA59" s="261"/>
      <c r="AB59" s="261"/>
      <c r="AC59" s="261"/>
      <c r="AD59" s="261"/>
      <c r="AE59" s="261"/>
      <c r="AF59" s="261"/>
      <c r="AG59" s="261"/>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1"/>
      <c r="CD59" s="261"/>
      <c r="CE59" s="261"/>
      <c r="CF59" s="261"/>
      <c r="CG59" s="261"/>
      <c r="CH59" s="261"/>
      <c r="CI59" s="261"/>
      <c r="CJ59" s="261"/>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row>
    <row r="60" spans="1:116" x14ac:dyDescent="0.25">
      <c r="A60" s="262" t="s">
        <v>8759</v>
      </c>
      <c r="B60" s="263" t="s">
        <v>8760</v>
      </c>
      <c r="C60" s="266">
        <v>0.53238296770000004</v>
      </c>
      <c r="D60" s="267">
        <v>3</v>
      </c>
      <c r="E60" s="266">
        <v>0</v>
      </c>
      <c r="F60" s="266" t="s">
        <v>14</v>
      </c>
      <c r="G60" s="266">
        <v>0.35655918990000002</v>
      </c>
      <c r="H60" s="266">
        <v>36.700000000000003</v>
      </c>
      <c r="I60" s="267">
        <v>0</v>
      </c>
      <c r="J60" s="267" t="str">
        <f>IFERROR(VLOOKUP($B60,'Core Indicators'!$E$3:$EU$906,147,FALSE),"x")</f>
        <v>x</v>
      </c>
      <c r="K60" s="268">
        <v>-2.57588495E-2</v>
      </c>
      <c r="L60" s="266" t="s">
        <v>14</v>
      </c>
      <c r="M60" s="267">
        <v>60</v>
      </c>
      <c r="N60" s="267" t="s">
        <v>14</v>
      </c>
      <c r="O60" s="267" t="str">
        <f>IFERROR(VLOOKUP(B60,'Core Indicators'!$E$3:$G$9906,3,FALSE),"x")</f>
        <v>x</v>
      </c>
      <c r="P60" s="267">
        <v>18270</v>
      </c>
      <c r="Q60" s="261"/>
      <c r="R60" s="261"/>
      <c r="S60" s="261"/>
      <c r="T60" s="261"/>
      <c r="U60" s="261"/>
      <c r="V60" s="261"/>
      <c r="W60" s="261"/>
      <c r="X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1"/>
      <c r="AU60" s="261"/>
      <c r="AV60" s="261"/>
      <c r="AW60" s="261"/>
      <c r="AX60" s="261"/>
      <c r="AY60" s="261"/>
      <c r="AZ60" s="261"/>
      <c r="BA60" s="261"/>
      <c r="BB60" s="261"/>
      <c r="BC60" s="261"/>
      <c r="BD60" s="261"/>
      <c r="BE60" s="261"/>
      <c r="BF60" s="261"/>
      <c r="BG60" s="261"/>
      <c r="BH60" s="261"/>
      <c r="BI60" s="261"/>
      <c r="BJ60" s="261"/>
      <c r="BK60" s="261"/>
      <c r="BL60" s="261"/>
      <c r="BM60" s="261"/>
      <c r="BN60" s="261"/>
      <c r="BO60" s="261"/>
      <c r="BP60" s="261"/>
      <c r="BQ60" s="261"/>
      <c r="BR60" s="261"/>
      <c r="BS60" s="261"/>
      <c r="BT60" s="261"/>
      <c r="BU60" s="261"/>
      <c r="BV60" s="261"/>
      <c r="BW60" s="261"/>
      <c r="BX60" s="261"/>
      <c r="BY60" s="261"/>
      <c r="BZ60" s="261"/>
      <c r="CA60" s="261"/>
      <c r="CB60" s="261"/>
      <c r="CC60" s="261"/>
      <c r="CD60" s="261"/>
      <c r="CE60" s="261"/>
      <c r="CF60" s="261"/>
      <c r="CG60" s="261"/>
      <c r="CH60" s="261"/>
      <c r="CI60" s="261"/>
      <c r="CJ60" s="261"/>
      <c r="CK60" s="261"/>
      <c r="CL60" s="261"/>
      <c r="CM60" s="261"/>
      <c r="CN60" s="261"/>
      <c r="CO60" s="261"/>
      <c r="CP60" s="261"/>
      <c r="CQ60" s="261"/>
      <c r="CR60" s="261"/>
      <c r="CS60" s="261"/>
      <c r="CT60" s="261"/>
      <c r="CU60" s="261"/>
      <c r="CV60" s="261"/>
      <c r="CW60" s="261"/>
      <c r="CX60" s="261"/>
      <c r="CY60" s="261"/>
      <c r="CZ60" s="261"/>
      <c r="DA60" s="261"/>
      <c r="DB60" s="261"/>
      <c r="DC60" s="261"/>
      <c r="DD60" s="261"/>
      <c r="DE60" s="261"/>
      <c r="DF60" s="261"/>
      <c r="DG60" s="261"/>
      <c r="DH60" s="261"/>
      <c r="DI60" s="261"/>
      <c r="DJ60" s="261"/>
      <c r="DK60" s="261"/>
      <c r="DL60" s="261"/>
    </row>
    <row r="61" spans="1:116" x14ac:dyDescent="0.25">
      <c r="A61" s="262" t="s">
        <v>8761</v>
      </c>
      <c r="B61" s="263" t="s">
        <v>8762</v>
      </c>
      <c r="C61" s="266">
        <v>4.7355978600000001E-2</v>
      </c>
      <c r="D61" s="267">
        <v>10</v>
      </c>
      <c r="E61" s="266">
        <v>2.3E-2</v>
      </c>
      <c r="F61" s="266" t="s">
        <v>14</v>
      </c>
      <c r="G61" s="266">
        <v>5.1375861000000002E-2</v>
      </c>
      <c r="H61" s="266">
        <v>32.4</v>
      </c>
      <c r="I61" s="267">
        <v>2</v>
      </c>
      <c r="J61" s="267" t="str">
        <f>IFERROR(VLOOKUP($B61,'Core Indicators'!$E$3:$EU$906,147,FALSE),"x")</f>
        <v>x</v>
      </c>
      <c r="K61" s="268">
        <v>1.4120583534</v>
      </c>
      <c r="L61" s="266" t="s">
        <v>14</v>
      </c>
      <c r="M61" s="267">
        <v>90</v>
      </c>
      <c r="N61" s="267">
        <v>69</v>
      </c>
      <c r="O61" s="267" t="str">
        <f>IFERROR(VLOOKUP(B61,'Core Indicators'!$E$3:$G$9906,3,FALSE),"x")</f>
        <v>x</v>
      </c>
      <c r="P61" s="267">
        <v>547557</v>
      </c>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1"/>
      <c r="BL61" s="261"/>
      <c r="BM61" s="261"/>
      <c r="BN61" s="261"/>
      <c r="BO61" s="261"/>
      <c r="BP61" s="261"/>
      <c r="BQ61" s="261"/>
      <c r="BR61" s="261"/>
      <c r="BS61" s="261"/>
      <c r="BT61" s="261"/>
      <c r="BU61" s="261"/>
      <c r="BV61" s="261"/>
      <c r="BW61" s="261"/>
      <c r="BX61" s="261"/>
      <c r="BY61" s="261"/>
      <c r="BZ61" s="261"/>
      <c r="CA61" s="261"/>
      <c r="CB61" s="261"/>
      <c r="CC61" s="261"/>
      <c r="CD61" s="261"/>
      <c r="CE61" s="261"/>
      <c r="CF61" s="261"/>
      <c r="CG61" s="261"/>
      <c r="CH61" s="261"/>
      <c r="CI61" s="261"/>
      <c r="CJ61" s="261"/>
      <c r="CK61" s="261"/>
      <c r="CL61" s="261"/>
      <c r="CM61" s="261"/>
      <c r="CN61" s="261"/>
      <c r="CO61" s="261"/>
      <c r="CP61" s="261"/>
      <c r="CQ61" s="261"/>
      <c r="CR61" s="261"/>
      <c r="CS61" s="261"/>
      <c r="CT61" s="261"/>
      <c r="CU61" s="261"/>
      <c r="CV61" s="261"/>
      <c r="CW61" s="261"/>
      <c r="CX61" s="261"/>
      <c r="CY61" s="261"/>
      <c r="CZ61" s="261"/>
      <c r="DA61" s="261"/>
      <c r="DB61" s="261"/>
      <c r="DC61" s="261"/>
      <c r="DD61" s="261"/>
      <c r="DE61" s="261"/>
      <c r="DF61" s="261"/>
      <c r="DG61" s="261"/>
      <c r="DH61" s="261"/>
      <c r="DI61" s="261"/>
      <c r="DJ61" s="261"/>
      <c r="DK61" s="261"/>
      <c r="DL61" s="261"/>
    </row>
    <row r="62" spans="1:116" x14ac:dyDescent="0.25">
      <c r="A62" s="262" t="s">
        <v>8763</v>
      </c>
      <c r="B62" s="263" t="s">
        <v>8764</v>
      </c>
      <c r="C62" s="266">
        <v>0</v>
      </c>
      <c r="D62" s="267">
        <v>11</v>
      </c>
      <c r="E62" s="266">
        <v>0</v>
      </c>
      <c r="F62" s="266" t="s">
        <v>14</v>
      </c>
      <c r="G62" s="266" t="s">
        <v>14</v>
      </c>
      <c r="H62" s="266">
        <v>40.1</v>
      </c>
      <c r="I62" s="267">
        <v>0</v>
      </c>
      <c r="J62" s="267" t="str">
        <f>IFERROR(VLOOKUP($B62,'Core Indicators'!$E$3:$EU$906,147,FALSE),"x")</f>
        <v>x</v>
      </c>
      <c r="K62" s="268">
        <v>2.41156537E-2</v>
      </c>
      <c r="L62" s="266" t="s">
        <v>14</v>
      </c>
      <c r="M62" s="267">
        <v>92</v>
      </c>
      <c r="N62" s="267" t="s">
        <v>14</v>
      </c>
      <c r="O62" s="267" t="str">
        <f>IFERROR(VLOOKUP(B62,'Core Indicators'!$E$3:$G$9906,3,FALSE),"x")</f>
        <v>x</v>
      </c>
      <c r="P62" s="267">
        <v>700</v>
      </c>
      <c r="Q62" s="261"/>
      <c r="R62" s="261"/>
      <c r="S62" s="261"/>
      <c r="T62" s="261"/>
      <c r="U62" s="261"/>
      <c r="V62" s="261"/>
      <c r="W62" s="261"/>
      <c r="X62" s="261"/>
      <c r="Y62" s="261"/>
      <c r="Z62" s="261"/>
      <c r="AA62" s="261"/>
      <c r="AB62" s="261"/>
      <c r="AC62" s="261"/>
      <c r="AD62" s="261"/>
      <c r="AE62" s="261"/>
      <c r="AF62" s="261"/>
      <c r="AG62" s="261"/>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1"/>
      <c r="CD62" s="261"/>
      <c r="CE62" s="261"/>
      <c r="CF62" s="261"/>
      <c r="CG62" s="261"/>
      <c r="CH62" s="261"/>
      <c r="CI62" s="261"/>
      <c r="CJ62" s="261"/>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row>
    <row r="63" spans="1:116" x14ac:dyDescent="0.25">
      <c r="A63" s="262" t="s">
        <v>8765</v>
      </c>
      <c r="B63" s="263" t="s">
        <v>8766</v>
      </c>
      <c r="C63" s="266">
        <v>0.77740000549999999</v>
      </c>
      <c r="D63" s="267">
        <v>9</v>
      </c>
      <c r="E63" s="266">
        <v>0.01</v>
      </c>
      <c r="F63" s="266">
        <v>4.7</v>
      </c>
      <c r="G63" s="266">
        <v>0.53430152109999995</v>
      </c>
      <c r="H63" s="266">
        <v>38</v>
      </c>
      <c r="I63" s="267">
        <v>1</v>
      </c>
      <c r="J63" s="267" t="str">
        <f>IFERROR(VLOOKUP($B63,'Core Indicators'!$E$3:$EU$906,147,FALSE),"x")</f>
        <v>x</v>
      </c>
      <c r="K63" s="268">
        <v>-0.7328509688</v>
      </c>
      <c r="L63" s="266">
        <v>3.75</v>
      </c>
      <c r="M63" s="267">
        <v>22</v>
      </c>
      <c r="N63" s="267">
        <v>31</v>
      </c>
      <c r="O63" s="267" t="str">
        <f>IFERROR(VLOOKUP(B63,'Core Indicators'!$E$3:$G$9906,3,FALSE),"x")</f>
        <v>x</v>
      </c>
      <c r="P63" s="267">
        <v>257670</v>
      </c>
      <c r="Q63" s="261"/>
      <c r="R63" s="261"/>
      <c r="S63" s="261"/>
      <c r="T63" s="261"/>
      <c r="U63" s="261"/>
      <c r="V63" s="261"/>
      <c r="W63" s="261"/>
      <c r="X63" s="261"/>
      <c r="Y63" s="261"/>
      <c r="Z63" s="261"/>
      <c r="AA63" s="261"/>
      <c r="AB63" s="261"/>
      <c r="AC63" s="261"/>
      <c r="AD63" s="261"/>
      <c r="AE63" s="261"/>
      <c r="AF63" s="261"/>
      <c r="AG63" s="261"/>
      <c r="AH63" s="261"/>
      <c r="AI63" s="261"/>
      <c r="AJ63" s="261"/>
      <c r="AK63" s="261"/>
      <c r="AL63" s="261"/>
      <c r="AM63" s="261"/>
      <c r="AN63" s="261"/>
      <c r="AO63" s="261"/>
      <c r="AP63" s="261"/>
      <c r="AQ63" s="261"/>
      <c r="AR63" s="261"/>
      <c r="AS63" s="261"/>
      <c r="AT63" s="261"/>
      <c r="AU63" s="261"/>
      <c r="AV63" s="261"/>
      <c r="AW63" s="261"/>
      <c r="AX63" s="261"/>
      <c r="AY63" s="261"/>
      <c r="AZ63" s="261"/>
      <c r="BA63" s="261"/>
      <c r="BB63" s="261"/>
      <c r="BC63" s="261"/>
      <c r="BD63" s="261"/>
      <c r="BE63" s="261"/>
      <c r="BF63" s="261"/>
      <c r="BG63" s="261"/>
      <c r="BH63" s="261"/>
      <c r="BI63" s="261"/>
      <c r="BJ63" s="261"/>
      <c r="BK63" s="261"/>
      <c r="BL63" s="261"/>
      <c r="BM63" s="261"/>
      <c r="BN63" s="261"/>
      <c r="BO63" s="261"/>
      <c r="BP63" s="261"/>
      <c r="BQ63" s="261"/>
      <c r="BR63" s="261"/>
      <c r="BS63" s="261"/>
      <c r="BT63" s="261"/>
      <c r="BU63" s="261"/>
      <c r="BV63" s="261"/>
      <c r="BW63" s="261"/>
      <c r="BX63" s="261"/>
      <c r="BY63" s="261"/>
      <c r="BZ63" s="261"/>
      <c r="CA63" s="261"/>
      <c r="CB63" s="261"/>
      <c r="CC63" s="261"/>
      <c r="CD63" s="261"/>
      <c r="CE63" s="261"/>
      <c r="CF63" s="261"/>
      <c r="CG63" s="261"/>
      <c r="CH63" s="261"/>
      <c r="CI63" s="261"/>
      <c r="CJ63" s="261"/>
      <c r="CK63" s="261"/>
      <c r="CL63" s="261"/>
      <c r="CM63" s="261"/>
      <c r="CN63" s="261"/>
      <c r="CO63" s="261"/>
      <c r="CP63" s="261"/>
      <c r="CQ63" s="261"/>
      <c r="CR63" s="261"/>
      <c r="CS63" s="261"/>
      <c r="CT63" s="261"/>
      <c r="CU63" s="261"/>
      <c r="CV63" s="261"/>
      <c r="CW63" s="261"/>
      <c r="CX63" s="261"/>
      <c r="CY63" s="261"/>
      <c r="CZ63" s="261"/>
      <c r="DA63" s="261"/>
      <c r="DB63" s="261"/>
      <c r="DC63" s="261"/>
      <c r="DD63" s="261"/>
      <c r="DE63" s="261"/>
      <c r="DF63" s="261"/>
      <c r="DG63" s="261"/>
      <c r="DH63" s="261"/>
      <c r="DI63" s="261"/>
      <c r="DJ63" s="261"/>
      <c r="DK63" s="261"/>
      <c r="DL63" s="261"/>
    </row>
    <row r="64" spans="1:116" x14ac:dyDescent="0.25">
      <c r="A64" s="262" t="s">
        <v>8767</v>
      </c>
      <c r="B64" s="263" t="s">
        <v>8768</v>
      </c>
      <c r="C64" s="266">
        <v>0.32496100410000001</v>
      </c>
      <c r="D64" s="267">
        <v>13</v>
      </c>
      <c r="E64" s="266">
        <v>7.0000000000000007E-2</v>
      </c>
      <c r="F64" s="266" t="s">
        <v>14</v>
      </c>
      <c r="G64" s="266">
        <v>0.1191900699</v>
      </c>
      <c r="H64" s="266">
        <v>35.1</v>
      </c>
      <c r="I64" s="267">
        <v>3</v>
      </c>
      <c r="J64" s="267" t="str">
        <f>IFERROR(VLOOKUP($B64,'Core Indicators'!$E$3:$EU$906,147,FALSE),"x")</f>
        <v>x</v>
      </c>
      <c r="K64" s="268">
        <v>1.6009106635999999</v>
      </c>
      <c r="L64" s="266" t="s">
        <v>14</v>
      </c>
      <c r="M64" s="267">
        <v>94</v>
      </c>
      <c r="N64" s="267">
        <v>77</v>
      </c>
      <c r="O64" s="267" t="str">
        <f>IFERROR(VLOOKUP(B64,'Core Indicators'!$E$3:$G$9906,3,FALSE),"x")</f>
        <v>x</v>
      </c>
      <c r="P64" s="267">
        <v>241930</v>
      </c>
      <c r="Q64" s="261"/>
      <c r="R64" s="261"/>
      <c r="S64" s="261"/>
      <c r="T64" s="261"/>
      <c r="U64" s="261"/>
      <c r="V64" s="261"/>
      <c r="W64" s="261"/>
      <c r="X64" s="261"/>
      <c r="Y64" s="261"/>
      <c r="Z64" s="261"/>
      <c r="AA64" s="261"/>
      <c r="AB64" s="261"/>
      <c r="AC64" s="261"/>
      <c r="AD64" s="261"/>
      <c r="AE64" s="261"/>
      <c r="AF64" s="261"/>
      <c r="AG64" s="261"/>
      <c r="AH64" s="261"/>
      <c r="AI64" s="261"/>
      <c r="AJ64" s="261"/>
      <c r="AK64" s="261"/>
      <c r="AL64" s="261"/>
      <c r="AM64" s="261"/>
      <c r="AN64" s="261"/>
      <c r="AO64" s="261"/>
      <c r="AP64" s="261"/>
      <c r="AQ64" s="261"/>
      <c r="AR64" s="261"/>
      <c r="AS64" s="261"/>
      <c r="AT64" s="261"/>
      <c r="AU64" s="261"/>
      <c r="AV64" s="261"/>
      <c r="AW64" s="261"/>
      <c r="AX64" s="261"/>
      <c r="AY64" s="261"/>
      <c r="AZ64" s="261"/>
      <c r="BA64" s="261"/>
      <c r="BB64" s="261"/>
      <c r="BC64" s="261"/>
      <c r="BD64" s="261"/>
      <c r="BE64" s="261"/>
      <c r="BF64" s="261"/>
      <c r="BG64" s="261"/>
      <c r="BH64" s="261"/>
      <c r="BI64" s="261"/>
      <c r="BJ64" s="261"/>
      <c r="BK64" s="261"/>
      <c r="BL64" s="261"/>
      <c r="BM64" s="261"/>
      <c r="BN64" s="261"/>
      <c r="BO64" s="261"/>
      <c r="BP64" s="261"/>
      <c r="BQ64" s="261"/>
      <c r="BR64" s="261"/>
      <c r="BS64" s="261"/>
      <c r="BT64" s="261"/>
      <c r="BU64" s="261"/>
      <c r="BV64" s="261"/>
      <c r="BW64" s="261"/>
      <c r="BX64" s="261"/>
      <c r="BY64" s="261"/>
      <c r="BZ64" s="261"/>
      <c r="CA64" s="261"/>
      <c r="CB64" s="261"/>
      <c r="CC64" s="261"/>
      <c r="CD64" s="261"/>
      <c r="CE64" s="261"/>
      <c r="CF64" s="261"/>
      <c r="CG64" s="261"/>
      <c r="CH64" s="261"/>
      <c r="CI64" s="261"/>
      <c r="CJ64" s="261"/>
      <c r="CK64" s="261"/>
      <c r="CL64" s="261"/>
      <c r="CM64" s="261"/>
      <c r="CN64" s="261"/>
      <c r="CO64" s="261"/>
      <c r="CP64" s="261"/>
      <c r="CQ64" s="261"/>
      <c r="CR64" s="261"/>
      <c r="CS64" s="261"/>
      <c r="CT64" s="261"/>
      <c r="CU64" s="261"/>
      <c r="CV64" s="261"/>
      <c r="CW64" s="261"/>
      <c r="CX64" s="261"/>
      <c r="CY64" s="261"/>
      <c r="CZ64" s="261"/>
      <c r="DA64" s="261"/>
      <c r="DB64" s="261"/>
      <c r="DC64" s="261"/>
      <c r="DD64" s="261"/>
      <c r="DE64" s="261"/>
      <c r="DF64" s="261"/>
      <c r="DG64" s="261"/>
      <c r="DH64" s="261"/>
      <c r="DI64" s="261"/>
      <c r="DJ64" s="261"/>
      <c r="DK64" s="261"/>
      <c r="DL64" s="261"/>
    </row>
    <row r="65" spans="1:116" x14ac:dyDescent="0.25">
      <c r="A65" s="262" t="s">
        <v>8769</v>
      </c>
      <c r="B65" s="263" t="s">
        <v>8770</v>
      </c>
      <c r="C65" s="266">
        <v>0.32528704609999998</v>
      </c>
      <c r="D65" s="267">
        <v>5</v>
      </c>
      <c r="E65" s="266">
        <v>0.30399999999999999</v>
      </c>
      <c r="F65" s="266">
        <v>6.6</v>
      </c>
      <c r="G65" s="266">
        <v>0.35077464800000002</v>
      </c>
      <c r="H65" s="266">
        <v>35.9</v>
      </c>
      <c r="I65" s="267">
        <v>3</v>
      </c>
      <c r="J65" s="267" t="str">
        <f>IFERROR(VLOOKUP($B65,'Core Indicators'!$E$3:$EU$906,147,FALSE),"x")</f>
        <v>x</v>
      </c>
      <c r="K65" s="268">
        <v>0.30997923020000001</v>
      </c>
      <c r="L65" s="266">
        <v>6.25</v>
      </c>
      <c r="M65" s="267">
        <v>61</v>
      </c>
      <c r="N65" s="267">
        <v>56</v>
      </c>
      <c r="O65" s="267" t="str">
        <f>IFERROR(VLOOKUP(B65,'Core Indicators'!$E$3:$G$9906,3,FALSE),"x")</f>
        <v>x</v>
      </c>
      <c r="P65" s="267">
        <v>69490</v>
      </c>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1"/>
      <c r="AX65" s="261"/>
      <c r="AY65" s="261"/>
      <c r="AZ65" s="261"/>
      <c r="BA65" s="261"/>
      <c r="BB65" s="261"/>
      <c r="BC65" s="261"/>
      <c r="BD65" s="261"/>
      <c r="BE65" s="261"/>
      <c r="BF65" s="261"/>
      <c r="BG65" s="261"/>
      <c r="BH65" s="261"/>
      <c r="BI65" s="261"/>
      <c r="BJ65" s="261"/>
      <c r="BK65" s="261"/>
      <c r="BL65" s="261"/>
      <c r="BM65" s="261"/>
      <c r="BN65" s="261"/>
      <c r="BO65" s="261"/>
      <c r="BP65" s="261"/>
      <c r="BQ65" s="261"/>
      <c r="BR65" s="261"/>
      <c r="BS65" s="261"/>
      <c r="BT65" s="261"/>
      <c r="BU65" s="261"/>
      <c r="BV65" s="261"/>
      <c r="BW65" s="261"/>
      <c r="BX65" s="261"/>
      <c r="BY65" s="261"/>
      <c r="BZ65" s="261"/>
      <c r="CA65" s="261"/>
      <c r="CB65" s="261"/>
      <c r="CC65" s="261"/>
      <c r="CD65" s="261"/>
      <c r="CE65" s="261"/>
      <c r="CF65" s="261"/>
      <c r="CG65" s="261"/>
      <c r="CH65" s="261"/>
      <c r="CI65" s="261"/>
      <c r="CJ65" s="261"/>
      <c r="CK65" s="261"/>
      <c r="CL65" s="261"/>
      <c r="CM65" s="261"/>
      <c r="CN65" s="261"/>
      <c r="CO65" s="261"/>
      <c r="CP65" s="261"/>
      <c r="CQ65" s="261"/>
      <c r="CR65" s="261"/>
      <c r="CS65" s="261"/>
      <c r="CT65" s="261"/>
      <c r="CU65" s="261"/>
      <c r="CV65" s="261"/>
      <c r="CW65" s="261"/>
      <c r="CX65" s="261"/>
      <c r="CY65" s="261"/>
      <c r="CZ65" s="261"/>
      <c r="DA65" s="261"/>
      <c r="DB65" s="261"/>
      <c r="DC65" s="261"/>
      <c r="DD65" s="261"/>
      <c r="DE65" s="261"/>
      <c r="DF65" s="261"/>
      <c r="DG65" s="261"/>
      <c r="DH65" s="261"/>
      <c r="DI65" s="261"/>
      <c r="DJ65" s="261"/>
      <c r="DK65" s="261"/>
      <c r="DL65" s="261"/>
    </row>
    <row r="66" spans="1:116" x14ac:dyDescent="0.25">
      <c r="A66" s="262" t="s">
        <v>8771</v>
      </c>
      <c r="B66" s="263" t="s">
        <v>8772</v>
      </c>
      <c r="C66" s="266">
        <v>0.77995000079999999</v>
      </c>
      <c r="D66" s="267">
        <v>11</v>
      </c>
      <c r="E66" s="266">
        <v>0</v>
      </c>
      <c r="F66" s="266">
        <v>7.85</v>
      </c>
      <c r="G66" s="266">
        <v>0.54103560419999996</v>
      </c>
      <c r="H66" s="266">
        <v>43.5</v>
      </c>
      <c r="I66" s="267">
        <v>2</v>
      </c>
      <c r="J66" s="267" t="str">
        <f>IFERROR(VLOOKUP($B66,'Core Indicators'!$E$3:$EU$906,147,FALSE),"x")</f>
        <v>x</v>
      </c>
      <c r="K66" s="268">
        <v>4.6889737200000003E-2</v>
      </c>
      <c r="L66" s="266">
        <v>7</v>
      </c>
      <c r="M66" s="267">
        <v>82</v>
      </c>
      <c r="N66" s="267">
        <v>41</v>
      </c>
      <c r="O66" s="267" t="str">
        <f>IFERROR(VLOOKUP(B66,'Core Indicators'!$E$3:$G$9906,3,FALSE),"x")</f>
        <v>x</v>
      </c>
      <c r="P66" s="267">
        <v>227540</v>
      </c>
      <c r="Q66" s="261"/>
      <c r="R66" s="261"/>
      <c r="S66" s="261"/>
      <c r="T66" s="261"/>
      <c r="U66" s="261"/>
      <c r="V66" s="261"/>
      <c r="W66" s="261"/>
      <c r="X66" s="261"/>
      <c r="Y66" s="261"/>
      <c r="Z66" s="261"/>
      <c r="AA66" s="261"/>
      <c r="AB66" s="261"/>
      <c r="AC66" s="261"/>
      <c r="AD66" s="261"/>
      <c r="AE66" s="261"/>
      <c r="AF66" s="261"/>
      <c r="AG66" s="261"/>
      <c r="AH66" s="261"/>
      <c r="AI66" s="261"/>
      <c r="AJ66" s="261"/>
      <c r="AK66" s="261"/>
      <c r="AL66" s="261"/>
      <c r="AM66" s="261"/>
      <c r="AN66" s="261"/>
      <c r="AO66" s="261"/>
      <c r="AP66" s="261"/>
      <c r="AQ66" s="261"/>
      <c r="AR66" s="261"/>
      <c r="AS66" s="261"/>
      <c r="AT66" s="261"/>
      <c r="AU66" s="261"/>
      <c r="AV66" s="261"/>
      <c r="AW66" s="261"/>
      <c r="AX66" s="261"/>
      <c r="AY66" s="261"/>
      <c r="AZ66" s="261"/>
      <c r="BA66" s="261"/>
      <c r="BB66" s="261"/>
      <c r="BC66" s="261"/>
      <c r="BD66" s="261"/>
      <c r="BE66" s="261"/>
      <c r="BF66" s="261"/>
      <c r="BG66" s="261"/>
      <c r="BH66" s="261"/>
      <c r="BI66" s="261"/>
      <c r="BJ66" s="261"/>
      <c r="BK66" s="261"/>
      <c r="BL66" s="261"/>
      <c r="BM66" s="261"/>
      <c r="BN66" s="261"/>
      <c r="BO66" s="261"/>
      <c r="BP66" s="261"/>
      <c r="BQ66" s="261"/>
      <c r="BR66" s="261"/>
      <c r="BS66" s="261"/>
      <c r="BT66" s="261"/>
      <c r="BU66" s="261"/>
      <c r="BV66" s="261"/>
      <c r="BW66" s="261"/>
      <c r="BX66" s="261"/>
      <c r="BY66" s="261"/>
      <c r="BZ66" s="261"/>
      <c r="CA66" s="261"/>
      <c r="CB66" s="261"/>
      <c r="CC66" s="261"/>
      <c r="CD66" s="261"/>
      <c r="CE66" s="261"/>
      <c r="CF66" s="261"/>
      <c r="CG66" s="261"/>
      <c r="CH66" s="261"/>
      <c r="CI66" s="261"/>
      <c r="CJ66" s="261"/>
      <c r="CK66" s="261"/>
      <c r="CL66" s="261"/>
      <c r="CM66" s="261"/>
      <c r="CN66" s="261"/>
      <c r="CO66" s="261"/>
      <c r="CP66" s="261"/>
      <c r="CQ66" s="261"/>
      <c r="CR66" s="261"/>
      <c r="CS66" s="261"/>
      <c r="CT66" s="261"/>
      <c r="CU66" s="261"/>
      <c r="CV66" s="261"/>
      <c r="CW66" s="261"/>
      <c r="CX66" s="261"/>
      <c r="CY66" s="261"/>
      <c r="CZ66" s="261"/>
      <c r="DA66" s="261"/>
      <c r="DB66" s="261"/>
      <c r="DC66" s="261"/>
      <c r="DD66" s="261"/>
      <c r="DE66" s="261"/>
      <c r="DF66" s="261"/>
      <c r="DG66" s="261"/>
      <c r="DH66" s="261"/>
      <c r="DI66" s="261"/>
      <c r="DJ66" s="261"/>
      <c r="DK66" s="261"/>
      <c r="DL66" s="261"/>
    </row>
    <row r="67" spans="1:116" x14ac:dyDescent="0.25">
      <c r="A67" s="262" t="s">
        <v>8773</v>
      </c>
      <c r="B67" s="263" t="s">
        <v>8774</v>
      </c>
      <c r="C67" s="266">
        <v>0.70999998689999999</v>
      </c>
      <c r="D67" s="267">
        <v>6</v>
      </c>
      <c r="E67" s="266">
        <v>0.6</v>
      </c>
      <c r="F67" s="266">
        <v>5.95</v>
      </c>
      <c r="G67" s="266" t="s">
        <v>14</v>
      </c>
      <c r="H67" s="266">
        <v>33.700000000000003</v>
      </c>
      <c r="I67" s="267">
        <v>3</v>
      </c>
      <c r="J67" s="267" t="str">
        <f>IFERROR(VLOOKUP($B67,'Core Indicators'!$E$3:$EU$906,147,FALSE),"x")</f>
        <v>x</v>
      </c>
      <c r="K67" s="268">
        <v>-1.2090275288000001</v>
      </c>
      <c r="L67" s="266">
        <v>4.75</v>
      </c>
      <c r="M67" s="267">
        <v>40</v>
      </c>
      <c r="N67" s="267">
        <v>29</v>
      </c>
      <c r="O67" s="267" t="str">
        <f>IFERROR(VLOOKUP(B67,'Core Indicators'!$E$3:$G$9906,3,FALSE),"x")</f>
        <v>x</v>
      </c>
      <c r="P67" s="267">
        <v>245720</v>
      </c>
      <c r="Q67" s="261"/>
      <c r="R67" s="261"/>
      <c r="S67" s="261"/>
      <c r="T67" s="261"/>
      <c r="U67" s="261"/>
      <c r="V67" s="261"/>
      <c r="W67" s="261"/>
      <c r="X67" s="261"/>
      <c r="Y67" s="261"/>
      <c r="Z67" s="261"/>
      <c r="AA67" s="261"/>
      <c r="AB67" s="261"/>
      <c r="AC67" s="261"/>
      <c r="AD67" s="261"/>
      <c r="AE67" s="261"/>
      <c r="AF67" s="261"/>
      <c r="AG67" s="261"/>
      <c r="AH67" s="261"/>
      <c r="AI67" s="261"/>
      <c r="AJ67" s="261"/>
      <c r="AK67" s="261"/>
      <c r="AL67" s="261"/>
      <c r="AM67" s="261"/>
      <c r="AN67" s="261"/>
      <c r="AO67" s="261"/>
      <c r="AP67" s="261"/>
      <c r="AQ67" s="261"/>
      <c r="AR67" s="261"/>
      <c r="AS67" s="261"/>
      <c r="AT67" s="261"/>
      <c r="AU67" s="261"/>
      <c r="AV67" s="261"/>
      <c r="AW67" s="261"/>
      <c r="AX67" s="261"/>
      <c r="AY67" s="261"/>
      <c r="AZ67" s="261"/>
      <c r="BA67" s="261"/>
      <c r="BB67" s="261"/>
      <c r="BC67" s="261"/>
      <c r="BD67" s="261"/>
      <c r="BE67" s="261"/>
      <c r="BF67" s="261"/>
      <c r="BG67" s="261"/>
      <c r="BH67" s="261"/>
      <c r="BI67" s="261"/>
      <c r="BJ67" s="261"/>
      <c r="BK67" s="261"/>
      <c r="BL67" s="261"/>
      <c r="BM67" s="261"/>
      <c r="BN67" s="261"/>
      <c r="BO67" s="261"/>
      <c r="BP67" s="261"/>
      <c r="BQ67" s="261"/>
      <c r="BR67" s="261"/>
      <c r="BS67" s="261"/>
      <c r="BT67" s="261"/>
      <c r="BU67" s="261"/>
      <c r="BV67" s="261"/>
      <c r="BW67" s="261"/>
      <c r="BX67" s="261"/>
      <c r="BY67" s="261"/>
      <c r="BZ67" s="261"/>
      <c r="CA67" s="261"/>
      <c r="CB67" s="261"/>
      <c r="CC67" s="261"/>
      <c r="CD67" s="261"/>
      <c r="CE67" s="261"/>
      <c r="CF67" s="261"/>
      <c r="CG67" s="261"/>
      <c r="CH67" s="261"/>
      <c r="CI67" s="261"/>
      <c r="CJ67" s="261"/>
      <c r="CK67" s="261"/>
      <c r="CL67" s="261"/>
      <c r="CM67" s="261"/>
      <c r="CN67" s="261"/>
      <c r="CO67" s="261"/>
      <c r="CP67" s="261"/>
      <c r="CQ67" s="261"/>
      <c r="CR67" s="261"/>
      <c r="CS67" s="261"/>
      <c r="CT67" s="261"/>
      <c r="CU67" s="261"/>
      <c r="CV67" s="261"/>
      <c r="CW67" s="261"/>
      <c r="CX67" s="261"/>
      <c r="CY67" s="261"/>
      <c r="CZ67" s="261"/>
      <c r="DA67" s="261"/>
      <c r="DB67" s="261"/>
      <c r="DC67" s="261"/>
      <c r="DD67" s="261"/>
      <c r="DE67" s="261"/>
      <c r="DF67" s="261"/>
      <c r="DG67" s="261"/>
      <c r="DH67" s="261"/>
      <c r="DI67" s="261"/>
      <c r="DJ67" s="261"/>
      <c r="DK67" s="261"/>
      <c r="DL67" s="261"/>
    </row>
    <row r="68" spans="1:116" x14ac:dyDescent="0.25">
      <c r="A68" s="262" t="s">
        <v>8775</v>
      </c>
      <c r="B68" s="263" t="s">
        <v>8776</v>
      </c>
      <c r="C68" s="266">
        <v>0.77542499430000011</v>
      </c>
      <c r="D68" s="267">
        <v>8</v>
      </c>
      <c r="E68" s="266">
        <v>0</v>
      </c>
      <c r="F68" s="266">
        <v>6.9</v>
      </c>
      <c r="G68" s="266">
        <v>0.62044554029999999</v>
      </c>
      <c r="H68" s="266">
        <v>35.9</v>
      </c>
      <c r="I68" s="267">
        <v>3</v>
      </c>
      <c r="J68" s="267" t="str">
        <f>IFERROR(VLOOKUP($B68,'Core Indicators'!$E$3:$EU$906,147,FALSE),"x")</f>
        <v>x</v>
      </c>
      <c r="K68" s="268">
        <v>-0.37157607079999999</v>
      </c>
      <c r="L68" s="266">
        <v>5.5</v>
      </c>
      <c r="M68" s="267">
        <v>46</v>
      </c>
      <c r="N68" s="267">
        <v>37</v>
      </c>
      <c r="O68" s="267" t="str">
        <f>IFERROR(VLOOKUP(B68,'Core Indicators'!$E$3:$G$9906,3,FALSE),"x")</f>
        <v>x</v>
      </c>
      <c r="P68" s="267">
        <v>10120</v>
      </c>
      <c r="Q68" s="261"/>
      <c r="R68" s="261"/>
      <c r="S68" s="261"/>
      <c r="T68" s="261"/>
      <c r="U68" s="261"/>
      <c r="V68" s="261"/>
      <c r="W68" s="261"/>
      <c r="X68" s="261"/>
      <c r="Y68" s="261"/>
      <c r="Z68" s="261"/>
      <c r="AA68" s="261"/>
      <c r="AB68" s="261"/>
      <c r="AC68" s="261"/>
      <c r="AD68" s="261"/>
      <c r="AE68" s="261"/>
      <c r="AF68" s="261"/>
      <c r="AG68" s="261"/>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1"/>
      <c r="CD68" s="261"/>
      <c r="CE68" s="261"/>
      <c r="CF68" s="261"/>
      <c r="CG68" s="261"/>
      <c r="CH68" s="261"/>
      <c r="CI68" s="261"/>
      <c r="CJ68" s="261"/>
      <c r="CK68" s="261"/>
      <c r="CL68" s="261"/>
      <c r="CM68" s="261"/>
      <c r="CN68" s="261"/>
      <c r="CO68" s="261"/>
      <c r="CP68" s="261"/>
      <c r="CQ68" s="261"/>
      <c r="CR68" s="261"/>
      <c r="CS68" s="261"/>
      <c r="CT68" s="261"/>
      <c r="CU68" s="261"/>
      <c r="CV68" s="261"/>
      <c r="CW68" s="261"/>
      <c r="CX68" s="261"/>
      <c r="CY68" s="261"/>
      <c r="CZ68" s="261"/>
      <c r="DA68" s="261"/>
      <c r="DB68" s="261"/>
      <c r="DC68" s="261"/>
      <c r="DD68" s="261"/>
      <c r="DE68" s="261"/>
      <c r="DF68" s="261"/>
      <c r="DG68" s="261"/>
      <c r="DH68" s="261"/>
      <c r="DI68" s="261"/>
      <c r="DJ68" s="261"/>
      <c r="DK68" s="261"/>
      <c r="DL68" s="261"/>
    </row>
    <row r="69" spans="1:116" x14ac:dyDescent="0.25">
      <c r="A69" s="262" t="s">
        <v>8777</v>
      </c>
      <c r="B69" s="263" t="s">
        <v>8778</v>
      </c>
      <c r="C69" s="266">
        <v>0.84509999150000004</v>
      </c>
      <c r="D69" s="267">
        <v>11</v>
      </c>
      <c r="E69" s="266">
        <v>0.14000000000000001</v>
      </c>
      <c r="F69" s="266">
        <v>6.25</v>
      </c>
      <c r="G69" s="266" t="s">
        <v>14</v>
      </c>
      <c r="H69" s="266">
        <v>50.7</v>
      </c>
      <c r="I69" s="267">
        <v>2</v>
      </c>
      <c r="J69" s="267" t="str">
        <f>IFERROR(VLOOKUP($B69,'Core Indicators'!$E$3:$EU$906,147,FALSE),"x")</f>
        <v>x</v>
      </c>
      <c r="K69" s="268">
        <v>-1.2640448809</v>
      </c>
      <c r="L69" s="266">
        <v>5</v>
      </c>
      <c r="M69" s="267">
        <v>46</v>
      </c>
      <c r="N69" s="267">
        <v>18</v>
      </c>
      <c r="O69" s="267" t="str">
        <f>IFERROR(VLOOKUP(B69,'Core Indicators'!$E$3:$G$9906,3,FALSE),"x")</f>
        <v>x</v>
      </c>
      <c r="P69" s="267">
        <v>28120</v>
      </c>
      <c r="Q69" s="261"/>
      <c r="R69" s="261"/>
      <c r="S69" s="261"/>
      <c r="T69" s="261"/>
      <c r="U69" s="261"/>
      <c r="V69" s="261"/>
      <c r="W69" s="261"/>
      <c r="X69" s="261"/>
      <c r="Y69" s="261"/>
      <c r="Z69" s="261"/>
      <c r="AA69" s="261"/>
      <c r="AB69" s="261"/>
      <c r="AC69" s="261"/>
      <c r="AD69" s="261"/>
      <c r="AE69" s="261"/>
      <c r="AF69" s="261"/>
      <c r="AG69" s="261"/>
      <c r="AH69" s="261"/>
      <c r="AI69" s="261"/>
      <c r="AJ69" s="261"/>
      <c r="AK69" s="261"/>
      <c r="AL69" s="261"/>
      <c r="AM69" s="261"/>
      <c r="AN69" s="261"/>
      <c r="AO69" s="261"/>
      <c r="AP69" s="261"/>
      <c r="AQ69" s="261"/>
      <c r="AR69" s="261"/>
      <c r="AS69" s="261"/>
      <c r="AT69" s="261"/>
      <c r="AU69" s="261"/>
      <c r="AV69" s="261"/>
      <c r="AW69" s="261"/>
      <c r="AX69" s="261"/>
      <c r="AY69" s="261"/>
      <c r="AZ69" s="261"/>
      <c r="BA69" s="261"/>
      <c r="BB69" s="261"/>
      <c r="BC69" s="261"/>
      <c r="BD69" s="261"/>
      <c r="BE69" s="261"/>
      <c r="BF69" s="261"/>
      <c r="BG69" s="261"/>
      <c r="BH69" s="261"/>
      <c r="BI69" s="261"/>
      <c r="BJ69" s="261"/>
      <c r="BK69" s="261"/>
      <c r="BL69" s="261"/>
      <c r="BM69" s="261"/>
      <c r="BN69" s="261"/>
      <c r="BO69" s="261"/>
      <c r="BP69" s="261"/>
      <c r="BQ69" s="261"/>
      <c r="BR69" s="261"/>
      <c r="BS69" s="261"/>
      <c r="BT69" s="261"/>
      <c r="BU69" s="261"/>
      <c r="BV69" s="261"/>
      <c r="BW69" s="261"/>
      <c r="BX69" s="261"/>
      <c r="BY69" s="261"/>
      <c r="BZ69" s="261"/>
      <c r="CA69" s="261"/>
      <c r="CB69" s="261"/>
      <c r="CC69" s="261"/>
      <c r="CD69" s="261"/>
      <c r="CE69" s="261"/>
      <c r="CF69" s="261"/>
      <c r="CG69" s="261"/>
      <c r="CH69" s="261"/>
      <c r="CI69" s="261"/>
      <c r="CJ69" s="261"/>
      <c r="CK69" s="261"/>
      <c r="CL69" s="261"/>
      <c r="CM69" s="261"/>
      <c r="CN69" s="261"/>
      <c r="CO69" s="261"/>
      <c r="CP69" s="261"/>
      <c r="CQ69" s="261"/>
      <c r="CR69" s="261"/>
      <c r="CS69" s="261"/>
      <c r="CT69" s="261"/>
      <c r="CU69" s="261"/>
      <c r="CV69" s="261"/>
      <c r="CW69" s="261"/>
      <c r="CX69" s="261"/>
      <c r="CY69" s="261"/>
      <c r="CZ69" s="261"/>
      <c r="DA69" s="261"/>
      <c r="DB69" s="261"/>
      <c r="DC69" s="261"/>
      <c r="DD69" s="261"/>
      <c r="DE69" s="261"/>
      <c r="DF69" s="261"/>
      <c r="DG69" s="261"/>
      <c r="DH69" s="261"/>
      <c r="DI69" s="261"/>
      <c r="DJ69" s="261"/>
      <c r="DK69" s="261"/>
      <c r="DL69" s="261"/>
    </row>
    <row r="70" spans="1:116" x14ac:dyDescent="0.25">
      <c r="A70" s="262" t="s">
        <v>8779</v>
      </c>
      <c r="B70" s="263" t="s">
        <v>8780</v>
      </c>
      <c r="C70" s="266">
        <v>0.25992401189999997</v>
      </c>
      <c r="D70" s="267">
        <v>4</v>
      </c>
      <c r="E70" s="266">
        <v>0</v>
      </c>
      <c r="F70" s="266">
        <v>2.8166666667000002</v>
      </c>
      <c r="G70" s="266" t="s">
        <v>14</v>
      </c>
      <c r="H70" s="266" t="s">
        <v>14</v>
      </c>
      <c r="I70" s="267">
        <v>0</v>
      </c>
      <c r="J70" s="267" t="str">
        <f>IFERROR(VLOOKUP($B70,'Core Indicators'!$E$3:$EU$906,147,FALSE),"x")</f>
        <v>x</v>
      </c>
      <c r="K70" s="268">
        <v>-1.4223147630999999</v>
      </c>
      <c r="L70" s="266">
        <v>1.75</v>
      </c>
      <c r="M70" s="267">
        <v>6</v>
      </c>
      <c r="N70" s="267">
        <v>16</v>
      </c>
      <c r="O70" s="267" t="str">
        <f>IFERROR(VLOOKUP(B70,'Core Indicators'!$E$3:$G$9906,3,FALSE),"x")</f>
        <v>x</v>
      </c>
      <c r="P70" s="267">
        <v>28050</v>
      </c>
      <c r="Q70" s="261"/>
      <c r="R70" s="261"/>
      <c r="S70" s="261"/>
      <c r="T70" s="261"/>
      <c r="U70" s="261"/>
      <c r="V70" s="261"/>
      <c r="W70" s="261"/>
      <c r="X70" s="261"/>
      <c r="Y70" s="261"/>
      <c r="Z70" s="261"/>
      <c r="AA70" s="261"/>
      <c r="AB70" s="261"/>
      <c r="AC70" s="261"/>
      <c r="AD70" s="261"/>
      <c r="AE70" s="261"/>
      <c r="AF70" s="261"/>
      <c r="AG70" s="261"/>
      <c r="AH70" s="261"/>
      <c r="AI70" s="261"/>
      <c r="AJ70" s="261"/>
      <c r="AK70" s="261"/>
      <c r="AL70" s="261"/>
      <c r="AM70" s="261"/>
      <c r="AN70" s="261"/>
      <c r="AO70" s="261"/>
      <c r="AP70" s="261"/>
      <c r="AQ70" s="261"/>
      <c r="AR70" s="261"/>
      <c r="AS70" s="261"/>
      <c r="AT70" s="261"/>
      <c r="AU70" s="261"/>
      <c r="AV70" s="261"/>
      <c r="AW70" s="261"/>
      <c r="AX70" s="261"/>
      <c r="AY70" s="261"/>
      <c r="AZ70" s="261"/>
      <c r="BA70" s="261"/>
      <c r="BB70" s="261"/>
      <c r="BC70" s="261"/>
      <c r="BD70" s="261"/>
      <c r="BE70" s="261"/>
      <c r="BF70" s="261"/>
      <c r="BG70" s="261"/>
      <c r="BH70" s="261"/>
      <c r="BI70" s="261"/>
      <c r="BJ70" s="261"/>
      <c r="BK70" s="261"/>
      <c r="BL70" s="261"/>
      <c r="BM70" s="261"/>
      <c r="BN70" s="261"/>
      <c r="BO70" s="261"/>
      <c r="BP70" s="261"/>
      <c r="BQ70" s="261"/>
      <c r="BR70" s="261"/>
      <c r="BS70" s="261"/>
      <c r="BT70" s="261"/>
      <c r="BU70" s="261"/>
      <c r="BV70" s="261"/>
      <c r="BW70" s="261"/>
      <c r="BX70" s="261"/>
      <c r="BY70" s="261"/>
      <c r="BZ70" s="261"/>
      <c r="CA70" s="261"/>
      <c r="CB70" s="261"/>
      <c r="CC70" s="261"/>
      <c r="CD70" s="261"/>
      <c r="CE70" s="261"/>
      <c r="CF70" s="261"/>
      <c r="CG70" s="261"/>
      <c r="CH70" s="261"/>
      <c r="CI70" s="261"/>
      <c r="CJ70" s="261"/>
      <c r="CK70" s="261"/>
      <c r="CL70" s="261"/>
      <c r="CM70" s="261"/>
      <c r="CN70" s="261"/>
      <c r="CO70" s="261"/>
      <c r="CP70" s="261"/>
      <c r="CQ70" s="261"/>
      <c r="CR70" s="261"/>
      <c r="CS70" s="261"/>
      <c r="CT70" s="261"/>
      <c r="CU70" s="261"/>
      <c r="CV70" s="261"/>
      <c r="CW70" s="261"/>
      <c r="CX70" s="261"/>
      <c r="CY70" s="261"/>
      <c r="CZ70" s="261"/>
      <c r="DA70" s="261"/>
      <c r="DB70" s="261"/>
      <c r="DC70" s="261"/>
      <c r="DD70" s="261"/>
      <c r="DE70" s="261"/>
      <c r="DF70" s="261"/>
      <c r="DG70" s="261"/>
      <c r="DH70" s="261"/>
      <c r="DI70" s="261"/>
      <c r="DJ70" s="261"/>
      <c r="DK70" s="261"/>
      <c r="DL70" s="261"/>
    </row>
    <row r="71" spans="1:116" x14ac:dyDescent="0.25">
      <c r="A71" s="262" t="s">
        <v>102</v>
      </c>
      <c r="B71" s="263" t="s">
        <v>8781</v>
      </c>
      <c r="C71" s="266">
        <v>7.7842041200000003E-2</v>
      </c>
      <c r="D71" s="267">
        <v>9</v>
      </c>
      <c r="E71" s="266">
        <v>2.7E-2</v>
      </c>
      <c r="F71" s="266" t="s">
        <v>14</v>
      </c>
      <c r="G71" s="266">
        <v>0.1223017302</v>
      </c>
      <c r="H71" s="266">
        <v>32.9</v>
      </c>
      <c r="I71" s="267">
        <v>3</v>
      </c>
      <c r="J71" s="267">
        <f>IFERROR(VLOOKUP($B71,'Core Indicators'!$E$3:$EU$906,147,FALSE),"x")</f>
        <v>24</v>
      </c>
      <c r="K71" s="268">
        <v>0.1988379508</v>
      </c>
      <c r="L71" s="266" t="s">
        <v>14</v>
      </c>
      <c r="M71" s="267">
        <v>88</v>
      </c>
      <c r="N71" s="267">
        <v>48</v>
      </c>
      <c r="O71" s="267">
        <f>IFERROR(VLOOKUP(B71,'Core Indicators'!$E$3:$G$9906,3,FALSE),"x")</f>
        <v>10432000</v>
      </c>
      <c r="P71" s="267">
        <v>128900</v>
      </c>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1"/>
      <c r="CD71" s="261"/>
      <c r="CE71" s="261"/>
      <c r="CF71" s="261"/>
      <c r="CG71" s="261"/>
      <c r="CH71" s="261"/>
      <c r="CI71" s="261"/>
      <c r="CJ71" s="261"/>
      <c r="CK71" s="261"/>
      <c r="CL71" s="261"/>
      <c r="CM71" s="261"/>
      <c r="CN71" s="261"/>
      <c r="CO71" s="261"/>
      <c r="CP71" s="261"/>
      <c r="CQ71" s="261"/>
      <c r="CR71" s="261"/>
      <c r="CS71" s="261"/>
      <c r="CT71" s="261"/>
      <c r="CU71" s="261"/>
      <c r="CV71" s="261"/>
      <c r="CW71" s="261"/>
      <c r="CX71" s="261"/>
      <c r="CY71" s="261"/>
      <c r="CZ71" s="261"/>
      <c r="DA71" s="261"/>
      <c r="DB71" s="261"/>
      <c r="DC71" s="261"/>
      <c r="DD71" s="261"/>
      <c r="DE71" s="261"/>
      <c r="DF71" s="261"/>
      <c r="DG71" s="261"/>
      <c r="DH71" s="261"/>
      <c r="DI71" s="261"/>
      <c r="DJ71" s="261"/>
      <c r="DK71" s="261"/>
      <c r="DL71" s="261"/>
    </row>
    <row r="72" spans="1:116" x14ac:dyDescent="0.25">
      <c r="A72" s="262" t="s">
        <v>8782</v>
      </c>
      <c r="B72" s="263" t="s">
        <v>8783</v>
      </c>
      <c r="C72" s="266">
        <v>0</v>
      </c>
      <c r="D72" s="267">
        <v>13</v>
      </c>
      <c r="E72" s="266">
        <v>0</v>
      </c>
      <c r="F72" s="266" t="s">
        <v>14</v>
      </c>
      <c r="G72" s="266" t="s">
        <v>14</v>
      </c>
      <c r="H72" s="266" t="s">
        <v>14</v>
      </c>
      <c r="I72" s="267">
        <v>0</v>
      </c>
      <c r="J72" s="267" t="str">
        <f>IFERROR(VLOOKUP($B72,'Core Indicators'!$E$3:$EU$906,147,FALSE),"x")</f>
        <v>x</v>
      </c>
      <c r="K72" s="268">
        <v>0.17586329580000001</v>
      </c>
      <c r="L72" s="266" t="s">
        <v>14</v>
      </c>
      <c r="M72" s="267">
        <v>89</v>
      </c>
      <c r="N72" s="267">
        <v>53</v>
      </c>
      <c r="O72" s="267" t="str">
        <f>IFERROR(VLOOKUP(B72,'Core Indicators'!$E$3:$G$9906,3,FALSE),"x")</f>
        <v>x</v>
      </c>
      <c r="P72" s="267">
        <v>340</v>
      </c>
      <c r="Q72" s="261"/>
      <c r="R72" s="261"/>
      <c r="S72" s="261"/>
      <c r="T72" s="261"/>
      <c r="U72" s="261"/>
      <c r="V72" s="261"/>
      <c r="W72" s="261"/>
      <c r="X72" s="261"/>
      <c r="Y72" s="261"/>
      <c r="Z72" s="261"/>
      <c r="AA72" s="261"/>
      <c r="AB72" s="261"/>
      <c r="AC72" s="261"/>
      <c r="AD72" s="261"/>
      <c r="AE72" s="261"/>
      <c r="AF72" s="261"/>
      <c r="AG72" s="261"/>
      <c r="AH72" s="261"/>
      <c r="AI72" s="261"/>
      <c r="AJ72" s="261"/>
      <c r="AK72" s="261"/>
      <c r="AL72" s="261"/>
      <c r="AM72" s="261"/>
      <c r="AN72" s="261"/>
      <c r="AO72" s="261"/>
      <c r="AP72" s="261"/>
      <c r="AQ72" s="261"/>
      <c r="AR72" s="261"/>
      <c r="AS72" s="261"/>
      <c r="AT72" s="261"/>
      <c r="AU72" s="261"/>
      <c r="AV72" s="261"/>
      <c r="AW72" s="261"/>
      <c r="AX72" s="261"/>
      <c r="AY72" s="261"/>
      <c r="AZ72" s="261"/>
      <c r="BA72" s="261"/>
      <c r="BB72" s="261"/>
      <c r="BC72" s="261"/>
      <c r="BD72" s="261"/>
      <c r="BE72" s="261"/>
      <c r="BF72" s="261"/>
      <c r="BG72" s="261"/>
      <c r="BH72" s="261"/>
      <c r="BI72" s="261"/>
      <c r="BJ72" s="261"/>
      <c r="BK72" s="261"/>
      <c r="BL72" s="261"/>
      <c r="BM72" s="261"/>
      <c r="BN72" s="261"/>
      <c r="BO72" s="261"/>
      <c r="BP72" s="261"/>
      <c r="BQ72" s="261"/>
      <c r="BR72" s="261"/>
      <c r="BS72" s="261"/>
      <c r="BT72" s="261"/>
      <c r="BU72" s="261"/>
      <c r="BV72" s="261"/>
      <c r="BW72" s="261"/>
      <c r="BX72" s="261"/>
      <c r="BY72" s="261"/>
      <c r="BZ72" s="261"/>
      <c r="CA72" s="261"/>
      <c r="CB72" s="261"/>
      <c r="CC72" s="261"/>
      <c r="CD72" s="261"/>
      <c r="CE72" s="261"/>
      <c r="CF72" s="261"/>
      <c r="CG72" s="261"/>
      <c r="CH72" s="261"/>
      <c r="CI72" s="261"/>
      <c r="CJ72" s="261"/>
      <c r="CK72" s="261"/>
      <c r="CL72" s="261"/>
      <c r="CM72" s="261"/>
      <c r="CN72" s="261"/>
      <c r="CO72" s="261"/>
      <c r="CP72" s="261"/>
      <c r="CQ72" s="261"/>
      <c r="CR72" s="261"/>
      <c r="CS72" s="261"/>
      <c r="CT72" s="261"/>
      <c r="CU72" s="261"/>
      <c r="CV72" s="261"/>
      <c r="CW72" s="261"/>
      <c r="CX72" s="261"/>
      <c r="CY72" s="261"/>
      <c r="CZ72" s="261"/>
      <c r="DA72" s="261"/>
      <c r="DB72" s="261"/>
      <c r="DC72" s="261"/>
      <c r="DD72" s="261"/>
      <c r="DE72" s="261"/>
      <c r="DF72" s="261"/>
      <c r="DG72" s="261"/>
      <c r="DH72" s="261"/>
      <c r="DI72" s="261"/>
      <c r="DJ72" s="261"/>
      <c r="DK72" s="261"/>
      <c r="DL72" s="261"/>
    </row>
    <row r="73" spans="1:116" x14ac:dyDescent="0.25">
      <c r="A73" s="262" t="s">
        <v>2900</v>
      </c>
      <c r="B73" s="263" t="s">
        <v>8784</v>
      </c>
      <c r="C73" s="266">
        <v>0.50436202500000005</v>
      </c>
      <c r="D73" s="267">
        <v>11</v>
      </c>
      <c r="E73" s="266">
        <v>0.39200000000000002</v>
      </c>
      <c r="F73" s="266">
        <v>4.05</v>
      </c>
      <c r="G73" s="266">
        <v>0.49214644930000001</v>
      </c>
      <c r="H73" s="266">
        <v>48.3</v>
      </c>
      <c r="I73" s="267">
        <v>3</v>
      </c>
      <c r="J73" s="267">
        <f>IFERROR(VLOOKUP($B73,'Core Indicators'!$E$3:$EU$906,147,FALSE),"x")</f>
        <v>599</v>
      </c>
      <c r="K73" s="268">
        <v>-1.0522887706999999</v>
      </c>
      <c r="L73" s="266">
        <v>3.25</v>
      </c>
      <c r="M73" s="267">
        <v>52</v>
      </c>
      <c r="N73" s="267">
        <v>26</v>
      </c>
      <c r="O73" s="267">
        <f>IFERROR(VLOOKUP(B73,'Core Indicators'!$E$3:$G$9906,3,FALSE),"x")</f>
        <v>17300000</v>
      </c>
      <c r="P73" s="267">
        <v>107160</v>
      </c>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1"/>
      <c r="AU73" s="261"/>
      <c r="AV73" s="261"/>
      <c r="AW73" s="261"/>
      <c r="AX73" s="261"/>
      <c r="AY73" s="261"/>
      <c r="AZ73" s="261"/>
      <c r="BA73" s="261"/>
      <c r="BB73" s="261"/>
      <c r="BC73" s="261"/>
      <c r="BD73" s="261"/>
      <c r="BE73" s="261"/>
      <c r="BF73" s="261"/>
      <c r="BG73" s="261"/>
      <c r="BH73" s="261"/>
      <c r="BI73" s="261"/>
      <c r="BJ73" s="261"/>
      <c r="BK73" s="261"/>
      <c r="BL73" s="261"/>
      <c r="BM73" s="261"/>
      <c r="BN73" s="261"/>
      <c r="BO73" s="261"/>
      <c r="BP73" s="261"/>
      <c r="BQ73" s="261"/>
      <c r="BR73" s="261"/>
      <c r="BS73" s="261"/>
      <c r="BT73" s="261"/>
      <c r="BU73" s="261"/>
      <c r="BV73" s="261"/>
      <c r="BW73" s="261"/>
      <c r="BX73" s="261"/>
      <c r="BY73" s="261"/>
      <c r="BZ73" s="261"/>
      <c r="CA73" s="261"/>
      <c r="CB73" s="261"/>
      <c r="CC73" s="261"/>
      <c r="CD73" s="261"/>
      <c r="CE73" s="261"/>
      <c r="CF73" s="261"/>
      <c r="CG73" s="261"/>
      <c r="CH73" s="261"/>
      <c r="CI73" s="261"/>
      <c r="CJ73" s="261"/>
      <c r="CK73" s="261"/>
      <c r="CL73" s="261"/>
      <c r="CM73" s="261"/>
      <c r="CN73" s="261"/>
      <c r="CO73" s="261"/>
      <c r="CP73" s="261"/>
      <c r="CQ73" s="261"/>
      <c r="CR73" s="261"/>
      <c r="CS73" s="261"/>
      <c r="CT73" s="261"/>
      <c r="CU73" s="261"/>
      <c r="CV73" s="261"/>
      <c r="CW73" s="261"/>
      <c r="CX73" s="261"/>
      <c r="CY73" s="261"/>
      <c r="CZ73" s="261"/>
      <c r="DA73" s="261"/>
      <c r="DB73" s="261"/>
      <c r="DC73" s="261"/>
      <c r="DD73" s="261"/>
      <c r="DE73" s="261"/>
      <c r="DF73" s="261"/>
      <c r="DG73" s="261"/>
      <c r="DH73" s="261"/>
      <c r="DI73" s="261"/>
      <c r="DJ73" s="261"/>
      <c r="DK73" s="261"/>
      <c r="DL73" s="261"/>
    </row>
    <row r="74" spans="1:116" x14ac:dyDescent="0.25">
      <c r="A74" s="262" t="s">
        <v>8785</v>
      </c>
      <c r="B74" s="263" t="s">
        <v>8786</v>
      </c>
      <c r="C74" s="266">
        <v>0.7111070062</v>
      </c>
      <c r="D74" s="267">
        <v>10</v>
      </c>
      <c r="E74" s="266">
        <v>0</v>
      </c>
      <c r="F74" s="266" t="s">
        <v>14</v>
      </c>
      <c r="G74" s="266">
        <v>0.49233108460000002</v>
      </c>
      <c r="H74" s="266">
        <v>45.1</v>
      </c>
      <c r="I74" s="267">
        <v>0</v>
      </c>
      <c r="J74" s="267" t="str">
        <f>IFERROR(VLOOKUP($B74,'Core Indicators'!$E$3:$EU$906,147,FALSE),"x")</f>
        <v>x</v>
      </c>
      <c r="K74" s="268">
        <v>-0.43134814500000002</v>
      </c>
      <c r="L74" s="266" t="s">
        <v>14</v>
      </c>
      <c r="M74" s="267">
        <v>74</v>
      </c>
      <c r="N74" s="267">
        <v>40</v>
      </c>
      <c r="O74" s="267" t="str">
        <f>IFERROR(VLOOKUP(B74,'Core Indicators'!$E$3:$G$9906,3,FALSE),"x")</f>
        <v>x</v>
      </c>
      <c r="P74" s="267">
        <v>196850</v>
      </c>
      <c r="Q74" s="261"/>
      <c r="R74" s="261"/>
      <c r="S74" s="261"/>
      <c r="T74" s="261"/>
      <c r="U74" s="261"/>
      <c r="V74" s="261"/>
      <c r="W74" s="261"/>
      <c r="X74" s="261"/>
      <c r="Y74" s="261"/>
      <c r="Z74" s="261"/>
      <c r="AA74" s="261"/>
      <c r="AB74" s="261"/>
      <c r="AC74" s="261"/>
      <c r="AD74" s="261"/>
      <c r="AE74" s="261"/>
      <c r="AF74" s="261"/>
      <c r="AG74" s="261"/>
      <c r="AH74" s="261"/>
      <c r="AI74" s="261"/>
      <c r="AJ74" s="261"/>
      <c r="AK74" s="261"/>
      <c r="AL74" s="261"/>
      <c r="AM74" s="261"/>
      <c r="AN74" s="261"/>
      <c r="AO74" s="261"/>
      <c r="AP74" s="261"/>
      <c r="AQ74" s="261"/>
      <c r="AR74" s="261"/>
      <c r="AS74" s="261"/>
      <c r="AT74" s="261"/>
      <c r="AU74" s="261"/>
      <c r="AV74" s="261"/>
      <c r="AW74" s="261"/>
      <c r="AX74" s="261"/>
      <c r="AY74" s="261"/>
      <c r="AZ74" s="261"/>
      <c r="BA74" s="261"/>
      <c r="BB74" s="261"/>
      <c r="BC74" s="261"/>
      <c r="BD74" s="261"/>
      <c r="BE74" s="261"/>
      <c r="BF74" s="261"/>
      <c r="BG74" s="261"/>
      <c r="BH74" s="261"/>
      <c r="BI74" s="261"/>
      <c r="BJ74" s="261"/>
      <c r="BK74" s="261"/>
      <c r="BL74" s="261"/>
      <c r="BM74" s="261"/>
      <c r="BN74" s="261"/>
      <c r="BO74" s="261"/>
      <c r="BP74" s="261"/>
      <c r="BQ74" s="261"/>
      <c r="BR74" s="261"/>
      <c r="BS74" s="261"/>
      <c r="BT74" s="261"/>
      <c r="BU74" s="261"/>
      <c r="BV74" s="261"/>
      <c r="BW74" s="261"/>
      <c r="BX74" s="261"/>
      <c r="BY74" s="261"/>
      <c r="BZ74" s="261"/>
      <c r="CA74" s="261"/>
      <c r="CB74" s="261"/>
      <c r="CC74" s="261"/>
      <c r="CD74" s="261"/>
      <c r="CE74" s="261"/>
      <c r="CF74" s="261"/>
      <c r="CG74" s="261"/>
      <c r="CH74" s="261"/>
      <c r="CI74" s="261"/>
      <c r="CJ74" s="261"/>
      <c r="CK74" s="261"/>
      <c r="CL74" s="261"/>
      <c r="CM74" s="261"/>
      <c r="CN74" s="261"/>
      <c r="CO74" s="261"/>
      <c r="CP74" s="261"/>
      <c r="CQ74" s="261"/>
      <c r="CR74" s="261"/>
      <c r="CS74" s="261"/>
      <c r="CT74" s="261"/>
      <c r="CU74" s="261"/>
      <c r="CV74" s="261"/>
      <c r="CW74" s="261"/>
      <c r="CX74" s="261"/>
      <c r="CY74" s="261"/>
      <c r="CZ74" s="261"/>
      <c r="DA74" s="261"/>
      <c r="DB74" s="261"/>
      <c r="DC74" s="261"/>
      <c r="DD74" s="261"/>
      <c r="DE74" s="261"/>
      <c r="DF74" s="261"/>
      <c r="DG74" s="261"/>
      <c r="DH74" s="261"/>
      <c r="DI74" s="261"/>
      <c r="DJ74" s="261"/>
      <c r="DK74" s="261"/>
      <c r="DL74" s="261"/>
    </row>
    <row r="75" spans="1:116" x14ac:dyDescent="0.25">
      <c r="A75" s="262" t="s">
        <v>2912</v>
      </c>
      <c r="B75" s="263" t="s">
        <v>8787</v>
      </c>
      <c r="C75" s="266">
        <v>0.16674395219999999</v>
      </c>
      <c r="D75" s="267">
        <v>9</v>
      </c>
      <c r="E75" s="266">
        <v>6.8000000000000005E-2</v>
      </c>
      <c r="F75" s="266">
        <v>4.6666666667000003</v>
      </c>
      <c r="G75" s="266">
        <v>0.47928705150000001</v>
      </c>
      <c r="H75" s="266">
        <v>48.2</v>
      </c>
      <c r="I75" s="267">
        <v>3</v>
      </c>
      <c r="J75" s="267">
        <f>IFERROR(VLOOKUP($B75,'Core Indicators'!$E$3:$EU$906,147,FALSE),"x")</f>
        <v>675</v>
      </c>
      <c r="K75" s="268">
        <v>-1.0090796947</v>
      </c>
      <c r="L75" s="266">
        <v>3.25</v>
      </c>
      <c r="M75" s="267">
        <v>45</v>
      </c>
      <c r="N75" s="267">
        <v>26</v>
      </c>
      <c r="O75" s="267">
        <f>IFERROR(VLOOKUP(B75,'Core Indicators'!$E$3:$G$9906,3,FALSE),"x")</f>
        <v>9600000</v>
      </c>
      <c r="P75" s="267">
        <v>111890</v>
      </c>
      <c r="Q75" s="261"/>
      <c r="R75" s="261"/>
      <c r="S75" s="261"/>
      <c r="T75" s="261"/>
      <c r="U75" s="261"/>
      <c r="V75" s="261"/>
      <c r="W75" s="261"/>
      <c r="X75" s="261"/>
      <c r="Y75" s="261"/>
      <c r="Z75" s="261"/>
      <c r="AA75" s="261"/>
      <c r="AB75" s="261"/>
      <c r="AC75" s="261"/>
      <c r="AD75" s="261"/>
      <c r="AE75" s="261"/>
      <c r="AF75" s="261"/>
      <c r="AG75" s="261"/>
      <c r="AH75" s="261"/>
      <c r="AI75" s="261"/>
      <c r="AJ75" s="261"/>
      <c r="AK75" s="261"/>
      <c r="AL75" s="261"/>
      <c r="AM75" s="261"/>
      <c r="AN75" s="261"/>
      <c r="AO75" s="261"/>
      <c r="AP75" s="261"/>
      <c r="AQ75" s="261"/>
      <c r="AR75" s="261"/>
      <c r="AS75" s="261"/>
      <c r="AT75" s="261"/>
      <c r="AU75" s="261"/>
      <c r="AV75" s="261"/>
      <c r="AW75" s="261"/>
      <c r="AX75" s="261"/>
      <c r="AY75" s="261"/>
      <c r="AZ75" s="261"/>
      <c r="BA75" s="261"/>
      <c r="BB75" s="261"/>
      <c r="BC75" s="261"/>
      <c r="BD75" s="261"/>
      <c r="BE75" s="261"/>
      <c r="BF75" s="261"/>
      <c r="BG75" s="261"/>
      <c r="BH75" s="261"/>
      <c r="BI75" s="261"/>
      <c r="BJ75" s="261"/>
      <c r="BK75" s="261"/>
      <c r="BL75" s="261"/>
      <c r="BM75" s="261"/>
      <c r="BN75" s="261"/>
      <c r="BO75" s="261"/>
      <c r="BP75" s="261"/>
      <c r="BQ75" s="261"/>
      <c r="BR75" s="261"/>
      <c r="BS75" s="261"/>
      <c r="BT75" s="261"/>
      <c r="BU75" s="261"/>
      <c r="BV75" s="261"/>
      <c r="BW75" s="261"/>
      <c r="BX75" s="261"/>
      <c r="BY75" s="261"/>
      <c r="BZ75" s="261"/>
      <c r="CA75" s="261"/>
      <c r="CB75" s="261"/>
      <c r="CC75" s="261"/>
      <c r="CD75" s="261"/>
      <c r="CE75" s="261"/>
      <c r="CF75" s="261"/>
      <c r="CG75" s="261"/>
      <c r="CH75" s="261"/>
      <c r="CI75" s="261"/>
      <c r="CJ75" s="261"/>
      <c r="CK75" s="261"/>
      <c r="CL75" s="261"/>
      <c r="CM75" s="261"/>
      <c r="CN75" s="261"/>
      <c r="CO75" s="261"/>
      <c r="CP75" s="261"/>
      <c r="CQ75" s="261"/>
      <c r="CR75" s="261"/>
      <c r="CS75" s="261"/>
      <c r="CT75" s="261"/>
      <c r="CU75" s="261"/>
      <c r="CV75" s="261"/>
      <c r="CW75" s="261"/>
      <c r="CX75" s="261"/>
      <c r="CY75" s="261"/>
      <c r="CZ75" s="261"/>
      <c r="DA75" s="261"/>
      <c r="DB75" s="261"/>
      <c r="DC75" s="261"/>
      <c r="DD75" s="261"/>
      <c r="DE75" s="261"/>
      <c r="DF75" s="261"/>
      <c r="DG75" s="261"/>
      <c r="DH75" s="261"/>
      <c r="DI75" s="261"/>
      <c r="DJ75" s="261"/>
      <c r="DK75" s="261"/>
      <c r="DL75" s="261"/>
    </row>
    <row r="76" spans="1:116" x14ac:dyDescent="0.25">
      <c r="A76" s="262" t="s">
        <v>8788</v>
      </c>
      <c r="B76" s="263" t="s">
        <v>8789</v>
      </c>
      <c r="C76" s="266">
        <v>0.1808372083</v>
      </c>
      <c r="D76" s="267">
        <v>11</v>
      </c>
      <c r="E76" s="266">
        <v>1.6799999999999999E-2</v>
      </c>
      <c r="F76" s="266">
        <v>8.15</v>
      </c>
      <c r="G76" s="266">
        <v>0.1224165438</v>
      </c>
      <c r="H76" s="266">
        <v>29.7</v>
      </c>
      <c r="I76" s="267">
        <v>2</v>
      </c>
      <c r="J76" s="267" t="str">
        <f>IFERROR(VLOOKUP($B76,'Core Indicators'!$E$3:$EU$906,147,FALSE),"x")</f>
        <v>x</v>
      </c>
      <c r="K76" s="268">
        <v>0.36613461380000001</v>
      </c>
      <c r="L76" s="266">
        <v>7.25</v>
      </c>
      <c r="M76" s="267">
        <v>85</v>
      </c>
      <c r="N76" s="267">
        <v>47</v>
      </c>
      <c r="O76" s="267" t="str">
        <f>IFERROR(VLOOKUP(B76,'Core Indicators'!$E$3:$G$9906,3,FALSE),"x")</f>
        <v>x</v>
      </c>
      <c r="P76" s="267">
        <v>55960</v>
      </c>
      <c r="Q76" s="261"/>
      <c r="R76" s="261"/>
      <c r="S76" s="261"/>
      <c r="T76" s="261"/>
      <c r="U76" s="261"/>
      <c r="V76" s="261"/>
      <c r="W76" s="261"/>
      <c r="X76" s="261"/>
      <c r="Y76" s="261"/>
      <c r="Z76" s="261"/>
      <c r="AA76" s="261"/>
      <c r="AB76" s="261"/>
      <c r="AC76" s="261"/>
      <c r="AD76" s="261"/>
      <c r="AE76" s="261"/>
      <c r="AF76" s="261"/>
      <c r="AG76" s="261"/>
      <c r="AH76" s="261"/>
      <c r="AI76" s="261"/>
      <c r="AJ76" s="261"/>
      <c r="AK76" s="261"/>
      <c r="AL76" s="261"/>
      <c r="AM76" s="261"/>
      <c r="AN76" s="261"/>
      <c r="AO76" s="261"/>
      <c r="AP76" s="261"/>
      <c r="AQ76" s="261"/>
      <c r="AR76" s="261"/>
      <c r="AS76" s="261"/>
      <c r="AT76" s="261"/>
      <c r="AU76" s="261"/>
      <c r="AV76" s="261"/>
      <c r="AW76" s="261"/>
      <c r="AX76" s="261"/>
      <c r="AY76" s="261"/>
      <c r="AZ76" s="261"/>
      <c r="BA76" s="261"/>
      <c r="BB76" s="261"/>
      <c r="BC76" s="261"/>
      <c r="BD76" s="261"/>
      <c r="BE76" s="261"/>
      <c r="BF76" s="261"/>
      <c r="BG76" s="261"/>
      <c r="BH76" s="261"/>
      <c r="BI76" s="261"/>
      <c r="BJ76" s="261"/>
      <c r="BK76" s="261"/>
      <c r="BL76" s="261"/>
      <c r="BM76" s="261"/>
      <c r="BN76" s="261"/>
      <c r="BO76" s="261"/>
      <c r="BP76" s="261"/>
      <c r="BQ76" s="261"/>
      <c r="BR76" s="261"/>
      <c r="BS76" s="261"/>
      <c r="BT76" s="261"/>
      <c r="BU76" s="261"/>
      <c r="BV76" s="261"/>
      <c r="BW76" s="261"/>
      <c r="BX76" s="261"/>
      <c r="BY76" s="261"/>
      <c r="BZ76" s="261"/>
      <c r="CA76" s="261"/>
      <c r="CB76" s="261"/>
      <c r="CC76" s="261"/>
      <c r="CD76" s="261"/>
      <c r="CE76" s="261"/>
      <c r="CF76" s="261"/>
      <c r="CG76" s="261"/>
      <c r="CH76" s="261"/>
      <c r="CI76" s="261"/>
      <c r="CJ76" s="261"/>
      <c r="CK76" s="261"/>
      <c r="CL76" s="261"/>
      <c r="CM76" s="261"/>
      <c r="CN76" s="261"/>
      <c r="CO76" s="261"/>
      <c r="CP76" s="261"/>
      <c r="CQ76" s="261"/>
      <c r="CR76" s="261"/>
      <c r="CS76" s="261"/>
      <c r="CT76" s="261"/>
      <c r="CU76" s="261"/>
      <c r="CV76" s="261"/>
      <c r="CW76" s="261"/>
      <c r="CX76" s="261"/>
      <c r="CY76" s="261"/>
      <c r="CZ76" s="261"/>
      <c r="DA76" s="261"/>
      <c r="DB76" s="261"/>
      <c r="DC76" s="261"/>
      <c r="DD76" s="261"/>
      <c r="DE76" s="261"/>
      <c r="DF76" s="261"/>
      <c r="DG76" s="261"/>
      <c r="DH76" s="261"/>
      <c r="DI76" s="261"/>
      <c r="DJ76" s="261"/>
      <c r="DK76" s="261"/>
      <c r="DL76" s="261"/>
    </row>
    <row r="77" spans="1:116" x14ac:dyDescent="0.25">
      <c r="A77" s="262" t="s">
        <v>2924</v>
      </c>
      <c r="B77" s="263" t="s">
        <v>8790</v>
      </c>
      <c r="C77" s="266">
        <v>0</v>
      </c>
      <c r="D77" s="267">
        <v>8</v>
      </c>
      <c r="E77" s="266">
        <v>0</v>
      </c>
      <c r="F77" s="266">
        <v>4.2166666667000001</v>
      </c>
      <c r="G77" s="266">
        <v>0.61954366890000001</v>
      </c>
      <c r="H77" s="266">
        <v>41.1</v>
      </c>
      <c r="I77" s="267">
        <v>3</v>
      </c>
      <c r="J77" s="267">
        <f>IFERROR(VLOOKUP($B77,'Core Indicators'!$E$3:$EU$906,147,FALSE),"x")</f>
        <v>5236</v>
      </c>
      <c r="K77" s="268">
        <v>-0.97110140319999994</v>
      </c>
      <c r="L77" s="266">
        <v>3</v>
      </c>
      <c r="M77" s="267">
        <v>38</v>
      </c>
      <c r="N77" s="267">
        <v>18</v>
      </c>
      <c r="O77" s="267">
        <f>IFERROR(VLOOKUP(B77,'Core Indicators'!$E$3:$G$9906,3,FALSE),"x")</f>
        <v>11400000</v>
      </c>
      <c r="P77" s="267">
        <v>27560</v>
      </c>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c r="AO77" s="261"/>
      <c r="AP77" s="261"/>
      <c r="AQ77" s="261"/>
      <c r="AR77" s="261"/>
      <c r="AS77" s="261"/>
      <c r="AT77" s="261"/>
      <c r="AU77" s="261"/>
      <c r="AV77" s="261"/>
      <c r="AW77" s="261"/>
      <c r="AX77" s="261"/>
      <c r="AY77" s="261"/>
      <c r="AZ77" s="261"/>
      <c r="BA77" s="261"/>
      <c r="BB77" s="261"/>
      <c r="BC77" s="261"/>
      <c r="BD77" s="261"/>
      <c r="BE77" s="261"/>
      <c r="BF77" s="261"/>
      <c r="BG77" s="261"/>
      <c r="BH77" s="261"/>
      <c r="BI77" s="261"/>
      <c r="BJ77" s="261"/>
      <c r="BK77" s="261"/>
      <c r="BL77" s="261"/>
      <c r="BM77" s="261"/>
      <c r="BN77" s="261"/>
      <c r="BO77" s="261"/>
      <c r="BP77" s="261"/>
      <c r="BQ77" s="261"/>
      <c r="BR77" s="261"/>
      <c r="BS77" s="261"/>
      <c r="BT77" s="261"/>
      <c r="BU77" s="261"/>
      <c r="BV77" s="261"/>
      <c r="BW77" s="261"/>
      <c r="BX77" s="261"/>
      <c r="BY77" s="261"/>
      <c r="BZ77" s="261"/>
      <c r="CA77" s="261"/>
      <c r="CB77" s="261"/>
      <c r="CC77" s="261"/>
      <c r="CD77" s="261"/>
      <c r="CE77" s="261"/>
      <c r="CF77" s="261"/>
      <c r="CG77" s="261"/>
      <c r="CH77" s="261"/>
      <c r="CI77" s="261"/>
      <c r="CJ77" s="261"/>
      <c r="CK77" s="261"/>
      <c r="CL77" s="261"/>
      <c r="CM77" s="261"/>
      <c r="CN77" s="261"/>
      <c r="CO77" s="261"/>
      <c r="CP77" s="261"/>
      <c r="CQ77" s="261"/>
      <c r="CR77" s="261"/>
      <c r="CS77" s="261"/>
      <c r="CT77" s="261"/>
      <c r="CU77" s="261"/>
      <c r="CV77" s="261"/>
      <c r="CW77" s="261"/>
      <c r="CX77" s="261"/>
      <c r="CY77" s="261"/>
      <c r="CZ77" s="261"/>
      <c r="DA77" s="261"/>
      <c r="DB77" s="261"/>
      <c r="DC77" s="261"/>
      <c r="DD77" s="261"/>
      <c r="DE77" s="261"/>
      <c r="DF77" s="261"/>
      <c r="DG77" s="261"/>
      <c r="DH77" s="261"/>
      <c r="DI77" s="261"/>
      <c r="DJ77" s="261"/>
      <c r="DK77" s="261"/>
      <c r="DL77" s="261"/>
    </row>
    <row r="78" spans="1:116" x14ac:dyDescent="0.25">
      <c r="A78" s="262" t="s">
        <v>1910</v>
      </c>
      <c r="B78" s="263" t="s">
        <v>8791</v>
      </c>
      <c r="C78" s="266">
        <v>0.18750004279999999</v>
      </c>
      <c r="D78" s="267">
        <v>11</v>
      </c>
      <c r="E78" s="266">
        <v>0.05</v>
      </c>
      <c r="F78" s="266">
        <v>6.8</v>
      </c>
      <c r="G78" s="266">
        <v>0.25845412979999999</v>
      </c>
      <c r="H78" s="266">
        <v>29.6</v>
      </c>
      <c r="I78" s="267">
        <v>2</v>
      </c>
      <c r="J78" s="267">
        <f>IFERROR(VLOOKUP($B78,'Core Indicators'!$E$3:$EU$906,147,FALSE),"x")</f>
        <v>0</v>
      </c>
      <c r="K78" s="268">
        <v>0.49313449860000003</v>
      </c>
      <c r="L78" s="266">
        <v>5.75</v>
      </c>
      <c r="M78" s="267">
        <v>70</v>
      </c>
      <c r="N78" s="267">
        <v>44</v>
      </c>
      <c r="O78" s="267">
        <f>IFERROR(VLOOKUP(B78,'Core Indicators'!$E$3:$G$9906,3,FALSE),"x")</f>
        <v>10188000</v>
      </c>
      <c r="P78" s="267">
        <v>90530</v>
      </c>
      <c r="Q78" s="261"/>
      <c r="R78" s="261"/>
      <c r="S78" s="261"/>
      <c r="T78" s="261"/>
      <c r="U78" s="261"/>
      <c r="V78" s="261"/>
      <c r="W78" s="261"/>
      <c r="X78" s="261"/>
      <c r="Y78" s="261"/>
      <c r="Z78" s="261"/>
      <c r="AA78" s="261"/>
      <c r="AB78" s="261"/>
      <c r="AC78" s="261"/>
      <c r="AD78" s="261"/>
      <c r="AE78" s="261"/>
      <c r="AF78" s="261"/>
      <c r="AG78" s="261"/>
      <c r="AH78" s="261"/>
      <c r="AI78" s="261"/>
      <c r="AJ78" s="261"/>
      <c r="AK78" s="261"/>
      <c r="AL78" s="261"/>
      <c r="AM78" s="261"/>
      <c r="AN78" s="261"/>
      <c r="AO78" s="261"/>
      <c r="AP78" s="261"/>
      <c r="AQ78" s="261"/>
      <c r="AR78" s="261"/>
      <c r="AS78" s="261"/>
      <c r="AT78" s="261"/>
      <c r="AU78" s="261"/>
      <c r="AV78" s="261"/>
      <c r="AW78" s="261"/>
      <c r="AX78" s="261"/>
      <c r="AY78" s="261"/>
      <c r="AZ78" s="261"/>
      <c r="BA78" s="261"/>
      <c r="BB78" s="261"/>
      <c r="BC78" s="261"/>
      <c r="BD78" s="261"/>
      <c r="BE78" s="261"/>
      <c r="BF78" s="261"/>
      <c r="BG78" s="261"/>
      <c r="BH78" s="261"/>
      <c r="BI78" s="261"/>
      <c r="BJ78" s="261"/>
      <c r="BK78" s="261"/>
      <c r="BL78" s="261"/>
      <c r="BM78" s="261"/>
      <c r="BN78" s="261"/>
      <c r="BO78" s="261"/>
      <c r="BP78" s="261"/>
      <c r="BQ78" s="261"/>
      <c r="BR78" s="261"/>
      <c r="BS78" s="261"/>
      <c r="BT78" s="261"/>
      <c r="BU78" s="261"/>
      <c r="BV78" s="261"/>
      <c r="BW78" s="261"/>
      <c r="BX78" s="261"/>
      <c r="BY78" s="261"/>
      <c r="BZ78" s="261"/>
      <c r="CA78" s="261"/>
      <c r="CB78" s="261"/>
      <c r="CC78" s="261"/>
      <c r="CD78" s="261"/>
      <c r="CE78" s="261"/>
      <c r="CF78" s="261"/>
      <c r="CG78" s="261"/>
      <c r="CH78" s="261"/>
      <c r="CI78" s="261"/>
      <c r="CJ78" s="261"/>
      <c r="CK78" s="261"/>
      <c r="CL78" s="261"/>
      <c r="CM78" s="261"/>
      <c r="CN78" s="261"/>
      <c r="CO78" s="261"/>
      <c r="CP78" s="261"/>
      <c r="CQ78" s="261"/>
      <c r="CR78" s="261"/>
      <c r="CS78" s="261"/>
      <c r="CT78" s="261"/>
      <c r="CU78" s="261"/>
      <c r="CV78" s="261"/>
      <c r="CW78" s="261"/>
      <c r="CX78" s="261"/>
      <c r="CY78" s="261"/>
      <c r="CZ78" s="261"/>
      <c r="DA78" s="261"/>
      <c r="DB78" s="261"/>
      <c r="DC78" s="261"/>
      <c r="DD78" s="261"/>
      <c r="DE78" s="261"/>
      <c r="DF78" s="261"/>
      <c r="DG78" s="261"/>
      <c r="DH78" s="261"/>
      <c r="DI78" s="261"/>
      <c r="DJ78" s="261"/>
      <c r="DK78" s="261"/>
      <c r="DL78" s="261"/>
    </row>
    <row r="79" spans="1:116" x14ac:dyDescent="0.25">
      <c r="A79" s="262" t="s">
        <v>773</v>
      </c>
      <c r="B79" s="263" t="s">
        <v>8792</v>
      </c>
      <c r="C79" s="266">
        <v>0.774848922</v>
      </c>
      <c r="D79" s="267">
        <v>5</v>
      </c>
      <c r="E79" s="266">
        <v>0.10680000000000001</v>
      </c>
      <c r="F79" s="266">
        <v>6.45</v>
      </c>
      <c r="G79" s="266">
        <v>0.45129165370000002</v>
      </c>
      <c r="H79" s="266">
        <v>38.200000000000003</v>
      </c>
      <c r="I79" s="267">
        <v>3</v>
      </c>
      <c r="J79" s="267">
        <f>IFERROR(VLOOKUP($B79,'Core Indicators'!$E$3:$EU$906,147,FALSE),"x")</f>
        <v>383</v>
      </c>
      <c r="K79" s="268">
        <v>-0.3425302207</v>
      </c>
      <c r="L79" s="266">
        <v>6</v>
      </c>
      <c r="M79" s="267">
        <v>61</v>
      </c>
      <c r="N79" s="267">
        <v>40</v>
      </c>
      <c r="O79" s="267">
        <f>IFERROR(VLOOKUP(B79,'Core Indicators'!$E$3:$G$9906,3,FALSE),"x")</f>
        <v>270213000</v>
      </c>
      <c r="P79" s="267">
        <v>1811570</v>
      </c>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1"/>
      <c r="AY79" s="261"/>
      <c r="AZ79" s="261"/>
      <c r="BA79" s="261"/>
      <c r="BB79" s="261"/>
      <c r="BC79" s="261"/>
      <c r="BD79" s="261"/>
      <c r="BE79" s="261"/>
      <c r="BF79" s="261"/>
      <c r="BG79" s="261"/>
      <c r="BH79" s="261"/>
      <c r="BI79" s="261"/>
      <c r="BJ79" s="261"/>
      <c r="BK79" s="261"/>
      <c r="BL79" s="261"/>
      <c r="BM79" s="261"/>
      <c r="BN79" s="261"/>
      <c r="BO79" s="261"/>
      <c r="BP79" s="261"/>
      <c r="BQ79" s="261"/>
      <c r="BR79" s="261"/>
      <c r="BS79" s="261"/>
      <c r="BT79" s="261"/>
      <c r="BU79" s="261"/>
      <c r="BV79" s="261"/>
      <c r="BW79" s="261"/>
      <c r="BX79" s="261"/>
      <c r="BY79" s="261"/>
      <c r="BZ79" s="261"/>
      <c r="CA79" s="261"/>
      <c r="CB79" s="261"/>
      <c r="CC79" s="261"/>
      <c r="CD79" s="261"/>
      <c r="CE79" s="261"/>
      <c r="CF79" s="261"/>
      <c r="CG79" s="261"/>
      <c r="CH79" s="261"/>
      <c r="CI79" s="261"/>
      <c r="CJ79" s="261"/>
      <c r="CK79" s="261"/>
      <c r="CL79" s="261"/>
      <c r="CM79" s="261"/>
      <c r="CN79" s="261"/>
      <c r="CO79" s="261"/>
      <c r="CP79" s="261"/>
      <c r="CQ79" s="261"/>
      <c r="CR79" s="261"/>
      <c r="CS79" s="261"/>
      <c r="CT79" s="261"/>
      <c r="CU79" s="261"/>
      <c r="CV79" s="261"/>
      <c r="CW79" s="261"/>
      <c r="CX79" s="261"/>
      <c r="CY79" s="261"/>
      <c r="CZ79" s="261"/>
      <c r="DA79" s="261"/>
      <c r="DB79" s="261"/>
      <c r="DC79" s="261"/>
      <c r="DD79" s="261"/>
      <c r="DE79" s="261"/>
      <c r="DF79" s="261"/>
      <c r="DG79" s="261"/>
      <c r="DH79" s="261"/>
      <c r="DI79" s="261"/>
      <c r="DJ79" s="261"/>
      <c r="DK79" s="261"/>
      <c r="DL79" s="261"/>
    </row>
    <row r="80" spans="1:116" x14ac:dyDescent="0.25">
      <c r="A80" s="262" t="s">
        <v>608</v>
      </c>
      <c r="B80" s="263" t="s">
        <v>8793</v>
      </c>
      <c r="C80" s="266">
        <v>0.87948376319999988</v>
      </c>
      <c r="D80" s="267">
        <v>7</v>
      </c>
      <c r="E80" s="266">
        <v>7.0000000000000001E-3</v>
      </c>
      <c r="F80" s="266">
        <v>7.25</v>
      </c>
      <c r="G80" s="266">
        <v>0.50102830359999995</v>
      </c>
      <c r="H80" s="266">
        <v>35.700000000000003</v>
      </c>
      <c r="I80" s="267">
        <v>3</v>
      </c>
      <c r="J80" s="267">
        <f>IFERROR(VLOOKUP($B80,'Core Indicators'!$E$3:$EU$906,147,FALSE),"x")</f>
        <v>18</v>
      </c>
      <c r="K80" s="268">
        <v>-3.0758399499999999E-2</v>
      </c>
      <c r="L80" s="266">
        <v>7</v>
      </c>
      <c r="M80" s="267">
        <v>71</v>
      </c>
      <c r="N80" s="267">
        <v>41</v>
      </c>
      <c r="O80" s="267">
        <f>IFERROR(VLOOKUP(B80,'Core Indicators'!$E$3:$G$9906,3,FALSE),"x")</f>
        <v>1426242000</v>
      </c>
      <c r="P80" s="267">
        <v>2973190</v>
      </c>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N80" s="261"/>
      <c r="AO80" s="261"/>
      <c r="AP80" s="261"/>
      <c r="AQ80" s="261"/>
      <c r="AR80" s="261"/>
      <c r="AS80" s="261"/>
      <c r="AT80" s="261"/>
      <c r="AU80" s="261"/>
      <c r="AV80" s="261"/>
      <c r="AW80" s="261"/>
      <c r="AX80" s="261"/>
      <c r="AY80" s="261"/>
      <c r="AZ80" s="261"/>
      <c r="BA80" s="261"/>
      <c r="BB80" s="261"/>
      <c r="BC80" s="261"/>
      <c r="BD80" s="261"/>
      <c r="BE80" s="261"/>
      <c r="BF80" s="261"/>
      <c r="BG80" s="261"/>
      <c r="BH80" s="261"/>
      <c r="BI80" s="261"/>
      <c r="BJ80" s="261"/>
      <c r="BK80" s="261"/>
      <c r="BL80" s="261"/>
      <c r="BM80" s="261"/>
      <c r="BN80" s="261"/>
      <c r="BO80" s="261"/>
      <c r="BP80" s="261"/>
      <c r="BQ80" s="261"/>
      <c r="BR80" s="261"/>
      <c r="BS80" s="261"/>
      <c r="BT80" s="261"/>
      <c r="BU80" s="261"/>
      <c r="BV80" s="261"/>
      <c r="BW80" s="261"/>
      <c r="BX80" s="261"/>
      <c r="BY80" s="261"/>
      <c r="BZ80" s="261"/>
      <c r="CA80" s="261"/>
      <c r="CB80" s="261"/>
      <c r="CC80" s="261"/>
      <c r="CD80" s="261"/>
      <c r="CE80" s="261"/>
      <c r="CF80" s="261"/>
      <c r="CG80" s="261"/>
      <c r="CH80" s="261"/>
      <c r="CI80" s="261"/>
      <c r="CJ80" s="261"/>
      <c r="CK80" s="261"/>
      <c r="CL80" s="261"/>
      <c r="CM80" s="261"/>
      <c r="CN80" s="261"/>
      <c r="CO80" s="261"/>
      <c r="CP80" s="261"/>
      <c r="CQ80" s="261"/>
      <c r="CR80" s="261"/>
      <c r="CS80" s="261"/>
      <c r="CT80" s="261"/>
      <c r="CU80" s="261"/>
      <c r="CV80" s="261"/>
      <c r="CW80" s="261"/>
      <c r="CX80" s="261"/>
      <c r="CY80" s="261"/>
      <c r="CZ80" s="261"/>
      <c r="DA80" s="261"/>
      <c r="DB80" s="261"/>
      <c r="DC80" s="261"/>
      <c r="DD80" s="261"/>
      <c r="DE80" s="261"/>
      <c r="DF80" s="261"/>
      <c r="DG80" s="261"/>
      <c r="DH80" s="261"/>
      <c r="DI80" s="261"/>
      <c r="DJ80" s="261"/>
      <c r="DK80" s="261"/>
      <c r="DL80" s="261"/>
    </row>
    <row r="81" spans="1:116" x14ac:dyDescent="0.25">
      <c r="A81" s="262" t="s">
        <v>8794</v>
      </c>
      <c r="B81" s="263" t="s">
        <v>8795</v>
      </c>
      <c r="C81" s="266">
        <v>0</v>
      </c>
      <c r="D81" s="267">
        <v>12</v>
      </c>
      <c r="E81" s="266">
        <v>0</v>
      </c>
      <c r="F81" s="266" t="s">
        <v>14</v>
      </c>
      <c r="G81" s="266">
        <v>9.2902528700000001E-2</v>
      </c>
      <c r="H81" s="266">
        <v>31.4</v>
      </c>
      <c r="I81" s="267">
        <v>0</v>
      </c>
      <c r="J81" s="267" t="str">
        <f>IFERROR(VLOOKUP($B81,'Core Indicators'!$E$3:$EU$906,147,FALSE),"x")</f>
        <v>x</v>
      </c>
      <c r="K81" s="268">
        <v>1.3942295312999999</v>
      </c>
      <c r="L81" s="266" t="s">
        <v>14</v>
      </c>
      <c r="M81" s="267">
        <v>97</v>
      </c>
      <c r="N81" s="267">
        <v>74</v>
      </c>
      <c r="O81" s="267" t="str">
        <f>IFERROR(VLOOKUP(B81,'Core Indicators'!$E$3:$G$9906,3,FALSE),"x")</f>
        <v>x</v>
      </c>
      <c r="P81" s="267">
        <v>68890</v>
      </c>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1"/>
      <c r="AY81" s="261"/>
      <c r="AZ81" s="261"/>
      <c r="BA81" s="261"/>
      <c r="BB81" s="261"/>
      <c r="BC81" s="261"/>
      <c r="BD81" s="261"/>
      <c r="BE81" s="261"/>
      <c r="BF81" s="261"/>
      <c r="BG81" s="261"/>
      <c r="BH81" s="261"/>
      <c r="BI81" s="261"/>
      <c r="BJ81" s="261"/>
      <c r="BK81" s="261"/>
      <c r="BL81" s="261"/>
      <c r="BM81" s="261"/>
      <c r="BN81" s="261"/>
      <c r="BO81" s="261"/>
      <c r="BP81" s="261"/>
      <c r="BQ81" s="261"/>
      <c r="BR81" s="261"/>
      <c r="BS81" s="261"/>
      <c r="BT81" s="261"/>
      <c r="BU81" s="261"/>
      <c r="BV81" s="261"/>
      <c r="BW81" s="261"/>
      <c r="BX81" s="261"/>
      <c r="BY81" s="261"/>
      <c r="BZ81" s="261"/>
      <c r="CA81" s="261"/>
      <c r="CB81" s="261"/>
      <c r="CC81" s="261"/>
      <c r="CD81" s="261"/>
      <c r="CE81" s="261"/>
      <c r="CF81" s="261"/>
      <c r="CG81" s="261"/>
      <c r="CH81" s="261"/>
      <c r="CI81" s="261"/>
      <c r="CJ81" s="261"/>
      <c r="CK81" s="261"/>
      <c r="CL81" s="261"/>
      <c r="CM81" s="261"/>
      <c r="CN81" s="261"/>
      <c r="CO81" s="261"/>
      <c r="CP81" s="261"/>
      <c r="CQ81" s="261"/>
      <c r="CR81" s="261"/>
      <c r="CS81" s="261"/>
      <c r="CT81" s="261"/>
      <c r="CU81" s="261"/>
      <c r="CV81" s="261"/>
      <c r="CW81" s="261"/>
      <c r="CX81" s="261"/>
      <c r="CY81" s="261"/>
      <c r="CZ81" s="261"/>
      <c r="DA81" s="261"/>
      <c r="DB81" s="261"/>
      <c r="DC81" s="261"/>
      <c r="DD81" s="261"/>
      <c r="DE81" s="261"/>
      <c r="DF81" s="261"/>
      <c r="DG81" s="261"/>
      <c r="DH81" s="261"/>
      <c r="DI81" s="261"/>
      <c r="DJ81" s="261"/>
      <c r="DK81" s="261"/>
      <c r="DL81" s="261"/>
    </row>
    <row r="82" spans="1:116" x14ac:dyDescent="0.25">
      <c r="A82" s="262" t="s">
        <v>958</v>
      </c>
      <c r="B82" s="263" t="s">
        <v>8796</v>
      </c>
      <c r="C82" s="266">
        <v>0.67411710269999991</v>
      </c>
      <c r="D82" s="267">
        <v>0</v>
      </c>
      <c r="E82" s="266">
        <v>0.1595</v>
      </c>
      <c r="F82" s="266">
        <v>2.8833333333</v>
      </c>
      <c r="G82" s="266">
        <v>0.49178700730000002</v>
      </c>
      <c r="H82" s="266">
        <v>42</v>
      </c>
      <c r="I82" s="267">
        <v>3</v>
      </c>
      <c r="J82" s="267" t="str">
        <f>IFERROR(VLOOKUP($B82,'Core Indicators'!$E$3:$EU$906,147,FALSE),"x")</f>
        <v>x</v>
      </c>
      <c r="K82" s="268">
        <v>-0.74937212470000003</v>
      </c>
      <c r="L82" s="266">
        <v>2.25</v>
      </c>
      <c r="M82" s="267">
        <v>17</v>
      </c>
      <c r="N82" s="267">
        <v>26</v>
      </c>
      <c r="O82" s="267">
        <f>IFERROR(VLOOKUP(B82,'Core Indicators'!$E$3:$G$9906,3,FALSE),"x")</f>
        <v>86023000</v>
      </c>
      <c r="P82" s="267">
        <v>1628760</v>
      </c>
      <c r="Q82" s="261"/>
      <c r="R82" s="261"/>
      <c r="S82" s="261"/>
      <c r="T82" s="261"/>
      <c r="U82" s="261"/>
      <c r="V82" s="261"/>
      <c r="W82" s="261"/>
      <c r="X82" s="261"/>
      <c r="Y82" s="261"/>
      <c r="Z82" s="261"/>
      <c r="AA82" s="261"/>
      <c r="AB82" s="261"/>
      <c r="AC82" s="261"/>
      <c r="AD82" s="261"/>
      <c r="AE82" s="261"/>
      <c r="AF82" s="261"/>
      <c r="AG82" s="261"/>
      <c r="AH82" s="261"/>
      <c r="AI82" s="261"/>
      <c r="AJ82" s="261"/>
      <c r="AK82" s="261"/>
      <c r="AL82" s="261"/>
      <c r="AM82" s="261"/>
      <c r="AN82" s="261"/>
      <c r="AO82" s="261"/>
      <c r="AP82" s="261"/>
      <c r="AQ82" s="261"/>
      <c r="AR82" s="261"/>
      <c r="AS82" s="261"/>
      <c r="AT82" s="261"/>
      <c r="AU82" s="261"/>
      <c r="AV82" s="261"/>
      <c r="AW82" s="261"/>
      <c r="AX82" s="261"/>
      <c r="AY82" s="261"/>
      <c r="AZ82" s="261"/>
      <c r="BA82" s="261"/>
      <c r="BB82" s="261"/>
      <c r="BC82" s="261"/>
      <c r="BD82" s="261"/>
      <c r="BE82" s="261"/>
      <c r="BF82" s="261"/>
      <c r="BG82" s="261"/>
      <c r="BH82" s="261"/>
      <c r="BI82" s="261"/>
      <c r="BJ82" s="261"/>
      <c r="BK82" s="261"/>
      <c r="BL82" s="261"/>
      <c r="BM82" s="261"/>
      <c r="BN82" s="261"/>
      <c r="BO82" s="261"/>
      <c r="BP82" s="261"/>
      <c r="BQ82" s="261"/>
      <c r="BR82" s="261"/>
      <c r="BS82" s="261"/>
      <c r="BT82" s="261"/>
      <c r="BU82" s="261"/>
      <c r="BV82" s="261"/>
      <c r="BW82" s="261"/>
      <c r="BX82" s="261"/>
      <c r="BY82" s="261"/>
      <c r="BZ82" s="261"/>
      <c r="CA82" s="261"/>
      <c r="CB82" s="261"/>
      <c r="CC82" s="261"/>
      <c r="CD82" s="261"/>
      <c r="CE82" s="261"/>
      <c r="CF82" s="261"/>
      <c r="CG82" s="261"/>
      <c r="CH82" s="261"/>
      <c r="CI82" s="261"/>
      <c r="CJ82" s="261"/>
      <c r="CK82" s="261"/>
      <c r="CL82" s="261"/>
      <c r="CM82" s="261"/>
      <c r="CN82" s="261"/>
      <c r="CO82" s="261"/>
      <c r="CP82" s="261"/>
      <c r="CQ82" s="261"/>
      <c r="CR82" s="261"/>
      <c r="CS82" s="261"/>
      <c r="CT82" s="261"/>
      <c r="CU82" s="261"/>
      <c r="CV82" s="261"/>
      <c r="CW82" s="261"/>
      <c r="CX82" s="261"/>
      <c r="CY82" s="261"/>
      <c r="CZ82" s="261"/>
      <c r="DA82" s="261"/>
      <c r="DB82" s="261"/>
      <c r="DC82" s="261"/>
      <c r="DD82" s="261"/>
      <c r="DE82" s="261"/>
      <c r="DF82" s="261"/>
      <c r="DG82" s="261"/>
      <c r="DH82" s="261"/>
      <c r="DI82" s="261"/>
      <c r="DJ82" s="261"/>
      <c r="DK82" s="261"/>
      <c r="DL82" s="261"/>
    </row>
    <row r="83" spans="1:116" x14ac:dyDescent="0.25">
      <c r="A83" s="262" t="s">
        <v>369</v>
      </c>
      <c r="B83" s="263" t="s">
        <v>8797</v>
      </c>
      <c r="C83" s="266">
        <v>0.54614899849999998</v>
      </c>
      <c r="D83" s="267">
        <v>2</v>
      </c>
      <c r="E83" s="266">
        <v>0</v>
      </c>
      <c r="F83" s="266">
        <v>3.9666666667000001</v>
      </c>
      <c r="G83" s="266">
        <v>0.5402728229</v>
      </c>
      <c r="H83" s="266">
        <v>29.5</v>
      </c>
      <c r="I83" s="267">
        <v>5</v>
      </c>
      <c r="J83" s="267">
        <f>IFERROR(VLOOKUP($B83,'Core Indicators'!$E$3:$EU$906,147,FALSE),"x")</f>
        <v>1287</v>
      </c>
      <c r="K83" s="268">
        <v>-1.7224633694</v>
      </c>
      <c r="L83" s="266">
        <v>3.75</v>
      </c>
      <c r="M83" s="267">
        <v>31</v>
      </c>
      <c r="N83" s="267">
        <v>20</v>
      </c>
      <c r="O83" s="267">
        <f>IFERROR(VLOOKUP(B83,'Core Indicators'!$E$3:$G$9906,3,FALSE),"x")</f>
        <v>41191000</v>
      </c>
      <c r="P83" s="267">
        <v>434320</v>
      </c>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1"/>
      <c r="CD83" s="261"/>
      <c r="CE83" s="261"/>
      <c r="CF83" s="261"/>
      <c r="CG83" s="261"/>
      <c r="CH83" s="261"/>
      <c r="CI83" s="261"/>
      <c r="CJ83" s="261"/>
      <c r="CK83" s="261"/>
      <c r="CL83" s="261"/>
      <c r="CM83" s="261"/>
      <c r="CN83" s="261"/>
      <c r="CO83" s="261"/>
      <c r="CP83" s="261"/>
      <c r="CQ83" s="261"/>
      <c r="CR83" s="261"/>
      <c r="CS83" s="261"/>
      <c r="CT83" s="261"/>
      <c r="CU83" s="261"/>
      <c r="CV83" s="261"/>
      <c r="CW83" s="261"/>
      <c r="CX83" s="261"/>
      <c r="CY83" s="261"/>
      <c r="CZ83" s="261"/>
      <c r="DA83" s="261"/>
      <c r="DB83" s="261"/>
      <c r="DC83" s="261"/>
      <c r="DD83" s="261"/>
      <c r="DE83" s="261"/>
      <c r="DF83" s="261"/>
      <c r="DG83" s="261"/>
      <c r="DH83" s="261"/>
      <c r="DI83" s="261"/>
      <c r="DJ83" s="261"/>
      <c r="DK83" s="261"/>
      <c r="DL83" s="261"/>
    </row>
    <row r="84" spans="1:116" x14ac:dyDescent="0.25">
      <c r="A84" s="262" t="s">
        <v>8798</v>
      </c>
      <c r="B84" s="263" t="s">
        <v>8799</v>
      </c>
      <c r="C84" s="266">
        <v>0</v>
      </c>
      <c r="D84" s="267">
        <v>12</v>
      </c>
      <c r="E84" s="266">
        <v>0</v>
      </c>
      <c r="F84" s="266" t="s">
        <v>14</v>
      </c>
      <c r="G84" s="266">
        <v>5.7485973699999998E-2</v>
      </c>
      <c r="H84" s="266">
        <v>26.1</v>
      </c>
      <c r="I84" s="267">
        <v>0</v>
      </c>
      <c r="J84" s="267" t="str">
        <f>IFERROR(VLOOKUP($B84,'Core Indicators'!$E$3:$EU$906,147,FALSE),"x")</f>
        <v>x</v>
      </c>
      <c r="K84" s="268">
        <v>1.7669236660000001</v>
      </c>
      <c r="L84" s="266" t="s">
        <v>14</v>
      </c>
      <c r="M84" s="267">
        <v>94</v>
      </c>
      <c r="N84" s="267">
        <v>78</v>
      </c>
      <c r="O84" s="267" t="str">
        <f>IFERROR(VLOOKUP(B84,'Core Indicators'!$E$3:$G$9906,3,FALSE),"x")</f>
        <v>x</v>
      </c>
      <c r="P84" s="267">
        <v>100250</v>
      </c>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61"/>
      <c r="AY84" s="261"/>
      <c r="AZ84" s="261"/>
      <c r="BA84" s="261"/>
      <c r="BB84" s="261"/>
      <c r="BC84" s="261"/>
      <c r="BD84" s="261"/>
      <c r="BE84" s="261"/>
      <c r="BF84" s="261"/>
      <c r="BG84" s="261"/>
      <c r="BH84" s="261"/>
      <c r="BI84" s="261"/>
      <c r="BJ84" s="261"/>
      <c r="BK84" s="261"/>
      <c r="BL84" s="261"/>
      <c r="BM84" s="261"/>
      <c r="BN84" s="261"/>
      <c r="BO84" s="261"/>
      <c r="BP84" s="261"/>
      <c r="BQ84" s="261"/>
      <c r="BR84" s="261"/>
      <c r="BS84" s="261"/>
      <c r="BT84" s="261"/>
      <c r="BU84" s="261"/>
      <c r="BV84" s="261"/>
      <c r="BW84" s="261"/>
      <c r="BX84" s="261"/>
      <c r="BY84" s="261"/>
      <c r="BZ84" s="261"/>
      <c r="CA84" s="261"/>
      <c r="CB84" s="261"/>
      <c r="CC84" s="261"/>
      <c r="CD84" s="261"/>
      <c r="CE84" s="261"/>
      <c r="CF84" s="261"/>
      <c r="CG84" s="261"/>
      <c r="CH84" s="261"/>
      <c r="CI84" s="261"/>
      <c r="CJ84" s="261"/>
      <c r="CK84" s="261"/>
      <c r="CL84" s="261"/>
      <c r="CM84" s="261"/>
      <c r="CN84" s="261"/>
      <c r="CO84" s="261"/>
      <c r="CP84" s="261"/>
      <c r="CQ84" s="261"/>
      <c r="CR84" s="261"/>
      <c r="CS84" s="261"/>
      <c r="CT84" s="261"/>
      <c r="CU84" s="261"/>
      <c r="CV84" s="261"/>
      <c r="CW84" s="261"/>
      <c r="CX84" s="261"/>
      <c r="CY84" s="261"/>
      <c r="CZ84" s="261"/>
      <c r="DA84" s="261"/>
      <c r="DB84" s="261"/>
      <c r="DC84" s="261"/>
      <c r="DD84" s="261"/>
      <c r="DE84" s="261"/>
      <c r="DF84" s="261"/>
      <c r="DG84" s="261"/>
      <c r="DH84" s="261"/>
      <c r="DI84" s="261"/>
      <c r="DJ84" s="261"/>
      <c r="DK84" s="261"/>
      <c r="DL84" s="261"/>
    </row>
    <row r="85" spans="1:116" x14ac:dyDescent="0.25">
      <c r="A85" s="262" t="s">
        <v>8800</v>
      </c>
      <c r="B85" s="263" t="s">
        <v>8801</v>
      </c>
      <c r="C85" s="266">
        <v>0.77369999499999997</v>
      </c>
      <c r="D85" s="267">
        <v>4</v>
      </c>
      <c r="E85" s="266">
        <v>0.44</v>
      </c>
      <c r="F85" s="266" t="s">
        <v>14</v>
      </c>
      <c r="G85" s="266">
        <v>0.1002841248</v>
      </c>
      <c r="H85" s="266">
        <v>39</v>
      </c>
      <c r="I85" s="267">
        <v>4</v>
      </c>
      <c r="J85" s="267" t="str">
        <f>IFERROR(VLOOKUP($B85,'Core Indicators'!$E$3:$EU$906,147,FALSE),"x")</f>
        <v>x</v>
      </c>
      <c r="K85" s="268">
        <v>1.0475901365</v>
      </c>
      <c r="L85" s="266" t="s">
        <v>14</v>
      </c>
      <c r="M85" s="267">
        <v>76</v>
      </c>
      <c r="N85" s="267">
        <v>60</v>
      </c>
      <c r="O85" s="267" t="str">
        <f>IFERROR(VLOOKUP(B85,'Core Indicators'!$E$3:$G$9906,3,FALSE),"x")</f>
        <v>x</v>
      </c>
      <c r="P85" s="267">
        <v>21640</v>
      </c>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61"/>
      <c r="AY85" s="261"/>
      <c r="AZ85" s="261"/>
      <c r="BA85" s="261"/>
      <c r="BB85" s="261"/>
      <c r="BC85" s="261"/>
      <c r="BD85" s="261"/>
      <c r="BE85" s="261"/>
      <c r="BF85" s="261"/>
      <c r="BG85" s="261"/>
      <c r="BH85" s="261"/>
      <c r="BI85" s="261"/>
      <c r="BJ85" s="261"/>
      <c r="BK85" s="261"/>
      <c r="BL85" s="261"/>
      <c r="BM85" s="261"/>
      <c r="BN85" s="261"/>
      <c r="BO85" s="261"/>
      <c r="BP85" s="261"/>
      <c r="BQ85" s="261"/>
      <c r="BR85" s="261"/>
      <c r="BS85" s="261"/>
      <c r="BT85" s="261"/>
      <c r="BU85" s="261"/>
      <c r="BV85" s="261"/>
      <c r="BW85" s="261"/>
      <c r="BX85" s="261"/>
      <c r="BY85" s="261"/>
      <c r="BZ85" s="261"/>
      <c r="CA85" s="261"/>
      <c r="CB85" s="261"/>
      <c r="CC85" s="261"/>
      <c r="CD85" s="261"/>
      <c r="CE85" s="261"/>
      <c r="CF85" s="261"/>
      <c r="CG85" s="261"/>
      <c r="CH85" s="261"/>
      <c r="CI85" s="261"/>
      <c r="CJ85" s="261"/>
      <c r="CK85" s="261"/>
      <c r="CL85" s="261"/>
      <c r="CM85" s="261"/>
      <c r="CN85" s="261"/>
      <c r="CO85" s="261"/>
      <c r="CP85" s="261"/>
      <c r="CQ85" s="261"/>
      <c r="CR85" s="261"/>
      <c r="CS85" s="261"/>
      <c r="CT85" s="261"/>
      <c r="CU85" s="261"/>
      <c r="CV85" s="261"/>
      <c r="CW85" s="261"/>
      <c r="CX85" s="261"/>
      <c r="CY85" s="261"/>
      <c r="CZ85" s="261"/>
      <c r="DA85" s="261"/>
      <c r="DB85" s="261"/>
      <c r="DC85" s="261"/>
      <c r="DD85" s="261"/>
      <c r="DE85" s="261"/>
      <c r="DF85" s="261"/>
      <c r="DG85" s="261"/>
      <c r="DH85" s="261"/>
      <c r="DI85" s="261"/>
      <c r="DJ85" s="261"/>
      <c r="DK85" s="261"/>
      <c r="DL85" s="261"/>
    </row>
    <row r="86" spans="1:116" x14ac:dyDescent="0.25">
      <c r="A86" s="262" t="s">
        <v>387</v>
      </c>
      <c r="B86" s="263" t="s">
        <v>8802</v>
      </c>
      <c r="C86" s="266">
        <v>0.12520399560000001</v>
      </c>
      <c r="D86" s="267">
        <v>12</v>
      </c>
      <c r="E86" s="266">
        <v>5.4999999999999997E-3</v>
      </c>
      <c r="F86" s="266" t="s">
        <v>14</v>
      </c>
      <c r="G86" s="266">
        <v>6.9101684999999996E-2</v>
      </c>
      <c r="H86" s="266">
        <v>35.9</v>
      </c>
      <c r="I86" s="267">
        <v>0</v>
      </c>
      <c r="J86" s="267">
        <f>IFERROR(VLOOKUP($B86,'Core Indicators'!$E$3:$EU$906,147,FALSE),"x")</f>
        <v>689</v>
      </c>
      <c r="K86" s="268">
        <v>0.28019103410000001</v>
      </c>
      <c r="L86" s="266" t="s">
        <v>14</v>
      </c>
      <c r="M86" s="267">
        <v>89</v>
      </c>
      <c r="N86" s="267">
        <v>53</v>
      </c>
      <c r="O86" s="267">
        <f>IFERROR(VLOOKUP(B86,'Core Indicators'!$E$3:$G$9906,3,FALSE),"x")</f>
        <v>60215000</v>
      </c>
      <c r="P86" s="267">
        <v>294140</v>
      </c>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61"/>
      <c r="AY86" s="261"/>
      <c r="AZ86" s="261"/>
      <c r="BA86" s="261"/>
      <c r="BB86" s="261"/>
      <c r="BC86" s="261"/>
      <c r="BD86" s="261"/>
      <c r="BE86" s="261"/>
      <c r="BF86" s="261"/>
      <c r="BG86" s="261"/>
      <c r="BH86" s="261"/>
      <c r="BI86" s="261"/>
      <c r="BJ86" s="261"/>
      <c r="BK86" s="261"/>
      <c r="BL86" s="261"/>
      <c r="BM86" s="261"/>
      <c r="BN86" s="261"/>
      <c r="BO86" s="261"/>
      <c r="BP86" s="261"/>
      <c r="BQ86" s="261"/>
      <c r="BR86" s="261"/>
      <c r="BS86" s="261"/>
      <c r="BT86" s="261"/>
      <c r="BU86" s="261"/>
      <c r="BV86" s="261"/>
      <c r="BW86" s="261"/>
      <c r="BX86" s="261"/>
      <c r="BY86" s="261"/>
      <c r="BZ86" s="261"/>
      <c r="CA86" s="261"/>
      <c r="CB86" s="261"/>
      <c r="CC86" s="261"/>
      <c r="CD86" s="261"/>
      <c r="CE86" s="261"/>
      <c r="CF86" s="261"/>
      <c r="CG86" s="261"/>
      <c r="CH86" s="261"/>
      <c r="CI86" s="261"/>
      <c r="CJ86" s="261"/>
      <c r="CK86" s="261"/>
      <c r="CL86" s="261"/>
      <c r="CM86" s="261"/>
      <c r="CN86" s="261"/>
      <c r="CO86" s="261"/>
      <c r="CP86" s="261"/>
      <c r="CQ86" s="261"/>
      <c r="CR86" s="261"/>
      <c r="CS86" s="261"/>
      <c r="CT86" s="261"/>
      <c r="CU86" s="261"/>
      <c r="CV86" s="261"/>
      <c r="CW86" s="261"/>
      <c r="CX86" s="261"/>
      <c r="CY86" s="261"/>
      <c r="CZ86" s="261"/>
      <c r="DA86" s="261"/>
      <c r="DB86" s="261"/>
      <c r="DC86" s="261"/>
      <c r="DD86" s="261"/>
      <c r="DE86" s="261"/>
      <c r="DF86" s="261"/>
      <c r="DG86" s="261"/>
      <c r="DH86" s="261"/>
      <c r="DI86" s="261"/>
      <c r="DJ86" s="261"/>
      <c r="DK86" s="261"/>
      <c r="DL86" s="261"/>
    </row>
    <row r="87" spans="1:116" x14ac:dyDescent="0.25">
      <c r="A87" s="262" t="s">
        <v>8803</v>
      </c>
      <c r="B87" s="263" t="s">
        <v>8804</v>
      </c>
      <c r="C87" s="266">
        <v>0</v>
      </c>
      <c r="D87" s="267">
        <v>13</v>
      </c>
      <c r="E87" s="266">
        <v>0</v>
      </c>
      <c r="F87" s="266">
        <v>8.25</v>
      </c>
      <c r="G87" s="266">
        <v>0.40466299929999999</v>
      </c>
      <c r="H87" s="266">
        <v>45.5</v>
      </c>
      <c r="I87" s="267">
        <v>3</v>
      </c>
      <c r="J87" s="267" t="str">
        <f>IFERROR(VLOOKUP($B87,'Core Indicators'!$E$3:$EU$906,147,FALSE),"x")</f>
        <v>x</v>
      </c>
      <c r="K87" s="268">
        <v>-0.3125736415</v>
      </c>
      <c r="L87" s="266">
        <v>7.25</v>
      </c>
      <c r="M87" s="267">
        <v>78</v>
      </c>
      <c r="N87" s="267">
        <v>43</v>
      </c>
      <c r="O87" s="267" t="str">
        <f>IFERROR(VLOOKUP(B87,'Core Indicators'!$E$3:$G$9906,3,FALSE),"x")</f>
        <v>x</v>
      </c>
      <c r="P87" s="267">
        <v>10830</v>
      </c>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61"/>
      <c r="AY87" s="261"/>
      <c r="AZ87" s="261"/>
      <c r="BA87" s="261"/>
      <c r="BB87" s="261"/>
      <c r="BC87" s="261"/>
      <c r="BD87" s="261"/>
      <c r="BE87" s="261"/>
      <c r="BF87" s="261"/>
      <c r="BG87" s="261"/>
      <c r="BH87" s="261"/>
      <c r="BI87" s="261"/>
      <c r="BJ87" s="261"/>
      <c r="BK87" s="261"/>
      <c r="BL87" s="261"/>
      <c r="BM87" s="261"/>
      <c r="BN87" s="261"/>
      <c r="BO87" s="261"/>
      <c r="BP87" s="261"/>
      <c r="BQ87" s="261"/>
      <c r="BR87" s="261"/>
      <c r="BS87" s="261"/>
      <c r="BT87" s="261"/>
      <c r="BU87" s="261"/>
      <c r="BV87" s="261"/>
      <c r="BW87" s="261"/>
      <c r="BX87" s="261"/>
      <c r="BY87" s="261"/>
      <c r="BZ87" s="261"/>
      <c r="CA87" s="261"/>
      <c r="CB87" s="261"/>
      <c r="CC87" s="261"/>
      <c r="CD87" s="261"/>
      <c r="CE87" s="261"/>
      <c r="CF87" s="261"/>
      <c r="CG87" s="261"/>
      <c r="CH87" s="261"/>
      <c r="CI87" s="261"/>
      <c r="CJ87" s="261"/>
      <c r="CK87" s="261"/>
      <c r="CL87" s="261"/>
      <c r="CM87" s="261"/>
      <c r="CN87" s="261"/>
      <c r="CO87" s="261"/>
      <c r="CP87" s="261"/>
      <c r="CQ87" s="261"/>
      <c r="CR87" s="261"/>
      <c r="CS87" s="261"/>
      <c r="CT87" s="261"/>
      <c r="CU87" s="261"/>
      <c r="CV87" s="261"/>
      <c r="CW87" s="261"/>
      <c r="CX87" s="261"/>
      <c r="CY87" s="261"/>
      <c r="CZ87" s="261"/>
      <c r="DA87" s="261"/>
      <c r="DB87" s="261"/>
      <c r="DC87" s="261"/>
      <c r="DD87" s="261"/>
      <c r="DE87" s="261"/>
      <c r="DF87" s="261"/>
      <c r="DG87" s="261"/>
      <c r="DH87" s="261"/>
      <c r="DI87" s="261"/>
      <c r="DJ87" s="261"/>
      <c r="DK87" s="261"/>
      <c r="DL87" s="261"/>
    </row>
    <row r="88" spans="1:116" x14ac:dyDescent="0.25">
      <c r="A88" s="262" t="s">
        <v>126</v>
      </c>
      <c r="B88" s="263" t="s">
        <v>8805</v>
      </c>
      <c r="C88" s="266">
        <v>0.58639999539999998</v>
      </c>
      <c r="D88" s="267">
        <v>2</v>
      </c>
      <c r="E88" s="266">
        <v>0.57999999999999996</v>
      </c>
      <c r="F88" s="266">
        <v>4.3166666666999998</v>
      </c>
      <c r="G88" s="266">
        <v>0.46862760440000001</v>
      </c>
      <c r="H88" s="266">
        <v>33.700000000000003</v>
      </c>
      <c r="I88" s="267">
        <v>3</v>
      </c>
      <c r="J88" s="267">
        <f>IFERROR(VLOOKUP($B88,'Core Indicators'!$E$3:$EU$906,147,FALSE),"x")</f>
        <v>0</v>
      </c>
      <c r="K88" s="268">
        <v>0.14395745099999999</v>
      </c>
      <c r="L88" s="266">
        <v>4.25</v>
      </c>
      <c r="M88" s="267">
        <v>37</v>
      </c>
      <c r="N88" s="267">
        <v>48</v>
      </c>
      <c r="O88" s="267">
        <f>IFERROR(VLOOKUP(B88,'Core Indicators'!$E$3:$G$9906,3,FALSE),"x")</f>
        <v>10806000</v>
      </c>
      <c r="P88" s="267">
        <v>88780</v>
      </c>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1"/>
      <c r="BL88" s="261"/>
      <c r="BM88" s="261"/>
      <c r="BN88" s="261"/>
      <c r="BO88" s="261"/>
      <c r="BP88" s="261"/>
      <c r="BQ88" s="261"/>
      <c r="BR88" s="261"/>
      <c r="BS88" s="261"/>
      <c r="BT88" s="261"/>
      <c r="BU88" s="261"/>
      <c r="BV88" s="261"/>
      <c r="BW88" s="261"/>
      <c r="BX88" s="261"/>
      <c r="BY88" s="261"/>
      <c r="BZ88" s="261"/>
      <c r="CA88" s="261"/>
      <c r="CB88" s="261"/>
      <c r="CC88" s="261"/>
      <c r="CD88" s="261"/>
      <c r="CE88" s="261"/>
      <c r="CF88" s="261"/>
      <c r="CG88" s="261"/>
      <c r="CH88" s="261"/>
      <c r="CI88" s="261"/>
      <c r="CJ88" s="261"/>
      <c r="CK88" s="261"/>
      <c r="CL88" s="261"/>
      <c r="CM88" s="261"/>
      <c r="CN88" s="261"/>
      <c r="CO88" s="261"/>
      <c r="CP88" s="261"/>
      <c r="CQ88" s="261"/>
      <c r="CR88" s="261"/>
      <c r="CS88" s="261"/>
      <c r="CT88" s="261"/>
      <c r="CU88" s="261"/>
      <c r="CV88" s="261"/>
      <c r="CW88" s="261"/>
      <c r="CX88" s="261"/>
      <c r="CY88" s="261"/>
      <c r="CZ88" s="261"/>
      <c r="DA88" s="261"/>
      <c r="DB88" s="261"/>
      <c r="DC88" s="261"/>
      <c r="DD88" s="261"/>
      <c r="DE88" s="261"/>
      <c r="DF88" s="261"/>
      <c r="DG88" s="261"/>
      <c r="DH88" s="261"/>
      <c r="DI88" s="261"/>
      <c r="DJ88" s="261"/>
      <c r="DK88" s="261"/>
      <c r="DL88" s="261"/>
    </row>
    <row r="89" spans="1:116" x14ac:dyDescent="0.25">
      <c r="A89" s="262" t="s">
        <v>8806</v>
      </c>
      <c r="B89" s="263" t="s">
        <v>8807</v>
      </c>
      <c r="C89" s="266">
        <v>4.1406014200000001E-2</v>
      </c>
      <c r="D89" s="267">
        <v>12</v>
      </c>
      <c r="E89" s="266">
        <v>2.2020000000000001E-2</v>
      </c>
      <c r="F89" s="266" t="s">
        <v>14</v>
      </c>
      <c r="G89" s="266">
        <v>9.8649094399999998E-2</v>
      </c>
      <c r="H89" s="266">
        <v>32.9</v>
      </c>
      <c r="I89" s="267">
        <v>0</v>
      </c>
      <c r="J89" s="267" t="str">
        <f>IFERROR(VLOOKUP($B89,'Core Indicators'!$E$3:$EU$906,147,FALSE),"x")</f>
        <v>x</v>
      </c>
      <c r="K89" s="268">
        <v>1.5379649401</v>
      </c>
      <c r="L89" s="266" t="s">
        <v>14</v>
      </c>
      <c r="M89" s="267">
        <v>96</v>
      </c>
      <c r="N89" s="267">
        <v>73</v>
      </c>
      <c r="O89" s="267" t="str">
        <f>IFERROR(VLOOKUP(B89,'Core Indicators'!$E$3:$G$9906,3,FALSE),"x")</f>
        <v>x</v>
      </c>
      <c r="P89" s="267">
        <v>364560</v>
      </c>
      <c r="Q89" s="261"/>
      <c r="R89" s="261"/>
      <c r="S89" s="261"/>
      <c r="T89" s="261"/>
      <c r="U89" s="261"/>
      <c r="V89" s="261"/>
      <c r="W89" s="261"/>
      <c r="X89" s="261"/>
      <c r="Y89" s="261"/>
      <c r="Z89" s="261"/>
      <c r="AA89" s="261"/>
      <c r="AB89" s="261"/>
      <c r="AC89" s="261"/>
      <c r="AD89" s="261"/>
      <c r="AE89" s="261"/>
      <c r="AF89" s="261"/>
      <c r="AG89" s="261"/>
      <c r="AH89" s="261"/>
      <c r="AI89" s="261"/>
      <c r="AJ89" s="261"/>
      <c r="AK89" s="261"/>
      <c r="AL89" s="261"/>
      <c r="AM89" s="261"/>
      <c r="AN89" s="261"/>
      <c r="AO89" s="261"/>
      <c r="AP89" s="261"/>
      <c r="AQ89" s="261"/>
      <c r="AR89" s="261"/>
      <c r="AS89" s="261"/>
      <c r="AT89" s="261"/>
      <c r="AU89" s="261"/>
      <c r="AV89" s="261"/>
      <c r="AW89" s="261"/>
      <c r="AX89" s="261"/>
      <c r="AY89" s="261"/>
      <c r="AZ89" s="261"/>
      <c r="BA89" s="261"/>
      <c r="BB89" s="261"/>
      <c r="BC89" s="261"/>
      <c r="BD89" s="261"/>
      <c r="BE89" s="261"/>
      <c r="BF89" s="261"/>
      <c r="BG89" s="261"/>
      <c r="BH89" s="261"/>
      <c r="BI89" s="261"/>
      <c r="BJ89" s="261"/>
      <c r="BK89" s="261"/>
      <c r="BL89" s="261"/>
      <c r="BM89" s="261"/>
      <c r="BN89" s="261"/>
      <c r="BO89" s="261"/>
      <c r="BP89" s="261"/>
      <c r="BQ89" s="261"/>
      <c r="BR89" s="261"/>
      <c r="BS89" s="261"/>
      <c r="BT89" s="261"/>
      <c r="BU89" s="261"/>
      <c r="BV89" s="261"/>
      <c r="BW89" s="261"/>
      <c r="BX89" s="261"/>
      <c r="BY89" s="261"/>
      <c r="BZ89" s="261"/>
      <c r="CA89" s="261"/>
      <c r="CB89" s="261"/>
      <c r="CC89" s="261"/>
      <c r="CD89" s="261"/>
      <c r="CE89" s="261"/>
      <c r="CF89" s="261"/>
      <c r="CG89" s="261"/>
      <c r="CH89" s="261"/>
      <c r="CI89" s="261"/>
      <c r="CJ89" s="261"/>
      <c r="CK89" s="261"/>
      <c r="CL89" s="261"/>
      <c r="CM89" s="261"/>
      <c r="CN89" s="261"/>
      <c r="CO89" s="261"/>
      <c r="CP89" s="261"/>
      <c r="CQ89" s="261"/>
      <c r="CR89" s="261"/>
      <c r="CS89" s="261"/>
      <c r="CT89" s="261"/>
      <c r="CU89" s="261"/>
      <c r="CV89" s="261"/>
      <c r="CW89" s="261"/>
      <c r="CX89" s="261"/>
      <c r="CY89" s="261"/>
      <c r="CZ89" s="261"/>
      <c r="DA89" s="261"/>
      <c r="DB89" s="261"/>
      <c r="DC89" s="261"/>
      <c r="DD89" s="261"/>
      <c r="DE89" s="261"/>
      <c r="DF89" s="261"/>
      <c r="DG89" s="261"/>
      <c r="DH89" s="261"/>
      <c r="DI89" s="261"/>
      <c r="DJ89" s="261"/>
      <c r="DK89" s="261"/>
      <c r="DL89" s="261"/>
    </row>
    <row r="90" spans="1:116" x14ac:dyDescent="0.25">
      <c r="A90" s="262" t="s">
        <v>8808</v>
      </c>
      <c r="B90" s="263" t="s">
        <v>8809</v>
      </c>
      <c r="C90" s="266">
        <v>0.53400502920000004</v>
      </c>
      <c r="D90" s="267">
        <v>4</v>
      </c>
      <c r="E90" s="266">
        <v>0.41699999999999998</v>
      </c>
      <c r="F90" s="266">
        <v>3.7833333332999999</v>
      </c>
      <c r="G90" s="266">
        <v>0.20262584820000001</v>
      </c>
      <c r="H90" s="266">
        <v>27.8</v>
      </c>
      <c r="I90" s="267">
        <v>2</v>
      </c>
      <c r="J90" s="267" t="str">
        <f>IFERROR(VLOOKUP($B90,'Core Indicators'!$E$3:$EU$906,147,FALSE),"x")</f>
        <v>x</v>
      </c>
      <c r="K90" s="268">
        <v>-0.43241328000000001</v>
      </c>
      <c r="L90" s="266">
        <v>3.5</v>
      </c>
      <c r="M90" s="267">
        <v>23</v>
      </c>
      <c r="N90" s="267">
        <v>34</v>
      </c>
      <c r="O90" s="267" t="str">
        <f>IFERROR(VLOOKUP(B90,'Core Indicators'!$E$3:$G$9906,3,FALSE),"x")</f>
        <v>x</v>
      </c>
      <c r="P90" s="267">
        <v>2699700</v>
      </c>
      <c r="Q90" s="261"/>
      <c r="R90" s="261"/>
      <c r="S90" s="261"/>
      <c r="T90" s="261"/>
      <c r="U90" s="261"/>
      <c r="V90" s="261"/>
      <c r="W90" s="261"/>
      <c r="X90" s="261"/>
      <c r="Y90" s="261"/>
      <c r="Z90" s="261"/>
      <c r="AA90" s="261"/>
      <c r="AB90" s="261"/>
      <c r="AC90" s="261"/>
      <c r="AD90" s="261"/>
      <c r="AE90" s="261"/>
      <c r="AF90" s="261"/>
      <c r="AG90" s="261"/>
      <c r="AH90" s="261"/>
      <c r="AI90" s="261"/>
      <c r="AJ90" s="261"/>
      <c r="AK90" s="261"/>
      <c r="AL90" s="261"/>
      <c r="AM90" s="261"/>
      <c r="AN90" s="261"/>
      <c r="AO90" s="261"/>
      <c r="AP90" s="261"/>
      <c r="AQ90" s="261"/>
      <c r="AR90" s="261"/>
      <c r="AS90" s="261"/>
      <c r="AT90" s="261"/>
      <c r="AU90" s="261"/>
      <c r="AV90" s="261"/>
      <c r="AW90" s="261"/>
      <c r="AX90" s="261"/>
      <c r="AY90" s="261"/>
      <c r="AZ90" s="261"/>
      <c r="BA90" s="261"/>
      <c r="BB90" s="261"/>
      <c r="BC90" s="261"/>
      <c r="BD90" s="261"/>
      <c r="BE90" s="261"/>
      <c r="BF90" s="261"/>
      <c r="BG90" s="261"/>
      <c r="BH90" s="261"/>
      <c r="BI90" s="261"/>
      <c r="BJ90" s="261"/>
      <c r="BK90" s="261"/>
      <c r="BL90" s="261"/>
      <c r="BM90" s="261"/>
      <c r="BN90" s="261"/>
      <c r="BO90" s="261"/>
      <c r="BP90" s="261"/>
      <c r="BQ90" s="261"/>
      <c r="BR90" s="261"/>
      <c r="BS90" s="261"/>
      <c r="BT90" s="261"/>
      <c r="BU90" s="261"/>
      <c r="BV90" s="261"/>
      <c r="BW90" s="261"/>
      <c r="BX90" s="261"/>
      <c r="BY90" s="261"/>
      <c r="BZ90" s="261"/>
      <c r="CA90" s="261"/>
      <c r="CB90" s="261"/>
      <c r="CC90" s="261"/>
      <c r="CD90" s="261"/>
      <c r="CE90" s="261"/>
      <c r="CF90" s="261"/>
      <c r="CG90" s="261"/>
      <c r="CH90" s="261"/>
      <c r="CI90" s="261"/>
      <c r="CJ90" s="261"/>
      <c r="CK90" s="261"/>
      <c r="CL90" s="261"/>
      <c r="CM90" s="261"/>
      <c r="CN90" s="261"/>
      <c r="CO90" s="261"/>
      <c r="CP90" s="261"/>
      <c r="CQ90" s="261"/>
      <c r="CR90" s="261"/>
      <c r="CS90" s="261"/>
      <c r="CT90" s="261"/>
      <c r="CU90" s="261"/>
      <c r="CV90" s="261"/>
      <c r="CW90" s="261"/>
      <c r="CX90" s="261"/>
      <c r="CY90" s="261"/>
      <c r="CZ90" s="261"/>
      <c r="DA90" s="261"/>
      <c r="DB90" s="261"/>
      <c r="DC90" s="261"/>
      <c r="DD90" s="261"/>
      <c r="DE90" s="261"/>
      <c r="DF90" s="261"/>
      <c r="DG90" s="261"/>
      <c r="DH90" s="261"/>
      <c r="DI90" s="261"/>
      <c r="DJ90" s="261"/>
      <c r="DK90" s="261"/>
      <c r="DL90" s="261"/>
    </row>
    <row r="91" spans="1:116" x14ac:dyDescent="0.25">
      <c r="A91" s="262" t="s">
        <v>398</v>
      </c>
      <c r="B91" s="263" t="s">
        <v>8810</v>
      </c>
      <c r="C91" s="266">
        <v>0.85199999310000007</v>
      </c>
      <c r="D91" s="267">
        <v>4</v>
      </c>
      <c r="E91" s="266">
        <v>0.08</v>
      </c>
      <c r="F91" s="266">
        <v>4.8499999999999996</v>
      </c>
      <c r="G91" s="266">
        <v>0.54450861260000005</v>
      </c>
      <c r="H91" s="266">
        <v>40.799999999999997</v>
      </c>
      <c r="I91" s="267">
        <v>5</v>
      </c>
      <c r="J91" s="267" t="str">
        <f>IFERROR(VLOOKUP($B91,'Core Indicators'!$E$3:$EU$906,147,FALSE),"x")</f>
        <v>x</v>
      </c>
      <c r="K91" s="268">
        <v>-0.45431771869999998</v>
      </c>
      <c r="L91" s="266">
        <v>5.5</v>
      </c>
      <c r="M91" s="267">
        <v>48</v>
      </c>
      <c r="N91" s="267">
        <v>28</v>
      </c>
      <c r="O91" s="267">
        <f>IFERROR(VLOOKUP(B91,'Core Indicators'!$E$3:$G$9906,3,FALSE),"x")</f>
        <v>54778000</v>
      </c>
      <c r="P91" s="267">
        <v>569140</v>
      </c>
      <c r="Q91" s="261"/>
      <c r="R91" s="261"/>
      <c r="S91" s="261"/>
      <c r="T91" s="261"/>
      <c r="U91" s="261"/>
      <c r="V91" s="261"/>
      <c r="W91" s="261"/>
      <c r="X91" s="261"/>
      <c r="Y91" s="261"/>
      <c r="Z91" s="261"/>
      <c r="AA91" s="261"/>
      <c r="AB91" s="261"/>
      <c r="AC91" s="261"/>
      <c r="AD91" s="261"/>
      <c r="AE91" s="261"/>
      <c r="AF91" s="261"/>
      <c r="AG91" s="261"/>
      <c r="AH91" s="261"/>
      <c r="AI91" s="261"/>
      <c r="AJ91" s="261"/>
      <c r="AK91" s="261"/>
      <c r="AL91" s="261"/>
      <c r="AM91" s="261"/>
      <c r="AN91" s="261"/>
      <c r="AO91" s="261"/>
      <c r="AP91" s="261"/>
      <c r="AQ91" s="261"/>
      <c r="AR91" s="261"/>
      <c r="AS91" s="261"/>
      <c r="AT91" s="261"/>
      <c r="AU91" s="261"/>
      <c r="AV91" s="261"/>
      <c r="AW91" s="261"/>
      <c r="AX91" s="261"/>
      <c r="AY91" s="261"/>
      <c r="AZ91" s="261"/>
      <c r="BA91" s="261"/>
      <c r="BB91" s="261"/>
      <c r="BC91" s="261"/>
      <c r="BD91" s="261"/>
      <c r="BE91" s="261"/>
      <c r="BF91" s="261"/>
      <c r="BG91" s="261"/>
      <c r="BH91" s="261"/>
      <c r="BI91" s="261"/>
      <c r="BJ91" s="261"/>
      <c r="BK91" s="261"/>
      <c r="BL91" s="261"/>
      <c r="BM91" s="261"/>
      <c r="BN91" s="261"/>
      <c r="BO91" s="261"/>
      <c r="BP91" s="261"/>
      <c r="BQ91" s="261"/>
      <c r="BR91" s="261"/>
      <c r="BS91" s="261"/>
      <c r="BT91" s="261"/>
      <c r="BU91" s="261"/>
      <c r="BV91" s="261"/>
      <c r="BW91" s="261"/>
      <c r="BX91" s="261"/>
      <c r="BY91" s="261"/>
      <c r="BZ91" s="261"/>
      <c r="CA91" s="261"/>
      <c r="CB91" s="261"/>
      <c r="CC91" s="261"/>
      <c r="CD91" s="261"/>
      <c r="CE91" s="261"/>
      <c r="CF91" s="261"/>
      <c r="CG91" s="261"/>
      <c r="CH91" s="261"/>
      <c r="CI91" s="261"/>
      <c r="CJ91" s="261"/>
      <c r="CK91" s="261"/>
      <c r="CL91" s="261"/>
      <c r="CM91" s="261"/>
      <c r="CN91" s="261"/>
      <c r="CO91" s="261"/>
      <c r="CP91" s="261"/>
      <c r="CQ91" s="261"/>
      <c r="CR91" s="261"/>
      <c r="CS91" s="261"/>
      <c r="CT91" s="261"/>
      <c r="CU91" s="261"/>
      <c r="CV91" s="261"/>
      <c r="CW91" s="261"/>
      <c r="CX91" s="261"/>
      <c r="CY91" s="261"/>
      <c r="CZ91" s="261"/>
      <c r="DA91" s="261"/>
      <c r="DB91" s="261"/>
      <c r="DC91" s="261"/>
      <c r="DD91" s="261"/>
      <c r="DE91" s="261"/>
      <c r="DF91" s="261"/>
      <c r="DG91" s="261"/>
      <c r="DH91" s="261"/>
      <c r="DI91" s="261"/>
      <c r="DJ91" s="261"/>
      <c r="DK91" s="261"/>
      <c r="DL91" s="261"/>
    </row>
    <row r="92" spans="1:116" x14ac:dyDescent="0.25">
      <c r="A92" s="262" t="s">
        <v>8811</v>
      </c>
      <c r="B92" s="263" t="s">
        <v>8812</v>
      </c>
      <c r="C92" s="266">
        <v>0.54403001520000005</v>
      </c>
      <c r="D92" s="267">
        <v>6</v>
      </c>
      <c r="E92" s="266">
        <v>0.27300000000000002</v>
      </c>
      <c r="F92" s="266">
        <v>6.1</v>
      </c>
      <c r="G92" s="266">
        <v>0.38123403010000001</v>
      </c>
      <c r="H92" s="266">
        <v>29.7</v>
      </c>
      <c r="I92" s="267">
        <v>2</v>
      </c>
      <c r="J92" s="267" t="str">
        <f>IFERROR(VLOOKUP($B92,'Core Indicators'!$E$3:$EU$906,147,FALSE),"x")</f>
        <v>x</v>
      </c>
      <c r="K92" s="268">
        <v>-0.88630145790000003</v>
      </c>
      <c r="L92" s="266">
        <v>5</v>
      </c>
      <c r="M92" s="267">
        <v>38</v>
      </c>
      <c r="N92" s="267">
        <v>30</v>
      </c>
      <c r="O92" s="267" t="str">
        <f>IFERROR(VLOOKUP(B92,'Core Indicators'!$E$3:$G$9906,3,FALSE),"x")</f>
        <v>x</v>
      </c>
      <c r="P92" s="267">
        <v>191800</v>
      </c>
      <c r="Q92" s="261"/>
      <c r="R92" s="261"/>
      <c r="S92" s="261"/>
      <c r="T92" s="261"/>
      <c r="U92" s="261"/>
      <c r="V92" s="261"/>
      <c r="W92" s="261"/>
      <c r="X92" s="261"/>
      <c r="Y92" s="261"/>
      <c r="Z92" s="261"/>
      <c r="AA92" s="261"/>
      <c r="AB92" s="261"/>
      <c r="AC92" s="261"/>
      <c r="AD92" s="261"/>
      <c r="AE92" s="261"/>
      <c r="AF92" s="261"/>
      <c r="AG92" s="261"/>
      <c r="AH92" s="261"/>
      <c r="AI92" s="261"/>
      <c r="AJ92" s="261"/>
      <c r="AK92" s="261"/>
      <c r="AL92" s="261"/>
      <c r="AM92" s="261"/>
      <c r="AN92" s="261"/>
      <c r="AO92" s="261"/>
      <c r="AP92" s="261"/>
      <c r="AQ92" s="261"/>
      <c r="AR92" s="261"/>
      <c r="AS92" s="261"/>
      <c r="AT92" s="261"/>
      <c r="AU92" s="261"/>
      <c r="AV92" s="261"/>
      <c r="AW92" s="261"/>
      <c r="AX92" s="261"/>
      <c r="AY92" s="261"/>
      <c r="AZ92" s="261"/>
      <c r="BA92" s="261"/>
      <c r="BB92" s="261"/>
      <c r="BC92" s="261"/>
      <c r="BD92" s="261"/>
      <c r="BE92" s="261"/>
      <c r="BF92" s="261"/>
      <c r="BG92" s="261"/>
      <c r="BH92" s="261"/>
      <c r="BI92" s="261"/>
      <c r="BJ92" s="261"/>
      <c r="BK92" s="261"/>
      <c r="BL92" s="261"/>
      <c r="BM92" s="261"/>
      <c r="BN92" s="261"/>
      <c r="BO92" s="261"/>
      <c r="BP92" s="261"/>
      <c r="BQ92" s="261"/>
      <c r="BR92" s="261"/>
      <c r="BS92" s="261"/>
      <c r="BT92" s="261"/>
      <c r="BU92" s="261"/>
      <c r="BV92" s="261"/>
      <c r="BW92" s="261"/>
      <c r="BX92" s="261"/>
      <c r="BY92" s="261"/>
      <c r="BZ92" s="261"/>
      <c r="CA92" s="261"/>
      <c r="CB92" s="261"/>
      <c r="CC92" s="261"/>
      <c r="CD92" s="261"/>
      <c r="CE92" s="261"/>
      <c r="CF92" s="261"/>
      <c r="CG92" s="261"/>
      <c r="CH92" s="261"/>
      <c r="CI92" s="261"/>
      <c r="CJ92" s="261"/>
      <c r="CK92" s="261"/>
      <c r="CL92" s="261"/>
      <c r="CM92" s="261"/>
      <c r="CN92" s="261"/>
      <c r="CO92" s="261"/>
      <c r="CP92" s="261"/>
      <c r="CQ92" s="261"/>
      <c r="CR92" s="261"/>
      <c r="CS92" s="261"/>
      <c r="CT92" s="261"/>
      <c r="CU92" s="261"/>
      <c r="CV92" s="261"/>
      <c r="CW92" s="261"/>
      <c r="CX92" s="261"/>
      <c r="CY92" s="261"/>
      <c r="CZ92" s="261"/>
      <c r="DA92" s="261"/>
      <c r="DB92" s="261"/>
      <c r="DC92" s="261"/>
      <c r="DD92" s="261"/>
      <c r="DE92" s="261"/>
      <c r="DF92" s="261"/>
      <c r="DG92" s="261"/>
      <c r="DH92" s="261"/>
      <c r="DI92" s="261"/>
      <c r="DJ92" s="261"/>
      <c r="DK92" s="261"/>
      <c r="DL92" s="261"/>
    </row>
    <row r="93" spans="1:116" x14ac:dyDescent="0.25">
      <c r="A93" s="262" t="s">
        <v>8813</v>
      </c>
      <c r="B93" s="263" t="s">
        <v>8814</v>
      </c>
      <c r="C93" s="266">
        <v>9.6800022599999994E-2</v>
      </c>
      <c r="D93" s="267">
        <v>9</v>
      </c>
      <c r="E93" s="266">
        <v>3.5000000000000003E-2</v>
      </c>
      <c r="F93" s="266">
        <v>3.2833333332999999</v>
      </c>
      <c r="G93" s="266">
        <v>0.47416294609999998</v>
      </c>
      <c r="H93" s="266" t="s">
        <v>14</v>
      </c>
      <c r="I93" s="267">
        <v>2</v>
      </c>
      <c r="J93" s="267" t="str">
        <f>IFERROR(VLOOKUP($B93,'Core Indicators'!$E$3:$EU$906,147,FALSE),"x")</f>
        <v>x</v>
      </c>
      <c r="K93" s="268">
        <v>-0.93566834930000009</v>
      </c>
      <c r="L93" s="266">
        <v>2</v>
      </c>
      <c r="M93" s="267">
        <v>25</v>
      </c>
      <c r="N93" s="267">
        <v>20</v>
      </c>
      <c r="O93" s="267" t="str">
        <f>IFERROR(VLOOKUP(B93,'Core Indicators'!$E$3:$G$9906,3,FALSE),"x")</f>
        <v>x</v>
      </c>
      <c r="P93" s="267">
        <v>176520</v>
      </c>
      <c r="Q93" s="261"/>
      <c r="R93" s="261"/>
      <c r="S93" s="261"/>
      <c r="T93" s="261"/>
      <c r="U93" s="261"/>
      <c r="V93" s="261"/>
      <c r="W93" s="261"/>
      <c r="X93" s="261"/>
      <c r="Y93" s="261"/>
      <c r="Z93" s="261"/>
      <c r="AA93" s="261"/>
      <c r="AB93" s="261"/>
      <c r="AC93" s="261"/>
      <c r="AD93" s="261"/>
      <c r="AE93" s="261"/>
      <c r="AF93" s="261"/>
      <c r="AG93" s="261"/>
      <c r="AH93" s="261"/>
      <c r="AI93" s="261"/>
      <c r="AJ93" s="261"/>
      <c r="AK93" s="261"/>
      <c r="AL93" s="261"/>
      <c r="AM93" s="261"/>
      <c r="AN93" s="261"/>
      <c r="AO93" s="261"/>
      <c r="AP93" s="261"/>
      <c r="AQ93" s="261"/>
      <c r="AR93" s="261"/>
      <c r="AS93" s="261"/>
      <c r="AT93" s="261"/>
      <c r="AU93" s="261"/>
      <c r="AV93" s="261"/>
      <c r="AW93" s="261"/>
      <c r="AX93" s="261"/>
      <c r="AY93" s="261"/>
      <c r="AZ93" s="261"/>
      <c r="BA93" s="261"/>
      <c r="BB93" s="261"/>
      <c r="BC93" s="261"/>
      <c r="BD93" s="261"/>
      <c r="BE93" s="261"/>
      <c r="BF93" s="261"/>
      <c r="BG93" s="261"/>
      <c r="BH93" s="261"/>
      <c r="BI93" s="261"/>
      <c r="BJ93" s="261"/>
      <c r="BK93" s="261"/>
      <c r="BL93" s="261"/>
      <c r="BM93" s="261"/>
      <c r="BN93" s="261"/>
      <c r="BO93" s="261"/>
      <c r="BP93" s="261"/>
      <c r="BQ93" s="261"/>
      <c r="BR93" s="261"/>
      <c r="BS93" s="261"/>
      <c r="BT93" s="261"/>
      <c r="BU93" s="261"/>
      <c r="BV93" s="261"/>
      <c r="BW93" s="261"/>
      <c r="BX93" s="261"/>
      <c r="BY93" s="261"/>
      <c r="BZ93" s="261"/>
      <c r="CA93" s="261"/>
      <c r="CB93" s="261"/>
      <c r="CC93" s="261"/>
      <c r="CD93" s="261"/>
      <c r="CE93" s="261"/>
      <c r="CF93" s="261"/>
      <c r="CG93" s="261"/>
      <c r="CH93" s="261"/>
      <c r="CI93" s="261"/>
      <c r="CJ93" s="261"/>
      <c r="CK93" s="261"/>
      <c r="CL93" s="261"/>
      <c r="CM93" s="261"/>
      <c r="CN93" s="261"/>
      <c r="CO93" s="261"/>
      <c r="CP93" s="261"/>
      <c r="CQ93" s="261"/>
      <c r="CR93" s="261"/>
      <c r="CS93" s="261"/>
      <c r="CT93" s="261"/>
      <c r="CU93" s="261"/>
      <c r="CV93" s="261"/>
      <c r="CW93" s="261"/>
      <c r="CX93" s="261"/>
      <c r="CY93" s="261"/>
      <c r="CZ93" s="261"/>
      <c r="DA93" s="261"/>
      <c r="DB93" s="261"/>
      <c r="DC93" s="261"/>
      <c r="DD93" s="261"/>
      <c r="DE93" s="261"/>
      <c r="DF93" s="261"/>
      <c r="DG93" s="261"/>
      <c r="DH93" s="261"/>
      <c r="DI93" s="261"/>
      <c r="DJ93" s="261"/>
      <c r="DK93" s="261"/>
      <c r="DL93" s="261"/>
    </row>
    <row r="94" spans="1:116" x14ac:dyDescent="0.25">
      <c r="A94" s="262" t="s">
        <v>8815</v>
      </c>
      <c r="B94" s="263" t="s">
        <v>8816</v>
      </c>
      <c r="C94" s="266">
        <v>0</v>
      </c>
      <c r="D94" s="267">
        <v>13</v>
      </c>
      <c r="E94" s="266">
        <v>0</v>
      </c>
      <c r="F94" s="266" t="s">
        <v>14</v>
      </c>
      <c r="G94" s="266" t="s">
        <v>14</v>
      </c>
      <c r="H94" s="266">
        <v>37</v>
      </c>
      <c r="I94" s="267">
        <v>0</v>
      </c>
      <c r="J94" s="267" t="str">
        <f>IFERROR(VLOOKUP($B94,'Core Indicators'!$E$3:$EU$906,147,FALSE),"x")</f>
        <v>x</v>
      </c>
      <c r="K94" s="268">
        <v>0.73770260809999999</v>
      </c>
      <c r="L94" s="266" t="s">
        <v>14</v>
      </c>
      <c r="M94" s="267">
        <v>93</v>
      </c>
      <c r="N94" s="267" t="s">
        <v>14</v>
      </c>
      <c r="O94" s="267" t="str">
        <f>IFERROR(VLOOKUP(B94,'Core Indicators'!$E$3:$G$9906,3,FALSE),"x")</f>
        <v>x</v>
      </c>
      <c r="P94" s="267">
        <v>810</v>
      </c>
      <c r="Q94" s="261"/>
      <c r="R94" s="261"/>
      <c r="S94" s="261"/>
      <c r="T94" s="261"/>
      <c r="U94" s="261"/>
      <c r="V94" s="261"/>
      <c r="W94" s="261"/>
      <c r="X94" s="261"/>
      <c r="Y94" s="261"/>
      <c r="Z94" s="261"/>
      <c r="AA94" s="261"/>
      <c r="AB94" s="261"/>
      <c r="AC94" s="261"/>
      <c r="AD94" s="261"/>
      <c r="AE94" s="261"/>
      <c r="AF94" s="261"/>
      <c r="AG94" s="261"/>
      <c r="AH94" s="261"/>
      <c r="AI94" s="261"/>
      <c r="AJ94" s="261"/>
      <c r="AK94" s="261"/>
      <c r="AL94" s="261"/>
      <c r="AM94" s="261"/>
      <c r="AN94" s="261"/>
      <c r="AO94" s="261"/>
      <c r="AP94" s="261"/>
      <c r="AQ94" s="261"/>
      <c r="AR94" s="261"/>
      <c r="AS94" s="261"/>
      <c r="AT94" s="261"/>
      <c r="AU94" s="261"/>
      <c r="AV94" s="261"/>
      <c r="AW94" s="261"/>
      <c r="AX94" s="261"/>
      <c r="AY94" s="261"/>
      <c r="AZ94" s="261"/>
      <c r="BA94" s="261"/>
      <c r="BB94" s="261"/>
      <c r="BC94" s="261"/>
      <c r="BD94" s="261"/>
      <c r="BE94" s="261"/>
      <c r="BF94" s="261"/>
      <c r="BG94" s="261"/>
      <c r="BH94" s="261"/>
      <c r="BI94" s="261"/>
      <c r="BJ94" s="261"/>
      <c r="BK94" s="261"/>
      <c r="BL94" s="261"/>
      <c r="BM94" s="261"/>
      <c r="BN94" s="261"/>
      <c r="BO94" s="261"/>
      <c r="BP94" s="261"/>
      <c r="BQ94" s="261"/>
      <c r="BR94" s="261"/>
      <c r="BS94" s="261"/>
      <c r="BT94" s="261"/>
      <c r="BU94" s="261"/>
      <c r="BV94" s="261"/>
      <c r="BW94" s="261"/>
      <c r="BX94" s="261"/>
      <c r="BY94" s="261"/>
      <c r="BZ94" s="261"/>
      <c r="CA94" s="261"/>
      <c r="CB94" s="261"/>
      <c r="CC94" s="261"/>
      <c r="CD94" s="261"/>
      <c r="CE94" s="261"/>
      <c r="CF94" s="261"/>
      <c r="CG94" s="261"/>
      <c r="CH94" s="261"/>
      <c r="CI94" s="261"/>
      <c r="CJ94" s="261"/>
      <c r="CK94" s="261"/>
      <c r="CL94" s="261"/>
      <c r="CM94" s="261"/>
      <c r="CN94" s="261"/>
      <c r="CO94" s="261"/>
      <c r="CP94" s="261"/>
      <c r="CQ94" s="261"/>
      <c r="CR94" s="261"/>
      <c r="CS94" s="261"/>
      <c r="CT94" s="261"/>
      <c r="CU94" s="261"/>
      <c r="CV94" s="261"/>
      <c r="CW94" s="261"/>
      <c r="CX94" s="261"/>
      <c r="CY94" s="261"/>
      <c r="CZ94" s="261"/>
      <c r="DA94" s="261"/>
      <c r="DB94" s="261"/>
      <c r="DC94" s="261"/>
      <c r="DD94" s="261"/>
      <c r="DE94" s="261"/>
      <c r="DF94" s="261"/>
      <c r="DG94" s="261"/>
      <c r="DH94" s="261"/>
      <c r="DI94" s="261"/>
      <c r="DJ94" s="261"/>
      <c r="DK94" s="261"/>
      <c r="DL94" s="261"/>
    </row>
    <row r="95" spans="1:116" x14ac:dyDescent="0.25">
      <c r="A95" s="262" t="s">
        <v>8817</v>
      </c>
      <c r="B95" s="263" t="s">
        <v>8818</v>
      </c>
      <c r="C95" s="266">
        <v>0</v>
      </c>
      <c r="D95" s="267">
        <v>13</v>
      </c>
      <c r="E95" s="266">
        <v>0</v>
      </c>
      <c r="F95" s="266" t="s">
        <v>14</v>
      </c>
      <c r="G95" s="266" t="s">
        <v>14</v>
      </c>
      <c r="H95" s="266" t="s">
        <v>14</v>
      </c>
      <c r="I95" s="267">
        <v>0</v>
      </c>
      <c r="J95" s="267" t="str">
        <f>IFERROR(VLOOKUP($B95,'Core Indicators'!$E$3:$EU$906,147,FALSE),"x")</f>
        <v>x</v>
      </c>
      <c r="K95" s="268">
        <v>0.4797953069</v>
      </c>
      <c r="L95" s="266" t="s">
        <v>14</v>
      </c>
      <c r="M95" s="267">
        <v>89</v>
      </c>
      <c r="N95" s="267" t="s">
        <v>14</v>
      </c>
      <c r="O95" s="267" t="str">
        <f>IFERROR(VLOOKUP(B95,'Core Indicators'!$E$3:$G$9906,3,FALSE),"x")</f>
        <v>x</v>
      </c>
      <c r="P95" s="267">
        <v>260</v>
      </c>
      <c r="Q95" s="261"/>
      <c r="R95" s="261"/>
      <c r="S95" s="261"/>
      <c r="T95" s="261"/>
      <c r="U95" s="261"/>
      <c r="V95" s="261"/>
      <c r="W95" s="261"/>
      <c r="X95" s="261"/>
      <c r="Y95" s="261"/>
      <c r="Z95" s="261"/>
      <c r="AA95" s="261"/>
      <c r="AB95" s="261"/>
      <c r="AC95" s="261"/>
      <c r="AD95" s="261"/>
      <c r="AE95" s="261"/>
      <c r="AF95" s="261"/>
      <c r="AG95" s="261"/>
      <c r="AH95" s="261"/>
      <c r="AI95" s="261"/>
      <c r="AJ95" s="261"/>
      <c r="AK95" s="261"/>
      <c r="AL95" s="261"/>
      <c r="AM95" s="261"/>
      <c r="AN95" s="261"/>
      <c r="AO95" s="261"/>
      <c r="AP95" s="261"/>
      <c r="AQ95" s="261"/>
      <c r="AR95" s="261"/>
      <c r="AS95" s="261"/>
      <c r="AT95" s="261"/>
      <c r="AU95" s="261"/>
      <c r="AV95" s="261"/>
      <c r="AW95" s="261"/>
      <c r="AX95" s="261"/>
      <c r="AY95" s="261"/>
      <c r="AZ95" s="261"/>
      <c r="BA95" s="261"/>
      <c r="BB95" s="261"/>
      <c r="BC95" s="261"/>
      <c r="BD95" s="261"/>
      <c r="BE95" s="261"/>
      <c r="BF95" s="261"/>
      <c r="BG95" s="261"/>
      <c r="BH95" s="261"/>
      <c r="BI95" s="261"/>
      <c r="BJ95" s="261"/>
      <c r="BK95" s="261"/>
      <c r="BL95" s="261"/>
      <c r="BM95" s="261"/>
      <c r="BN95" s="261"/>
      <c r="BO95" s="261"/>
      <c r="BP95" s="261"/>
      <c r="BQ95" s="261"/>
      <c r="BR95" s="261"/>
      <c r="BS95" s="261"/>
      <c r="BT95" s="261"/>
      <c r="BU95" s="261"/>
      <c r="BV95" s="261"/>
      <c r="BW95" s="261"/>
      <c r="BX95" s="261"/>
      <c r="BY95" s="261"/>
      <c r="BZ95" s="261"/>
      <c r="CA95" s="261"/>
      <c r="CB95" s="261"/>
      <c r="CC95" s="261"/>
      <c r="CD95" s="261"/>
      <c r="CE95" s="261"/>
      <c r="CF95" s="261"/>
      <c r="CG95" s="261"/>
      <c r="CH95" s="261"/>
      <c r="CI95" s="261"/>
      <c r="CJ95" s="261"/>
      <c r="CK95" s="261"/>
      <c r="CL95" s="261"/>
      <c r="CM95" s="261"/>
      <c r="CN95" s="261"/>
      <c r="CO95" s="261"/>
      <c r="CP95" s="261"/>
      <c r="CQ95" s="261"/>
      <c r="CR95" s="261"/>
      <c r="CS95" s="261"/>
      <c r="CT95" s="261"/>
      <c r="CU95" s="261"/>
      <c r="CV95" s="261"/>
      <c r="CW95" s="261"/>
      <c r="CX95" s="261"/>
      <c r="CY95" s="261"/>
      <c r="CZ95" s="261"/>
      <c r="DA95" s="261"/>
      <c r="DB95" s="261"/>
      <c r="DC95" s="261"/>
      <c r="DD95" s="261"/>
      <c r="DE95" s="261"/>
      <c r="DF95" s="261"/>
      <c r="DG95" s="261"/>
      <c r="DH95" s="261"/>
      <c r="DI95" s="261"/>
      <c r="DJ95" s="261"/>
      <c r="DK95" s="261"/>
      <c r="DL95" s="261"/>
    </row>
    <row r="96" spans="1:116" x14ac:dyDescent="0.25">
      <c r="A96" s="262" t="s">
        <v>8819</v>
      </c>
      <c r="B96" s="263" t="s">
        <v>8820</v>
      </c>
      <c r="C96" s="266">
        <v>0</v>
      </c>
      <c r="D96" s="267">
        <v>10</v>
      </c>
      <c r="E96" s="266">
        <v>0</v>
      </c>
      <c r="F96" s="266">
        <v>8.6</v>
      </c>
      <c r="G96" s="266">
        <v>5.75736331E-2</v>
      </c>
      <c r="H96" s="266">
        <v>31.4</v>
      </c>
      <c r="I96" s="267">
        <v>0</v>
      </c>
      <c r="J96" s="267" t="str">
        <f>IFERROR(VLOOKUP($B96,'Core Indicators'!$E$3:$EU$906,147,FALSE),"x")</f>
        <v>x</v>
      </c>
      <c r="K96" s="268">
        <v>1.194070816</v>
      </c>
      <c r="L96" s="266">
        <v>8.5</v>
      </c>
      <c r="M96" s="267">
        <v>83</v>
      </c>
      <c r="N96" s="267">
        <v>59</v>
      </c>
      <c r="O96" s="267" t="str">
        <f>IFERROR(VLOOKUP(B96,'Core Indicators'!$E$3:$G$9906,3,FALSE),"x")</f>
        <v>x</v>
      </c>
      <c r="P96" s="267">
        <v>97480</v>
      </c>
      <c r="Q96" s="261"/>
      <c r="R96" s="261"/>
      <c r="S96" s="261"/>
      <c r="T96" s="261"/>
      <c r="U96" s="261"/>
      <c r="V96" s="261"/>
      <c r="W96" s="261"/>
      <c r="X96" s="261"/>
      <c r="Y96" s="261"/>
      <c r="Z96" s="261"/>
      <c r="AA96" s="261"/>
      <c r="AB96" s="261"/>
      <c r="AC96" s="261"/>
      <c r="AD96" s="261"/>
      <c r="AE96" s="261"/>
      <c r="AF96" s="261"/>
      <c r="AG96" s="261"/>
      <c r="AH96" s="261"/>
      <c r="AI96" s="261"/>
      <c r="AJ96" s="261"/>
      <c r="AK96" s="261"/>
      <c r="AL96" s="261"/>
      <c r="AM96" s="261"/>
      <c r="AN96" s="261"/>
      <c r="AO96" s="261"/>
      <c r="AP96" s="261"/>
      <c r="AQ96" s="261"/>
      <c r="AR96" s="261"/>
      <c r="AS96" s="261"/>
      <c r="AT96" s="261"/>
      <c r="AU96" s="261"/>
      <c r="AV96" s="261"/>
      <c r="AW96" s="261"/>
      <c r="AX96" s="261"/>
      <c r="AY96" s="261"/>
      <c r="AZ96" s="261"/>
      <c r="BA96" s="261"/>
      <c r="BB96" s="261"/>
      <c r="BC96" s="261"/>
      <c r="BD96" s="261"/>
      <c r="BE96" s="261"/>
      <c r="BF96" s="261"/>
      <c r="BG96" s="261"/>
      <c r="BH96" s="261"/>
      <c r="BI96" s="261"/>
      <c r="BJ96" s="261"/>
      <c r="BK96" s="261"/>
      <c r="BL96" s="261"/>
      <c r="BM96" s="261"/>
      <c r="BN96" s="261"/>
      <c r="BO96" s="261"/>
      <c r="BP96" s="261"/>
      <c r="BQ96" s="261"/>
      <c r="BR96" s="261"/>
      <c r="BS96" s="261"/>
      <c r="BT96" s="261"/>
      <c r="BU96" s="261"/>
      <c r="BV96" s="261"/>
      <c r="BW96" s="261"/>
      <c r="BX96" s="261"/>
      <c r="BY96" s="261"/>
      <c r="BZ96" s="261"/>
      <c r="CA96" s="261"/>
      <c r="CB96" s="261"/>
      <c r="CC96" s="261"/>
      <c r="CD96" s="261"/>
      <c r="CE96" s="261"/>
      <c r="CF96" s="261"/>
      <c r="CG96" s="261"/>
      <c r="CH96" s="261"/>
      <c r="CI96" s="261"/>
      <c r="CJ96" s="261"/>
      <c r="CK96" s="261"/>
      <c r="CL96" s="261"/>
      <c r="CM96" s="261"/>
      <c r="CN96" s="261"/>
      <c r="CO96" s="261"/>
      <c r="CP96" s="261"/>
      <c r="CQ96" s="261"/>
      <c r="CR96" s="261"/>
      <c r="CS96" s="261"/>
      <c r="CT96" s="261"/>
      <c r="CU96" s="261"/>
      <c r="CV96" s="261"/>
      <c r="CW96" s="261"/>
      <c r="CX96" s="261"/>
      <c r="CY96" s="261"/>
      <c r="CZ96" s="261"/>
      <c r="DA96" s="261"/>
      <c r="DB96" s="261"/>
      <c r="DC96" s="261"/>
      <c r="DD96" s="261"/>
      <c r="DE96" s="261"/>
      <c r="DF96" s="261"/>
      <c r="DG96" s="261"/>
      <c r="DH96" s="261"/>
      <c r="DI96" s="261"/>
      <c r="DJ96" s="261"/>
      <c r="DK96" s="261"/>
      <c r="DL96" s="261"/>
    </row>
    <row r="97" spans="1:116" x14ac:dyDescent="0.25">
      <c r="A97" s="262" t="s">
        <v>8821</v>
      </c>
      <c r="B97" s="263" t="s">
        <v>8822</v>
      </c>
      <c r="C97" s="266">
        <v>0.93409999830000001</v>
      </c>
      <c r="D97" s="267">
        <v>5</v>
      </c>
      <c r="E97" s="266">
        <v>0.15</v>
      </c>
      <c r="F97" s="266">
        <v>4.7</v>
      </c>
      <c r="G97" s="266">
        <v>0.24530015899999999</v>
      </c>
      <c r="H97" s="266" t="s">
        <v>14</v>
      </c>
      <c r="I97" s="267">
        <v>1</v>
      </c>
      <c r="J97" s="267" t="str">
        <f>IFERROR(VLOOKUP($B97,'Core Indicators'!$E$3:$EU$906,147,FALSE),"x")</f>
        <v>x</v>
      </c>
      <c r="K97" s="268">
        <v>0.2156739533</v>
      </c>
      <c r="L97" s="266">
        <v>5</v>
      </c>
      <c r="M97" s="267">
        <v>36</v>
      </c>
      <c r="N97" s="267">
        <v>40</v>
      </c>
      <c r="O97" s="267" t="str">
        <f>IFERROR(VLOOKUP(B97,'Core Indicators'!$E$3:$G$9906,3,FALSE),"x")</f>
        <v>x</v>
      </c>
      <c r="P97" s="267">
        <v>17820</v>
      </c>
      <c r="Q97" s="261"/>
      <c r="R97" s="261"/>
      <c r="S97" s="261"/>
      <c r="T97" s="261"/>
      <c r="U97" s="261"/>
      <c r="V97" s="261"/>
      <c r="W97" s="261"/>
      <c r="X97" s="261"/>
      <c r="Y97" s="261"/>
      <c r="Z97" s="261"/>
      <c r="AA97" s="261"/>
      <c r="AB97" s="261"/>
      <c r="AC97" s="261"/>
      <c r="AD97" s="261"/>
      <c r="AE97" s="261"/>
      <c r="AF97" s="261"/>
      <c r="AG97" s="261"/>
      <c r="AH97" s="261"/>
      <c r="AI97" s="261"/>
      <c r="AJ97" s="261"/>
      <c r="AK97" s="261"/>
      <c r="AL97" s="261"/>
      <c r="AM97" s="261"/>
      <c r="AN97" s="261"/>
      <c r="AO97" s="261"/>
      <c r="AP97" s="261"/>
      <c r="AQ97" s="261"/>
      <c r="AR97" s="261"/>
      <c r="AS97" s="261"/>
      <c r="AT97" s="261"/>
      <c r="AU97" s="261"/>
      <c r="AV97" s="261"/>
      <c r="AW97" s="261"/>
      <c r="AX97" s="261"/>
      <c r="AY97" s="261"/>
      <c r="AZ97" s="261"/>
      <c r="BA97" s="261"/>
      <c r="BB97" s="261"/>
      <c r="BC97" s="261"/>
      <c r="BD97" s="261"/>
      <c r="BE97" s="261"/>
      <c r="BF97" s="261"/>
      <c r="BG97" s="261"/>
      <c r="BH97" s="261"/>
      <c r="BI97" s="261"/>
      <c r="BJ97" s="261"/>
      <c r="BK97" s="261"/>
      <c r="BL97" s="261"/>
      <c r="BM97" s="261"/>
      <c r="BN97" s="261"/>
      <c r="BO97" s="261"/>
      <c r="BP97" s="261"/>
      <c r="BQ97" s="261"/>
      <c r="BR97" s="261"/>
      <c r="BS97" s="261"/>
      <c r="BT97" s="261"/>
      <c r="BU97" s="261"/>
      <c r="BV97" s="261"/>
      <c r="BW97" s="261"/>
      <c r="BX97" s="261"/>
      <c r="BY97" s="261"/>
      <c r="BZ97" s="261"/>
      <c r="CA97" s="261"/>
      <c r="CB97" s="261"/>
      <c r="CC97" s="261"/>
      <c r="CD97" s="261"/>
      <c r="CE97" s="261"/>
      <c r="CF97" s="261"/>
      <c r="CG97" s="261"/>
      <c r="CH97" s="261"/>
      <c r="CI97" s="261"/>
      <c r="CJ97" s="261"/>
      <c r="CK97" s="261"/>
      <c r="CL97" s="261"/>
      <c r="CM97" s="261"/>
      <c r="CN97" s="261"/>
      <c r="CO97" s="261"/>
      <c r="CP97" s="261"/>
      <c r="CQ97" s="261"/>
      <c r="CR97" s="261"/>
      <c r="CS97" s="261"/>
      <c r="CT97" s="261"/>
      <c r="CU97" s="261"/>
      <c r="CV97" s="261"/>
      <c r="CW97" s="261"/>
      <c r="CX97" s="261"/>
      <c r="CY97" s="261"/>
      <c r="CZ97" s="261"/>
      <c r="DA97" s="261"/>
      <c r="DB97" s="261"/>
      <c r="DC97" s="261"/>
      <c r="DD97" s="261"/>
      <c r="DE97" s="261"/>
      <c r="DF97" s="261"/>
      <c r="DG97" s="261"/>
      <c r="DH97" s="261"/>
      <c r="DI97" s="261"/>
      <c r="DJ97" s="261"/>
      <c r="DK97" s="261"/>
      <c r="DL97" s="261"/>
    </row>
    <row r="98" spans="1:116" x14ac:dyDescent="0.25">
      <c r="A98" s="262" t="s">
        <v>8823</v>
      </c>
      <c r="B98" s="263" t="s">
        <v>8824</v>
      </c>
      <c r="C98" s="266">
        <v>0.64979998859999999</v>
      </c>
      <c r="D98" s="267">
        <v>2</v>
      </c>
      <c r="E98" s="266">
        <v>0.39700000000000002</v>
      </c>
      <c r="F98" s="266">
        <v>2.9666666667000001</v>
      </c>
      <c r="G98" s="266">
        <v>0.46313362470000002</v>
      </c>
      <c r="H98" s="266">
        <v>38.799999999999997</v>
      </c>
      <c r="I98" s="267">
        <v>3</v>
      </c>
      <c r="J98" s="267" t="str">
        <f>IFERROR(VLOOKUP($B98,'Core Indicators'!$E$3:$EU$906,147,FALSE),"x")</f>
        <v>x</v>
      </c>
      <c r="K98" s="268">
        <v>-0.9411007762000001</v>
      </c>
      <c r="L98" s="266">
        <v>2.25</v>
      </c>
      <c r="M98" s="267">
        <v>14</v>
      </c>
      <c r="N98" s="267">
        <v>29</v>
      </c>
      <c r="O98" s="267" t="str">
        <f>IFERROR(VLOOKUP(B98,'Core Indicators'!$E$3:$G$9906,3,FALSE),"x")</f>
        <v>x</v>
      </c>
      <c r="P98" s="267">
        <v>230800</v>
      </c>
      <c r="Q98" s="261"/>
      <c r="R98" s="261"/>
      <c r="S98" s="261"/>
      <c r="T98" s="261"/>
      <c r="U98" s="261"/>
      <c r="V98" s="261"/>
      <c r="W98" s="261"/>
      <c r="X98" s="261"/>
      <c r="Y98" s="261"/>
      <c r="Z98" s="261"/>
      <c r="AA98" s="261"/>
      <c r="AB98" s="261"/>
      <c r="AC98" s="261"/>
      <c r="AD98" s="261"/>
      <c r="AE98" s="261"/>
      <c r="AF98" s="261"/>
      <c r="AG98" s="261"/>
      <c r="AH98" s="261"/>
      <c r="AI98" s="261"/>
      <c r="AJ98" s="261"/>
      <c r="AK98" s="261"/>
      <c r="AL98" s="261"/>
      <c r="AM98" s="261"/>
      <c r="AN98" s="261"/>
      <c r="AO98" s="261"/>
      <c r="AP98" s="261"/>
      <c r="AQ98" s="261"/>
      <c r="AR98" s="261"/>
      <c r="AS98" s="261"/>
      <c r="AT98" s="261"/>
      <c r="AU98" s="261"/>
      <c r="AV98" s="261"/>
      <c r="AW98" s="261"/>
      <c r="AX98" s="261"/>
      <c r="AY98" s="261"/>
      <c r="AZ98" s="261"/>
      <c r="BA98" s="261"/>
      <c r="BB98" s="261"/>
      <c r="BC98" s="261"/>
      <c r="BD98" s="261"/>
      <c r="BE98" s="261"/>
      <c r="BF98" s="261"/>
      <c r="BG98" s="261"/>
      <c r="BH98" s="261"/>
      <c r="BI98" s="261"/>
      <c r="BJ98" s="261"/>
      <c r="BK98" s="261"/>
      <c r="BL98" s="261"/>
      <c r="BM98" s="261"/>
      <c r="BN98" s="261"/>
      <c r="BO98" s="261"/>
      <c r="BP98" s="261"/>
      <c r="BQ98" s="261"/>
      <c r="BR98" s="261"/>
      <c r="BS98" s="261"/>
      <c r="BT98" s="261"/>
      <c r="BU98" s="261"/>
      <c r="BV98" s="261"/>
      <c r="BW98" s="261"/>
      <c r="BX98" s="261"/>
      <c r="BY98" s="261"/>
      <c r="BZ98" s="261"/>
      <c r="CA98" s="261"/>
      <c r="CB98" s="261"/>
      <c r="CC98" s="261"/>
      <c r="CD98" s="261"/>
      <c r="CE98" s="261"/>
      <c r="CF98" s="261"/>
      <c r="CG98" s="261"/>
      <c r="CH98" s="261"/>
      <c r="CI98" s="261"/>
      <c r="CJ98" s="261"/>
      <c r="CK98" s="261"/>
      <c r="CL98" s="261"/>
      <c r="CM98" s="261"/>
      <c r="CN98" s="261"/>
      <c r="CO98" s="261"/>
      <c r="CP98" s="261"/>
      <c r="CQ98" s="261"/>
      <c r="CR98" s="261"/>
      <c r="CS98" s="261"/>
      <c r="CT98" s="261"/>
      <c r="CU98" s="261"/>
      <c r="CV98" s="261"/>
      <c r="CW98" s="261"/>
      <c r="CX98" s="261"/>
      <c r="CY98" s="261"/>
      <c r="CZ98" s="261"/>
      <c r="DA98" s="261"/>
      <c r="DB98" s="261"/>
      <c r="DC98" s="261"/>
      <c r="DD98" s="261"/>
      <c r="DE98" s="261"/>
      <c r="DF98" s="261"/>
      <c r="DG98" s="261"/>
      <c r="DH98" s="261"/>
      <c r="DI98" s="261"/>
      <c r="DJ98" s="261"/>
      <c r="DK98" s="261"/>
      <c r="DL98" s="261"/>
    </row>
    <row r="99" spans="1:116" x14ac:dyDescent="0.25">
      <c r="A99" s="262" t="s">
        <v>1011</v>
      </c>
      <c r="B99" s="263" t="s">
        <v>8825</v>
      </c>
      <c r="C99" s="266">
        <v>0.81310000439999996</v>
      </c>
      <c r="D99" s="267">
        <v>6</v>
      </c>
      <c r="E99" s="266">
        <v>0.1</v>
      </c>
      <c r="F99" s="266">
        <v>5.3</v>
      </c>
      <c r="G99" s="266">
        <v>0.36244894649999998</v>
      </c>
      <c r="H99" s="266">
        <v>31.8</v>
      </c>
      <c r="I99" s="267">
        <v>3</v>
      </c>
      <c r="J99" s="267">
        <f>IFERROR(VLOOKUP($B99,'Core Indicators'!$E$3:$EU$906,147,FALSE),"x")</f>
        <v>9</v>
      </c>
      <c r="K99" s="268">
        <v>-0.85828012230000006</v>
      </c>
      <c r="L99" s="266">
        <v>4.75</v>
      </c>
      <c r="M99" s="267">
        <v>44</v>
      </c>
      <c r="N99" s="267">
        <v>28</v>
      </c>
      <c r="O99" s="267">
        <f>IFERROR(VLOOKUP(B99,'Core Indicators'!$E$3:$G$9906,3,FALSE),"x")</f>
        <v>6769000</v>
      </c>
      <c r="P99" s="267">
        <v>10230</v>
      </c>
      <c r="Q99" s="261"/>
      <c r="R99" s="261"/>
      <c r="S99" s="261"/>
      <c r="T99" s="261"/>
      <c r="U99" s="261"/>
      <c r="V99" s="261"/>
      <c r="W99" s="261"/>
      <c r="X99" s="261"/>
      <c r="Y99" s="261"/>
      <c r="Z99" s="261"/>
      <c r="AA99" s="261"/>
      <c r="AB99" s="261"/>
      <c r="AC99" s="261"/>
      <c r="AD99" s="261"/>
      <c r="AE99" s="261"/>
      <c r="AF99" s="261"/>
      <c r="AG99" s="261"/>
      <c r="AH99" s="261"/>
      <c r="AI99" s="261"/>
      <c r="AJ99" s="261"/>
      <c r="AK99" s="261"/>
      <c r="AL99" s="261"/>
      <c r="AM99" s="261"/>
      <c r="AN99" s="261"/>
      <c r="AO99" s="261"/>
      <c r="AP99" s="261"/>
      <c r="AQ99" s="261"/>
      <c r="AR99" s="261"/>
      <c r="AS99" s="261"/>
      <c r="AT99" s="261"/>
      <c r="AU99" s="261"/>
      <c r="AV99" s="261"/>
      <c r="AW99" s="261"/>
      <c r="AX99" s="261"/>
      <c r="AY99" s="261"/>
      <c r="AZ99" s="261"/>
      <c r="BA99" s="261"/>
      <c r="BB99" s="261"/>
      <c r="BC99" s="261"/>
      <c r="BD99" s="261"/>
      <c r="BE99" s="261"/>
      <c r="BF99" s="261"/>
      <c r="BG99" s="261"/>
      <c r="BH99" s="261"/>
      <c r="BI99" s="261"/>
      <c r="BJ99" s="261"/>
      <c r="BK99" s="261"/>
      <c r="BL99" s="261"/>
      <c r="BM99" s="261"/>
      <c r="BN99" s="261"/>
      <c r="BO99" s="261"/>
      <c r="BP99" s="261"/>
      <c r="BQ99" s="261"/>
      <c r="BR99" s="261"/>
      <c r="BS99" s="261"/>
      <c r="BT99" s="261"/>
      <c r="BU99" s="261"/>
      <c r="BV99" s="261"/>
      <c r="BW99" s="261"/>
      <c r="BX99" s="261"/>
      <c r="BY99" s="261"/>
      <c r="BZ99" s="261"/>
      <c r="CA99" s="261"/>
      <c r="CB99" s="261"/>
      <c r="CC99" s="261"/>
      <c r="CD99" s="261"/>
      <c r="CE99" s="261"/>
      <c r="CF99" s="261"/>
      <c r="CG99" s="261"/>
      <c r="CH99" s="261"/>
      <c r="CI99" s="261"/>
      <c r="CJ99" s="261"/>
      <c r="CK99" s="261"/>
      <c r="CL99" s="261"/>
      <c r="CM99" s="261"/>
      <c r="CN99" s="261"/>
      <c r="CO99" s="261"/>
      <c r="CP99" s="261"/>
      <c r="CQ99" s="261"/>
      <c r="CR99" s="261"/>
      <c r="CS99" s="261"/>
      <c r="CT99" s="261"/>
      <c r="CU99" s="261"/>
      <c r="CV99" s="261"/>
      <c r="CW99" s="261"/>
      <c r="CX99" s="261"/>
      <c r="CY99" s="261"/>
      <c r="CZ99" s="261"/>
      <c r="DA99" s="261"/>
      <c r="DB99" s="261"/>
      <c r="DC99" s="261"/>
      <c r="DD99" s="261"/>
      <c r="DE99" s="261"/>
      <c r="DF99" s="261"/>
      <c r="DG99" s="261"/>
      <c r="DH99" s="261"/>
      <c r="DI99" s="261"/>
      <c r="DJ99" s="261"/>
      <c r="DK99" s="261"/>
      <c r="DL99" s="261"/>
    </row>
    <row r="100" spans="1:116" x14ac:dyDescent="0.25">
      <c r="A100" s="262" t="s">
        <v>8826</v>
      </c>
      <c r="B100" s="263" t="s">
        <v>8827</v>
      </c>
      <c r="C100" s="266">
        <v>0.98551100019999993</v>
      </c>
      <c r="D100" s="267">
        <v>11</v>
      </c>
      <c r="E100" s="266">
        <v>0</v>
      </c>
      <c r="F100" s="266">
        <v>6.6</v>
      </c>
      <c r="G100" s="266">
        <v>0.65102151679999998</v>
      </c>
      <c r="H100" s="266">
        <v>35.299999999999997</v>
      </c>
      <c r="I100" s="267">
        <v>0</v>
      </c>
      <c r="J100" s="267" t="str">
        <f>IFERROR(VLOOKUP($B100,'Core Indicators'!$E$3:$EU$906,147,FALSE),"x")</f>
        <v>x</v>
      </c>
      <c r="K100" s="268">
        <v>-0.99521124360000002</v>
      </c>
      <c r="L100" s="266">
        <v>5.5</v>
      </c>
      <c r="M100" s="267">
        <v>60</v>
      </c>
      <c r="N100" s="267">
        <v>28</v>
      </c>
      <c r="O100" s="267" t="str">
        <f>IFERROR(VLOOKUP(B100,'Core Indicators'!$E$3:$G$9906,3,FALSE),"x")</f>
        <v>x</v>
      </c>
      <c r="P100" s="267">
        <v>96320</v>
      </c>
      <c r="Q100" s="261"/>
      <c r="R100" s="261"/>
      <c r="S100" s="261"/>
      <c r="T100" s="261"/>
      <c r="U100" s="261"/>
      <c r="V100" s="261"/>
      <c r="W100" s="261"/>
      <c r="X100" s="261"/>
      <c r="Y100" s="261"/>
      <c r="Z100" s="261"/>
      <c r="AA100" s="261"/>
      <c r="AB100" s="261"/>
      <c r="AC100" s="261"/>
      <c r="AD100" s="261"/>
      <c r="AE100" s="261"/>
      <c r="AF100" s="261"/>
      <c r="AG100" s="261"/>
      <c r="AH100" s="261"/>
      <c r="AI100" s="261"/>
      <c r="AJ100" s="261"/>
      <c r="AK100" s="261"/>
      <c r="AL100" s="261"/>
      <c r="AM100" s="261"/>
      <c r="AN100" s="261"/>
      <c r="AO100" s="261"/>
      <c r="AP100" s="261"/>
      <c r="AQ100" s="261"/>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1"/>
      <c r="BN100" s="261"/>
      <c r="BO100" s="261"/>
      <c r="BP100" s="261"/>
      <c r="BQ100" s="261"/>
      <c r="BR100" s="261"/>
      <c r="BS100" s="261"/>
      <c r="BT100" s="261"/>
      <c r="BU100" s="261"/>
      <c r="BV100" s="261"/>
      <c r="BW100" s="261"/>
      <c r="BX100" s="261"/>
      <c r="BY100" s="261"/>
      <c r="BZ100" s="261"/>
      <c r="CA100" s="261"/>
      <c r="CB100" s="261"/>
      <c r="CC100" s="261"/>
      <c r="CD100" s="261"/>
      <c r="CE100" s="261"/>
      <c r="CF100" s="261"/>
      <c r="CG100" s="261"/>
      <c r="CH100" s="261"/>
      <c r="CI100" s="261"/>
      <c r="CJ100" s="261"/>
      <c r="CK100" s="261"/>
      <c r="CL100" s="261"/>
      <c r="CM100" s="261"/>
      <c r="CN100" s="261"/>
      <c r="CO100" s="261"/>
      <c r="CP100" s="261"/>
      <c r="CQ100" s="261"/>
      <c r="CR100" s="261"/>
      <c r="CS100" s="261"/>
      <c r="CT100" s="261"/>
      <c r="CU100" s="261"/>
      <c r="CV100" s="261"/>
      <c r="CW100" s="261"/>
      <c r="CX100" s="261"/>
      <c r="CY100" s="261"/>
      <c r="CZ100" s="261"/>
      <c r="DA100" s="261"/>
      <c r="DB100" s="261"/>
      <c r="DC100" s="261"/>
      <c r="DD100" s="261"/>
      <c r="DE100" s="261"/>
      <c r="DF100" s="261"/>
      <c r="DG100" s="261"/>
      <c r="DH100" s="261"/>
      <c r="DI100" s="261"/>
      <c r="DJ100" s="261"/>
      <c r="DK100" s="261"/>
      <c r="DL100" s="261"/>
    </row>
    <row r="101" spans="1:116" x14ac:dyDescent="0.25">
      <c r="A101" s="262" t="s">
        <v>132</v>
      </c>
      <c r="B101" s="263" t="s">
        <v>8828</v>
      </c>
      <c r="C101" s="266">
        <v>0.27512803019999998</v>
      </c>
      <c r="D101" s="267">
        <v>1</v>
      </c>
      <c r="E101" s="266">
        <v>0</v>
      </c>
      <c r="F101" s="266">
        <v>2.4500000000000002</v>
      </c>
      <c r="G101" s="266">
        <v>0.1717677189</v>
      </c>
      <c r="H101" s="266" t="s">
        <v>14</v>
      </c>
      <c r="I101" s="267">
        <v>3</v>
      </c>
      <c r="J101" s="267">
        <f>IFERROR(VLOOKUP($B101,'Core Indicators'!$E$3:$EU$906,147,FALSE),"x")</f>
        <v>703</v>
      </c>
      <c r="K101" s="268">
        <v>-1.8480540513999999</v>
      </c>
      <c r="L101" s="266">
        <v>2.75</v>
      </c>
      <c r="M101" s="267">
        <v>9</v>
      </c>
      <c r="N101" s="267">
        <v>18</v>
      </c>
      <c r="O101" s="267">
        <f>IFERROR(VLOOKUP(B101,'Core Indicators'!$E$3:$G$9906,3,FALSE),"x")</f>
        <v>6871000</v>
      </c>
      <c r="P101" s="267">
        <v>1759540</v>
      </c>
      <c r="Q101" s="261"/>
      <c r="R101" s="261"/>
      <c r="S101" s="261"/>
      <c r="T101" s="261"/>
      <c r="U101" s="261"/>
      <c r="V101" s="261"/>
      <c r="W101" s="261"/>
      <c r="X101" s="261"/>
      <c r="Y101" s="261"/>
      <c r="Z101" s="261"/>
      <c r="AA101" s="261"/>
      <c r="AB101" s="261"/>
      <c r="AC101" s="261"/>
      <c r="AD101" s="261"/>
      <c r="AE101" s="261"/>
      <c r="AF101" s="261"/>
      <c r="AG101" s="261"/>
      <c r="AH101" s="261"/>
      <c r="AI101" s="261"/>
      <c r="AJ101" s="261"/>
      <c r="AK101" s="261"/>
      <c r="AL101" s="261"/>
      <c r="AM101" s="261"/>
      <c r="AN101" s="261"/>
      <c r="AO101" s="261"/>
      <c r="AP101" s="261"/>
      <c r="AQ101" s="261"/>
      <c r="AR101" s="261"/>
      <c r="AS101" s="261"/>
      <c r="AT101" s="261"/>
      <c r="AU101" s="261"/>
      <c r="AV101" s="261"/>
      <c r="AW101" s="261"/>
      <c r="AX101" s="261"/>
      <c r="AY101" s="261"/>
      <c r="AZ101" s="261"/>
      <c r="BA101" s="261"/>
      <c r="BB101" s="261"/>
      <c r="BC101" s="261"/>
      <c r="BD101" s="261"/>
      <c r="BE101" s="261"/>
      <c r="BF101" s="261"/>
      <c r="BG101" s="261"/>
      <c r="BH101" s="261"/>
      <c r="BI101" s="261"/>
      <c r="BJ101" s="261"/>
      <c r="BK101" s="261"/>
      <c r="BL101" s="261"/>
      <c r="BM101" s="261"/>
      <c r="BN101" s="261"/>
      <c r="BO101" s="261"/>
      <c r="BP101" s="261"/>
      <c r="BQ101" s="261"/>
      <c r="BR101" s="261"/>
      <c r="BS101" s="261"/>
      <c r="BT101" s="261"/>
      <c r="BU101" s="261"/>
      <c r="BV101" s="261"/>
      <c r="BW101" s="261"/>
      <c r="BX101" s="261"/>
      <c r="BY101" s="261"/>
      <c r="BZ101" s="261"/>
      <c r="CA101" s="261"/>
      <c r="CB101" s="261"/>
      <c r="CC101" s="261"/>
      <c r="CD101" s="261"/>
      <c r="CE101" s="261"/>
      <c r="CF101" s="261"/>
      <c r="CG101" s="261"/>
      <c r="CH101" s="261"/>
      <c r="CI101" s="261"/>
      <c r="CJ101" s="261"/>
      <c r="CK101" s="261"/>
      <c r="CL101" s="261"/>
      <c r="CM101" s="261"/>
      <c r="CN101" s="261"/>
      <c r="CO101" s="261"/>
      <c r="CP101" s="261"/>
      <c r="CQ101" s="261"/>
      <c r="CR101" s="261"/>
      <c r="CS101" s="261"/>
      <c r="CT101" s="261"/>
      <c r="CU101" s="261"/>
      <c r="CV101" s="261"/>
      <c r="CW101" s="261"/>
      <c r="CX101" s="261"/>
      <c r="CY101" s="261"/>
      <c r="CZ101" s="261"/>
      <c r="DA101" s="261"/>
      <c r="DB101" s="261"/>
      <c r="DC101" s="261"/>
      <c r="DD101" s="261"/>
      <c r="DE101" s="261"/>
      <c r="DF101" s="261"/>
      <c r="DG101" s="261"/>
      <c r="DH101" s="261"/>
      <c r="DI101" s="261"/>
      <c r="DJ101" s="261"/>
      <c r="DK101" s="261"/>
      <c r="DL101" s="261"/>
    </row>
    <row r="102" spans="1:116" x14ac:dyDescent="0.25">
      <c r="A102" s="262" t="s">
        <v>8829</v>
      </c>
      <c r="B102" s="263" t="s">
        <v>8830</v>
      </c>
      <c r="C102" s="266">
        <v>0</v>
      </c>
      <c r="D102" s="267">
        <v>12</v>
      </c>
      <c r="E102" s="266">
        <v>0</v>
      </c>
      <c r="F102" s="266" t="s">
        <v>14</v>
      </c>
      <c r="G102" s="266">
        <v>0.33299378600000001</v>
      </c>
      <c r="H102" s="266">
        <v>51.2</v>
      </c>
      <c r="I102" s="267">
        <v>0</v>
      </c>
      <c r="J102" s="267" t="str">
        <f>IFERROR(VLOOKUP($B102,'Core Indicators'!$E$3:$EU$906,147,FALSE),"x")</f>
        <v>x</v>
      </c>
      <c r="K102" s="268">
        <v>0.569129467</v>
      </c>
      <c r="L102" s="266" t="s">
        <v>14</v>
      </c>
      <c r="M102" s="267">
        <v>92</v>
      </c>
      <c r="N102" s="267">
        <v>55</v>
      </c>
      <c r="O102" s="267" t="str">
        <f>IFERROR(VLOOKUP(B102,'Core Indicators'!$E$3:$G$9906,3,FALSE),"x")</f>
        <v>x</v>
      </c>
      <c r="P102" s="267">
        <v>610</v>
      </c>
      <c r="Q102" s="261"/>
      <c r="R102" s="261"/>
      <c r="S102" s="261"/>
      <c r="T102" s="261"/>
      <c r="U102" s="261"/>
      <c r="V102" s="261"/>
      <c r="W102" s="261"/>
      <c r="X102" s="261"/>
      <c r="Y102" s="261"/>
      <c r="Z102" s="261"/>
      <c r="AA102" s="261"/>
      <c r="AB102" s="261"/>
      <c r="AC102" s="261"/>
      <c r="AD102" s="261"/>
      <c r="AE102" s="261"/>
      <c r="AF102" s="261"/>
      <c r="AG102" s="261"/>
      <c r="AH102" s="261"/>
      <c r="AI102" s="261"/>
      <c r="AJ102" s="261"/>
      <c r="AK102" s="261"/>
      <c r="AL102" s="261"/>
      <c r="AM102" s="261"/>
      <c r="AN102" s="261"/>
      <c r="AO102" s="261"/>
      <c r="AP102" s="261"/>
      <c r="AQ102" s="261"/>
      <c r="AR102" s="261"/>
      <c r="AS102" s="261"/>
      <c r="AT102" s="261"/>
      <c r="AU102" s="261"/>
      <c r="AV102" s="261"/>
      <c r="AW102" s="261"/>
      <c r="AX102" s="261"/>
      <c r="AY102" s="261"/>
      <c r="AZ102" s="261"/>
      <c r="BA102" s="261"/>
      <c r="BB102" s="261"/>
      <c r="BC102" s="261"/>
      <c r="BD102" s="261"/>
      <c r="BE102" s="261"/>
      <c r="BF102" s="261"/>
      <c r="BG102" s="261"/>
      <c r="BH102" s="261"/>
      <c r="BI102" s="261"/>
      <c r="BJ102" s="261"/>
      <c r="BK102" s="261"/>
      <c r="BL102" s="261"/>
      <c r="BM102" s="261"/>
      <c r="BN102" s="261"/>
      <c r="BO102" s="261"/>
      <c r="BP102" s="261"/>
      <c r="BQ102" s="261"/>
      <c r="BR102" s="261"/>
      <c r="BS102" s="261"/>
      <c r="BT102" s="261"/>
      <c r="BU102" s="261"/>
      <c r="BV102" s="261"/>
      <c r="BW102" s="261"/>
      <c r="BX102" s="261"/>
      <c r="BY102" s="261"/>
      <c r="BZ102" s="261"/>
      <c r="CA102" s="261"/>
      <c r="CB102" s="261"/>
      <c r="CC102" s="261"/>
      <c r="CD102" s="261"/>
      <c r="CE102" s="261"/>
      <c r="CF102" s="261"/>
      <c r="CG102" s="261"/>
      <c r="CH102" s="261"/>
      <c r="CI102" s="261"/>
      <c r="CJ102" s="261"/>
      <c r="CK102" s="261"/>
      <c r="CL102" s="261"/>
      <c r="CM102" s="261"/>
      <c r="CN102" s="261"/>
      <c r="CO102" s="261"/>
      <c r="CP102" s="261"/>
      <c r="CQ102" s="261"/>
      <c r="CR102" s="261"/>
      <c r="CS102" s="261"/>
      <c r="CT102" s="261"/>
      <c r="CU102" s="261"/>
      <c r="CV102" s="261"/>
      <c r="CW102" s="261"/>
      <c r="CX102" s="261"/>
      <c r="CY102" s="261"/>
      <c r="CZ102" s="261"/>
      <c r="DA102" s="261"/>
      <c r="DB102" s="261"/>
      <c r="DC102" s="261"/>
      <c r="DD102" s="261"/>
      <c r="DE102" s="261"/>
      <c r="DF102" s="261"/>
      <c r="DG102" s="261"/>
      <c r="DH102" s="261"/>
      <c r="DI102" s="261"/>
      <c r="DJ102" s="261"/>
      <c r="DK102" s="261"/>
      <c r="DL102" s="261"/>
    </row>
    <row r="103" spans="1:116" x14ac:dyDescent="0.25">
      <c r="A103" s="262" t="s">
        <v>8831</v>
      </c>
      <c r="B103" s="263" t="s">
        <v>8832</v>
      </c>
      <c r="C103" s="266">
        <v>0</v>
      </c>
      <c r="D103" s="267">
        <v>12</v>
      </c>
      <c r="E103" s="266">
        <v>0</v>
      </c>
      <c r="F103" s="266" t="s">
        <v>14</v>
      </c>
      <c r="G103" s="266" t="s">
        <v>14</v>
      </c>
      <c r="H103" s="266" t="s">
        <v>14</v>
      </c>
      <c r="I103" s="267">
        <v>0</v>
      </c>
      <c r="J103" s="267" t="str">
        <f>IFERROR(VLOOKUP($B103,'Core Indicators'!$E$3:$EU$906,147,FALSE),"x")</f>
        <v>x</v>
      </c>
      <c r="K103" s="268">
        <v>1.6793329716000001</v>
      </c>
      <c r="L103" s="266" t="s">
        <v>14</v>
      </c>
      <c r="M103" s="267">
        <v>90</v>
      </c>
      <c r="N103" s="267" t="s">
        <v>14</v>
      </c>
      <c r="O103" s="267" t="str">
        <f>IFERROR(VLOOKUP(B103,'Core Indicators'!$E$3:$G$9906,3,FALSE),"x")</f>
        <v>x</v>
      </c>
      <c r="P103" s="267">
        <v>160</v>
      </c>
      <c r="Q103" s="261"/>
      <c r="R103" s="261"/>
      <c r="S103" s="261"/>
      <c r="T103" s="261"/>
      <c r="U103" s="261"/>
      <c r="V103" s="261"/>
      <c r="W103" s="261"/>
      <c r="X103" s="261"/>
      <c r="Y103" s="261"/>
      <c r="Z103" s="261"/>
      <c r="AA103" s="261"/>
      <c r="AB103" s="261"/>
      <c r="AC103" s="261"/>
      <c r="AD103" s="261"/>
      <c r="AE103" s="261"/>
      <c r="AF103" s="261"/>
      <c r="AG103" s="261"/>
      <c r="AH103" s="261"/>
      <c r="AI103" s="261"/>
      <c r="AJ103" s="261"/>
      <c r="AK103" s="261"/>
      <c r="AL103" s="261"/>
      <c r="AM103" s="261"/>
      <c r="AN103" s="261"/>
      <c r="AO103" s="261"/>
      <c r="AP103" s="261"/>
      <c r="AQ103" s="261"/>
      <c r="AR103" s="261"/>
      <c r="AS103" s="261"/>
      <c r="AT103" s="261"/>
      <c r="AU103" s="261"/>
      <c r="AV103" s="261"/>
      <c r="AW103" s="261"/>
      <c r="AX103" s="261"/>
      <c r="AY103" s="261"/>
      <c r="AZ103" s="261"/>
      <c r="BA103" s="261"/>
      <c r="BB103" s="261"/>
      <c r="BC103" s="261"/>
      <c r="BD103" s="261"/>
      <c r="BE103" s="261"/>
      <c r="BF103" s="261"/>
      <c r="BG103" s="261"/>
      <c r="BH103" s="261"/>
      <c r="BI103" s="261"/>
      <c r="BJ103" s="261"/>
      <c r="BK103" s="261"/>
      <c r="BL103" s="261"/>
      <c r="BM103" s="261"/>
      <c r="BN103" s="261"/>
      <c r="BO103" s="261"/>
      <c r="BP103" s="261"/>
      <c r="BQ103" s="261"/>
      <c r="BR103" s="261"/>
      <c r="BS103" s="261"/>
      <c r="BT103" s="261"/>
      <c r="BU103" s="261"/>
      <c r="BV103" s="261"/>
      <c r="BW103" s="261"/>
      <c r="BX103" s="261"/>
      <c r="BY103" s="261"/>
      <c r="BZ103" s="261"/>
      <c r="CA103" s="261"/>
      <c r="CB103" s="261"/>
      <c r="CC103" s="261"/>
      <c r="CD103" s="261"/>
      <c r="CE103" s="261"/>
      <c r="CF103" s="261"/>
      <c r="CG103" s="261"/>
      <c r="CH103" s="261"/>
      <c r="CI103" s="261"/>
      <c r="CJ103" s="261"/>
      <c r="CK103" s="261"/>
      <c r="CL103" s="261"/>
      <c r="CM103" s="261"/>
      <c r="CN103" s="261"/>
      <c r="CO103" s="261"/>
      <c r="CP103" s="261"/>
      <c r="CQ103" s="261"/>
      <c r="CR103" s="261"/>
      <c r="CS103" s="261"/>
      <c r="CT103" s="261"/>
      <c r="CU103" s="261"/>
      <c r="CV103" s="261"/>
      <c r="CW103" s="261"/>
      <c r="CX103" s="261"/>
      <c r="CY103" s="261"/>
      <c r="CZ103" s="261"/>
      <c r="DA103" s="261"/>
      <c r="DB103" s="261"/>
      <c r="DC103" s="261"/>
      <c r="DD103" s="261"/>
      <c r="DE103" s="261"/>
      <c r="DF103" s="261"/>
      <c r="DG103" s="261"/>
      <c r="DH103" s="261"/>
      <c r="DI103" s="261"/>
      <c r="DJ103" s="261"/>
      <c r="DK103" s="261"/>
      <c r="DL103" s="261"/>
    </row>
    <row r="104" spans="1:116" x14ac:dyDescent="0.25">
      <c r="A104" s="262" t="s">
        <v>1609</v>
      </c>
      <c r="B104" s="263" t="s">
        <v>8833</v>
      </c>
      <c r="C104" s="266">
        <v>0.41569999959999998</v>
      </c>
      <c r="D104" s="267">
        <v>5</v>
      </c>
      <c r="E104" s="266">
        <v>0.11</v>
      </c>
      <c r="F104" s="266">
        <v>6.65</v>
      </c>
      <c r="G104" s="266">
        <v>0.37970115970000001</v>
      </c>
      <c r="H104" s="266">
        <v>39.299999999999997</v>
      </c>
      <c r="I104" s="267">
        <v>3</v>
      </c>
      <c r="J104" s="267">
        <f>IFERROR(VLOOKUP($B104,'Core Indicators'!$E$3:$EU$906,147,FALSE),"x")</f>
        <v>3</v>
      </c>
      <c r="K104" s="268">
        <v>-1.1983425400000001E-2</v>
      </c>
      <c r="L104" s="266">
        <v>6.5</v>
      </c>
      <c r="M104" s="267">
        <v>55</v>
      </c>
      <c r="N104" s="267">
        <v>38</v>
      </c>
      <c r="O104" s="267">
        <f>IFERROR(VLOOKUP(B104,'Core Indicators'!$E$3:$G$9906,3,FALSE),"x")</f>
        <v>22156000</v>
      </c>
      <c r="P104" s="267">
        <v>62710</v>
      </c>
      <c r="Q104" s="261"/>
      <c r="R104" s="261"/>
      <c r="S104" s="261"/>
      <c r="T104" s="261"/>
      <c r="U104" s="261"/>
      <c r="V104" s="261"/>
      <c r="W104" s="261"/>
      <c r="X104" s="261"/>
      <c r="Y104" s="261"/>
      <c r="Z104" s="261"/>
      <c r="AA104" s="261"/>
      <c r="AB104" s="261"/>
      <c r="AC104" s="261"/>
      <c r="AD104" s="261"/>
      <c r="AE104" s="261"/>
      <c r="AF104" s="261"/>
      <c r="AG104" s="261"/>
      <c r="AH104" s="261"/>
      <c r="AI104" s="261"/>
      <c r="AJ104" s="261"/>
      <c r="AK104" s="261"/>
      <c r="AL104" s="261"/>
      <c r="AM104" s="261"/>
      <c r="AN104" s="261"/>
      <c r="AO104" s="261"/>
      <c r="AP104" s="261"/>
      <c r="AQ104" s="261"/>
      <c r="AR104" s="261"/>
      <c r="AS104" s="261"/>
      <c r="AT104" s="261"/>
      <c r="AU104" s="261"/>
      <c r="AV104" s="261"/>
      <c r="AW104" s="261"/>
      <c r="AX104" s="261"/>
      <c r="AY104" s="261"/>
      <c r="AZ104" s="261"/>
      <c r="BA104" s="261"/>
      <c r="BB104" s="261"/>
      <c r="BC104" s="261"/>
      <c r="BD104" s="261"/>
      <c r="BE104" s="261"/>
      <c r="BF104" s="261"/>
      <c r="BG104" s="261"/>
      <c r="BH104" s="261"/>
      <c r="BI104" s="261"/>
      <c r="BJ104" s="261"/>
      <c r="BK104" s="261"/>
      <c r="BL104" s="261"/>
      <c r="BM104" s="261"/>
      <c r="BN104" s="261"/>
      <c r="BO104" s="261"/>
      <c r="BP104" s="261"/>
      <c r="BQ104" s="261"/>
      <c r="BR104" s="261"/>
      <c r="BS104" s="261"/>
      <c r="BT104" s="261"/>
      <c r="BU104" s="261"/>
      <c r="BV104" s="261"/>
      <c r="BW104" s="261"/>
      <c r="BX104" s="261"/>
      <c r="BY104" s="261"/>
      <c r="BZ104" s="261"/>
      <c r="CA104" s="261"/>
      <c r="CB104" s="261"/>
      <c r="CC104" s="261"/>
      <c r="CD104" s="261"/>
      <c r="CE104" s="261"/>
      <c r="CF104" s="261"/>
      <c r="CG104" s="261"/>
      <c r="CH104" s="261"/>
      <c r="CI104" s="261"/>
      <c r="CJ104" s="261"/>
      <c r="CK104" s="261"/>
      <c r="CL104" s="261"/>
      <c r="CM104" s="261"/>
      <c r="CN104" s="261"/>
      <c r="CO104" s="261"/>
      <c r="CP104" s="261"/>
      <c r="CQ104" s="261"/>
      <c r="CR104" s="261"/>
      <c r="CS104" s="261"/>
      <c r="CT104" s="261"/>
      <c r="CU104" s="261"/>
      <c r="CV104" s="261"/>
      <c r="CW104" s="261"/>
      <c r="CX104" s="261"/>
      <c r="CY104" s="261"/>
      <c r="CZ104" s="261"/>
      <c r="DA104" s="261"/>
      <c r="DB104" s="261"/>
      <c r="DC104" s="261"/>
      <c r="DD104" s="261"/>
      <c r="DE104" s="261"/>
      <c r="DF104" s="261"/>
      <c r="DG104" s="261"/>
      <c r="DH104" s="261"/>
      <c r="DI104" s="261"/>
      <c r="DJ104" s="261"/>
      <c r="DK104" s="261"/>
      <c r="DL104" s="261"/>
    </row>
    <row r="105" spans="1:116" x14ac:dyDescent="0.25">
      <c r="A105" s="262" t="s">
        <v>8834</v>
      </c>
      <c r="B105" s="263" t="s">
        <v>8835</v>
      </c>
      <c r="C105" s="266">
        <v>0</v>
      </c>
      <c r="D105" s="267">
        <v>11</v>
      </c>
      <c r="E105" s="266">
        <v>0</v>
      </c>
      <c r="F105" s="266">
        <v>5.45</v>
      </c>
      <c r="G105" s="266">
        <v>0.54603114490000004</v>
      </c>
      <c r="H105" s="266">
        <v>44.9</v>
      </c>
      <c r="I105" s="267">
        <v>0</v>
      </c>
      <c r="J105" s="267" t="str">
        <f>IFERROR(VLOOKUP($B105,'Core Indicators'!$E$3:$EU$906,147,FALSE),"x")</f>
        <v>x</v>
      </c>
      <c r="K105" s="268">
        <v>-0.38059708479999999</v>
      </c>
      <c r="L105" s="266">
        <v>5</v>
      </c>
      <c r="M105" s="267">
        <v>63</v>
      </c>
      <c r="N105" s="267">
        <v>40</v>
      </c>
      <c r="O105" s="267" t="str">
        <f>IFERROR(VLOOKUP(B105,'Core Indicators'!$E$3:$G$9906,3,FALSE),"x")</f>
        <v>x</v>
      </c>
      <c r="P105" s="267">
        <v>30360</v>
      </c>
      <c r="Q105" s="261"/>
      <c r="R105" s="261"/>
      <c r="S105" s="261"/>
      <c r="T105" s="261"/>
      <c r="U105" s="261"/>
      <c r="V105" s="261"/>
      <c r="W105" s="261"/>
      <c r="X105" s="261"/>
      <c r="Y105" s="261"/>
      <c r="Z105" s="261"/>
      <c r="AA105" s="261"/>
      <c r="AB105" s="261"/>
      <c r="AC105" s="261"/>
      <c r="AD105" s="261"/>
      <c r="AE105" s="261"/>
      <c r="AF105" s="261"/>
      <c r="AG105" s="261"/>
      <c r="AH105" s="261"/>
      <c r="AI105" s="261"/>
      <c r="AJ105" s="261"/>
      <c r="AK105" s="261"/>
      <c r="AL105" s="261"/>
      <c r="AM105" s="261"/>
      <c r="AN105" s="261"/>
      <c r="AO105" s="261"/>
      <c r="AP105" s="261"/>
      <c r="AQ105" s="261"/>
      <c r="AR105" s="261"/>
      <c r="AS105" s="261"/>
      <c r="AT105" s="261"/>
      <c r="AU105" s="261"/>
      <c r="AV105" s="261"/>
      <c r="AW105" s="261"/>
      <c r="AX105" s="261"/>
      <c r="AY105" s="261"/>
      <c r="AZ105" s="261"/>
      <c r="BA105" s="261"/>
      <c r="BB105" s="261"/>
      <c r="BC105" s="261"/>
      <c r="BD105" s="261"/>
      <c r="BE105" s="261"/>
      <c r="BF105" s="261"/>
      <c r="BG105" s="261"/>
      <c r="BH105" s="261"/>
      <c r="BI105" s="261"/>
      <c r="BJ105" s="261"/>
      <c r="BK105" s="261"/>
      <c r="BL105" s="261"/>
      <c r="BM105" s="261"/>
      <c r="BN105" s="261"/>
      <c r="BO105" s="261"/>
      <c r="BP105" s="261"/>
      <c r="BQ105" s="261"/>
      <c r="BR105" s="261"/>
      <c r="BS105" s="261"/>
      <c r="BT105" s="261"/>
      <c r="BU105" s="261"/>
      <c r="BV105" s="261"/>
      <c r="BW105" s="261"/>
      <c r="BX105" s="261"/>
      <c r="BY105" s="261"/>
      <c r="BZ105" s="261"/>
      <c r="CA105" s="261"/>
      <c r="CB105" s="261"/>
      <c r="CC105" s="261"/>
      <c r="CD105" s="261"/>
      <c r="CE105" s="261"/>
      <c r="CF105" s="261"/>
      <c r="CG105" s="261"/>
      <c r="CH105" s="261"/>
      <c r="CI105" s="261"/>
      <c r="CJ105" s="261"/>
      <c r="CK105" s="261"/>
      <c r="CL105" s="261"/>
      <c r="CM105" s="261"/>
      <c r="CN105" s="261"/>
      <c r="CO105" s="261"/>
      <c r="CP105" s="261"/>
      <c r="CQ105" s="261"/>
      <c r="CR105" s="261"/>
      <c r="CS105" s="261"/>
      <c r="CT105" s="261"/>
      <c r="CU105" s="261"/>
      <c r="CV105" s="261"/>
      <c r="CW105" s="261"/>
      <c r="CX105" s="261"/>
      <c r="CY105" s="261"/>
      <c r="CZ105" s="261"/>
      <c r="DA105" s="261"/>
      <c r="DB105" s="261"/>
      <c r="DC105" s="261"/>
      <c r="DD105" s="261"/>
      <c r="DE105" s="261"/>
      <c r="DF105" s="261"/>
      <c r="DG105" s="261"/>
      <c r="DH105" s="261"/>
      <c r="DI105" s="261"/>
      <c r="DJ105" s="261"/>
      <c r="DK105" s="261"/>
      <c r="DL105" s="261"/>
    </row>
    <row r="106" spans="1:116" x14ac:dyDescent="0.25">
      <c r="A106" s="262" t="s">
        <v>8836</v>
      </c>
      <c r="B106" s="263" t="s">
        <v>8837</v>
      </c>
      <c r="C106" s="266">
        <v>0.28331598740000002</v>
      </c>
      <c r="D106" s="267">
        <v>9</v>
      </c>
      <c r="E106" s="266">
        <v>0.13</v>
      </c>
      <c r="F106" s="266">
        <v>9.5</v>
      </c>
      <c r="G106" s="266">
        <v>0.12419569599999999</v>
      </c>
      <c r="H106" s="266">
        <v>35.700000000000003</v>
      </c>
      <c r="I106" s="267">
        <v>0</v>
      </c>
      <c r="J106" s="267" t="str">
        <f>IFERROR(VLOOKUP($B106,'Core Indicators'!$E$3:$EU$906,147,FALSE),"x")</f>
        <v>x</v>
      </c>
      <c r="K106" s="268">
        <v>1.022870779</v>
      </c>
      <c r="L106" s="266">
        <v>9.75</v>
      </c>
      <c r="M106" s="267">
        <v>91</v>
      </c>
      <c r="N106" s="267">
        <v>60</v>
      </c>
      <c r="O106" s="267" t="str">
        <f>IFERROR(VLOOKUP(B106,'Core Indicators'!$E$3:$G$9906,3,FALSE),"x")</f>
        <v>x</v>
      </c>
      <c r="P106" s="267">
        <v>62650</v>
      </c>
      <c r="Q106" s="261"/>
      <c r="R106" s="261"/>
      <c r="S106" s="261"/>
      <c r="T106" s="261"/>
      <c r="U106" s="261"/>
      <c r="V106" s="261"/>
      <c r="W106" s="261"/>
      <c r="X106" s="261"/>
      <c r="Y106" s="261"/>
      <c r="Z106" s="261"/>
      <c r="AA106" s="261"/>
      <c r="AB106" s="261"/>
      <c r="AC106" s="261"/>
      <c r="AD106" s="261"/>
      <c r="AE106" s="261"/>
      <c r="AF106" s="261"/>
      <c r="AG106" s="261"/>
      <c r="AH106" s="261"/>
      <c r="AI106" s="261"/>
      <c r="AJ106" s="261"/>
      <c r="AK106" s="261"/>
      <c r="AL106" s="261"/>
      <c r="AM106" s="261"/>
      <c r="AN106" s="261"/>
      <c r="AO106" s="261"/>
      <c r="AP106" s="261"/>
      <c r="AQ106" s="261"/>
      <c r="AR106" s="261"/>
      <c r="AS106" s="261"/>
      <c r="AT106" s="261"/>
      <c r="AU106" s="261"/>
      <c r="AV106" s="261"/>
      <c r="AW106" s="261"/>
      <c r="AX106" s="261"/>
      <c r="AY106" s="261"/>
      <c r="AZ106" s="261"/>
      <c r="BA106" s="261"/>
      <c r="BB106" s="261"/>
      <c r="BC106" s="261"/>
      <c r="BD106" s="261"/>
      <c r="BE106" s="261"/>
      <c r="BF106" s="261"/>
      <c r="BG106" s="261"/>
      <c r="BH106" s="261"/>
      <c r="BI106" s="261"/>
      <c r="BJ106" s="261"/>
      <c r="BK106" s="261"/>
      <c r="BL106" s="261"/>
      <c r="BM106" s="261"/>
      <c r="BN106" s="261"/>
      <c r="BO106" s="261"/>
      <c r="BP106" s="261"/>
      <c r="BQ106" s="261"/>
      <c r="BR106" s="261"/>
      <c r="BS106" s="261"/>
      <c r="BT106" s="261"/>
      <c r="BU106" s="261"/>
      <c r="BV106" s="261"/>
      <c r="BW106" s="261"/>
      <c r="BX106" s="261"/>
      <c r="BY106" s="261"/>
      <c r="BZ106" s="261"/>
      <c r="CA106" s="261"/>
      <c r="CB106" s="261"/>
      <c r="CC106" s="261"/>
      <c r="CD106" s="261"/>
      <c r="CE106" s="261"/>
      <c r="CF106" s="261"/>
      <c r="CG106" s="261"/>
      <c r="CH106" s="261"/>
      <c r="CI106" s="261"/>
      <c r="CJ106" s="261"/>
      <c r="CK106" s="261"/>
      <c r="CL106" s="261"/>
      <c r="CM106" s="261"/>
      <c r="CN106" s="261"/>
      <c r="CO106" s="261"/>
      <c r="CP106" s="261"/>
      <c r="CQ106" s="261"/>
      <c r="CR106" s="261"/>
      <c r="CS106" s="261"/>
      <c r="CT106" s="261"/>
      <c r="CU106" s="261"/>
      <c r="CV106" s="261"/>
      <c r="CW106" s="261"/>
      <c r="CX106" s="261"/>
      <c r="CY106" s="261"/>
      <c r="CZ106" s="261"/>
      <c r="DA106" s="261"/>
      <c r="DB106" s="261"/>
      <c r="DC106" s="261"/>
      <c r="DD106" s="261"/>
      <c r="DE106" s="261"/>
      <c r="DF106" s="261"/>
      <c r="DG106" s="261"/>
      <c r="DH106" s="261"/>
      <c r="DI106" s="261"/>
      <c r="DJ106" s="261"/>
      <c r="DK106" s="261"/>
      <c r="DL106" s="261"/>
    </row>
    <row r="107" spans="1:116" x14ac:dyDescent="0.25">
      <c r="A107" s="262" t="s">
        <v>8838</v>
      </c>
      <c r="B107" s="263" t="s">
        <v>8839</v>
      </c>
      <c r="C107" s="266">
        <v>0</v>
      </c>
      <c r="D107" s="267">
        <v>14</v>
      </c>
      <c r="E107" s="266">
        <v>0</v>
      </c>
      <c r="F107" s="266" t="s">
        <v>14</v>
      </c>
      <c r="G107" s="266">
        <v>7.8352409200000001E-2</v>
      </c>
      <c r="H107" s="266">
        <v>35.4</v>
      </c>
      <c r="I107" s="267">
        <v>0</v>
      </c>
      <c r="J107" s="267" t="str">
        <f>IFERROR(VLOOKUP($B107,'Core Indicators'!$E$3:$EU$906,147,FALSE),"x")</f>
        <v>x</v>
      </c>
      <c r="K107" s="268">
        <v>1.7934256792000001</v>
      </c>
      <c r="L107" s="266" t="s">
        <v>14</v>
      </c>
      <c r="M107" s="267">
        <v>98</v>
      </c>
      <c r="N107" s="267">
        <v>80</v>
      </c>
      <c r="O107" s="267" t="str">
        <f>IFERROR(VLOOKUP(B107,'Core Indicators'!$E$3:$G$9906,3,FALSE),"x")</f>
        <v>x</v>
      </c>
      <c r="P107" s="267">
        <v>2590</v>
      </c>
      <c r="Q107" s="261"/>
      <c r="R107" s="261"/>
      <c r="S107" s="261"/>
      <c r="T107" s="261"/>
      <c r="U107" s="261"/>
      <c r="V107" s="261"/>
      <c r="W107" s="261"/>
      <c r="X107" s="261"/>
      <c r="Y107" s="261"/>
      <c r="Z107" s="261"/>
      <c r="AA107" s="261"/>
      <c r="AB107" s="261"/>
      <c r="AC107" s="261"/>
      <c r="AD107" s="261"/>
      <c r="AE107" s="261"/>
      <c r="AF107" s="261"/>
      <c r="AG107" s="261"/>
      <c r="AH107" s="261"/>
      <c r="AI107" s="261"/>
      <c r="AJ107" s="261"/>
      <c r="AK107" s="261"/>
      <c r="AL107" s="261"/>
      <c r="AM107" s="261"/>
      <c r="AN107" s="261"/>
      <c r="AO107" s="261"/>
      <c r="AP107" s="261"/>
      <c r="AQ107" s="261"/>
      <c r="AR107" s="261"/>
      <c r="AS107" s="261"/>
      <c r="AT107" s="261"/>
      <c r="AU107" s="261"/>
      <c r="AV107" s="261"/>
      <c r="AW107" s="261"/>
      <c r="AX107" s="261"/>
      <c r="AY107" s="261"/>
      <c r="AZ107" s="261"/>
      <c r="BA107" s="261"/>
      <c r="BB107" s="261"/>
      <c r="BC107" s="261"/>
      <c r="BD107" s="261"/>
      <c r="BE107" s="261"/>
      <c r="BF107" s="261"/>
      <c r="BG107" s="261"/>
      <c r="BH107" s="261"/>
      <c r="BI107" s="261"/>
      <c r="BJ107" s="261"/>
      <c r="BK107" s="261"/>
      <c r="BL107" s="261"/>
      <c r="BM107" s="261"/>
      <c r="BN107" s="261"/>
      <c r="BO107" s="261"/>
      <c r="BP107" s="261"/>
      <c r="BQ107" s="261"/>
      <c r="BR107" s="261"/>
      <c r="BS107" s="261"/>
      <c r="BT107" s="261"/>
      <c r="BU107" s="261"/>
      <c r="BV107" s="261"/>
      <c r="BW107" s="261"/>
      <c r="BX107" s="261"/>
      <c r="BY107" s="261"/>
      <c r="BZ107" s="261"/>
      <c r="CA107" s="261"/>
      <c r="CB107" s="261"/>
      <c r="CC107" s="261"/>
      <c r="CD107" s="261"/>
      <c r="CE107" s="261"/>
      <c r="CF107" s="261"/>
      <c r="CG107" s="261"/>
      <c r="CH107" s="261"/>
      <c r="CI107" s="261"/>
      <c r="CJ107" s="261"/>
      <c r="CK107" s="261"/>
      <c r="CL107" s="261"/>
      <c r="CM107" s="261"/>
      <c r="CN107" s="261"/>
      <c r="CO107" s="261"/>
      <c r="CP107" s="261"/>
      <c r="CQ107" s="261"/>
      <c r="CR107" s="261"/>
      <c r="CS107" s="261"/>
      <c r="CT107" s="261"/>
      <c r="CU107" s="261"/>
      <c r="CV107" s="261"/>
      <c r="CW107" s="261"/>
      <c r="CX107" s="261"/>
      <c r="CY107" s="261"/>
      <c r="CZ107" s="261"/>
      <c r="DA107" s="261"/>
      <c r="DB107" s="261"/>
      <c r="DC107" s="261"/>
      <c r="DD107" s="261"/>
      <c r="DE107" s="261"/>
      <c r="DF107" s="261"/>
      <c r="DG107" s="261"/>
      <c r="DH107" s="261"/>
      <c r="DI107" s="261"/>
      <c r="DJ107" s="261"/>
      <c r="DK107" s="261"/>
      <c r="DL107" s="261"/>
    </row>
    <row r="108" spans="1:116" x14ac:dyDescent="0.25">
      <c r="A108" s="262" t="s">
        <v>8840</v>
      </c>
      <c r="B108" s="263" t="s">
        <v>8841</v>
      </c>
      <c r="C108" s="266">
        <v>0.57146297740000007</v>
      </c>
      <c r="D108" s="267">
        <v>10</v>
      </c>
      <c r="E108" s="266">
        <v>0.35299999999999998</v>
      </c>
      <c r="F108" s="266">
        <v>8.9</v>
      </c>
      <c r="G108" s="266">
        <v>0.16942693950000001</v>
      </c>
      <c r="H108" s="266">
        <v>35.1</v>
      </c>
      <c r="I108" s="267">
        <v>0</v>
      </c>
      <c r="J108" s="267" t="str">
        <f>IFERROR(VLOOKUP($B108,'Core Indicators'!$E$3:$EU$906,147,FALSE),"x")</f>
        <v>x</v>
      </c>
      <c r="K108" s="268">
        <v>1.0139242411</v>
      </c>
      <c r="L108" s="266">
        <v>8.25</v>
      </c>
      <c r="M108" s="267">
        <v>89</v>
      </c>
      <c r="N108" s="267">
        <v>56</v>
      </c>
      <c r="O108" s="267" t="str">
        <f>IFERROR(VLOOKUP(B108,'Core Indicators'!$E$3:$G$9906,3,FALSE),"x")</f>
        <v>x</v>
      </c>
      <c r="P108" s="267">
        <v>62180</v>
      </c>
      <c r="Q108" s="261"/>
      <c r="R108" s="261"/>
      <c r="S108" s="261"/>
      <c r="T108" s="261"/>
      <c r="U108" s="261"/>
      <c r="V108" s="261"/>
      <c r="W108" s="261"/>
      <c r="X108" s="261"/>
      <c r="Y108" s="261"/>
      <c r="Z108" s="261"/>
      <c r="AA108" s="261"/>
      <c r="AB108" s="261"/>
      <c r="AC108" s="261"/>
      <c r="AD108" s="261"/>
      <c r="AE108" s="261"/>
      <c r="AF108" s="261"/>
      <c r="AG108" s="261"/>
      <c r="AH108" s="261"/>
      <c r="AI108" s="261"/>
      <c r="AJ108" s="261"/>
      <c r="AK108" s="261"/>
      <c r="AL108" s="261"/>
      <c r="AM108" s="261"/>
      <c r="AN108" s="261"/>
      <c r="AO108" s="261"/>
      <c r="AP108" s="261"/>
      <c r="AQ108" s="261"/>
      <c r="AR108" s="261"/>
      <c r="AS108" s="261"/>
      <c r="AT108" s="261"/>
      <c r="AU108" s="261"/>
      <c r="AV108" s="261"/>
      <c r="AW108" s="261"/>
      <c r="AX108" s="261"/>
      <c r="AY108" s="261"/>
      <c r="AZ108" s="261"/>
      <c r="BA108" s="261"/>
      <c r="BB108" s="261"/>
      <c r="BC108" s="261"/>
      <c r="BD108" s="261"/>
      <c r="BE108" s="261"/>
      <c r="BF108" s="261"/>
      <c r="BG108" s="261"/>
      <c r="BH108" s="261"/>
      <c r="BI108" s="261"/>
      <c r="BJ108" s="261"/>
      <c r="BK108" s="261"/>
      <c r="BL108" s="261"/>
      <c r="BM108" s="261"/>
      <c r="BN108" s="261"/>
      <c r="BO108" s="261"/>
      <c r="BP108" s="261"/>
      <c r="BQ108" s="261"/>
      <c r="BR108" s="261"/>
      <c r="BS108" s="261"/>
      <c r="BT108" s="261"/>
      <c r="BU108" s="261"/>
      <c r="BV108" s="261"/>
      <c r="BW108" s="261"/>
      <c r="BX108" s="261"/>
      <c r="BY108" s="261"/>
      <c r="BZ108" s="261"/>
      <c r="CA108" s="261"/>
      <c r="CB108" s="261"/>
      <c r="CC108" s="261"/>
      <c r="CD108" s="261"/>
      <c r="CE108" s="261"/>
      <c r="CF108" s="261"/>
      <c r="CG108" s="261"/>
      <c r="CH108" s="261"/>
      <c r="CI108" s="261"/>
      <c r="CJ108" s="261"/>
      <c r="CK108" s="261"/>
      <c r="CL108" s="261"/>
      <c r="CM108" s="261"/>
      <c r="CN108" s="261"/>
      <c r="CO108" s="261"/>
      <c r="CP108" s="261"/>
      <c r="CQ108" s="261"/>
      <c r="CR108" s="261"/>
      <c r="CS108" s="261"/>
      <c r="CT108" s="261"/>
      <c r="CU108" s="261"/>
      <c r="CV108" s="261"/>
      <c r="CW108" s="261"/>
      <c r="CX108" s="261"/>
      <c r="CY108" s="261"/>
      <c r="CZ108" s="261"/>
      <c r="DA108" s="261"/>
      <c r="DB108" s="261"/>
      <c r="DC108" s="261"/>
      <c r="DD108" s="261"/>
      <c r="DE108" s="261"/>
      <c r="DF108" s="261"/>
      <c r="DG108" s="261"/>
      <c r="DH108" s="261"/>
      <c r="DI108" s="261"/>
      <c r="DJ108" s="261"/>
      <c r="DK108" s="261"/>
      <c r="DL108" s="261"/>
    </row>
    <row r="109" spans="1:116" x14ac:dyDescent="0.25">
      <c r="A109" s="262" t="s">
        <v>402</v>
      </c>
      <c r="B109" s="263" t="s">
        <v>8842</v>
      </c>
      <c r="C109" s="266">
        <v>0.49561599899999997</v>
      </c>
      <c r="D109" s="267">
        <v>5</v>
      </c>
      <c r="E109" s="266">
        <v>0.4</v>
      </c>
      <c r="F109" s="266">
        <v>3.6833333332999998</v>
      </c>
      <c r="G109" s="266">
        <v>0.4923099393</v>
      </c>
      <c r="H109" s="266">
        <v>39.5</v>
      </c>
      <c r="I109" s="267">
        <v>3</v>
      </c>
      <c r="J109" s="267">
        <f>IFERROR(VLOOKUP($B109,'Core Indicators'!$E$3:$EU$906,147,FALSE),"x")</f>
        <v>253</v>
      </c>
      <c r="K109" s="268">
        <v>-0.13564912970000001</v>
      </c>
      <c r="L109" s="266">
        <v>3.25</v>
      </c>
      <c r="M109" s="267">
        <v>37</v>
      </c>
      <c r="N109" s="267">
        <v>41</v>
      </c>
      <c r="O109" s="267">
        <f>IFERROR(VLOOKUP(B109,'Core Indicators'!$E$3:$G$9906,3,FALSE),"x")</f>
        <v>37754000</v>
      </c>
      <c r="P109" s="267">
        <v>446300</v>
      </c>
      <c r="Q109" s="261"/>
      <c r="R109" s="261"/>
      <c r="S109" s="261"/>
      <c r="T109" s="261"/>
      <c r="U109" s="261"/>
      <c r="V109" s="261"/>
      <c r="W109" s="261"/>
      <c r="X109" s="261"/>
      <c r="Y109" s="261"/>
      <c r="Z109" s="261"/>
      <c r="AA109" s="261"/>
      <c r="AB109" s="261"/>
      <c r="AC109" s="261"/>
      <c r="AD109" s="261"/>
      <c r="AE109" s="261"/>
      <c r="AF109" s="261"/>
      <c r="AG109" s="261"/>
      <c r="AH109" s="261"/>
      <c r="AI109" s="261"/>
      <c r="AJ109" s="261"/>
      <c r="AK109" s="261"/>
      <c r="AL109" s="261"/>
      <c r="AM109" s="261"/>
      <c r="AN109" s="261"/>
      <c r="AO109" s="261"/>
      <c r="AP109" s="261"/>
      <c r="AQ109" s="261"/>
      <c r="AR109" s="261"/>
      <c r="AS109" s="261"/>
      <c r="AT109" s="261"/>
      <c r="AU109" s="261"/>
      <c r="AV109" s="261"/>
      <c r="AW109" s="261"/>
      <c r="AX109" s="261"/>
      <c r="AY109" s="261"/>
      <c r="AZ109" s="261"/>
      <c r="BA109" s="261"/>
      <c r="BB109" s="261"/>
      <c r="BC109" s="261"/>
      <c r="BD109" s="261"/>
      <c r="BE109" s="261"/>
      <c r="BF109" s="261"/>
      <c r="BG109" s="261"/>
      <c r="BH109" s="261"/>
      <c r="BI109" s="261"/>
      <c r="BJ109" s="261"/>
      <c r="BK109" s="261"/>
      <c r="BL109" s="261"/>
      <c r="BM109" s="261"/>
      <c r="BN109" s="261"/>
      <c r="BO109" s="261"/>
      <c r="BP109" s="261"/>
      <c r="BQ109" s="261"/>
      <c r="BR109" s="261"/>
      <c r="BS109" s="261"/>
      <c r="BT109" s="261"/>
      <c r="BU109" s="261"/>
      <c r="BV109" s="261"/>
      <c r="BW109" s="261"/>
      <c r="BX109" s="261"/>
      <c r="BY109" s="261"/>
      <c r="BZ109" s="261"/>
      <c r="CA109" s="261"/>
      <c r="CB109" s="261"/>
      <c r="CC109" s="261"/>
      <c r="CD109" s="261"/>
      <c r="CE109" s="261"/>
      <c r="CF109" s="261"/>
      <c r="CG109" s="261"/>
      <c r="CH109" s="261"/>
      <c r="CI109" s="261"/>
      <c r="CJ109" s="261"/>
      <c r="CK109" s="261"/>
      <c r="CL109" s="261"/>
      <c r="CM109" s="261"/>
      <c r="CN109" s="261"/>
      <c r="CO109" s="261"/>
      <c r="CP109" s="261"/>
      <c r="CQ109" s="261"/>
      <c r="CR109" s="261"/>
      <c r="CS109" s="261"/>
      <c r="CT109" s="261"/>
      <c r="CU109" s="261"/>
      <c r="CV109" s="261"/>
      <c r="CW109" s="261"/>
      <c r="CX109" s="261"/>
      <c r="CY109" s="261"/>
      <c r="CZ109" s="261"/>
      <c r="DA109" s="261"/>
      <c r="DB109" s="261"/>
      <c r="DC109" s="261"/>
      <c r="DD109" s="261"/>
      <c r="DE109" s="261"/>
      <c r="DF109" s="261"/>
      <c r="DG109" s="261"/>
      <c r="DH109" s="261"/>
      <c r="DI109" s="261"/>
      <c r="DJ109" s="261"/>
      <c r="DK109" s="261"/>
      <c r="DL109" s="261"/>
    </row>
    <row r="110" spans="1:116" x14ac:dyDescent="0.25">
      <c r="A110" s="262" t="s">
        <v>1927</v>
      </c>
      <c r="B110" s="263" t="s">
        <v>8843</v>
      </c>
      <c r="C110" s="266">
        <v>0.42207301920000001</v>
      </c>
      <c r="D110" s="267">
        <v>7</v>
      </c>
      <c r="E110" s="266">
        <v>0.19400000000000001</v>
      </c>
      <c r="F110" s="266">
        <v>5.8</v>
      </c>
      <c r="G110" s="266">
        <v>0.2284775829</v>
      </c>
      <c r="H110" s="266">
        <v>25.7</v>
      </c>
      <c r="I110" s="267">
        <v>2</v>
      </c>
      <c r="J110" s="267">
        <f>IFERROR(VLOOKUP($B110,'Core Indicators'!$E$3:$EU$906,147,FALSE),"x")</f>
        <v>0</v>
      </c>
      <c r="K110" s="268">
        <v>-0.37302857639999998</v>
      </c>
      <c r="L110" s="266">
        <v>4.5</v>
      </c>
      <c r="M110" s="267">
        <v>60</v>
      </c>
      <c r="N110" s="267">
        <v>32</v>
      </c>
      <c r="O110" s="267">
        <f>IFERROR(VLOOKUP(B110,'Core Indicators'!$E$3:$G$9906,3,FALSE),"x")</f>
        <v>3458000</v>
      </c>
      <c r="P110" s="267">
        <v>32870</v>
      </c>
      <c r="Q110" s="261"/>
      <c r="R110" s="261"/>
      <c r="S110" s="261"/>
      <c r="T110" s="261"/>
      <c r="U110" s="261"/>
      <c r="V110" s="261"/>
      <c r="W110" s="261"/>
      <c r="X110" s="261"/>
      <c r="Y110" s="261"/>
      <c r="Z110" s="261"/>
      <c r="AA110" s="261"/>
      <c r="AB110" s="261"/>
      <c r="AC110" s="261"/>
      <c r="AD110" s="261"/>
      <c r="AE110" s="261"/>
      <c r="AF110" s="261"/>
      <c r="AG110" s="261"/>
      <c r="AH110" s="261"/>
      <c r="AI110" s="261"/>
      <c r="AJ110" s="261"/>
      <c r="AK110" s="261"/>
      <c r="AL110" s="261"/>
      <c r="AM110" s="261"/>
      <c r="AN110" s="261"/>
      <c r="AO110" s="261"/>
      <c r="AP110" s="261"/>
      <c r="AQ110" s="261"/>
      <c r="AR110" s="261"/>
      <c r="AS110" s="261"/>
      <c r="AT110" s="261"/>
      <c r="AU110" s="261"/>
      <c r="AV110" s="261"/>
      <c r="AW110" s="261"/>
      <c r="AX110" s="261"/>
      <c r="AY110" s="261"/>
      <c r="AZ110" s="261"/>
      <c r="BA110" s="261"/>
      <c r="BB110" s="261"/>
      <c r="BC110" s="261"/>
      <c r="BD110" s="261"/>
      <c r="BE110" s="261"/>
      <c r="BF110" s="261"/>
      <c r="BG110" s="261"/>
      <c r="BH110" s="261"/>
      <c r="BI110" s="261"/>
      <c r="BJ110" s="261"/>
      <c r="BK110" s="261"/>
      <c r="BL110" s="261"/>
      <c r="BM110" s="261"/>
      <c r="BN110" s="261"/>
      <c r="BO110" s="261"/>
      <c r="BP110" s="261"/>
      <c r="BQ110" s="261"/>
      <c r="BR110" s="261"/>
      <c r="BS110" s="261"/>
      <c r="BT110" s="261"/>
      <c r="BU110" s="261"/>
      <c r="BV110" s="261"/>
      <c r="BW110" s="261"/>
      <c r="BX110" s="261"/>
      <c r="BY110" s="261"/>
      <c r="BZ110" s="261"/>
      <c r="CA110" s="261"/>
      <c r="CB110" s="261"/>
      <c r="CC110" s="261"/>
      <c r="CD110" s="261"/>
      <c r="CE110" s="261"/>
      <c r="CF110" s="261"/>
      <c r="CG110" s="261"/>
      <c r="CH110" s="261"/>
      <c r="CI110" s="261"/>
      <c r="CJ110" s="261"/>
      <c r="CK110" s="261"/>
      <c r="CL110" s="261"/>
      <c r="CM110" s="261"/>
      <c r="CN110" s="261"/>
      <c r="CO110" s="261"/>
      <c r="CP110" s="261"/>
      <c r="CQ110" s="261"/>
      <c r="CR110" s="261"/>
      <c r="CS110" s="261"/>
      <c r="CT110" s="261"/>
      <c r="CU110" s="261"/>
      <c r="CV110" s="261"/>
      <c r="CW110" s="261"/>
      <c r="CX110" s="261"/>
      <c r="CY110" s="261"/>
      <c r="CZ110" s="261"/>
      <c r="DA110" s="261"/>
      <c r="DB110" s="261"/>
      <c r="DC110" s="261"/>
      <c r="DD110" s="261"/>
      <c r="DE110" s="261"/>
      <c r="DF110" s="261"/>
      <c r="DG110" s="261"/>
      <c r="DH110" s="261"/>
      <c r="DI110" s="261"/>
      <c r="DJ110" s="261"/>
      <c r="DK110" s="261"/>
      <c r="DL110" s="261"/>
    </row>
    <row r="111" spans="1:116" x14ac:dyDescent="0.25">
      <c r="A111" s="262" t="s">
        <v>3395</v>
      </c>
      <c r="B111" s="263" t="s">
        <v>8844</v>
      </c>
      <c r="C111" s="266">
        <v>0.61453398950000004</v>
      </c>
      <c r="D111" s="267">
        <v>6</v>
      </c>
      <c r="E111" s="266">
        <v>0</v>
      </c>
      <c r="F111" s="266">
        <v>5.4</v>
      </c>
      <c r="G111" s="266" t="s">
        <v>14</v>
      </c>
      <c r="H111" s="266">
        <v>42.6</v>
      </c>
      <c r="I111" s="267">
        <v>0</v>
      </c>
      <c r="J111" s="267">
        <f>IFERROR(VLOOKUP($B111,'Core Indicators'!$E$3:$EU$906,147,FALSE),"x")</f>
        <v>50</v>
      </c>
      <c r="K111" s="268">
        <v>-1.0088132620000001</v>
      </c>
      <c r="L111" s="266">
        <v>4.25</v>
      </c>
      <c r="M111" s="267">
        <v>61</v>
      </c>
      <c r="N111" s="267">
        <v>24</v>
      </c>
      <c r="O111" s="267">
        <f>IFERROR(VLOOKUP(B111,'Core Indicators'!$E$3:$G$9906,3,FALSE),"x")</f>
        <v>30038000</v>
      </c>
      <c r="P111" s="267">
        <v>581800</v>
      </c>
      <c r="Q111" s="261"/>
      <c r="R111" s="261"/>
      <c r="S111" s="261"/>
      <c r="T111" s="261"/>
      <c r="U111" s="261"/>
      <c r="V111" s="261"/>
      <c r="W111" s="261"/>
      <c r="X111" s="261"/>
      <c r="Y111" s="261"/>
      <c r="Z111" s="261"/>
      <c r="AA111" s="261"/>
      <c r="AB111" s="261"/>
      <c r="AC111" s="261"/>
      <c r="AD111" s="261"/>
      <c r="AE111" s="261"/>
      <c r="AF111" s="261"/>
      <c r="AG111" s="261"/>
      <c r="AH111" s="261"/>
      <c r="AI111" s="261"/>
      <c r="AJ111" s="261"/>
      <c r="AK111" s="261"/>
      <c r="AL111" s="261"/>
      <c r="AM111" s="261"/>
      <c r="AN111" s="261"/>
      <c r="AO111" s="261"/>
      <c r="AP111" s="261"/>
      <c r="AQ111" s="261"/>
      <c r="AR111" s="261"/>
      <c r="AS111" s="261"/>
      <c r="AT111" s="261"/>
      <c r="AU111" s="261"/>
      <c r="AV111" s="261"/>
      <c r="AW111" s="261"/>
      <c r="AX111" s="261"/>
      <c r="AY111" s="261"/>
      <c r="AZ111" s="261"/>
      <c r="BA111" s="261"/>
      <c r="BB111" s="261"/>
      <c r="BC111" s="261"/>
      <c r="BD111" s="261"/>
      <c r="BE111" s="261"/>
      <c r="BF111" s="261"/>
      <c r="BG111" s="261"/>
      <c r="BH111" s="261"/>
      <c r="BI111" s="261"/>
      <c r="BJ111" s="261"/>
      <c r="BK111" s="261"/>
      <c r="BL111" s="261"/>
      <c r="BM111" s="261"/>
      <c r="BN111" s="261"/>
      <c r="BO111" s="261"/>
      <c r="BP111" s="261"/>
      <c r="BQ111" s="261"/>
      <c r="BR111" s="261"/>
      <c r="BS111" s="261"/>
      <c r="BT111" s="261"/>
      <c r="BU111" s="261"/>
      <c r="BV111" s="261"/>
      <c r="BW111" s="261"/>
      <c r="BX111" s="261"/>
      <c r="BY111" s="261"/>
      <c r="BZ111" s="261"/>
      <c r="CA111" s="261"/>
      <c r="CB111" s="261"/>
      <c r="CC111" s="261"/>
      <c r="CD111" s="261"/>
      <c r="CE111" s="261"/>
      <c r="CF111" s="261"/>
      <c r="CG111" s="261"/>
      <c r="CH111" s="261"/>
      <c r="CI111" s="261"/>
      <c r="CJ111" s="261"/>
      <c r="CK111" s="261"/>
      <c r="CL111" s="261"/>
      <c r="CM111" s="261"/>
      <c r="CN111" s="261"/>
      <c r="CO111" s="261"/>
      <c r="CP111" s="261"/>
      <c r="CQ111" s="261"/>
      <c r="CR111" s="261"/>
      <c r="CS111" s="261"/>
      <c r="CT111" s="261"/>
      <c r="CU111" s="261"/>
      <c r="CV111" s="261"/>
      <c r="CW111" s="261"/>
      <c r="CX111" s="261"/>
      <c r="CY111" s="261"/>
      <c r="CZ111" s="261"/>
      <c r="DA111" s="261"/>
      <c r="DB111" s="261"/>
      <c r="DC111" s="261"/>
      <c r="DD111" s="261"/>
      <c r="DE111" s="261"/>
      <c r="DF111" s="261"/>
      <c r="DG111" s="261"/>
      <c r="DH111" s="261"/>
      <c r="DI111" s="261"/>
      <c r="DJ111" s="261"/>
      <c r="DK111" s="261"/>
      <c r="DL111" s="261"/>
    </row>
    <row r="112" spans="1:116" x14ac:dyDescent="0.25">
      <c r="A112" s="262" t="s">
        <v>8845</v>
      </c>
      <c r="B112" s="263" t="s">
        <v>8846</v>
      </c>
      <c r="C112" s="266">
        <v>1.9899981099999998E-2</v>
      </c>
      <c r="D112" s="267">
        <v>8</v>
      </c>
      <c r="E112" s="266">
        <v>0</v>
      </c>
      <c r="F112" s="266" t="s">
        <v>14</v>
      </c>
      <c r="G112" s="266">
        <v>0.36658249790000003</v>
      </c>
      <c r="H112" s="266">
        <v>31.3</v>
      </c>
      <c r="I112" s="267">
        <v>3</v>
      </c>
      <c r="J112" s="267" t="str">
        <f>IFERROR(VLOOKUP($B112,'Core Indicators'!$E$3:$EU$906,147,FALSE),"x")</f>
        <v>x</v>
      </c>
      <c r="K112" s="268">
        <v>-0.41108790039999998</v>
      </c>
      <c r="L112" s="266" t="s">
        <v>14</v>
      </c>
      <c r="M112" s="267">
        <v>40</v>
      </c>
      <c r="N112" s="267">
        <v>29</v>
      </c>
      <c r="O112" s="267" t="str">
        <f>IFERROR(VLOOKUP(B112,'Core Indicators'!$E$3:$G$9906,3,FALSE),"x")</f>
        <v>x</v>
      </c>
      <c r="P112" s="267">
        <v>300</v>
      </c>
      <c r="Q112" s="261"/>
      <c r="R112" s="261"/>
      <c r="S112" s="261"/>
      <c r="T112" s="261"/>
      <c r="U112" s="261"/>
      <c r="V112" s="261"/>
      <c r="W112" s="261"/>
      <c r="X112" s="261"/>
      <c r="Y112" s="261"/>
      <c r="Z112" s="261"/>
      <c r="AA112" s="261"/>
      <c r="AB112" s="261"/>
      <c r="AC112" s="261"/>
      <c r="AD112" s="261"/>
      <c r="AE112" s="261"/>
      <c r="AF112" s="261"/>
      <c r="AG112" s="261"/>
      <c r="AH112" s="261"/>
      <c r="AI112" s="261"/>
      <c r="AJ112" s="261"/>
      <c r="AK112" s="261"/>
      <c r="AL112" s="261"/>
      <c r="AM112" s="261"/>
      <c r="AN112" s="261"/>
      <c r="AO112" s="261"/>
      <c r="AP112" s="261"/>
      <c r="AQ112" s="261"/>
      <c r="AR112" s="261"/>
      <c r="AS112" s="261"/>
      <c r="AT112" s="261"/>
      <c r="AU112" s="261"/>
      <c r="AV112" s="261"/>
      <c r="AW112" s="261"/>
      <c r="AX112" s="261"/>
      <c r="AY112" s="261"/>
      <c r="AZ112" s="261"/>
      <c r="BA112" s="261"/>
      <c r="BB112" s="261"/>
      <c r="BC112" s="261"/>
      <c r="BD112" s="261"/>
      <c r="BE112" s="261"/>
      <c r="BF112" s="261"/>
      <c r="BG112" s="261"/>
      <c r="BH112" s="261"/>
      <c r="BI112" s="261"/>
      <c r="BJ112" s="261"/>
      <c r="BK112" s="261"/>
      <c r="BL112" s="261"/>
      <c r="BM112" s="261"/>
      <c r="BN112" s="261"/>
      <c r="BO112" s="261"/>
      <c r="BP112" s="261"/>
      <c r="BQ112" s="261"/>
      <c r="BR112" s="261"/>
      <c r="BS112" s="261"/>
      <c r="BT112" s="261"/>
      <c r="BU112" s="261"/>
      <c r="BV112" s="261"/>
      <c r="BW112" s="261"/>
      <c r="BX112" s="261"/>
      <c r="BY112" s="261"/>
      <c r="BZ112" s="261"/>
      <c r="CA112" s="261"/>
      <c r="CB112" s="261"/>
      <c r="CC112" s="261"/>
      <c r="CD112" s="261"/>
      <c r="CE112" s="261"/>
      <c r="CF112" s="261"/>
      <c r="CG112" s="261"/>
      <c r="CH112" s="261"/>
      <c r="CI112" s="261"/>
      <c r="CJ112" s="261"/>
      <c r="CK112" s="261"/>
      <c r="CL112" s="261"/>
      <c r="CM112" s="261"/>
      <c r="CN112" s="261"/>
      <c r="CO112" s="261"/>
      <c r="CP112" s="261"/>
      <c r="CQ112" s="261"/>
      <c r="CR112" s="261"/>
      <c r="CS112" s="261"/>
      <c r="CT112" s="261"/>
      <c r="CU112" s="261"/>
      <c r="CV112" s="261"/>
      <c r="CW112" s="261"/>
      <c r="CX112" s="261"/>
      <c r="CY112" s="261"/>
      <c r="CZ112" s="261"/>
      <c r="DA112" s="261"/>
      <c r="DB112" s="261"/>
      <c r="DC112" s="261"/>
      <c r="DD112" s="261"/>
      <c r="DE112" s="261"/>
      <c r="DF112" s="261"/>
      <c r="DG112" s="261"/>
      <c r="DH112" s="261"/>
      <c r="DI112" s="261"/>
      <c r="DJ112" s="261"/>
      <c r="DK112" s="261"/>
      <c r="DL112" s="261"/>
    </row>
    <row r="113" spans="1:116" x14ac:dyDescent="0.25">
      <c r="A113" s="262" t="s">
        <v>2947</v>
      </c>
      <c r="B113" s="263" t="s">
        <v>8847</v>
      </c>
      <c r="C113" s="266">
        <v>0.33568600009999999</v>
      </c>
      <c r="D113" s="267">
        <v>10</v>
      </c>
      <c r="E113" s="266">
        <v>0.11</v>
      </c>
      <c r="F113" s="266">
        <v>6.05</v>
      </c>
      <c r="G113" s="266">
        <v>0.334242492</v>
      </c>
      <c r="H113" s="266">
        <v>45.4</v>
      </c>
      <c r="I113" s="267">
        <v>4</v>
      </c>
      <c r="J113" s="267">
        <f>IFERROR(VLOOKUP($B113,'Core Indicators'!$E$3:$EU$906,147,FALSE),"x")</f>
        <v>8514</v>
      </c>
      <c r="K113" s="268">
        <v>-0.65810358520000001</v>
      </c>
      <c r="L113" s="266">
        <v>5</v>
      </c>
      <c r="M113" s="267">
        <v>62</v>
      </c>
      <c r="N113" s="267">
        <v>29</v>
      </c>
      <c r="O113" s="267">
        <f>IFERROR(VLOOKUP(B113,'Core Indicators'!$E$3:$G$9906,3,FALSE),"x")</f>
        <v>118414000</v>
      </c>
      <c r="P113" s="267">
        <v>1943950</v>
      </c>
      <c r="Q113" s="261"/>
      <c r="R113" s="261"/>
      <c r="S113" s="261"/>
      <c r="T113" s="261"/>
      <c r="U113" s="261"/>
      <c r="V113" s="261"/>
      <c r="W113" s="261"/>
      <c r="X113" s="261"/>
      <c r="Y113" s="261"/>
      <c r="Z113" s="261"/>
      <c r="AA113" s="261"/>
      <c r="AB113" s="261"/>
      <c r="AC113" s="261"/>
      <c r="AD113" s="261"/>
      <c r="AE113" s="261"/>
      <c r="AF113" s="261"/>
      <c r="AG113" s="261"/>
      <c r="AH113" s="261"/>
      <c r="AI113" s="261"/>
      <c r="AJ113" s="261"/>
      <c r="AK113" s="261"/>
      <c r="AL113" s="261"/>
      <c r="AM113" s="261"/>
      <c r="AN113" s="261"/>
      <c r="AO113" s="261"/>
      <c r="AP113" s="261"/>
      <c r="AQ113" s="261"/>
      <c r="AR113" s="261"/>
      <c r="AS113" s="261"/>
      <c r="AT113" s="261"/>
      <c r="AU113" s="261"/>
      <c r="AV113" s="261"/>
      <c r="AW113" s="261"/>
      <c r="AX113" s="261"/>
      <c r="AY113" s="261"/>
      <c r="AZ113" s="261"/>
      <c r="BA113" s="261"/>
      <c r="BB113" s="261"/>
      <c r="BC113" s="261"/>
      <c r="BD113" s="261"/>
      <c r="BE113" s="261"/>
      <c r="BF113" s="261"/>
      <c r="BG113" s="261"/>
      <c r="BH113" s="261"/>
      <c r="BI113" s="261"/>
      <c r="BJ113" s="261"/>
      <c r="BK113" s="261"/>
      <c r="BL113" s="261"/>
      <c r="BM113" s="261"/>
      <c r="BN113" s="261"/>
      <c r="BO113" s="261"/>
      <c r="BP113" s="261"/>
      <c r="BQ113" s="261"/>
      <c r="BR113" s="261"/>
      <c r="BS113" s="261"/>
      <c r="BT113" s="261"/>
      <c r="BU113" s="261"/>
      <c r="BV113" s="261"/>
      <c r="BW113" s="261"/>
      <c r="BX113" s="261"/>
      <c r="BY113" s="261"/>
      <c r="BZ113" s="261"/>
      <c r="CA113" s="261"/>
      <c r="CB113" s="261"/>
      <c r="CC113" s="261"/>
      <c r="CD113" s="261"/>
      <c r="CE113" s="261"/>
      <c r="CF113" s="261"/>
      <c r="CG113" s="261"/>
      <c r="CH113" s="261"/>
      <c r="CI113" s="261"/>
      <c r="CJ113" s="261"/>
      <c r="CK113" s="261"/>
      <c r="CL113" s="261"/>
      <c r="CM113" s="261"/>
      <c r="CN113" s="261"/>
      <c r="CO113" s="261"/>
      <c r="CP113" s="261"/>
      <c r="CQ113" s="261"/>
      <c r="CR113" s="261"/>
      <c r="CS113" s="261"/>
      <c r="CT113" s="261"/>
      <c r="CU113" s="261"/>
      <c r="CV113" s="261"/>
      <c r="CW113" s="261"/>
      <c r="CX113" s="261"/>
      <c r="CY113" s="261"/>
      <c r="CZ113" s="261"/>
      <c r="DA113" s="261"/>
      <c r="DB113" s="261"/>
      <c r="DC113" s="261"/>
      <c r="DD113" s="261"/>
      <c r="DE113" s="261"/>
      <c r="DF113" s="261"/>
      <c r="DG113" s="261"/>
      <c r="DH113" s="261"/>
      <c r="DI113" s="261"/>
      <c r="DJ113" s="261"/>
      <c r="DK113" s="261"/>
      <c r="DL113" s="261"/>
    </row>
    <row r="114" spans="1:116" x14ac:dyDescent="0.25">
      <c r="A114" s="262" t="s">
        <v>8848</v>
      </c>
      <c r="B114" s="263" t="s">
        <v>8849</v>
      </c>
      <c r="C114" s="266">
        <v>0</v>
      </c>
      <c r="D114" s="267">
        <v>12</v>
      </c>
      <c r="E114" s="266">
        <v>0</v>
      </c>
      <c r="F114" s="266" t="s">
        <v>14</v>
      </c>
      <c r="G114" s="266" t="s">
        <v>14</v>
      </c>
      <c r="H114" s="266" t="s">
        <v>14</v>
      </c>
      <c r="I114" s="267">
        <v>0</v>
      </c>
      <c r="J114" s="267" t="str">
        <f>IFERROR(VLOOKUP($B114,'Core Indicators'!$E$3:$EU$906,147,FALSE),"x")</f>
        <v>x</v>
      </c>
      <c r="K114" s="268">
        <v>-3.3094067099999999E-2</v>
      </c>
      <c r="L114" s="266" t="s">
        <v>14</v>
      </c>
      <c r="M114" s="267">
        <v>93</v>
      </c>
      <c r="N114" s="267" t="s">
        <v>14</v>
      </c>
      <c r="O114" s="267" t="str">
        <f>IFERROR(VLOOKUP(B114,'Core Indicators'!$E$3:$G$9906,3,FALSE),"x")</f>
        <v>x</v>
      </c>
      <c r="P114" s="267">
        <v>180</v>
      </c>
      <c r="Q114" s="261"/>
      <c r="R114" s="261"/>
      <c r="S114" s="261"/>
      <c r="T114" s="261"/>
      <c r="U114" s="261"/>
      <c r="V114" s="261"/>
      <c r="W114" s="261"/>
      <c r="X114" s="261"/>
      <c r="Y114" s="261"/>
      <c r="Z114" s="261"/>
      <c r="AA114" s="261"/>
      <c r="AB114" s="261"/>
      <c r="AC114" s="261"/>
      <c r="AD114" s="261"/>
      <c r="AE114" s="261"/>
      <c r="AF114" s="261"/>
      <c r="AG114" s="261"/>
      <c r="AH114" s="261"/>
      <c r="AI114" s="261"/>
      <c r="AJ114" s="261"/>
      <c r="AK114" s="261"/>
      <c r="AL114" s="261"/>
      <c r="AM114" s="261"/>
      <c r="AN114" s="261"/>
      <c r="AO114" s="261"/>
      <c r="AP114" s="261"/>
      <c r="AQ114" s="261"/>
      <c r="AR114" s="261"/>
      <c r="AS114" s="261"/>
      <c r="AT114" s="261"/>
      <c r="AU114" s="261"/>
      <c r="AV114" s="261"/>
      <c r="AW114" s="261"/>
      <c r="AX114" s="261"/>
      <c r="AY114" s="261"/>
      <c r="AZ114" s="261"/>
      <c r="BA114" s="261"/>
      <c r="BB114" s="261"/>
      <c r="BC114" s="261"/>
      <c r="BD114" s="261"/>
      <c r="BE114" s="261"/>
      <c r="BF114" s="261"/>
      <c r="BG114" s="261"/>
      <c r="BH114" s="261"/>
      <c r="BI114" s="261"/>
      <c r="BJ114" s="261"/>
      <c r="BK114" s="261"/>
      <c r="BL114" s="261"/>
      <c r="BM114" s="261"/>
      <c r="BN114" s="261"/>
      <c r="BO114" s="261"/>
      <c r="BP114" s="261"/>
      <c r="BQ114" s="261"/>
      <c r="BR114" s="261"/>
      <c r="BS114" s="261"/>
      <c r="BT114" s="261"/>
      <c r="BU114" s="261"/>
      <c r="BV114" s="261"/>
      <c r="BW114" s="261"/>
      <c r="BX114" s="261"/>
      <c r="BY114" s="261"/>
      <c r="BZ114" s="261"/>
      <c r="CA114" s="261"/>
      <c r="CB114" s="261"/>
      <c r="CC114" s="261"/>
      <c r="CD114" s="261"/>
      <c r="CE114" s="261"/>
      <c r="CF114" s="261"/>
      <c r="CG114" s="261"/>
      <c r="CH114" s="261"/>
      <c r="CI114" s="261"/>
      <c r="CJ114" s="261"/>
      <c r="CK114" s="261"/>
      <c r="CL114" s="261"/>
      <c r="CM114" s="261"/>
      <c r="CN114" s="261"/>
      <c r="CO114" s="261"/>
      <c r="CP114" s="261"/>
      <c r="CQ114" s="261"/>
      <c r="CR114" s="261"/>
      <c r="CS114" s="261"/>
      <c r="CT114" s="261"/>
      <c r="CU114" s="261"/>
      <c r="CV114" s="261"/>
      <c r="CW114" s="261"/>
      <c r="CX114" s="261"/>
      <c r="CY114" s="261"/>
      <c r="CZ114" s="261"/>
      <c r="DA114" s="261"/>
      <c r="DB114" s="261"/>
      <c r="DC114" s="261"/>
      <c r="DD114" s="261"/>
      <c r="DE114" s="261"/>
      <c r="DF114" s="261"/>
      <c r="DG114" s="261"/>
      <c r="DH114" s="261"/>
      <c r="DI114" s="261"/>
      <c r="DJ114" s="261"/>
      <c r="DK114" s="261"/>
      <c r="DL114" s="261"/>
    </row>
    <row r="115" spans="1:116" x14ac:dyDescent="0.25">
      <c r="A115" s="262" t="s">
        <v>8850</v>
      </c>
      <c r="B115" s="263" t="s">
        <v>8851</v>
      </c>
      <c r="C115" s="266">
        <v>0.52166897280000002</v>
      </c>
      <c r="D115" s="267">
        <v>10</v>
      </c>
      <c r="E115" s="266">
        <v>0.06</v>
      </c>
      <c r="F115" s="266">
        <v>7.2</v>
      </c>
      <c r="G115" s="266">
        <v>0.1450303838</v>
      </c>
      <c r="H115" s="266">
        <v>33</v>
      </c>
      <c r="I115" s="267">
        <v>3</v>
      </c>
      <c r="J115" s="267" t="str">
        <f>IFERROR(VLOOKUP($B115,'Core Indicators'!$E$3:$EU$906,147,FALSE),"x")</f>
        <v>x</v>
      </c>
      <c r="K115" s="268">
        <v>-0.24343633649999999</v>
      </c>
      <c r="L115" s="266">
        <v>6.5</v>
      </c>
      <c r="M115" s="267">
        <v>63</v>
      </c>
      <c r="N115" s="267">
        <v>35</v>
      </c>
      <c r="O115" s="267" t="str">
        <f>IFERROR(VLOOKUP(B115,'Core Indicators'!$E$3:$G$9906,3,FALSE),"x")</f>
        <v>x</v>
      </c>
      <c r="P115" s="267">
        <v>25220</v>
      </c>
      <c r="Q115" s="261"/>
      <c r="R115" s="261"/>
      <c r="S115" s="261"/>
      <c r="T115" s="261"/>
      <c r="U115" s="261"/>
      <c r="V115" s="261"/>
      <c r="W115" s="261"/>
      <c r="X115" s="261"/>
      <c r="Y115" s="261"/>
      <c r="Z115" s="261"/>
      <c r="AA115" s="261"/>
      <c r="AB115" s="261"/>
      <c r="AC115" s="261"/>
      <c r="AD115" s="261"/>
      <c r="AE115" s="261"/>
      <c r="AF115" s="261"/>
      <c r="AG115" s="261"/>
      <c r="AH115" s="261"/>
      <c r="AI115" s="261"/>
      <c r="AJ115" s="261"/>
      <c r="AK115" s="261"/>
      <c r="AL115" s="261"/>
      <c r="AM115" s="261"/>
      <c r="AN115" s="261"/>
      <c r="AO115" s="261"/>
      <c r="AP115" s="261"/>
      <c r="AQ115" s="261"/>
      <c r="AR115" s="261"/>
      <c r="AS115" s="261"/>
      <c r="AT115" s="261"/>
      <c r="AU115" s="261"/>
      <c r="AV115" s="261"/>
      <c r="AW115" s="261"/>
      <c r="AX115" s="261"/>
      <c r="AY115" s="261"/>
      <c r="AZ115" s="261"/>
      <c r="BA115" s="261"/>
      <c r="BB115" s="261"/>
      <c r="BC115" s="261"/>
      <c r="BD115" s="261"/>
      <c r="BE115" s="261"/>
      <c r="BF115" s="261"/>
      <c r="BG115" s="261"/>
      <c r="BH115" s="261"/>
      <c r="BI115" s="261"/>
      <c r="BJ115" s="261"/>
      <c r="BK115" s="261"/>
      <c r="BL115" s="261"/>
      <c r="BM115" s="261"/>
      <c r="BN115" s="261"/>
      <c r="BO115" s="261"/>
      <c r="BP115" s="261"/>
      <c r="BQ115" s="261"/>
      <c r="BR115" s="261"/>
      <c r="BS115" s="261"/>
      <c r="BT115" s="261"/>
      <c r="BU115" s="261"/>
      <c r="BV115" s="261"/>
      <c r="BW115" s="261"/>
      <c r="BX115" s="261"/>
      <c r="BY115" s="261"/>
      <c r="BZ115" s="261"/>
      <c r="CA115" s="261"/>
      <c r="CB115" s="261"/>
      <c r="CC115" s="261"/>
      <c r="CD115" s="261"/>
      <c r="CE115" s="261"/>
      <c r="CF115" s="261"/>
      <c r="CG115" s="261"/>
      <c r="CH115" s="261"/>
      <c r="CI115" s="261"/>
      <c r="CJ115" s="261"/>
      <c r="CK115" s="261"/>
      <c r="CL115" s="261"/>
      <c r="CM115" s="261"/>
      <c r="CN115" s="261"/>
      <c r="CO115" s="261"/>
      <c r="CP115" s="261"/>
      <c r="CQ115" s="261"/>
      <c r="CR115" s="261"/>
      <c r="CS115" s="261"/>
      <c r="CT115" s="261"/>
      <c r="CU115" s="261"/>
      <c r="CV115" s="261"/>
      <c r="CW115" s="261"/>
      <c r="CX115" s="261"/>
      <c r="CY115" s="261"/>
      <c r="CZ115" s="261"/>
      <c r="DA115" s="261"/>
      <c r="DB115" s="261"/>
      <c r="DC115" s="261"/>
      <c r="DD115" s="261"/>
      <c r="DE115" s="261"/>
      <c r="DF115" s="261"/>
      <c r="DG115" s="261"/>
      <c r="DH115" s="261"/>
      <c r="DI115" s="261"/>
      <c r="DJ115" s="261"/>
      <c r="DK115" s="261"/>
      <c r="DL115" s="261"/>
    </row>
    <row r="116" spans="1:116" x14ac:dyDescent="0.25">
      <c r="A116" s="262" t="s">
        <v>12</v>
      </c>
      <c r="B116" s="263" t="s">
        <v>8852</v>
      </c>
      <c r="C116" s="266">
        <v>0.1842000429</v>
      </c>
      <c r="D116" s="267">
        <v>12</v>
      </c>
      <c r="E116" s="266">
        <v>0</v>
      </c>
      <c r="F116" s="266">
        <v>5.8</v>
      </c>
      <c r="G116" s="266">
        <v>0.67610385110000004</v>
      </c>
      <c r="H116" s="266">
        <v>33</v>
      </c>
      <c r="I116" s="267">
        <v>5</v>
      </c>
      <c r="J116" s="267">
        <f>IFERROR(VLOOKUP($B116,'Core Indicators'!$E$3:$EU$906,147,FALSE),"x")</f>
        <v>1727</v>
      </c>
      <c r="K116" s="268">
        <v>-0.83423358200000008</v>
      </c>
      <c r="L116" s="266">
        <v>4.5</v>
      </c>
      <c r="M116" s="267">
        <v>41</v>
      </c>
      <c r="N116" s="267">
        <v>29</v>
      </c>
      <c r="O116" s="267">
        <f>IFERROR(VLOOKUP(B116,'Core Indicators'!$E$3:$G$9906,3,FALSE),"x")</f>
        <v>21700000</v>
      </c>
      <c r="P116" s="267">
        <v>1220190</v>
      </c>
      <c r="Q116" s="261"/>
      <c r="R116" s="261"/>
      <c r="S116" s="261"/>
      <c r="T116" s="261"/>
      <c r="U116" s="261"/>
      <c r="V116" s="261"/>
      <c r="W116" s="261"/>
      <c r="X116" s="261"/>
      <c r="Y116" s="261"/>
      <c r="Z116" s="261"/>
      <c r="AA116" s="261"/>
      <c r="AB116" s="261"/>
      <c r="AC116" s="261"/>
      <c r="AD116" s="261"/>
      <c r="AE116" s="261"/>
      <c r="AF116" s="261"/>
      <c r="AG116" s="261"/>
      <c r="AH116" s="261"/>
      <c r="AI116" s="261"/>
      <c r="AJ116" s="261"/>
      <c r="AK116" s="261"/>
      <c r="AL116" s="261"/>
      <c r="AM116" s="261"/>
      <c r="AN116" s="261"/>
      <c r="AO116" s="261"/>
      <c r="AP116" s="261"/>
      <c r="AQ116" s="261"/>
      <c r="AR116" s="261"/>
      <c r="AS116" s="261"/>
      <c r="AT116" s="261"/>
      <c r="AU116" s="261"/>
      <c r="AV116" s="261"/>
      <c r="AW116" s="261"/>
      <c r="AX116" s="261"/>
      <c r="AY116" s="261"/>
      <c r="AZ116" s="261"/>
      <c r="BA116" s="261"/>
      <c r="BB116" s="261"/>
      <c r="BC116" s="261"/>
      <c r="BD116" s="261"/>
      <c r="BE116" s="261"/>
      <c r="BF116" s="261"/>
      <c r="BG116" s="261"/>
      <c r="BH116" s="261"/>
      <c r="BI116" s="261"/>
      <c r="BJ116" s="261"/>
      <c r="BK116" s="261"/>
      <c r="BL116" s="261"/>
      <c r="BM116" s="261"/>
      <c r="BN116" s="261"/>
      <c r="BO116" s="261"/>
      <c r="BP116" s="261"/>
      <c r="BQ116" s="261"/>
      <c r="BR116" s="261"/>
      <c r="BS116" s="261"/>
      <c r="BT116" s="261"/>
      <c r="BU116" s="261"/>
      <c r="BV116" s="261"/>
      <c r="BW116" s="261"/>
      <c r="BX116" s="261"/>
      <c r="BY116" s="261"/>
      <c r="BZ116" s="261"/>
      <c r="CA116" s="261"/>
      <c r="CB116" s="261"/>
      <c r="CC116" s="261"/>
      <c r="CD116" s="261"/>
      <c r="CE116" s="261"/>
      <c r="CF116" s="261"/>
      <c r="CG116" s="261"/>
      <c r="CH116" s="261"/>
      <c r="CI116" s="261"/>
      <c r="CJ116" s="261"/>
      <c r="CK116" s="261"/>
      <c r="CL116" s="261"/>
      <c r="CM116" s="261"/>
      <c r="CN116" s="261"/>
      <c r="CO116" s="261"/>
      <c r="CP116" s="261"/>
      <c r="CQ116" s="261"/>
      <c r="CR116" s="261"/>
      <c r="CS116" s="261"/>
      <c r="CT116" s="261"/>
      <c r="CU116" s="261"/>
      <c r="CV116" s="261"/>
      <c r="CW116" s="261"/>
      <c r="CX116" s="261"/>
      <c r="CY116" s="261"/>
      <c r="CZ116" s="261"/>
      <c r="DA116" s="261"/>
      <c r="DB116" s="261"/>
      <c r="DC116" s="261"/>
      <c r="DD116" s="261"/>
      <c r="DE116" s="261"/>
      <c r="DF116" s="261"/>
      <c r="DG116" s="261"/>
      <c r="DH116" s="261"/>
      <c r="DI116" s="261"/>
      <c r="DJ116" s="261"/>
      <c r="DK116" s="261"/>
      <c r="DL116" s="261"/>
    </row>
    <row r="117" spans="1:116" x14ac:dyDescent="0.25">
      <c r="A117" s="262" t="s">
        <v>8853</v>
      </c>
      <c r="B117" s="263" t="s">
        <v>8854</v>
      </c>
      <c r="C117" s="266">
        <v>0</v>
      </c>
      <c r="D117" s="267">
        <v>12</v>
      </c>
      <c r="E117" s="266">
        <v>0</v>
      </c>
      <c r="F117" s="266" t="s">
        <v>14</v>
      </c>
      <c r="G117" s="266">
        <v>0.19499821959999999</v>
      </c>
      <c r="H117" s="266">
        <v>28.7</v>
      </c>
      <c r="I117" s="267">
        <v>0</v>
      </c>
      <c r="J117" s="267" t="str">
        <f>IFERROR(VLOOKUP($B117,'Core Indicators'!$E$3:$EU$906,147,FALSE),"x")</f>
        <v>x</v>
      </c>
      <c r="K117" s="268">
        <v>0.95223230120000002</v>
      </c>
      <c r="L117" s="266" t="s">
        <v>14</v>
      </c>
      <c r="M117" s="267">
        <v>90</v>
      </c>
      <c r="N117" s="267">
        <v>54</v>
      </c>
      <c r="O117" s="267" t="str">
        <f>IFERROR(VLOOKUP(B117,'Core Indicators'!$E$3:$G$9906,3,FALSE),"x")</f>
        <v>x</v>
      </c>
      <c r="P117" s="267">
        <v>320</v>
      </c>
      <c r="Q117" s="261"/>
      <c r="R117" s="261"/>
      <c r="S117" s="261"/>
      <c r="T117" s="261"/>
      <c r="U117" s="261"/>
      <c r="V117" s="261"/>
      <c r="W117" s="261"/>
      <c r="X117" s="261"/>
      <c r="Y117" s="261"/>
      <c r="Z117" s="261"/>
      <c r="AA117" s="261"/>
      <c r="AB117" s="261"/>
      <c r="AC117" s="261"/>
      <c r="AD117" s="261"/>
      <c r="AE117" s="261"/>
      <c r="AF117" s="261"/>
      <c r="AG117" s="261"/>
      <c r="AH117" s="261"/>
      <c r="AI117" s="261"/>
      <c r="AJ117" s="261"/>
      <c r="AK117" s="261"/>
      <c r="AL117" s="261"/>
      <c r="AM117" s="261"/>
      <c r="AN117" s="261"/>
      <c r="AO117" s="261"/>
      <c r="AP117" s="261"/>
      <c r="AQ117" s="261"/>
      <c r="AR117" s="261"/>
      <c r="AS117" s="261"/>
      <c r="AT117" s="261"/>
      <c r="AU117" s="261"/>
      <c r="AV117" s="261"/>
      <c r="AW117" s="261"/>
      <c r="AX117" s="261"/>
      <c r="AY117" s="261"/>
      <c r="AZ117" s="261"/>
      <c r="BA117" s="261"/>
      <c r="BB117" s="261"/>
      <c r="BC117" s="261"/>
      <c r="BD117" s="261"/>
      <c r="BE117" s="261"/>
      <c r="BF117" s="261"/>
      <c r="BG117" s="261"/>
      <c r="BH117" s="261"/>
      <c r="BI117" s="261"/>
      <c r="BJ117" s="261"/>
      <c r="BK117" s="261"/>
      <c r="BL117" s="261"/>
      <c r="BM117" s="261"/>
      <c r="BN117" s="261"/>
      <c r="BO117" s="261"/>
      <c r="BP117" s="261"/>
      <c r="BQ117" s="261"/>
      <c r="BR117" s="261"/>
      <c r="BS117" s="261"/>
      <c r="BT117" s="261"/>
      <c r="BU117" s="261"/>
      <c r="BV117" s="261"/>
      <c r="BW117" s="261"/>
      <c r="BX117" s="261"/>
      <c r="BY117" s="261"/>
      <c r="BZ117" s="261"/>
      <c r="CA117" s="261"/>
      <c r="CB117" s="261"/>
      <c r="CC117" s="261"/>
      <c r="CD117" s="261"/>
      <c r="CE117" s="261"/>
      <c r="CF117" s="261"/>
      <c r="CG117" s="261"/>
      <c r="CH117" s="261"/>
      <c r="CI117" s="261"/>
      <c r="CJ117" s="261"/>
      <c r="CK117" s="261"/>
      <c r="CL117" s="261"/>
      <c r="CM117" s="261"/>
      <c r="CN117" s="261"/>
      <c r="CO117" s="261"/>
      <c r="CP117" s="261"/>
      <c r="CQ117" s="261"/>
      <c r="CR117" s="261"/>
      <c r="CS117" s="261"/>
      <c r="CT117" s="261"/>
      <c r="CU117" s="261"/>
      <c r="CV117" s="261"/>
      <c r="CW117" s="261"/>
      <c r="CX117" s="261"/>
      <c r="CY117" s="261"/>
      <c r="CZ117" s="261"/>
      <c r="DA117" s="261"/>
      <c r="DB117" s="261"/>
      <c r="DC117" s="261"/>
      <c r="DD117" s="261"/>
      <c r="DE117" s="261"/>
      <c r="DF117" s="261"/>
      <c r="DG117" s="261"/>
      <c r="DH117" s="261"/>
      <c r="DI117" s="261"/>
      <c r="DJ117" s="261"/>
      <c r="DK117" s="261"/>
      <c r="DL117" s="261"/>
    </row>
    <row r="118" spans="1:116" x14ac:dyDescent="0.25">
      <c r="A118" s="262" t="s">
        <v>311</v>
      </c>
      <c r="B118" s="263" t="s">
        <v>8855</v>
      </c>
      <c r="C118" s="266">
        <v>0.52228899020000008</v>
      </c>
      <c r="D118" s="267">
        <v>0</v>
      </c>
      <c r="E118" s="266">
        <v>0.30299999999999999</v>
      </c>
      <c r="F118" s="266">
        <v>3.3</v>
      </c>
      <c r="G118" s="266">
        <v>0.45849855369999998</v>
      </c>
      <c r="H118" s="266">
        <v>30.7</v>
      </c>
      <c r="I118" s="267">
        <v>5</v>
      </c>
      <c r="J118" s="267">
        <f>IFERROR(VLOOKUP($B118,'Core Indicators'!$E$3:$EU$906,147,FALSE),"x")</f>
        <v>7354</v>
      </c>
      <c r="K118" s="268">
        <v>-1.0627838373</v>
      </c>
      <c r="L118" s="266">
        <v>2.75</v>
      </c>
      <c r="M118" s="267">
        <v>30</v>
      </c>
      <c r="N118" s="267">
        <v>29</v>
      </c>
      <c r="O118" s="267">
        <f>IFERROR(VLOOKUP(B118,'Core Indicators'!$E$3:$G$9906,3,FALSE),"x")</f>
        <v>55744000</v>
      </c>
      <c r="P118" s="267">
        <v>653080</v>
      </c>
      <c r="Q118" s="261"/>
      <c r="R118" s="261"/>
      <c r="S118" s="261"/>
      <c r="T118" s="261"/>
      <c r="U118" s="261"/>
      <c r="V118" s="261"/>
      <c r="W118" s="261"/>
      <c r="X118" s="261"/>
      <c r="Y118" s="261"/>
      <c r="Z118" s="261"/>
      <c r="AA118" s="261"/>
      <c r="AB118" s="261"/>
      <c r="AC118" s="261"/>
      <c r="AD118" s="261"/>
      <c r="AE118" s="261"/>
      <c r="AF118" s="261"/>
      <c r="AG118" s="261"/>
      <c r="AH118" s="261"/>
      <c r="AI118" s="261"/>
      <c r="AJ118" s="261"/>
      <c r="AK118" s="261"/>
      <c r="AL118" s="261"/>
      <c r="AM118" s="261"/>
      <c r="AN118" s="261"/>
      <c r="AO118" s="261"/>
      <c r="AP118" s="261"/>
      <c r="AQ118" s="261"/>
      <c r="AR118" s="261"/>
      <c r="AS118" s="261"/>
      <c r="AT118" s="261"/>
      <c r="AU118" s="261"/>
      <c r="AV118" s="261"/>
      <c r="AW118" s="261"/>
      <c r="AX118" s="261"/>
      <c r="AY118" s="261"/>
      <c r="AZ118" s="261"/>
      <c r="BA118" s="261"/>
      <c r="BB118" s="261"/>
      <c r="BC118" s="261"/>
      <c r="BD118" s="261"/>
      <c r="BE118" s="261"/>
      <c r="BF118" s="261"/>
      <c r="BG118" s="261"/>
      <c r="BH118" s="261"/>
      <c r="BI118" s="261"/>
      <c r="BJ118" s="261"/>
      <c r="BK118" s="261"/>
      <c r="BL118" s="261"/>
      <c r="BM118" s="261"/>
      <c r="BN118" s="261"/>
      <c r="BO118" s="261"/>
      <c r="BP118" s="261"/>
      <c r="BQ118" s="261"/>
      <c r="BR118" s="261"/>
      <c r="BS118" s="261"/>
      <c r="BT118" s="261"/>
      <c r="BU118" s="261"/>
      <c r="BV118" s="261"/>
      <c r="BW118" s="261"/>
      <c r="BX118" s="261"/>
      <c r="BY118" s="261"/>
      <c r="BZ118" s="261"/>
      <c r="CA118" s="261"/>
      <c r="CB118" s="261"/>
      <c r="CC118" s="261"/>
      <c r="CD118" s="261"/>
      <c r="CE118" s="261"/>
      <c r="CF118" s="261"/>
      <c r="CG118" s="261"/>
      <c r="CH118" s="261"/>
      <c r="CI118" s="261"/>
      <c r="CJ118" s="261"/>
      <c r="CK118" s="261"/>
      <c r="CL118" s="261"/>
      <c r="CM118" s="261"/>
      <c r="CN118" s="261"/>
      <c r="CO118" s="261"/>
      <c r="CP118" s="261"/>
      <c r="CQ118" s="261"/>
      <c r="CR118" s="261"/>
      <c r="CS118" s="261"/>
      <c r="CT118" s="261"/>
      <c r="CU118" s="261"/>
      <c r="CV118" s="261"/>
      <c r="CW118" s="261"/>
      <c r="CX118" s="261"/>
      <c r="CY118" s="261"/>
      <c r="CZ118" s="261"/>
      <c r="DA118" s="261"/>
      <c r="DB118" s="261"/>
      <c r="DC118" s="261"/>
      <c r="DD118" s="261"/>
      <c r="DE118" s="261"/>
      <c r="DF118" s="261"/>
      <c r="DG118" s="261"/>
      <c r="DH118" s="261"/>
      <c r="DI118" s="261"/>
      <c r="DJ118" s="261"/>
      <c r="DK118" s="261"/>
      <c r="DL118" s="261"/>
    </row>
    <row r="119" spans="1:116" x14ac:dyDescent="0.25">
      <c r="A119" s="262" t="s">
        <v>8856</v>
      </c>
      <c r="B119" s="263" t="s">
        <v>8857</v>
      </c>
      <c r="C119" s="266">
        <v>0.69836900989999995</v>
      </c>
      <c r="D119" s="267">
        <v>10</v>
      </c>
      <c r="E119" s="266">
        <v>5.4199999999999998E-2</v>
      </c>
      <c r="F119" s="266">
        <v>7.35</v>
      </c>
      <c r="G119" s="266">
        <v>0.1190679714</v>
      </c>
      <c r="H119" s="266">
        <v>38.5</v>
      </c>
      <c r="I119" s="267">
        <v>3</v>
      </c>
      <c r="J119" s="267" t="str">
        <f>IFERROR(VLOOKUP($B119,'Core Indicators'!$E$3:$EU$906,147,FALSE),"x")</f>
        <v>x</v>
      </c>
      <c r="K119" s="268">
        <v>9.5744796099999988E-2</v>
      </c>
      <c r="L119" s="266">
        <v>6.75</v>
      </c>
      <c r="M119" s="267">
        <v>62</v>
      </c>
      <c r="N119" s="267">
        <v>45</v>
      </c>
      <c r="O119" s="267" t="str">
        <f>IFERROR(VLOOKUP(B119,'Core Indicators'!$E$3:$G$9906,3,FALSE),"x")</f>
        <v>x</v>
      </c>
      <c r="P119" s="267">
        <v>13450</v>
      </c>
      <c r="Q119" s="261"/>
      <c r="R119" s="261"/>
      <c r="S119" s="261"/>
      <c r="T119" s="261"/>
      <c r="U119" s="261"/>
      <c r="V119" s="261"/>
      <c r="W119" s="261"/>
      <c r="X119" s="261"/>
      <c r="Y119" s="261"/>
      <c r="Z119" s="261"/>
      <c r="AA119" s="261"/>
      <c r="AB119" s="261"/>
      <c r="AC119" s="261"/>
      <c r="AD119" s="261"/>
      <c r="AE119" s="261"/>
      <c r="AF119" s="261"/>
      <c r="AG119" s="261"/>
      <c r="AH119" s="261"/>
      <c r="AI119" s="261"/>
      <c r="AJ119" s="261"/>
      <c r="AK119" s="261"/>
      <c r="AL119" s="261"/>
      <c r="AM119" s="261"/>
      <c r="AN119" s="261"/>
      <c r="AO119" s="261"/>
      <c r="AP119" s="261"/>
      <c r="AQ119" s="261"/>
      <c r="AR119" s="261"/>
      <c r="AS119" s="261"/>
      <c r="AT119" s="261"/>
      <c r="AU119" s="261"/>
      <c r="AV119" s="261"/>
      <c r="AW119" s="261"/>
      <c r="AX119" s="261"/>
      <c r="AY119" s="261"/>
      <c r="AZ119" s="261"/>
      <c r="BA119" s="261"/>
      <c r="BB119" s="261"/>
      <c r="BC119" s="261"/>
      <c r="BD119" s="261"/>
      <c r="BE119" s="261"/>
      <c r="BF119" s="261"/>
      <c r="BG119" s="261"/>
      <c r="BH119" s="261"/>
      <c r="BI119" s="261"/>
      <c r="BJ119" s="261"/>
      <c r="BK119" s="261"/>
      <c r="BL119" s="261"/>
      <c r="BM119" s="261"/>
      <c r="BN119" s="261"/>
      <c r="BO119" s="261"/>
      <c r="BP119" s="261"/>
      <c r="BQ119" s="261"/>
      <c r="BR119" s="261"/>
      <c r="BS119" s="261"/>
      <c r="BT119" s="261"/>
      <c r="BU119" s="261"/>
      <c r="BV119" s="261"/>
      <c r="BW119" s="261"/>
      <c r="BX119" s="261"/>
      <c r="BY119" s="261"/>
      <c r="BZ119" s="261"/>
      <c r="CA119" s="261"/>
      <c r="CB119" s="261"/>
      <c r="CC119" s="261"/>
      <c r="CD119" s="261"/>
      <c r="CE119" s="261"/>
      <c r="CF119" s="261"/>
      <c r="CG119" s="261"/>
      <c r="CH119" s="261"/>
      <c r="CI119" s="261"/>
      <c r="CJ119" s="261"/>
      <c r="CK119" s="261"/>
      <c r="CL119" s="261"/>
      <c r="CM119" s="261"/>
      <c r="CN119" s="261"/>
      <c r="CO119" s="261"/>
      <c r="CP119" s="261"/>
      <c r="CQ119" s="261"/>
      <c r="CR119" s="261"/>
      <c r="CS119" s="261"/>
      <c r="CT119" s="261"/>
      <c r="CU119" s="261"/>
      <c r="CV119" s="261"/>
      <c r="CW119" s="261"/>
      <c r="CX119" s="261"/>
      <c r="CY119" s="261"/>
      <c r="CZ119" s="261"/>
      <c r="DA119" s="261"/>
      <c r="DB119" s="261"/>
      <c r="DC119" s="261"/>
      <c r="DD119" s="261"/>
      <c r="DE119" s="261"/>
      <c r="DF119" s="261"/>
      <c r="DG119" s="261"/>
      <c r="DH119" s="261"/>
      <c r="DI119" s="261"/>
      <c r="DJ119" s="261"/>
      <c r="DK119" s="261"/>
      <c r="DL119" s="261"/>
    </row>
    <row r="120" spans="1:116" x14ac:dyDescent="0.25">
      <c r="A120" s="262" t="s">
        <v>6221</v>
      </c>
      <c r="B120" s="263" t="s">
        <v>8858</v>
      </c>
      <c r="C120" s="266">
        <v>0.18750004279999999</v>
      </c>
      <c r="D120" s="267">
        <v>11</v>
      </c>
      <c r="E120" s="266">
        <v>7.0000000000000007E-2</v>
      </c>
      <c r="F120" s="266">
        <v>7.3</v>
      </c>
      <c r="G120" s="266">
        <v>0.32160517550000001</v>
      </c>
      <c r="H120" s="266">
        <v>32.700000000000003</v>
      </c>
      <c r="I120" s="267">
        <v>0</v>
      </c>
      <c r="J120" s="267" t="str">
        <f>IFERROR(VLOOKUP($B120,'Core Indicators'!$E$3:$EU$906,147,FALSE),"x")</f>
        <v>x</v>
      </c>
      <c r="K120" s="268">
        <v>-0.2662930489</v>
      </c>
      <c r="L120" s="266">
        <v>6.25</v>
      </c>
      <c r="M120" s="267">
        <v>84</v>
      </c>
      <c r="N120" s="267">
        <v>35</v>
      </c>
      <c r="O120" s="267">
        <f>IFERROR(VLOOKUP(B120,'Core Indicators'!$E$3:$G$9906,3,FALSE),"x")</f>
        <v>3197000</v>
      </c>
      <c r="P120" s="267">
        <v>1553560</v>
      </c>
      <c r="Q120" s="261"/>
      <c r="R120" s="261"/>
      <c r="S120" s="261"/>
      <c r="T120" s="261"/>
      <c r="U120" s="261"/>
      <c r="V120" s="261"/>
      <c r="W120" s="261"/>
      <c r="X120" s="261"/>
      <c r="Y120" s="261"/>
      <c r="Z120" s="261"/>
      <c r="AA120" s="261"/>
      <c r="AB120" s="261"/>
      <c r="AC120" s="261"/>
      <c r="AD120" s="261"/>
      <c r="AE120" s="261"/>
      <c r="AF120" s="261"/>
      <c r="AG120" s="261"/>
      <c r="AH120" s="261"/>
      <c r="AI120" s="261"/>
      <c r="AJ120" s="261"/>
      <c r="AK120" s="261"/>
      <c r="AL120" s="261"/>
      <c r="AM120" s="261"/>
      <c r="AN120" s="261"/>
      <c r="AO120" s="261"/>
      <c r="AP120" s="261"/>
      <c r="AQ120" s="261"/>
      <c r="AR120" s="261"/>
      <c r="AS120" s="261"/>
      <c r="AT120" s="261"/>
      <c r="AU120" s="261"/>
      <c r="AV120" s="261"/>
      <c r="AW120" s="261"/>
      <c r="AX120" s="261"/>
      <c r="AY120" s="261"/>
      <c r="AZ120" s="261"/>
      <c r="BA120" s="261"/>
      <c r="BB120" s="261"/>
      <c r="BC120" s="261"/>
      <c r="BD120" s="261"/>
      <c r="BE120" s="261"/>
      <c r="BF120" s="261"/>
      <c r="BG120" s="261"/>
      <c r="BH120" s="261"/>
      <c r="BI120" s="261"/>
      <c r="BJ120" s="261"/>
      <c r="BK120" s="261"/>
      <c r="BL120" s="261"/>
      <c r="BM120" s="261"/>
      <c r="BN120" s="261"/>
      <c r="BO120" s="261"/>
      <c r="BP120" s="261"/>
      <c r="BQ120" s="261"/>
      <c r="BR120" s="261"/>
      <c r="BS120" s="261"/>
      <c r="BT120" s="261"/>
      <c r="BU120" s="261"/>
      <c r="BV120" s="261"/>
      <c r="BW120" s="261"/>
      <c r="BX120" s="261"/>
      <c r="BY120" s="261"/>
      <c r="BZ120" s="261"/>
      <c r="CA120" s="261"/>
      <c r="CB120" s="261"/>
      <c r="CC120" s="261"/>
      <c r="CD120" s="261"/>
      <c r="CE120" s="261"/>
      <c r="CF120" s="261"/>
      <c r="CG120" s="261"/>
      <c r="CH120" s="261"/>
      <c r="CI120" s="261"/>
      <c r="CJ120" s="261"/>
      <c r="CK120" s="261"/>
      <c r="CL120" s="261"/>
      <c r="CM120" s="261"/>
      <c r="CN120" s="261"/>
      <c r="CO120" s="261"/>
      <c r="CP120" s="261"/>
      <c r="CQ120" s="261"/>
      <c r="CR120" s="261"/>
      <c r="CS120" s="261"/>
      <c r="CT120" s="261"/>
      <c r="CU120" s="261"/>
      <c r="CV120" s="261"/>
      <c r="CW120" s="261"/>
      <c r="CX120" s="261"/>
      <c r="CY120" s="261"/>
      <c r="CZ120" s="261"/>
      <c r="DA120" s="261"/>
      <c r="DB120" s="261"/>
      <c r="DC120" s="261"/>
      <c r="DD120" s="261"/>
      <c r="DE120" s="261"/>
      <c r="DF120" s="261"/>
      <c r="DG120" s="261"/>
      <c r="DH120" s="261"/>
      <c r="DI120" s="261"/>
      <c r="DJ120" s="261"/>
      <c r="DK120" s="261"/>
      <c r="DL120" s="261"/>
    </row>
    <row r="121" spans="1:116" x14ac:dyDescent="0.25">
      <c r="A121" s="262" t="s">
        <v>597</v>
      </c>
      <c r="B121" s="263" t="s">
        <v>8859</v>
      </c>
      <c r="C121" s="266">
        <v>0.90353799999999995</v>
      </c>
      <c r="D121" s="267">
        <v>7</v>
      </c>
      <c r="E121" s="266">
        <v>0.16500000000000001</v>
      </c>
      <c r="F121" s="266">
        <v>4.4833333333000001</v>
      </c>
      <c r="G121" s="266">
        <v>0.56887839289999997</v>
      </c>
      <c r="H121" s="266">
        <v>54</v>
      </c>
      <c r="I121" s="267">
        <v>5</v>
      </c>
      <c r="J121" s="267">
        <f>IFERROR(VLOOKUP($B121,'Core Indicators'!$E$3:$EU$906,147,FALSE),"x")</f>
        <v>458</v>
      </c>
      <c r="K121" s="268">
        <v>-1.0201843977</v>
      </c>
      <c r="L121" s="266">
        <v>3</v>
      </c>
      <c r="M121" s="267">
        <v>45</v>
      </c>
      <c r="N121" s="267">
        <v>26</v>
      </c>
      <c r="O121" s="267">
        <f>IFERROR(VLOOKUP(B121,'Core Indicators'!$E$3:$G$9906,3,FALSE),"x")</f>
        <v>33621000</v>
      </c>
      <c r="P121" s="267">
        <v>786380</v>
      </c>
      <c r="Q121" s="261"/>
      <c r="R121" s="261"/>
      <c r="S121" s="261"/>
      <c r="T121" s="261"/>
      <c r="U121" s="261"/>
      <c r="V121" s="261"/>
      <c r="W121" s="261"/>
      <c r="X121" s="261"/>
      <c r="Y121" s="261"/>
      <c r="Z121" s="261"/>
      <c r="AA121" s="261"/>
      <c r="AB121" s="261"/>
      <c r="AC121" s="261"/>
      <c r="AD121" s="261"/>
      <c r="AE121" s="261"/>
      <c r="AF121" s="261"/>
      <c r="AG121" s="261"/>
      <c r="AH121" s="261"/>
      <c r="AI121" s="261"/>
      <c r="AJ121" s="261"/>
      <c r="AK121" s="261"/>
      <c r="AL121" s="261"/>
      <c r="AM121" s="261"/>
      <c r="AN121" s="261"/>
      <c r="AO121" s="261"/>
      <c r="AP121" s="261"/>
      <c r="AQ121" s="261"/>
      <c r="AR121" s="261"/>
      <c r="AS121" s="261"/>
      <c r="AT121" s="261"/>
      <c r="AU121" s="261"/>
      <c r="AV121" s="261"/>
      <c r="AW121" s="261"/>
      <c r="AX121" s="261"/>
      <c r="AY121" s="261"/>
      <c r="AZ121" s="261"/>
      <c r="BA121" s="261"/>
      <c r="BB121" s="261"/>
      <c r="BC121" s="261"/>
      <c r="BD121" s="261"/>
      <c r="BE121" s="261"/>
      <c r="BF121" s="261"/>
      <c r="BG121" s="261"/>
      <c r="BH121" s="261"/>
      <c r="BI121" s="261"/>
      <c r="BJ121" s="261"/>
      <c r="BK121" s="261"/>
      <c r="BL121" s="261"/>
      <c r="BM121" s="261"/>
      <c r="BN121" s="261"/>
      <c r="BO121" s="261"/>
      <c r="BP121" s="261"/>
      <c r="BQ121" s="261"/>
      <c r="BR121" s="261"/>
      <c r="BS121" s="261"/>
      <c r="BT121" s="261"/>
      <c r="BU121" s="261"/>
      <c r="BV121" s="261"/>
      <c r="BW121" s="261"/>
      <c r="BX121" s="261"/>
      <c r="BY121" s="261"/>
      <c r="BZ121" s="261"/>
      <c r="CA121" s="261"/>
      <c r="CB121" s="261"/>
      <c r="CC121" s="261"/>
      <c r="CD121" s="261"/>
      <c r="CE121" s="261"/>
      <c r="CF121" s="261"/>
      <c r="CG121" s="261"/>
      <c r="CH121" s="261"/>
      <c r="CI121" s="261"/>
      <c r="CJ121" s="261"/>
      <c r="CK121" s="261"/>
      <c r="CL121" s="261"/>
      <c r="CM121" s="261"/>
      <c r="CN121" s="261"/>
      <c r="CO121" s="261"/>
      <c r="CP121" s="261"/>
      <c r="CQ121" s="261"/>
      <c r="CR121" s="261"/>
      <c r="CS121" s="261"/>
      <c r="CT121" s="261"/>
      <c r="CU121" s="261"/>
      <c r="CV121" s="261"/>
      <c r="CW121" s="261"/>
      <c r="CX121" s="261"/>
      <c r="CY121" s="261"/>
      <c r="CZ121" s="261"/>
      <c r="DA121" s="261"/>
      <c r="DB121" s="261"/>
      <c r="DC121" s="261"/>
      <c r="DD121" s="261"/>
      <c r="DE121" s="261"/>
      <c r="DF121" s="261"/>
      <c r="DG121" s="261"/>
      <c r="DH121" s="261"/>
      <c r="DI121" s="261"/>
      <c r="DJ121" s="261"/>
      <c r="DK121" s="261"/>
      <c r="DL121" s="261"/>
    </row>
    <row r="122" spans="1:116" x14ac:dyDescent="0.25">
      <c r="A122" s="262" t="s">
        <v>328</v>
      </c>
      <c r="B122" s="263" t="s">
        <v>8860</v>
      </c>
      <c r="C122" s="266">
        <v>0.65999998090000001</v>
      </c>
      <c r="D122" s="267">
        <v>5</v>
      </c>
      <c r="E122" s="266">
        <v>0</v>
      </c>
      <c r="F122" s="266">
        <v>4.2666666666999999</v>
      </c>
      <c r="G122" s="266">
        <v>0.61993629360000002</v>
      </c>
      <c r="H122" s="266">
        <v>32.6</v>
      </c>
      <c r="I122" s="267">
        <v>2</v>
      </c>
      <c r="J122" s="267">
        <f>IFERROR(VLOOKUP($B122,'Core Indicators'!$E$3:$EU$906,147,FALSE),"x")</f>
        <v>0</v>
      </c>
      <c r="K122" s="268">
        <v>-0.58271789549999997</v>
      </c>
      <c r="L122" s="266">
        <v>4</v>
      </c>
      <c r="M122" s="267">
        <v>34</v>
      </c>
      <c r="N122" s="267">
        <v>28</v>
      </c>
      <c r="O122" s="267">
        <f>IFERROR(VLOOKUP(B122,'Core Indicators'!$E$3:$G$9906,3,FALSE),"x")</f>
        <v>4840000</v>
      </c>
      <c r="P122" s="267">
        <v>1030700</v>
      </c>
      <c r="Q122" s="261"/>
      <c r="R122" s="261"/>
      <c r="S122" s="261"/>
      <c r="T122" s="261"/>
      <c r="U122" s="261"/>
      <c r="V122" s="261"/>
      <c r="W122" s="261"/>
      <c r="X122" s="261"/>
      <c r="Y122" s="261"/>
      <c r="Z122" s="261"/>
      <c r="AA122" s="261"/>
      <c r="AB122" s="261"/>
      <c r="AC122" s="261"/>
      <c r="AD122" s="261"/>
      <c r="AE122" s="261"/>
      <c r="AF122" s="261"/>
      <c r="AG122" s="261"/>
      <c r="AH122" s="261"/>
      <c r="AI122" s="261"/>
      <c r="AJ122" s="261"/>
      <c r="AK122" s="261"/>
      <c r="AL122" s="261"/>
      <c r="AM122" s="261"/>
      <c r="AN122" s="261"/>
      <c r="AO122" s="261"/>
      <c r="AP122" s="261"/>
      <c r="AQ122" s="261"/>
      <c r="AR122" s="261"/>
      <c r="AS122" s="261"/>
      <c r="AT122" s="261"/>
      <c r="AU122" s="261"/>
      <c r="AV122" s="261"/>
      <c r="AW122" s="261"/>
      <c r="AX122" s="261"/>
      <c r="AY122" s="261"/>
      <c r="AZ122" s="261"/>
      <c r="BA122" s="261"/>
      <c r="BB122" s="261"/>
      <c r="BC122" s="261"/>
      <c r="BD122" s="261"/>
      <c r="BE122" s="261"/>
      <c r="BF122" s="261"/>
      <c r="BG122" s="261"/>
      <c r="BH122" s="261"/>
      <c r="BI122" s="261"/>
      <c r="BJ122" s="261"/>
      <c r="BK122" s="261"/>
      <c r="BL122" s="261"/>
      <c r="BM122" s="261"/>
      <c r="BN122" s="261"/>
      <c r="BO122" s="261"/>
      <c r="BP122" s="261"/>
      <c r="BQ122" s="261"/>
      <c r="BR122" s="261"/>
      <c r="BS122" s="261"/>
      <c r="BT122" s="261"/>
      <c r="BU122" s="261"/>
      <c r="BV122" s="261"/>
      <c r="BW122" s="261"/>
      <c r="BX122" s="261"/>
      <c r="BY122" s="261"/>
      <c r="BZ122" s="261"/>
      <c r="CA122" s="261"/>
      <c r="CB122" s="261"/>
      <c r="CC122" s="261"/>
      <c r="CD122" s="261"/>
      <c r="CE122" s="261"/>
      <c r="CF122" s="261"/>
      <c r="CG122" s="261"/>
      <c r="CH122" s="261"/>
      <c r="CI122" s="261"/>
      <c r="CJ122" s="261"/>
      <c r="CK122" s="261"/>
      <c r="CL122" s="261"/>
      <c r="CM122" s="261"/>
      <c r="CN122" s="261"/>
      <c r="CO122" s="261"/>
      <c r="CP122" s="261"/>
      <c r="CQ122" s="261"/>
      <c r="CR122" s="261"/>
      <c r="CS122" s="261"/>
      <c r="CT122" s="261"/>
      <c r="CU122" s="261"/>
      <c r="CV122" s="261"/>
      <c r="CW122" s="261"/>
      <c r="CX122" s="261"/>
      <c r="CY122" s="261"/>
      <c r="CZ122" s="261"/>
      <c r="DA122" s="261"/>
      <c r="DB122" s="261"/>
      <c r="DC122" s="261"/>
      <c r="DD122" s="261"/>
      <c r="DE122" s="261"/>
      <c r="DF122" s="261"/>
      <c r="DG122" s="261"/>
      <c r="DH122" s="261"/>
      <c r="DI122" s="261"/>
      <c r="DJ122" s="261"/>
      <c r="DK122" s="261"/>
      <c r="DL122" s="261"/>
    </row>
    <row r="123" spans="1:116" x14ac:dyDescent="0.25">
      <c r="A123" s="262" t="s">
        <v>8861</v>
      </c>
      <c r="B123" s="263" t="s">
        <v>8862</v>
      </c>
      <c r="C123" s="266">
        <v>0.73069999029999999</v>
      </c>
      <c r="D123" s="267">
        <v>11</v>
      </c>
      <c r="E123" s="266">
        <v>0</v>
      </c>
      <c r="F123" s="266">
        <v>8.6</v>
      </c>
      <c r="G123" s="266">
        <v>0.36946207279999999</v>
      </c>
      <c r="H123" s="266">
        <v>36.799999999999997</v>
      </c>
      <c r="I123" s="267">
        <v>0</v>
      </c>
      <c r="J123" s="267" t="str">
        <f>IFERROR(VLOOKUP($B123,'Core Indicators'!$E$3:$EU$906,147,FALSE),"x")</f>
        <v>x</v>
      </c>
      <c r="K123" s="268">
        <v>0.76357662680000005</v>
      </c>
      <c r="L123" s="266">
        <v>8.25</v>
      </c>
      <c r="M123" s="267">
        <v>89</v>
      </c>
      <c r="N123" s="267">
        <v>52</v>
      </c>
      <c r="O123" s="267" t="str">
        <f>IFERROR(VLOOKUP(B123,'Core Indicators'!$E$3:$G$9906,3,FALSE),"x")</f>
        <v>x</v>
      </c>
      <c r="P123" s="267">
        <v>2030</v>
      </c>
      <c r="Q123" s="261"/>
      <c r="R123" s="261"/>
      <c r="S123" s="261"/>
      <c r="T123" s="261"/>
      <c r="U123" s="261"/>
      <c r="V123" s="261"/>
      <c r="W123" s="261"/>
      <c r="X123" s="261"/>
      <c r="Y123" s="261"/>
      <c r="Z123" s="261"/>
      <c r="AA123" s="261"/>
      <c r="AB123" s="261"/>
      <c r="AC123" s="261"/>
      <c r="AD123" s="261"/>
      <c r="AE123" s="261"/>
      <c r="AF123" s="261"/>
      <c r="AG123" s="261"/>
      <c r="AH123" s="261"/>
      <c r="AI123" s="261"/>
      <c r="AJ123" s="261"/>
      <c r="AK123" s="261"/>
      <c r="AL123" s="261"/>
      <c r="AM123" s="261"/>
      <c r="AN123" s="261"/>
      <c r="AO123" s="261"/>
      <c r="AP123" s="261"/>
      <c r="AQ123" s="261"/>
      <c r="AR123" s="261"/>
      <c r="AS123" s="261"/>
      <c r="AT123" s="261"/>
      <c r="AU123" s="261"/>
      <c r="AV123" s="261"/>
      <c r="AW123" s="261"/>
      <c r="AX123" s="261"/>
      <c r="AY123" s="261"/>
      <c r="AZ123" s="261"/>
      <c r="BA123" s="261"/>
      <c r="BB123" s="261"/>
      <c r="BC123" s="261"/>
      <c r="BD123" s="261"/>
      <c r="BE123" s="261"/>
      <c r="BF123" s="261"/>
      <c r="BG123" s="261"/>
      <c r="BH123" s="261"/>
      <c r="BI123" s="261"/>
      <c r="BJ123" s="261"/>
      <c r="BK123" s="261"/>
      <c r="BL123" s="261"/>
      <c r="BM123" s="261"/>
      <c r="BN123" s="261"/>
      <c r="BO123" s="261"/>
      <c r="BP123" s="261"/>
      <c r="BQ123" s="261"/>
      <c r="BR123" s="261"/>
      <c r="BS123" s="261"/>
      <c r="BT123" s="261"/>
      <c r="BU123" s="261"/>
      <c r="BV123" s="261"/>
      <c r="BW123" s="261"/>
      <c r="BX123" s="261"/>
      <c r="BY123" s="261"/>
      <c r="BZ123" s="261"/>
      <c r="CA123" s="261"/>
      <c r="CB123" s="261"/>
      <c r="CC123" s="261"/>
      <c r="CD123" s="261"/>
      <c r="CE123" s="261"/>
      <c r="CF123" s="261"/>
      <c r="CG123" s="261"/>
      <c r="CH123" s="261"/>
      <c r="CI123" s="261"/>
      <c r="CJ123" s="261"/>
      <c r="CK123" s="261"/>
      <c r="CL123" s="261"/>
      <c r="CM123" s="261"/>
      <c r="CN123" s="261"/>
      <c r="CO123" s="261"/>
      <c r="CP123" s="261"/>
      <c r="CQ123" s="261"/>
      <c r="CR123" s="261"/>
      <c r="CS123" s="261"/>
      <c r="CT123" s="261"/>
      <c r="CU123" s="261"/>
      <c r="CV123" s="261"/>
      <c r="CW123" s="261"/>
      <c r="CX123" s="261"/>
      <c r="CY123" s="261"/>
      <c r="CZ123" s="261"/>
      <c r="DA123" s="261"/>
      <c r="DB123" s="261"/>
      <c r="DC123" s="261"/>
      <c r="DD123" s="261"/>
      <c r="DE123" s="261"/>
      <c r="DF123" s="261"/>
      <c r="DG123" s="261"/>
      <c r="DH123" s="261"/>
      <c r="DI123" s="261"/>
      <c r="DJ123" s="261"/>
      <c r="DK123" s="261"/>
      <c r="DL123" s="261"/>
    </row>
    <row r="124" spans="1:116" x14ac:dyDescent="0.25">
      <c r="A124" s="262" t="s">
        <v>6017</v>
      </c>
      <c r="B124" s="263" t="s">
        <v>8863</v>
      </c>
      <c r="C124" s="266">
        <v>0.60879998740000008</v>
      </c>
      <c r="D124" s="267">
        <v>10</v>
      </c>
      <c r="E124" s="266">
        <v>0</v>
      </c>
      <c r="F124" s="266">
        <v>6.35</v>
      </c>
      <c r="G124" s="266">
        <v>0.61495508840000002</v>
      </c>
      <c r="H124" s="266">
        <v>44.7</v>
      </c>
      <c r="I124" s="267">
        <v>0</v>
      </c>
      <c r="J124" s="267">
        <f>IFERROR(VLOOKUP($B124,'Core Indicators'!$E$3:$EU$906,147,FALSE),"x")</f>
        <v>702</v>
      </c>
      <c r="K124" s="268">
        <v>-0.33112335209999999</v>
      </c>
      <c r="L124" s="266">
        <v>5.5</v>
      </c>
      <c r="M124" s="267">
        <v>62</v>
      </c>
      <c r="N124" s="267">
        <v>31</v>
      </c>
      <c r="O124" s="267">
        <f>IFERROR(VLOOKUP(B124,'Core Indicators'!$E$3:$G$9906,3,FALSE),"x")</f>
        <v>19890000</v>
      </c>
      <c r="P124" s="267">
        <v>94280</v>
      </c>
      <c r="Q124" s="261"/>
      <c r="R124" s="261"/>
      <c r="S124" s="261"/>
      <c r="T124" s="261"/>
      <c r="U124" s="261"/>
      <c r="V124" s="261"/>
      <c r="W124" s="261"/>
      <c r="X124" s="261"/>
      <c r="Y124" s="261"/>
      <c r="Z124" s="261"/>
      <c r="AA124" s="261"/>
      <c r="AB124" s="261"/>
      <c r="AC124" s="261"/>
      <c r="AD124" s="261"/>
      <c r="AE124" s="261"/>
      <c r="AF124" s="261"/>
      <c r="AG124" s="261"/>
      <c r="AH124" s="261"/>
      <c r="AI124" s="261"/>
      <c r="AJ124" s="261"/>
      <c r="AK124" s="261"/>
      <c r="AL124" s="261"/>
      <c r="AM124" s="261"/>
      <c r="AN124" s="261"/>
      <c r="AO124" s="261"/>
      <c r="AP124" s="261"/>
      <c r="AQ124" s="261"/>
      <c r="AR124" s="261"/>
      <c r="AS124" s="261"/>
      <c r="AT124" s="261"/>
      <c r="AU124" s="261"/>
      <c r="AV124" s="261"/>
      <c r="AW124" s="261"/>
      <c r="AX124" s="261"/>
      <c r="AY124" s="261"/>
      <c r="AZ124" s="261"/>
      <c r="BA124" s="261"/>
      <c r="BB124" s="261"/>
      <c r="BC124" s="261"/>
      <c r="BD124" s="261"/>
      <c r="BE124" s="261"/>
      <c r="BF124" s="261"/>
      <c r="BG124" s="261"/>
      <c r="BH124" s="261"/>
      <c r="BI124" s="261"/>
      <c r="BJ124" s="261"/>
      <c r="BK124" s="261"/>
      <c r="BL124" s="261"/>
      <c r="BM124" s="261"/>
      <c r="BN124" s="261"/>
      <c r="BO124" s="261"/>
      <c r="BP124" s="261"/>
      <c r="BQ124" s="261"/>
      <c r="BR124" s="261"/>
      <c r="BS124" s="261"/>
      <c r="BT124" s="261"/>
      <c r="BU124" s="261"/>
      <c r="BV124" s="261"/>
      <c r="BW124" s="261"/>
      <c r="BX124" s="261"/>
      <c r="BY124" s="261"/>
      <c r="BZ124" s="261"/>
      <c r="CA124" s="261"/>
      <c r="CB124" s="261"/>
      <c r="CC124" s="261"/>
      <c r="CD124" s="261"/>
      <c r="CE124" s="261"/>
      <c r="CF124" s="261"/>
      <c r="CG124" s="261"/>
      <c r="CH124" s="261"/>
      <c r="CI124" s="261"/>
      <c r="CJ124" s="261"/>
      <c r="CK124" s="261"/>
      <c r="CL124" s="261"/>
      <c r="CM124" s="261"/>
      <c r="CN124" s="261"/>
      <c r="CO124" s="261"/>
      <c r="CP124" s="261"/>
      <c r="CQ124" s="261"/>
      <c r="CR124" s="261"/>
      <c r="CS124" s="261"/>
      <c r="CT124" s="261"/>
      <c r="CU124" s="261"/>
      <c r="CV124" s="261"/>
      <c r="CW124" s="261"/>
      <c r="CX124" s="261"/>
      <c r="CY124" s="261"/>
      <c r="CZ124" s="261"/>
      <c r="DA124" s="261"/>
      <c r="DB124" s="261"/>
      <c r="DC124" s="261"/>
      <c r="DD124" s="261"/>
      <c r="DE124" s="261"/>
      <c r="DF124" s="261"/>
      <c r="DG124" s="261"/>
      <c r="DH124" s="261"/>
      <c r="DI124" s="261"/>
      <c r="DJ124" s="261"/>
      <c r="DK124" s="261"/>
      <c r="DL124" s="261"/>
    </row>
    <row r="125" spans="1:116" x14ac:dyDescent="0.25">
      <c r="A125" s="262" t="s">
        <v>1279</v>
      </c>
      <c r="B125" s="263" t="s">
        <v>8864</v>
      </c>
      <c r="C125" s="266">
        <v>0.59559397110000001</v>
      </c>
      <c r="D125" s="267">
        <v>3</v>
      </c>
      <c r="E125" s="266">
        <v>5.8999999999999997E-2</v>
      </c>
      <c r="F125" s="266">
        <v>5.85</v>
      </c>
      <c r="G125" s="266">
        <v>0.27437398190000001</v>
      </c>
      <c r="H125" s="266">
        <v>41.1</v>
      </c>
      <c r="I125" s="267">
        <v>1</v>
      </c>
      <c r="J125" s="267">
        <f>IFERROR(VLOOKUP($B125,'Core Indicators'!$E$3:$EU$906,147,FALSE),"x")</f>
        <v>0</v>
      </c>
      <c r="K125" s="268">
        <v>0.59094518419999997</v>
      </c>
      <c r="L125" s="266">
        <v>5.5</v>
      </c>
      <c r="M125" s="267">
        <v>52</v>
      </c>
      <c r="N125" s="267">
        <v>53</v>
      </c>
      <c r="O125" s="267">
        <f>IFERROR(VLOOKUP(B125,'Core Indicators'!$E$3:$G$9906,3,FALSE),"x")</f>
        <v>32694000</v>
      </c>
      <c r="P125" s="267">
        <v>328550</v>
      </c>
      <c r="Q125" s="261"/>
      <c r="R125" s="261"/>
      <c r="S125" s="261"/>
      <c r="T125" s="261"/>
      <c r="U125" s="261"/>
      <c r="V125" s="261"/>
      <c r="W125" s="261"/>
      <c r="X125" s="261"/>
      <c r="Y125" s="261"/>
      <c r="Z125" s="261"/>
      <c r="AA125" s="261"/>
      <c r="AB125" s="261"/>
      <c r="AC125" s="261"/>
      <c r="AD125" s="261"/>
      <c r="AE125" s="261"/>
      <c r="AF125" s="261"/>
      <c r="AG125" s="261"/>
      <c r="AH125" s="261"/>
      <c r="AI125" s="261"/>
      <c r="AJ125" s="261"/>
      <c r="AK125" s="261"/>
      <c r="AL125" s="261"/>
      <c r="AM125" s="261"/>
      <c r="AN125" s="261"/>
      <c r="AO125" s="261"/>
      <c r="AP125" s="261"/>
      <c r="AQ125" s="261"/>
      <c r="AR125" s="261"/>
      <c r="AS125" s="261"/>
      <c r="AT125" s="261"/>
      <c r="AU125" s="261"/>
      <c r="AV125" s="261"/>
      <c r="AW125" s="261"/>
      <c r="AX125" s="261"/>
      <c r="AY125" s="261"/>
      <c r="AZ125" s="261"/>
      <c r="BA125" s="261"/>
      <c r="BB125" s="261"/>
      <c r="BC125" s="261"/>
      <c r="BD125" s="261"/>
      <c r="BE125" s="261"/>
      <c r="BF125" s="261"/>
      <c r="BG125" s="261"/>
      <c r="BH125" s="261"/>
      <c r="BI125" s="261"/>
      <c r="BJ125" s="261"/>
      <c r="BK125" s="261"/>
      <c r="BL125" s="261"/>
      <c r="BM125" s="261"/>
      <c r="BN125" s="261"/>
      <c r="BO125" s="261"/>
      <c r="BP125" s="261"/>
      <c r="BQ125" s="261"/>
      <c r="BR125" s="261"/>
      <c r="BS125" s="261"/>
      <c r="BT125" s="261"/>
      <c r="BU125" s="261"/>
      <c r="BV125" s="261"/>
      <c r="BW125" s="261"/>
      <c r="BX125" s="261"/>
      <c r="BY125" s="261"/>
      <c r="BZ125" s="261"/>
      <c r="CA125" s="261"/>
      <c r="CB125" s="261"/>
      <c r="CC125" s="261"/>
      <c r="CD125" s="261"/>
      <c r="CE125" s="261"/>
      <c r="CF125" s="261"/>
      <c r="CG125" s="261"/>
      <c r="CH125" s="261"/>
      <c r="CI125" s="261"/>
      <c r="CJ125" s="261"/>
      <c r="CK125" s="261"/>
      <c r="CL125" s="261"/>
      <c r="CM125" s="261"/>
      <c r="CN125" s="261"/>
      <c r="CO125" s="261"/>
      <c r="CP125" s="261"/>
      <c r="CQ125" s="261"/>
      <c r="CR125" s="261"/>
      <c r="CS125" s="261"/>
      <c r="CT125" s="261"/>
      <c r="CU125" s="261"/>
      <c r="CV125" s="261"/>
      <c r="CW125" s="261"/>
      <c r="CX125" s="261"/>
      <c r="CY125" s="261"/>
      <c r="CZ125" s="261"/>
      <c r="DA125" s="261"/>
      <c r="DB125" s="261"/>
      <c r="DC125" s="261"/>
      <c r="DD125" s="261"/>
      <c r="DE125" s="261"/>
      <c r="DF125" s="261"/>
      <c r="DG125" s="261"/>
      <c r="DH125" s="261"/>
      <c r="DI125" s="261"/>
      <c r="DJ125" s="261"/>
      <c r="DK125" s="261"/>
      <c r="DL125" s="261"/>
    </row>
    <row r="126" spans="1:116" x14ac:dyDescent="0.25">
      <c r="A126" s="262" t="s">
        <v>930</v>
      </c>
      <c r="B126" s="263" t="s">
        <v>8865</v>
      </c>
      <c r="C126" s="266">
        <v>0.72633300469999995</v>
      </c>
      <c r="D126" s="267">
        <v>11</v>
      </c>
      <c r="E126" s="266">
        <v>0.161</v>
      </c>
      <c r="F126" s="266">
        <v>7.5</v>
      </c>
      <c r="G126" s="266">
        <v>0.46023062380000002</v>
      </c>
      <c r="H126" s="266">
        <v>59.1</v>
      </c>
      <c r="I126" s="267">
        <v>0</v>
      </c>
      <c r="J126" s="267">
        <f>IFERROR(VLOOKUP($B126,'Core Indicators'!$E$3:$EU$906,147,FALSE),"x")</f>
        <v>0</v>
      </c>
      <c r="K126" s="268">
        <v>0.30998012419999998</v>
      </c>
      <c r="L126" s="266">
        <v>6.75</v>
      </c>
      <c r="M126" s="267">
        <v>77</v>
      </c>
      <c r="N126" s="267">
        <v>52</v>
      </c>
      <c r="O126" s="267">
        <f>IFERROR(VLOOKUP(B126,'Core Indicators'!$E$3:$G$9906,3,FALSE),"x")</f>
        <v>2597000</v>
      </c>
      <c r="P126" s="267">
        <v>823290</v>
      </c>
      <c r="Q126" s="261"/>
      <c r="R126" s="261"/>
      <c r="S126" s="261"/>
      <c r="T126" s="261"/>
      <c r="U126" s="261"/>
      <c r="V126" s="261"/>
      <c r="W126" s="261"/>
      <c r="X126" s="261"/>
      <c r="Y126" s="261"/>
      <c r="Z126" s="261"/>
      <c r="AA126" s="261"/>
      <c r="AB126" s="261"/>
      <c r="AC126" s="261"/>
      <c r="AD126" s="261"/>
      <c r="AE126" s="261"/>
      <c r="AF126" s="261"/>
      <c r="AG126" s="261"/>
      <c r="AH126" s="261"/>
      <c r="AI126" s="261"/>
      <c r="AJ126" s="261"/>
      <c r="AK126" s="261"/>
      <c r="AL126" s="261"/>
      <c r="AM126" s="261"/>
      <c r="AN126" s="261"/>
      <c r="AO126" s="261"/>
      <c r="AP126" s="261"/>
      <c r="AQ126" s="261"/>
      <c r="AR126" s="261"/>
      <c r="AS126" s="261"/>
      <c r="AT126" s="261"/>
      <c r="AU126" s="261"/>
      <c r="AV126" s="261"/>
      <c r="AW126" s="261"/>
      <c r="AX126" s="261"/>
      <c r="AY126" s="261"/>
      <c r="AZ126" s="261"/>
      <c r="BA126" s="261"/>
      <c r="BB126" s="261"/>
      <c r="BC126" s="261"/>
      <c r="BD126" s="261"/>
      <c r="BE126" s="261"/>
      <c r="BF126" s="261"/>
      <c r="BG126" s="261"/>
      <c r="BH126" s="261"/>
      <c r="BI126" s="261"/>
      <c r="BJ126" s="261"/>
      <c r="BK126" s="261"/>
      <c r="BL126" s="261"/>
      <c r="BM126" s="261"/>
      <c r="BN126" s="261"/>
      <c r="BO126" s="261"/>
      <c r="BP126" s="261"/>
      <c r="BQ126" s="261"/>
      <c r="BR126" s="261"/>
      <c r="BS126" s="261"/>
      <c r="BT126" s="261"/>
      <c r="BU126" s="261"/>
      <c r="BV126" s="261"/>
      <c r="BW126" s="261"/>
      <c r="BX126" s="261"/>
      <c r="BY126" s="261"/>
      <c r="BZ126" s="261"/>
      <c r="CA126" s="261"/>
      <c r="CB126" s="261"/>
      <c r="CC126" s="261"/>
      <c r="CD126" s="261"/>
      <c r="CE126" s="261"/>
      <c r="CF126" s="261"/>
      <c r="CG126" s="261"/>
      <c r="CH126" s="261"/>
      <c r="CI126" s="261"/>
      <c r="CJ126" s="261"/>
      <c r="CK126" s="261"/>
      <c r="CL126" s="261"/>
      <c r="CM126" s="261"/>
      <c r="CN126" s="261"/>
      <c r="CO126" s="261"/>
      <c r="CP126" s="261"/>
      <c r="CQ126" s="261"/>
      <c r="CR126" s="261"/>
      <c r="CS126" s="261"/>
      <c r="CT126" s="261"/>
      <c r="CU126" s="261"/>
      <c r="CV126" s="261"/>
      <c r="CW126" s="261"/>
      <c r="CX126" s="261"/>
      <c r="CY126" s="261"/>
      <c r="CZ126" s="261"/>
      <c r="DA126" s="261"/>
      <c r="DB126" s="261"/>
      <c r="DC126" s="261"/>
      <c r="DD126" s="261"/>
      <c r="DE126" s="261"/>
      <c r="DF126" s="261"/>
      <c r="DG126" s="261"/>
      <c r="DH126" s="261"/>
      <c r="DI126" s="261"/>
      <c r="DJ126" s="261"/>
      <c r="DK126" s="261"/>
      <c r="DL126" s="261"/>
    </row>
    <row r="127" spans="1:116" x14ac:dyDescent="0.25">
      <c r="A127" s="262" t="s">
        <v>185</v>
      </c>
      <c r="B127" s="263" t="s">
        <v>8866</v>
      </c>
      <c r="C127" s="266">
        <v>0.629549998</v>
      </c>
      <c r="D127" s="267">
        <v>8</v>
      </c>
      <c r="E127" s="266">
        <v>8.5000000000000006E-2</v>
      </c>
      <c r="F127" s="266">
        <v>6.1</v>
      </c>
      <c r="G127" s="266">
        <v>0.64744784730000005</v>
      </c>
      <c r="H127" s="266">
        <v>34.299999999999997</v>
      </c>
      <c r="I127" s="267">
        <v>3</v>
      </c>
      <c r="J127" s="267">
        <f>IFERROR(VLOOKUP($B127,'Core Indicators'!$E$3:$EU$906,147,FALSE),"x")</f>
        <v>404</v>
      </c>
      <c r="K127" s="268">
        <v>-0.53293120859999998</v>
      </c>
      <c r="L127" s="266">
        <v>5.5</v>
      </c>
      <c r="M127" s="267">
        <v>48</v>
      </c>
      <c r="N127" s="267">
        <v>32</v>
      </c>
      <c r="O127" s="267">
        <f>IFERROR(VLOOKUP(B127,'Core Indicators'!$E$3:$G$9906,3,FALSE),"x")</f>
        <v>26000000</v>
      </c>
      <c r="P127" s="267">
        <v>1266700</v>
      </c>
      <c r="Q127" s="261"/>
      <c r="R127" s="261"/>
      <c r="S127" s="261"/>
      <c r="T127" s="261"/>
      <c r="U127" s="261"/>
      <c r="V127" s="261"/>
      <c r="W127" s="261"/>
      <c r="X127" s="261"/>
      <c r="Y127" s="261"/>
      <c r="Z127" s="261"/>
      <c r="AA127" s="261"/>
      <c r="AB127" s="261"/>
      <c r="AC127" s="261"/>
      <c r="AD127" s="261"/>
      <c r="AE127" s="261"/>
      <c r="AF127" s="261"/>
      <c r="AG127" s="261"/>
      <c r="AH127" s="261"/>
      <c r="AI127" s="261"/>
      <c r="AJ127" s="261"/>
      <c r="AK127" s="261"/>
      <c r="AL127" s="261"/>
      <c r="AM127" s="261"/>
      <c r="AN127" s="261"/>
      <c r="AO127" s="261"/>
      <c r="AP127" s="261"/>
      <c r="AQ127" s="261"/>
      <c r="AR127" s="261"/>
      <c r="AS127" s="261"/>
      <c r="AT127" s="261"/>
      <c r="AU127" s="261"/>
      <c r="AV127" s="261"/>
      <c r="AW127" s="261"/>
      <c r="AX127" s="261"/>
      <c r="AY127" s="261"/>
      <c r="AZ127" s="261"/>
      <c r="BA127" s="261"/>
      <c r="BB127" s="261"/>
      <c r="BC127" s="261"/>
      <c r="BD127" s="261"/>
      <c r="BE127" s="261"/>
      <c r="BF127" s="261"/>
      <c r="BG127" s="261"/>
      <c r="BH127" s="261"/>
      <c r="BI127" s="261"/>
      <c r="BJ127" s="261"/>
      <c r="BK127" s="261"/>
      <c r="BL127" s="261"/>
      <c r="BM127" s="261"/>
      <c r="BN127" s="261"/>
      <c r="BO127" s="261"/>
      <c r="BP127" s="261"/>
      <c r="BQ127" s="261"/>
      <c r="BR127" s="261"/>
      <c r="BS127" s="261"/>
      <c r="BT127" s="261"/>
      <c r="BU127" s="261"/>
      <c r="BV127" s="261"/>
      <c r="BW127" s="261"/>
      <c r="BX127" s="261"/>
      <c r="BY127" s="261"/>
      <c r="BZ127" s="261"/>
      <c r="CA127" s="261"/>
      <c r="CB127" s="261"/>
      <c r="CC127" s="261"/>
      <c r="CD127" s="261"/>
      <c r="CE127" s="261"/>
      <c r="CF127" s="261"/>
      <c r="CG127" s="261"/>
      <c r="CH127" s="261"/>
      <c r="CI127" s="261"/>
      <c r="CJ127" s="261"/>
      <c r="CK127" s="261"/>
      <c r="CL127" s="261"/>
      <c r="CM127" s="261"/>
      <c r="CN127" s="261"/>
      <c r="CO127" s="261"/>
      <c r="CP127" s="261"/>
      <c r="CQ127" s="261"/>
      <c r="CR127" s="261"/>
      <c r="CS127" s="261"/>
      <c r="CT127" s="261"/>
      <c r="CU127" s="261"/>
      <c r="CV127" s="261"/>
      <c r="CW127" s="261"/>
      <c r="CX127" s="261"/>
      <c r="CY127" s="261"/>
      <c r="CZ127" s="261"/>
      <c r="DA127" s="261"/>
      <c r="DB127" s="261"/>
      <c r="DC127" s="261"/>
      <c r="DD127" s="261"/>
      <c r="DE127" s="261"/>
      <c r="DF127" s="261"/>
      <c r="DG127" s="261"/>
      <c r="DH127" s="261"/>
      <c r="DI127" s="261"/>
      <c r="DJ127" s="261"/>
      <c r="DK127" s="261"/>
      <c r="DL127" s="261"/>
    </row>
    <row r="128" spans="1:116" x14ac:dyDescent="0.25">
      <c r="A128" s="262" t="s">
        <v>734</v>
      </c>
      <c r="B128" s="263" t="s">
        <v>8867</v>
      </c>
      <c r="C128" s="266">
        <v>0.82875000470000004</v>
      </c>
      <c r="D128" s="267">
        <v>3</v>
      </c>
      <c r="E128" s="266">
        <v>0.03</v>
      </c>
      <c r="F128" s="266">
        <v>5.45</v>
      </c>
      <c r="G128" s="266" t="s">
        <v>14</v>
      </c>
      <c r="H128" s="266">
        <v>35.1</v>
      </c>
      <c r="I128" s="267">
        <v>5</v>
      </c>
      <c r="J128" s="267">
        <f>IFERROR(VLOOKUP($B128,'Core Indicators'!$E$3:$EU$906,147,FALSE),"x")</f>
        <v>4715</v>
      </c>
      <c r="K128" s="268">
        <v>-0.89798212049999993</v>
      </c>
      <c r="L128" s="266">
        <v>5.25</v>
      </c>
      <c r="M128" s="267">
        <v>47</v>
      </c>
      <c r="N128" s="267">
        <v>26</v>
      </c>
      <c r="O128" s="267">
        <f>IFERROR(VLOOKUP(B128,'Core Indicators'!$E$3:$G$9906,3,FALSE),"x")</f>
        <v>222847000</v>
      </c>
      <c r="P128" s="267">
        <v>910770</v>
      </c>
      <c r="Q128" s="261"/>
      <c r="R128" s="261"/>
      <c r="S128" s="261"/>
      <c r="T128" s="261"/>
      <c r="U128" s="261"/>
      <c r="V128" s="261"/>
      <c r="W128" s="261"/>
      <c r="X128" s="261"/>
      <c r="Y128" s="261"/>
      <c r="Z128" s="261"/>
      <c r="AA128" s="261"/>
      <c r="AB128" s="261"/>
      <c r="AC128" s="261"/>
      <c r="AD128" s="261"/>
      <c r="AE128" s="261"/>
      <c r="AF128" s="261"/>
      <c r="AG128" s="261"/>
      <c r="AH128" s="261"/>
      <c r="AI128" s="261"/>
      <c r="AJ128" s="261"/>
      <c r="AK128" s="261"/>
      <c r="AL128" s="261"/>
      <c r="AM128" s="261"/>
      <c r="AN128" s="261"/>
      <c r="AO128" s="261"/>
      <c r="AP128" s="261"/>
      <c r="AQ128" s="261"/>
      <c r="AR128" s="261"/>
      <c r="AS128" s="261"/>
      <c r="AT128" s="261"/>
      <c r="AU128" s="261"/>
      <c r="AV128" s="261"/>
      <c r="AW128" s="261"/>
      <c r="AX128" s="261"/>
      <c r="AY128" s="261"/>
      <c r="AZ128" s="261"/>
      <c r="BA128" s="261"/>
      <c r="BB128" s="261"/>
      <c r="BC128" s="261"/>
      <c r="BD128" s="261"/>
      <c r="BE128" s="261"/>
      <c r="BF128" s="261"/>
      <c r="BG128" s="261"/>
      <c r="BH128" s="261"/>
      <c r="BI128" s="261"/>
      <c r="BJ128" s="261"/>
      <c r="BK128" s="261"/>
      <c r="BL128" s="261"/>
      <c r="BM128" s="261"/>
      <c r="BN128" s="261"/>
      <c r="BO128" s="261"/>
      <c r="BP128" s="261"/>
      <c r="BQ128" s="261"/>
      <c r="BR128" s="261"/>
      <c r="BS128" s="261"/>
      <c r="BT128" s="261"/>
      <c r="BU128" s="261"/>
      <c r="BV128" s="261"/>
      <c r="BW128" s="261"/>
      <c r="BX128" s="261"/>
      <c r="BY128" s="261"/>
      <c r="BZ128" s="261"/>
      <c r="CA128" s="261"/>
      <c r="CB128" s="261"/>
      <c r="CC128" s="261"/>
      <c r="CD128" s="261"/>
      <c r="CE128" s="261"/>
      <c r="CF128" s="261"/>
      <c r="CG128" s="261"/>
      <c r="CH128" s="261"/>
      <c r="CI128" s="261"/>
      <c r="CJ128" s="261"/>
      <c r="CK128" s="261"/>
      <c r="CL128" s="261"/>
      <c r="CM128" s="261"/>
      <c r="CN128" s="261"/>
      <c r="CO128" s="261"/>
      <c r="CP128" s="261"/>
      <c r="CQ128" s="261"/>
      <c r="CR128" s="261"/>
      <c r="CS128" s="261"/>
      <c r="CT128" s="261"/>
      <c r="CU128" s="261"/>
      <c r="CV128" s="261"/>
      <c r="CW128" s="261"/>
      <c r="CX128" s="261"/>
      <c r="CY128" s="261"/>
      <c r="CZ128" s="261"/>
      <c r="DA128" s="261"/>
      <c r="DB128" s="261"/>
      <c r="DC128" s="261"/>
      <c r="DD128" s="261"/>
      <c r="DE128" s="261"/>
      <c r="DF128" s="261"/>
      <c r="DG128" s="261"/>
      <c r="DH128" s="261"/>
      <c r="DI128" s="261"/>
      <c r="DJ128" s="261"/>
      <c r="DK128" s="261"/>
      <c r="DL128" s="261"/>
    </row>
    <row r="129" spans="1:116" x14ac:dyDescent="0.25">
      <c r="A129" s="262" t="s">
        <v>3026</v>
      </c>
      <c r="B129" s="263" t="s">
        <v>8868</v>
      </c>
      <c r="C129" s="266">
        <v>0.2510709747</v>
      </c>
      <c r="D129" s="267">
        <v>6</v>
      </c>
      <c r="E129" s="266">
        <v>0.13950000000000001</v>
      </c>
      <c r="F129" s="266">
        <v>4.0333333332999999</v>
      </c>
      <c r="G129" s="266">
        <v>0.45470245500000001</v>
      </c>
      <c r="H129" s="266">
        <v>46.2</v>
      </c>
      <c r="I129" s="267">
        <v>3</v>
      </c>
      <c r="J129" s="267">
        <f>IFERROR(VLOOKUP($B129,'Core Indicators'!$E$3:$EU$906,147,FALSE),"x")</f>
        <v>7</v>
      </c>
      <c r="K129" s="268">
        <v>-1.1756899356999999</v>
      </c>
      <c r="L129" s="266">
        <v>2.5</v>
      </c>
      <c r="M129" s="267">
        <v>31</v>
      </c>
      <c r="N129" s="267">
        <v>22</v>
      </c>
      <c r="O129" s="267">
        <f>IFERROR(VLOOKUP(B129,'Core Indicators'!$E$3:$G$9906,3,FALSE),"x")</f>
        <v>6201000</v>
      </c>
      <c r="P129" s="267">
        <v>120340</v>
      </c>
      <c r="Q129" s="261"/>
      <c r="R129" s="261"/>
      <c r="S129" s="261"/>
      <c r="T129" s="261"/>
      <c r="U129" s="261"/>
      <c r="V129" s="261"/>
      <c r="W129" s="261"/>
      <c r="X129" s="261"/>
      <c r="Y129" s="261"/>
      <c r="Z129" s="261"/>
      <c r="AA129" s="261"/>
      <c r="AB129" s="261"/>
      <c r="AC129" s="261"/>
      <c r="AD129" s="261"/>
      <c r="AE129" s="261"/>
      <c r="AF129" s="261"/>
      <c r="AG129" s="261"/>
      <c r="AH129" s="261"/>
      <c r="AI129" s="261"/>
      <c r="AJ129" s="261"/>
      <c r="AK129" s="261"/>
      <c r="AL129" s="261"/>
      <c r="AM129" s="261"/>
      <c r="AN129" s="261"/>
      <c r="AO129" s="261"/>
      <c r="AP129" s="261"/>
      <c r="AQ129" s="261"/>
      <c r="AR129" s="261"/>
      <c r="AS129" s="261"/>
      <c r="AT129" s="261"/>
      <c r="AU129" s="261"/>
      <c r="AV129" s="261"/>
      <c r="AW129" s="261"/>
      <c r="AX129" s="261"/>
      <c r="AY129" s="261"/>
      <c r="AZ129" s="261"/>
      <c r="BA129" s="261"/>
      <c r="BB129" s="261"/>
      <c r="BC129" s="261"/>
      <c r="BD129" s="261"/>
      <c r="BE129" s="261"/>
      <c r="BF129" s="261"/>
      <c r="BG129" s="261"/>
      <c r="BH129" s="261"/>
      <c r="BI129" s="261"/>
      <c r="BJ129" s="261"/>
      <c r="BK129" s="261"/>
      <c r="BL129" s="261"/>
      <c r="BM129" s="261"/>
      <c r="BN129" s="261"/>
      <c r="BO129" s="261"/>
      <c r="BP129" s="261"/>
      <c r="BQ129" s="261"/>
      <c r="BR129" s="261"/>
      <c r="BS129" s="261"/>
      <c r="BT129" s="261"/>
      <c r="BU129" s="261"/>
      <c r="BV129" s="261"/>
      <c r="BW129" s="261"/>
      <c r="BX129" s="261"/>
      <c r="BY129" s="261"/>
      <c r="BZ129" s="261"/>
      <c r="CA129" s="261"/>
      <c r="CB129" s="261"/>
      <c r="CC129" s="261"/>
      <c r="CD129" s="261"/>
      <c r="CE129" s="261"/>
      <c r="CF129" s="261"/>
      <c r="CG129" s="261"/>
      <c r="CH129" s="261"/>
      <c r="CI129" s="261"/>
      <c r="CJ129" s="261"/>
      <c r="CK129" s="261"/>
      <c r="CL129" s="261"/>
      <c r="CM129" s="261"/>
      <c r="CN129" s="261"/>
      <c r="CO129" s="261"/>
      <c r="CP129" s="261"/>
      <c r="CQ129" s="261"/>
      <c r="CR129" s="261"/>
      <c r="CS129" s="261"/>
      <c r="CT129" s="261"/>
      <c r="CU129" s="261"/>
      <c r="CV129" s="261"/>
      <c r="CW129" s="261"/>
      <c r="CX129" s="261"/>
      <c r="CY129" s="261"/>
      <c r="CZ129" s="261"/>
      <c r="DA129" s="261"/>
      <c r="DB129" s="261"/>
      <c r="DC129" s="261"/>
      <c r="DD129" s="261"/>
      <c r="DE129" s="261"/>
      <c r="DF129" s="261"/>
      <c r="DG129" s="261"/>
      <c r="DH129" s="261"/>
      <c r="DI129" s="261"/>
      <c r="DJ129" s="261"/>
      <c r="DK129" s="261"/>
      <c r="DL129" s="261"/>
    </row>
    <row r="130" spans="1:116" x14ac:dyDescent="0.25">
      <c r="A130" s="262" t="s">
        <v>8869</v>
      </c>
      <c r="B130" s="263" t="s">
        <v>8870</v>
      </c>
      <c r="C130" s="266">
        <v>0</v>
      </c>
      <c r="D130" s="267">
        <v>13</v>
      </c>
      <c r="E130" s="266">
        <v>0</v>
      </c>
      <c r="F130" s="266" t="s">
        <v>14</v>
      </c>
      <c r="G130" s="266">
        <v>4.1109984400000001E-2</v>
      </c>
      <c r="H130" s="266">
        <v>28.1</v>
      </c>
      <c r="I130" s="267">
        <v>0</v>
      </c>
      <c r="J130" s="267" t="str">
        <f>IFERROR(VLOOKUP($B130,'Core Indicators'!$E$3:$EU$906,147,FALSE),"x")</f>
        <v>x</v>
      </c>
      <c r="K130" s="268">
        <v>1.8084671497</v>
      </c>
      <c r="L130" s="266" t="s">
        <v>14</v>
      </c>
      <c r="M130" s="267">
        <v>99</v>
      </c>
      <c r="N130" s="267">
        <v>82</v>
      </c>
      <c r="O130" s="267" t="str">
        <f>IFERROR(VLOOKUP(B130,'Core Indicators'!$E$3:$G$9906,3,FALSE),"x")</f>
        <v>x</v>
      </c>
      <c r="P130" s="267">
        <v>33690</v>
      </c>
      <c r="Q130" s="261"/>
      <c r="R130" s="261"/>
      <c r="S130" s="261"/>
      <c r="T130" s="261"/>
      <c r="U130" s="261"/>
      <c r="V130" s="261"/>
      <c r="W130" s="261"/>
      <c r="X130" s="261"/>
      <c r="Y130" s="261"/>
      <c r="Z130" s="261"/>
      <c r="AA130" s="261"/>
      <c r="AB130" s="261"/>
      <c r="AC130" s="261"/>
      <c r="AD130" s="261"/>
      <c r="AE130" s="261"/>
      <c r="AF130" s="261"/>
      <c r="AG130" s="261"/>
      <c r="AH130" s="261"/>
      <c r="AI130" s="261"/>
      <c r="AJ130" s="261"/>
      <c r="AK130" s="261"/>
      <c r="AL130" s="261"/>
      <c r="AM130" s="261"/>
      <c r="AN130" s="261"/>
      <c r="AO130" s="261"/>
      <c r="AP130" s="261"/>
      <c r="AQ130" s="261"/>
      <c r="AR130" s="261"/>
      <c r="AS130" s="261"/>
      <c r="AT130" s="261"/>
      <c r="AU130" s="261"/>
      <c r="AV130" s="261"/>
      <c r="AW130" s="261"/>
      <c r="AX130" s="261"/>
      <c r="AY130" s="261"/>
      <c r="AZ130" s="261"/>
      <c r="BA130" s="261"/>
      <c r="BB130" s="261"/>
      <c r="BC130" s="261"/>
      <c r="BD130" s="261"/>
      <c r="BE130" s="261"/>
      <c r="BF130" s="261"/>
      <c r="BG130" s="261"/>
      <c r="BH130" s="261"/>
      <c r="BI130" s="261"/>
      <c r="BJ130" s="261"/>
      <c r="BK130" s="261"/>
      <c r="BL130" s="261"/>
      <c r="BM130" s="261"/>
      <c r="BN130" s="261"/>
      <c r="BO130" s="261"/>
      <c r="BP130" s="261"/>
      <c r="BQ130" s="261"/>
      <c r="BR130" s="261"/>
      <c r="BS130" s="261"/>
      <c r="BT130" s="261"/>
      <c r="BU130" s="261"/>
      <c r="BV130" s="261"/>
      <c r="BW130" s="261"/>
      <c r="BX130" s="261"/>
      <c r="BY130" s="261"/>
      <c r="BZ130" s="261"/>
      <c r="CA130" s="261"/>
      <c r="CB130" s="261"/>
      <c r="CC130" s="261"/>
      <c r="CD130" s="261"/>
      <c r="CE130" s="261"/>
      <c r="CF130" s="261"/>
      <c r="CG130" s="261"/>
      <c r="CH130" s="261"/>
      <c r="CI130" s="261"/>
      <c r="CJ130" s="261"/>
      <c r="CK130" s="261"/>
      <c r="CL130" s="261"/>
      <c r="CM130" s="261"/>
      <c r="CN130" s="261"/>
      <c r="CO130" s="261"/>
      <c r="CP130" s="261"/>
      <c r="CQ130" s="261"/>
      <c r="CR130" s="261"/>
      <c r="CS130" s="261"/>
      <c r="CT130" s="261"/>
      <c r="CU130" s="261"/>
      <c r="CV130" s="261"/>
      <c r="CW130" s="261"/>
      <c r="CX130" s="261"/>
      <c r="CY130" s="261"/>
      <c r="CZ130" s="261"/>
      <c r="DA130" s="261"/>
      <c r="DB130" s="261"/>
      <c r="DC130" s="261"/>
      <c r="DD130" s="261"/>
      <c r="DE130" s="261"/>
      <c r="DF130" s="261"/>
      <c r="DG130" s="261"/>
      <c r="DH130" s="261"/>
      <c r="DI130" s="261"/>
      <c r="DJ130" s="261"/>
      <c r="DK130" s="261"/>
      <c r="DL130" s="261"/>
    </row>
    <row r="131" spans="1:116" x14ac:dyDescent="0.25">
      <c r="A131" s="262" t="s">
        <v>8871</v>
      </c>
      <c r="B131" s="263" t="s">
        <v>8872</v>
      </c>
      <c r="C131" s="266">
        <v>0</v>
      </c>
      <c r="D131" s="267">
        <v>12</v>
      </c>
      <c r="E131" s="266">
        <v>0</v>
      </c>
      <c r="F131" s="266" t="s">
        <v>14</v>
      </c>
      <c r="G131" s="266">
        <v>4.4116419499999997E-2</v>
      </c>
      <c r="H131" s="266">
        <v>27.6</v>
      </c>
      <c r="I131" s="267">
        <v>0</v>
      </c>
      <c r="J131" s="267" t="str">
        <f>IFERROR(VLOOKUP($B131,'Core Indicators'!$E$3:$EU$906,147,FALSE),"x")</f>
        <v>x</v>
      </c>
      <c r="K131" s="268">
        <v>1.9849152564999999</v>
      </c>
      <c r="L131" s="266" t="s">
        <v>14</v>
      </c>
      <c r="M131" s="267">
        <v>100</v>
      </c>
      <c r="N131" s="267">
        <v>84</v>
      </c>
      <c r="O131" s="267" t="str">
        <f>IFERROR(VLOOKUP(B131,'Core Indicators'!$E$3:$G$9906,3,FALSE),"x")</f>
        <v>x</v>
      </c>
      <c r="P131" s="267">
        <v>365245</v>
      </c>
      <c r="Q131" s="261"/>
      <c r="R131" s="261"/>
      <c r="S131" s="261"/>
      <c r="T131" s="261"/>
      <c r="U131" s="261"/>
      <c r="V131" s="261"/>
      <c r="W131" s="261"/>
      <c r="X131" s="261"/>
      <c r="Y131" s="261"/>
      <c r="Z131" s="261"/>
      <c r="AA131" s="261"/>
      <c r="AB131" s="261"/>
      <c r="AC131" s="261"/>
      <c r="AD131" s="261"/>
      <c r="AE131" s="261"/>
      <c r="AF131" s="261"/>
      <c r="AG131" s="261"/>
      <c r="AH131" s="261"/>
      <c r="AI131" s="261"/>
      <c r="AJ131" s="261"/>
      <c r="AK131" s="261"/>
      <c r="AL131" s="261"/>
      <c r="AM131" s="261"/>
      <c r="AN131" s="261"/>
      <c r="AO131" s="261"/>
      <c r="AP131" s="261"/>
      <c r="AQ131" s="261"/>
      <c r="AR131" s="261"/>
      <c r="AS131" s="261"/>
      <c r="AT131" s="261"/>
      <c r="AU131" s="261"/>
      <c r="AV131" s="261"/>
      <c r="AW131" s="261"/>
      <c r="AX131" s="261"/>
      <c r="AY131" s="261"/>
      <c r="AZ131" s="261"/>
      <c r="BA131" s="261"/>
      <c r="BB131" s="261"/>
      <c r="BC131" s="261"/>
      <c r="BD131" s="261"/>
      <c r="BE131" s="261"/>
      <c r="BF131" s="261"/>
      <c r="BG131" s="261"/>
      <c r="BH131" s="261"/>
      <c r="BI131" s="261"/>
      <c r="BJ131" s="261"/>
      <c r="BK131" s="261"/>
      <c r="BL131" s="261"/>
      <c r="BM131" s="261"/>
      <c r="BN131" s="261"/>
      <c r="BO131" s="261"/>
      <c r="BP131" s="261"/>
      <c r="BQ131" s="261"/>
      <c r="BR131" s="261"/>
      <c r="BS131" s="261"/>
      <c r="BT131" s="261"/>
      <c r="BU131" s="261"/>
      <c r="BV131" s="261"/>
      <c r="BW131" s="261"/>
      <c r="BX131" s="261"/>
      <c r="BY131" s="261"/>
      <c r="BZ131" s="261"/>
      <c r="CA131" s="261"/>
      <c r="CB131" s="261"/>
      <c r="CC131" s="261"/>
      <c r="CD131" s="261"/>
      <c r="CE131" s="261"/>
      <c r="CF131" s="261"/>
      <c r="CG131" s="261"/>
      <c r="CH131" s="261"/>
      <c r="CI131" s="261"/>
      <c r="CJ131" s="261"/>
      <c r="CK131" s="261"/>
      <c r="CL131" s="261"/>
      <c r="CM131" s="261"/>
      <c r="CN131" s="261"/>
      <c r="CO131" s="261"/>
      <c r="CP131" s="261"/>
      <c r="CQ131" s="261"/>
      <c r="CR131" s="261"/>
      <c r="CS131" s="261"/>
      <c r="CT131" s="261"/>
      <c r="CU131" s="261"/>
      <c r="CV131" s="261"/>
      <c r="CW131" s="261"/>
      <c r="CX131" s="261"/>
      <c r="CY131" s="261"/>
      <c r="CZ131" s="261"/>
      <c r="DA131" s="261"/>
      <c r="DB131" s="261"/>
      <c r="DC131" s="261"/>
      <c r="DD131" s="261"/>
      <c r="DE131" s="261"/>
      <c r="DF131" s="261"/>
      <c r="DG131" s="261"/>
      <c r="DH131" s="261"/>
      <c r="DI131" s="261"/>
      <c r="DJ131" s="261"/>
      <c r="DK131" s="261"/>
      <c r="DL131" s="261"/>
    </row>
    <row r="132" spans="1:116" x14ac:dyDescent="0.25">
      <c r="A132" s="262" t="s">
        <v>8873</v>
      </c>
      <c r="B132" s="263" t="s">
        <v>8874</v>
      </c>
      <c r="C132" s="266">
        <v>0.76569999609999995</v>
      </c>
      <c r="D132" s="267">
        <v>8</v>
      </c>
      <c r="E132" s="266">
        <v>0.09</v>
      </c>
      <c r="F132" s="266">
        <v>5.85</v>
      </c>
      <c r="G132" s="266">
        <v>0.47573758710000003</v>
      </c>
      <c r="H132" s="266">
        <v>32.799999999999997</v>
      </c>
      <c r="I132" s="267">
        <v>3</v>
      </c>
      <c r="J132" s="267" t="str">
        <f>IFERROR(VLOOKUP($B132,'Core Indicators'!$E$3:$EU$906,147,FALSE),"x")</f>
        <v>x</v>
      </c>
      <c r="K132" s="268">
        <v>-0.53553414340000005</v>
      </c>
      <c r="L132" s="266">
        <v>5</v>
      </c>
      <c r="M132" s="267">
        <v>56</v>
      </c>
      <c r="N132" s="267">
        <v>34</v>
      </c>
      <c r="O132" s="267" t="str">
        <f>IFERROR(VLOOKUP(B132,'Core Indicators'!$E$3:$G$9906,3,FALSE),"x")</f>
        <v>x</v>
      </c>
      <c r="P132" s="267">
        <v>143350</v>
      </c>
      <c r="Q132" s="261"/>
      <c r="R132" s="261"/>
      <c r="S132" s="261"/>
      <c r="T132" s="261"/>
      <c r="U132" s="261"/>
      <c r="V132" s="261"/>
      <c r="W132" s="261"/>
      <c r="X132" s="261"/>
      <c r="Y132" s="261"/>
      <c r="Z132" s="261"/>
      <c r="AA132" s="261"/>
      <c r="AB132" s="261"/>
      <c r="AC132" s="261"/>
      <c r="AD132" s="261"/>
      <c r="AE132" s="261"/>
      <c r="AF132" s="261"/>
      <c r="AG132" s="261"/>
      <c r="AH132" s="261"/>
      <c r="AI132" s="261"/>
      <c r="AJ132" s="261"/>
      <c r="AK132" s="261"/>
      <c r="AL132" s="261"/>
      <c r="AM132" s="261"/>
      <c r="AN132" s="261"/>
      <c r="AO132" s="261"/>
      <c r="AP132" s="261"/>
      <c r="AQ132" s="261"/>
      <c r="AR132" s="261"/>
      <c r="AS132" s="261"/>
      <c r="AT132" s="261"/>
      <c r="AU132" s="261"/>
      <c r="AV132" s="261"/>
      <c r="AW132" s="261"/>
      <c r="AX132" s="261"/>
      <c r="AY132" s="261"/>
      <c r="AZ132" s="261"/>
      <c r="BA132" s="261"/>
      <c r="BB132" s="261"/>
      <c r="BC132" s="261"/>
      <c r="BD132" s="261"/>
      <c r="BE132" s="261"/>
      <c r="BF132" s="261"/>
      <c r="BG132" s="261"/>
      <c r="BH132" s="261"/>
      <c r="BI132" s="261"/>
      <c r="BJ132" s="261"/>
      <c r="BK132" s="261"/>
      <c r="BL132" s="261"/>
      <c r="BM132" s="261"/>
      <c r="BN132" s="261"/>
      <c r="BO132" s="261"/>
      <c r="BP132" s="261"/>
      <c r="BQ132" s="261"/>
      <c r="BR132" s="261"/>
      <c r="BS132" s="261"/>
      <c r="BT132" s="261"/>
      <c r="BU132" s="261"/>
      <c r="BV132" s="261"/>
      <c r="BW132" s="261"/>
      <c r="BX132" s="261"/>
      <c r="BY132" s="261"/>
      <c r="BZ132" s="261"/>
      <c r="CA132" s="261"/>
      <c r="CB132" s="261"/>
      <c r="CC132" s="261"/>
      <c r="CD132" s="261"/>
      <c r="CE132" s="261"/>
      <c r="CF132" s="261"/>
      <c r="CG132" s="261"/>
      <c r="CH132" s="261"/>
      <c r="CI132" s="261"/>
      <c r="CJ132" s="261"/>
      <c r="CK132" s="261"/>
      <c r="CL132" s="261"/>
      <c r="CM132" s="261"/>
      <c r="CN132" s="261"/>
      <c r="CO132" s="261"/>
      <c r="CP132" s="261"/>
      <c r="CQ132" s="261"/>
      <c r="CR132" s="261"/>
      <c r="CS132" s="261"/>
      <c r="CT132" s="261"/>
      <c r="CU132" s="261"/>
      <c r="CV132" s="261"/>
      <c r="CW132" s="261"/>
      <c r="CX132" s="261"/>
      <c r="CY132" s="261"/>
      <c r="CZ132" s="261"/>
      <c r="DA132" s="261"/>
      <c r="DB132" s="261"/>
      <c r="DC132" s="261"/>
      <c r="DD132" s="261"/>
      <c r="DE132" s="261"/>
      <c r="DF132" s="261"/>
      <c r="DG132" s="261"/>
      <c r="DH132" s="261"/>
      <c r="DI132" s="261"/>
      <c r="DJ132" s="261"/>
      <c r="DK132" s="261"/>
      <c r="DL132" s="261"/>
    </row>
    <row r="133" spans="1:116" x14ac:dyDescent="0.25">
      <c r="A133" s="262" t="s">
        <v>8875</v>
      </c>
      <c r="B133" s="263" t="s">
        <v>8876</v>
      </c>
      <c r="C133" s="266">
        <v>0</v>
      </c>
      <c r="D133" s="267">
        <v>12</v>
      </c>
      <c r="E133" s="266">
        <v>0</v>
      </c>
      <c r="F133" s="266" t="s">
        <v>14</v>
      </c>
      <c r="G133" s="266" t="s">
        <v>14</v>
      </c>
      <c r="H133" s="266">
        <v>34.799999999999997</v>
      </c>
      <c r="I133" s="267">
        <v>0</v>
      </c>
      <c r="J133" s="267" t="str">
        <f>IFERROR(VLOOKUP($B133,'Core Indicators'!$E$3:$EU$906,147,FALSE),"x")</f>
        <v>x</v>
      </c>
      <c r="K133" s="268">
        <v>-0.76369076969999994</v>
      </c>
      <c r="L133" s="266" t="s">
        <v>14</v>
      </c>
      <c r="M133" s="267">
        <v>77</v>
      </c>
      <c r="N133" s="267" t="s">
        <v>14</v>
      </c>
      <c r="O133" s="267" t="str">
        <f>IFERROR(VLOOKUP(B133,'Core Indicators'!$E$3:$G$9906,3,FALSE),"x")</f>
        <v>x</v>
      </c>
      <c r="P133" s="267">
        <v>20</v>
      </c>
      <c r="Q133" s="261"/>
      <c r="R133" s="261"/>
      <c r="S133" s="261"/>
      <c r="T133" s="261"/>
      <c r="U133" s="261"/>
      <c r="V133" s="261"/>
      <c r="W133" s="261"/>
      <c r="X133" s="261"/>
      <c r="Y133" s="261"/>
      <c r="Z133" s="261"/>
      <c r="AA133" s="261"/>
      <c r="AB133" s="261"/>
      <c r="AC133" s="261"/>
      <c r="AD133" s="261"/>
      <c r="AE133" s="261"/>
      <c r="AF133" s="261"/>
      <c r="AG133" s="261"/>
      <c r="AH133" s="261"/>
      <c r="AI133" s="261"/>
      <c r="AJ133" s="261"/>
      <c r="AK133" s="261"/>
      <c r="AL133" s="261"/>
      <c r="AM133" s="261"/>
      <c r="AN133" s="261"/>
      <c r="AO133" s="261"/>
      <c r="AP133" s="261"/>
      <c r="AQ133" s="261"/>
      <c r="AR133" s="261"/>
      <c r="AS133" s="261"/>
      <c r="AT133" s="261"/>
      <c r="AU133" s="261"/>
      <c r="AV133" s="261"/>
      <c r="AW133" s="261"/>
      <c r="AX133" s="261"/>
      <c r="AY133" s="261"/>
      <c r="AZ133" s="261"/>
      <c r="BA133" s="261"/>
      <c r="BB133" s="261"/>
      <c r="BC133" s="261"/>
      <c r="BD133" s="261"/>
      <c r="BE133" s="261"/>
      <c r="BF133" s="261"/>
      <c r="BG133" s="261"/>
      <c r="BH133" s="261"/>
      <c r="BI133" s="261"/>
      <c r="BJ133" s="261"/>
      <c r="BK133" s="261"/>
      <c r="BL133" s="261"/>
      <c r="BM133" s="261"/>
      <c r="BN133" s="261"/>
      <c r="BO133" s="261"/>
      <c r="BP133" s="261"/>
      <c r="BQ133" s="261"/>
      <c r="BR133" s="261"/>
      <c r="BS133" s="261"/>
      <c r="BT133" s="261"/>
      <c r="BU133" s="261"/>
      <c r="BV133" s="261"/>
      <c r="BW133" s="261"/>
      <c r="BX133" s="261"/>
      <c r="BY133" s="261"/>
      <c r="BZ133" s="261"/>
      <c r="CA133" s="261"/>
      <c r="CB133" s="261"/>
      <c r="CC133" s="261"/>
      <c r="CD133" s="261"/>
      <c r="CE133" s="261"/>
      <c r="CF133" s="261"/>
      <c r="CG133" s="261"/>
      <c r="CH133" s="261"/>
      <c r="CI133" s="261"/>
      <c r="CJ133" s="261"/>
      <c r="CK133" s="261"/>
      <c r="CL133" s="261"/>
      <c r="CM133" s="261"/>
      <c r="CN133" s="261"/>
      <c r="CO133" s="261"/>
      <c r="CP133" s="261"/>
      <c r="CQ133" s="261"/>
      <c r="CR133" s="261"/>
      <c r="CS133" s="261"/>
      <c r="CT133" s="261"/>
      <c r="CU133" s="261"/>
      <c r="CV133" s="261"/>
      <c r="CW133" s="261"/>
      <c r="CX133" s="261"/>
      <c r="CY133" s="261"/>
      <c r="CZ133" s="261"/>
      <c r="DA133" s="261"/>
      <c r="DB133" s="261"/>
      <c r="DC133" s="261"/>
      <c r="DD133" s="261"/>
      <c r="DE133" s="261"/>
      <c r="DF133" s="261"/>
      <c r="DG133" s="261"/>
      <c r="DH133" s="261"/>
      <c r="DI133" s="261"/>
      <c r="DJ133" s="261"/>
      <c r="DK133" s="261"/>
      <c r="DL133" s="261"/>
    </row>
    <row r="134" spans="1:116" x14ac:dyDescent="0.25">
      <c r="A134" s="262" t="s">
        <v>8877</v>
      </c>
      <c r="B134" s="263" t="s">
        <v>8878</v>
      </c>
      <c r="C134" s="266">
        <v>0.50848300209999997</v>
      </c>
      <c r="D134" s="267">
        <v>13</v>
      </c>
      <c r="E134" s="266">
        <v>0</v>
      </c>
      <c r="F134" s="266" t="s">
        <v>14</v>
      </c>
      <c r="G134" s="266">
        <v>0.13293942289999999</v>
      </c>
      <c r="H134" s="266" t="s">
        <v>14</v>
      </c>
      <c r="I134" s="267">
        <v>0</v>
      </c>
      <c r="J134" s="267" t="str">
        <f>IFERROR(VLOOKUP($B134,'Core Indicators'!$E$3:$EU$906,147,FALSE),"x")</f>
        <v>x</v>
      </c>
      <c r="K134" s="268">
        <v>1.8847389220999999</v>
      </c>
      <c r="L134" s="266" t="s">
        <v>14</v>
      </c>
      <c r="M134" s="267">
        <v>97</v>
      </c>
      <c r="N134" s="267">
        <v>87</v>
      </c>
      <c r="O134" s="267" t="str">
        <f>IFERROR(VLOOKUP(B134,'Core Indicators'!$E$3:$G$9906,3,FALSE),"x")</f>
        <v>x</v>
      </c>
      <c r="P134" s="267">
        <v>263310</v>
      </c>
      <c r="Q134" s="261"/>
      <c r="R134" s="261"/>
      <c r="S134" s="261"/>
      <c r="T134" s="261"/>
      <c r="U134" s="261"/>
      <c r="V134" s="261"/>
      <c r="W134" s="261"/>
      <c r="X134" s="261"/>
      <c r="Y134" s="261"/>
      <c r="Z134" s="261"/>
      <c r="AA134" s="261"/>
      <c r="AB134" s="261"/>
      <c r="AC134" s="261"/>
      <c r="AD134" s="261"/>
      <c r="AE134" s="261"/>
      <c r="AF134" s="261"/>
      <c r="AG134" s="261"/>
      <c r="AH134" s="261"/>
      <c r="AI134" s="261"/>
      <c r="AJ134" s="261"/>
      <c r="AK134" s="261"/>
      <c r="AL134" s="261"/>
      <c r="AM134" s="261"/>
      <c r="AN134" s="261"/>
      <c r="AO134" s="261"/>
      <c r="AP134" s="261"/>
      <c r="AQ134" s="261"/>
      <c r="AR134" s="261"/>
      <c r="AS134" s="261"/>
      <c r="AT134" s="261"/>
      <c r="AU134" s="261"/>
      <c r="AV134" s="261"/>
      <c r="AW134" s="261"/>
      <c r="AX134" s="261"/>
      <c r="AY134" s="261"/>
      <c r="AZ134" s="261"/>
      <c r="BA134" s="261"/>
      <c r="BB134" s="261"/>
      <c r="BC134" s="261"/>
      <c r="BD134" s="261"/>
      <c r="BE134" s="261"/>
      <c r="BF134" s="261"/>
      <c r="BG134" s="261"/>
      <c r="BH134" s="261"/>
      <c r="BI134" s="261"/>
      <c r="BJ134" s="261"/>
      <c r="BK134" s="261"/>
      <c r="BL134" s="261"/>
      <c r="BM134" s="261"/>
      <c r="BN134" s="261"/>
      <c r="BO134" s="261"/>
      <c r="BP134" s="261"/>
      <c r="BQ134" s="261"/>
      <c r="BR134" s="261"/>
      <c r="BS134" s="261"/>
      <c r="BT134" s="261"/>
      <c r="BU134" s="261"/>
      <c r="BV134" s="261"/>
      <c r="BW134" s="261"/>
      <c r="BX134" s="261"/>
      <c r="BY134" s="261"/>
      <c r="BZ134" s="261"/>
      <c r="CA134" s="261"/>
      <c r="CB134" s="261"/>
      <c r="CC134" s="261"/>
      <c r="CD134" s="261"/>
      <c r="CE134" s="261"/>
      <c r="CF134" s="261"/>
      <c r="CG134" s="261"/>
      <c r="CH134" s="261"/>
      <c r="CI134" s="261"/>
      <c r="CJ134" s="261"/>
      <c r="CK134" s="261"/>
      <c r="CL134" s="261"/>
      <c r="CM134" s="261"/>
      <c r="CN134" s="261"/>
      <c r="CO134" s="261"/>
      <c r="CP134" s="261"/>
      <c r="CQ134" s="261"/>
      <c r="CR134" s="261"/>
      <c r="CS134" s="261"/>
      <c r="CT134" s="261"/>
      <c r="CU134" s="261"/>
      <c r="CV134" s="261"/>
      <c r="CW134" s="261"/>
      <c r="CX134" s="261"/>
      <c r="CY134" s="261"/>
      <c r="CZ134" s="261"/>
      <c r="DA134" s="261"/>
      <c r="DB134" s="261"/>
      <c r="DC134" s="261"/>
      <c r="DD134" s="261"/>
      <c r="DE134" s="261"/>
      <c r="DF134" s="261"/>
      <c r="DG134" s="261"/>
      <c r="DH134" s="261"/>
      <c r="DI134" s="261"/>
      <c r="DJ134" s="261"/>
      <c r="DK134" s="261"/>
      <c r="DL134" s="261"/>
    </row>
    <row r="135" spans="1:116" x14ac:dyDescent="0.25">
      <c r="A135" s="262" t="s">
        <v>8879</v>
      </c>
      <c r="B135" s="263" t="s">
        <v>8880</v>
      </c>
      <c r="C135" s="266">
        <v>0.45239998590000002</v>
      </c>
      <c r="D135" s="267">
        <v>5</v>
      </c>
      <c r="E135" s="266">
        <v>0</v>
      </c>
      <c r="F135" s="266">
        <v>2.9</v>
      </c>
      <c r="G135" s="266">
        <v>0.30388778789999998</v>
      </c>
      <c r="H135" s="266" t="s">
        <v>14</v>
      </c>
      <c r="I135" s="267">
        <v>1</v>
      </c>
      <c r="J135" s="267" t="str">
        <f>IFERROR(VLOOKUP($B135,'Core Indicators'!$E$3:$EU$906,147,FALSE),"x")</f>
        <v>x</v>
      </c>
      <c r="K135" s="268">
        <v>0.55440390110000004</v>
      </c>
      <c r="L135" s="266">
        <v>1.75</v>
      </c>
      <c r="M135" s="267">
        <v>23</v>
      </c>
      <c r="N135" s="267">
        <v>52</v>
      </c>
      <c r="O135" s="267" t="str">
        <f>IFERROR(VLOOKUP(B135,'Core Indicators'!$E$3:$G$9906,3,FALSE),"x")</f>
        <v>x</v>
      </c>
      <c r="P135" s="267">
        <v>309500</v>
      </c>
      <c r="Q135" s="261"/>
      <c r="R135" s="261"/>
      <c r="S135" s="261"/>
      <c r="T135" s="261"/>
      <c r="U135" s="261"/>
      <c r="V135" s="261"/>
      <c r="W135" s="261"/>
      <c r="X135" s="261"/>
      <c r="Y135" s="261"/>
      <c r="Z135" s="261"/>
      <c r="AA135" s="261"/>
      <c r="AB135" s="261"/>
      <c r="AC135" s="261"/>
      <c r="AD135" s="261"/>
      <c r="AE135" s="261"/>
      <c r="AF135" s="261"/>
      <c r="AG135" s="261"/>
      <c r="AH135" s="261"/>
      <c r="AI135" s="261"/>
      <c r="AJ135" s="261"/>
      <c r="AK135" s="261"/>
      <c r="AL135" s="261"/>
      <c r="AM135" s="261"/>
      <c r="AN135" s="261"/>
      <c r="AO135" s="261"/>
      <c r="AP135" s="261"/>
      <c r="AQ135" s="261"/>
      <c r="AR135" s="261"/>
      <c r="AS135" s="261"/>
      <c r="AT135" s="261"/>
      <c r="AU135" s="261"/>
      <c r="AV135" s="261"/>
      <c r="AW135" s="261"/>
      <c r="AX135" s="261"/>
      <c r="AY135" s="261"/>
      <c r="AZ135" s="261"/>
      <c r="BA135" s="261"/>
      <c r="BB135" s="261"/>
      <c r="BC135" s="261"/>
      <c r="BD135" s="261"/>
      <c r="BE135" s="261"/>
      <c r="BF135" s="261"/>
      <c r="BG135" s="261"/>
      <c r="BH135" s="261"/>
      <c r="BI135" s="261"/>
      <c r="BJ135" s="261"/>
      <c r="BK135" s="261"/>
      <c r="BL135" s="261"/>
      <c r="BM135" s="261"/>
      <c r="BN135" s="261"/>
      <c r="BO135" s="261"/>
      <c r="BP135" s="261"/>
      <c r="BQ135" s="261"/>
      <c r="BR135" s="261"/>
      <c r="BS135" s="261"/>
      <c r="BT135" s="261"/>
      <c r="BU135" s="261"/>
      <c r="BV135" s="261"/>
      <c r="BW135" s="261"/>
      <c r="BX135" s="261"/>
      <c r="BY135" s="261"/>
      <c r="BZ135" s="261"/>
      <c r="CA135" s="261"/>
      <c r="CB135" s="261"/>
      <c r="CC135" s="261"/>
      <c r="CD135" s="261"/>
      <c r="CE135" s="261"/>
      <c r="CF135" s="261"/>
      <c r="CG135" s="261"/>
      <c r="CH135" s="261"/>
      <c r="CI135" s="261"/>
      <c r="CJ135" s="261"/>
      <c r="CK135" s="261"/>
      <c r="CL135" s="261"/>
      <c r="CM135" s="261"/>
      <c r="CN135" s="261"/>
      <c r="CO135" s="261"/>
      <c r="CP135" s="261"/>
      <c r="CQ135" s="261"/>
      <c r="CR135" s="261"/>
      <c r="CS135" s="261"/>
      <c r="CT135" s="261"/>
      <c r="CU135" s="261"/>
      <c r="CV135" s="261"/>
      <c r="CW135" s="261"/>
      <c r="CX135" s="261"/>
      <c r="CY135" s="261"/>
      <c r="CZ135" s="261"/>
      <c r="DA135" s="261"/>
      <c r="DB135" s="261"/>
      <c r="DC135" s="261"/>
      <c r="DD135" s="261"/>
      <c r="DE135" s="261"/>
      <c r="DF135" s="261"/>
      <c r="DG135" s="261"/>
      <c r="DH135" s="261"/>
      <c r="DI135" s="261"/>
      <c r="DJ135" s="261"/>
      <c r="DK135" s="261"/>
      <c r="DL135" s="261"/>
    </row>
    <row r="136" spans="1:116" x14ac:dyDescent="0.25">
      <c r="A136" s="262" t="s">
        <v>146</v>
      </c>
      <c r="B136" s="263" t="s">
        <v>8881</v>
      </c>
      <c r="C136" s="266">
        <v>0.63669099569999998</v>
      </c>
      <c r="D136" s="267">
        <v>3</v>
      </c>
      <c r="E136" s="266">
        <v>0.16</v>
      </c>
      <c r="F136" s="266">
        <v>3.75</v>
      </c>
      <c r="G136" s="266">
        <v>0.54718978070000002</v>
      </c>
      <c r="H136" s="266">
        <v>31.6</v>
      </c>
      <c r="I136" s="267">
        <v>3</v>
      </c>
      <c r="J136" s="267">
        <f>IFERROR(VLOOKUP($B136,'Core Indicators'!$E$3:$EU$906,147,FALSE),"x")</f>
        <v>2736</v>
      </c>
      <c r="K136" s="268">
        <v>-0.66757869719999996</v>
      </c>
      <c r="L136" s="266">
        <v>3.25</v>
      </c>
      <c r="M136" s="267">
        <v>38</v>
      </c>
      <c r="N136" s="267">
        <v>32</v>
      </c>
      <c r="O136" s="267">
        <f>IFERROR(VLOOKUP(B136,'Core Indicators'!$E$3:$G$9906,3,FALSE),"x")</f>
        <v>239633000</v>
      </c>
      <c r="P136" s="267">
        <v>770880</v>
      </c>
      <c r="Q136" s="261"/>
      <c r="R136" s="261"/>
      <c r="S136" s="261"/>
      <c r="T136" s="261"/>
      <c r="U136" s="261"/>
      <c r="V136" s="261"/>
      <c r="W136" s="261"/>
      <c r="X136" s="261"/>
      <c r="Y136" s="261"/>
      <c r="Z136" s="261"/>
      <c r="AA136" s="261"/>
      <c r="AB136" s="261"/>
      <c r="AC136" s="261"/>
      <c r="AD136" s="261"/>
      <c r="AE136" s="261"/>
      <c r="AF136" s="261"/>
      <c r="AG136" s="261"/>
      <c r="AH136" s="261"/>
      <c r="AI136" s="261"/>
      <c r="AJ136" s="261"/>
      <c r="AK136" s="261"/>
      <c r="AL136" s="261"/>
      <c r="AM136" s="261"/>
      <c r="AN136" s="261"/>
      <c r="AO136" s="261"/>
      <c r="AP136" s="261"/>
      <c r="AQ136" s="261"/>
      <c r="AR136" s="261"/>
      <c r="AS136" s="261"/>
      <c r="AT136" s="261"/>
      <c r="AU136" s="261"/>
      <c r="AV136" s="261"/>
      <c r="AW136" s="261"/>
      <c r="AX136" s="261"/>
      <c r="AY136" s="261"/>
      <c r="AZ136" s="261"/>
      <c r="BA136" s="261"/>
      <c r="BB136" s="261"/>
      <c r="BC136" s="261"/>
      <c r="BD136" s="261"/>
      <c r="BE136" s="261"/>
      <c r="BF136" s="261"/>
      <c r="BG136" s="261"/>
      <c r="BH136" s="261"/>
      <c r="BI136" s="261"/>
      <c r="BJ136" s="261"/>
      <c r="BK136" s="261"/>
      <c r="BL136" s="261"/>
      <c r="BM136" s="261"/>
      <c r="BN136" s="261"/>
      <c r="BO136" s="261"/>
      <c r="BP136" s="261"/>
      <c r="BQ136" s="261"/>
      <c r="BR136" s="261"/>
      <c r="BS136" s="261"/>
      <c r="BT136" s="261"/>
      <c r="BU136" s="261"/>
      <c r="BV136" s="261"/>
      <c r="BW136" s="261"/>
      <c r="BX136" s="261"/>
      <c r="BY136" s="261"/>
      <c r="BZ136" s="261"/>
      <c r="CA136" s="261"/>
      <c r="CB136" s="261"/>
      <c r="CC136" s="261"/>
      <c r="CD136" s="261"/>
      <c r="CE136" s="261"/>
      <c r="CF136" s="261"/>
      <c r="CG136" s="261"/>
      <c r="CH136" s="261"/>
      <c r="CI136" s="261"/>
      <c r="CJ136" s="261"/>
      <c r="CK136" s="261"/>
      <c r="CL136" s="261"/>
      <c r="CM136" s="261"/>
      <c r="CN136" s="261"/>
      <c r="CO136" s="261"/>
      <c r="CP136" s="261"/>
      <c r="CQ136" s="261"/>
      <c r="CR136" s="261"/>
      <c r="CS136" s="261"/>
      <c r="CT136" s="261"/>
      <c r="CU136" s="261"/>
      <c r="CV136" s="261"/>
      <c r="CW136" s="261"/>
      <c r="CX136" s="261"/>
      <c r="CY136" s="261"/>
      <c r="CZ136" s="261"/>
      <c r="DA136" s="261"/>
      <c r="DB136" s="261"/>
      <c r="DC136" s="261"/>
      <c r="DD136" s="261"/>
      <c r="DE136" s="261"/>
      <c r="DF136" s="261"/>
      <c r="DG136" s="261"/>
      <c r="DH136" s="261"/>
      <c r="DI136" s="261"/>
      <c r="DJ136" s="261"/>
      <c r="DK136" s="261"/>
      <c r="DL136" s="261"/>
    </row>
    <row r="137" spans="1:116" x14ac:dyDescent="0.25">
      <c r="A137" s="262" t="s">
        <v>3038</v>
      </c>
      <c r="B137" s="263" t="s">
        <v>8882</v>
      </c>
      <c r="C137" s="266">
        <v>0.3385659808</v>
      </c>
      <c r="D137" s="267">
        <v>12</v>
      </c>
      <c r="E137" s="266">
        <v>0.126</v>
      </c>
      <c r="F137" s="266">
        <v>7.05</v>
      </c>
      <c r="G137" s="266">
        <v>0.45966340729999999</v>
      </c>
      <c r="H137" s="266">
        <v>49.8</v>
      </c>
      <c r="I137" s="267">
        <v>0</v>
      </c>
      <c r="J137" s="267">
        <f>IFERROR(VLOOKUP($B137,'Core Indicators'!$E$3:$EU$906,147,FALSE),"x")</f>
        <v>89</v>
      </c>
      <c r="K137" s="268">
        <v>-0.1190349832</v>
      </c>
      <c r="L137" s="266">
        <v>6</v>
      </c>
      <c r="M137" s="267">
        <v>84</v>
      </c>
      <c r="N137" s="267">
        <v>36</v>
      </c>
      <c r="O137" s="267">
        <f>IFERROR(VLOOKUP(B137,'Core Indicators'!$E$3:$G$9906,3,FALSE),"x")</f>
        <v>4514000</v>
      </c>
      <c r="P137" s="267">
        <v>74340</v>
      </c>
      <c r="Q137" s="261"/>
      <c r="R137" s="261"/>
      <c r="S137" s="261"/>
      <c r="T137" s="261"/>
      <c r="U137" s="261"/>
      <c r="V137" s="261"/>
      <c r="W137" s="261"/>
      <c r="X137" s="261"/>
      <c r="Y137" s="261"/>
      <c r="Z137" s="261"/>
      <c r="AA137" s="261"/>
      <c r="AB137" s="261"/>
      <c r="AC137" s="261"/>
      <c r="AD137" s="261"/>
      <c r="AE137" s="261"/>
      <c r="AF137" s="261"/>
      <c r="AG137" s="261"/>
      <c r="AH137" s="261"/>
      <c r="AI137" s="261"/>
      <c r="AJ137" s="261"/>
      <c r="AK137" s="261"/>
      <c r="AL137" s="261"/>
      <c r="AM137" s="261"/>
      <c r="AN137" s="261"/>
      <c r="AO137" s="261"/>
      <c r="AP137" s="261"/>
      <c r="AQ137" s="261"/>
      <c r="AR137" s="261"/>
      <c r="AS137" s="261"/>
      <c r="AT137" s="261"/>
      <c r="AU137" s="261"/>
      <c r="AV137" s="261"/>
      <c r="AW137" s="261"/>
      <c r="AX137" s="261"/>
      <c r="AY137" s="261"/>
      <c r="AZ137" s="261"/>
      <c r="BA137" s="261"/>
      <c r="BB137" s="261"/>
      <c r="BC137" s="261"/>
      <c r="BD137" s="261"/>
      <c r="BE137" s="261"/>
      <c r="BF137" s="261"/>
      <c r="BG137" s="261"/>
      <c r="BH137" s="261"/>
      <c r="BI137" s="261"/>
      <c r="BJ137" s="261"/>
      <c r="BK137" s="261"/>
      <c r="BL137" s="261"/>
      <c r="BM137" s="261"/>
      <c r="BN137" s="261"/>
      <c r="BO137" s="261"/>
      <c r="BP137" s="261"/>
      <c r="BQ137" s="261"/>
      <c r="BR137" s="261"/>
      <c r="BS137" s="261"/>
      <c r="BT137" s="261"/>
      <c r="BU137" s="261"/>
      <c r="BV137" s="261"/>
      <c r="BW137" s="261"/>
      <c r="BX137" s="261"/>
      <c r="BY137" s="261"/>
      <c r="BZ137" s="261"/>
      <c r="CA137" s="261"/>
      <c r="CB137" s="261"/>
      <c r="CC137" s="261"/>
      <c r="CD137" s="261"/>
      <c r="CE137" s="261"/>
      <c r="CF137" s="261"/>
      <c r="CG137" s="261"/>
      <c r="CH137" s="261"/>
      <c r="CI137" s="261"/>
      <c r="CJ137" s="261"/>
      <c r="CK137" s="261"/>
      <c r="CL137" s="261"/>
      <c r="CM137" s="261"/>
      <c r="CN137" s="261"/>
      <c r="CO137" s="261"/>
      <c r="CP137" s="261"/>
      <c r="CQ137" s="261"/>
      <c r="CR137" s="261"/>
      <c r="CS137" s="261"/>
      <c r="CT137" s="261"/>
      <c r="CU137" s="261"/>
      <c r="CV137" s="261"/>
      <c r="CW137" s="261"/>
      <c r="CX137" s="261"/>
      <c r="CY137" s="261"/>
      <c r="CZ137" s="261"/>
      <c r="DA137" s="261"/>
      <c r="DB137" s="261"/>
      <c r="DC137" s="261"/>
      <c r="DD137" s="261"/>
      <c r="DE137" s="261"/>
      <c r="DF137" s="261"/>
      <c r="DG137" s="261"/>
      <c r="DH137" s="261"/>
      <c r="DI137" s="261"/>
      <c r="DJ137" s="261"/>
      <c r="DK137" s="261"/>
      <c r="DL137" s="261"/>
    </row>
    <row r="138" spans="1:116" x14ac:dyDescent="0.25">
      <c r="A138" s="262" t="s">
        <v>3050</v>
      </c>
      <c r="B138" s="263" t="s">
        <v>8883</v>
      </c>
      <c r="C138" s="266">
        <v>0.59663501870000002</v>
      </c>
      <c r="D138" s="267">
        <v>9</v>
      </c>
      <c r="E138" s="266">
        <v>0.45</v>
      </c>
      <c r="F138" s="266">
        <v>6.55</v>
      </c>
      <c r="G138" s="266">
        <v>0.38092470439999998</v>
      </c>
      <c r="H138" s="266">
        <v>41.5</v>
      </c>
      <c r="I138" s="267">
        <v>3</v>
      </c>
      <c r="J138" s="267">
        <f>IFERROR(VLOOKUP($B138,'Core Indicators'!$E$3:$EU$906,147,FALSE),"x")</f>
        <v>16</v>
      </c>
      <c r="K138" s="268">
        <v>-0.48720264429999999</v>
      </c>
      <c r="L138" s="266">
        <v>6.25</v>
      </c>
      <c r="M138" s="267">
        <v>72</v>
      </c>
      <c r="N138" s="267">
        <v>36</v>
      </c>
      <c r="O138" s="267">
        <f>IFERROR(VLOOKUP(B138,'Core Indicators'!$E$3:$G$9906,3,FALSE),"x")</f>
        <v>33359000</v>
      </c>
      <c r="P138" s="267">
        <v>1280000</v>
      </c>
      <c r="Q138" s="261"/>
      <c r="R138" s="261"/>
      <c r="S138" s="261"/>
      <c r="T138" s="261"/>
      <c r="U138" s="261"/>
      <c r="V138" s="261"/>
      <c r="W138" s="261"/>
      <c r="X138" s="261"/>
      <c r="Y138" s="261"/>
      <c r="Z138" s="261"/>
      <c r="AA138" s="261"/>
      <c r="AB138" s="261"/>
      <c r="AC138" s="261"/>
      <c r="AD138" s="261"/>
      <c r="AE138" s="261"/>
      <c r="AF138" s="261"/>
      <c r="AG138" s="261"/>
      <c r="AH138" s="261"/>
      <c r="AI138" s="261"/>
      <c r="AJ138" s="261"/>
      <c r="AK138" s="261"/>
      <c r="AL138" s="261"/>
      <c r="AM138" s="261"/>
      <c r="AN138" s="261"/>
      <c r="AO138" s="261"/>
      <c r="AP138" s="261"/>
      <c r="AQ138" s="261"/>
      <c r="AR138" s="261"/>
      <c r="AS138" s="261"/>
      <c r="AT138" s="261"/>
      <c r="AU138" s="261"/>
      <c r="AV138" s="261"/>
      <c r="AW138" s="261"/>
      <c r="AX138" s="261"/>
      <c r="AY138" s="261"/>
      <c r="AZ138" s="261"/>
      <c r="BA138" s="261"/>
      <c r="BB138" s="261"/>
      <c r="BC138" s="261"/>
      <c r="BD138" s="261"/>
      <c r="BE138" s="261"/>
      <c r="BF138" s="261"/>
      <c r="BG138" s="261"/>
      <c r="BH138" s="261"/>
      <c r="BI138" s="261"/>
      <c r="BJ138" s="261"/>
      <c r="BK138" s="261"/>
      <c r="BL138" s="261"/>
      <c r="BM138" s="261"/>
      <c r="BN138" s="261"/>
      <c r="BO138" s="261"/>
      <c r="BP138" s="261"/>
      <c r="BQ138" s="261"/>
      <c r="BR138" s="261"/>
      <c r="BS138" s="261"/>
      <c r="BT138" s="261"/>
      <c r="BU138" s="261"/>
      <c r="BV138" s="261"/>
      <c r="BW138" s="261"/>
      <c r="BX138" s="261"/>
      <c r="BY138" s="261"/>
      <c r="BZ138" s="261"/>
      <c r="CA138" s="261"/>
      <c r="CB138" s="261"/>
      <c r="CC138" s="261"/>
      <c r="CD138" s="261"/>
      <c r="CE138" s="261"/>
      <c r="CF138" s="261"/>
      <c r="CG138" s="261"/>
      <c r="CH138" s="261"/>
      <c r="CI138" s="261"/>
      <c r="CJ138" s="261"/>
      <c r="CK138" s="261"/>
      <c r="CL138" s="261"/>
      <c r="CM138" s="261"/>
      <c r="CN138" s="261"/>
      <c r="CO138" s="261"/>
      <c r="CP138" s="261"/>
      <c r="CQ138" s="261"/>
      <c r="CR138" s="261"/>
      <c r="CS138" s="261"/>
      <c r="CT138" s="261"/>
      <c r="CU138" s="261"/>
      <c r="CV138" s="261"/>
      <c r="CW138" s="261"/>
      <c r="CX138" s="261"/>
      <c r="CY138" s="261"/>
      <c r="CZ138" s="261"/>
      <c r="DA138" s="261"/>
      <c r="DB138" s="261"/>
      <c r="DC138" s="261"/>
      <c r="DD138" s="261"/>
      <c r="DE138" s="261"/>
      <c r="DF138" s="261"/>
      <c r="DG138" s="261"/>
      <c r="DH138" s="261"/>
      <c r="DI138" s="261"/>
      <c r="DJ138" s="261"/>
      <c r="DK138" s="261"/>
      <c r="DL138" s="261"/>
    </row>
    <row r="139" spans="1:116" x14ac:dyDescent="0.25">
      <c r="A139" s="262" t="s">
        <v>627</v>
      </c>
      <c r="B139" s="263" t="s">
        <v>8884</v>
      </c>
      <c r="C139" s="266">
        <v>0.253667953</v>
      </c>
      <c r="D139" s="267">
        <v>9</v>
      </c>
      <c r="E139" s="266">
        <v>0.14099999999999999</v>
      </c>
      <c r="F139" s="266">
        <v>5.75</v>
      </c>
      <c r="G139" s="266">
        <v>0.42524208769999999</v>
      </c>
      <c r="H139" s="266">
        <v>42.3</v>
      </c>
      <c r="I139" s="267">
        <v>4</v>
      </c>
      <c r="J139" s="267">
        <f>IFERROR(VLOOKUP($B139,'Core Indicators'!$E$3:$EU$906,147,FALSE),"x")</f>
        <v>426</v>
      </c>
      <c r="K139" s="268">
        <v>-0.47730070349999998</v>
      </c>
      <c r="L139" s="266">
        <v>4.75</v>
      </c>
      <c r="M139" s="267">
        <v>59</v>
      </c>
      <c r="N139" s="267">
        <v>34</v>
      </c>
      <c r="O139" s="267">
        <f>IFERROR(VLOOKUP(B139,'Core Indicators'!$E$3:$G$9906,3,FALSE),"x")</f>
        <v>109033000</v>
      </c>
      <c r="P139" s="267">
        <v>298170</v>
      </c>
      <c r="Q139" s="261"/>
      <c r="R139" s="261"/>
      <c r="S139" s="261"/>
      <c r="T139" s="261"/>
      <c r="U139" s="261"/>
      <c r="V139" s="261"/>
      <c r="W139" s="261"/>
      <c r="X139" s="261"/>
      <c r="Y139" s="261"/>
      <c r="Z139" s="261"/>
      <c r="AA139" s="261"/>
      <c r="AB139" s="261"/>
      <c r="AC139" s="261"/>
      <c r="AD139" s="261"/>
      <c r="AE139" s="261"/>
      <c r="AF139" s="261"/>
      <c r="AG139" s="261"/>
      <c r="AH139" s="261"/>
      <c r="AI139" s="261"/>
      <c r="AJ139" s="261"/>
      <c r="AK139" s="261"/>
      <c r="AL139" s="261"/>
      <c r="AM139" s="261"/>
      <c r="AN139" s="261"/>
      <c r="AO139" s="261"/>
      <c r="AP139" s="261"/>
      <c r="AQ139" s="261"/>
      <c r="AR139" s="261"/>
      <c r="AS139" s="261"/>
      <c r="AT139" s="261"/>
      <c r="AU139" s="261"/>
      <c r="AV139" s="261"/>
      <c r="AW139" s="261"/>
      <c r="AX139" s="261"/>
      <c r="AY139" s="261"/>
      <c r="AZ139" s="261"/>
      <c r="BA139" s="261"/>
      <c r="BB139" s="261"/>
      <c r="BC139" s="261"/>
      <c r="BD139" s="261"/>
      <c r="BE139" s="261"/>
      <c r="BF139" s="261"/>
      <c r="BG139" s="261"/>
      <c r="BH139" s="261"/>
      <c r="BI139" s="261"/>
      <c r="BJ139" s="261"/>
      <c r="BK139" s="261"/>
      <c r="BL139" s="261"/>
      <c r="BM139" s="261"/>
      <c r="BN139" s="261"/>
      <c r="BO139" s="261"/>
      <c r="BP139" s="261"/>
      <c r="BQ139" s="261"/>
      <c r="BR139" s="261"/>
      <c r="BS139" s="261"/>
      <c r="BT139" s="261"/>
      <c r="BU139" s="261"/>
      <c r="BV139" s="261"/>
      <c r="BW139" s="261"/>
      <c r="BX139" s="261"/>
      <c r="BY139" s="261"/>
      <c r="BZ139" s="261"/>
      <c r="CA139" s="261"/>
      <c r="CB139" s="261"/>
      <c r="CC139" s="261"/>
      <c r="CD139" s="261"/>
      <c r="CE139" s="261"/>
      <c r="CF139" s="261"/>
      <c r="CG139" s="261"/>
      <c r="CH139" s="261"/>
      <c r="CI139" s="261"/>
      <c r="CJ139" s="261"/>
      <c r="CK139" s="261"/>
      <c r="CL139" s="261"/>
      <c r="CM139" s="261"/>
      <c r="CN139" s="261"/>
      <c r="CO139" s="261"/>
      <c r="CP139" s="261"/>
      <c r="CQ139" s="261"/>
      <c r="CR139" s="261"/>
      <c r="CS139" s="261"/>
      <c r="CT139" s="261"/>
      <c r="CU139" s="261"/>
      <c r="CV139" s="261"/>
      <c r="CW139" s="261"/>
      <c r="CX139" s="261"/>
      <c r="CY139" s="261"/>
      <c r="CZ139" s="261"/>
      <c r="DA139" s="261"/>
      <c r="DB139" s="261"/>
      <c r="DC139" s="261"/>
      <c r="DD139" s="261"/>
      <c r="DE139" s="261"/>
      <c r="DF139" s="261"/>
      <c r="DG139" s="261"/>
      <c r="DH139" s="261"/>
      <c r="DI139" s="261"/>
      <c r="DJ139" s="261"/>
      <c r="DK139" s="261"/>
      <c r="DL139" s="261"/>
    </row>
    <row r="140" spans="1:116" x14ac:dyDescent="0.25">
      <c r="A140" s="262" t="s">
        <v>8885</v>
      </c>
      <c r="B140" s="263" t="s">
        <v>8886</v>
      </c>
      <c r="C140" s="266">
        <v>0</v>
      </c>
      <c r="D140" s="267">
        <v>12</v>
      </c>
      <c r="E140" s="266">
        <v>0</v>
      </c>
      <c r="F140" s="266" t="s">
        <v>14</v>
      </c>
      <c r="G140" s="266" t="s">
        <v>14</v>
      </c>
      <c r="H140" s="266" t="s">
        <v>14</v>
      </c>
      <c r="I140" s="267">
        <v>0</v>
      </c>
      <c r="J140" s="267" t="str">
        <f>IFERROR(VLOOKUP($B140,'Core Indicators'!$E$3:$EU$906,147,FALSE),"x")</f>
        <v>x</v>
      </c>
      <c r="K140" s="268">
        <v>0.31445762519999998</v>
      </c>
      <c r="L140" s="266" t="s">
        <v>14</v>
      </c>
      <c r="M140" s="267">
        <v>92</v>
      </c>
      <c r="N140" s="267" t="s">
        <v>14</v>
      </c>
      <c r="O140" s="267" t="str">
        <f>IFERROR(VLOOKUP(B140,'Core Indicators'!$E$3:$G$9906,3,FALSE),"x")</f>
        <v>x</v>
      </c>
      <c r="P140" s="267">
        <v>460</v>
      </c>
      <c r="Q140" s="261"/>
      <c r="R140" s="261"/>
      <c r="S140" s="261"/>
      <c r="T140" s="261"/>
      <c r="U140" s="261"/>
      <c r="V140" s="261"/>
      <c r="W140" s="261"/>
      <c r="X140" s="261"/>
      <c r="Y140" s="261"/>
      <c r="Z140" s="261"/>
      <c r="AA140" s="261"/>
      <c r="AB140" s="261"/>
      <c r="AC140" s="261"/>
      <c r="AD140" s="261"/>
      <c r="AE140" s="261"/>
      <c r="AF140" s="261"/>
      <c r="AG140" s="261"/>
      <c r="AH140" s="261"/>
      <c r="AI140" s="261"/>
      <c r="AJ140" s="261"/>
      <c r="AK140" s="261"/>
      <c r="AL140" s="261"/>
      <c r="AM140" s="261"/>
      <c r="AN140" s="261"/>
      <c r="AO140" s="261"/>
      <c r="AP140" s="261"/>
      <c r="AQ140" s="261"/>
      <c r="AR140" s="261"/>
      <c r="AS140" s="261"/>
      <c r="AT140" s="261"/>
      <c r="AU140" s="261"/>
      <c r="AV140" s="261"/>
      <c r="AW140" s="261"/>
      <c r="AX140" s="261"/>
      <c r="AY140" s="261"/>
      <c r="AZ140" s="261"/>
      <c r="BA140" s="261"/>
      <c r="BB140" s="261"/>
      <c r="BC140" s="261"/>
      <c r="BD140" s="261"/>
      <c r="BE140" s="261"/>
      <c r="BF140" s="261"/>
      <c r="BG140" s="261"/>
      <c r="BH140" s="261"/>
      <c r="BI140" s="261"/>
      <c r="BJ140" s="261"/>
      <c r="BK140" s="261"/>
      <c r="BL140" s="261"/>
      <c r="BM140" s="261"/>
      <c r="BN140" s="261"/>
      <c r="BO140" s="261"/>
      <c r="BP140" s="261"/>
      <c r="BQ140" s="261"/>
      <c r="BR140" s="261"/>
      <c r="BS140" s="261"/>
      <c r="BT140" s="261"/>
      <c r="BU140" s="261"/>
      <c r="BV140" s="261"/>
      <c r="BW140" s="261"/>
      <c r="BX140" s="261"/>
      <c r="BY140" s="261"/>
      <c r="BZ140" s="261"/>
      <c r="CA140" s="261"/>
      <c r="CB140" s="261"/>
      <c r="CC140" s="261"/>
      <c r="CD140" s="261"/>
      <c r="CE140" s="261"/>
      <c r="CF140" s="261"/>
      <c r="CG140" s="261"/>
      <c r="CH140" s="261"/>
      <c r="CI140" s="261"/>
      <c r="CJ140" s="261"/>
      <c r="CK140" s="261"/>
      <c r="CL140" s="261"/>
      <c r="CM140" s="261"/>
      <c r="CN140" s="261"/>
      <c r="CO140" s="261"/>
      <c r="CP140" s="261"/>
      <c r="CQ140" s="261"/>
      <c r="CR140" s="261"/>
      <c r="CS140" s="261"/>
      <c r="CT140" s="261"/>
      <c r="CU140" s="261"/>
      <c r="CV140" s="261"/>
      <c r="CW140" s="261"/>
      <c r="CX140" s="261"/>
      <c r="CY140" s="261"/>
      <c r="CZ140" s="261"/>
      <c r="DA140" s="261"/>
      <c r="DB140" s="261"/>
      <c r="DC140" s="261"/>
      <c r="DD140" s="261"/>
      <c r="DE140" s="261"/>
      <c r="DF140" s="261"/>
      <c r="DG140" s="261"/>
      <c r="DH140" s="261"/>
      <c r="DI140" s="261"/>
      <c r="DJ140" s="261"/>
      <c r="DK140" s="261"/>
      <c r="DL140" s="261"/>
    </row>
    <row r="141" spans="1:116" x14ac:dyDescent="0.25">
      <c r="A141" s="262" t="s">
        <v>2246</v>
      </c>
      <c r="B141" s="263" t="s">
        <v>8887</v>
      </c>
      <c r="C141" s="266">
        <v>6.5687960300000001E-2</v>
      </c>
      <c r="D141" s="267">
        <v>11</v>
      </c>
      <c r="E141" s="266">
        <v>0</v>
      </c>
      <c r="F141" s="266">
        <v>6</v>
      </c>
      <c r="G141" s="266">
        <v>0.74038999660000004</v>
      </c>
      <c r="H141" s="266">
        <v>41.9</v>
      </c>
      <c r="I141" s="267">
        <v>3</v>
      </c>
      <c r="J141" s="267">
        <f>IFERROR(VLOOKUP($B141,'Core Indicators'!$E$3:$EU$906,147,FALSE),"x")</f>
        <v>53</v>
      </c>
      <c r="K141" s="268">
        <v>-0.80097305769999994</v>
      </c>
      <c r="L141" s="266">
        <v>5.75</v>
      </c>
      <c r="M141" s="267">
        <v>62</v>
      </c>
      <c r="N141" s="267">
        <v>28</v>
      </c>
      <c r="O141" s="267">
        <f>IFERROR(VLOOKUP(B141,'Core Indicators'!$E$3:$G$9906,3,FALSE),"x")</f>
        <v>7275000</v>
      </c>
      <c r="P141" s="267">
        <v>452860</v>
      </c>
      <c r="Q141" s="261"/>
      <c r="R141" s="261"/>
      <c r="S141" s="261"/>
      <c r="T141" s="261"/>
      <c r="U141" s="261"/>
      <c r="V141" s="261"/>
      <c r="W141" s="261"/>
      <c r="X141" s="261"/>
      <c r="Y141" s="261"/>
      <c r="Z141" s="261"/>
      <c r="AA141" s="261"/>
      <c r="AB141" s="261"/>
      <c r="AC141" s="261"/>
      <c r="AD141" s="261"/>
      <c r="AE141" s="261"/>
      <c r="AF141" s="261"/>
      <c r="AG141" s="261"/>
      <c r="AH141" s="261"/>
      <c r="AI141" s="261"/>
      <c r="AJ141" s="261"/>
      <c r="AK141" s="261"/>
      <c r="AL141" s="261"/>
      <c r="AM141" s="261"/>
      <c r="AN141" s="261"/>
      <c r="AO141" s="261"/>
      <c r="AP141" s="261"/>
      <c r="AQ141" s="261"/>
      <c r="AR141" s="261"/>
      <c r="AS141" s="261"/>
      <c r="AT141" s="261"/>
      <c r="AU141" s="261"/>
      <c r="AV141" s="261"/>
      <c r="AW141" s="261"/>
      <c r="AX141" s="261"/>
      <c r="AY141" s="261"/>
      <c r="AZ141" s="261"/>
      <c r="BA141" s="261"/>
      <c r="BB141" s="261"/>
      <c r="BC141" s="261"/>
      <c r="BD141" s="261"/>
      <c r="BE141" s="261"/>
      <c r="BF141" s="261"/>
      <c r="BG141" s="261"/>
      <c r="BH141" s="261"/>
      <c r="BI141" s="261"/>
      <c r="BJ141" s="261"/>
      <c r="BK141" s="261"/>
      <c r="BL141" s="261"/>
      <c r="BM141" s="261"/>
      <c r="BN141" s="261"/>
      <c r="BO141" s="261"/>
      <c r="BP141" s="261"/>
      <c r="BQ141" s="261"/>
      <c r="BR141" s="261"/>
      <c r="BS141" s="261"/>
      <c r="BT141" s="261"/>
      <c r="BU141" s="261"/>
      <c r="BV141" s="261"/>
      <c r="BW141" s="261"/>
      <c r="BX141" s="261"/>
      <c r="BY141" s="261"/>
      <c r="BZ141" s="261"/>
      <c r="CA141" s="261"/>
      <c r="CB141" s="261"/>
      <c r="CC141" s="261"/>
      <c r="CD141" s="261"/>
      <c r="CE141" s="261"/>
      <c r="CF141" s="261"/>
      <c r="CG141" s="261"/>
      <c r="CH141" s="261"/>
      <c r="CI141" s="261"/>
      <c r="CJ141" s="261"/>
      <c r="CK141" s="261"/>
      <c r="CL141" s="261"/>
      <c r="CM141" s="261"/>
      <c r="CN141" s="261"/>
      <c r="CO141" s="261"/>
      <c r="CP141" s="261"/>
      <c r="CQ141" s="261"/>
      <c r="CR141" s="261"/>
      <c r="CS141" s="261"/>
      <c r="CT141" s="261"/>
      <c r="CU141" s="261"/>
      <c r="CV141" s="261"/>
      <c r="CW141" s="261"/>
      <c r="CX141" s="261"/>
      <c r="CY141" s="261"/>
      <c r="CZ141" s="261"/>
      <c r="DA141" s="261"/>
      <c r="DB141" s="261"/>
      <c r="DC141" s="261"/>
      <c r="DD141" s="261"/>
      <c r="DE141" s="261"/>
      <c r="DF141" s="261"/>
      <c r="DG141" s="261"/>
      <c r="DH141" s="261"/>
      <c r="DI141" s="261"/>
      <c r="DJ141" s="261"/>
      <c r="DK141" s="261"/>
      <c r="DL141" s="261"/>
    </row>
    <row r="142" spans="1:116" x14ac:dyDescent="0.25">
      <c r="A142" s="262" t="s">
        <v>1950</v>
      </c>
      <c r="B142" s="263" t="s">
        <v>8888</v>
      </c>
      <c r="C142" s="266">
        <v>7.8200951200000007E-2</v>
      </c>
      <c r="D142" s="267">
        <v>12</v>
      </c>
      <c r="E142" s="266">
        <v>1.15E-2</v>
      </c>
      <c r="F142" s="266">
        <v>7.95</v>
      </c>
      <c r="G142" s="266">
        <v>0.12005188899999999</v>
      </c>
      <c r="H142" s="266">
        <v>30.2</v>
      </c>
      <c r="I142" s="267">
        <v>0</v>
      </c>
      <c r="J142" s="267">
        <f>IFERROR(VLOOKUP($B142,'Core Indicators'!$E$3:$EU$906,147,FALSE),"x")</f>
        <v>2</v>
      </c>
      <c r="K142" s="268">
        <v>0.45209297539999999</v>
      </c>
      <c r="L142" s="266">
        <v>6.75</v>
      </c>
      <c r="M142" s="267">
        <v>84</v>
      </c>
      <c r="N142" s="267">
        <v>58</v>
      </c>
      <c r="O142" s="267">
        <f>IFERROR(VLOOKUP(B142,'Core Indicators'!$E$3:$G$9906,3,FALSE),"x")</f>
        <v>42775000</v>
      </c>
      <c r="P142" s="267">
        <v>306190</v>
      </c>
      <c r="Q142" s="261"/>
      <c r="R142" s="261"/>
      <c r="S142" s="261"/>
      <c r="T142" s="261"/>
      <c r="U142" s="261"/>
      <c r="V142" s="261"/>
      <c r="W142" s="261"/>
      <c r="X142" s="261"/>
      <c r="Y142" s="261"/>
      <c r="Z142" s="261"/>
      <c r="AA142" s="261"/>
      <c r="AB142" s="261"/>
      <c r="AC142" s="261"/>
      <c r="AD142" s="261"/>
      <c r="AE142" s="261"/>
      <c r="AF142" s="261"/>
      <c r="AG142" s="261"/>
      <c r="AH142" s="261"/>
      <c r="AI142" s="261"/>
      <c r="AJ142" s="261"/>
      <c r="AK142" s="261"/>
      <c r="AL142" s="261"/>
      <c r="AM142" s="261"/>
      <c r="AN142" s="261"/>
      <c r="AO142" s="261"/>
      <c r="AP142" s="261"/>
      <c r="AQ142" s="261"/>
      <c r="AR142" s="261"/>
      <c r="AS142" s="261"/>
      <c r="AT142" s="261"/>
      <c r="AU142" s="261"/>
      <c r="AV142" s="261"/>
      <c r="AW142" s="261"/>
      <c r="AX142" s="261"/>
      <c r="AY142" s="261"/>
      <c r="AZ142" s="261"/>
      <c r="BA142" s="261"/>
      <c r="BB142" s="261"/>
      <c r="BC142" s="261"/>
      <c r="BD142" s="261"/>
      <c r="BE142" s="261"/>
      <c r="BF142" s="261"/>
      <c r="BG142" s="261"/>
      <c r="BH142" s="261"/>
      <c r="BI142" s="261"/>
      <c r="BJ142" s="261"/>
      <c r="BK142" s="261"/>
      <c r="BL142" s="261"/>
      <c r="BM142" s="261"/>
      <c r="BN142" s="261"/>
      <c r="BO142" s="261"/>
      <c r="BP142" s="261"/>
      <c r="BQ142" s="261"/>
      <c r="BR142" s="261"/>
      <c r="BS142" s="261"/>
      <c r="BT142" s="261"/>
      <c r="BU142" s="261"/>
      <c r="BV142" s="261"/>
      <c r="BW142" s="261"/>
      <c r="BX142" s="261"/>
      <c r="BY142" s="261"/>
      <c r="BZ142" s="261"/>
      <c r="CA142" s="261"/>
      <c r="CB142" s="261"/>
      <c r="CC142" s="261"/>
      <c r="CD142" s="261"/>
      <c r="CE142" s="261"/>
      <c r="CF142" s="261"/>
      <c r="CG142" s="261"/>
      <c r="CH142" s="261"/>
      <c r="CI142" s="261"/>
      <c r="CJ142" s="261"/>
      <c r="CK142" s="261"/>
      <c r="CL142" s="261"/>
      <c r="CM142" s="261"/>
      <c r="CN142" s="261"/>
      <c r="CO142" s="261"/>
      <c r="CP142" s="261"/>
      <c r="CQ142" s="261"/>
      <c r="CR142" s="261"/>
      <c r="CS142" s="261"/>
      <c r="CT142" s="261"/>
      <c r="CU142" s="261"/>
      <c r="CV142" s="261"/>
      <c r="CW142" s="261"/>
      <c r="CX142" s="261"/>
      <c r="CY142" s="261"/>
      <c r="CZ142" s="261"/>
      <c r="DA142" s="261"/>
      <c r="DB142" s="261"/>
      <c r="DC142" s="261"/>
      <c r="DD142" s="261"/>
      <c r="DE142" s="261"/>
      <c r="DF142" s="261"/>
      <c r="DG142" s="261"/>
      <c r="DH142" s="261"/>
      <c r="DI142" s="261"/>
      <c r="DJ142" s="261"/>
      <c r="DK142" s="261"/>
      <c r="DL142" s="261"/>
    </row>
    <row r="143" spans="1:116" x14ac:dyDescent="0.25">
      <c r="A143" s="262" t="s">
        <v>41</v>
      </c>
      <c r="B143" s="263" t="s">
        <v>8889</v>
      </c>
      <c r="C143" s="266">
        <v>0</v>
      </c>
      <c r="D143" s="267">
        <v>0</v>
      </c>
      <c r="E143" s="266">
        <v>0</v>
      </c>
      <c r="F143" s="266">
        <v>2.65</v>
      </c>
      <c r="G143" s="266" t="s">
        <v>14</v>
      </c>
      <c r="H143" s="266" t="s">
        <v>14</v>
      </c>
      <c r="I143" s="267">
        <v>1</v>
      </c>
      <c r="J143" s="267">
        <f>IFERROR(VLOOKUP($B143,'Core Indicators'!$E$3:$EU$906,147,FALSE),"x")</f>
        <v>12</v>
      </c>
      <c r="K143" s="268">
        <v>-1.6514610052000001</v>
      </c>
      <c r="L143" s="266">
        <v>1.25</v>
      </c>
      <c r="M143" s="267">
        <v>3</v>
      </c>
      <c r="N143" s="267">
        <v>17</v>
      </c>
      <c r="O143" s="267">
        <f>IFERROR(VLOOKUP(B143,'Core Indicators'!$E$3:$G$9906,3,FALSE),"x")</f>
        <v>26145000</v>
      </c>
      <c r="P143" s="267">
        <v>120410</v>
      </c>
      <c r="Q143" s="261"/>
      <c r="R143" s="261"/>
      <c r="S143" s="261"/>
      <c r="T143" s="261"/>
      <c r="U143" s="261"/>
      <c r="V143" s="261"/>
      <c r="W143" s="261"/>
      <c r="X143" s="261"/>
      <c r="Y143" s="261"/>
      <c r="Z143" s="261"/>
      <c r="AA143" s="261"/>
      <c r="AB143" s="261"/>
      <c r="AC143" s="261"/>
      <c r="AD143" s="261"/>
      <c r="AE143" s="261"/>
      <c r="AF143" s="261"/>
      <c r="AG143" s="261"/>
      <c r="AH143" s="261"/>
      <c r="AI143" s="261"/>
      <c r="AJ143" s="261"/>
      <c r="AK143" s="261"/>
      <c r="AL143" s="261"/>
      <c r="AM143" s="261"/>
      <c r="AN143" s="261"/>
      <c r="AO143" s="261"/>
      <c r="AP143" s="261"/>
      <c r="AQ143" s="261"/>
      <c r="AR143" s="261"/>
      <c r="AS143" s="261"/>
      <c r="AT143" s="261"/>
      <c r="AU143" s="261"/>
      <c r="AV143" s="261"/>
      <c r="AW143" s="261"/>
      <c r="AX143" s="261"/>
      <c r="AY143" s="261"/>
      <c r="AZ143" s="261"/>
      <c r="BA143" s="261"/>
      <c r="BB143" s="261"/>
      <c r="BC143" s="261"/>
      <c r="BD143" s="261"/>
      <c r="BE143" s="261"/>
      <c r="BF143" s="261"/>
      <c r="BG143" s="261"/>
      <c r="BH143" s="261"/>
      <c r="BI143" s="261"/>
      <c r="BJ143" s="261"/>
      <c r="BK143" s="261"/>
      <c r="BL143" s="261"/>
      <c r="BM143" s="261"/>
      <c r="BN143" s="261"/>
      <c r="BO143" s="261"/>
      <c r="BP143" s="261"/>
      <c r="BQ143" s="261"/>
      <c r="BR143" s="261"/>
      <c r="BS143" s="261"/>
      <c r="BT143" s="261"/>
      <c r="BU143" s="261"/>
      <c r="BV143" s="261"/>
      <c r="BW143" s="261"/>
      <c r="BX143" s="261"/>
      <c r="BY143" s="261"/>
      <c r="BZ143" s="261"/>
      <c r="CA143" s="261"/>
      <c r="CB143" s="261"/>
      <c r="CC143" s="261"/>
      <c r="CD143" s="261"/>
      <c r="CE143" s="261"/>
      <c r="CF143" s="261"/>
      <c r="CG143" s="261"/>
      <c r="CH143" s="261"/>
      <c r="CI143" s="261"/>
      <c r="CJ143" s="261"/>
      <c r="CK143" s="261"/>
      <c r="CL143" s="261"/>
      <c r="CM143" s="261"/>
      <c r="CN143" s="261"/>
      <c r="CO143" s="261"/>
      <c r="CP143" s="261"/>
      <c r="CQ143" s="261"/>
      <c r="CR143" s="261"/>
      <c r="CS143" s="261"/>
      <c r="CT143" s="261"/>
      <c r="CU143" s="261"/>
      <c r="CV143" s="261"/>
      <c r="CW143" s="261"/>
      <c r="CX143" s="261"/>
      <c r="CY143" s="261"/>
      <c r="CZ143" s="261"/>
      <c r="DA143" s="261"/>
      <c r="DB143" s="261"/>
      <c r="DC143" s="261"/>
      <c r="DD143" s="261"/>
      <c r="DE143" s="261"/>
      <c r="DF143" s="261"/>
      <c r="DG143" s="261"/>
      <c r="DH143" s="261"/>
      <c r="DI143" s="261"/>
      <c r="DJ143" s="261"/>
      <c r="DK143" s="261"/>
      <c r="DL143" s="261"/>
    </row>
    <row r="144" spans="1:116" x14ac:dyDescent="0.25">
      <c r="A144" s="262" t="s">
        <v>8890</v>
      </c>
      <c r="B144" s="263" t="s">
        <v>8891</v>
      </c>
      <c r="C144" s="266">
        <v>0</v>
      </c>
      <c r="D144" s="267">
        <v>13</v>
      </c>
      <c r="E144" s="266">
        <v>0</v>
      </c>
      <c r="F144" s="266" t="s">
        <v>14</v>
      </c>
      <c r="G144" s="266">
        <v>8.0794128899999998E-2</v>
      </c>
      <c r="H144" s="266">
        <v>33.5</v>
      </c>
      <c r="I144" s="267">
        <v>0</v>
      </c>
      <c r="J144" s="267" t="str">
        <f>IFERROR(VLOOKUP($B144,'Core Indicators'!$E$3:$EU$906,147,FALSE),"x")</f>
        <v>x</v>
      </c>
      <c r="K144" s="268">
        <v>1.1356768608000001</v>
      </c>
      <c r="L144" s="266" t="s">
        <v>14</v>
      </c>
      <c r="M144" s="267">
        <v>96</v>
      </c>
      <c r="N144" s="267">
        <v>62</v>
      </c>
      <c r="O144" s="267" t="str">
        <f>IFERROR(VLOOKUP(B144,'Core Indicators'!$E$3:$G$9906,3,FALSE),"x")</f>
        <v>x</v>
      </c>
      <c r="P144" s="267">
        <v>91605</v>
      </c>
      <c r="Q144" s="261"/>
      <c r="R144" s="261"/>
      <c r="S144" s="261"/>
      <c r="T144" s="261"/>
      <c r="U144" s="261"/>
      <c r="V144" s="261"/>
      <c r="W144" s="261"/>
      <c r="X144" s="261"/>
      <c r="Y144" s="261"/>
      <c r="Z144" s="261"/>
      <c r="AA144" s="261"/>
      <c r="AB144" s="261"/>
      <c r="AC144" s="261"/>
      <c r="AD144" s="261"/>
      <c r="AE144" s="261"/>
      <c r="AF144" s="261"/>
      <c r="AG144" s="261"/>
      <c r="AH144" s="261"/>
      <c r="AI144" s="261"/>
      <c r="AJ144" s="261"/>
      <c r="AK144" s="261"/>
      <c r="AL144" s="261"/>
      <c r="AM144" s="261"/>
      <c r="AN144" s="261"/>
      <c r="AO144" s="261"/>
      <c r="AP144" s="261"/>
      <c r="AQ144" s="261"/>
      <c r="AR144" s="261"/>
      <c r="AS144" s="261"/>
      <c r="AT144" s="261"/>
      <c r="AU144" s="261"/>
      <c r="AV144" s="261"/>
      <c r="AW144" s="261"/>
      <c r="AX144" s="261"/>
      <c r="AY144" s="261"/>
      <c r="AZ144" s="261"/>
      <c r="BA144" s="261"/>
      <c r="BB144" s="261"/>
      <c r="BC144" s="261"/>
      <c r="BD144" s="261"/>
      <c r="BE144" s="261"/>
      <c r="BF144" s="261"/>
      <c r="BG144" s="261"/>
      <c r="BH144" s="261"/>
      <c r="BI144" s="261"/>
      <c r="BJ144" s="261"/>
      <c r="BK144" s="261"/>
      <c r="BL144" s="261"/>
      <c r="BM144" s="261"/>
      <c r="BN144" s="261"/>
      <c r="BO144" s="261"/>
      <c r="BP144" s="261"/>
      <c r="BQ144" s="261"/>
      <c r="BR144" s="261"/>
      <c r="BS144" s="261"/>
      <c r="BT144" s="261"/>
      <c r="BU144" s="261"/>
      <c r="BV144" s="261"/>
      <c r="BW144" s="261"/>
      <c r="BX144" s="261"/>
      <c r="BY144" s="261"/>
      <c r="BZ144" s="261"/>
      <c r="CA144" s="261"/>
      <c r="CB144" s="261"/>
      <c r="CC144" s="261"/>
      <c r="CD144" s="261"/>
      <c r="CE144" s="261"/>
      <c r="CF144" s="261"/>
      <c r="CG144" s="261"/>
      <c r="CH144" s="261"/>
      <c r="CI144" s="261"/>
      <c r="CJ144" s="261"/>
      <c r="CK144" s="261"/>
      <c r="CL144" s="261"/>
      <c r="CM144" s="261"/>
      <c r="CN144" s="261"/>
      <c r="CO144" s="261"/>
      <c r="CP144" s="261"/>
      <c r="CQ144" s="261"/>
      <c r="CR144" s="261"/>
      <c r="CS144" s="261"/>
      <c r="CT144" s="261"/>
      <c r="CU144" s="261"/>
      <c r="CV144" s="261"/>
      <c r="CW144" s="261"/>
      <c r="CX144" s="261"/>
      <c r="CY144" s="261"/>
      <c r="CZ144" s="261"/>
      <c r="DA144" s="261"/>
      <c r="DB144" s="261"/>
      <c r="DC144" s="261"/>
      <c r="DD144" s="261"/>
      <c r="DE144" s="261"/>
      <c r="DF144" s="261"/>
      <c r="DG144" s="261"/>
      <c r="DH144" s="261"/>
      <c r="DI144" s="261"/>
      <c r="DJ144" s="261"/>
      <c r="DK144" s="261"/>
      <c r="DL144" s="261"/>
    </row>
    <row r="145" spans="1:116" x14ac:dyDescent="0.25">
      <c r="A145" s="262" t="s">
        <v>8892</v>
      </c>
      <c r="B145" s="263" t="s">
        <v>8893</v>
      </c>
      <c r="C145" s="266">
        <v>0.1065750135</v>
      </c>
      <c r="D145" s="267">
        <v>12</v>
      </c>
      <c r="E145" s="266">
        <v>1.7999999999999999E-2</v>
      </c>
      <c r="F145" s="266">
        <v>6.6</v>
      </c>
      <c r="G145" s="266">
        <v>0.4823245162</v>
      </c>
      <c r="H145" s="266">
        <v>45.7</v>
      </c>
      <c r="I145" s="267">
        <v>3</v>
      </c>
      <c r="J145" s="267" t="str">
        <f>IFERROR(VLOOKUP($B145,'Core Indicators'!$E$3:$EU$906,147,FALSE),"x")</f>
        <v>x</v>
      </c>
      <c r="K145" s="268">
        <v>-0.55640339849999998</v>
      </c>
      <c r="L145" s="266">
        <v>5.75</v>
      </c>
      <c r="M145" s="267">
        <v>65</v>
      </c>
      <c r="N145" s="267">
        <v>28</v>
      </c>
      <c r="O145" s="267" t="str">
        <f>IFERROR(VLOOKUP(B145,'Core Indicators'!$E$3:$G$9906,3,FALSE),"x")</f>
        <v>x</v>
      </c>
      <c r="P145" s="267">
        <v>397300</v>
      </c>
      <c r="Q145" s="261"/>
      <c r="R145" s="261"/>
      <c r="S145" s="261"/>
      <c r="T145" s="261"/>
      <c r="U145" s="261"/>
      <c r="V145" s="261"/>
      <c r="W145" s="261"/>
      <c r="X145" s="261"/>
      <c r="Y145" s="261"/>
      <c r="Z145" s="261"/>
      <c r="AA145" s="261"/>
      <c r="AB145" s="261"/>
      <c r="AC145" s="261"/>
      <c r="AD145" s="261"/>
      <c r="AE145" s="261"/>
      <c r="AF145" s="261"/>
      <c r="AG145" s="261"/>
      <c r="AH145" s="261"/>
      <c r="AI145" s="261"/>
      <c r="AJ145" s="261"/>
      <c r="AK145" s="261"/>
      <c r="AL145" s="261"/>
      <c r="AM145" s="261"/>
      <c r="AN145" s="261"/>
      <c r="AO145" s="261"/>
      <c r="AP145" s="261"/>
      <c r="AQ145" s="261"/>
      <c r="AR145" s="261"/>
      <c r="AS145" s="261"/>
      <c r="AT145" s="261"/>
      <c r="AU145" s="261"/>
      <c r="AV145" s="261"/>
      <c r="AW145" s="261"/>
      <c r="AX145" s="261"/>
      <c r="AY145" s="261"/>
      <c r="AZ145" s="261"/>
      <c r="BA145" s="261"/>
      <c r="BB145" s="261"/>
      <c r="BC145" s="261"/>
      <c r="BD145" s="261"/>
      <c r="BE145" s="261"/>
      <c r="BF145" s="261"/>
      <c r="BG145" s="261"/>
      <c r="BH145" s="261"/>
      <c r="BI145" s="261"/>
      <c r="BJ145" s="261"/>
      <c r="BK145" s="261"/>
      <c r="BL145" s="261"/>
      <c r="BM145" s="261"/>
      <c r="BN145" s="261"/>
      <c r="BO145" s="261"/>
      <c r="BP145" s="261"/>
      <c r="BQ145" s="261"/>
      <c r="BR145" s="261"/>
      <c r="BS145" s="261"/>
      <c r="BT145" s="261"/>
      <c r="BU145" s="261"/>
      <c r="BV145" s="261"/>
      <c r="BW145" s="261"/>
      <c r="BX145" s="261"/>
      <c r="BY145" s="261"/>
      <c r="BZ145" s="261"/>
      <c r="CA145" s="261"/>
      <c r="CB145" s="261"/>
      <c r="CC145" s="261"/>
      <c r="CD145" s="261"/>
      <c r="CE145" s="261"/>
      <c r="CF145" s="261"/>
      <c r="CG145" s="261"/>
      <c r="CH145" s="261"/>
      <c r="CI145" s="261"/>
      <c r="CJ145" s="261"/>
      <c r="CK145" s="261"/>
      <c r="CL145" s="261"/>
      <c r="CM145" s="261"/>
      <c r="CN145" s="261"/>
      <c r="CO145" s="261"/>
      <c r="CP145" s="261"/>
      <c r="CQ145" s="261"/>
      <c r="CR145" s="261"/>
      <c r="CS145" s="261"/>
      <c r="CT145" s="261"/>
      <c r="CU145" s="261"/>
      <c r="CV145" s="261"/>
      <c r="CW145" s="261"/>
      <c r="CX145" s="261"/>
      <c r="CY145" s="261"/>
      <c r="CZ145" s="261"/>
      <c r="DA145" s="261"/>
      <c r="DB145" s="261"/>
      <c r="DC145" s="261"/>
      <c r="DD145" s="261"/>
      <c r="DE145" s="261"/>
      <c r="DF145" s="261"/>
      <c r="DG145" s="261"/>
      <c r="DH145" s="261"/>
      <c r="DI145" s="261"/>
      <c r="DJ145" s="261"/>
      <c r="DK145" s="261"/>
      <c r="DL145" s="261"/>
    </row>
    <row r="146" spans="1:116" x14ac:dyDescent="0.25">
      <c r="A146" s="262" t="s">
        <v>156</v>
      </c>
      <c r="B146" s="263" t="s">
        <v>8894</v>
      </c>
      <c r="C146" s="266">
        <v>0</v>
      </c>
      <c r="D146" s="267" t="s">
        <v>14</v>
      </c>
      <c r="E146" s="266">
        <v>0</v>
      </c>
      <c r="F146" s="266" t="s">
        <v>14</v>
      </c>
      <c r="G146" s="266" t="s">
        <v>14</v>
      </c>
      <c r="H146" s="266">
        <v>33.700000000000003</v>
      </c>
      <c r="I146" s="267">
        <v>2</v>
      </c>
      <c r="J146" s="267">
        <f>IFERROR(VLOOKUP($B146,'Core Indicators'!$E$3:$EU$906,147,FALSE),"x")</f>
        <v>178</v>
      </c>
      <c r="K146" s="268">
        <v>-0.48548009990000002</v>
      </c>
      <c r="L146" s="266" t="s">
        <v>14</v>
      </c>
      <c r="M146" s="267">
        <v>11</v>
      </c>
      <c r="N146" s="267" t="s">
        <v>14</v>
      </c>
      <c r="O146" s="267">
        <f>IFERROR(VLOOKUP(B146,'Core Indicators'!$E$3:$G$9906,3,FALSE),"x")</f>
        <v>5355000</v>
      </c>
      <c r="P146" s="267">
        <v>6020</v>
      </c>
      <c r="Q146" s="261"/>
      <c r="R146" s="261"/>
      <c r="S146" s="261"/>
      <c r="T146" s="261"/>
      <c r="U146" s="261"/>
      <c r="V146" s="261"/>
      <c r="W146" s="261"/>
      <c r="X146" s="261"/>
      <c r="Y146" s="261"/>
      <c r="Z146" s="261"/>
      <c r="AA146" s="261"/>
      <c r="AB146" s="261"/>
      <c r="AC146" s="261"/>
      <c r="AD146" s="261"/>
      <c r="AE146" s="261"/>
      <c r="AF146" s="261"/>
      <c r="AG146" s="261"/>
      <c r="AH146" s="261"/>
      <c r="AI146" s="261"/>
      <c r="AJ146" s="261"/>
      <c r="AK146" s="261"/>
      <c r="AL146" s="261"/>
      <c r="AM146" s="261"/>
      <c r="AN146" s="261"/>
      <c r="AO146" s="261"/>
      <c r="AP146" s="261"/>
      <c r="AQ146" s="261"/>
      <c r="AR146" s="261"/>
      <c r="AS146" s="261"/>
      <c r="AT146" s="261"/>
      <c r="AU146" s="261"/>
      <c r="AV146" s="261"/>
      <c r="AW146" s="261"/>
      <c r="AX146" s="261"/>
      <c r="AY146" s="261"/>
      <c r="AZ146" s="261"/>
      <c r="BA146" s="261"/>
      <c r="BB146" s="261"/>
      <c r="BC146" s="261"/>
      <c r="BD146" s="261"/>
      <c r="BE146" s="261"/>
      <c r="BF146" s="261"/>
      <c r="BG146" s="261"/>
      <c r="BH146" s="261"/>
      <c r="BI146" s="261"/>
      <c r="BJ146" s="261"/>
      <c r="BK146" s="261"/>
      <c r="BL146" s="261"/>
      <c r="BM146" s="261"/>
      <c r="BN146" s="261"/>
      <c r="BO146" s="261"/>
      <c r="BP146" s="261"/>
      <c r="BQ146" s="261"/>
      <c r="BR146" s="261"/>
      <c r="BS146" s="261"/>
      <c r="BT146" s="261"/>
      <c r="BU146" s="261"/>
      <c r="BV146" s="261"/>
      <c r="BW146" s="261"/>
      <c r="BX146" s="261"/>
      <c r="BY146" s="261"/>
      <c r="BZ146" s="261"/>
      <c r="CA146" s="261"/>
      <c r="CB146" s="261"/>
      <c r="CC146" s="261"/>
      <c r="CD146" s="261"/>
      <c r="CE146" s="261"/>
      <c r="CF146" s="261"/>
      <c r="CG146" s="261"/>
      <c r="CH146" s="261"/>
      <c r="CI146" s="261"/>
      <c r="CJ146" s="261"/>
      <c r="CK146" s="261"/>
      <c r="CL146" s="261"/>
      <c r="CM146" s="261"/>
      <c r="CN146" s="261"/>
      <c r="CO146" s="261"/>
      <c r="CP146" s="261"/>
      <c r="CQ146" s="261"/>
      <c r="CR146" s="261"/>
      <c r="CS146" s="261"/>
      <c r="CT146" s="261"/>
      <c r="CU146" s="261"/>
      <c r="CV146" s="261"/>
      <c r="CW146" s="261"/>
      <c r="CX146" s="261"/>
      <c r="CY146" s="261"/>
      <c r="CZ146" s="261"/>
      <c r="DA146" s="261"/>
      <c r="DB146" s="261"/>
      <c r="DC146" s="261"/>
      <c r="DD146" s="261"/>
      <c r="DE146" s="261"/>
      <c r="DF146" s="261"/>
      <c r="DG146" s="261"/>
      <c r="DH146" s="261"/>
      <c r="DI146" s="261"/>
      <c r="DJ146" s="261"/>
      <c r="DK146" s="261"/>
      <c r="DL146" s="261"/>
    </row>
    <row r="147" spans="1:116" x14ac:dyDescent="0.25">
      <c r="A147" s="262" t="s">
        <v>8895</v>
      </c>
      <c r="B147" s="263" t="s">
        <v>8896</v>
      </c>
      <c r="C147" s="266">
        <v>0.98654400079999993</v>
      </c>
      <c r="D147" s="267">
        <v>2</v>
      </c>
      <c r="E147" s="266">
        <v>0</v>
      </c>
      <c r="F147" s="266">
        <v>3.9</v>
      </c>
      <c r="G147" s="266">
        <v>0.20243781869999999</v>
      </c>
      <c r="H147" s="266" t="s">
        <v>14</v>
      </c>
      <c r="I147" s="267">
        <v>0</v>
      </c>
      <c r="J147" s="267" t="str">
        <f>IFERROR(VLOOKUP($B147,'Core Indicators'!$E$3:$EU$906,147,FALSE),"x")</f>
        <v>x</v>
      </c>
      <c r="K147" s="268">
        <v>0.73431843519999995</v>
      </c>
      <c r="L147" s="266">
        <v>3.75</v>
      </c>
      <c r="M147" s="267">
        <v>25</v>
      </c>
      <c r="N147" s="267">
        <v>62</v>
      </c>
      <c r="O147" s="267" t="str">
        <f>IFERROR(VLOOKUP(B147,'Core Indicators'!$E$3:$G$9906,3,FALSE),"x")</f>
        <v>x</v>
      </c>
      <c r="P147" s="267">
        <v>11610</v>
      </c>
      <c r="Q147" s="261"/>
      <c r="R147" s="261"/>
      <c r="S147" s="261"/>
      <c r="T147" s="261"/>
      <c r="U147" s="261"/>
      <c r="V147" s="261"/>
      <c r="W147" s="261"/>
      <c r="X147" s="261"/>
      <c r="Y147" s="261"/>
      <c r="Z147" s="261"/>
      <c r="AA147" s="261"/>
      <c r="AB147" s="261"/>
      <c r="AC147" s="261"/>
      <c r="AD147" s="261"/>
      <c r="AE147" s="261"/>
      <c r="AF147" s="261"/>
      <c r="AG147" s="261"/>
      <c r="AH147" s="261"/>
      <c r="AI147" s="261"/>
      <c r="AJ147" s="261"/>
      <c r="AK147" s="261"/>
      <c r="AL147" s="261"/>
      <c r="AM147" s="261"/>
      <c r="AN147" s="261"/>
      <c r="AO147" s="261"/>
      <c r="AP147" s="261"/>
      <c r="AQ147" s="261"/>
      <c r="AR147" s="261"/>
      <c r="AS147" s="261"/>
      <c r="AT147" s="261"/>
      <c r="AU147" s="261"/>
      <c r="AV147" s="261"/>
      <c r="AW147" s="261"/>
      <c r="AX147" s="261"/>
      <c r="AY147" s="261"/>
      <c r="AZ147" s="261"/>
      <c r="BA147" s="261"/>
      <c r="BB147" s="261"/>
      <c r="BC147" s="261"/>
      <c r="BD147" s="261"/>
      <c r="BE147" s="261"/>
      <c r="BF147" s="261"/>
      <c r="BG147" s="261"/>
      <c r="BH147" s="261"/>
      <c r="BI147" s="261"/>
      <c r="BJ147" s="261"/>
      <c r="BK147" s="261"/>
      <c r="BL147" s="261"/>
      <c r="BM147" s="261"/>
      <c r="BN147" s="261"/>
      <c r="BO147" s="261"/>
      <c r="BP147" s="261"/>
      <c r="BQ147" s="261"/>
      <c r="BR147" s="261"/>
      <c r="BS147" s="261"/>
      <c r="BT147" s="261"/>
      <c r="BU147" s="261"/>
      <c r="BV147" s="261"/>
      <c r="BW147" s="261"/>
      <c r="BX147" s="261"/>
      <c r="BY147" s="261"/>
      <c r="BZ147" s="261"/>
      <c r="CA147" s="261"/>
      <c r="CB147" s="261"/>
      <c r="CC147" s="261"/>
      <c r="CD147" s="261"/>
      <c r="CE147" s="261"/>
      <c r="CF147" s="261"/>
      <c r="CG147" s="261"/>
      <c r="CH147" s="261"/>
      <c r="CI147" s="261"/>
      <c r="CJ147" s="261"/>
      <c r="CK147" s="261"/>
      <c r="CL147" s="261"/>
      <c r="CM147" s="261"/>
      <c r="CN147" s="261"/>
      <c r="CO147" s="261"/>
      <c r="CP147" s="261"/>
      <c r="CQ147" s="261"/>
      <c r="CR147" s="261"/>
      <c r="CS147" s="261"/>
      <c r="CT147" s="261"/>
      <c r="CU147" s="261"/>
      <c r="CV147" s="261"/>
      <c r="CW147" s="261"/>
      <c r="CX147" s="261"/>
      <c r="CY147" s="261"/>
      <c r="CZ147" s="261"/>
      <c r="DA147" s="261"/>
      <c r="DB147" s="261"/>
      <c r="DC147" s="261"/>
      <c r="DD147" s="261"/>
      <c r="DE147" s="261"/>
      <c r="DF147" s="261"/>
      <c r="DG147" s="261"/>
      <c r="DH147" s="261"/>
      <c r="DI147" s="261"/>
      <c r="DJ147" s="261"/>
      <c r="DK147" s="261"/>
      <c r="DL147" s="261"/>
    </row>
    <row r="148" spans="1:116" x14ac:dyDescent="0.25">
      <c r="A148" s="262" t="s">
        <v>8897</v>
      </c>
      <c r="B148" s="263" t="s">
        <v>8898</v>
      </c>
      <c r="C148" s="266" t="s">
        <v>14</v>
      </c>
      <c r="D148" s="267" t="s">
        <v>14</v>
      </c>
      <c r="E148" s="266" t="s">
        <v>14</v>
      </c>
      <c r="F148" s="266" t="s">
        <v>14</v>
      </c>
      <c r="G148" s="266" t="s">
        <v>14</v>
      </c>
      <c r="H148" s="266">
        <v>29</v>
      </c>
      <c r="I148" s="267" t="s">
        <v>14</v>
      </c>
      <c r="J148" s="267" t="str">
        <f>IFERROR(VLOOKUP($B148,'Core Indicators'!$E$3:$EU$906,147,FALSE),"x")</f>
        <v>x</v>
      </c>
      <c r="K148" s="268" t="s">
        <v>14</v>
      </c>
      <c r="L148" s="266" t="s">
        <v>14</v>
      </c>
      <c r="M148" s="267" t="s">
        <v>14</v>
      </c>
      <c r="N148" s="267" t="s">
        <v>14</v>
      </c>
      <c r="O148" s="267" t="str">
        <f>IFERROR(VLOOKUP(B148,'Core Indicators'!$E$3:$G$9906,3,FALSE),"x")</f>
        <v>x</v>
      </c>
      <c r="P148" s="267" t="s">
        <v>14</v>
      </c>
      <c r="Q148" s="261"/>
      <c r="R148" s="261"/>
      <c r="S148" s="261"/>
      <c r="T148" s="261"/>
      <c r="U148" s="261"/>
      <c r="V148" s="261"/>
      <c r="W148" s="261"/>
      <c r="X148" s="261"/>
      <c r="Y148" s="261"/>
      <c r="Z148" s="261"/>
      <c r="AA148" s="261"/>
      <c r="AB148" s="261"/>
      <c r="AC148" s="261"/>
      <c r="AD148" s="261"/>
      <c r="AE148" s="261"/>
      <c r="AF148" s="261"/>
      <c r="AG148" s="261"/>
      <c r="AH148" s="261"/>
      <c r="AI148" s="261"/>
      <c r="AJ148" s="261"/>
      <c r="AK148" s="261"/>
      <c r="AL148" s="261"/>
      <c r="AM148" s="261"/>
      <c r="AN148" s="261"/>
      <c r="AO148" s="261"/>
      <c r="AP148" s="261"/>
      <c r="AQ148" s="261"/>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261"/>
      <c r="BT148" s="261"/>
      <c r="BU148" s="261"/>
      <c r="BV148" s="261"/>
      <c r="BW148" s="261"/>
      <c r="BX148" s="261"/>
      <c r="BY148" s="261"/>
      <c r="BZ148" s="261"/>
      <c r="CA148" s="261"/>
      <c r="CB148" s="261"/>
      <c r="CC148" s="261"/>
      <c r="CD148" s="261"/>
      <c r="CE148" s="261"/>
      <c r="CF148" s="261"/>
      <c r="CG148" s="261"/>
      <c r="CH148" s="261"/>
      <c r="CI148" s="261"/>
      <c r="CJ148" s="261"/>
      <c r="CK148" s="261"/>
      <c r="CL148" s="261"/>
      <c r="CM148" s="261"/>
      <c r="CN148" s="261"/>
      <c r="CO148" s="261"/>
      <c r="CP148" s="261"/>
      <c r="CQ148" s="261"/>
      <c r="CR148" s="261"/>
      <c r="CS148" s="261"/>
      <c r="CT148" s="261"/>
      <c r="CU148" s="261"/>
      <c r="CV148" s="261"/>
      <c r="CW148" s="261"/>
      <c r="CX148" s="261"/>
      <c r="CY148" s="261"/>
      <c r="CZ148" s="261"/>
      <c r="DA148" s="261"/>
      <c r="DB148" s="261"/>
      <c r="DC148" s="261"/>
      <c r="DD148" s="261"/>
      <c r="DE148" s="261"/>
      <c r="DF148" s="261"/>
      <c r="DG148" s="261"/>
      <c r="DH148" s="261"/>
      <c r="DI148" s="261"/>
      <c r="DJ148" s="261"/>
      <c r="DK148" s="261"/>
      <c r="DL148" s="261"/>
    </row>
    <row r="149" spans="1:116" x14ac:dyDescent="0.25">
      <c r="A149" s="262" t="s">
        <v>1960</v>
      </c>
      <c r="B149" s="263" t="s">
        <v>8899</v>
      </c>
      <c r="C149" s="266">
        <v>0.29808903580000001</v>
      </c>
      <c r="D149" s="267">
        <v>8</v>
      </c>
      <c r="E149" s="266">
        <v>2.7E-2</v>
      </c>
      <c r="F149" s="266">
        <v>7.65</v>
      </c>
      <c r="G149" s="266">
        <v>0.31603010729999997</v>
      </c>
      <c r="H149" s="266">
        <v>35.799999999999997</v>
      </c>
      <c r="I149" s="267">
        <v>1</v>
      </c>
      <c r="J149" s="267">
        <f>IFERROR(VLOOKUP($B149,'Core Indicators'!$E$3:$EU$906,147,FALSE),"x")</f>
        <v>0</v>
      </c>
      <c r="K149" s="268">
        <v>0.36400461200000001</v>
      </c>
      <c r="L149" s="266">
        <v>6.75</v>
      </c>
      <c r="M149" s="267">
        <v>83</v>
      </c>
      <c r="N149" s="267">
        <v>44</v>
      </c>
      <c r="O149" s="267">
        <f>IFERROR(VLOOKUP(B149,'Core Indicators'!$E$3:$G$9906,3,FALSE),"x")</f>
        <v>19953000</v>
      </c>
      <c r="P149" s="267">
        <v>230080</v>
      </c>
      <c r="Q149" s="261"/>
      <c r="R149" s="261"/>
      <c r="S149" s="261"/>
      <c r="T149" s="261"/>
      <c r="U149" s="261"/>
      <c r="V149" s="261"/>
      <c r="W149" s="261"/>
      <c r="X149" s="261"/>
      <c r="Y149" s="261"/>
      <c r="Z149" s="261"/>
      <c r="AA149" s="261"/>
      <c r="AB149" s="261"/>
      <c r="AC149" s="261"/>
      <c r="AD149" s="261"/>
      <c r="AE149" s="261"/>
      <c r="AF149" s="261"/>
      <c r="AG149" s="261"/>
      <c r="AH149" s="261"/>
      <c r="AI149" s="261"/>
      <c r="AJ149" s="261"/>
      <c r="AK149" s="261"/>
      <c r="AL149" s="261"/>
      <c r="AM149" s="261"/>
      <c r="AN149" s="261"/>
      <c r="AO149" s="261"/>
      <c r="AP149" s="261"/>
      <c r="AQ149" s="261"/>
      <c r="AR149" s="261"/>
      <c r="AS149" s="261"/>
      <c r="AT149" s="261"/>
      <c r="AU149" s="261"/>
      <c r="AV149" s="261"/>
      <c r="AW149" s="261"/>
      <c r="AX149" s="261"/>
      <c r="AY149" s="261"/>
      <c r="AZ149" s="261"/>
      <c r="BA149" s="261"/>
      <c r="BB149" s="261"/>
      <c r="BC149" s="261"/>
      <c r="BD149" s="261"/>
      <c r="BE149" s="261"/>
      <c r="BF149" s="261"/>
      <c r="BG149" s="261"/>
      <c r="BH149" s="261"/>
      <c r="BI149" s="261"/>
      <c r="BJ149" s="261"/>
      <c r="BK149" s="261"/>
      <c r="BL149" s="261"/>
      <c r="BM149" s="261"/>
      <c r="BN149" s="261"/>
      <c r="BO149" s="261"/>
      <c r="BP149" s="261"/>
      <c r="BQ149" s="261"/>
      <c r="BR149" s="261"/>
      <c r="BS149" s="261"/>
      <c r="BT149" s="261"/>
      <c r="BU149" s="261"/>
      <c r="BV149" s="261"/>
      <c r="BW149" s="261"/>
      <c r="BX149" s="261"/>
      <c r="BY149" s="261"/>
      <c r="BZ149" s="261"/>
      <c r="CA149" s="261"/>
      <c r="CB149" s="261"/>
      <c r="CC149" s="261"/>
      <c r="CD149" s="261"/>
      <c r="CE149" s="261"/>
      <c r="CF149" s="261"/>
      <c r="CG149" s="261"/>
      <c r="CH149" s="261"/>
      <c r="CI149" s="261"/>
      <c r="CJ149" s="261"/>
      <c r="CK149" s="261"/>
      <c r="CL149" s="261"/>
      <c r="CM149" s="261"/>
      <c r="CN149" s="261"/>
      <c r="CO149" s="261"/>
      <c r="CP149" s="261"/>
      <c r="CQ149" s="261"/>
      <c r="CR149" s="261"/>
      <c r="CS149" s="261"/>
      <c r="CT149" s="261"/>
      <c r="CU149" s="261"/>
      <c r="CV149" s="261"/>
      <c r="CW149" s="261"/>
      <c r="CX149" s="261"/>
      <c r="CY149" s="261"/>
      <c r="CZ149" s="261"/>
      <c r="DA149" s="261"/>
      <c r="DB149" s="261"/>
      <c r="DC149" s="261"/>
      <c r="DD149" s="261"/>
      <c r="DE149" s="261"/>
      <c r="DF149" s="261"/>
      <c r="DG149" s="261"/>
      <c r="DH149" s="261"/>
      <c r="DI149" s="261"/>
      <c r="DJ149" s="261"/>
      <c r="DK149" s="261"/>
      <c r="DL149" s="261"/>
    </row>
    <row r="150" spans="1:116" x14ac:dyDescent="0.25">
      <c r="A150" s="262" t="s">
        <v>8900</v>
      </c>
      <c r="B150" s="263" t="s">
        <v>8901</v>
      </c>
      <c r="C150" s="266">
        <v>0.34628793000000002</v>
      </c>
      <c r="D150" s="267">
        <v>2</v>
      </c>
      <c r="E150" s="266">
        <v>0.16450000000000001</v>
      </c>
      <c r="F150" s="266">
        <v>4.5</v>
      </c>
      <c r="G150" s="266">
        <v>0.25525934649999998</v>
      </c>
      <c r="H150" s="266">
        <v>37.5</v>
      </c>
      <c r="I150" s="267">
        <v>3</v>
      </c>
      <c r="J150" s="267" t="str">
        <f>IFERROR(VLOOKUP($B150,'Core Indicators'!$E$3:$EU$906,147,FALSE),"x")</f>
        <v>x</v>
      </c>
      <c r="K150" s="268">
        <v>-0.72368854280000006</v>
      </c>
      <c r="L150" s="266">
        <v>4</v>
      </c>
      <c r="M150" s="267">
        <v>20</v>
      </c>
      <c r="N150" s="267">
        <v>28</v>
      </c>
      <c r="O150" s="267" t="str">
        <f>IFERROR(VLOOKUP(B150,'Core Indicators'!$E$3:$G$9906,3,FALSE),"x")</f>
        <v>x</v>
      </c>
      <c r="P150" s="267">
        <v>16376870</v>
      </c>
      <c r="Q150" s="261"/>
      <c r="R150" s="261"/>
      <c r="S150" s="261"/>
      <c r="T150" s="261"/>
      <c r="U150" s="261"/>
      <c r="V150" s="261"/>
      <c r="W150" s="261"/>
      <c r="X150" s="261"/>
      <c r="Y150" s="261"/>
      <c r="Z150" s="261"/>
      <c r="AA150" s="261"/>
      <c r="AB150" s="261"/>
      <c r="AC150" s="261"/>
      <c r="AD150" s="261"/>
      <c r="AE150" s="261"/>
      <c r="AF150" s="261"/>
      <c r="AG150" s="261"/>
      <c r="AH150" s="261"/>
      <c r="AI150" s="261"/>
      <c r="AJ150" s="261"/>
      <c r="AK150" s="261"/>
      <c r="AL150" s="261"/>
      <c r="AM150" s="261"/>
      <c r="AN150" s="261"/>
      <c r="AO150" s="261"/>
      <c r="AP150" s="261"/>
      <c r="AQ150" s="261"/>
      <c r="AR150" s="261"/>
      <c r="AS150" s="261"/>
      <c r="AT150" s="261"/>
      <c r="AU150" s="261"/>
      <c r="AV150" s="261"/>
      <c r="AW150" s="261"/>
      <c r="AX150" s="261"/>
      <c r="AY150" s="261"/>
      <c r="AZ150" s="261"/>
      <c r="BA150" s="261"/>
      <c r="BB150" s="261"/>
      <c r="BC150" s="261"/>
      <c r="BD150" s="261"/>
      <c r="BE150" s="261"/>
      <c r="BF150" s="261"/>
      <c r="BG150" s="261"/>
      <c r="BH150" s="261"/>
      <c r="BI150" s="261"/>
      <c r="BJ150" s="261"/>
      <c r="BK150" s="261"/>
      <c r="BL150" s="261"/>
      <c r="BM150" s="261"/>
      <c r="BN150" s="261"/>
      <c r="BO150" s="261"/>
      <c r="BP150" s="261"/>
      <c r="BQ150" s="261"/>
      <c r="BR150" s="261"/>
      <c r="BS150" s="261"/>
      <c r="BT150" s="261"/>
      <c r="BU150" s="261"/>
      <c r="BV150" s="261"/>
      <c r="BW150" s="261"/>
      <c r="BX150" s="261"/>
      <c r="BY150" s="261"/>
      <c r="BZ150" s="261"/>
      <c r="CA150" s="261"/>
      <c r="CB150" s="261"/>
      <c r="CC150" s="261"/>
      <c r="CD150" s="261"/>
      <c r="CE150" s="261"/>
      <c r="CF150" s="261"/>
      <c r="CG150" s="261"/>
      <c r="CH150" s="261"/>
      <c r="CI150" s="261"/>
      <c r="CJ150" s="261"/>
      <c r="CK150" s="261"/>
      <c r="CL150" s="261"/>
      <c r="CM150" s="261"/>
      <c r="CN150" s="261"/>
      <c r="CO150" s="261"/>
      <c r="CP150" s="261"/>
      <c r="CQ150" s="261"/>
      <c r="CR150" s="261"/>
      <c r="CS150" s="261"/>
      <c r="CT150" s="261"/>
      <c r="CU150" s="261"/>
      <c r="CV150" s="261"/>
      <c r="CW150" s="261"/>
      <c r="CX150" s="261"/>
      <c r="CY150" s="261"/>
      <c r="CZ150" s="261"/>
      <c r="DA150" s="261"/>
      <c r="DB150" s="261"/>
      <c r="DC150" s="261"/>
      <c r="DD150" s="261"/>
      <c r="DE150" s="261"/>
      <c r="DF150" s="261"/>
      <c r="DG150" s="261"/>
      <c r="DH150" s="261"/>
      <c r="DI150" s="261"/>
      <c r="DJ150" s="261"/>
      <c r="DK150" s="261"/>
      <c r="DL150" s="261"/>
    </row>
    <row r="151" spans="1:116" x14ac:dyDescent="0.25">
      <c r="A151" s="262" t="s">
        <v>413</v>
      </c>
      <c r="B151" s="263" t="s">
        <v>8902</v>
      </c>
      <c r="C151" s="266">
        <v>0.27190004229999998</v>
      </c>
      <c r="D151" s="267">
        <v>5</v>
      </c>
      <c r="E151" s="266">
        <v>0.84</v>
      </c>
      <c r="F151" s="266">
        <v>3.9833333333000001</v>
      </c>
      <c r="G151" s="266">
        <v>0.41238544770000002</v>
      </c>
      <c r="H151" s="266">
        <v>43.7</v>
      </c>
      <c r="I151" s="267">
        <v>3</v>
      </c>
      <c r="J151" s="267" t="str">
        <f>IFERROR(VLOOKUP($B151,'Core Indicators'!$E$3:$EU$906,147,FALSE),"x")</f>
        <v>x</v>
      </c>
      <c r="K151" s="268">
        <v>7.6188184300000003E-2</v>
      </c>
      <c r="L151" s="266">
        <v>3.75</v>
      </c>
      <c r="M151" s="267">
        <v>22</v>
      </c>
      <c r="N151" s="267">
        <v>53</v>
      </c>
      <c r="O151" s="267">
        <f>IFERROR(VLOOKUP(B151,'Core Indicators'!$E$3:$G$9906,3,FALSE),"x")</f>
        <v>14002000</v>
      </c>
      <c r="P151" s="267">
        <v>24670</v>
      </c>
      <c r="Q151" s="261"/>
      <c r="R151" s="261"/>
      <c r="S151" s="261"/>
      <c r="T151" s="261"/>
      <c r="U151" s="261"/>
      <c r="V151" s="261"/>
      <c r="W151" s="261"/>
      <c r="X151" s="261"/>
      <c r="Y151" s="261"/>
      <c r="Z151" s="261"/>
      <c r="AA151" s="261"/>
      <c r="AB151" s="261"/>
      <c r="AC151" s="261"/>
      <c r="AD151" s="261"/>
      <c r="AE151" s="261"/>
      <c r="AF151" s="261"/>
      <c r="AG151" s="261"/>
      <c r="AH151" s="261"/>
      <c r="AI151" s="261"/>
      <c r="AJ151" s="261"/>
      <c r="AK151" s="261"/>
      <c r="AL151" s="261"/>
      <c r="AM151" s="261"/>
      <c r="AN151" s="261"/>
      <c r="AO151" s="261"/>
      <c r="AP151" s="261"/>
      <c r="AQ151" s="261"/>
      <c r="AR151" s="261"/>
      <c r="AS151" s="261"/>
      <c r="AT151" s="261"/>
      <c r="AU151" s="261"/>
      <c r="AV151" s="261"/>
      <c r="AW151" s="261"/>
      <c r="AX151" s="261"/>
      <c r="AY151" s="261"/>
      <c r="AZ151" s="261"/>
      <c r="BA151" s="261"/>
      <c r="BB151" s="261"/>
      <c r="BC151" s="261"/>
      <c r="BD151" s="261"/>
      <c r="BE151" s="261"/>
      <c r="BF151" s="261"/>
      <c r="BG151" s="261"/>
      <c r="BH151" s="261"/>
      <c r="BI151" s="261"/>
      <c r="BJ151" s="261"/>
      <c r="BK151" s="261"/>
      <c r="BL151" s="261"/>
      <c r="BM151" s="261"/>
      <c r="BN151" s="261"/>
      <c r="BO151" s="261"/>
      <c r="BP151" s="261"/>
      <c r="BQ151" s="261"/>
      <c r="BR151" s="261"/>
      <c r="BS151" s="261"/>
      <c r="BT151" s="261"/>
      <c r="BU151" s="261"/>
      <c r="BV151" s="261"/>
      <c r="BW151" s="261"/>
      <c r="BX151" s="261"/>
      <c r="BY151" s="261"/>
      <c r="BZ151" s="261"/>
      <c r="CA151" s="261"/>
      <c r="CB151" s="261"/>
      <c r="CC151" s="261"/>
      <c r="CD151" s="261"/>
      <c r="CE151" s="261"/>
      <c r="CF151" s="261"/>
      <c r="CG151" s="261"/>
      <c r="CH151" s="261"/>
      <c r="CI151" s="261"/>
      <c r="CJ151" s="261"/>
      <c r="CK151" s="261"/>
      <c r="CL151" s="261"/>
      <c r="CM151" s="261"/>
      <c r="CN151" s="261"/>
      <c r="CO151" s="261"/>
      <c r="CP151" s="261"/>
      <c r="CQ151" s="261"/>
      <c r="CR151" s="261"/>
      <c r="CS151" s="261"/>
      <c r="CT151" s="261"/>
      <c r="CU151" s="261"/>
      <c r="CV151" s="261"/>
      <c r="CW151" s="261"/>
      <c r="CX151" s="261"/>
      <c r="CY151" s="261"/>
      <c r="CZ151" s="261"/>
      <c r="DA151" s="261"/>
      <c r="DB151" s="261"/>
      <c r="DC151" s="261"/>
      <c r="DD151" s="261"/>
      <c r="DE151" s="261"/>
      <c r="DF151" s="261"/>
      <c r="DG151" s="261"/>
      <c r="DH151" s="261"/>
      <c r="DI151" s="261"/>
      <c r="DJ151" s="261"/>
      <c r="DK151" s="261"/>
      <c r="DL151" s="261"/>
    </row>
    <row r="152" spans="1:116" x14ac:dyDescent="0.25">
      <c r="A152" s="262" t="s">
        <v>8903</v>
      </c>
      <c r="B152" s="263" t="s">
        <v>8904</v>
      </c>
      <c r="C152" s="266">
        <v>0.77989999290000012</v>
      </c>
      <c r="D152" s="267">
        <v>0</v>
      </c>
      <c r="E152" s="266">
        <v>0.17</v>
      </c>
      <c r="F152" s="266">
        <v>2.4500000000000002</v>
      </c>
      <c r="G152" s="266">
        <v>0.2235342192</v>
      </c>
      <c r="H152" s="266" t="s">
        <v>14</v>
      </c>
      <c r="I152" s="267">
        <v>5</v>
      </c>
      <c r="J152" s="267" t="str">
        <f>IFERROR(VLOOKUP($B152,'Core Indicators'!$E$3:$EU$906,147,FALSE),"x")</f>
        <v>x</v>
      </c>
      <c r="K152" s="268">
        <v>0.16855593029999999</v>
      </c>
      <c r="L152" s="266">
        <v>2.25</v>
      </c>
      <c r="M152" s="267">
        <v>7</v>
      </c>
      <c r="N152" s="267">
        <v>53</v>
      </c>
      <c r="O152" s="267" t="str">
        <f>IFERROR(VLOOKUP(B152,'Core Indicators'!$E$3:$G$9906,3,FALSE),"x")</f>
        <v>x</v>
      </c>
      <c r="P152" s="267">
        <v>2149690</v>
      </c>
      <c r="Q152" s="261"/>
      <c r="R152" s="261"/>
      <c r="S152" s="261"/>
      <c r="T152" s="261"/>
      <c r="U152" s="261"/>
      <c r="V152" s="261"/>
      <c r="W152" s="261"/>
      <c r="X152" s="261"/>
      <c r="Y152" s="261"/>
      <c r="Z152" s="261"/>
      <c r="AA152" s="261"/>
      <c r="AB152" s="261"/>
      <c r="AC152" s="261"/>
      <c r="AD152" s="261"/>
      <c r="AE152" s="261"/>
      <c r="AF152" s="261"/>
      <c r="AG152" s="261"/>
      <c r="AH152" s="261"/>
      <c r="AI152" s="261"/>
      <c r="AJ152" s="261"/>
      <c r="AK152" s="261"/>
      <c r="AL152" s="261"/>
      <c r="AM152" s="261"/>
      <c r="AN152" s="261"/>
      <c r="AO152" s="261"/>
      <c r="AP152" s="261"/>
      <c r="AQ152" s="261"/>
      <c r="AR152" s="261"/>
      <c r="AS152" s="261"/>
      <c r="AT152" s="261"/>
      <c r="AU152" s="261"/>
      <c r="AV152" s="261"/>
      <c r="AW152" s="261"/>
      <c r="AX152" s="261"/>
      <c r="AY152" s="261"/>
      <c r="AZ152" s="261"/>
      <c r="BA152" s="261"/>
      <c r="BB152" s="261"/>
      <c r="BC152" s="261"/>
      <c r="BD152" s="261"/>
      <c r="BE152" s="261"/>
      <c r="BF152" s="261"/>
      <c r="BG152" s="261"/>
      <c r="BH152" s="261"/>
      <c r="BI152" s="261"/>
      <c r="BJ152" s="261"/>
      <c r="BK152" s="261"/>
      <c r="BL152" s="261"/>
      <c r="BM152" s="261"/>
      <c r="BN152" s="261"/>
      <c r="BO152" s="261"/>
      <c r="BP152" s="261"/>
      <c r="BQ152" s="261"/>
      <c r="BR152" s="261"/>
      <c r="BS152" s="261"/>
      <c r="BT152" s="261"/>
      <c r="BU152" s="261"/>
      <c r="BV152" s="261"/>
      <c r="BW152" s="261"/>
      <c r="BX152" s="261"/>
      <c r="BY152" s="261"/>
      <c r="BZ152" s="261"/>
      <c r="CA152" s="261"/>
      <c r="CB152" s="261"/>
      <c r="CC152" s="261"/>
      <c r="CD152" s="261"/>
      <c r="CE152" s="261"/>
      <c r="CF152" s="261"/>
      <c r="CG152" s="261"/>
      <c r="CH152" s="261"/>
      <c r="CI152" s="261"/>
      <c r="CJ152" s="261"/>
      <c r="CK152" s="261"/>
      <c r="CL152" s="261"/>
      <c r="CM152" s="261"/>
      <c r="CN152" s="261"/>
      <c r="CO152" s="261"/>
      <c r="CP152" s="261"/>
      <c r="CQ152" s="261"/>
      <c r="CR152" s="261"/>
      <c r="CS152" s="261"/>
      <c r="CT152" s="261"/>
      <c r="CU152" s="261"/>
      <c r="CV152" s="261"/>
      <c r="CW152" s="261"/>
      <c r="CX152" s="261"/>
      <c r="CY152" s="261"/>
      <c r="CZ152" s="261"/>
      <c r="DA152" s="261"/>
      <c r="DB152" s="261"/>
      <c r="DC152" s="261"/>
      <c r="DD152" s="261"/>
      <c r="DE152" s="261"/>
      <c r="DF152" s="261"/>
      <c r="DG152" s="261"/>
      <c r="DH152" s="261"/>
      <c r="DI152" s="261"/>
      <c r="DJ152" s="261"/>
      <c r="DK152" s="261"/>
      <c r="DL152" s="261"/>
    </row>
    <row r="153" spans="1:116" x14ac:dyDescent="0.25">
      <c r="A153" s="262" t="s">
        <v>430</v>
      </c>
      <c r="B153" s="263" t="s">
        <v>8905</v>
      </c>
      <c r="C153" s="266">
        <v>0.79894100540000001</v>
      </c>
      <c r="D153" s="267">
        <v>4</v>
      </c>
      <c r="E153" s="266">
        <v>0.55000000000000004</v>
      </c>
      <c r="F153" s="266">
        <v>2.0166666666999999</v>
      </c>
      <c r="G153" s="266">
        <v>0.56036181190000001</v>
      </c>
      <c r="H153" s="266">
        <v>34.200000000000003</v>
      </c>
      <c r="I153" s="267">
        <v>5</v>
      </c>
      <c r="J153" s="267">
        <f>IFERROR(VLOOKUP($B153,'Core Indicators'!$E$3:$EU$906,147,FALSE),"x")</f>
        <v>1368</v>
      </c>
      <c r="K153" s="268">
        <v>-1.140473485</v>
      </c>
      <c r="L153" s="266">
        <v>1</v>
      </c>
      <c r="M153" s="267">
        <v>12</v>
      </c>
      <c r="N153" s="267">
        <v>16</v>
      </c>
      <c r="O153" s="267">
        <f>IFERROR(VLOOKUP(B153,'Core Indicators'!$E$3:$G$9906,3,FALSE),"x")</f>
        <v>49800000</v>
      </c>
      <c r="P153" s="267">
        <v>2376000</v>
      </c>
      <c r="Q153" s="261"/>
      <c r="R153" s="261"/>
      <c r="S153" s="261"/>
      <c r="T153" s="261"/>
      <c r="U153" s="261"/>
      <c r="V153" s="261"/>
      <c r="W153" s="261"/>
      <c r="X153" s="261"/>
      <c r="Y153" s="261"/>
      <c r="Z153" s="261"/>
      <c r="AA153" s="261"/>
      <c r="AB153" s="261"/>
      <c r="AC153" s="261"/>
      <c r="AD153" s="261"/>
      <c r="AE153" s="261"/>
      <c r="AF153" s="261"/>
      <c r="AG153" s="261"/>
      <c r="AH153" s="261"/>
      <c r="AI153" s="261"/>
      <c r="AJ153" s="261"/>
      <c r="AK153" s="261"/>
      <c r="AL153" s="261"/>
      <c r="AM153" s="261"/>
      <c r="AN153" s="261"/>
      <c r="AO153" s="261"/>
      <c r="AP153" s="261"/>
      <c r="AQ153" s="261"/>
      <c r="AR153" s="261"/>
      <c r="AS153" s="261"/>
      <c r="AT153" s="261"/>
      <c r="AU153" s="261"/>
      <c r="AV153" s="261"/>
      <c r="AW153" s="261"/>
      <c r="AX153" s="261"/>
      <c r="AY153" s="261"/>
      <c r="AZ153" s="261"/>
      <c r="BA153" s="261"/>
      <c r="BB153" s="261"/>
      <c r="BC153" s="261"/>
      <c r="BD153" s="261"/>
      <c r="BE153" s="261"/>
      <c r="BF153" s="261"/>
      <c r="BG153" s="261"/>
      <c r="BH153" s="261"/>
      <c r="BI153" s="261"/>
      <c r="BJ153" s="261"/>
      <c r="BK153" s="261"/>
      <c r="BL153" s="261"/>
      <c r="BM153" s="261"/>
      <c r="BN153" s="261"/>
      <c r="BO153" s="261"/>
      <c r="BP153" s="261"/>
      <c r="BQ153" s="261"/>
      <c r="BR153" s="261"/>
      <c r="BS153" s="261"/>
      <c r="BT153" s="261"/>
      <c r="BU153" s="261"/>
      <c r="BV153" s="261"/>
      <c r="BW153" s="261"/>
      <c r="BX153" s="261"/>
      <c r="BY153" s="261"/>
      <c r="BZ153" s="261"/>
      <c r="CA153" s="261"/>
      <c r="CB153" s="261"/>
      <c r="CC153" s="261"/>
      <c r="CD153" s="261"/>
      <c r="CE153" s="261"/>
      <c r="CF153" s="261"/>
      <c r="CG153" s="261"/>
      <c r="CH153" s="261"/>
      <c r="CI153" s="261"/>
      <c r="CJ153" s="261"/>
      <c r="CK153" s="261"/>
      <c r="CL153" s="261"/>
      <c r="CM153" s="261"/>
      <c r="CN153" s="261"/>
      <c r="CO153" s="261"/>
      <c r="CP153" s="261"/>
      <c r="CQ153" s="261"/>
      <c r="CR153" s="261"/>
      <c r="CS153" s="261"/>
      <c r="CT153" s="261"/>
      <c r="CU153" s="261"/>
      <c r="CV153" s="261"/>
      <c r="CW153" s="261"/>
      <c r="CX153" s="261"/>
      <c r="CY153" s="261"/>
      <c r="CZ153" s="261"/>
      <c r="DA153" s="261"/>
      <c r="DB153" s="261"/>
      <c r="DC153" s="261"/>
      <c r="DD153" s="261"/>
      <c r="DE153" s="261"/>
      <c r="DF153" s="261"/>
      <c r="DG153" s="261"/>
      <c r="DH153" s="261"/>
      <c r="DI153" s="261"/>
      <c r="DJ153" s="261"/>
      <c r="DK153" s="261"/>
      <c r="DL153" s="261"/>
    </row>
    <row r="154" spans="1:116" x14ac:dyDescent="0.25">
      <c r="A154" s="262" t="s">
        <v>29</v>
      </c>
      <c r="B154" s="263" t="s">
        <v>8906</v>
      </c>
      <c r="C154" s="266">
        <v>0.72594999450000008</v>
      </c>
      <c r="D154" s="267">
        <v>9</v>
      </c>
      <c r="E154" s="266">
        <v>0</v>
      </c>
      <c r="F154" s="266">
        <v>6.95</v>
      </c>
      <c r="G154" s="266">
        <v>0.52272520759999996</v>
      </c>
      <c r="H154" s="266">
        <v>40.299999999999997</v>
      </c>
      <c r="I154" s="267">
        <v>3</v>
      </c>
      <c r="J154" s="267">
        <f>IFERROR(VLOOKUP($B154,'Core Indicators'!$E$3:$EU$906,147,FALSE),"x")</f>
        <v>15</v>
      </c>
      <c r="K154" s="268">
        <v>-0.1907603145</v>
      </c>
      <c r="L154" s="266">
        <v>6</v>
      </c>
      <c r="M154" s="267">
        <v>71</v>
      </c>
      <c r="N154" s="267">
        <v>45</v>
      </c>
      <c r="O154" s="267">
        <f>IFERROR(VLOOKUP(B154,'Core Indicators'!$E$3:$G$9906,3,FALSE),"x")</f>
        <v>18276000</v>
      </c>
      <c r="P154" s="267">
        <v>192530</v>
      </c>
      <c r="Q154" s="261"/>
      <c r="R154" s="261"/>
      <c r="S154" s="261"/>
      <c r="T154" s="261"/>
      <c r="U154" s="261"/>
      <c r="V154" s="261"/>
      <c r="W154" s="261"/>
      <c r="X154" s="261"/>
      <c r="Y154" s="261"/>
      <c r="Z154" s="261"/>
      <c r="AA154" s="261"/>
      <c r="AB154" s="261"/>
      <c r="AC154" s="261"/>
      <c r="AD154" s="261"/>
      <c r="AE154" s="261"/>
      <c r="AF154" s="261"/>
      <c r="AG154" s="261"/>
      <c r="AH154" s="261"/>
      <c r="AI154" s="261"/>
      <c r="AJ154" s="261"/>
      <c r="AK154" s="261"/>
      <c r="AL154" s="261"/>
      <c r="AM154" s="261"/>
      <c r="AN154" s="261"/>
      <c r="AO154" s="261"/>
      <c r="AP154" s="261"/>
      <c r="AQ154" s="261"/>
      <c r="AR154" s="261"/>
      <c r="AS154" s="261"/>
      <c r="AT154" s="261"/>
      <c r="AU154" s="261"/>
      <c r="AV154" s="261"/>
      <c r="AW154" s="261"/>
      <c r="AX154" s="261"/>
      <c r="AY154" s="261"/>
      <c r="AZ154" s="261"/>
      <c r="BA154" s="261"/>
      <c r="BB154" s="261"/>
      <c r="BC154" s="261"/>
      <c r="BD154" s="261"/>
      <c r="BE154" s="261"/>
      <c r="BF154" s="261"/>
      <c r="BG154" s="261"/>
      <c r="BH154" s="261"/>
      <c r="BI154" s="261"/>
      <c r="BJ154" s="261"/>
      <c r="BK154" s="261"/>
      <c r="BL154" s="261"/>
      <c r="BM154" s="261"/>
      <c r="BN154" s="261"/>
      <c r="BO154" s="261"/>
      <c r="BP154" s="261"/>
      <c r="BQ154" s="261"/>
      <c r="BR154" s="261"/>
      <c r="BS154" s="261"/>
      <c r="BT154" s="261"/>
      <c r="BU154" s="261"/>
      <c r="BV154" s="261"/>
      <c r="BW154" s="261"/>
      <c r="BX154" s="261"/>
      <c r="BY154" s="261"/>
      <c r="BZ154" s="261"/>
      <c r="CA154" s="261"/>
      <c r="CB154" s="261"/>
      <c r="CC154" s="261"/>
      <c r="CD154" s="261"/>
      <c r="CE154" s="261"/>
      <c r="CF154" s="261"/>
      <c r="CG154" s="261"/>
      <c r="CH154" s="261"/>
      <c r="CI154" s="261"/>
      <c r="CJ154" s="261"/>
      <c r="CK154" s="261"/>
      <c r="CL154" s="261"/>
      <c r="CM154" s="261"/>
      <c r="CN154" s="261"/>
      <c r="CO154" s="261"/>
      <c r="CP154" s="261"/>
      <c r="CQ154" s="261"/>
      <c r="CR154" s="261"/>
      <c r="CS154" s="261"/>
      <c r="CT154" s="261"/>
      <c r="CU154" s="261"/>
      <c r="CV154" s="261"/>
      <c r="CW154" s="261"/>
      <c r="CX154" s="261"/>
      <c r="CY154" s="261"/>
      <c r="CZ154" s="261"/>
      <c r="DA154" s="261"/>
      <c r="DB154" s="261"/>
      <c r="DC154" s="261"/>
      <c r="DD154" s="261"/>
      <c r="DE154" s="261"/>
      <c r="DF154" s="261"/>
      <c r="DG154" s="261"/>
      <c r="DH154" s="261"/>
      <c r="DI154" s="261"/>
      <c r="DJ154" s="261"/>
      <c r="DK154" s="261"/>
      <c r="DL154" s="261"/>
    </row>
    <row r="155" spans="1:116" x14ac:dyDescent="0.25">
      <c r="A155" s="262" t="s">
        <v>8907</v>
      </c>
      <c r="B155" s="263" t="s">
        <v>8908</v>
      </c>
      <c r="C155" s="266">
        <v>0.42649998649999998</v>
      </c>
      <c r="D155" s="267">
        <v>6</v>
      </c>
      <c r="E155" s="266">
        <v>0</v>
      </c>
      <c r="F155" s="266">
        <v>5.3166666666999998</v>
      </c>
      <c r="G155" s="266">
        <v>6.4907686399999998E-2</v>
      </c>
      <c r="H155" s="266" t="s">
        <v>14</v>
      </c>
      <c r="I155" s="267">
        <v>0</v>
      </c>
      <c r="J155" s="267" t="str">
        <f>IFERROR(VLOOKUP($B155,'Core Indicators'!$E$3:$EU$906,147,FALSE),"x")</f>
        <v>x</v>
      </c>
      <c r="K155" s="268">
        <v>1.8785588741000001</v>
      </c>
      <c r="L155" s="266">
        <v>5.75</v>
      </c>
      <c r="M155" s="267">
        <v>50</v>
      </c>
      <c r="N155" s="267">
        <v>85</v>
      </c>
      <c r="O155" s="267" t="str">
        <f>IFERROR(VLOOKUP(B155,'Core Indicators'!$E$3:$G$9906,3,FALSE),"x")</f>
        <v>x</v>
      </c>
      <c r="P155" s="267">
        <v>709</v>
      </c>
      <c r="Q155" s="261"/>
      <c r="R155" s="261"/>
      <c r="S155" s="261"/>
      <c r="T155" s="261"/>
      <c r="U155" s="261"/>
      <c r="V155" s="261"/>
      <c r="W155" s="261"/>
      <c r="X155" s="261"/>
      <c r="Y155" s="261"/>
      <c r="Z155" s="261"/>
      <c r="AA155" s="261"/>
      <c r="AB155" s="261"/>
      <c r="AC155" s="261"/>
      <c r="AD155" s="261"/>
      <c r="AE155" s="261"/>
      <c r="AF155" s="261"/>
      <c r="AG155" s="261"/>
      <c r="AH155" s="261"/>
      <c r="AI155" s="261"/>
      <c r="AJ155" s="261"/>
      <c r="AK155" s="261"/>
      <c r="AL155" s="261"/>
      <c r="AM155" s="261"/>
      <c r="AN155" s="261"/>
      <c r="AO155" s="261"/>
      <c r="AP155" s="261"/>
      <c r="AQ155" s="261"/>
      <c r="AR155" s="261"/>
      <c r="AS155" s="261"/>
      <c r="AT155" s="261"/>
      <c r="AU155" s="261"/>
      <c r="AV155" s="261"/>
      <c r="AW155" s="261"/>
      <c r="AX155" s="261"/>
      <c r="AY155" s="261"/>
      <c r="AZ155" s="261"/>
      <c r="BA155" s="261"/>
      <c r="BB155" s="261"/>
      <c r="BC155" s="261"/>
      <c r="BD155" s="261"/>
      <c r="BE155" s="261"/>
      <c r="BF155" s="261"/>
      <c r="BG155" s="261"/>
      <c r="BH155" s="261"/>
      <c r="BI155" s="261"/>
      <c r="BJ155" s="261"/>
      <c r="BK155" s="261"/>
      <c r="BL155" s="261"/>
      <c r="BM155" s="261"/>
      <c r="BN155" s="261"/>
      <c r="BO155" s="261"/>
      <c r="BP155" s="261"/>
      <c r="BQ155" s="261"/>
      <c r="BR155" s="261"/>
      <c r="BS155" s="261"/>
      <c r="BT155" s="261"/>
      <c r="BU155" s="261"/>
      <c r="BV155" s="261"/>
      <c r="BW155" s="261"/>
      <c r="BX155" s="261"/>
      <c r="BY155" s="261"/>
      <c r="BZ155" s="261"/>
      <c r="CA155" s="261"/>
      <c r="CB155" s="261"/>
      <c r="CC155" s="261"/>
      <c r="CD155" s="261"/>
      <c r="CE155" s="261"/>
      <c r="CF155" s="261"/>
      <c r="CG155" s="261"/>
      <c r="CH155" s="261"/>
      <c r="CI155" s="261"/>
      <c r="CJ155" s="261"/>
      <c r="CK155" s="261"/>
      <c r="CL155" s="261"/>
      <c r="CM155" s="261"/>
      <c r="CN155" s="261"/>
      <c r="CO155" s="261"/>
      <c r="CP155" s="261"/>
      <c r="CQ155" s="261"/>
      <c r="CR155" s="261"/>
      <c r="CS155" s="261"/>
      <c r="CT155" s="261"/>
      <c r="CU155" s="261"/>
      <c r="CV155" s="261"/>
      <c r="CW155" s="261"/>
      <c r="CX155" s="261"/>
      <c r="CY155" s="261"/>
      <c r="CZ155" s="261"/>
      <c r="DA155" s="261"/>
      <c r="DB155" s="261"/>
      <c r="DC155" s="261"/>
      <c r="DD155" s="261"/>
      <c r="DE155" s="261"/>
      <c r="DF155" s="261"/>
      <c r="DG155" s="261"/>
      <c r="DH155" s="261"/>
      <c r="DI155" s="261"/>
      <c r="DJ155" s="261"/>
      <c r="DK155" s="261"/>
      <c r="DL155" s="261"/>
    </row>
    <row r="156" spans="1:116" x14ac:dyDescent="0.25">
      <c r="A156" s="262" t="s">
        <v>8909</v>
      </c>
      <c r="B156" s="263" t="s">
        <v>8910</v>
      </c>
      <c r="C156" s="266">
        <v>0</v>
      </c>
      <c r="D156" s="267">
        <v>12</v>
      </c>
      <c r="E156" s="266">
        <v>0</v>
      </c>
      <c r="F156" s="266" t="s">
        <v>14</v>
      </c>
      <c r="G156" s="266" t="s">
        <v>14</v>
      </c>
      <c r="H156" s="266">
        <v>37.1</v>
      </c>
      <c r="I156" s="267">
        <v>0</v>
      </c>
      <c r="J156" s="267" t="str">
        <f>IFERROR(VLOOKUP($B156,'Core Indicators'!$E$3:$EU$906,147,FALSE),"x")</f>
        <v>x</v>
      </c>
      <c r="K156" s="268">
        <v>-0.13986755910000001</v>
      </c>
      <c r="L156" s="266" t="s">
        <v>14</v>
      </c>
      <c r="M156" s="267">
        <v>79</v>
      </c>
      <c r="N156" s="267">
        <v>42</v>
      </c>
      <c r="O156" s="267" t="str">
        <f>IFERROR(VLOOKUP(B156,'Core Indicators'!$E$3:$G$9906,3,FALSE),"x")</f>
        <v>x</v>
      </c>
      <c r="P156" s="267">
        <v>27990</v>
      </c>
      <c r="Q156" s="261"/>
      <c r="R156" s="261"/>
      <c r="S156" s="261"/>
      <c r="T156" s="261"/>
      <c r="U156" s="261"/>
      <c r="V156" s="261"/>
      <c r="W156" s="261"/>
      <c r="X156" s="261"/>
      <c r="Y156" s="261"/>
      <c r="Z156" s="261"/>
      <c r="AA156" s="261"/>
      <c r="AB156" s="261"/>
      <c r="AC156" s="261"/>
      <c r="AD156" s="261"/>
      <c r="AE156" s="261"/>
      <c r="AF156" s="261"/>
      <c r="AG156" s="261"/>
      <c r="AH156" s="261"/>
      <c r="AI156" s="261"/>
      <c r="AJ156" s="261"/>
      <c r="AK156" s="261"/>
      <c r="AL156" s="261"/>
      <c r="AM156" s="261"/>
      <c r="AN156" s="261"/>
      <c r="AO156" s="261"/>
      <c r="AP156" s="261"/>
      <c r="AQ156" s="261"/>
      <c r="AR156" s="261"/>
      <c r="AS156" s="261"/>
      <c r="AT156" s="261"/>
      <c r="AU156" s="261"/>
      <c r="AV156" s="261"/>
      <c r="AW156" s="261"/>
      <c r="AX156" s="261"/>
      <c r="AY156" s="261"/>
      <c r="AZ156" s="261"/>
      <c r="BA156" s="261"/>
      <c r="BB156" s="261"/>
      <c r="BC156" s="261"/>
      <c r="BD156" s="261"/>
      <c r="BE156" s="261"/>
      <c r="BF156" s="261"/>
      <c r="BG156" s="261"/>
      <c r="BH156" s="261"/>
      <c r="BI156" s="261"/>
      <c r="BJ156" s="261"/>
      <c r="BK156" s="261"/>
      <c r="BL156" s="261"/>
      <c r="BM156" s="261"/>
      <c r="BN156" s="261"/>
      <c r="BO156" s="261"/>
      <c r="BP156" s="261"/>
      <c r="BQ156" s="261"/>
      <c r="BR156" s="261"/>
      <c r="BS156" s="261"/>
      <c r="BT156" s="261"/>
      <c r="BU156" s="261"/>
      <c r="BV156" s="261"/>
      <c r="BW156" s="261"/>
      <c r="BX156" s="261"/>
      <c r="BY156" s="261"/>
      <c r="BZ156" s="261"/>
      <c r="CA156" s="261"/>
      <c r="CB156" s="261"/>
      <c r="CC156" s="261"/>
      <c r="CD156" s="261"/>
      <c r="CE156" s="261"/>
      <c r="CF156" s="261"/>
      <c r="CG156" s="261"/>
      <c r="CH156" s="261"/>
      <c r="CI156" s="261"/>
      <c r="CJ156" s="261"/>
      <c r="CK156" s="261"/>
      <c r="CL156" s="261"/>
      <c r="CM156" s="261"/>
      <c r="CN156" s="261"/>
      <c r="CO156" s="261"/>
      <c r="CP156" s="261"/>
      <c r="CQ156" s="261"/>
      <c r="CR156" s="261"/>
      <c r="CS156" s="261"/>
      <c r="CT156" s="261"/>
      <c r="CU156" s="261"/>
      <c r="CV156" s="261"/>
      <c r="CW156" s="261"/>
      <c r="CX156" s="261"/>
      <c r="CY156" s="261"/>
      <c r="CZ156" s="261"/>
      <c r="DA156" s="261"/>
      <c r="DB156" s="261"/>
      <c r="DC156" s="261"/>
      <c r="DD156" s="261"/>
      <c r="DE156" s="261"/>
      <c r="DF156" s="261"/>
      <c r="DG156" s="261"/>
      <c r="DH156" s="261"/>
      <c r="DI156" s="261"/>
      <c r="DJ156" s="261"/>
      <c r="DK156" s="261"/>
      <c r="DL156" s="261"/>
    </row>
    <row r="157" spans="1:116" x14ac:dyDescent="0.25">
      <c r="A157" s="262" t="s">
        <v>8911</v>
      </c>
      <c r="B157" s="263" t="s">
        <v>8912</v>
      </c>
      <c r="C157" s="266">
        <v>0.8110999861</v>
      </c>
      <c r="D157" s="267">
        <v>7</v>
      </c>
      <c r="E157" s="266">
        <v>0.37</v>
      </c>
      <c r="F157" s="266">
        <v>6.25</v>
      </c>
      <c r="G157" s="266">
        <v>0.64374360080000004</v>
      </c>
      <c r="H157" s="266">
        <v>35.700000000000003</v>
      </c>
      <c r="I157" s="267">
        <v>3</v>
      </c>
      <c r="J157" s="267" t="str">
        <f>IFERROR(VLOOKUP($B157,'Core Indicators'!$E$3:$EU$906,147,FALSE),"x")</f>
        <v>x</v>
      </c>
      <c r="K157" s="268">
        <v>-0.76636308430000011</v>
      </c>
      <c r="L157" s="266">
        <v>4.75</v>
      </c>
      <c r="M157" s="267">
        <v>65</v>
      </c>
      <c r="N157" s="267">
        <v>33</v>
      </c>
      <c r="O157" s="267" t="str">
        <f>IFERROR(VLOOKUP(B157,'Core Indicators'!$E$3:$G$9906,3,FALSE),"x")</f>
        <v>x</v>
      </c>
      <c r="P157" s="267">
        <v>72180</v>
      </c>
      <c r="Q157" s="261"/>
      <c r="R157" s="261"/>
      <c r="S157" s="261"/>
      <c r="T157" s="261"/>
      <c r="U157" s="261"/>
      <c r="V157" s="261"/>
      <c r="W157" s="261"/>
      <c r="X157" s="261"/>
      <c r="Y157" s="261"/>
      <c r="Z157" s="261"/>
      <c r="AA157" s="261"/>
      <c r="AB157" s="261"/>
      <c r="AC157" s="261"/>
      <c r="AD157" s="261"/>
      <c r="AE157" s="261"/>
      <c r="AF157" s="261"/>
      <c r="AG157" s="261"/>
      <c r="AH157" s="261"/>
      <c r="AI157" s="261"/>
      <c r="AJ157" s="261"/>
      <c r="AK157" s="261"/>
      <c r="AL157" s="261"/>
      <c r="AM157" s="261"/>
      <c r="AN157" s="261"/>
      <c r="AO157" s="261"/>
      <c r="AP157" s="261"/>
      <c r="AQ157" s="261"/>
      <c r="AR157" s="261"/>
      <c r="AS157" s="261"/>
      <c r="AT157" s="261"/>
      <c r="AU157" s="261"/>
      <c r="AV157" s="261"/>
      <c r="AW157" s="261"/>
      <c r="AX157" s="261"/>
      <c r="AY157" s="261"/>
      <c r="AZ157" s="261"/>
      <c r="BA157" s="261"/>
      <c r="BB157" s="261"/>
      <c r="BC157" s="261"/>
      <c r="BD157" s="261"/>
      <c r="BE157" s="261"/>
      <c r="BF157" s="261"/>
      <c r="BG157" s="261"/>
      <c r="BH157" s="261"/>
      <c r="BI157" s="261"/>
      <c r="BJ157" s="261"/>
      <c r="BK157" s="261"/>
      <c r="BL157" s="261"/>
      <c r="BM157" s="261"/>
      <c r="BN157" s="261"/>
      <c r="BO157" s="261"/>
      <c r="BP157" s="261"/>
      <c r="BQ157" s="261"/>
      <c r="BR157" s="261"/>
      <c r="BS157" s="261"/>
      <c r="BT157" s="261"/>
      <c r="BU157" s="261"/>
      <c r="BV157" s="261"/>
      <c r="BW157" s="261"/>
      <c r="BX157" s="261"/>
      <c r="BY157" s="261"/>
      <c r="BZ157" s="261"/>
      <c r="CA157" s="261"/>
      <c r="CB157" s="261"/>
      <c r="CC157" s="261"/>
      <c r="CD157" s="261"/>
      <c r="CE157" s="261"/>
      <c r="CF157" s="261"/>
      <c r="CG157" s="261"/>
      <c r="CH157" s="261"/>
      <c r="CI157" s="261"/>
      <c r="CJ157" s="261"/>
      <c r="CK157" s="261"/>
      <c r="CL157" s="261"/>
      <c r="CM157" s="261"/>
      <c r="CN157" s="261"/>
      <c r="CO157" s="261"/>
      <c r="CP157" s="261"/>
      <c r="CQ157" s="261"/>
      <c r="CR157" s="261"/>
      <c r="CS157" s="261"/>
      <c r="CT157" s="261"/>
      <c r="CU157" s="261"/>
      <c r="CV157" s="261"/>
      <c r="CW157" s="261"/>
      <c r="CX157" s="261"/>
      <c r="CY157" s="261"/>
      <c r="CZ157" s="261"/>
      <c r="DA157" s="261"/>
      <c r="DB157" s="261"/>
      <c r="DC157" s="261"/>
      <c r="DD157" s="261"/>
      <c r="DE157" s="261"/>
      <c r="DF157" s="261"/>
      <c r="DG157" s="261"/>
      <c r="DH157" s="261"/>
      <c r="DI157" s="261"/>
      <c r="DJ157" s="261"/>
      <c r="DK157" s="261"/>
      <c r="DL157" s="261"/>
    </row>
    <row r="158" spans="1:116" x14ac:dyDescent="0.25">
      <c r="A158" s="262" t="s">
        <v>3080</v>
      </c>
      <c r="B158" s="263" t="s">
        <v>8913</v>
      </c>
      <c r="C158" s="266">
        <v>0.18000004259999999</v>
      </c>
      <c r="D158" s="267">
        <v>12</v>
      </c>
      <c r="E158" s="266">
        <v>0</v>
      </c>
      <c r="F158" s="266">
        <v>7.2</v>
      </c>
      <c r="G158" s="266">
        <v>0.3970940348</v>
      </c>
      <c r="H158" s="266">
        <v>38.799999999999997</v>
      </c>
      <c r="I158" s="267">
        <v>3</v>
      </c>
      <c r="J158" s="267">
        <f>IFERROR(VLOOKUP($B158,'Core Indicators'!$E$3:$EU$906,147,FALSE),"x")</f>
        <v>232</v>
      </c>
      <c r="K158" s="268">
        <v>-0.76245963569999997</v>
      </c>
      <c r="L158" s="266">
        <v>6</v>
      </c>
      <c r="M158" s="267">
        <v>66</v>
      </c>
      <c r="N158" s="267">
        <v>34</v>
      </c>
      <c r="O158" s="267">
        <f>IFERROR(VLOOKUP(B158,'Core Indicators'!$E$3:$G$9906,3,FALSE),"x")</f>
        <v>6300000</v>
      </c>
      <c r="P158" s="267">
        <v>20720</v>
      </c>
      <c r="Q158" s="261"/>
      <c r="R158" s="261"/>
      <c r="S158" s="261"/>
      <c r="T158" s="261"/>
      <c r="U158" s="261"/>
      <c r="V158" s="261"/>
      <c r="W158" s="261"/>
      <c r="X158" s="261"/>
      <c r="Y158" s="261"/>
      <c r="Z158" s="261"/>
      <c r="AA158" s="261"/>
      <c r="AB158" s="261"/>
      <c r="AC158" s="261"/>
      <c r="AD158" s="261"/>
      <c r="AE158" s="261"/>
      <c r="AF158" s="261"/>
      <c r="AG158" s="261"/>
      <c r="AH158" s="261"/>
      <c r="AI158" s="261"/>
      <c r="AJ158" s="261"/>
      <c r="AK158" s="261"/>
      <c r="AL158" s="261"/>
      <c r="AM158" s="261"/>
      <c r="AN158" s="261"/>
      <c r="AO158" s="261"/>
      <c r="AP158" s="261"/>
      <c r="AQ158" s="261"/>
      <c r="AR158" s="261"/>
      <c r="AS158" s="261"/>
      <c r="AT158" s="261"/>
      <c r="AU158" s="261"/>
      <c r="AV158" s="261"/>
      <c r="AW158" s="261"/>
      <c r="AX158" s="261"/>
      <c r="AY158" s="261"/>
      <c r="AZ158" s="261"/>
      <c r="BA158" s="261"/>
      <c r="BB158" s="261"/>
      <c r="BC158" s="261"/>
      <c r="BD158" s="261"/>
      <c r="BE158" s="261"/>
      <c r="BF158" s="261"/>
      <c r="BG158" s="261"/>
      <c r="BH158" s="261"/>
      <c r="BI158" s="261"/>
      <c r="BJ158" s="261"/>
      <c r="BK158" s="261"/>
      <c r="BL158" s="261"/>
      <c r="BM158" s="261"/>
      <c r="BN158" s="261"/>
      <c r="BO158" s="261"/>
      <c r="BP158" s="261"/>
      <c r="BQ158" s="261"/>
      <c r="BR158" s="261"/>
      <c r="BS158" s="261"/>
      <c r="BT158" s="261"/>
      <c r="BU158" s="261"/>
      <c r="BV158" s="261"/>
      <c r="BW158" s="261"/>
      <c r="BX158" s="261"/>
      <c r="BY158" s="261"/>
      <c r="BZ158" s="261"/>
      <c r="CA158" s="261"/>
      <c r="CB158" s="261"/>
      <c r="CC158" s="261"/>
      <c r="CD158" s="261"/>
      <c r="CE158" s="261"/>
      <c r="CF158" s="261"/>
      <c r="CG158" s="261"/>
      <c r="CH158" s="261"/>
      <c r="CI158" s="261"/>
      <c r="CJ158" s="261"/>
      <c r="CK158" s="261"/>
      <c r="CL158" s="261"/>
      <c r="CM158" s="261"/>
      <c r="CN158" s="261"/>
      <c r="CO158" s="261"/>
      <c r="CP158" s="261"/>
      <c r="CQ158" s="261"/>
      <c r="CR158" s="261"/>
      <c r="CS158" s="261"/>
      <c r="CT158" s="261"/>
      <c r="CU158" s="261"/>
      <c r="CV158" s="261"/>
      <c r="CW158" s="261"/>
      <c r="CX158" s="261"/>
      <c r="CY158" s="261"/>
      <c r="CZ158" s="261"/>
      <c r="DA158" s="261"/>
      <c r="DB158" s="261"/>
      <c r="DC158" s="261"/>
      <c r="DD158" s="261"/>
      <c r="DE158" s="261"/>
      <c r="DF158" s="261"/>
      <c r="DG158" s="261"/>
      <c r="DH158" s="261"/>
      <c r="DI158" s="261"/>
      <c r="DJ158" s="261"/>
      <c r="DK158" s="261"/>
      <c r="DL158" s="261"/>
    </row>
    <row r="159" spans="1:116" x14ac:dyDescent="0.25">
      <c r="A159" s="262" t="s">
        <v>95</v>
      </c>
      <c r="B159" s="263" t="s">
        <v>8914</v>
      </c>
      <c r="C159" s="266">
        <v>0</v>
      </c>
      <c r="D159" s="267" t="s">
        <v>14</v>
      </c>
      <c r="E159" s="266">
        <v>0</v>
      </c>
      <c r="F159" s="266">
        <v>1.4833333333000001</v>
      </c>
      <c r="G159" s="266" t="s">
        <v>14</v>
      </c>
      <c r="H159" s="266">
        <v>36.799999999999997</v>
      </c>
      <c r="I159" s="267">
        <v>5</v>
      </c>
      <c r="J159" s="267">
        <f>IFERROR(VLOOKUP($B159,'Core Indicators'!$E$3:$EU$906,147,FALSE),"x")</f>
        <v>48237</v>
      </c>
      <c r="K159" s="268">
        <v>-2.3503582478</v>
      </c>
      <c r="L159" s="266">
        <v>1</v>
      </c>
      <c r="M159" s="267">
        <v>7</v>
      </c>
      <c r="N159" s="267">
        <v>9</v>
      </c>
      <c r="O159" s="267">
        <f>IFERROR(VLOOKUP(B159,'Core Indicators'!$E$3:$G$9906,3,FALSE),"x")</f>
        <v>18017000</v>
      </c>
      <c r="P159" s="267">
        <v>627340</v>
      </c>
      <c r="Q159" s="261"/>
      <c r="R159" s="261"/>
      <c r="S159" s="261"/>
      <c r="T159" s="261"/>
      <c r="U159" s="261"/>
      <c r="V159" s="261"/>
      <c r="W159" s="261"/>
      <c r="X159" s="261"/>
      <c r="Y159" s="261"/>
      <c r="Z159" s="261"/>
      <c r="AA159" s="261"/>
      <c r="AB159" s="261"/>
      <c r="AC159" s="261"/>
      <c r="AD159" s="261"/>
      <c r="AE159" s="261"/>
      <c r="AF159" s="261"/>
      <c r="AG159" s="261"/>
      <c r="AH159" s="261"/>
      <c r="AI159" s="261"/>
      <c r="AJ159" s="261"/>
      <c r="AK159" s="261"/>
      <c r="AL159" s="261"/>
      <c r="AM159" s="261"/>
      <c r="AN159" s="261"/>
      <c r="AO159" s="261"/>
      <c r="AP159" s="261"/>
      <c r="AQ159" s="261"/>
      <c r="AR159" s="261"/>
      <c r="AS159" s="261"/>
      <c r="AT159" s="261"/>
      <c r="AU159" s="261"/>
      <c r="AV159" s="261"/>
      <c r="AW159" s="261"/>
      <c r="AX159" s="261"/>
      <c r="AY159" s="261"/>
      <c r="AZ159" s="261"/>
      <c r="BA159" s="261"/>
      <c r="BB159" s="261"/>
      <c r="BC159" s="261"/>
      <c r="BD159" s="261"/>
      <c r="BE159" s="261"/>
      <c r="BF159" s="261"/>
      <c r="BG159" s="261"/>
      <c r="BH159" s="261"/>
      <c r="BI159" s="261"/>
      <c r="BJ159" s="261"/>
      <c r="BK159" s="261"/>
      <c r="BL159" s="261"/>
      <c r="BM159" s="261"/>
      <c r="BN159" s="261"/>
      <c r="BO159" s="261"/>
      <c r="BP159" s="261"/>
      <c r="BQ159" s="261"/>
      <c r="BR159" s="261"/>
      <c r="BS159" s="261"/>
      <c r="BT159" s="261"/>
      <c r="BU159" s="261"/>
      <c r="BV159" s="261"/>
      <c r="BW159" s="261"/>
      <c r="BX159" s="261"/>
      <c r="BY159" s="261"/>
      <c r="BZ159" s="261"/>
      <c r="CA159" s="261"/>
      <c r="CB159" s="261"/>
      <c r="CC159" s="261"/>
      <c r="CD159" s="261"/>
      <c r="CE159" s="261"/>
      <c r="CF159" s="261"/>
      <c r="CG159" s="261"/>
      <c r="CH159" s="261"/>
      <c r="CI159" s="261"/>
      <c r="CJ159" s="261"/>
      <c r="CK159" s="261"/>
      <c r="CL159" s="261"/>
      <c r="CM159" s="261"/>
      <c r="CN159" s="261"/>
      <c r="CO159" s="261"/>
      <c r="CP159" s="261"/>
      <c r="CQ159" s="261"/>
      <c r="CR159" s="261"/>
      <c r="CS159" s="261"/>
      <c r="CT159" s="261"/>
      <c r="CU159" s="261"/>
      <c r="CV159" s="261"/>
      <c r="CW159" s="261"/>
      <c r="CX159" s="261"/>
      <c r="CY159" s="261"/>
      <c r="CZ159" s="261"/>
      <c r="DA159" s="261"/>
      <c r="DB159" s="261"/>
      <c r="DC159" s="261"/>
      <c r="DD159" s="261"/>
      <c r="DE159" s="261"/>
      <c r="DF159" s="261"/>
      <c r="DG159" s="261"/>
      <c r="DH159" s="261"/>
      <c r="DI159" s="261"/>
      <c r="DJ159" s="261"/>
      <c r="DK159" s="261"/>
      <c r="DL159" s="261"/>
    </row>
    <row r="160" spans="1:116" x14ac:dyDescent="0.25">
      <c r="A160" s="262" t="s">
        <v>8915</v>
      </c>
      <c r="B160" s="263" t="s">
        <v>8916</v>
      </c>
      <c r="C160" s="266">
        <v>0.29583300080000002</v>
      </c>
      <c r="D160" s="267">
        <v>8</v>
      </c>
      <c r="E160" s="266">
        <v>0</v>
      </c>
      <c r="F160" s="266">
        <v>6.95</v>
      </c>
      <c r="G160" s="266">
        <v>0.16149411559999999</v>
      </c>
      <c r="H160" s="266">
        <v>36.200000000000003</v>
      </c>
      <c r="I160" s="267">
        <v>1</v>
      </c>
      <c r="J160" s="267" t="str">
        <f>IFERROR(VLOOKUP($B160,'Core Indicators'!$E$3:$EU$906,147,FALSE),"x")</f>
        <v>x</v>
      </c>
      <c r="K160" s="268">
        <v>-0.11906975509999999</v>
      </c>
      <c r="L160" s="266">
        <v>6</v>
      </c>
      <c r="M160" s="267">
        <v>66</v>
      </c>
      <c r="N160" s="267">
        <v>39</v>
      </c>
      <c r="O160" s="267" t="str">
        <f>IFERROR(VLOOKUP(B160,'Core Indicators'!$E$3:$G$9906,3,FALSE),"x")</f>
        <v>x</v>
      </c>
      <c r="P160" s="267">
        <v>87460</v>
      </c>
      <c r="Q160" s="261"/>
      <c r="R160" s="261"/>
      <c r="S160" s="261"/>
      <c r="T160" s="261"/>
      <c r="U160" s="261"/>
      <c r="V160" s="261"/>
      <c r="W160" s="261"/>
      <c r="X160" s="261"/>
      <c r="Y160" s="261"/>
      <c r="Z160" s="261"/>
      <c r="AA160" s="261"/>
      <c r="AB160" s="261"/>
      <c r="AC160" s="261"/>
      <c r="AD160" s="261"/>
      <c r="AE160" s="261"/>
      <c r="AF160" s="261"/>
      <c r="AG160" s="261"/>
      <c r="AH160" s="261"/>
      <c r="AI160" s="261"/>
      <c r="AJ160" s="261"/>
      <c r="AK160" s="261"/>
      <c r="AL160" s="261"/>
      <c r="AM160" s="261"/>
      <c r="AN160" s="261"/>
      <c r="AO160" s="261"/>
      <c r="AP160" s="261"/>
      <c r="AQ160" s="261"/>
      <c r="AR160" s="261"/>
      <c r="AS160" s="261"/>
      <c r="AT160" s="261"/>
      <c r="AU160" s="261"/>
      <c r="AV160" s="261"/>
      <c r="AW160" s="261"/>
      <c r="AX160" s="261"/>
      <c r="AY160" s="261"/>
      <c r="AZ160" s="261"/>
      <c r="BA160" s="261"/>
      <c r="BB160" s="261"/>
      <c r="BC160" s="261"/>
      <c r="BD160" s="261"/>
      <c r="BE160" s="261"/>
      <c r="BF160" s="261"/>
      <c r="BG160" s="261"/>
      <c r="BH160" s="261"/>
      <c r="BI160" s="261"/>
      <c r="BJ160" s="261"/>
      <c r="BK160" s="261"/>
      <c r="BL160" s="261"/>
      <c r="BM160" s="261"/>
      <c r="BN160" s="261"/>
      <c r="BO160" s="261"/>
      <c r="BP160" s="261"/>
      <c r="BQ160" s="261"/>
      <c r="BR160" s="261"/>
      <c r="BS160" s="261"/>
      <c r="BT160" s="261"/>
      <c r="BU160" s="261"/>
      <c r="BV160" s="261"/>
      <c r="BW160" s="261"/>
      <c r="BX160" s="261"/>
      <c r="BY160" s="261"/>
      <c r="BZ160" s="261"/>
      <c r="CA160" s="261"/>
      <c r="CB160" s="261"/>
      <c r="CC160" s="261"/>
      <c r="CD160" s="261"/>
      <c r="CE160" s="261"/>
      <c r="CF160" s="261"/>
      <c r="CG160" s="261"/>
      <c r="CH160" s="261"/>
      <c r="CI160" s="261"/>
      <c r="CJ160" s="261"/>
      <c r="CK160" s="261"/>
      <c r="CL160" s="261"/>
      <c r="CM160" s="261"/>
      <c r="CN160" s="261"/>
      <c r="CO160" s="261"/>
      <c r="CP160" s="261"/>
      <c r="CQ160" s="261"/>
      <c r="CR160" s="261"/>
      <c r="CS160" s="261"/>
      <c r="CT160" s="261"/>
      <c r="CU160" s="261"/>
      <c r="CV160" s="261"/>
      <c r="CW160" s="261"/>
      <c r="CX160" s="261"/>
      <c r="CY160" s="261"/>
      <c r="CZ160" s="261"/>
      <c r="DA160" s="261"/>
      <c r="DB160" s="261"/>
      <c r="DC160" s="261"/>
      <c r="DD160" s="261"/>
      <c r="DE160" s="261"/>
      <c r="DF160" s="261"/>
      <c r="DG160" s="261"/>
      <c r="DH160" s="261"/>
      <c r="DI160" s="261"/>
      <c r="DJ160" s="261"/>
      <c r="DK160" s="261"/>
      <c r="DL160" s="261"/>
    </row>
    <row r="161" spans="1:116" x14ac:dyDescent="0.25">
      <c r="A161" s="262" t="s">
        <v>334</v>
      </c>
      <c r="B161" s="263" t="s">
        <v>8917</v>
      </c>
      <c r="C161" s="266">
        <v>0.77907274400000004</v>
      </c>
      <c r="D161" s="267">
        <v>10</v>
      </c>
      <c r="E161" s="266">
        <v>0</v>
      </c>
      <c r="F161" s="266">
        <v>2.6666666666999999</v>
      </c>
      <c r="G161" s="266" t="s">
        <v>14</v>
      </c>
      <c r="H161" s="266">
        <v>44.1</v>
      </c>
      <c r="I161" s="267">
        <v>5</v>
      </c>
      <c r="J161" s="267">
        <f>IFERROR(VLOOKUP($B161,'Core Indicators'!$E$3:$EU$906,147,FALSE),"x")</f>
        <v>1030</v>
      </c>
      <c r="K161" s="268">
        <v>-1.9697244167000001</v>
      </c>
      <c r="L161" s="266">
        <v>2.25</v>
      </c>
      <c r="M161" s="267">
        <v>-2</v>
      </c>
      <c r="N161" s="267">
        <v>12</v>
      </c>
      <c r="O161" s="267">
        <f>IFERROR(VLOOKUP(B161,'Core Indicators'!$E$3:$G$9906,3,FALSE),"x")</f>
        <v>12777000</v>
      </c>
      <c r="P161" s="267">
        <v>644329</v>
      </c>
      <c r="Q161" s="261"/>
      <c r="R161" s="261"/>
      <c r="S161" s="261"/>
      <c r="T161" s="261"/>
      <c r="U161" s="261"/>
      <c r="V161" s="261"/>
      <c r="W161" s="261"/>
      <c r="X161" s="261"/>
      <c r="Y161" s="261"/>
      <c r="Z161" s="261"/>
      <c r="AA161" s="261"/>
      <c r="AB161" s="261"/>
      <c r="AC161" s="261"/>
      <c r="AD161" s="261"/>
      <c r="AE161" s="261"/>
      <c r="AF161" s="261"/>
      <c r="AG161" s="261"/>
      <c r="AH161" s="261"/>
      <c r="AI161" s="261"/>
      <c r="AJ161" s="261"/>
      <c r="AK161" s="261"/>
      <c r="AL161" s="261"/>
      <c r="AM161" s="261"/>
      <c r="AN161" s="261"/>
      <c r="AO161" s="261"/>
      <c r="AP161" s="261"/>
      <c r="AQ161" s="261"/>
      <c r="AR161" s="261"/>
      <c r="AS161" s="261"/>
      <c r="AT161" s="261"/>
      <c r="AU161" s="261"/>
      <c r="AV161" s="261"/>
      <c r="AW161" s="261"/>
      <c r="AX161" s="261"/>
      <c r="AY161" s="261"/>
      <c r="AZ161" s="261"/>
      <c r="BA161" s="261"/>
      <c r="BB161" s="261"/>
      <c r="BC161" s="261"/>
      <c r="BD161" s="261"/>
      <c r="BE161" s="261"/>
      <c r="BF161" s="261"/>
      <c r="BG161" s="261"/>
      <c r="BH161" s="261"/>
      <c r="BI161" s="261"/>
      <c r="BJ161" s="261"/>
      <c r="BK161" s="261"/>
      <c r="BL161" s="261"/>
      <c r="BM161" s="261"/>
      <c r="BN161" s="261"/>
      <c r="BO161" s="261"/>
      <c r="BP161" s="261"/>
      <c r="BQ161" s="261"/>
      <c r="BR161" s="261"/>
      <c r="BS161" s="261"/>
      <c r="BT161" s="261"/>
      <c r="BU161" s="261"/>
      <c r="BV161" s="261"/>
      <c r="BW161" s="261"/>
      <c r="BX161" s="261"/>
      <c r="BY161" s="261"/>
      <c r="BZ161" s="261"/>
      <c r="CA161" s="261"/>
      <c r="CB161" s="261"/>
      <c r="CC161" s="261"/>
      <c r="CD161" s="261"/>
      <c r="CE161" s="261"/>
      <c r="CF161" s="261"/>
      <c r="CG161" s="261"/>
      <c r="CH161" s="261"/>
      <c r="CI161" s="261"/>
      <c r="CJ161" s="261"/>
      <c r="CK161" s="261"/>
      <c r="CL161" s="261"/>
      <c r="CM161" s="261"/>
      <c r="CN161" s="261"/>
      <c r="CO161" s="261"/>
      <c r="CP161" s="261"/>
      <c r="CQ161" s="261"/>
      <c r="CR161" s="261"/>
      <c r="CS161" s="261"/>
      <c r="CT161" s="261"/>
      <c r="CU161" s="261"/>
      <c r="CV161" s="261"/>
      <c r="CW161" s="261"/>
      <c r="CX161" s="261"/>
      <c r="CY161" s="261"/>
      <c r="CZ161" s="261"/>
      <c r="DA161" s="261"/>
      <c r="DB161" s="261"/>
      <c r="DC161" s="261"/>
      <c r="DD161" s="261"/>
      <c r="DE161" s="261"/>
      <c r="DF161" s="261"/>
      <c r="DG161" s="261"/>
      <c r="DH161" s="261"/>
      <c r="DI161" s="261"/>
      <c r="DJ161" s="261"/>
      <c r="DK161" s="261"/>
      <c r="DL161" s="261"/>
    </row>
    <row r="162" spans="1:116" x14ac:dyDescent="0.25">
      <c r="A162" s="262" t="s">
        <v>8918</v>
      </c>
      <c r="B162" s="263" t="s">
        <v>8919</v>
      </c>
      <c r="C162" s="266">
        <v>0</v>
      </c>
      <c r="D162" s="267">
        <v>13</v>
      </c>
      <c r="E162" s="266">
        <v>0</v>
      </c>
      <c r="F162" s="266" t="s">
        <v>14</v>
      </c>
      <c r="G162" s="266">
        <v>0.54654479749999996</v>
      </c>
      <c r="H162" s="266">
        <v>56.3</v>
      </c>
      <c r="I162" s="267">
        <v>0</v>
      </c>
      <c r="J162" s="267" t="str">
        <f>IFERROR(VLOOKUP($B162,'Core Indicators'!$E$3:$EU$906,147,FALSE),"x")</f>
        <v>x</v>
      </c>
      <c r="K162" s="268">
        <v>-0.67970234159999998</v>
      </c>
      <c r="L162" s="266" t="s">
        <v>14</v>
      </c>
      <c r="M162" s="267">
        <v>84</v>
      </c>
      <c r="N162" s="267">
        <v>46</v>
      </c>
      <c r="O162" s="267" t="str">
        <f>IFERROR(VLOOKUP(B162,'Core Indicators'!$E$3:$G$9906,3,FALSE),"x")</f>
        <v>x</v>
      </c>
      <c r="P162" s="267">
        <v>960</v>
      </c>
      <c r="Q162" s="261"/>
      <c r="R162" s="261"/>
      <c r="S162" s="261"/>
      <c r="T162" s="261"/>
      <c r="U162" s="261"/>
      <c r="V162" s="261"/>
      <c r="W162" s="261"/>
      <c r="X162" s="261"/>
      <c r="Y162" s="261"/>
      <c r="Z162" s="261"/>
      <c r="AA162" s="261"/>
      <c r="AB162" s="261"/>
      <c r="AC162" s="261"/>
      <c r="AD162" s="261"/>
      <c r="AE162" s="261"/>
      <c r="AF162" s="261"/>
      <c r="AG162" s="261"/>
      <c r="AH162" s="261"/>
      <c r="AI162" s="261"/>
      <c r="AJ162" s="261"/>
      <c r="AK162" s="261"/>
      <c r="AL162" s="261"/>
      <c r="AM162" s="261"/>
      <c r="AN162" s="261"/>
      <c r="AO162" s="261"/>
      <c r="AP162" s="261"/>
      <c r="AQ162" s="261"/>
      <c r="AR162" s="261"/>
      <c r="AS162" s="261"/>
      <c r="AT162" s="261"/>
      <c r="AU162" s="261"/>
      <c r="AV162" s="261"/>
      <c r="AW162" s="261"/>
      <c r="AX162" s="261"/>
      <c r="AY162" s="261"/>
      <c r="AZ162" s="261"/>
      <c r="BA162" s="261"/>
      <c r="BB162" s="261"/>
      <c r="BC162" s="261"/>
      <c r="BD162" s="261"/>
      <c r="BE162" s="261"/>
      <c r="BF162" s="261"/>
      <c r="BG162" s="261"/>
      <c r="BH162" s="261"/>
      <c r="BI162" s="261"/>
      <c r="BJ162" s="261"/>
      <c r="BK162" s="261"/>
      <c r="BL162" s="261"/>
      <c r="BM162" s="261"/>
      <c r="BN162" s="261"/>
      <c r="BO162" s="261"/>
      <c r="BP162" s="261"/>
      <c r="BQ162" s="261"/>
      <c r="BR162" s="261"/>
      <c r="BS162" s="261"/>
      <c r="BT162" s="261"/>
      <c r="BU162" s="261"/>
      <c r="BV162" s="261"/>
      <c r="BW162" s="261"/>
      <c r="BX162" s="261"/>
      <c r="BY162" s="261"/>
      <c r="BZ162" s="261"/>
      <c r="CA162" s="261"/>
      <c r="CB162" s="261"/>
      <c r="CC162" s="261"/>
      <c r="CD162" s="261"/>
      <c r="CE162" s="261"/>
      <c r="CF162" s="261"/>
      <c r="CG162" s="261"/>
      <c r="CH162" s="261"/>
      <c r="CI162" s="261"/>
      <c r="CJ162" s="261"/>
      <c r="CK162" s="261"/>
      <c r="CL162" s="261"/>
      <c r="CM162" s="261"/>
      <c r="CN162" s="261"/>
      <c r="CO162" s="261"/>
      <c r="CP162" s="261"/>
      <c r="CQ162" s="261"/>
      <c r="CR162" s="261"/>
      <c r="CS162" s="261"/>
      <c r="CT162" s="261"/>
      <c r="CU162" s="261"/>
      <c r="CV162" s="261"/>
      <c r="CW162" s="261"/>
      <c r="CX162" s="261"/>
      <c r="CY162" s="261"/>
      <c r="CZ162" s="261"/>
      <c r="DA162" s="261"/>
      <c r="DB162" s="261"/>
      <c r="DC162" s="261"/>
      <c r="DD162" s="261"/>
      <c r="DE162" s="261"/>
      <c r="DF162" s="261"/>
      <c r="DG162" s="261"/>
      <c r="DH162" s="261"/>
      <c r="DI162" s="261"/>
      <c r="DJ162" s="261"/>
      <c r="DK162" s="261"/>
      <c r="DL162" s="261"/>
    </row>
    <row r="163" spans="1:116" x14ac:dyDescent="0.25">
      <c r="A163" s="262" t="s">
        <v>8920</v>
      </c>
      <c r="B163" s="263" t="s">
        <v>8921</v>
      </c>
      <c r="C163" s="266">
        <v>0.77306485170000006</v>
      </c>
      <c r="D163" s="267">
        <v>12</v>
      </c>
      <c r="E163" s="266">
        <v>0</v>
      </c>
      <c r="F163" s="266" t="s">
        <v>14</v>
      </c>
      <c r="G163" s="266">
        <v>0.46510644940000001</v>
      </c>
      <c r="H163" s="266">
        <v>57.9</v>
      </c>
      <c r="I163" s="267">
        <v>0</v>
      </c>
      <c r="J163" s="267" t="str">
        <f>IFERROR(VLOOKUP($B163,'Core Indicators'!$E$3:$EU$906,147,FALSE),"x")</f>
        <v>x</v>
      </c>
      <c r="K163" s="268">
        <v>-5.9651225799999999E-2</v>
      </c>
      <c r="L163" s="266" t="s">
        <v>14</v>
      </c>
      <c r="M163" s="267">
        <v>75</v>
      </c>
      <c r="N163" s="267">
        <v>44</v>
      </c>
      <c r="O163" s="267" t="str">
        <f>IFERROR(VLOOKUP(B163,'Core Indicators'!$E$3:$G$9906,3,FALSE),"x")</f>
        <v>x</v>
      </c>
      <c r="P163" s="267">
        <v>156000</v>
      </c>
      <c r="Q163" s="261"/>
      <c r="R163" s="261"/>
      <c r="S163" s="261"/>
      <c r="T163" s="261"/>
      <c r="U163" s="261"/>
      <c r="V163" s="261"/>
      <c r="W163" s="261"/>
      <c r="X163" s="261"/>
      <c r="Y163" s="261"/>
      <c r="Z163" s="261"/>
      <c r="AA163" s="261"/>
      <c r="AB163" s="261"/>
      <c r="AC163" s="261"/>
      <c r="AD163" s="261"/>
      <c r="AE163" s="261"/>
      <c r="AF163" s="261"/>
      <c r="AG163" s="261"/>
      <c r="AH163" s="261"/>
      <c r="AI163" s="261"/>
      <c r="AJ163" s="261"/>
      <c r="AK163" s="261"/>
      <c r="AL163" s="261"/>
      <c r="AM163" s="261"/>
      <c r="AN163" s="261"/>
      <c r="AO163" s="261"/>
      <c r="AP163" s="261"/>
      <c r="AQ163" s="261"/>
      <c r="AR163" s="261"/>
      <c r="AS163" s="261"/>
      <c r="AT163" s="261"/>
      <c r="AU163" s="261"/>
      <c r="AV163" s="261"/>
      <c r="AW163" s="261"/>
      <c r="AX163" s="261"/>
      <c r="AY163" s="261"/>
      <c r="AZ163" s="261"/>
      <c r="BA163" s="261"/>
      <c r="BB163" s="261"/>
      <c r="BC163" s="261"/>
      <c r="BD163" s="261"/>
      <c r="BE163" s="261"/>
      <c r="BF163" s="261"/>
      <c r="BG163" s="261"/>
      <c r="BH163" s="261"/>
      <c r="BI163" s="261"/>
      <c r="BJ163" s="261"/>
      <c r="BK163" s="261"/>
      <c r="BL163" s="261"/>
      <c r="BM163" s="261"/>
      <c r="BN163" s="261"/>
      <c r="BO163" s="261"/>
      <c r="BP163" s="261"/>
      <c r="BQ163" s="261"/>
      <c r="BR163" s="261"/>
      <c r="BS163" s="261"/>
      <c r="BT163" s="261"/>
      <c r="BU163" s="261"/>
      <c r="BV163" s="261"/>
      <c r="BW163" s="261"/>
      <c r="BX163" s="261"/>
      <c r="BY163" s="261"/>
      <c r="BZ163" s="261"/>
      <c r="CA163" s="261"/>
      <c r="CB163" s="261"/>
      <c r="CC163" s="261"/>
      <c r="CD163" s="261"/>
      <c r="CE163" s="261"/>
      <c r="CF163" s="261"/>
      <c r="CG163" s="261"/>
      <c r="CH163" s="261"/>
      <c r="CI163" s="261"/>
      <c r="CJ163" s="261"/>
      <c r="CK163" s="261"/>
      <c r="CL163" s="261"/>
      <c r="CM163" s="261"/>
      <c r="CN163" s="261"/>
      <c r="CO163" s="261"/>
      <c r="CP163" s="261"/>
      <c r="CQ163" s="261"/>
      <c r="CR163" s="261"/>
      <c r="CS163" s="261"/>
      <c r="CT163" s="261"/>
      <c r="CU163" s="261"/>
      <c r="CV163" s="261"/>
      <c r="CW163" s="261"/>
      <c r="CX163" s="261"/>
      <c r="CY163" s="261"/>
      <c r="CZ163" s="261"/>
      <c r="DA163" s="261"/>
      <c r="DB163" s="261"/>
      <c r="DC163" s="261"/>
      <c r="DD163" s="261"/>
      <c r="DE163" s="261"/>
      <c r="DF163" s="261"/>
      <c r="DG163" s="261"/>
      <c r="DH163" s="261"/>
      <c r="DI163" s="261"/>
      <c r="DJ163" s="261"/>
      <c r="DK163" s="261"/>
      <c r="DL163" s="261"/>
    </row>
    <row r="164" spans="1:116" x14ac:dyDescent="0.25">
      <c r="A164" s="262" t="s">
        <v>1970</v>
      </c>
      <c r="B164" s="263" t="s">
        <v>8922</v>
      </c>
      <c r="C164" s="266">
        <v>0.34016300849999997</v>
      </c>
      <c r="D164" s="267">
        <v>10</v>
      </c>
      <c r="E164" s="266">
        <v>0.19400000000000001</v>
      </c>
      <c r="F164" s="266">
        <v>8.65</v>
      </c>
      <c r="G164" s="266">
        <v>0.18995812400000001</v>
      </c>
      <c r="H164" s="266">
        <v>25</v>
      </c>
      <c r="I164" s="267">
        <v>1</v>
      </c>
      <c r="J164" s="267">
        <f>IFERROR(VLOOKUP($B164,'Core Indicators'!$E$3:$EU$906,147,FALSE),"x")</f>
        <v>0</v>
      </c>
      <c r="K164" s="268">
        <v>0.55673569439999993</v>
      </c>
      <c r="L164" s="266">
        <v>8</v>
      </c>
      <c r="M164" s="267">
        <v>88</v>
      </c>
      <c r="N164" s="267">
        <v>50</v>
      </c>
      <c r="O164" s="267">
        <f>IFERROR(VLOOKUP(B164,'Core Indicators'!$E$3:$G$9906,3,FALSE),"x")</f>
        <v>5814000</v>
      </c>
      <c r="P164" s="267">
        <v>48086</v>
      </c>
      <c r="Q164" s="261"/>
      <c r="R164" s="261"/>
      <c r="S164" s="261"/>
      <c r="T164" s="261"/>
      <c r="U164" s="261"/>
      <c r="V164" s="261"/>
      <c r="W164" s="261"/>
      <c r="X164" s="261"/>
      <c r="Y164" s="261"/>
      <c r="Z164" s="261"/>
      <c r="AA164" s="261"/>
      <c r="AB164" s="261"/>
      <c r="AC164" s="261"/>
      <c r="AD164" s="261"/>
      <c r="AE164" s="261"/>
      <c r="AF164" s="261"/>
      <c r="AG164" s="261"/>
      <c r="AH164" s="261"/>
      <c r="AI164" s="261"/>
      <c r="AJ164" s="261"/>
      <c r="AK164" s="261"/>
      <c r="AL164" s="261"/>
      <c r="AM164" s="261"/>
      <c r="AN164" s="261"/>
      <c r="AO164" s="261"/>
      <c r="AP164" s="261"/>
      <c r="AQ164" s="261"/>
      <c r="AR164" s="261"/>
      <c r="AS164" s="261"/>
      <c r="AT164" s="261"/>
      <c r="AU164" s="261"/>
      <c r="AV164" s="261"/>
      <c r="AW164" s="261"/>
      <c r="AX164" s="261"/>
      <c r="AY164" s="261"/>
      <c r="AZ164" s="261"/>
      <c r="BA164" s="261"/>
      <c r="BB164" s="261"/>
      <c r="BC164" s="261"/>
      <c r="BD164" s="261"/>
      <c r="BE164" s="261"/>
      <c r="BF164" s="261"/>
      <c r="BG164" s="261"/>
      <c r="BH164" s="261"/>
      <c r="BI164" s="261"/>
      <c r="BJ164" s="261"/>
      <c r="BK164" s="261"/>
      <c r="BL164" s="261"/>
      <c r="BM164" s="261"/>
      <c r="BN164" s="261"/>
      <c r="BO164" s="261"/>
      <c r="BP164" s="261"/>
      <c r="BQ164" s="261"/>
      <c r="BR164" s="261"/>
      <c r="BS164" s="261"/>
      <c r="BT164" s="261"/>
      <c r="BU164" s="261"/>
      <c r="BV164" s="261"/>
      <c r="BW164" s="261"/>
      <c r="BX164" s="261"/>
      <c r="BY164" s="261"/>
      <c r="BZ164" s="261"/>
      <c r="CA164" s="261"/>
      <c r="CB164" s="261"/>
      <c r="CC164" s="261"/>
      <c r="CD164" s="261"/>
      <c r="CE164" s="261"/>
      <c r="CF164" s="261"/>
      <c r="CG164" s="261"/>
      <c r="CH164" s="261"/>
      <c r="CI164" s="261"/>
      <c r="CJ164" s="261"/>
      <c r="CK164" s="261"/>
      <c r="CL164" s="261"/>
      <c r="CM164" s="261"/>
      <c r="CN164" s="261"/>
      <c r="CO164" s="261"/>
      <c r="CP164" s="261"/>
      <c r="CQ164" s="261"/>
      <c r="CR164" s="261"/>
      <c r="CS164" s="261"/>
      <c r="CT164" s="261"/>
      <c r="CU164" s="261"/>
      <c r="CV164" s="261"/>
      <c r="CW164" s="261"/>
      <c r="CX164" s="261"/>
      <c r="CY164" s="261"/>
      <c r="CZ164" s="261"/>
      <c r="DA164" s="261"/>
      <c r="DB164" s="261"/>
      <c r="DC164" s="261"/>
      <c r="DD164" s="261"/>
      <c r="DE164" s="261"/>
      <c r="DF164" s="261"/>
      <c r="DG164" s="261"/>
      <c r="DH164" s="261"/>
      <c r="DI164" s="261"/>
      <c r="DJ164" s="261"/>
      <c r="DK164" s="261"/>
      <c r="DL164" s="261"/>
    </row>
    <row r="165" spans="1:116" x14ac:dyDescent="0.25">
      <c r="A165" s="262" t="s">
        <v>8923</v>
      </c>
      <c r="B165" s="263" t="s">
        <v>8924</v>
      </c>
      <c r="C165" s="266">
        <v>0.30942659909999998</v>
      </c>
      <c r="D165" s="267">
        <v>13</v>
      </c>
      <c r="E165" s="266">
        <v>5.33E-2</v>
      </c>
      <c r="F165" s="266">
        <v>9.15</v>
      </c>
      <c r="G165" s="266">
        <v>6.8603414500000001E-2</v>
      </c>
      <c r="H165" s="266">
        <v>24.6</v>
      </c>
      <c r="I165" s="267">
        <v>0</v>
      </c>
      <c r="J165" s="267" t="str">
        <f>IFERROR(VLOOKUP($B165,'Core Indicators'!$E$3:$EU$906,147,FALSE),"x")</f>
        <v>x</v>
      </c>
      <c r="K165" s="268">
        <v>1.1184208392999999</v>
      </c>
      <c r="L165" s="266">
        <v>9</v>
      </c>
      <c r="M165" s="267">
        <v>94</v>
      </c>
      <c r="N165" s="267">
        <v>60</v>
      </c>
      <c r="O165" s="267" t="str">
        <f>IFERROR(VLOOKUP(B165,'Core Indicators'!$E$3:$G$9906,3,FALSE),"x")</f>
        <v>x</v>
      </c>
      <c r="P165" s="267">
        <v>20140</v>
      </c>
      <c r="Q165" s="261"/>
      <c r="R165" s="261"/>
      <c r="S165" s="261"/>
      <c r="T165" s="261"/>
      <c r="U165" s="261"/>
      <c r="V165" s="261"/>
      <c r="W165" s="261"/>
      <c r="X165" s="261"/>
      <c r="Y165" s="261"/>
      <c r="Z165" s="261"/>
      <c r="AA165" s="261"/>
      <c r="AB165" s="261"/>
      <c r="AC165" s="261"/>
      <c r="AD165" s="261"/>
      <c r="AE165" s="261"/>
      <c r="AF165" s="261"/>
      <c r="AG165" s="261"/>
      <c r="AH165" s="261"/>
      <c r="AI165" s="261"/>
      <c r="AJ165" s="261"/>
      <c r="AK165" s="261"/>
      <c r="AL165" s="261"/>
      <c r="AM165" s="261"/>
      <c r="AN165" s="261"/>
      <c r="AO165" s="261"/>
      <c r="AP165" s="261"/>
      <c r="AQ165" s="261"/>
      <c r="AR165" s="261"/>
      <c r="AS165" s="261"/>
      <c r="AT165" s="261"/>
      <c r="AU165" s="261"/>
      <c r="AV165" s="261"/>
      <c r="AW165" s="261"/>
      <c r="AX165" s="261"/>
      <c r="AY165" s="261"/>
      <c r="AZ165" s="261"/>
      <c r="BA165" s="261"/>
      <c r="BB165" s="261"/>
      <c r="BC165" s="261"/>
      <c r="BD165" s="261"/>
      <c r="BE165" s="261"/>
      <c r="BF165" s="261"/>
      <c r="BG165" s="261"/>
      <c r="BH165" s="261"/>
      <c r="BI165" s="261"/>
      <c r="BJ165" s="261"/>
      <c r="BK165" s="261"/>
      <c r="BL165" s="261"/>
      <c r="BM165" s="261"/>
      <c r="BN165" s="261"/>
      <c r="BO165" s="261"/>
      <c r="BP165" s="261"/>
      <c r="BQ165" s="261"/>
      <c r="BR165" s="261"/>
      <c r="BS165" s="261"/>
      <c r="BT165" s="261"/>
      <c r="BU165" s="261"/>
      <c r="BV165" s="261"/>
      <c r="BW165" s="261"/>
      <c r="BX165" s="261"/>
      <c r="BY165" s="261"/>
      <c r="BZ165" s="261"/>
      <c r="CA165" s="261"/>
      <c r="CB165" s="261"/>
      <c r="CC165" s="261"/>
      <c r="CD165" s="261"/>
      <c r="CE165" s="261"/>
      <c r="CF165" s="261"/>
      <c r="CG165" s="261"/>
      <c r="CH165" s="261"/>
      <c r="CI165" s="261"/>
      <c r="CJ165" s="261"/>
      <c r="CK165" s="261"/>
      <c r="CL165" s="261"/>
      <c r="CM165" s="261"/>
      <c r="CN165" s="261"/>
      <c r="CO165" s="261"/>
      <c r="CP165" s="261"/>
      <c r="CQ165" s="261"/>
      <c r="CR165" s="261"/>
      <c r="CS165" s="261"/>
      <c r="CT165" s="261"/>
      <c r="CU165" s="261"/>
      <c r="CV165" s="261"/>
      <c r="CW165" s="261"/>
      <c r="CX165" s="261"/>
      <c r="CY165" s="261"/>
      <c r="CZ165" s="261"/>
      <c r="DA165" s="261"/>
      <c r="DB165" s="261"/>
      <c r="DC165" s="261"/>
      <c r="DD165" s="261"/>
      <c r="DE165" s="261"/>
      <c r="DF165" s="261"/>
      <c r="DG165" s="261"/>
      <c r="DH165" s="261"/>
      <c r="DI165" s="261"/>
      <c r="DJ165" s="261"/>
      <c r="DK165" s="261"/>
      <c r="DL165" s="261"/>
    </row>
    <row r="166" spans="1:116" x14ac:dyDescent="0.25">
      <c r="A166" s="262" t="s">
        <v>8925</v>
      </c>
      <c r="B166" s="263" t="s">
        <v>8926</v>
      </c>
      <c r="C166" s="266">
        <v>0</v>
      </c>
      <c r="D166" s="267">
        <v>12</v>
      </c>
      <c r="E166" s="266">
        <v>0</v>
      </c>
      <c r="F166" s="266" t="s">
        <v>14</v>
      </c>
      <c r="G166" s="266">
        <v>4.0217716600000002E-2</v>
      </c>
      <c r="H166" s="266">
        <v>30</v>
      </c>
      <c r="I166" s="267">
        <v>3</v>
      </c>
      <c r="J166" s="267" t="str">
        <f>IFERROR(VLOOKUP($B166,'Core Indicators'!$E$3:$EU$906,147,FALSE),"x")</f>
        <v>x</v>
      </c>
      <c r="K166" s="268">
        <v>1.9065259695000001</v>
      </c>
      <c r="L166" s="266" t="s">
        <v>14</v>
      </c>
      <c r="M166" s="267">
        <v>100</v>
      </c>
      <c r="N166" s="267">
        <v>85</v>
      </c>
      <c r="O166" s="267" t="str">
        <f>IFERROR(VLOOKUP(B166,'Core Indicators'!$E$3:$G$9906,3,FALSE),"x")</f>
        <v>x</v>
      </c>
      <c r="P166" s="267">
        <v>407310</v>
      </c>
      <c r="Q166" s="261"/>
      <c r="R166" s="261"/>
      <c r="S166" s="261"/>
      <c r="T166" s="261"/>
      <c r="U166" s="261"/>
      <c r="V166" s="261"/>
      <c r="W166" s="261"/>
      <c r="X166" s="261"/>
      <c r="Y166" s="261"/>
      <c r="Z166" s="261"/>
      <c r="AA166" s="261"/>
      <c r="AB166" s="261"/>
      <c r="AC166" s="261"/>
      <c r="AD166" s="261"/>
      <c r="AE166" s="261"/>
      <c r="AF166" s="261"/>
      <c r="AG166" s="261"/>
      <c r="AH166" s="261"/>
      <c r="AI166" s="261"/>
      <c r="AJ166" s="261"/>
      <c r="AK166" s="261"/>
      <c r="AL166" s="261"/>
      <c r="AM166" s="261"/>
      <c r="AN166" s="261"/>
      <c r="AO166" s="261"/>
      <c r="AP166" s="261"/>
      <c r="AQ166" s="261"/>
      <c r="AR166" s="261"/>
      <c r="AS166" s="261"/>
      <c r="AT166" s="261"/>
      <c r="AU166" s="261"/>
      <c r="AV166" s="261"/>
      <c r="AW166" s="261"/>
      <c r="AX166" s="261"/>
      <c r="AY166" s="261"/>
      <c r="AZ166" s="261"/>
      <c r="BA166" s="261"/>
      <c r="BB166" s="261"/>
      <c r="BC166" s="261"/>
      <c r="BD166" s="261"/>
      <c r="BE166" s="261"/>
      <c r="BF166" s="261"/>
      <c r="BG166" s="261"/>
      <c r="BH166" s="261"/>
      <c r="BI166" s="261"/>
      <c r="BJ166" s="261"/>
      <c r="BK166" s="261"/>
      <c r="BL166" s="261"/>
      <c r="BM166" s="261"/>
      <c r="BN166" s="261"/>
      <c r="BO166" s="261"/>
      <c r="BP166" s="261"/>
      <c r="BQ166" s="261"/>
      <c r="BR166" s="261"/>
      <c r="BS166" s="261"/>
      <c r="BT166" s="261"/>
      <c r="BU166" s="261"/>
      <c r="BV166" s="261"/>
      <c r="BW166" s="261"/>
      <c r="BX166" s="261"/>
      <c r="BY166" s="261"/>
      <c r="BZ166" s="261"/>
      <c r="CA166" s="261"/>
      <c r="CB166" s="261"/>
      <c r="CC166" s="261"/>
      <c r="CD166" s="261"/>
      <c r="CE166" s="261"/>
      <c r="CF166" s="261"/>
      <c r="CG166" s="261"/>
      <c r="CH166" s="261"/>
      <c r="CI166" s="261"/>
      <c r="CJ166" s="261"/>
      <c r="CK166" s="261"/>
      <c r="CL166" s="261"/>
      <c r="CM166" s="261"/>
      <c r="CN166" s="261"/>
      <c r="CO166" s="261"/>
      <c r="CP166" s="261"/>
      <c r="CQ166" s="261"/>
      <c r="CR166" s="261"/>
      <c r="CS166" s="261"/>
      <c r="CT166" s="261"/>
      <c r="CU166" s="261"/>
      <c r="CV166" s="261"/>
      <c r="CW166" s="261"/>
      <c r="CX166" s="261"/>
      <c r="CY166" s="261"/>
      <c r="CZ166" s="261"/>
      <c r="DA166" s="261"/>
      <c r="DB166" s="261"/>
      <c r="DC166" s="261"/>
      <c r="DD166" s="261"/>
      <c r="DE166" s="261"/>
      <c r="DF166" s="261"/>
      <c r="DG166" s="261"/>
      <c r="DH166" s="261"/>
      <c r="DI166" s="261"/>
      <c r="DJ166" s="261"/>
      <c r="DK166" s="261"/>
      <c r="DL166" s="261"/>
    </row>
    <row r="167" spans="1:116" x14ac:dyDescent="0.25">
      <c r="A167" s="262" t="s">
        <v>944</v>
      </c>
      <c r="B167" s="263" t="s">
        <v>8927</v>
      </c>
      <c r="C167" s="266">
        <v>0</v>
      </c>
      <c r="D167" s="267">
        <v>5</v>
      </c>
      <c r="E167" s="266">
        <v>0</v>
      </c>
      <c r="F167" s="266">
        <v>3.5833333333000001</v>
      </c>
      <c r="G167" s="266">
        <v>0.57860936750000003</v>
      </c>
      <c r="H167" s="266">
        <v>54.6</v>
      </c>
      <c r="I167" s="267">
        <v>3</v>
      </c>
      <c r="J167" s="267">
        <f>IFERROR(VLOOKUP($B167,'Core Indicators'!$E$3:$EU$906,147,FALSE),"x")</f>
        <v>0</v>
      </c>
      <c r="K167" s="268">
        <v>-0.50188273189999999</v>
      </c>
      <c r="L167" s="266">
        <v>2.5</v>
      </c>
      <c r="M167" s="267">
        <v>19</v>
      </c>
      <c r="N167" s="267">
        <v>34</v>
      </c>
      <c r="O167" s="267">
        <f>IFERROR(VLOOKUP(B167,'Core Indicators'!$E$3:$G$9906,3,FALSE),"x")</f>
        <v>1209000</v>
      </c>
      <c r="P167" s="267">
        <v>17200</v>
      </c>
      <c r="Q167" s="261"/>
      <c r="R167" s="261"/>
      <c r="S167" s="261"/>
      <c r="T167" s="261"/>
      <c r="U167" s="261"/>
      <c r="V167" s="261"/>
      <c r="W167" s="261"/>
      <c r="X167" s="261"/>
      <c r="Y167" s="261"/>
      <c r="Z167" s="261"/>
      <c r="AA167" s="261"/>
      <c r="AB167" s="261"/>
      <c r="AC167" s="261"/>
      <c r="AD167" s="261"/>
      <c r="AE167" s="261"/>
      <c r="AF167" s="261"/>
      <c r="AG167" s="261"/>
      <c r="AH167" s="261"/>
      <c r="AI167" s="261"/>
      <c r="AJ167" s="261"/>
      <c r="AK167" s="261"/>
      <c r="AL167" s="261"/>
      <c r="AM167" s="261"/>
      <c r="AN167" s="261"/>
      <c r="AO167" s="261"/>
      <c r="AP167" s="261"/>
      <c r="AQ167" s="261"/>
      <c r="AR167" s="261"/>
      <c r="AS167" s="261"/>
      <c r="AT167" s="261"/>
      <c r="AU167" s="261"/>
      <c r="AV167" s="261"/>
      <c r="AW167" s="261"/>
      <c r="AX167" s="261"/>
      <c r="AY167" s="261"/>
      <c r="AZ167" s="261"/>
      <c r="BA167" s="261"/>
      <c r="BB167" s="261"/>
      <c r="BC167" s="261"/>
      <c r="BD167" s="261"/>
      <c r="BE167" s="261"/>
      <c r="BF167" s="261"/>
      <c r="BG167" s="261"/>
      <c r="BH167" s="261"/>
      <c r="BI167" s="261"/>
      <c r="BJ167" s="261"/>
      <c r="BK167" s="261"/>
      <c r="BL167" s="261"/>
      <c r="BM167" s="261"/>
      <c r="BN167" s="261"/>
      <c r="BO167" s="261"/>
      <c r="BP167" s="261"/>
      <c r="BQ167" s="261"/>
      <c r="BR167" s="261"/>
      <c r="BS167" s="261"/>
      <c r="BT167" s="261"/>
      <c r="BU167" s="261"/>
      <c r="BV167" s="261"/>
      <c r="BW167" s="261"/>
      <c r="BX167" s="261"/>
      <c r="BY167" s="261"/>
      <c r="BZ167" s="261"/>
      <c r="CA167" s="261"/>
      <c r="CB167" s="261"/>
      <c r="CC167" s="261"/>
      <c r="CD167" s="261"/>
      <c r="CE167" s="261"/>
      <c r="CF167" s="261"/>
      <c r="CG167" s="261"/>
      <c r="CH167" s="261"/>
      <c r="CI167" s="261"/>
      <c r="CJ167" s="261"/>
      <c r="CK167" s="261"/>
      <c r="CL167" s="261"/>
      <c r="CM167" s="261"/>
      <c r="CN167" s="261"/>
      <c r="CO167" s="261"/>
      <c r="CP167" s="261"/>
      <c r="CQ167" s="261"/>
      <c r="CR167" s="261"/>
      <c r="CS167" s="261"/>
      <c r="CT167" s="261"/>
      <c r="CU167" s="261"/>
      <c r="CV167" s="261"/>
      <c r="CW167" s="261"/>
      <c r="CX167" s="261"/>
      <c r="CY167" s="261"/>
      <c r="CZ167" s="261"/>
      <c r="DA167" s="261"/>
      <c r="DB167" s="261"/>
      <c r="DC167" s="261"/>
      <c r="DD167" s="261"/>
      <c r="DE167" s="261"/>
      <c r="DF167" s="261"/>
      <c r="DG167" s="261"/>
      <c r="DH167" s="261"/>
      <c r="DI167" s="261"/>
      <c r="DJ167" s="261"/>
      <c r="DK167" s="261"/>
      <c r="DL167" s="261"/>
    </row>
    <row r="168" spans="1:116" x14ac:dyDescent="0.25">
      <c r="A168" s="262" t="s">
        <v>8928</v>
      </c>
      <c r="B168" s="263" t="s">
        <v>8929</v>
      </c>
      <c r="C168" s="266">
        <v>0</v>
      </c>
      <c r="D168" s="267">
        <v>8</v>
      </c>
      <c r="E168" s="266">
        <v>0</v>
      </c>
      <c r="F168" s="266" t="s">
        <v>14</v>
      </c>
      <c r="G168" s="266" t="s">
        <v>14</v>
      </c>
      <c r="H168" s="266">
        <v>32.1</v>
      </c>
      <c r="I168" s="267">
        <v>0</v>
      </c>
      <c r="J168" s="267" t="str">
        <f>IFERROR(VLOOKUP($B168,'Core Indicators'!$E$3:$EU$906,147,FALSE),"x")</f>
        <v>x</v>
      </c>
      <c r="K168" s="268">
        <v>0.17143608630000001</v>
      </c>
      <c r="L168" s="266" t="s">
        <v>14</v>
      </c>
      <c r="M168" s="267">
        <v>72</v>
      </c>
      <c r="N168" s="267">
        <v>66</v>
      </c>
      <c r="O168" s="267" t="str">
        <f>IFERROR(VLOOKUP(B168,'Core Indicators'!$E$3:$G$9906,3,FALSE),"x")</f>
        <v>x</v>
      </c>
      <c r="P168" s="267">
        <v>460</v>
      </c>
      <c r="Q168" s="261"/>
      <c r="R168" s="261"/>
      <c r="S168" s="261"/>
      <c r="T168" s="261"/>
      <c r="U168" s="261"/>
      <c r="V168" s="261"/>
      <c r="W168" s="261"/>
      <c r="X168" s="261"/>
      <c r="Y168" s="261"/>
      <c r="Z168" s="261"/>
      <c r="AA168" s="261"/>
      <c r="AB168" s="261"/>
      <c r="AC168" s="261"/>
      <c r="AD168" s="261"/>
      <c r="AE168" s="261"/>
      <c r="AF168" s="261"/>
      <c r="AG168" s="261"/>
      <c r="AH168" s="261"/>
      <c r="AI168" s="261"/>
      <c r="AJ168" s="261"/>
      <c r="AK168" s="261"/>
      <c r="AL168" s="261"/>
      <c r="AM168" s="261"/>
      <c r="AN168" s="261"/>
      <c r="AO168" s="261"/>
      <c r="AP168" s="261"/>
      <c r="AQ168" s="261"/>
      <c r="AR168" s="261"/>
      <c r="AS168" s="261"/>
      <c r="AT168" s="261"/>
      <c r="AU168" s="261"/>
      <c r="AV168" s="261"/>
      <c r="AW168" s="261"/>
      <c r="AX168" s="261"/>
      <c r="AY168" s="261"/>
      <c r="AZ168" s="261"/>
      <c r="BA168" s="261"/>
      <c r="BB168" s="261"/>
      <c r="BC168" s="261"/>
      <c r="BD168" s="261"/>
      <c r="BE168" s="261"/>
      <c r="BF168" s="261"/>
      <c r="BG168" s="261"/>
      <c r="BH168" s="261"/>
      <c r="BI168" s="261"/>
      <c r="BJ168" s="261"/>
      <c r="BK168" s="261"/>
      <c r="BL168" s="261"/>
      <c r="BM168" s="261"/>
      <c r="BN168" s="261"/>
      <c r="BO168" s="261"/>
      <c r="BP168" s="261"/>
      <c r="BQ168" s="261"/>
      <c r="BR168" s="261"/>
      <c r="BS168" s="261"/>
      <c r="BT168" s="261"/>
      <c r="BU168" s="261"/>
      <c r="BV168" s="261"/>
      <c r="BW168" s="261"/>
      <c r="BX168" s="261"/>
      <c r="BY168" s="261"/>
      <c r="BZ168" s="261"/>
      <c r="CA168" s="261"/>
      <c r="CB168" s="261"/>
      <c r="CC168" s="261"/>
      <c r="CD168" s="261"/>
      <c r="CE168" s="261"/>
      <c r="CF168" s="261"/>
      <c r="CG168" s="261"/>
      <c r="CH168" s="261"/>
      <c r="CI168" s="261"/>
      <c r="CJ168" s="261"/>
      <c r="CK168" s="261"/>
      <c r="CL168" s="261"/>
      <c r="CM168" s="261"/>
      <c r="CN168" s="261"/>
      <c r="CO168" s="261"/>
      <c r="CP168" s="261"/>
      <c r="CQ168" s="261"/>
      <c r="CR168" s="261"/>
      <c r="CS168" s="261"/>
      <c r="CT168" s="261"/>
      <c r="CU168" s="261"/>
      <c r="CV168" s="261"/>
      <c r="CW168" s="261"/>
      <c r="CX168" s="261"/>
      <c r="CY168" s="261"/>
      <c r="CZ168" s="261"/>
      <c r="DA168" s="261"/>
      <c r="DB168" s="261"/>
      <c r="DC168" s="261"/>
      <c r="DD168" s="261"/>
      <c r="DE168" s="261"/>
      <c r="DF168" s="261"/>
      <c r="DG168" s="261"/>
      <c r="DH168" s="261"/>
      <c r="DI168" s="261"/>
      <c r="DJ168" s="261"/>
      <c r="DK168" s="261"/>
      <c r="DL168" s="261"/>
    </row>
    <row r="169" spans="1:116" x14ac:dyDescent="0.25">
      <c r="A169" s="262" t="s">
        <v>73</v>
      </c>
      <c r="B169" s="263" t="s">
        <v>8930</v>
      </c>
      <c r="C169" s="266">
        <v>0.54330003230000001</v>
      </c>
      <c r="D169" s="267">
        <v>1</v>
      </c>
      <c r="E169" s="266">
        <v>0.85</v>
      </c>
      <c r="F169" s="266">
        <v>1.8</v>
      </c>
      <c r="G169" s="266">
        <v>0.54677704069999999</v>
      </c>
      <c r="H169" s="266">
        <v>37.5</v>
      </c>
      <c r="I169" s="267">
        <v>5</v>
      </c>
      <c r="J169" s="267">
        <f>IFERROR(VLOOKUP($B169,'Core Indicators'!$E$3:$EU$906,147,FALSE),"x")</f>
        <v>9811</v>
      </c>
      <c r="K169" s="268">
        <v>-2.0760633945000002</v>
      </c>
      <c r="L169" s="266">
        <v>1.5</v>
      </c>
      <c r="M169" s="267">
        <v>0</v>
      </c>
      <c r="N169" s="267">
        <v>13</v>
      </c>
      <c r="O169" s="267">
        <f>IFERROR(VLOOKUP(B169,'Core Indicators'!$E$3:$G$9906,3,FALSE),"x")</f>
        <v>18523000</v>
      </c>
      <c r="P169" s="267">
        <v>183630</v>
      </c>
      <c r="Q169" s="261"/>
      <c r="R169" s="261"/>
      <c r="S169" s="261"/>
      <c r="T169" s="261"/>
      <c r="U169" s="261"/>
      <c r="V169" s="261"/>
      <c r="W169" s="261"/>
      <c r="X169" s="261"/>
      <c r="Y169" s="261"/>
      <c r="Z169" s="261"/>
      <c r="AA169" s="261"/>
      <c r="AB169" s="261"/>
      <c r="AC169" s="261"/>
      <c r="AD169" s="261"/>
      <c r="AE169" s="261"/>
      <c r="AF169" s="261"/>
      <c r="AG169" s="261"/>
      <c r="AH169" s="261"/>
      <c r="AI169" s="261"/>
      <c r="AJ169" s="261"/>
      <c r="AK169" s="261"/>
      <c r="AL169" s="261"/>
      <c r="AM169" s="261"/>
      <c r="AN169" s="261"/>
      <c r="AO169" s="261"/>
      <c r="AP169" s="261"/>
      <c r="AQ169" s="261"/>
      <c r="AR169" s="261"/>
      <c r="AS169" s="261"/>
      <c r="AT169" s="261"/>
      <c r="AU169" s="261"/>
      <c r="AV169" s="261"/>
      <c r="AW169" s="261"/>
      <c r="AX169" s="261"/>
      <c r="AY169" s="261"/>
      <c r="AZ169" s="261"/>
      <c r="BA169" s="261"/>
      <c r="BB169" s="261"/>
      <c r="BC169" s="261"/>
      <c r="BD169" s="261"/>
      <c r="BE169" s="261"/>
      <c r="BF169" s="261"/>
      <c r="BG169" s="261"/>
      <c r="BH169" s="261"/>
      <c r="BI169" s="261"/>
      <c r="BJ169" s="261"/>
      <c r="BK169" s="261"/>
      <c r="BL169" s="261"/>
      <c r="BM169" s="261"/>
      <c r="BN169" s="261"/>
      <c r="BO169" s="261"/>
      <c r="BP169" s="261"/>
      <c r="BQ169" s="261"/>
      <c r="BR169" s="261"/>
      <c r="BS169" s="261"/>
      <c r="BT169" s="261"/>
      <c r="BU169" s="261"/>
      <c r="BV169" s="261"/>
      <c r="BW169" s="261"/>
      <c r="BX169" s="261"/>
      <c r="BY169" s="261"/>
      <c r="BZ169" s="261"/>
      <c r="CA169" s="261"/>
      <c r="CB169" s="261"/>
      <c r="CC169" s="261"/>
      <c r="CD169" s="261"/>
      <c r="CE169" s="261"/>
      <c r="CF169" s="261"/>
      <c r="CG169" s="261"/>
      <c r="CH169" s="261"/>
      <c r="CI169" s="261"/>
      <c r="CJ169" s="261"/>
      <c r="CK169" s="261"/>
      <c r="CL169" s="261"/>
      <c r="CM169" s="261"/>
      <c r="CN169" s="261"/>
      <c r="CO169" s="261"/>
      <c r="CP169" s="261"/>
      <c r="CQ169" s="261"/>
      <c r="CR169" s="261"/>
      <c r="CS169" s="261"/>
      <c r="CT169" s="261"/>
      <c r="CU169" s="261"/>
      <c r="CV169" s="261"/>
      <c r="CW169" s="261"/>
      <c r="CX169" s="261"/>
      <c r="CY169" s="261"/>
      <c r="CZ169" s="261"/>
      <c r="DA169" s="261"/>
      <c r="DB169" s="261"/>
      <c r="DC169" s="261"/>
      <c r="DD169" s="261"/>
      <c r="DE169" s="261"/>
      <c r="DF169" s="261"/>
      <c r="DG169" s="261"/>
      <c r="DH169" s="261"/>
      <c r="DI169" s="261"/>
      <c r="DJ169" s="261"/>
      <c r="DK169" s="261"/>
      <c r="DL169" s="261"/>
    </row>
    <row r="170" spans="1:116" x14ac:dyDescent="0.25">
      <c r="A170" s="262" t="s">
        <v>435</v>
      </c>
      <c r="B170" s="263" t="s">
        <v>8931</v>
      </c>
      <c r="C170" s="266">
        <v>0.92045000249999998</v>
      </c>
      <c r="D170" s="267">
        <v>9</v>
      </c>
      <c r="E170" s="266">
        <v>0.185</v>
      </c>
      <c r="F170" s="266">
        <v>2.9333333332999998</v>
      </c>
      <c r="G170" s="266">
        <v>0.7006806672</v>
      </c>
      <c r="H170" s="266">
        <v>43.3</v>
      </c>
      <c r="I170" s="267">
        <v>5</v>
      </c>
      <c r="J170" s="267">
        <f>IFERROR(VLOOKUP($B170,'Core Indicators'!$E$3:$EU$906,147,FALSE),"x")</f>
        <v>285</v>
      </c>
      <c r="K170" s="268">
        <v>-1.2833583355</v>
      </c>
      <c r="L170" s="266">
        <v>1.75</v>
      </c>
      <c r="M170" s="267">
        <v>17</v>
      </c>
      <c r="N170" s="267">
        <v>20</v>
      </c>
      <c r="O170" s="267">
        <f>IFERROR(VLOOKUP(B170,'Core Indicators'!$E$3:$G$9906,3,FALSE),"x")</f>
        <v>18315000</v>
      </c>
      <c r="P170" s="267">
        <v>1259200</v>
      </c>
      <c r="Q170" s="261"/>
      <c r="R170" s="261"/>
      <c r="S170" s="261"/>
      <c r="T170" s="261"/>
      <c r="U170" s="261"/>
      <c r="V170" s="261"/>
      <c r="W170" s="261"/>
      <c r="X170" s="261"/>
      <c r="Y170" s="261"/>
      <c r="Z170" s="261"/>
      <c r="AA170" s="261"/>
      <c r="AB170" s="261"/>
      <c r="AC170" s="261"/>
      <c r="AD170" s="261"/>
      <c r="AE170" s="261"/>
      <c r="AF170" s="261"/>
      <c r="AG170" s="261"/>
      <c r="AH170" s="261"/>
      <c r="AI170" s="261"/>
      <c r="AJ170" s="261"/>
      <c r="AK170" s="261"/>
      <c r="AL170" s="261"/>
      <c r="AM170" s="261"/>
      <c r="AN170" s="261"/>
      <c r="AO170" s="261"/>
      <c r="AP170" s="261"/>
      <c r="AQ170" s="261"/>
      <c r="AR170" s="261"/>
      <c r="AS170" s="261"/>
      <c r="AT170" s="261"/>
      <c r="AU170" s="261"/>
      <c r="AV170" s="261"/>
      <c r="AW170" s="261"/>
      <c r="AX170" s="261"/>
      <c r="AY170" s="261"/>
      <c r="AZ170" s="261"/>
      <c r="BA170" s="261"/>
      <c r="BB170" s="261"/>
      <c r="BC170" s="261"/>
      <c r="BD170" s="261"/>
      <c r="BE170" s="261"/>
      <c r="BF170" s="261"/>
      <c r="BG170" s="261"/>
      <c r="BH170" s="261"/>
      <c r="BI170" s="261"/>
      <c r="BJ170" s="261"/>
      <c r="BK170" s="261"/>
      <c r="BL170" s="261"/>
      <c r="BM170" s="261"/>
      <c r="BN170" s="261"/>
      <c r="BO170" s="261"/>
      <c r="BP170" s="261"/>
      <c r="BQ170" s="261"/>
      <c r="BR170" s="261"/>
      <c r="BS170" s="261"/>
      <c r="BT170" s="261"/>
      <c r="BU170" s="261"/>
      <c r="BV170" s="261"/>
      <c r="BW170" s="261"/>
      <c r="BX170" s="261"/>
      <c r="BY170" s="261"/>
      <c r="BZ170" s="261"/>
      <c r="CA170" s="261"/>
      <c r="CB170" s="261"/>
      <c r="CC170" s="261"/>
      <c r="CD170" s="261"/>
      <c r="CE170" s="261"/>
      <c r="CF170" s="261"/>
      <c r="CG170" s="261"/>
      <c r="CH170" s="261"/>
      <c r="CI170" s="261"/>
      <c r="CJ170" s="261"/>
      <c r="CK170" s="261"/>
      <c r="CL170" s="261"/>
      <c r="CM170" s="261"/>
      <c r="CN170" s="261"/>
      <c r="CO170" s="261"/>
      <c r="CP170" s="261"/>
      <c r="CQ170" s="261"/>
      <c r="CR170" s="261"/>
      <c r="CS170" s="261"/>
      <c r="CT170" s="261"/>
      <c r="CU170" s="261"/>
      <c r="CV170" s="261"/>
      <c r="CW170" s="261"/>
      <c r="CX170" s="261"/>
      <c r="CY170" s="261"/>
      <c r="CZ170" s="261"/>
      <c r="DA170" s="261"/>
      <c r="DB170" s="261"/>
      <c r="DC170" s="261"/>
      <c r="DD170" s="261"/>
      <c r="DE170" s="261"/>
      <c r="DF170" s="261"/>
      <c r="DG170" s="261"/>
      <c r="DH170" s="261"/>
      <c r="DI170" s="261"/>
      <c r="DJ170" s="261"/>
      <c r="DK170" s="261"/>
      <c r="DL170" s="261"/>
    </row>
    <row r="171" spans="1:116" x14ac:dyDescent="0.25">
      <c r="A171" s="262" t="s">
        <v>8932</v>
      </c>
      <c r="B171" s="263" t="s">
        <v>8933</v>
      </c>
      <c r="C171" s="266">
        <v>0.73349999629999996</v>
      </c>
      <c r="D171" s="267">
        <v>5</v>
      </c>
      <c r="E171" s="266">
        <v>0</v>
      </c>
      <c r="F171" s="266">
        <v>4.8666666666999996</v>
      </c>
      <c r="G171" s="266">
        <v>0.56568342780000003</v>
      </c>
      <c r="H171" s="266">
        <v>43.1</v>
      </c>
      <c r="I171" s="267">
        <v>2</v>
      </c>
      <c r="J171" s="267" t="str">
        <f>IFERROR(VLOOKUP($B171,'Core Indicators'!$E$3:$EU$906,147,FALSE),"x")</f>
        <v>x</v>
      </c>
      <c r="K171" s="268">
        <v>-0.58879667520000001</v>
      </c>
      <c r="L171" s="266">
        <v>4</v>
      </c>
      <c r="M171" s="267">
        <v>44</v>
      </c>
      <c r="N171" s="267">
        <v>29</v>
      </c>
      <c r="O171" s="267" t="str">
        <f>IFERROR(VLOOKUP(B171,'Core Indicators'!$E$3:$G$9906,3,FALSE),"x")</f>
        <v>x</v>
      </c>
      <c r="P171" s="267">
        <v>54390</v>
      </c>
      <c r="Q171" s="26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1"/>
      <c r="CD171" s="261"/>
      <c r="CE171" s="261"/>
      <c r="CF171" s="261"/>
      <c r="CG171" s="261"/>
      <c r="CH171" s="261"/>
      <c r="CI171" s="261"/>
      <c r="CJ171" s="261"/>
      <c r="CK171" s="261"/>
      <c r="CL171" s="261"/>
      <c r="CM171" s="261"/>
      <c r="CN171" s="261"/>
      <c r="CO171" s="261"/>
      <c r="CP171" s="261"/>
      <c r="CQ171" s="261"/>
      <c r="CR171" s="261"/>
      <c r="CS171" s="261"/>
      <c r="CT171" s="261"/>
      <c r="CU171" s="261"/>
      <c r="CV171" s="261"/>
      <c r="CW171" s="261"/>
      <c r="CX171" s="261"/>
      <c r="CY171" s="261"/>
      <c r="CZ171" s="261"/>
      <c r="DA171" s="261"/>
      <c r="DB171" s="261"/>
      <c r="DC171" s="261"/>
      <c r="DD171" s="261"/>
      <c r="DE171" s="261"/>
      <c r="DF171" s="261"/>
      <c r="DG171" s="261"/>
      <c r="DH171" s="261"/>
      <c r="DI171" s="261"/>
      <c r="DJ171" s="261"/>
      <c r="DK171" s="261"/>
      <c r="DL171" s="261"/>
    </row>
    <row r="172" spans="1:116" x14ac:dyDescent="0.25">
      <c r="A172" s="262" t="s">
        <v>262</v>
      </c>
      <c r="B172" s="263" t="s">
        <v>8934</v>
      </c>
      <c r="C172" s="266">
        <v>0.31875000450000002</v>
      </c>
      <c r="D172" s="267">
        <v>8</v>
      </c>
      <c r="E172" s="266">
        <v>0.05</v>
      </c>
      <c r="F172" s="266">
        <v>3.3</v>
      </c>
      <c r="G172" s="266">
        <v>0.37672290009999998</v>
      </c>
      <c r="H172" s="266">
        <v>34.9</v>
      </c>
      <c r="I172" s="267">
        <v>3</v>
      </c>
      <c r="J172" s="267">
        <f>IFERROR(VLOOKUP($B172,'Core Indicators'!$E$3:$EU$906,147,FALSE),"x")</f>
        <v>21</v>
      </c>
      <c r="K172" s="268">
        <v>0.1028815731</v>
      </c>
      <c r="L172" s="266">
        <v>3.25</v>
      </c>
      <c r="M172" s="267">
        <v>32</v>
      </c>
      <c r="N172" s="267">
        <v>36</v>
      </c>
      <c r="O172" s="267">
        <f>IFERROR(VLOOKUP(B172,'Core Indicators'!$E$3:$G$9906,3,FALSE),"x")</f>
        <v>63878000</v>
      </c>
      <c r="P172" s="267">
        <v>510890</v>
      </c>
      <c r="Q172" s="261"/>
      <c r="R172" s="261"/>
      <c r="S172" s="261"/>
      <c r="T172" s="261"/>
      <c r="U172" s="261"/>
      <c r="V172" s="261"/>
      <c r="W172" s="261"/>
      <c r="X172" s="261"/>
      <c r="Y172" s="261"/>
      <c r="Z172" s="261"/>
      <c r="AA172" s="261"/>
      <c r="AB172" s="261"/>
      <c r="AC172" s="261"/>
      <c r="AD172" s="261"/>
      <c r="AE172" s="261"/>
      <c r="AF172" s="261"/>
      <c r="AG172" s="261"/>
      <c r="AH172" s="261"/>
      <c r="AI172" s="261"/>
      <c r="AJ172" s="261"/>
      <c r="AK172" s="261"/>
      <c r="AL172" s="261"/>
      <c r="AM172" s="261"/>
      <c r="AN172" s="261"/>
      <c r="AO172" s="261"/>
      <c r="AP172" s="261"/>
      <c r="AQ172" s="261"/>
      <c r="AR172" s="261"/>
      <c r="AS172" s="261"/>
      <c r="AT172" s="261"/>
      <c r="AU172" s="261"/>
      <c r="AV172" s="261"/>
      <c r="AW172" s="261"/>
      <c r="AX172" s="261"/>
      <c r="AY172" s="261"/>
      <c r="AZ172" s="261"/>
      <c r="BA172" s="261"/>
      <c r="BB172" s="261"/>
      <c r="BC172" s="261"/>
      <c r="BD172" s="261"/>
      <c r="BE172" s="261"/>
      <c r="BF172" s="261"/>
      <c r="BG172" s="261"/>
      <c r="BH172" s="261"/>
      <c r="BI172" s="261"/>
      <c r="BJ172" s="261"/>
      <c r="BK172" s="261"/>
      <c r="BL172" s="261"/>
      <c r="BM172" s="261"/>
      <c r="BN172" s="261"/>
      <c r="BO172" s="261"/>
      <c r="BP172" s="261"/>
      <c r="BQ172" s="261"/>
      <c r="BR172" s="261"/>
      <c r="BS172" s="261"/>
      <c r="BT172" s="261"/>
      <c r="BU172" s="261"/>
      <c r="BV172" s="261"/>
      <c r="BW172" s="261"/>
      <c r="BX172" s="261"/>
      <c r="BY172" s="261"/>
      <c r="BZ172" s="261"/>
      <c r="CA172" s="261"/>
      <c r="CB172" s="261"/>
      <c r="CC172" s="261"/>
      <c r="CD172" s="261"/>
      <c r="CE172" s="261"/>
      <c r="CF172" s="261"/>
      <c r="CG172" s="261"/>
      <c r="CH172" s="261"/>
      <c r="CI172" s="261"/>
      <c r="CJ172" s="261"/>
      <c r="CK172" s="261"/>
      <c r="CL172" s="261"/>
      <c r="CM172" s="261"/>
      <c r="CN172" s="261"/>
      <c r="CO172" s="261"/>
      <c r="CP172" s="261"/>
      <c r="CQ172" s="261"/>
      <c r="CR172" s="261"/>
      <c r="CS172" s="261"/>
      <c r="CT172" s="261"/>
      <c r="CU172" s="261"/>
      <c r="CV172" s="261"/>
      <c r="CW172" s="261"/>
      <c r="CX172" s="261"/>
      <c r="CY172" s="261"/>
      <c r="CZ172" s="261"/>
      <c r="DA172" s="261"/>
      <c r="DB172" s="261"/>
      <c r="DC172" s="261"/>
      <c r="DD172" s="261"/>
      <c r="DE172" s="261"/>
      <c r="DF172" s="261"/>
      <c r="DG172" s="261"/>
      <c r="DH172" s="261"/>
      <c r="DI172" s="261"/>
      <c r="DJ172" s="261"/>
      <c r="DK172" s="261"/>
      <c r="DL172" s="261"/>
    </row>
    <row r="173" spans="1:116" x14ac:dyDescent="0.25">
      <c r="A173" s="262" t="s">
        <v>8935</v>
      </c>
      <c r="B173" s="263" t="s">
        <v>8936</v>
      </c>
      <c r="C173" s="266">
        <v>0.3105010326</v>
      </c>
      <c r="D173" s="267">
        <v>5</v>
      </c>
      <c r="E173" s="266">
        <v>0.21299999999999999</v>
      </c>
      <c r="F173" s="266">
        <v>2.9166666666999999</v>
      </c>
      <c r="G173" s="266">
        <v>0.37746660949999999</v>
      </c>
      <c r="H173" s="266">
        <v>34</v>
      </c>
      <c r="I173" s="267">
        <v>1</v>
      </c>
      <c r="J173" s="267" t="str">
        <f>IFERROR(VLOOKUP($B173,'Core Indicators'!$E$3:$EU$906,147,FALSE),"x")</f>
        <v>x</v>
      </c>
      <c r="K173" s="268">
        <v>-1.2279412746</v>
      </c>
      <c r="L173" s="266">
        <v>2</v>
      </c>
      <c r="M173" s="267">
        <v>9</v>
      </c>
      <c r="N173" s="267">
        <v>25</v>
      </c>
      <c r="O173" s="267" t="str">
        <f>IFERROR(VLOOKUP(B173,'Core Indicators'!$E$3:$G$9906,3,FALSE),"x")</f>
        <v>x</v>
      </c>
      <c r="P173" s="267">
        <v>138786</v>
      </c>
      <c r="Q173" s="261"/>
      <c r="R173" s="261"/>
      <c r="S173" s="261"/>
      <c r="T173" s="261"/>
      <c r="U173" s="261"/>
      <c r="V173" s="261"/>
      <c r="W173" s="261"/>
      <c r="X173" s="261"/>
      <c r="Y173" s="261"/>
      <c r="Z173" s="261"/>
      <c r="AA173" s="261"/>
      <c r="AB173" s="261"/>
      <c r="AC173" s="261"/>
      <c r="AD173" s="261"/>
      <c r="AE173" s="261"/>
      <c r="AF173" s="261"/>
      <c r="AG173" s="261"/>
      <c r="AH173" s="261"/>
      <c r="AI173" s="261"/>
      <c r="AJ173" s="261"/>
      <c r="AK173" s="261"/>
      <c r="AL173" s="261"/>
      <c r="AM173" s="261"/>
      <c r="AN173" s="261"/>
      <c r="AO173" s="261"/>
      <c r="AP173" s="261"/>
      <c r="AQ173" s="261"/>
      <c r="AR173" s="261"/>
      <c r="AS173" s="261"/>
      <c r="AT173" s="261"/>
      <c r="AU173" s="261"/>
      <c r="AV173" s="261"/>
      <c r="AW173" s="261"/>
      <c r="AX173" s="261"/>
      <c r="AY173" s="261"/>
      <c r="AZ173" s="261"/>
      <c r="BA173" s="261"/>
      <c r="BB173" s="261"/>
      <c r="BC173" s="261"/>
      <c r="BD173" s="261"/>
      <c r="BE173" s="261"/>
      <c r="BF173" s="261"/>
      <c r="BG173" s="261"/>
      <c r="BH173" s="261"/>
      <c r="BI173" s="261"/>
      <c r="BJ173" s="261"/>
      <c r="BK173" s="261"/>
      <c r="BL173" s="261"/>
      <c r="BM173" s="261"/>
      <c r="BN173" s="261"/>
      <c r="BO173" s="261"/>
      <c r="BP173" s="261"/>
      <c r="BQ173" s="261"/>
      <c r="BR173" s="261"/>
      <c r="BS173" s="261"/>
      <c r="BT173" s="261"/>
      <c r="BU173" s="261"/>
      <c r="BV173" s="261"/>
      <c r="BW173" s="261"/>
      <c r="BX173" s="261"/>
      <c r="BY173" s="261"/>
      <c r="BZ173" s="261"/>
      <c r="CA173" s="261"/>
      <c r="CB173" s="261"/>
      <c r="CC173" s="261"/>
      <c r="CD173" s="261"/>
      <c r="CE173" s="261"/>
      <c r="CF173" s="261"/>
      <c r="CG173" s="261"/>
      <c r="CH173" s="261"/>
      <c r="CI173" s="261"/>
      <c r="CJ173" s="261"/>
      <c r="CK173" s="261"/>
      <c r="CL173" s="261"/>
      <c r="CM173" s="261"/>
      <c r="CN173" s="261"/>
      <c r="CO173" s="261"/>
      <c r="CP173" s="261"/>
      <c r="CQ173" s="261"/>
      <c r="CR173" s="261"/>
      <c r="CS173" s="261"/>
      <c r="CT173" s="261"/>
      <c r="CU173" s="261"/>
      <c r="CV173" s="261"/>
      <c r="CW173" s="261"/>
      <c r="CX173" s="261"/>
      <c r="CY173" s="261"/>
      <c r="CZ173" s="261"/>
      <c r="DA173" s="261"/>
      <c r="DB173" s="261"/>
      <c r="DC173" s="261"/>
      <c r="DD173" s="261"/>
      <c r="DE173" s="261"/>
      <c r="DF173" s="261"/>
      <c r="DG173" s="261"/>
      <c r="DH173" s="261"/>
      <c r="DI173" s="261"/>
      <c r="DJ173" s="261"/>
      <c r="DK173" s="261"/>
      <c r="DL173" s="261"/>
    </row>
    <row r="174" spans="1:116" x14ac:dyDescent="0.25">
      <c r="A174" s="262" t="s">
        <v>8937</v>
      </c>
      <c r="B174" s="263" t="s">
        <v>8938</v>
      </c>
      <c r="C174" s="266">
        <v>0.27369995949999998</v>
      </c>
      <c r="D174" s="267">
        <v>1</v>
      </c>
      <c r="E174" s="266">
        <v>0.1</v>
      </c>
      <c r="F174" s="266">
        <v>2.75</v>
      </c>
      <c r="G174" s="266" t="s">
        <v>14</v>
      </c>
      <c r="H174" s="266">
        <v>40.799999999999997</v>
      </c>
      <c r="I174" s="267">
        <v>0</v>
      </c>
      <c r="J174" s="267" t="str">
        <f>IFERROR(VLOOKUP($B174,'Core Indicators'!$E$3:$EU$906,147,FALSE),"x")</f>
        <v>x</v>
      </c>
      <c r="K174" s="268">
        <v>-1.4147845507000001</v>
      </c>
      <c r="L174" s="266">
        <v>1.75</v>
      </c>
      <c r="M174" s="267">
        <v>2</v>
      </c>
      <c r="N174" s="267">
        <v>19</v>
      </c>
      <c r="O174" s="267" t="str">
        <f>IFERROR(VLOOKUP(B174,'Core Indicators'!$E$3:$G$9906,3,FALSE),"x")</f>
        <v>x</v>
      </c>
      <c r="P174" s="267">
        <v>469930</v>
      </c>
      <c r="Q174" s="261"/>
      <c r="R174" s="261"/>
      <c r="S174" s="261"/>
      <c r="T174" s="261"/>
      <c r="U174" s="261"/>
      <c r="V174" s="261"/>
      <c r="W174" s="261"/>
      <c r="X174" s="261"/>
      <c r="Y174" s="261"/>
      <c r="Z174" s="261"/>
      <c r="AA174" s="261"/>
      <c r="AB174" s="261"/>
      <c r="AC174" s="261"/>
      <c r="AD174" s="261"/>
      <c r="AE174" s="261"/>
      <c r="AF174" s="261"/>
      <c r="AG174" s="261"/>
      <c r="AH174" s="261"/>
      <c r="AI174" s="261"/>
      <c r="AJ174" s="261"/>
      <c r="AK174" s="261"/>
      <c r="AL174" s="261"/>
      <c r="AM174" s="261"/>
      <c r="AN174" s="261"/>
      <c r="AO174" s="261"/>
      <c r="AP174" s="261"/>
      <c r="AQ174" s="261"/>
      <c r="AR174" s="261"/>
      <c r="AS174" s="261"/>
      <c r="AT174" s="261"/>
      <c r="AU174" s="261"/>
      <c r="AV174" s="261"/>
      <c r="AW174" s="261"/>
      <c r="AX174" s="261"/>
      <c r="AY174" s="261"/>
      <c r="AZ174" s="261"/>
      <c r="BA174" s="261"/>
      <c r="BB174" s="261"/>
      <c r="BC174" s="261"/>
      <c r="BD174" s="261"/>
      <c r="BE174" s="261"/>
      <c r="BF174" s="261"/>
      <c r="BG174" s="261"/>
      <c r="BH174" s="261"/>
      <c r="BI174" s="261"/>
      <c r="BJ174" s="261"/>
      <c r="BK174" s="261"/>
      <c r="BL174" s="261"/>
      <c r="BM174" s="261"/>
      <c r="BN174" s="261"/>
      <c r="BO174" s="261"/>
      <c r="BP174" s="261"/>
      <c r="BQ174" s="261"/>
      <c r="BR174" s="261"/>
      <c r="BS174" s="261"/>
      <c r="BT174" s="261"/>
      <c r="BU174" s="261"/>
      <c r="BV174" s="261"/>
      <c r="BW174" s="261"/>
      <c r="BX174" s="261"/>
      <c r="BY174" s="261"/>
      <c r="BZ174" s="261"/>
      <c r="CA174" s="261"/>
      <c r="CB174" s="261"/>
      <c r="CC174" s="261"/>
      <c r="CD174" s="261"/>
      <c r="CE174" s="261"/>
      <c r="CF174" s="261"/>
      <c r="CG174" s="261"/>
      <c r="CH174" s="261"/>
      <c r="CI174" s="261"/>
      <c r="CJ174" s="261"/>
      <c r="CK174" s="261"/>
      <c r="CL174" s="261"/>
      <c r="CM174" s="261"/>
      <c r="CN174" s="261"/>
      <c r="CO174" s="261"/>
      <c r="CP174" s="261"/>
      <c r="CQ174" s="261"/>
      <c r="CR174" s="261"/>
      <c r="CS174" s="261"/>
      <c r="CT174" s="261"/>
      <c r="CU174" s="261"/>
      <c r="CV174" s="261"/>
      <c r="CW174" s="261"/>
      <c r="CX174" s="261"/>
      <c r="CY174" s="261"/>
      <c r="CZ174" s="261"/>
      <c r="DA174" s="261"/>
      <c r="DB174" s="261"/>
      <c r="DC174" s="261"/>
      <c r="DD174" s="261"/>
      <c r="DE174" s="261"/>
      <c r="DF174" s="261"/>
      <c r="DG174" s="261"/>
      <c r="DH174" s="261"/>
      <c r="DI174" s="261"/>
      <c r="DJ174" s="261"/>
      <c r="DK174" s="261"/>
      <c r="DL174" s="261"/>
    </row>
    <row r="175" spans="1:116" x14ac:dyDescent="0.25">
      <c r="A175" s="262" t="s">
        <v>8939</v>
      </c>
      <c r="B175" s="263" t="s">
        <v>8940</v>
      </c>
      <c r="C175" s="266">
        <v>0</v>
      </c>
      <c r="D175" s="267">
        <v>13</v>
      </c>
      <c r="E175" s="266">
        <v>0</v>
      </c>
      <c r="F175" s="266">
        <v>7.55</v>
      </c>
      <c r="G175" s="266" t="s">
        <v>14</v>
      </c>
      <c r="H175" s="266">
        <v>28.7</v>
      </c>
      <c r="I175" s="267">
        <v>0</v>
      </c>
      <c r="J175" s="267" t="str">
        <f>IFERROR(VLOOKUP($B175,'Core Indicators'!$E$3:$EU$906,147,FALSE),"x")</f>
        <v>x</v>
      </c>
      <c r="K175" s="268">
        <v>-1.111014843</v>
      </c>
      <c r="L175" s="266">
        <v>7</v>
      </c>
      <c r="M175" s="267">
        <v>71</v>
      </c>
      <c r="N175" s="267">
        <v>38</v>
      </c>
      <c r="O175" s="267" t="str">
        <f>IFERROR(VLOOKUP(B175,'Core Indicators'!$E$3:$G$9906,3,FALSE),"x")</f>
        <v>x</v>
      </c>
      <c r="P175" s="267">
        <v>14870</v>
      </c>
      <c r="Q175" s="261"/>
      <c r="R175" s="261"/>
      <c r="S175" s="261"/>
      <c r="T175" s="261"/>
      <c r="U175" s="261"/>
      <c r="V175" s="261"/>
      <c r="W175" s="261"/>
      <c r="X175" s="261"/>
      <c r="Y175" s="261"/>
      <c r="Z175" s="261"/>
      <c r="AA175" s="261"/>
      <c r="AB175" s="261"/>
      <c r="AC175" s="261"/>
      <c r="AD175" s="261"/>
      <c r="AE175" s="261"/>
      <c r="AF175" s="261"/>
      <c r="AG175" s="261"/>
      <c r="AH175" s="261"/>
      <c r="AI175" s="261"/>
      <c r="AJ175" s="261"/>
      <c r="AK175" s="261"/>
      <c r="AL175" s="261"/>
      <c r="AM175" s="261"/>
      <c r="AN175" s="261"/>
      <c r="AO175" s="261"/>
      <c r="AP175" s="261"/>
      <c r="AQ175" s="261"/>
      <c r="AR175" s="261"/>
      <c r="AS175" s="261"/>
      <c r="AT175" s="261"/>
      <c r="AU175" s="261"/>
      <c r="AV175" s="261"/>
      <c r="AW175" s="261"/>
      <c r="AX175" s="261"/>
      <c r="AY175" s="261"/>
      <c r="AZ175" s="261"/>
      <c r="BA175" s="261"/>
      <c r="BB175" s="261"/>
      <c r="BC175" s="261"/>
      <c r="BD175" s="261"/>
      <c r="BE175" s="261"/>
      <c r="BF175" s="261"/>
      <c r="BG175" s="261"/>
      <c r="BH175" s="261"/>
      <c r="BI175" s="261"/>
      <c r="BJ175" s="261"/>
      <c r="BK175" s="261"/>
      <c r="BL175" s="261"/>
      <c r="BM175" s="261"/>
      <c r="BN175" s="261"/>
      <c r="BO175" s="261"/>
      <c r="BP175" s="261"/>
      <c r="BQ175" s="261"/>
      <c r="BR175" s="261"/>
      <c r="BS175" s="261"/>
      <c r="BT175" s="261"/>
      <c r="BU175" s="261"/>
      <c r="BV175" s="261"/>
      <c r="BW175" s="261"/>
      <c r="BX175" s="261"/>
      <c r="BY175" s="261"/>
      <c r="BZ175" s="261"/>
      <c r="CA175" s="261"/>
      <c r="CB175" s="261"/>
      <c r="CC175" s="261"/>
      <c r="CD175" s="261"/>
      <c r="CE175" s="261"/>
      <c r="CF175" s="261"/>
      <c r="CG175" s="261"/>
      <c r="CH175" s="261"/>
      <c r="CI175" s="261"/>
      <c r="CJ175" s="261"/>
      <c r="CK175" s="261"/>
      <c r="CL175" s="261"/>
      <c r="CM175" s="261"/>
      <c r="CN175" s="261"/>
      <c r="CO175" s="261"/>
      <c r="CP175" s="261"/>
      <c r="CQ175" s="261"/>
      <c r="CR175" s="261"/>
      <c r="CS175" s="261"/>
      <c r="CT175" s="261"/>
      <c r="CU175" s="261"/>
      <c r="CV175" s="261"/>
      <c r="CW175" s="261"/>
      <c r="CX175" s="261"/>
      <c r="CY175" s="261"/>
      <c r="CZ175" s="261"/>
      <c r="DA175" s="261"/>
      <c r="DB175" s="261"/>
      <c r="DC175" s="261"/>
      <c r="DD175" s="261"/>
      <c r="DE175" s="261"/>
      <c r="DF175" s="261"/>
      <c r="DG175" s="261"/>
      <c r="DH175" s="261"/>
      <c r="DI175" s="261"/>
      <c r="DJ175" s="261"/>
      <c r="DK175" s="261"/>
      <c r="DL175" s="261"/>
    </row>
    <row r="176" spans="1:116" x14ac:dyDescent="0.25">
      <c r="A176" s="262" t="s">
        <v>8941</v>
      </c>
      <c r="B176" s="263" t="s">
        <v>8942</v>
      </c>
      <c r="C176" s="266">
        <v>0</v>
      </c>
      <c r="D176" s="267">
        <v>11</v>
      </c>
      <c r="E176" s="266">
        <v>0</v>
      </c>
      <c r="F176" s="266" t="s">
        <v>14</v>
      </c>
      <c r="G176" s="266">
        <v>0.41808821130000001</v>
      </c>
      <c r="H176" s="266">
        <v>37.6</v>
      </c>
      <c r="I176" s="267">
        <v>0</v>
      </c>
      <c r="J176" s="267" t="str">
        <f>IFERROR(VLOOKUP($B176,'Core Indicators'!$E$3:$EU$906,147,FALSE),"x")</f>
        <v>x</v>
      </c>
      <c r="K176" s="268">
        <v>0.45866918559999997</v>
      </c>
      <c r="L176" s="266" t="s">
        <v>14</v>
      </c>
      <c r="M176" s="267">
        <v>79</v>
      </c>
      <c r="N176" s="267" t="s">
        <v>14</v>
      </c>
      <c r="O176" s="267" t="str">
        <f>IFERROR(VLOOKUP(B176,'Core Indicators'!$E$3:$G$9906,3,FALSE),"x")</f>
        <v>x</v>
      </c>
      <c r="P176" s="267">
        <v>720</v>
      </c>
      <c r="Q176" s="261"/>
      <c r="R176" s="261"/>
      <c r="S176" s="261"/>
      <c r="T176" s="261"/>
      <c r="U176" s="261"/>
      <c r="V176" s="261"/>
      <c r="W176" s="261"/>
      <c r="X176" s="261"/>
      <c r="Y176" s="261"/>
      <c r="Z176" s="261"/>
      <c r="AA176" s="261"/>
      <c r="AB176" s="261"/>
      <c r="AC176" s="261"/>
      <c r="AD176" s="261"/>
      <c r="AE176" s="261"/>
      <c r="AF176" s="261"/>
      <c r="AG176" s="261"/>
      <c r="AH176" s="261"/>
      <c r="AI176" s="261"/>
      <c r="AJ176" s="261"/>
      <c r="AK176" s="261"/>
      <c r="AL176" s="261"/>
      <c r="AM176" s="261"/>
      <c r="AN176" s="261"/>
      <c r="AO176" s="261"/>
      <c r="AP176" s="261"/>
      <c r="AQ176" s="261"/>
      <c r="AR176" s="261"/>
      <c r="AS176" s="261"/>
      <c r="AT176" s="261"/>
      <c r="AU176" s="261"/>
      <c r="AV176" s="261"/>
      <c r="AW176" s="261"/>
      <c r="AX176" s="261"/>
      <c r="AY176" s="261"/>
      <c r="AZ176" s="261"/>
      <c r="BA176" s="261"/>
      <c r="BB176" s="261"/>
      <c r="BC176" s="261"/>
      <c r="BD176" s="261"/>
      <c r="BE176" s="261"/>
      <c r="BF176" s="261"/>
      <c r="BG176" s="261"/>
      <c r="BH176" s="261"/>
      <c r="BI176" s="261"/>
      <c r="BJ176" s="261"/>
      <c r="BK176" s="261"/>
      <c r="BL176" s="261"/>
      <c r="BM176" s="261"/>
      <c r="BN176" s="261"/>
      <c r="BO176" s="261"/>
      <c r="BP176" s="261"/>
      <c r="BQ176" s="261"/>
      <c r="BR176" s="261"/>
      <c r="BS176" s="261"/>
      <c r="BT176" s="261"/>
      <c r="BU176" s="261"/>
      <c r="BV176" s="261"/>
      <c r="BW176" s="261"/>
      <c r="BX176" s="261"/>
      <c r="BY176" s="261"/>
      <c r="BZ176" s="261"/>
      <c r="CA176" s="261"/>
      <c r="CB176" s="261"/>
      <c r="CC176" s="261"/>
      <c r="CD176" s="261"/>
      <c r="CE176" s="261"/>
      <c r="CF176" s="261"/>
      <c r="CG176" s="261"/>
      <c r="CH176" s="261"/>
      <c r="CI176" s="261"/>
      <c r="CJ176" s="261"/>
      <c r="CK176" s="261"/>
      <c r="CL176" s="261"/>
      <c r="CM176" s="261"/>
      <c r="CN176" s="261"/>
      <c r="CO176" s="261"/>
      <c r="CP176" s="261"/>
      <c r="CQ176" s="261"/>
      <c r="CR176" s="261"/>
      <c r="CS176" s="261"/>
      <c r="CT176" s="261"/>
      <c r="CU176" s="261"/>
      <c r="CV176" s="261"/>
      <c r="CW176" s="261"/>
      <c r="CX176" s="261"/>
      <c r="CY176" s="261"/>
      <c r="CZ176" s="261"/>
      <c r="DA176" s="261"/>
      <c r="DB176" s="261"/>
      <c r="DC176" s="261"/>
      <c r="DD176" s="261"/>
      <c r="DE176" s="261"/>
      <c r="DF176" s="261"/>
      <c r="DG176" s="261"/>
      <c r="DH176" s="261"/>
      <c r="DI176" s="261"/>
      <c r="DJ176" s="261"/>
      <c r="DK176" s="261"/>
      <c r="DL176" s="261"/>
    </row>
    <row r="177" spans="1:116" x14ac:dyDescent="0.25">
      <c r="A177" s="262" t="s">
        <v>3128</v>
      </c>
      <c r="B177" s="263" t="s">
        <v>8943</v>
      </c>
      <c r="C177" s="266">
        <v>0.75771999329999995</v>
      </c>
      <c r="D177" s="267">
        <v>12</v>
      </c>
      <c r="E177" s="266">
        <v>0.40300000000000002</v>
      </c>
      <c r="F177" s="266">
        <v>8.4499999999999993</v>
      </c>
      <c r="G177" s="266">
        <v>0.32349148620000001</v>
      </c>
      <c r="H177" s="266">
        <v>40.299999999999997</v>
      </c>
      <c r="I177" s="267">
        <v>0</v>
      </c>
      <c r="J177" s="267">
        <f>IFERROR(VLOOKUP($B177,'Core Indicators'!$E$3:$EU$906,147,FALSE),"x")</f>
        <v>168</v>
      </c>
      <c r="K177" s="268">
        <v>-0.1202659085</v>
      </c>
      <c r="L177" s="266">
        <v>7.25</v>
      </c>
      <c r="M177" s="267">
        <v>82</v>
      </c>
      <c r="N177" s="267">
        <v>40</v>
      </c>
      <c r="O177" s="267">
        <f>IFERROR(VLOOKUP(B177,'Core Indicators'!$E$3:$G$9906,3,FALSE),"x")</f>
        <v>1403000</v>
      </c>
      <c r="P177" s="267">
        <v>5130</v>
      </c>
      <c r="Q177" s="261"/>
      <c r="R177" s="261"/>
      <c r="S177" s="261"/>
      <c r="T177" s="261"/>
      <c r="U177" s="261"/>
      <c r="V177" s="261"/>
      <c r="W177" s="261"/>
      <c r="X177" s="261"/>
      <c r="Y177" s="261"/>
      <c r="Z177" s="261"/>
      <c r="AA177" s="261"/>
      <c r="AB177" s="261"/>
      <c r="AC177" s="261"/>
      <c r="AD177" s="261"/>
      <c r="AE177" s="261"/>
      <c r="AF177" s="261"/>
      <c r="AG177" s="261"/>
      <c r="AH177" s="261"/>
      <c r="AI177" s="261"/>
      <c r="AJ177" s="261"/>
      <c r="AK177" s="261"/>
      <c r="AL177" s="261"/>
      <c r="AM177" s="261"/>
      <c r="AN177" s="261"/>
      <c r="AO177" s="261"/>
      <c r="AP177" s="261"/>
      <c r="AQ177" s="261"/>
      <c r="AR177" s="261"/>
      <c r="AS177" s="261"/>
      <c r="AT177" s="261"/>
      <c r="AU177" s="261"/>
      <c r="AV177" s="261"/>
      <c r="AW177" s="261"/>
      <c r="AX177" s="261"/>
      <c r="AY177" s="261"/>
      <c r="AZ177" s="261"/>
      <c r="BA177" s="261"/>
      <c r="BB177" s="261"/>
      <c r="BC177" s="261"/>
      <c r="BD177" s="261"/>
      <c r="BE177" s="261"/>
      <c r="BF177" s="261"/>
      <c r="BG177" s="261"/>
      <c r="BH177" s="261"/>
      <c r="BI177" s="261"/>
      <c r="BJ177" s="261"/>
      <c r="BK177" s="261"/>
      <c r="BL177" s="261"/>
      <c r="BM177" s="261"/>
      <c r="BN177" s="261"/>
      <c r="BO177" s="261"/>
      <c r="BP177" s="261"/>
      <c r="BQ177" s="261"/>
      <c r="BR177" s="261"/>
      <c r="BS177" s="261"/>
      <c r="BT177" s="261"/>
      <c r="BU177" s="261"/>
      <c r="BV177" s="261"/>
      <c r="BW177" s="261"/>
      <c r="BX177" s="261"/>
      <c r="BY177" s="261"/>
      <c r="BZ177" s="261"/>
      <c r="CA177" s="261"/>
      <c r="CB177" s="261"/>
      <c r="CC177" s="261"/>
      <c r="CD177" s="261"/>
      <c r="CE177" s="261"/>
      <c r="CF177" s="261"/>
      <c r="CG177" s="261"/>
      <c r="CH177" s="261"/>
      <c r="CI177" s="261"/>
      <c r="CJ177" s="261"/>
      <c r="CK177" s="261"/>
      <c r="CL177" s="261"/>
      <c r="CM177" s="261"/>
      <c r="CN177" s="261"/>
      <c r="CO177" s="261"/>
      <c r="CP177" s="261"/>
      <c r="CQ177" s="261"/>
      <c r="CR177" s="261"/>
      <c r="CS177" s="261"/>
      <c r="CT177" s="261"/>
      <c r="CU177" s="261"/>
      <c r="CV177" s="261"/>
      <c r="CW177" s="261"/>
      <c r="CX177" s="261"/>
      <c r="CY177" s="261"/>
      <c r="CZ177" s="261"/>
      <c r="DA177" s="261"/>
      <c r="DB177" s="261"/>
      <c r="DC177" s="261"/>
      <c r="DD177" s="261"/>
      <c r="DE177" s="261"/>
      <c r="DF177" s="261"/>
      <c r="DG177" s="261"/>
      <c r="DH177" s="261"/>
      <c r="DI177" s="261"/>
      <c r="DJ177" s="261"/>
      <c r="DK177" s="261"/>
      <c r="DL177" s="261"/>
    </row>
    <row r="178" spans="1:116" x14ac:dyDescent="0.25">
      <c r="A178" s="262" t="s">
        <v>475</v>
      </c>
      <c r="B178" s="263" t="s">
        <v>8944</v>
      </c>
      <c r="C178" s="266">
        <v>3.9599962599999997E-2</v>
      </c>
      <c r="D178" s="267">
        <v>7</v>
      </c>
      <c r="E178" s="266">
        <v>0</v>
      </c>
      <c r="F178" s="266">
        <v>6.55</v>
      </c>
      <c r="G178" s="266">
        <v>0.30031952810000001</v>
      </c>
      <c r="H178" s="266">
        <v>32.799999999999997</v>
      </c>
      <c r="I178" s="267">
        <v>3</v>
      </c>
      <c r="J178" s="267">
        <f>IFERROR(VLOOKUP($B178,'Core Indicators'!$E$3:$EU$906,147,FALSE),"x")</f>
        <v>689</v>
      </c>
      <c r="K178" s="268">
        <v>6.22186884E-2</v>
      </c>
      <c r="L178" s="266">
        <v>5.5</v>
      </c>
      <c r="M178" s="267">
        <v>70</v>
      </c>
      <c r="N178" s="267">
        <v>43</v>
      </c>
      <c r="O178" s="267">
        <f>IFERROR(VLOOKUP(B178,'Core Indicators'!$E$3:$G$9906,3,FALSE),"x")</f>
        <v>12433000</v>
      </c>
      <c r="P178" s="267">
        <v>155360</v>
      </c>
      <c r="Q178" s="261"/>
      <c r="R178" s="261"/>
      <c r="S178" s="261"/>
      <c r="T178" s="261"/>
      <c r="U178" s="261"/>
      <c r="V178" s="261"/>
      <c r="W178" s="261"/>
      <c r="X178" s="261"/>
      <c r="Y178" s="261"/>
      <c r="Z178" s="261"/>
      <c r="AA178" s="261"/>
      <c r="AB178" s="261"/>
      <c r="AC178" s="261"/>
      <c r="AD178" s="261"/>
      <c r="AE178" s="261"/>
      <c r="AF178" s="261"/>
      <c r="AG178" s="261"/>
      <c r="AH178" s="261"/>
      <c r="AI178" s="261"/>
      <c r="AJ178" s="261"/>
      <c r="AK178" s="261"/>
      <c r="AL178" s="261"/>
      <c r="AM178" s="261"/>
      <c r="AN178" s="261"/>
      <c r="AO178" s="261"/>
      <c r="AP178" s="261"/>
      <c r="AQ178" s="261"/>
      <c r="AR178" s="261"/>
      <c r="AS178" s="261"/>
      <c r="AT178" s="261"/>
      <c r="AU178" s="261"/>
      <c r="AV178" s="261"/>
      <c r="AW178" s="261"/>
      <c r="AX178" s="261"/>
      <c r="AY178" s="261"/>
      <c r="AZ178" s="261"/>
      <c r="BA178" s="261"/>
      <c r="BB178" s="261"/>
      <c r="BC178" s="261"/>
      <c r="BD178" s="261"/>
      <c r="BE178" s="261"/>
      <c r="BF178" s="261"/>
      <c r="BG178" s="261"/>
      <c r="BH178" s="261"/>
      <c r="BI178" s="261"/>
      <c r="BJ178" s="261"/>
      <c r="BK178" s="261"/>
      <c r="BL178" s="261"/>
      <c r="BM178" s="261"/>
      <c r="BN178" s="261"/>
      <c r="BO178" s="261"/>
      <c r="BP178" s="261"/>
      <c r="BQ178" s="261"/>
      <c r="BR178" s="261"/>
      <c r="BS178" s="261"/>
      <c r="BT178" s="261"/>
      <c r="BU178" s="261"/>
      <c r="BV178" s="261"/>
      <c r="BW178" s="261"/>
      <c r="BX178" s="261"/>
      <c r="BY178" s="261"/>
      <c r="BZ178" s="261"/>
      <c r="CA178" s="261"/>
      <c r="CB178" s="261"/>
      <c r="CC178" s="261"/>
      <c r="CD178" s="261"/>
      <c r="CE178" s="261"/>
      <c r="CF178" s="261"/>
      <c r="CG178" s="261"/>
      <c r="CH178" s="261"/>
      <c r="CI178" s="261"/>
      <c r="CJ178" s="261"/>
      <c r="CK178" s="261"/>
      <c r="CL178" s="261"/>
      <c r="CM178" s="261"/>
      <c r="CN178" s="261"/>
      <c r="CO178" s="261"/>
      <c r="CP178" s="261"/>
      <c r="CQ178" s="261"/>
      <c r="CR178" s="261"/>
      <c r="CS178" s="261"/>
      <c r="CT178" s="261"/>
      <c r="CU178" s="261"/>
      <c r="CV178" s="261"/>
      <c r="CW178" s="261"/>
      <c r="CX178" s="261"/>
      <c r="CY178" s="261"/>
      <c r="CZ178" s="261"/>
      <c r="DA178" s="261"/>
      <c r="DB178" s="261"/>
      <c r="DC178" s="261"/>
      <c r="DD178" s="261"/>
      <c r="DE178" s="261"/>
      <c r="DF178" s="261"/>
      <c r="DG178" s="261"/>
      <c r="DH178" s="261"/>
      <c r="DI178" s="261"/>
      <c r="DJ178" s="261"/>
      <c r="DK178" s="261"/>
      <c r="DL178" s="261"/>
    </row>
    <row r="179" spans="1:116" x14ac:dyDescent="0.25">
      <c r="A179" s="262" t="s">
        <v>485</v>
      </c>
      <c r="B179" s="263" t="s">
        <v>8945</v>
      </c>
      <c r="C179" s="266">
        <v>0.40505643740000002</v>
      </c>
      <c r="D179" s="267">
        <v>7</v>
      </c>
      <c r="E179" s="266">
        <v>0.34</v>
      </c>
      <c r="F179" s="266">
        <v>4.9166666667000003</v>
      </c>
      <c r="G179" s="266">
        <v>0.3050249216</v>
      </c>
      <c r="H179" s="266">
        <v>41.9</v>
      </c>
      <c r="I179" s="267">
        <v>4</v>
      </c>
      <c r="J179" s="267">
        <f>IFERROR(VLOOKUP($B179,'Core Indicators'!$E$3:$EU$906,147,FALSE),"x")</f>
        <v>50585</v>
      </c>
      <c r="K179" s="268">
        <v>-0.28296324610000001</v>
      </c>
      <c r="L179" s="266">
        <v>3.5</v>
      </c>
      <c r="M179" s="267">
        <v>32</v>
      </c>
      <c r="N179" s="267">
        <v>39</v>
      </c>
      <c r="O179" s="267">
        <f>IFERROR(VLOOKUP(B179,'Core Indicators'!$E$3:$G$9906,3,FALSE),"x")</f>
        <v>85043000</v>
      </c>
      <c r="P179" s="267">
        <v>769630</v>
      </c>
      <c r="Q179" s="261"/>
      <c r="R179" s="261"/>
      <c r="S179" s="261"/>
      <c r="T179" s="261"/>
      <c r="U179" s="261"/>
      <c r="V179" s="261"/>
      <c r="W179" s="261"/>
      <c r="X179" s="261"/>
      <c r="Y179" s="261"/>
      <c r="Z179" s="261"/>
      <c r="AA179" s="261"/>
      <c r="AB179" s="261"/>
      <c r="AC179" s="261"/>
      <c r="AD179" s="261"/>
      <c r="AE179" s="261"/>
      <c r="AF179" s="261"/>
      <c r="AG179" s="261"/>
      <c r="AH179" s="261"/>
      <c r="AI179" s="261"/>
      <c r="AJ179" s="261"/>
      <c r="AK179" s="261"/>
      <c r="AL179" s="261"/>
      <c r="AM179" s="261"/>
      <c r="AN179" s="261"/>
      <c r="AO179" s="261"/>
      <c r="AP179" s="261"/>
      <c r="AQ179" s="261"/>
      <c r="AR179" s="261"/>
      <c r="AS179" s="261"/>
      <c r="AT179" s="261"/>
      <c r="AU179" s="261"/>
      <c r="AV179" s="261"/>
      <c r="AW179" s="261"/>
      <c r="AX179" s="261"/>
      <c r="AY179" s="261"/>
      <c r="AZ179" s="261"/>
      <c r="BA179" s="261"/>
      <c r="BB179" s="261"/>
      <c r="BC179" s="261"/>
      <c r="BD179" s="261"/>
      <c r="BE179" s="261"/>
      <c r="BF179" s="261"/>
      <c r="BG179" s="261"/>
      <c r="BH179" s="261"/>
      <c r="BI179" s="261"/>
      <c r="BJ179" s="261"/>
      <c r="BK179" s="261"/>
      <c r="BL179" s="261"/>
      <c r="BM179" s="261"/>
      <c r="BN179" s="261"/>
      <c r="BO179" s="261"/>
      <c r="BP179" s="261"/>
      <c r="BQ179" s="261"/>
      <c r="BR179" s="261"/>
      <c r="BS179" s="261"/>
      <c r="BT179" s="261"/>
      <c r="BU179" s="261"/>
      <c r="BV179" s="261"/>
      <c r="BW179" s="261"/>
      <c r="BX179" s="261"/>
      <c r="BY179" s="261"/>
      <c r="BZ179" s="261"/>
      <c r="CA179" s="261"/>
      <c r="CB179" s="261"/>
      <c r="CC179" s="261"/>
      <c r="CD179" s="261"/>
      <c r="CE179" s="261"/>
      <c r="CF179" s="261"/>
      <c r="CG179" s="261"/>
      <c r="CH179" s="261"/>
      <c r="CI179" s="261"/>
      <c r="CJ179" s="261"/>
      <c r="CK179" s="261"/>
      <c r="CL179" s="261"/>
      <c r="CM179" s="261"/>
      <c r="CN179" s="261"/>
      <c r="CO179" s="261"/>
      <c r="CP179" s="261"/>
      <c r="CQ179" s="261"/>
      <c r="CR179" s="261"/>
      <c r="CS179" s="261"/>
      <c r="CT179" s="261"/>
      <c r="CU179" s="261"/>
      <c r="CV179" s="261"/>
      <c r="CW179" s="261"/>
      <c r="CX179" s="261"/>
      <c r="CY179" s="261"/>
      <c r="CZ179" s="261"/>
      <c r="DA179" s="261"/>
      <c r="DB179" s="261"/>
      <c r="DC179" s="261"/>
      <c r="DD179" s="261"/>
      <c r="DE179" s="261"/>
      <c r="DF179" s="261"/>
      <c r="DG179" s="261"/>
      <c r="DH179" s="261"/>
      <c r="DI179" s="261"/>
      <c r="DJ179" s="261"/>
      <c r="DK179" s="261"/>
      <c r="DL179" s="261"/>
    </row>
    <row r="180" spans="1:116" x14ac:dyDescent="0.25">
      <c r="A180" s="262" t="s">
        <v>8946</v>
      </c>
      <c r="B180" s="263" t="s">
        <v>8947</v>
      </c>
      <c r="C180" s="266">
        <v>0</v>
      </c>
      <c r="D180" s="267">
        <v>11</v>
      </c>
      <c r="E180" s="266">
        <v>0</v>
      </c>
      <c r="F180" s="266" t="s">
        <v>14</v>
      </c>
      <c r="G180" s="266" t="s">
        <v>14</v>
      </c>
      <c r="H180" s="266">
        <v>39.1</v>
      </c>
      <c r="I180" s="267">
        <v>0</v>
      </c>
      <c r="J180" s="267" t="str">
        <f>IFERROR(VLOOKUP($B180,'Core Indicators'!$E$3:$EU$906,147,FALSE),"x")</f>
        <v>x</v>
      </c>
      <c r="K180" s="268">
        <v>0.4812893271</v>
      </c>
      <c r="L180" s="266" t="s">
        <v>14</v>
      </c>
      <c r="M180" s="267">
        <v>93</v>
      </c>
      <c r="N180" s="267" t="s">
        <v>14</v>
      </c>
      <c r="O180" s="267" t="str">
        <f>IFERROR(VLOOKUP(B180,'Core Indicators'!$E$3:$G$9906,3,FALSE),"x")</f>
        <v>x</v>
      </c>
      <c r="P180" s="267">
        <v>30</v>
      </c>
      <c r="Q180" s="261"/>
      <c r="R180" s="261"/>
      <c r="S180" s="261"/>
      <c r="T180" s="261"/>
      <c r="U180" s="261"/>
      <c r="V180" s="261"/>
      <c r="W180" s="261"/>
      <c r="X180" s="261"/>
      <c r="Y180" s="261"/>
      <c r="Z180" s="261"/>
      <c r="AA180" s="261"/>
      <c r="AB180" s="261"/>
      <c r="AC180" s="261"/>
      <c r="AD180" s="261"/>
      <c r="AE180" s="261"/>
      <c r="AF180" s="261"/>
      <c r="AG180" s="261"/>
      <c r="AH180" s="261"/>
      <c r="AI180" s="261"/>
      <c r="AJ180" s="261"/>
      <c r="AK180" s="261"/>
      <c r="AL180" s="261"/>
      <c r="AM180" s="261"/>
      <c r="AN180" s="261"/>
      <c r="AO180" s="261"/>
      <c r="AP180" s="261"/>
      <c r="AQ180" s="261"/>
      <c r="AR180" s="261"/>
      <c r="AS180" s="261"/>
      <c r="AT180" s="261"/>
      <c r="AU180" s="261"/>
      <c r="AV180" s="261"/>
      <c r="AW180" s="261"/>
      <c r="AX180" s="261"/>
      <c r="AY180" s="261"/>
      <c r="AZ180" s="261"/>
      <c r="BA180" s="261"/>
      <c r="BB180" s="261"/>
      <c r="BC180" s="261"/>
      <c r="BD180" s="261"/>
      <c r="BE180" s="261"/>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261"/>
      <c r="CB180" s="261"/>
      <c r="CC180" s="261"/>
      <c r="CD180" s="261"/>
      <c r="CE180" s="261"/>
      <c r="CF180" s="261"/>
      <c r="CG180" s="261"/>
      <c r="CH180" s="261"/>
      <c r="CI180" s="261"/>
      <c r="CJ180" s="261"/>
      <c r="CK180" s="261"/>
      <c r="CL180" s="261"/>
      <c r="CM180" s="261"/>
      <c r="CN180" s="261"/>
      <c r="CO180" s="261"/>
      <c r="CP180" s="261"/>
      <c r="CQ180" s="261"/>
      <c r="CR180" s="261"/>
      <c r="CS180" s="261"/>
      <c r="CT180" s="261"/>
      <c r="CU180" s="261"/>
      <c r="CV180" s="261"/>
      <c r="CW180" s="261"/>
      <c r="CX180" s="261"/>
      <c r="CY180" s="261"/>
      <c r="CZ180" s="261"/>
      <c r="DA180" s="261"/>
      <c r="DB180" s="261"/>
      <c r="DC180" s="261"/>
      <c r="DD180" s="261"/>
      <c r="DE180" s="261"/>
      <c r="DF180" s="261"/>
      <c r="DG180" s="261"/>
      <c r="DH180" s="261"/>
      <c r="DI180" s="261"/>
      <c r="DJ180" s="261"/>
      <c r="DK180" s="261"/>
      <c r="DL180" s="261"/>
    </row>
    <row r="181" spans="1:116" x14ac:dyDescent="0.25">
      <c r="A181" s="262" t="s">
        <v>87</v>
      </c>
      <c r="B181" s="263" t="s">
        <v>8948</v>
      </c>
      <c r="C181" s="266">
        <v>0.50555201679999995</v>
      </c>
      <c r="D181" s="267">
        <v>7</v>
      </c>
      <c r="E181" s="266">
        <v>0</v>
      </c>
      <c r="F181" s="266">
        <v>6.05</v>
      </c>
      <c r="G181" s="266">
        <v>0.53851305940000005</v>
      </c>
      <c r="H181" s="266">
        <v>40.5</v>
      </c>
      <c r="I181" s="267">
        <v>1</v>
      </c>
      <c r="J181" s="267">
        <f>IFERROR(VLOOKUP($B181,'Core Indicators'!$E$3:$EU$906,147,FALSE),"x")</f>
        <v>3</v>
      </c>
      <c r="K181" s="268">
        <v>-0.57793134450000005</v>
      </c>
      <c r="L181" s="266">
        <v>5</v>
      </c>
      <c r="M181" s="267">
        <v>40</v>
      </c>
      <c r="N181" s="267">
        <v>37</v>
      </c>
      <c r="O181" s="267">
        <f>IFERROR(VLOOKUP(B181,'Core Indicators'!$E$3:$G$9906,3,FALSE),"x")</f>
        <v>67083000</v>
      </c>
      <c r="P181" s="267">
        <v>885800</v>
      </c>
      <c r="Q181" s="261"/>
      <c r="R181" s="261"/>
      <c r="S181" s="261"/>
      <c r="T181" s="261"/>
      <c r="U181" s="261"/>
      <c r="V181" s="261"/>
      <c r="W181" s="261"/>
      <c r="X181" s="261"/>
      <c r="Y181" s="261"/>
      <c r="Z181" s="261"/>
      <c r="AA181" s="261"/>
      <c r="AB181" s="261"/>
      <c r="AC181" s="261"/>
      <c r="AD181" s="261"/>
      <c r="AE181" s="261"/>
      <c r="AF181" s="261"/>
      <c r="AG181" s="261"/>
      <c r="AH181" s="261"/>
      <c r="AI181" s="261"/>
      <c r="AJ181" s="261"/>
      <c r="AK181" s="261"/>
      <c r="AL181" s="261"/>
      <c r="AM181" s="261"/>
      <c r="AN181" s="261"/>
      <c r="AO181" s="261"/>
      <c r="AP181" s="261"/>
      <c r="AQ181" s="261"/>
      <c r="AR181" s="261"/>
      <c r="AS181" s="261"/>
      <c r="AT181" s="261"/>
      <c r="AU181" s="261"/>
      <c r="AV181" s="261"/>
      <c r="AW181" s="261"/>
      <c r="AX181" s="261"/>
      <c r="AY181" s="261"/>
      <c r="AZ181" s="261"/>
      <c r="BA181" s="261"/>
      <c r="BB181" s="261"/>
      <c r="BC181" s="261"/>
      <c r="BD181" s="261"/>
      <c r="BE181" s="261"/>
      <c r="BF181" s="261"/>
      <c r="BG181" s="261"/>
      <c r="BH181" s="261"/>
      <c r="BI181" s="261"/>
      <c r="BJ181" s="261"/>
      <c r="BK181" s="261"/>
      <c r="BL181" s="261"/>
      <c r="BM181" s="261"/>
      <c r="BN181" s="261"/>
      <c r="BO181" s="261"/>
      <c r="BP181" s="261"/>
      <c r="BQ181" s="261"/>
      <c r="BR181" s="261"/>
      <c r="BS181" s="261"/>
      <c r="BT181" s="261"/>
      <c r="BU181" s="261"/>
      <c r="BV181" s="261"/>
      <c r="BW181" s="261"/>
      <c r="BX181" s="261"/>
      <c r="BY181" s="261"/>
      <c r="BZ181" s="261"/>
      <c r="CA181" s="261"/>
      <c r="CB181" s="261"/>
      <c r="CC181" s="261"/>
      <c r="CD181" s="261"/>
      <c r="CE181" s="261"/>
      <c r="CF181" s="261"/>
      <c r="CG181" s="261"/>
      <c r="CH181" s="261"/>
      <c r="CI181" s="261"/>
      <c r="CJ181" s="261"/>
      <c r="CK181" s="261"/>
      <c r="CL181" s="261"/>
      <c r="CM181" s="261"/>
      <c r="CN181" s="261"/>
      <c r="CO181" s="261"/>
      <c r="CP181" s="261"/>
      <c r="CQ181" s="261"/>
      <c r="CR181" s="261"/>
      <c r="CS181" s="261"/>
      <c r="CT181" s="261"/>
      <c r="CU181" s="261"/>
      <c r="CV181" s="261"/>
      <c r="CW181" s="261"/>
      <c r="CX181" s="261"/>
      <c r="CY181" s="261"/>
      <c r="CZ181" s="261"/>
      <c r="DA181" s="261"/>
      <c r="DB181" s="261"/>
      <c r="DC181" s="261"/>
      <c r="DD181" s="261"/>
      <c r="DE181" s="261"/>
      <c r="DF181" s="261"/>
      <c r="DG181" s="261"/>
      <c r="DH181" s="261"/>
      <c r="DI181" s="261"/>
      <c r="DJ181" s="261"/>
      <c r="DK181" s="261"/>
      <c r="DL181" s="261"/>
    </row>
    <row r="182" spans="1:116" x14ac:dyDescent="0.25">
      <c r="A182" s="262" t="s">
        <v>870</v>
      </c>
      <c r="B182" s="263" t="s">
        <v>8949</v>
      </c>
      <c r="C182" s="266">
        <v>0.92157200010000007</v>
      </c>
      <c r="D182" s="267">
        <v>7</v>
      </c>
      <c r="E182" s="266">
        <v>0.23899999999999999</v>
      </c>
      <c r="F182" s="266">
        <v>5.1666666667000003</v>
      </c>
      <c r="G182" s="266">
        <v>0.53064898670000005</v>
      </c>
      <c r="H182" s="266">
        <v>42.8</v>
      </c>
      <c r="I182" s="267">
        <v>5</v>
      </c>
      <c r="J182" s="267">
        <f>IFERROR(VLOOKUP($B182,'Core Indicators'!$E$3:$EU$906,147,FALSE),"x")</f>
        <v>2465</v>
      </c>
      <c r="K182" s="268">
        <v>-0.31461122629999999</v>
      </c>
      <c r="L182" s="266">
        <v>5.25</v>
      </c>
      <c r="M182" s="267">
        <v>34</v>
      </c>
      <c r="N182" s="267">
        <v>28</v>
      </c>
      <c r="O182" s="267">
        <f>IFERROR(VLOOKUP(B182,'Core Indicators'!$E$3:$G$9906,3,FALSE),"x")</f>
        <v>48279000</v>
      </c>
      <c r="P182" s="267">
        <v>200520</v>
      </c>
      <c r="Q182" s="261"/>
      <c r="R182" s="261"/>
      <c r="S182" s="261"/>
      <c r="T182" s="261"/>
      <c r="U182" s="261"/>
      <c r="V182" s="261"/>
      <c r="W182" s="261"/>
      <c r="X182" s="261"/>
      <c r="Y182" s="261"/>
      <c r="Z182" s="261"/>
      <c r="AA182" s="261"/>
      <c r="AB182" s="261"/>
      <c r="AC182" s="261"/>
      <c r="AD182" s="261"/>
      <c r="AE182" s="261"/>
      <c r="AF182" s="261"/>
      <c r="AG182" s="261"/>
      <c r="AH182" s="261"/>
      <c r="AI182" s="261"/>
      <c r="AJ182" s="261"/>
      <c r="AK182" s="261"/>
      <c r="AL182" s="261"/>
      <c r="AM182" s="261"/>
      <c r="AN182" s="261"/>
      <c r="AO182" s="261"/>
      <c r="AP182" s="261"/>
      <c r="AQ182" s="261"/>
      <c r="AR182" s="261"/>
      <c r="AS182" s="261"/>
      <c r="AT182" s="261"/>
      <c r="AU182" s="261"/>
      <c r="AV182" s="261"/>
      <c r="AW182" s="261"/>
      <c r="AX182" s="261"/>
      <c r="AY182" s="261"/>
      <c r="AZ182" s="261"/>
      <c r="BA182" s="261"/>
      <c r="BB182" s="261"/>
      <c r="BC182" s="261"/>
      <c r="BD182" s="261"/>
      <c r="BE182" s="261"/>
      <c r="BF182" s="261"/>
      <c r="BG182" s="261"/>
      <c r="BH182" s="261"/>
      <c r="BI182" s="261"/>
      <c r="BJ182" s="261"/>
      <c r="BK182" s="261"/>
      <c r="BL182" s="261"/>
      <c r="BM182" s="261"/>
      <c r="BN182" s="261"/>
      <c r="BO182" s="261"/>
      <c r="BP182" s="261"/>
      <c r="BQ182" s="261"/>
      <c r="BR182" s="261"/>
      <c r="BS182" s="261"/>
      <c r="BT182" s="261"/>
      <c r="BU182" s="261"/>
      <c r="BV182" s="261"/>
      <c r="BW182" s="261"/>
      <c r="BX182" s="261"/>
      <c r="BY182" s="261"/>
      <c r="BZ182" s="261"/>
      <c r="CA182" s="261"/>
      <c r="CB182" s="261"/>
      <c r="CC182" s="261"/>
      <c r="CD182" s="261"/>
      <c r="CE182" s="261"/>
      <c r="CF182" s="261"/>
      <c r="CG182" s="261"/>
      <c r="CH182" s="261"/>
      <c r="CI182" s="261"/>
      <c r="CJ182" s="261"/>
      <c r="CK182" s="261"/>
      <c r="CL182" s="261"/>
      <c r="CM182" s="261"/>
      <c r="CN182" s="261"/>
      <c r="CO182" s="261"/>
      <c r="CP182" s="261"/>
      <c r="CQ182" s="261"/>
      <c r="CR182" s="261"/>
      <c r="CS182" s="261"/>
      <c r="CT182" s="261"/>
      <c r="CU182" s="261"/>
      <c r="CV182" s="261"/>
      <c r="CW182" s="261"/>
      <c r="CX182" s="261"/>
      <c r="CY182" s="261"/>
      <c r="CZ182" s="261"/>
      <c r="DA182" s="261"/>
      <c r="DB182" s="261"/>
      <c r="DC182" s="261"/>
      <c r="DD182" s="261"/>
      <c r="DE182" s="261"/>
      <c r="DF182" s="261"/>
      <c r="DG182" s="261"/>
      <c r="DH182" s="261"/>
      <c r="DI182" s="261"/>
      <c r="DJ182" s="261"/>
      <c r="DK182" s="261"/>
      <c r="DL182" s="261"/>
    </row>
    <row r="183" spans="1:116" x14ac:dyDescent="0.25">
      <c r="A183" s="262" t="s">
        <v>541</v>
      </c>
      <c r="B183" s="263" t="s">
        <v>8950</v>
      </c>
      <c r="C183" s="266">
        <v>0.32836996870000001</v>
      </c>
      <c r="D183" s="267">
        <v>10</v>
      </c>
      <c r="E183" s="266">
        <v>1.6E-2</v>
      </c>
      <c r="F183" s="266">
        <v>6.9</v>
      </c>
      <c r="G183" s="266">
        <v>0.28448561900000002</v>
      </c>
      <c r="H183" s="266">
        <v>26.6</v>
      </c>
      <c r="I183" s="267">
        <v>3</v>
      </c>
      <c r="J183" s="267">
        <f>IFERROR(VLOOKUP($B183,'Core Indicators'!$E$3:$EU$906,147,FALSE),"x")</f>
        <v>8574</v>
      </c>
      <c r="K183" s="268">
        <v>-0.69835144280000006</v>
      </c>
      <c r="L183" s="266">
        <v>6.25</v>
      </c>
      <c r="M183" s="267">
        <v>62</v>
      </c>
      <c r="N183" s="267">
        <v>30</v>
      </c>
      <c r="O183" s="267">
        <f>IFERROR(VLOOKUP(B183,'Core Indicators'!$E$3:$G$9906,3,FALSE),"x")</f>
        <v>36468000</v>
      </c>
      <c r="P183" s="267">
        <v>579290</v>
      </c>
      <c r="Q183" s="261"/>
      <c r="R183" s="261"/>
      <c r="S183" s="261"/>
      <c r="T183" s="261"/>
      <c r="U183" s="261"/>
      <c r="V183" s="261"/>
      <c r="W183" s="261"/>
      <c r="X183" s="261"/>
      <c r="Y183" s="261"/>
      <c r="Z183" s="261"/>
      <c r="AA183" s="261"/>
      <c r="AB183" s="261"/>
      <c r="AC183" s="261"/>
      <c r="AD183" s="261"/>
      <c r="AE183" s="261"/>
      <c r="AF183" s="261"/>
      <c r="AG183" s="261"/>
      <c r="AH183" s="261"/>
      <c r="AI183" s="261"/>
      <c r="AJ183" s="261"/>
      <c r="AK183" s="261"/>
      <c r="AL183" s="261"/>
      <c r="AM183" s="261"/>
      <c r="AN183" s="261"/>
      <c r="AO183" s="261"/>
      <c r="AP183" s="261"/>
      <c r="AQ183" s="261"/>
      <c r="AR183" s="261"/>
      <c r="AS183" s="261"/>
      <c r="AT183" s="261"/>
      <c r="AU183" s="261"/>
      <c r="AV183" s="261"/>
      <c r="AW183" s="261"/>
      <c r="AX183" s="261"/>
      <c r="AY183" s="261"/>
      <c r="AZ183" s="261"/>
      <c r="BA183" s="261"/>
      <c r="BB183" s="261"/>
      <c r="BC183" s="261"/>
      <c r="BD183" s="261"/>
      <c r="BE183" s="261"/>
      <c r="BF183" s="261"/>
      <c r="BG183" s="261"/>
      <c r="BH183" s="261"/>
      <c r="BI183" s="261"/>
      <c r="BJ183" s="261"/>
      <c r="BK183" s="261"/>
      <c r="BL183" s="261"/>
      <c r="BM183" s="261"/>
      <c r="BN183" s="261"/>
      <c r="BO183" s="261"/>
      <c r="BP183" s="261"/>
      <c r="BQ183" s="261"/>
      <c r="BR183" s="261"/>
      <c r="BS183" s="261"/>
      <c r="BT183" s="261"/>
      <c r="BU183" s="261"/>
      <c r="BV183" s="261"/>
      <c r="BW183" s="261"/>
      <c r="BX183" s="261"/>
      <c r="BY183" s="261"/>
      <c r="BZ183" s="261"/>
      <c r="CA183" s="261"/>
      <c r="CB183" s="261"/>
      <c r="CC183" s="261"/>
      <c r="CD183" s="261"/>
      <c r="CE183" s="261"/>
      <c r="CF183" s="261"/>
      <c r="CG183" s="261"/>
      <c r="CH183" s="261"/>
      <c r="CI183" s="261"/>
      <c r="CJ183" s="261"/>
      <c r="CK183" s="261"/>
      <c r="CL183" s="261"/>
      <c r="CM183" s="261"/>
      <c r="CN183" s="261"/>
      <c r="CO183" s="261"/>
      <c r="CP183" s="261"/>
      <c r="CQ183" s="261"/>
      <c r="CR183" s="261"/>
      <c r="CS183" s="261"/>
      <c r="CT183" s="261"/>
      <c r="CU183" s="261"/>
      <c r="CV183" s="261"/>
      <c r="CW183" s="261"/>
      <c r="CX183" s="261"/>
      <c r="CY183" s="261"/>
      <c r="CZ183" s="261"/>
      <c r="DA183" s="261"/>
      <c r="DB183" s="261"/>
      <c r="DC183" s="261"/>
      <c r="DD183" s="261"/>
      <c r="DE183" s="261"/>
      <c r="DF183" s="261"/>
      <c r="DG183" s="261"/>
      <c r="DH183" s="261"/>
      <c r="DI183" s="261"/>
      <c r="DJ183" s="261"/>
      <c r="DK183" s="261"/>
      <c r="DL183" s="261"/>
    </row>
    <row r="184" spans="1:116" x14ac:dyDescent="0.25">
      <c r="A184" s="262" t="s">
        <v>8951</v>
      </c>
      <c r="B184" s="263" t="s">
        <v>8952</v>
      </c>
      <c r="C184" s="266">
        <v>0.16945201360000001</v>
      </c>
      <c r="D184" s="267">
        <v>13</v>
      </c>
      <c r="E184" s="266">
        <v>0.08</v>
      </c>
      <c r="F184" s="266">
        <v>9.9</v>
      </c>
      <c r="G184" s="266">
        <v>0.27532989819999998</v>
      </c>
      <c r="H184" s="266">
        <v>39.700000000000003</v>
      </c>
      <c r="I184" s="267">
        <v>0</v>
      </c>
      <c r="J184" s="267" t="str">
        <f>IFERROR(VLOOKUP($B184,'Core Indicators'!$E$3:$EU$906,147,FALSE),"x")</f>
        <v>x</v>
      </c>
      <c r="K184" s="268">
        <v>0.62126314640000002</v>
      </c>
      <c r="L184" s="266">
        <v>10</v>
      </c>
      <c r="M184" s="267">
        <v>98</v>
      </c>
      <c r="N184" s="267">
        <v>71</v>
      </c>
      <c r="O184" s="267" t="str">
        <f>IFERROR(VLOOKUP(B184,'Core Indicators'!$E$3:$G$9906,3,FALSE),"x")</f>
        <v>x</v>
      </c>
      <c r="P184" s="267">
        <v>175020</v>
      </c>
      <c r="Q184" s="261"/>
      <c r="R184" s="261"/>
      <c r="S184" s="261"/>
      <c r="T184" s="261"/>
      <c r="U184" s="261"/>
      <c r="V184" s="261"/>
      <c r="W184" s="261"/>
      <c r="X184" s="261"/>
      <c r="Y184" s="261"/>
      <c r="Z184" s="261"/>
      <c r="AA184" s="261"/>
      <c r="AB184" s="261"/>
      <c r="AC184" s="261"/>
      <c r="AD184" s="261"/>
      <c r="AE184" s="261"/>
      <c r="AF184" s="261"/>
      <c r="AG184" s="261"/>
      <c r="AH184" s="261"/>
      <c r="AI184" s="261"/>
      <c r="AJ184" s="261"/>
      <c r="AK184" s="261"/>
      <c r="AL184" s="261"/>
      <c r="AM184" s="261"/>
      <c r="AN184" s="261"/>
      <c r="AO184" s="261"/>
      <c r="AP184" s="261"/>
      <c r="AQ184" s="261"/>
      <c r="AR184" s="261"/>
      <c r="AS184" s="261"/>
      <c r="AT184" s="261"/>
      <c r="AU184" s="261"/>
      <c r="AV184" s="261"/>
      <c r="AW184" s="261"/>
      <c r="AX184" s="261"/>
      <c r="AY184" s="261"/>
      <c r="AZ184" s="261"/>
      <c r="BA184" s="261"/>
      <c r="BB184" s="261"/>
      <c r="BC184" s="261"/>
      <c r="BD184" s="261"/>
      <c r="BE184" s="261"/>
      <c r="BF184" s="261"/>
      <c r="BG184" s="261"/>
      <c r="BH184" s="261"/>
      <c r="BI184" s="261"/>
      <c r="BJ184" s="261"/>
      <c r="BK184" s="261"/>
      <c r="BL184" s="261"/>
      <c r="BM184" s="261"/>
      <c r="BN184" s="261"/>
      <c r="BO184" s="261"/>
      <c r="BP184" s="261"/>
      <c r="BQ184" s="261"/>
      <c r="BR184" s="261"/>
      <c r="BS184" s="261"/>
      <c r="BT184" s="261"/>
      <c r="BU184" s="261"/>
      <c r="BV184" s="261"/>
      <c r="BW184" s="261"/>
      <c r="BX184" s="261"/>
      <c r="BY184" s="261"/>
      <c r="BZ184" s="261"/>
      <c r="CA184" s="261"/>
      <c r="CB184" s="261"/>
      <c r="CC184" s="261"/>
      <c r="CD184" s="261"/>
      <c r="CE184" s="261"/>
      <c r="CF184" s="261"/>
      <c r="CG184" s="261"/>
      <c r="CH184" s="261"/>
      <c r="CI184" s="261"/>
      <c r="CJ184" s="261"/>
      <c r="CK184" s="261"/>
      <c r="CL184" s="261"/>
      <c r="CM184" s="261"/>
      <c r="CN184" s="261"/>
      <c r="CO184" s="261"/>
      <c r="CP184" s="261"/>
      <c r="CQ184" s="261"/>
      <c r="CR184" s="261"/>
      <c r="CS184" s="261"/>
      <c r="CT184" s="261"/>
      <c r="CU184" s="261"/>
      <c r="CV184" s="261"/>
      <c r="CW184" s="261"/>
      <c r="CX184" s="261"/>
      <c r="CY184" s="261"/>
      <c r="CZ184" s="261"/>
      <c r="DA184" s="261"/>
      <c r="DB184" s="261"/>
      <c r="DC184" s="261"/>
      <c r="DD184" s="261"/>
      <c r="DE184" s="261"/>
      <c r="DF184" s="261"/>
      <c r="DG184" s="261"/>
      <c r="DH184" s="261"/>
      <c r="DI184" s="261"/>
      <c r="DJ184" s="261"/>
      <c r="DK184" s="261"/>
      <c r="DL184" s="261"/>
    </row>
    <row r="185" spans="1:116" x14ac:dyDescent="0.25">
      <c r="A185" s="262" t="s">
        <v>8953</v>
      </c>
      <c r="B185" s="263" t="s">
        <v>8954</v>
      </c>
      <c r="C185" s="266">
        <v>0.52450212409999997</v>
      </c>
      <c r="D185" s="267">
        <v>11</v>
      </c>
      <c r="E185" s="266">
        <v>0.17299999999999999</v>
      </c>
      <c r="F185" s="266" t="s">
        <v>14</v>
      </c>
      <c r="G185" s="266">
        <v>0.1816034607</v>
      </c>
      <c r="H185" s="266">
        <v>41.4</v>
      </c>
      <c r="I185" s="267">
        <v>3</v>
      </c>
      <c r="J185" s="267" t="str">
        <f>IFERROR(VLOOKUP($B185,'Core Indicators'!$E$3:$EU$906,147,FALSE),"x")</f>
        <v>x</v>
      </c>
      <c r="K185" s="268">
        <v>1.4610936642000001</v>
      </c>
      <c r="L185" s="266" t="s">
        <v>14</v>
      </c>
      <c r="M185" s="267">
        <v>86</v>
      </c>
      <c r="N185" s="267">
        <v>69</v>
      </c>
      <c r="O185" s="267" t="str">
        <f>IFERROR(VLOOKUP(B185,'Core Indicators'!$E$3:$G$9906,3,FALSE),"x")</f>
        <v>x</v>
      </c>
      <c r="P185" s="267">
        <v>9147420</v>
      </c>
      <c r="Q185" s="261"/>
      <c r="R185" s="261"/>
      <c r="S185" s="261"/>
      <c r="T185" s="261"/>
      <c r="U185" s="261"/>
      <c r="V185" s="261"/>
      <c r="W185" s="261"/>
      <c r="X185" s="261"/>
      <c r="Y185" s="261"/>
      <c r="Z185" s="261"/>
      <c r="AA185" s="261"/>
      <c r="AB185" s="261"/>
      <c r="AC185" s="261"/>
      <c r="AD185" s="261"/>
      <c r="AE185" s="261"/>
      <c r="AF185" s="261"/>
      <c r="AG185" s="261"/>
      <c r="AH185" s="261"/>
      <c r="AI185" s="261"/>
      <c r="AJ185" s="261"/>
      <c r="AK185" s="261"/>
      <c r="AL185" s="261"/>
      <c r="AM185" s="261"/>
      <c r="AN185" s="261"/>
      <c r="AO185" s="261"/>
      <c r="AP185" s="261"/>
      <c r="AQ185" s="261"/>
      <c r="AR185" s="261"/>
      <c r="AS185" s="261"/>
      <c r="AT185" s="261"/>
      <c r="AU185" s="261"/>
      <c r="AV185" s="261"/>
      <c r="AW185" s="261"/>
      <c r="AX185" s="261"/>
      <c r="AY185" s="261"/>
      <c r="AZ185" s="261"/>
      <c r="BA185" s="261"/>
      <c r="BB185" s="261"/>
      <c r="BC185" s="261"/>
      <c r="BD185" s="261"/>
      <c r="BE185" s="261"/>
      <c r="BF185" s="261"/>
      <c r="BG185" s="261"/>
      <c r="BH185" s="261"/>
      <c r="BI185" s="261"/>
      <c r="BJ185" s="261"/>
      <c r="BK185" s="261"/>
      <c r="BL185" s="261"/>
      <c r="BM185" s="261"/>
      <c r="BN185" s="261"/>
      <c r="BO185" s="261"/>
      <c r="BP185" s="261"/>
      <c r="BQ185" s="261"/>
      <c r="BR185" s="261"/>
      <c r="BS185" s="261"/>
      <c r="BT185" s="261"/>
      <c r="BU185" s="261"/>
      <c r="BV185" s="261"/>
      <c r="BW185" s="261"/>
      <c r="BX185" s="261"/>
      <c r="BY185" s="261"/>
      <c r="BZ185" s="261"/>
      <c r="CA185" s="261"/>
      <c r="CB185" s="261"/>
      <c r="CC185" s="261"/>
      <c r="CD185" s="261"/>
      <c r="CE185" s="261"/>
      <c r="CF185" s="261"/>
      <c r="CG185" s="261"/>
      <c r="CH185" s="261"/>
      <c r="CI185" s="261"/>
      <c r="CJ185" s="261"/>
      <c r="CK185" s="261"/>
      <c r="CL185" s="261"/>
      <c r="CM185" s="261"/>
      <c r="CN185" s="261"/>
      <c r="CO185" s="261"/>
      <c r="CP185" s="261"/>
      <c r="CQ185" s="261"/>
      <c r="CR185" s="261"/>
      <c r="CS185" s="261"/>
      <c r="CT185" s="261"/>
      <c r="CU185" s="261"/>
      <c r="CV185" s="261"/>
      <c r="CW185" s="261"/>
      <c r="CX185" s="261"/>
      <c r="CY185" s="261"/>
      <c r="CZ185" s="261"/>
      <c r="DA185" s="261"/>
      <c r="DB185" s="261"/>
      <c r="DC185" s="261"/>
      <c r="DD185" s="261"/>
      <c r="DE185" s="261"/>
      <c r="DF185" s="261"/>
      <c r="DG185" s="261"/>
      <c r="DH185" s="261"/>
      <c r="DI185" s="261"/>
      <c r="DJ185" s="261"/>
      <c r="DK185" s="261"/>
      <c r="DL185" s="261"/>
    </row>
    <row r="186" spans="1:116" x14ac:dyDescent="0.25">
      <c r="A186" s="262" t="s">
        <v>8955</v>
      </c>
      <c r="B186" s="263" t="s">
        <v>8956</v>
      </c>
      <c r="C186" s="266">
        <v>0.35384998090000003</v>
      </c>
      <c r="D186" s="267">
        <v>1</v>
      </c>
      <c r="E186" s="266">
        <v>0.16</v>
      </c>
      <c r="F186" s="266">
        <v>3.6333333333</v>
      </c>
      <c r="G186" s="266">
        <v>0.30309940320000001</v>
      </c>
      <c r="H186" s="266">
        <v>35.299999999999997</v>
      </c>
      <c r="I186" s="267">
        <v>0</v>
      </c>
      <c r="J186" s="267" t="str">
        <f>IFERROR(VLOOKUP($B186,'Core Indicators'!$E$3:$EU$906,147,FALSE),"x")</f>
        <v>x</v>
      </c>
      <c r="K186" s="268">
        <v>-1.0481816530000001</v>
      </c>
      <c r="L186" s="266">
        <v>3.25</v>
      </c>
      <c r="M186" s="267">
        <v>10</v>
      </c>
      <c r="N186" s="267">
        <v>25</v>
      </c>
      <c r="O186" s="267" t="str">
        <f>IFERROR(VLOOKUP(B186,'Core Indicators'!$E$3:$G$9906,3,FALSE),"x")</f>
        <v>x</v>
      </c>
      <c r="P186" s="267">
        <v>425400</v>
      </c>
      <c r="Q186" s="261"/>
      <c r="R186" s="261"/>
      <c r="S186" s="261"/>
      <c r="T186" s="261"/>
      <c r="U186" s="261"/>
      <c r="V186" s="261"/>
      <c r="W186" s="261"/>
      <c r="X186" s="261"/>
      <c r="Y186" s="261"/>
      <c r="Z186" s="261"/>
      <c r="AA186" s="261"/>
      <c r="AB186" s="261"/>
      <c r="AC186" s="261"/>
      <c r="AD186" s="261"/>
      <c r="AE186" s="261"/>
      <c r="AF186" s="261"/>
      <c r="AG186" s="261"/>
      <c r="AH186" s="261"/>
      <c r="AI186" s="261"/>
      <c r="AJ186" s="261"/>
      <c r="AK186" s="261"/>
      <c r="AL186" s="261"/>
      <c r="AM186" s="261"/>
      <c r="AN186" s="261"/>
      <c r="AO186" s="261"/>
      <c r="AP186" s="261"/>
      <c r="AQ186" s="261"/>
      <c r="AR186" s="261"/>
      <c r="AS186" s="261"/>
      <c r="AT186" s="261"/>
      <c r="AU186" s="261"/>
      <c r="AV186" s="261"/>
      <c r="AW186" s="261"/>
      <c r="AX186" s="261"/>
      <c r="AY186" s="261"/>
      <c r="AZ186" s="261"/>
      <c r="BA186" s="261"/>
      <c r="BB186" s="261"/>
      <c r="BC186" s="261"/>
      <c r="BD186" s="261"/>
      <c r="BE186" s="261"/>
      <c r="BF186" s="261"/>
      <c r="BG186" s="261"/>
      <c r="BH186" s="261"/>
      <c r="BI186" s="261"/>
      <c r="BJ186" s="261"/>
      <c r="BK186" s="261"/>
      <c r="BL186" s="261"/>
      <c r="BM186" s="261"/>
      <c r="BN186" s="261"/>
      <c r="BO186" s="261"/>
      <c r="BP186" s="261"/>
      <c r="BQ186" s="261"/>
      <c r="BR186" s="261"/>
      <c r="BS186" s="261"/>
      <c r="BT186" s="261"/>
      <c r="BU186" s="261"/>
      <c r="BV186" s="261"/>
      <c r="BW186" s="261"/>
      <c r="BX186" s="261"/>
      <c r="BY186" s="261"/>
      <c r="BZ186" s="261"/>
      <c r="CA186" s="261"/>
      <c r="CB186" s="261"/>
      <c r="CC186" s="261"/>
      <c r="CD186" s="261"/>
      <c r="CE186" s="261"/>
      <c r="CF186" s="261"/>
      <c r="CG186" s="261"/>
      <c r="CH186" s="261"/>
      <c r="CI186" s="261"/>
      <c r="CJ186" s="261"/>
      <c r="CK186" s="261"/>
      <c r="CL186" s="261"/>
      <c r="CM186" s="261"/>
      <c r="CN186" s="261"/>
      <c r="CO186" s="261"/>
      <c r="CP186" s="261"/>
      <c r="CQ186" s="261"/>
      <c r="CR186" s="261"/>
      <c r="CS186" s="261"/>
      <c r="CT186" s="261"/>
      <c r="CU186" s="261"/>
      <c r="CV186" s="261"/>
      <c r="CW186" s="261"/>
      <c r="CX186" s="261"/>
      <c r="CY186" s="261"/>
      <c r="CZ186" s="261"/>
      <c r="DA186" s="261"/>
      <c r="DB186" s="261"/>
      <c r="DC186" s="261"/>
      <c r="DD186" s="261"/>
      <c r="DE186" s="261"/>
      <c r="DF186" s="261"/>
      <c r="DG186" s="261"/>
      <c r="DH186" s="261"/>
      <c r="DI186" s="261"/>
      <c r="DJ186" s="261"/>
      <c r="DK186" s="261"/>
      <c r="DL186" s="261"/>
    </row>
    <row r="187" spans="1:116" x14ac:dyDescent="0.25">
      <c r="A187" s="262" t="s">
        <v>8957</v>
      </c>
      <c r="B187" s="263" t="s">
        <v>8958</v>
      </c>
      <c r="C187" s="266">
        <v>0</v>
      </c>
      <c r="D187" s="267">
        <v>12</v>
      </c>
      <c r="E187" s="266">
        <v>0</v>
      </c>
      <c r="F187" s="266" t="s">
        <v>14</v>
      </c>
      <c r="G187" s="266" t="s">
        <v>14</v>
      </c>
      <c r="H187" s="266" t="s">
        <v>14</v>
      </c>
      <c r="I187" s="267">
        <v>0</v>
      </c>
      <c r="J187" s="267" t="str">
        <f>IFERROR(VLOOKUP($B187,'Core Indicators'!$E$3:$EU$906,147,FALSE),"x")</f>
        <v>x</v>
      </c>
      <c r="K187" s="268">
        <v>0.44635623689999998</v>
      </c>
      <c r="L187" s="266" t="s">
        <v>14</v>
      </c>
      <c r="M187" s="267">
        <v>91</v>
      </c>
      <c r="N187" s="267">
        <v>59</v>
      </c>
      <c r="O187" s="267" t="str">
        <f>IFERROR(VLOOKUP(B187,'Core Indicators'!$E$3:$G$9906,3,FALSE),"x")</f>
        <v>x</v>
      </c>
      <c r="P187" s="267">
        <v>390</v>
      </c>
      <c r="Q187" s="261"/>
      <c r="R187" s="261"/>
      <c r="S187" s="261"/>
      <c r="T187" s="261"/>
      <c r="U187" s="261"/>
      <c r="V187" s="261"/>
      <c r="W187" s="261"/>
      <c r="X187" s="261"/>
      <c r="Y187" s="261"/>
      <c r="Z187" s="261"/>
      <c r="AA187" s="261"/>
      <c r="AB187" s="261"/>
      <c r="AC187" s="261"/>
      <c r="AD187" s="261"/>
      <c r="AE187" s="261"/>
      <c r="AF187" s="261"/>
      <c r="AG187" s="261"/>
      <c r="AH187" s="261"/>
      <c r="AI187" s="261"/>
      <c r="AJ187" s="261"/>
      <c r="AK187" s="261"/>
      <c r="AL187" s="261"/>
      <c r="AM187" s="261"/>
      <c r="AN187" s="261"/>
      <c r="AO187" s="261"/>
      <c r="AP187" s="261"/>
      <c r="AQ187" s="261"/>
      <c r="AR187" s="261"/>
      <c r="AS187" s="261"/>
      <c r="AT187" s="261"/>
      <c r="AU187" s="261"/>
      <c r="AV187" s="261"/>
      <c r="AW187" s="261"/>
      <c r="AX187" s="261"/>
      <c r="AY187" s="261"/>
      <c r="AZ187" s="261"/>
      <c r="BA187" s="261"/>
      <c r="BB187" s="261"/>
      <c r="BC187" s="261"/>
      <c r="BD187" s="261"/>
      <c r="BE187" s="261"/>
      <c r="BF187" s="261"/>
      <c r="BG187" s="261"/>
      <c r="BH187" s="261"/>
      <c r="BI187" s="261"/>
      <c r="BJ187" s="261"/>
      <c r="BK187" s="261"/>
      <c r="BL187" s="261"/>
      <c r="BM187" s="261"/>
      <c r="BN187" s="261"/>
      <c r="BO187" s="261"/>
      <c r="BP187" s="261"/>
      <c r="BQ187" s="261"/>
      <c r="BR187" s="261"/>
      <c r="BS187" s="261"/>
      <c r="BT187" s="261"/>
      <c r="BU187" s="261"/>
      <c r="BV187" s="261"/>
      <c r="BW187" s="261"/>
      <c r="BX187" s="261"/>
      <c r="BY187" s="261"/>
      <c r="BZ187" s="261"/>
      <c r="CA187" s="261"/>
      <c r="CB187" s="261"/>
      <c r="CC187" s="261"/>
      <c r="CD187" s="261"/>
      <c r="CE187" s="261"/>
      <c r="CF187" s="261"/>
      <c r="CG187" s="261"/>
      <c r="CH187" s="261"/>
      <c r="CI187" s="261"/>
      <c r="CJ187" s="261"/>
      <c r="CK187" s="261"/>
      <c r="CL187" s="261"/>
      <c r="CM187" s="261"/>
      <c r="CN187" s="261"/>
      <c r="CO187" s="261"/>
      <c r="CP187" s="261"/>
      <c r="CQ187" s="261"/>
      <c r="CR187" s="261"/>
      <c r="CS187" s="261"/>
      <c r="CT187" s="261"/>
      <c r="CU187" s="261"/>
      <c r="CV187" s="261"/>
      <c r="CW187" s="261"/>
      <c r="CX187" s="261"/>
      <c r="CY187" s="261"/>
      <c r="CZ187" s="261"/>
      <c r="DA187" s="261"/>
      <c r="DB187" s="261"/>
      <c r="DC187" s="261"/>
      <c r="DD187" s="261"/>
      <c r="DE187" s="261"/>
      <c r="DF187" s="261"/>
      <c r="DG187" s="261"/>
      <c r="DH187" s="261"/>
      <c r="DI187" s="261"/>
      <c r="DJ187" s="261"/>
      <c r="DK187" s="261"/>
      <c r="DL187" s="261"/>
    </row>
    <row r="188" spans="1:116" x14ac:dyDescent="0.25">
      <c r="A188" s="262" t="s">
        <v>3140</v>
      </c>
      <c r="B188" s="263" t="s">
        <v>8959</v>
      </c>
      <c r="C188" s="266">
        <v>0.26454201690000001</v>
      </c>
      <c r="D188" s="267">
        <v>7</v>
      </c>
      <c r="E188" s="266">
        <v>0.12</v>
      </c>
      <c r="F188" s="266">
        <v>3.0833333333000001</v>
      </c>
      <c r="G188" s="266">
        <v>0.45795582140000002</v>
      </c>
      <c r="H188" s="266">
        <v>44.8</v>
      </c>
      <c r="I188" s="267">
        <v>4</v>
      </c>
      <c r="J188" s="267">
        <f>IFERROR(VLOOKUP($B188,'Core Indicators'!$E$3:$EU$906,147,FALSE),"x")</f>
        <v>698</v>
      </c>
      <c r="K188" s="268">
        <v>-2.3200535774</v>
      </c>
      <c r="L188" s="266">
        <v>1.75</v>
      </c>
      <c r="M188" s="267">
        <v>16</v>
      </c>
      <c r="N188" s="267">
        <v>16</v>
      </c>
      <c r="O188" s="267">
        <f>IFERROR(VLOOKUP(B188,'Core Indicators'!$E$3:$G$9906,3,FALSE),"x")</f>
        <v>28400000</v>
      </c>
      <c r="P188" s="267">
        <v>882050</v>
      </c>
      <c r="Q188" s="261"/>
      <c r="R188" s="261"/>
      <c r="S188" s="261"/>
      <c r="T188" s="261"/>
      <c r="U188" s="261"/>
      <c r="V188" s="261"/>
      <c r="W188" s="261"/>
      <c r="X188" s="261"/>
      <c r="Y188" s="261"/>
      <c r="Z188" s="261"/>
      <c r="AA188" s="261"/>
      <c r="AB188" s="261"/>
      <c r="AC188" s="261"/>
      <c r="AD188" s="261"/>
      <c r="AE188" s="261"/>
      <c r="AF188" s="261"/>
      <c r="AG188" s="261"/>
      <c r="AH188" s="261"/>
      <c r="AI188" s="261"/>
      <c r="AJ188" s="261"/>
      <c r="AK188" s="261"/>
      <c r="AL188" s="261"/>
      <c r="AM188" s="261"/>
      <c r="AN188" s="261"/>
      <c r="AO188" s="261"/>
      <c r="AP188" s="261"/>
      <c r="AQ188" s="261"/>
      <c r="AR188" s="261"/>
      <c r="AS188" s="261"/>
      <c r="AT188" s="261"/>
      <c r="AU188" s="261"/>
      <c r="AV188" s="261"/>
      <c r="AW188" s="261"/>
      <c r="AX188" s="261"/>
      <c r="AY188" s="261"/>
      <c r="AZ188" s="261"/>
      <c r="BA188" s="261"/>
      <c r="BB188" s="261"/>
      <c r="BC188" s="261"/>
      <c r="BD188" s="261"/>
      <c r="BE188" s="261"/>
      <c r="BF188" s="261"/>
      <c r="BG188" s="261"/>
      <c r="BH188" s="261"/>
      <c r="BI188" s="261"/>
      <c r="BJ188" s="261"/>
      <c r="BK188" s="261"/>
      <c r="BL188" s="261"/>
      <c r="BM188" s="261"/>
      <c r="BN188" s="261"/>
      <c r="BO188" s="261"/>
      <c r="BP188" s="261"/>
      <c r="BQ188" s="261"/>
      <c r="BR188" s="261"/>
      <c r="BS188" s="261"/>
      <c r="BT188" s="261"/>
      <c r="BU188" s="261"/>
      <c r="BV188" s="261"/>
      <c r="BW188" s="261"/>
      <c r="BX188" s="261"/>
      <c r="BY188" s="261"/>
      <c r="BZ188" s="261"/>
      <c r="CA188" s="261"/>
      <c r="CB188" s="261"/>
      <c r="CC188" s="261"/>
      <c r="CD188" s="261"/>
      <c r="CE188" s="261"/>
      <c r="CF188" s="261"/>
      <c r="CG188" s="261"/>
      <c r="CH188" s="261"/>
      <c r="CI188" s="261"/>
      <c r="CJ188" s="261"/>
      <c r="CK188" s="261"/>
      <c r="CL188" s="261"/>
      <c r="CM188" s="261"/>
      <c r="CN188" s="261"/>
      <c r="CO188" s="261"/>
      <c r="CP188" s="261"/>
      <c r="CQ188" s="261"/>
      <c r="CR188" s="261"/>
      <c r="CS188" s="261"/>
      <c r="CT188" s="261"/>
      <c r="CU188" s="261"/>
      <c r="CV188" s="261"/>
      <c r="CW188" s="261"/>
      <c r="CX188" s="261"/>
      <c r="CY188" s="261"/>
      <c r="CZ188" s="261"/>
      <c r="DA188" s="261"/>
      <c r="DB188" s="261"/>
      <c r="DC188" s="261"/>
      <c r="DD188" s="261"/>
      <c r="DE188" s="261"/>
      <c r="DF188" s="261"/>
      <c r="DG188" s="261"/>
      <c r="DH188" s="261"/>
      <c r="DI188" s="261"/>
      <c r="DJ188" s="261"/>
      <c r="DK188" s="261"/>
      <c r="DL188" s="261"/>
    </row>
    <row r="189" spans="1:116" x14ac:dyDescent="0.25">
      <c r="A189" s="262" t="s">
        <v>8960</v>
      </c>
      <c r="B189" s="263" t="s">
        <v>8961</v>
      </c>
      <c r="C189" s="266">
        <v>0.27606595950000001</v>
      </c>
      <c r="D189" s="267">
        <v>1</v>
      </c>
      <c r="E189" s="266">
        <v>0.10100000000000001</v>
      </c>
      <c r="F189" s="266">
        <v>3.5666666667000002</v>
      </c>
      <c r="G189" s="266">
        <v>0.31384940030000003</v>
      </c>
      <c r="H189" s="266">
        <v>35.700000000000003</v>
      </c>
      <c r="I189" s="267">
        <v>2</v>
      </c>
      <c r="J189" s="267" t="str">
        <f>IFERROR(VLOOKUP($B189,'Core Indicators'!$E$3:$EU$906,147,FALSE),"x")</f>
        <v>x</v>
      </c>
      <c r="K189" s="268">
        <v>-1.68987531E-2</v>
      </c>
      <c r="L189" s="266">
        <v>3</v>
      </c>
      <c r="M189" s="267">
        <v>20</v>
      </c>
      <c r="N189" s="267">
        <v>37</v>
      </c>
      <c r="O189" s="267" t="str">
        <f>IFERROR(VLOOKUP(B189,'Core Indicators'!$E$3:$G$9906,3,FALSE),"x")</f>
        <v>x</v>
      </c>
      <c r="P189" s="267">
        <v>310070</v>
      </c>
      <c r="Q189" s="261"/>
      <c r="R189" s="261"/>
      <c r="S189" s="261"/>
      <c r="T189" s="261"/>
      <c r="U189" s="261"/>
      <c r="V189" s="261"/>
      <c r="W189" s="261"/>
      <c r="X189" s="261"/>
      <c r="Y189" s="261"/>
      <c r="Z189" s="261"/>
      <c r="AA189" s="261"/>
      <c r="AB189" s="261"/>
      <c r="AC189" s="261"/>
      <c r="AD189" s="261"/>
      <c r="AE189" s="261"/>
      <c r="AF189" s="261"/>
      <c r="AG189" s="261"/>
      <c r="AH189" s="261"/>
      <c r="AI189" s="261"/>
      <c r="AJ189" s="261"/>
      <c r="AK189" s="261"/>
      <c r="AL189" s="261"/>
      <c r="AM189" s="261"/>
      <c r="AN189" s="261"/>
      <c r="AO189" s="261"/>
      <c r="AP189" s="261"/>
      <c r="AQ189" s="261"/>
      <c r="AR189" s="261"/>
      <c r="AS189" s="261"/>
      <c r="AT189" s="261"/>
      <c r="AU189" s="261"/>
      <c r="AV189" s="261"/>
      <c r="AW189" s="261"/>
      <c r="AX189" s="261"/>
      <c r="AY189" s="261"/>
      <c r="AZ189" s="261"/>
      <c r="BA189" s="261"/>
      <c r="BB189" s="261"/>
      <c r="BC189" s="261"/>
      <c r="BD189" s="261"/>
      <c r="BE189" s="261"/>
      <c r="BF189" s="261"/>
      <c r="BG189" s="261"/>
      <c r="BH189" s="261"/>
      <c r="BI189" s="261"/>
      <c r="BJ189" s="261"/>
      <c r="BK189" s="261"/>
      <c r="BL189" s="261"/>
      <c r="BM189" s="261"/>
      <c r="BN189" s="261"/>
      <c r="BO189" s="261"/>
      <c r="BP189" s="261"/>
      <c r="BQ189" s="261"/>
      <c r="BR189" s="261"/>
      <c r="BS189" s="261"/>
      <c r="BT189" s="261"/>
      <c r="BU189" s="261"/>
      <c r="BV189" s="261"/>
      <c r="BW189" s="261"/>
      <c r="BX189" s="261"/>
      <c r="BY189" s="261"/>
      <c r="BZ189" s="261"/>
      <c r="CA189" s="261"/>
      <c r="CB189" s="261"/>
      <c r="CC189" s="261"/>
      <c r="CD189" s="261"/>
      <c r="CE189" s="261"/>
      <c r="CF189" s="261"/>
      <c r="CG189" s="261"/>
      <c r="CH189" s="261"/>
      <c r="CI189" s="261"/>
      <c r="CJ189" s="261"/>
      <c r="CK189" s="261"/>
      <c r="CL189" s="261"/>
      <c r="CM189" s="261"/>
      <c r="CN189" s="261"/>
      <c r="CO189" s="261"/>
      <c r="CP189" s="261"/>
      <c r="CQ189" s="261"/>
      <c r="CR189" s="261"/>
      <c r="CS189" s="261"/>
      <c r="CT189" s="261"/>
      <c r="CU189" s="261"/>
      <c r="CV189" s="261"/>
      <c r="CW189" s="261"/>
      <c r="CX189" s="261"/>
      <c r="CY189" s="261"/>
      <c r="CZ189" s="261"/>
      <c r="DA189" s="261"/>
      <c r="DB189" s="261"/>
      <c r="DC189" s="261"/>
      <c r="DD189" s="261"/>
      <c r="DE189" s="261"/>
      <c r="DF189" s="261"/>
      <c r="DG189" s="261"/>
      <c r="DH189" s="261"/>
      <c r="DI189" s="261"/>
      <c r="DJ189" s="261"/>
      <c r="DK189" s="261"/>
      <c r="DL189" s="261"/>
    </row>
    <row r="190" spans="1:116" x14ac:dyDescent="0.25">
      <c r="A190" s="262" t="s">
        <v>5232</v>
      </c>
      <c r="B190" s="263" t="s">
        <v>8962</v>
      </c>
      <c r="C190" s="266">
        <v>0</v>
      </c>
      <c r="D190" s="267">
        <v>12</v>
      </c>
      <c r="E190" s="266">
        <v>0</v>
      </c>
      <c r="F190" s="266" t="s">
        <v>14</v>
      </c>
      <c r="G190" s="266" t="s">
        <v>14</v>
      </c>
      <c r="H190" s="266">
        <v>37.6</v>
      </c>
      <c r="I190" s="267">
        <v>0</v>
      </c>
      <c r="J190" s="267" t="str">
        <f>IFERROR(VLOOKUP($B190,'Core Indicators'!$E$3:$EU$906,147,FALSE),"x")</f>
        <v>x</v>
      </c>
      <c r="K190" s="268">
        <v>0.17785331609999999</v>
      </c>
      <c r="L190" s="266" t="s">
        <v>14</v>
      </c>
      <c r="M190" s="267">
        <v>82</v>
      </c>
      <c r="N190" s="267">
        <v>46</v>
      </c>
      <c r="O190" s="267">
        <f>IFERROR(VLOOKUP(B190,'Core Indicators'!$E$3:$G$9906,3,FALSE),"x")</f>
        <v>335000</v>
      </c>
      <c r="P190" s="267">
        <v>12190</v>
      </c>
      <c r="Q190" s="261"/>
      <c r="R190" s="261"/>
      <c r="S190" s="261"/>
      <c r="T190" s="261"/>
      <c r="U190" s="261"/>
      <c r="V190" s="261"/>
      <c r="W190" s="261"/>
      <c r="X190" s="261"/>
      <c r="Y190" s="261"/>
      <c r="Z190" s="261"/>
      <c r="AA190" s="261"/>
      <c r="AB190" s="261"/>
      <c r="AC190" s="261"/>
      <c r="AD190" s="261"/>
      <c r="AE190" s="261"/>
      <c r="AF190" s="261"/>
      <c r="AG190" s="261"/>
      <c r="AH190" s="261"/>
      <c r="AI190" s="261"/>
      <c r="AJ190" s="261"/>
      <c r="AK190" s="261"/>
      <c r="AL190" s="261"/>
      <c r="AM190" s="261"/>
      <c r="AN190" s="261"/>
      <c r="AO190" s="261"/>
      <c r="AP190" s="261"/>
      <c r="AQ190" s="261"/>
      <c r="AR190" s="261"/>
      <c r="AS190" s="261"/>
      <c r="AT190" s="261"/>
      <c r="AU190" s="261"/>
      <c r="AV190" s="261"/>
      <c r="AW190" s="261"/>
      <c r="AX190" s="261"/>
      <c r="AY190" s="261"/>
      <c r="AZ190" s="261"/>
      <c r="BA190" s="261"/>
      <c r="BB190" s="261"/>
      <c r="BC190" s="261"/>
      <c r="BD190" s="261"/>
      <c r="BE190" s="261"/>
      <c r="BF190" s="261"/>
      <c r="BG190" s="261"/>
      <c r="BH190" s="261"/>
      <c r="BI190" s="261"/>
      <c r="BJ190" s="261"/>
      <c r="BK190" s="261"/>
      <c r="BL190" s="261"/>
      <c r="BM190" s="261"/>
      <c r="BN190" s="261"/>
      <c r="BO190" s="261"/>
      <c r="BP190" s="261"/>
      <c r="BQ190" s="261"/>
      <c r="BR190" s="261"/>
      <c r="BS190" s="261"/>
      <c r="BT190" s="261"/>
      <c r="BU190" s="261"/>
      <c r="BV190" s="261"/>
      <c r="BW190" s="261"/>
      <c r="BX190" s="261"/>
      <c r="BY190" s="261"/>
      <c r="BZ190" s="261"/>
      <c r="CA190" s="261"/>
      <c r="CB190" s="261"/>
      <c r="CC190" s="261"/>
      <c r="CD190" s="261"/>
      <c r="CE190" s="261"/>
      <c r="CF190" s="261"/>
      <c r="CG190" s="261"/>
      <c r="CH190" s="261"/>
      <c r="CI190" s="261"/>
      <c r="CJ190" s="261"/>
      <c r="CK190" s="261"/>
      <c r="CL190" s="261"/>
      <c r="CM190" s="261"/>
      <c r="CN190" s="261"/>
      <c r="CO190" s="261"/>
      <c r="CP190" s="261"/>
      <c r="CQ190" s="261"/>
      <c r="CR190" s="261"/>
      <c r="CS190" s="261"/>
      <c r="CT190" s="261"/>
      <c r="CU190" s="261"/>
      <c r="CV190" s="261"/>
      <c r="CW190" s="261"/>
      <c r="CX190" s="261"/>
      <c r="CY190" s="261"/>
      <c r="CZ190" s="261"/>
      <c r="DA190" s="261"/>
      <c r="DB190" s="261"/>
      <c r="DC190" s="261"/>
      <c r="DD190" s="261"/>
      <c r="DE190" s="261"/>
      <c r="DF190" s="261"/>
      <c r="DG190" s="261"/>
      <c r="DH190" s="261"/>
      <c r="DI190" s="261"/>
      <c r="DJ190" s="261"/>
      <c r="DK190" s="261"/>
      <c r="DL190" s="261"/>
    </row>
    <row r="191" spans="1:116" x14ac:dyDescent="0.25">
      <c r="A191" s="262" t="s">
        <v>8963</v>
      </c>
      <c r="B191" s="263" t="s">
        <v>8964</v>
      </c>
      <c r="C191" s="266">
        <v>0</v>
      </c>
      <c r="D191" s="267">
        <v>11</v>
      </c>
      <c r="E191" s="266">
        <v>0</v>
      </c>
      <c r="F191" s="266" t="s">
        <v>14</v>
      </c>
      <c r="G191" s="266">
        <v>0.3644043293</v>
      </c>
      <c r="H191" s="266">
        <v>38.700000000000003</v>
      </c>
      <c r="I191" s="267">
        <v>0</v>
      </c>
      <c r="J191" s="267" t="str">
        <f>IFERROR(VLOOKUP($B191,'Core Indicators'!$E$3:$EU$906,147,FALSE),"x")</f>
        <v>x</v>
      </c>
      <c r="K191" s="268">
        <v>1.0770641565000001</v>
      </c>
      <c r="L191" s="266" t="s">
        <v>14</v>
      </c>
      <c r="M191" s="267">
        <v>81</v>
      </c>
      <c r="N191" s="267" t="s">
        <v>14</v>
      </c>
      <c r="O191" s="267" t="str">
        <f>IFERROR(VLOOKUP(B191,'Core Indicators'!$E$3:$G$9906,3,FALSE),"x")</f>
        <v>x</v>
      </c>
      <c r="P191" s="267">
        <v>2830</v>
      </c>
      <c r="Q191" s="261"/>
      <c r="R191" s="261"/>
      <c r="S191" s="261"/>
      <c r="T191" s="261"/>
      <c r="U191" s="261"/>
      <c r="V191" s="261"/>
      <c r="W191" s="261"/>
      <c r="X191" s="261"/>
      <c r="Y191" s="261"/>
      <c r="Z191" s="261"/>
      <c r="AA191" s="261"/>
      <c r="AB191" s="261"/>
      <c r="AC191" s="261"/>
      <c r="AD191" s="261"/>
      <c r="AE191" s="261"/>
      <c r="AF191" s="261"/>
      <c r="AG191" s="261"/>
      <c r="AH191" s="261"/>
      <c r="AI191" s="261"/>
      <c r="AJ191" s="261"/>
      <c r="AK191" s="261"/>
      <c r="AL191" s="261"/>
      <c r="AM191" s="261"/>
      <c r="AN191" s="261"/>
      <c r="AO191" s="261"/>
      <c r="AP191" s="261"/>
      <c r="AQ191" s="261"/>
      <c r="AR191" s="261"/>
      <c r="AS191" s="261"/>
      <c r="AT191" s="261"/>
      <c r="AU191" s="261"/>
      <c r="AV191" s="261"/>
      <c r="AW191" s="261"/>
      <c r="AX191" s="261"/>
      <c r="AY191" s="261"/>
      <c r="AZ191" s="261"/>
      <c r="BA191" s="261"/>
      <c r="BB191" s="261"/>
      <c r="BC191" s="261"/>
      <c r="BD191" s="261"/>
      <c r="BE191" s="261"/>
      <c r="BF191" s="261"/>
      <c r="BG191" s="261"/>
      <c r="BH191" s="261"/>
      <c r="BI191" s="261"/>
      <c r="BJ191" s="261"/>
      <c r="BK191" s="261"/>
      <c r="BL191" s="261"/>
      <c r="BM191" s="261"/>
      <c r="BN191" s="261"/>
      <c r="BO191" s="261"/>
      <c r="BP191" s="261"/>
      <c r="BQ191" s="261"/>
      <c r="BR191" s="261"/>
      <c r="BS191" s="261"/>
      <c r="BT191" s="261"/>
      <c r="BU191" s="261"/>
      <c r="BV191" s="261"/>
      <c r="BW191" s="261"/>
      <c r="BX191" s="261"/>
      <c r="BY191" s="261"/>
      <c r="BZ191" s="261"/>
      <c r="CA191" s="261"/>
      <c r="CB191" s="261"/>
      <c r="CC191" s="261"/>
      <c r="CD191" s="261"/>
      <c r="CE191" s="261"/>
      <c r="CF191" s="261"/>
      <c r="CG191" s="261"/>
      <c r="CH191" s="261"/>
      <c r="CI191" s="261"/>
      <c r="CJ191" s="261"/>
      <c r="CK191" s="261"/>
      <c r="CL191" s="261"/>
      <c r="CM191" s="261"/>
      <c r="CN191" s="261"/>
      <c r="CO191" s="261"/>
      <c r="CP191" s="261"/>
      <c r="CQ191" s="261"/>
      <c r="CR191" s="261"/>
      <c r="CS191" s="261"/>
      <c r="CT191" s="261"/>
      <c r="CU191" s="261"/>
      <c r="CV191" s="261"/>
      <c r="CW191" s="261"/>
      <c r="CX191" s="261"/>
      <c r="CY191" s="261"/>
      <c r="CZ191" s="261"/>
      <c r="DA191" s="261"/>
      <c r="DB191" s="261"/>
      <c r="DC191" s="261"/>
      <c r="DD191" s="261"/>
      <c r="DE191" s="261"/>
      <c r="DF191" s="261"/>
      <c r="DG191" s="261"/>
      <c r="DH191" s="261"/>
      <c r="DI191" s="261"/>
      <c r="DJ191" s="261"/>
      <c r="DK191" s="261"/>
      <c r="DL191" s="261"/>
    </row>
    <row r="192" spans="1:116" x14ac:dyDescent="0.25">
      <c r="A192" s="262" t="s">
        <v>54</v>
      </c>
      <c r="B192" s="263" t="s">
        <v>8965</v>
      </c>
      <c r="C192" s="266">
        <v>0.62499999270000006</v>
      </c>
      <c r="D192" s="267">
        <v>2</v>
      </c>
      <c r="E192" s="266">
        <v>0</v>
      </c>
      <c r="F192" s="266">
        <v>1.5</v>
      </c>
      <c r="G192" s="266">
        <v>0.83417374249999998</v>
      </c>
      <c r="H192" s="266">
        <v>36.700000000000003</v>
      </c>
      <c r="I192" s="267">
        <v>5</v>
      </c>
      <c r="J192" s="267">
        <f>IFERROR(VLOOKUP($B192,'Core Indicators'!$E$3:$EU$906,147,FALSE),"x")</f>
        <v>1947</v>
      </c>
      <c r="K192" s="268">
        <v>-1.7733464241000001</v>
      </c>
      <c r="L192" s="266">
        <v>1.25</v>
      </c>
      <c r="M192" s="267">
        <v>11</v>
      </c>
      <c r="N192" s="267">
        <v>15</v>
      </c>
      <c r="O192" s="267">
        <f>IFERROR(VLOOKUP(B192,'Core Indicators'!$E$3:$G$9906,3,FALSE),"x")</f>
        <v>34000000</v>
      </c>
      <c r="P192" s="267">
        <v>527970</v>
      </c>
      <c r="Q192" s="261"/>
      <c r="R192" s="261"/>
      <c r="S192" s="261"/>
      <c r="T192" s="261"/>
      <c r="U192" s="261"/>
      <c r="V192" s="261"/>
      <c r="W192" s="261"/>
      <c r="X192" s="261"/>
      <c r="Y192" s="261"/>
      <c r="Z192" s="261"/>
      <c r="AA192" s="261"/>
      <c r="AB192" s="261"/>
      <c r="AC192" s="261"/>
      <c r="AD192" s="261"/>
      <c r="AE192" s="261"/>
      <c r="AF192" s="261"/>
      <c r="AG192" s="261"/>
      <c r="AH192" s="261"/>
      <c r="AI192" s="261"/>
      <c r="AJ192" s="261"/>
      <c r="AK192" s="261"/>
      <c r="AL192" s="261"/>
      <c r="AM192" s="261"/>
      <c r="AN192" s="261"/>
      <c r="AO192" s="261"/>
      <c r="AP192" s="261"/>
      <c r="AQ192" s="261"/>
      <c r="AR192" s="261"/>
      <c r="AS192" s="261"/>
      <c r="AT192" s="261"/>
      <c r="AU192" s="261"/>
      <c r="AV192" s="261"/>
      <c r="AW192" s="261"/>
      <c r="AX192" s="261"/>
      <c r="AY192" s="261"/>
      <c r="AZ192" s="261"/>
      <c r="BA192" s="261"/>
      <c r="BB192" s="261"/>
      <c r="BC192" s="261"/>
      <c r="BD192" s="261"/>
      <c r="BE192" s="261"/>
      <c r="BF192" s="261"/>
      <c r="BG192" s="261"/>
      <c r="BH192" s="261"/>
      <c r="BI192" s="261"/>
      <c r="BJ192" s="261"/>
      <c r="BK192" s="261"/>
      <c r="BL192" s="261"/>
      <c r="BM192" s="261"/>
      <c r="BN192" s="261"/>
      <c r="BO192" s="261"/>
      <c r="BP192" s="261"/>
      <c r="BQ192" s="261"/>
      <c r="BR192" s="261"/>
      <c r="BS192" s="261"/>
      <c r="BT192" s="261"/>
      <c r="BU192" s="261"/>
      <c r="BV192" s="261"/>
      <c r="BW192" s="261"/>
      <c r="BX192" s="261"/>
      <c r="BY192" s="261"/>
      <c r="BZ192" s="261"/>
      <c r="CA192" s="261"/>
      <c r="CB192" s="261"/>
      <c r="CC192" s="261"/>
      <c r="CD192" s="261"/>
      <c r="CE192" s="261"/>
      <c r="CF192" s="261"/>
      <c r="CG192" s="261"/>
      <c r="CH192" s="261"/>
      <c r="CI192" s="261"/>
      <c r="CJ192" s="261"/>
      <c r="CK192" s="261"/>
      <c r="CL192" s="261"/>
      <c r="CM192" s="261"/>
      <c r="CN192" s="261"/>
      <c r="CO192" s="261"/>
      <c r="CP192" s="261"/>
      <c r="CQ192" s="261"/>
      <c r="CR192" s="261"/>
      <c r="CS192" s="261"/>
      <c r="CT192" s="261"/>
      <c r="CU192" s="261"/>
      <c r="CV192" s="261"/>
      <c r="CW192" s="261"/>
      <c r="CX192" s="261"/>
      <c r="CY192" s="261"/>
      <c r="CZ192" s="261"/>
      <c r="DA192" s="261"/>
      <c r="DB192" s="261"/>
      <c r="DC192" s="261"/>
      <c r="DD192" s="261"/>
      <c r="DE192" s="261"/>
      <c r="DF192" s="261"/>
      <c r="DG192" s="261"/>
      <c r="DH192" s="261"/>
      <c r="DI192" s="261"/>
      <c r="DJ192" s="261"/>
      <c r="DK192" s="261"/>
      <c r="DL192" s="261"/>
    </row>
    <row r="193" spans="1:116" x14ac:dyDescent="0.25">
      <c r="A193" s="262" t="s">
        <v>8966</v>
      </c>
      <c r="B193" s="263" t="s">
        <v>8967</v>
      </c>
      <c r="C193" s="266">
        <v>0.87572495589999999</v>
      </c>
      <c r="D193" s="267">
        <v>11</v>
      </c>
      <c r="E193" s="266">
        <v>0</v>
      </c>
      <c r="F193" s="266">
        <v>7.45</v>
      </c>
      <c r="G193" s="266">
        <v>0.42154731290000003</v>
      </c>
      <c r="H193" s="266">
        <v>63</v>
      </c>
      <c r="I193" s="267">
        <v>4</v>
      </c>
      <c r="J193" s="267" t="str">
        <f>IFERROR(VLOOKUP($B193,'Core Indicators'!$E$3:$EU$906,147,FALSE),"x")</f>
        <v>x</v>
      </c>
      <c r="K193" s="268">
        <v>-7.6407678399999998E-2</v>
      </c>
      <c r="L193" s="266">
        <v>7.25</v>
      </c>
      <c r="M193" s="267">
        <v>79</v>
      </c>
      <c r="N193" s="267">
        <v>44</v>
      </c>
      <c r="O193" s="267" t="str">
        <f>IFERROR(VLOOKUP(B193,'Core Indicators'!$E$3:$G$9906,3,FALSE),"x")</f>
        <v>x</v>
      </c>
      <c r="P193" s="267">
        <v>1213090</v>
      </c>
      <c r="Q193" s="261"/>
      <c r="R193" s="261"/>
      <c r="S193" s="261"/>
      <c r="T193" s="261"/>
      <c r="U193" s="261"/>
      <c r="V193" s="261"/>
      <c r="W193" s="261"/>
      <c r="X193" s="261"/>
      <c r="Y193" s="261"/>
      <c r="Z193" s="261"/>
      <c r="AA193" s="261"/>
      <c r="AB193" s="261"/>
      <c r="AC193" s="261"/>
      <c r="AD193" s="261"/>
      <c r="AE193" s="261"/>
      <c r="AF193" s="261"/>
      <c r="AG193" s="261"/>
      <c r="AH193" s="261"/>
      <c r="AI193" s="261"/>
      <c r="AJ193" s="261"/>
      <c r="AK193" s="261"/>
      <c r="AL193" s="261"/>
      <c r="AM193" s="261"/>
      <c r="AN193" s="261"/>
      <c r="AO193" s="261"/>
      <c r="AP193" s="261"/>
      <c r="AQ193" s="261"/>
      <c r="AR193" s="261"/>
      <c r="AS193" s="261"/>
      <c r="AT193" s="261"/>
      <c r="AU193" s="261"/>
      <c r="AV193" s="261"/>
      <c r="AW193" s="261"/>
      <c r="AX193" s="261"/>
      <c r="AY193" s="261"/>
      <c r="AZ193" s="261"/>
      <c r="BA193" s="261"/>
      <c r="BB193" s="261"/>
      <c r="BC193" s="261"/>
      <c r="BD193" s="261"/>
      <c r="BE193" s="261"/>
      <c r="BF193" s="261"/>
      <c r="BG193" s="261"/>
      <c r="BH193" s="261"/>
      <c r="BI193" s="261"/>
      <c r="BJ193" s="261"/>
      <c r="BK193" s="261"/>
      <c r="BL193" s="261"/>
      <c r="BM193" s="261"/>
      <c r="BN193" s="261"/>
      <c r="BO193" s="261"/>
      <c r="BP193" s="261"/>
      <c r="BQ193" s="261"/>
      <c r="BR193" s="261"/>
      <c r="BS193" s="261"/>
      <c r="BT193" s="261"/>
      <c r="BU193" s="261"/>
      <c r="BV193" s="261"/>
      <c r="BW193" s="261"/>
      <c r="BX193" s="261"/>
      <c r="BY193" s="261"/>
      <c r="BZ193" s="261"/>
      <c r="CA193" s="261"/>
      <c r="CB193" s="261"/>
      <c r="CC193" s="261"/>
      <c r="CD193" s="261"/>
      <c r="CE193" s="261"/>
      <c r="CF193" s="261"/>
      <c r="CG193" s="261"/>
      <c r="CH193" s="261"/>
      <c r="CI193" s="261"/>
      <c r="CJ193" s="261"/>
      <c r="CK193" s="261"/>
      <c r="CL193" s="261"/>
      <c r="CM193" s="261"/>
      <c r="CN193" s="261"/>
      <c r="CO193" s="261"/>
      <c r="CP193" s="261"/>
      <c r="CQ193" s="261"/>
      <c r="CR193" s="261"/>
      <c r="CS193" s="261"/>
      <c r="CT193" s="261"/>
      <c r="CU193" s="261"/>
      <c r="CV193" s="261"/>
      <c r="CW193" s="261"/>
      <c r="CX193" s="261"/>
      <c r="CY193" s="261"/>
      <c r="CZ193" s="261"/>
      <c r="DA193" s="261"/>
      <c r="DB193" s="261"/>
      <c r="DC193" s="261"/>
      <c r="DD193" s="261"/>
      <c r="DE193" s="261"/>
      <c r="DF193" s="261"/>
      <c r="DG193" s="261"/>
      <c r="DH193" s="261"/>
      <c r="DI193" s="261"/>
      <c r="DJ193" s="261"/>
      <c r="DK193" s="261"/>
      <c r="DL193" s="261"/>
    </row>
    <row r="194" spans="1:116" x14ac:dyDescent="0.25">
      <c r="A194" s="262" t="s">
        <v>295</v>
      </c>
      <c r="B194" s="263" t="s">
        <v>8968</v>
      </c>
      <c r="C194" s="266">
        <v>0.70259998769999998</v>
      </c>
      <c r="D194" s="267">
        <v>8</v>
      </c>
      <c r="E194" s="266">
        <v>0</v>
      </c>
      <c r="F194" s="266">
        <v>5.75</v>
      </c>
      <c r="G194" s="266">
        <v>0.54032529939999996</v>
      </c>
      <c r="H194" s="266">
        <v>57.1</v>
      </c>
      <c r="I194" s="267">
        <v>0</v>
      </c>
      <c r="J194" s="267">
        <f>IFERROR(VLOOKUP($B194,'Core Indicators'!$E$3:$EU$906,147,FALSE),"x")</f>
        <v>0</v>
      </c>
      <c r="K194" s="268">
        <v>-0.46206927299999989</v>
      </c>
      <c r="L194" s="266">
        <v>4.25</v>
      </c>
      <c r="M194" s="267">
        <v>54</v>
      </c>
      <c r="N194" s="267">
        <v>34</v>
      </c>
      <c r="O194" s="267">
        <f>IFERROR(VLOOKUP(B194,'Core Indicators'!$E$3:$G$9906,3,FALSE),"x")</f>
        <v>20442000</v>
      </c>
      <c r="P194" s="267">
        <v>743390</v>
      </c>
      <c r="Q194" s="261"/>
      <c r="R194" s="261"/>
      <c r="S194" s="261"/>
      <c r="T194" s="261"/>
      <c r="U194" s="261"/>
      <c r="V194" s="261"/>
      <c r="W194" s="261"/>
      <c r="X194" s="261"/>
      <c r="Y194" s="261"/>
      <c r="Z194" s="261"/>
      <c r="AA194" s="261"/>
      <c r="AB194" s="261"/>
      <c r="AC194" s="261"/>
      <c r="AD194" s="261"/>
      <c r="AE194" s="261"/>
      <c r="AF194" s="261"/>
      <c r="AG194" s="261"/>
      <c r="AH194" s="261"/>
      <c r="AI194" s="261"/>
      <c r="AJ194" s="261"/>
      <c r="AK194" s="261"/>
      <c r="AL194" s="261"/>
      <c r="AM194" s="261"/>
      <c r="AN194" s="261"/>
      <c r="AO194" s="261"/>
      <c r="AP194" s="261"/>
      <c r="AQ194" s="261"/>
      <c r="AR194" s="261"/>
      <c r="AS194" s="261"/>
      <c r="AT194" s="261"/>
      <c r="AU194" s="261"/>
      <c r="AV194" s="261"/>
      <c r="AW194" s="261"/>
      <c r="AX194" s="261"/>
      <c r="AY194" s="261"/>
      <c r="AZ194" s="261"/>
      <c r="BA194" s="261"/>
      <c r="BB194" s="261"/>
      <c r="BC194" s="261"/>
      <c r="BD194" s="261"/>
      <c r="BE194" s="261"/>
      <c r="BF194" s="261"/>
      <c r="BG194" s="261"/>
      <c r="BH194" s="261"/>
      <c r="BI194" s="261"/>
      <c r="BJ194" s="261"/>
      <c r="BK194" s="261"/>
      <c r="BL194" s="261"/>
      <c r="BM194" s="261"/>
      <c r="BN194" s="261"/>
      <c r="BO194" s="261"/>
      <c r="BP194" s="261"/>
      <c r="BQ194" s="261"/>
      <c r="BR194" s="261"/>
      <c r="BS194" s="261"/>
      <c r="BT194" s="261"/>
      <c r="BU194" s="261"/>
      <c r="BV194" s="261"/>
      <c r="BW194" s="261"/>
      <c r="BX194" s="261"/>
      <c r="BY194" s="261"/>
      <c r="BZ194" s="261"/>
      <c r="CA194" s="261"/>
      <c r="CB194" s="261"/>
      <c r="CC194" s="261"/>
      <c r="CD194" s="261"/>
      <c r="CE194" s="261"/>
      <c r="CF194" s="261"/>
      <c r="CG194" s="261"/>
      <c r="CH194" s="261"/>
      <c r="CI194" s="261"/>
      <c r="CJ194" s="261"/>
      <c r="CK194" s="261"/>
      <c r="CL194" s="261"/>
      <c r="CM194" s="261"/>
      <c r="CN194" s="261"/>
      <c r="CO194" s="261"/>
      <c r="CP194" s="261"/>
      <c r="CQ194" s="261"/>
      <c r="CR194" s="261"/>
      <c r="CS194" s="261"/>
      <c r="CT194" s="261"/>
      <c r="CU194" s="261"/>
      <c r="CV194" s="261"/>
      <c r="CW194" s="261"/>
      <c r="CX194" s="261"/>
      <c r="CY194" s="261"/>
      <c r="CZ194" s="261"/>
      <c r="DA194" s="261"/>
      <c r="DB194" s="261"/>
      <c r="DC194" s="261"/>
      <c r="DD194" s="261"/>
      <c r="DE194" s="261"/>
      <c r="DF194" s="261"/>
      <c r="DG194" s="261"/>
      <c r="DH194" s="261"/>
      <c r="DI194" s="261"/>
      <c r="DJ194" s="261"/>
      <c r="DK194" s="261"/>
      <c r="DL194" s="261"/>
    </row>
    <row r="195" spans="1:116" x14ac:dyDescent="0.25">
      <c r="A195" s="262" t="s">
        <v>113</v>
      </c>
      <c r="B195" s="263" t="s">
        <v>8969</v>
      </c>
      <c r="C195" s="266">
        <v>0.30790001160000002</v>
      </c>
      <c r="D195" s="267">
        <v>0</v>
      </c>
      <c r="E195" s="266">
        <v>0.03</v>
      </c>
      <c r="F195" s="266">
        <v>4.3666666666999996</v>
      </c>
      <c r="G195" s="266">
        <v>0.52499423270000001</v>
      </c>
      <c r="H195" s="266">
        <v>50.3</v>
      </c>
      <c r="I195" s="267">
        <v>3</v>
      </c>
      <c r="J195" s="267">
        <f>IFERROR(VLOOKUP($B195,'Core Indicators'!$E$3:$EU$906,147,FALSE),"x")</f>
        <v>20</v>
      </c>
      <c r="K195" s="268">
        <v>-1.2570089101999999</v>
      </c>
      <c r="L195" s="266">
        <v>3.25</v>
      </c>
      <c r="M195" s="267">
        <v>29</v>
      </c>
      <c r="N195" s="267">
        <v>24</v>
      </c>
      <c r="O195" s="267">
        <f>IFERROR(VLOOKUP(B195,'Core Indicators'!$E$3:$G$9906,3,FALSE),"x")</f>
        <v>16585000</v>
      </c>
      <c r="P195" s="267">
        <v>386850</v>
      </c>
      <c r="Q195" s="261"/>
      <c r="R195" s="261"/>
      <c r="S195" s="261"/>
      <c r="T195" s="261"/>
      <c r="U195" s="261"/>
      <c r="V195" s="261"/>
      <c r="W195" s="261"/>
      <c r="X195" s="261"/>
      <c r="Y195" s="261"/>
      <c r="Z195" s="261"/>
      <c r="AA195" s="261"/>
      <c r="AB195" s="261"/>
      <c r="AC195" s="261"/>
      <c r="AD195" s="261"/>
      <c r="AE195" s="261"/>
      <c r="AF195" s="261"/>
      <c r="AG195" s="261"/>
      <c r="AH195" s="261"/>
      <c r="AI195" s="261"/>
      <c r="AJ195" s="261"/>
      <c r="AK195" s="261"/>
      <c r="AL195" s="261"/>
      <c r="AM195" s="261"/>
      <c r="AN195" s="261"/>
      <c r="AO195" s="261"/>
      <c r="AP195" s="261"/>
      <c r="AQ195" s="261"/>
      <c r="AR195" s="261"/>
      <c r="AS195" s="261"/>
      <c r="AT195" s="261"/>
      <c r="AU195" s="261"/>
      <c r="AV195" s="261"/>
      <c r="AW195" s="261"/>
      <c r="AX195" s="261"/>
      <c r="AY195" s="261"/>
      <c r="AZ195" s="261"/>
      <c r="BA195" s="261"/>
      <c r="BB195" s="261"/>
      <c r="BC195" s="261"/>
      <c r="BD195" s="261"/>
      <c r="BE195" s="261"/>
      <c r="BF195" s="261"/>
      <c r="BG195" s="261"/>
      <c r="BH195" s="261"/>
      <c r="BI195" s="261"/>
      <c r="BJ195" s="261"/>
      <c r="BK195" s="261"/>
      <c r="BL195" s="261"/>
      <c r="BM195" s="261"/>
      <c r="BN195" s="261"/>
      <c r="BO195" s="261"/>
      <c r="BP195" s="261"/>
      <c r="BQ195" s="261"/>
      <c r="BR195" s="261"/>
      <c r="BS195" s="261"/>
      <c r="BT195" s="261"/>
      <c r="BU195" s="261"/>
      <c r="BV195" s="261"/>
      <c r="BW195" s="261"/>
      <c r="BX195" s="261"/>
      <c r="BY195" s="261"/>
      <c r="BZ195" s="261"/>
      <c r="CA195" s="261"/>
      <c r="CB195" s="261"/>
      <c r="CC195" s="261"/>
      <c r="CD195" s="261"/>
      <c r="CE195" s="261"/>
      <c r="CF195" s="261"/>
      <c r="CG195" s="261"/>
      <c r="CH195" s="261"/>
      <c r="CI195" s="261"/>
      <c r="CJ195" s="261"/>
      <c r="CK195" s="261"/>
      <c r="CL195" s="261"/>
      <c r="CM195" s="261"/>
      <c r="CN195" s="261"/>
      <c r="CO195" s="261"/>
      <c r="CP195" s="261"/>
      <c r="CQ195" s="261"/>
      <c r="CR195" s="261"/>
      <c r="CS195" s="261"/>
      <c r="CT195" s="261"/>
      <c r="CU195" s="261"/>
      <c r="CV195" s="261"/>
      <c r="CW195" s="261"/>
      <c r="CX195" s="261"/>
      <c r="CY195" s="261"/>
      <c r="CZ195" s="261"/>
      <c r="DA195" s="261"/>
      <c r="DB195" s="261"/>
      <c r="DC195" s="261"/>
      <c r="DD195" s="261"/>
      <c r="DE195" s="261"/>
      <c r="DF195" s="261"/>
      <c r="DG195" s="261"/>
      <c r="DH195" s="261"/>
      <c r="DI195" s="261"/>
      <c r="DJ195" s="261"/>
      <c r="DK195" s="261"/>
      <c r="DL195" s="261"/>
    </row>
    <row r="196" spans="1:116" x14ac:dyDescent="0.25">
      <c r="A196" s="261"/>
      <c r="B196" s="261"/>
      <c r="C196" s="261"/>
      <c r="D196" s="261"/>
      <c r="E196" s="261"/>
      <c r="F196" s="261"/>
      <c r="G196" s="261"/>
      <c r="H196" s="261"/>
      <c r="I196" s="261"/>
      <c r="J196" s="261"/>
      <c r="K196" s="261"/>
      <c r="L196" s="261"/>
      <c r="M196" s="261"/>
      <c r="N196" s="261"/>
      <c r="O196" s="261"/>
      <c r="P196" s="261"/>
      <c r="Q196" s="261"/>
      <c r="R196" s="261"/>
      <c r="S196" s="261"/>
      <c r="T196" s="261"/>
      <c r="U196" s="261"/>
      <c r="V196" s="261"/>
      <c r="W196" s="261"/>
      <c r="X196" s="261"/>
      <c r="Y196" s="261"/>
      <c r="Z196" s="261"/>
      <c r="AA196" s="261"/>
      <c r="AB196" s="261"/>
      <c r="AC196" s="261"/>
      <c r="AD196" s="261"/>
      <c r="AE196" s="261"/>
      <c r="AF196" s="261"/>
      <c r="AG196" s="261"/>
      <c r="AH196" s="261"/>
      <c r="AI196" s="261"/>
      <c r="AJ196" s="261"/>
      <c r="AK196" s="261"/>
      <c r="AL196" s="261"/>
      <c r="AM196" s="261"/>
      <c r="AN196" s="261"/>
      <c r="AO196" s="261"/>
      <c r="AP196" s="261"/>
      <c r="AQ196" s="261"/>
      <c r="AR196" s="261"/>
      <c r="AS196" s="261"/>
      <c r="AT196" s="261"/>
      <c r="AU196" s="261"/>
      <c r="AV196" s="261"/>
      <c r="AW196" s="261"/>
      <c r="AX196" s="261"/>
      <c r="AY196" s="261"/>
      <c r="AZ196" s="261"/>
      <c r="BA196" s="261"/>
      <c r="BB196" s="261"/>
      <c r="BC196" s="261"/>
      <c r="BD196" s="261"/>
      <c r="BE196" s="261"/>
      <c r="BF196" s="261"/>
      <c r="BG196" s="261"/>
      <c r="BH196" s="261"/>
      <c r="BI196" s="261"/>
      <c r="BJ196" s="261"/>
      <c r="BK196" s="261"/>
      <c r="BL196" s="261"/>
      <c r="BM196" s="261"/>
      <c r="BN196" s="261"/>
      <c r="BO196" s="261"/>
      <c r="BP196" s="261"/>
      <c r="BQ196" s="261"/>
      <c r="BR196" s="261"/>
      <c r="BS196" s="261"/>
      <c r="BT196" s="261"/>
      <c r="BU196" s="261"/>
      <c r="BV196" s="261"/>
      <c r="BW196" s="261"/>
      <c r="BX196" s="261"/>
      <c r="BY196" s="261"/>
      <c r="BZ196" s="261"/>
      <c r="CA196" s="261"/>
      <c r="CB196" s="261"/>
      <c r="CC196" s="261"/>
      <c r="CD196" s="261"/>
      <c r="CE196" s="261"/>
      <c r="CF196" s="261"/>
      <c r="CG196" s="261"/>
      <c r="CH196" s="261"/>
      <c r="CI196" s="261"/>
      <c r="CJ196" s="261"/>
      <c r="CK196" s="261"/>
      <c r="CL196" s="261"/>
      <c r="CM196" s="261"/>
      <c r="CN196" s="261"/>
      <c r="CO196" s="261"/>
      <c r="CP196" s="261"/>
      <c r="CQ196" s="261"/>
      <c r="CR196" s="261"/>
      <c r="CS196" s="261"/>
      <c r="CT196" s="261"/>
      <c r="CU196" s="261"/>
      <c r="CV196" s="261"/>
      <c r="CW196" s="261"/>
      <c r="CX196" s="261"/>
      <c r="CY196" s="261"/>
      <c r="CZ196" s="261"/>
      <c r="DA196" s="261"/>
      <c r="DB196" s="261"/>
      <c r="DC196" s="261"/>
      <c r="DD196" s="261"/>
      <c r="DE196" s="261"/>
      <c r="DF196" s="261"/>
      <c r="DG196" s="261"/>
      <c r="DH196" s="261"/>
      <c r="DI196" s="261"/>
      <c r="DJ196" s="261"/>
      <c r="DK196" s="261"/>
      <c r="DL196" s="261"/>
    </row>
    <row r="197" spans="1:116" x14ac:dyDescent="0.25">
      <c r="A197" s="261"/>
      <c r="B197" s="261"/>
      <c r="C197" s="261"/>
      <c r="D197" s="261"/>
      <c r="E197" s="261"/>
      <c r="F197" s="261"/>
      <c r="G197" s="261"/>
      <c r="H197" s="261"/>
      <c r="I197" s="261"/>
      <c r="J197" s="261"/>
      <c r="K197" s="261"/>
      <c r="L197" s="261"/>
      <c r="M197" s="261"/>
      <c r="N197" s="261"/>
      <c r="O197" s="261"/>
      <c r="P197" s="261"/>
      <c r="Q197" s="261"/>
      <c r="R197" s="261"/>
      <c r="S197" s="261"/>
      <c r="T197" s="261"/>
      <c r="U197" s="261"/>
      <c r="V197" s="261"/>
      <c r="W197" s="261"/>
      <c r="X197" s="261"/>
      <c r="Y197" s="261"/>
      <c r="Z197" s="261"/>
      <c r="AA197" s="261"/>
      <c r="AB197" s="261"/>
      <c r="AC197" s="261"/>
      <c r="AD197" s="261"/>
      <c r="AE197" s="261"/>
      <c r="AF197" s="261"/>
      <c r="AG197" s="261"/>
      <c r="AH197" s="261"/>
      <c r="AI197" s="261"/>
      <c r="AJ197" s="261"/>
      <c r="AK197" s="261"/>
      <c r="AL197" s="261"/>
      <c r="AM197" s="261"/>
      <c r="AN197" s="261"/>
      <c r="AO197" s="261"/>
      <c r="AP197" s="261"/>
      <c r="AQ197" s="261"/>
      <c r="AR197" s="261"/>
      <c r="AS197" s="261"/>
      <c r="AT197" s="261"/>
      <c r="AU197" s="261"/>
      <c r="AV197" s="261"/>
      <c r="AW197" s="261"/>
      <c r="AX197" s="261"/>
      <c r="AY197" s="261"/>
      <c r="AZ197" s="261"/>
      <c r="BA197" s="261"/>
      <c r="BB197" s="261"/>
      <c r="BC197" s="261"/>
      <c r="BD197" s="261"/>
      <c r="BE197" s="261"/>
      <c r="BF197" s="261"/>
      <c r="BG197" s="261"/>
      <c r="BH197" s="261"/>
      <c r="BI197" s="261"/>
      <c r="BJ197" s="261"/>
      <c r="BK197" s="261"/>
      <c r="BL197" s="261"/>
      <c r="BM197" s="261"/>
      <c r="BN197" s="261"/>
      <c r="BO197" s="261"/>
      <c r="BP197" s="261"/>
      <c r="BQ197" s="261"/>
      <c r="BR197" s="261"/>
      <c r="BS197" s="261"/>
      <c r="BT197" s="261"/>
      <c r="BU197" s="261"/>
      <c r="BV197" s="261"/>
      <c r="BW197" s="261"/>
      <c r="BX197" s="261"/>
      <c r="BY197" s="261"/>
      <c r="BZ197" s="261"/>
      <c r="CA197" s="261"/>
      <c r="CB197" s="261"/>
      <c r="CC197" s="261"/>
      <c r="CD197" s="261"/>
      <c r="CE197" s="261"/>
      <c r="CF197" s="261"/>
      <c r="CG197" s="261"/>
      <c r="CH197" s="261"/>
      <c r="CI197" s="261"/>
      <c r="CJ197" s="261"/>
      <c r="CK197" s="261"/>
      <c r="CL197" s="261"/>
      <c r="CM197" s="261"/>
      <c r="CN197" s="261"/>
      <c r="CO197" s="261"/>
      <c r="CP197" s="261"/>
      <c r="CQ197" s="261"/>
      <c r="CR197" s="261"/>
      <c r="CS197" s="261"/>
      <c r="CT197" s="261"/>
      <c r="CU197" s="261"/>
      <c r="CV197" s="261"/>
      <c r="CW197" s="261"/>
      <c r="CX197" s="261"/>
      <c r="CY197" s="261"/>
      <c r="CZ197" s="261"/>
      <c r="DA197" s="261"/>
      <c r="DB197" s="261"/>
      <c r="DC197" s="261"/>
      <c r="DD197" s="261"/>
      <c r="DE197" s="261"/>
      <c r="DF197" s="261"/>
      <c r="DG197" s="261"/>
      <c r="DH197" s="261"/>
      <c r="DI197" s="261"/>
      <c r="DJ197" s="261"/>
      <c r="DK197" s="261"/>
      <c r="DL197" s="261"/>
    </row>
    <row r="198" spans="1:116" x14ac:dyDescent="0.25">
      <c r="A198" s="261"/>
      <c r="B198" s="261"/>
      <c r="C198" s="261"/>
      <c r="D198" s="261"/>
      <c r="E198" s="261"/>
      <c r="F198" s="261"/>
      <c r="G198" s="261"/>
      <c r="H198" s="261"/>
      <c r="I198" s="261"/>
      <c r="J198" s="261"/>
      <c r="K198" s="261"/>
      <c r="L198" s="261"/>
      <c r="M198" s="261"/>
      <c r="N198" s="261"/>
      <c r="O198" s="261"/>
      <c r="P198" s="261"/>
      <c r="Q198" s="261"/>
      <c r="R198" s="261"/>
      <c r="S198" s="261"/>
      <c r="T198" s="261"/>
      <c r="U198" s="261"/>
      <c r="V198" s="261"/>
      <c r="W198" s="261"/>
      <c r="X198" s="261"/>
      <c r="Y198" s="261"/>
      <c r="Z198" s="261"/>
      <c r="AA198" s="261"/>
      <c r="AB198" s="261"/>
      <c r="AC198" s="261"/>
      <c r="AD198" s="261"/>
      <c r="AE198" s="261"/>
      <c r="AF198" s="261"/>
      <c r="AG198" s="261"/>
      <c r="AH198" s="261"/>
      <c r="AI198" s="261"/>
      <c r="AJ198" s="261"/>
      <c r="AK198" s="261"/>
      <c r="AL198" s="261"/>
      <c r="AM198" s="261"/>
      <c r="AN198" s="261"/>
      <c r="AO198" s="261"/>
      <c r="AP198" s="261"/>
      <c r="AQ198" s="261"/>
      <c r="AR198" s="261"/>
      <c r="AS198" s="261"/>
      <c r="AT198" s="261"/>
      <c r="AU198" s="261"/>
      <c r="AV198" s="261"/>
      <c r="AW198" s="261"/>
      <c r="AX198" s="261"/>
      <c r="AY198" s="261"/>
      <c r="AZ198" s="261"/>
      <c r="BA198" s="261"/>
      <c r="BB198" s="261"/>
      <c r="BC198" s="261"/>
      <c r="BD198" s="261"/>
      <c r="BE198" s="261"/>
      <c r="BF198" s="261"/>
      <c r="BG198" s="261"/>
      <c r="BH198" s="261"/>
      <c r="BI198" s="261"/>
      <c r="BJ198" s="261"/>
      <c r="BK198" s="261"/>
      <c r="BL198" s="261"/>
      <c r="BM198" s="261"/>
      <c r="BN198" s="261"/>
      <c r="BO198" s="261"/>
      <c r="BP198" s="261"/>
      <c r="BQ198" s="261"/>
      <c r="BR198" s="261"/>
      <c r="BS198" s="261"/>
      <c r="BT198" s="261"/>
      <c r="BU198" s="261"/>
      <c r="BV198" s="261"/>
      <c r="BW198" s="261"/>
      <c r="BX198" s="261"/>
      <c r="BY198" s="261"/>
      <c r="BZ198" s="261"/>
      <c r="CA198" s="261"/>
      <c r="CB198" s="261"/>
      <c r="CC198" s="261"/>
      <c r="CD198" s="261"/>
      <c r="CE198" s="261"/>
      <c r="CF198" s="261"/>
      <c r="CG198" s="261"/>
      <c r="CH198" s="261"/>
      <c r="CI198" s="261"/>
      <c r="CJ198" s="261"/>
      <c r="CK198" s="261"/>
      <c r="CL198" s="261"/>
      <c r="CM198" s="261"/>
      <c r="CN198" s="261"/>
      <c r="CO198" s="261"/>
      <c r="CP198" s="261"/>
      <c r="CQ198" s="261"/>
      <c r="CR198" s="261"/>
      <c r="CS198" s="261"/>
      <c r="CT198" s="261"/>
      <c r="CU198" s="261"/>
      <c r="CV198" s="261"/>
      <c r="CW198" s="261"/>
      <c r="CX198" s="261"/>
      <c r="CY198" s="261"/>
      <c r="CZ198" s="261"/>
      <c r="DA198" s="261"/>
      <c r="DB198" s="261"/>
      <c r="DC198" s="261"/>
      <c r="DD198" s="261"/>
      <c r="DE198" s="261"/>
      <c r="DF198" s="261"/>
      <c r="DG198" s="261"/>
      <c r="DH198" s="261"/>
      <c r="DI198" s="261"/>
      <c r="DJ198" s="261"/>
      <c r="DK198" s="261"/>
      <c r="DL198" s="261"/>
    </row>
    <row r="199" spans="1:116" x14ac:dyDescent="0.25">
      <c r="A199" s="261"/>
      <c r="B199" s="261"/>
      <c r="C199" s="261"/>
      <c r="D199" s="261"/>
      <c r="E199" s="261"/>
      <c r="F199" s="261"/>
      <c r="G199" s="261"/>
      <c r="H199" s="261"/>
      <c r="I199" s="261"/>
      <c r="J199" s="261"/>
      <c r="K199" s="261"/>
      <c r="L199" s="261"/>
      <c r="M199" s="261"/>
      <c r="N199" s="261"/>
      <c r="O199" s="261"/>
      <c r="P199" s="261"/>
      <c r="Q199" s="261"/>
      <c r="R199" s="261"/>
      <c r="S199" s="261"/>
      <c r="T199" s="261"/>
      <c r="U199" s="261"/>
      <c r="V199" s="261"/>
      <c r="W199" s="261"/>
      <c r="X199" s="261"/>
      <c r="Y199" s="261"/>
      <c r="Z199" s="261"/>
      <c r="AA199" s="261"/>
      <c r="AB199" s="261"/>
      <c r="AC199" s="261"/>
      <c r="AD199" s="261"/>
      <c r="AE199" s="261"/>
      <c r="AF199" s="261"/>
      <c r="AG199" s="261"/>
      <c r="AH199" s="261"/>
      <c r="AI199" s="261"/>
      <c r="AJ199" s="261"/>
      <c r="AK199" s="261"/>
      <c r="AL199" s="261"/>
      <c r="AM199" s="261"/>
      <c r="AN199" s="261"/>
      <c r="AO199" s="261"/>
      <c r="AP199" s="261"/>
      <c r="AQ199" s="261"/>
      <c r="AR199" s="261"/>
      <c r="AS199" s="261"/>
      <c r="AT199" s="261"/>
      <c r="AU199" s="261"/>
      <c r="AV199" s="261"/>
      <c r="AW199" s="261"/>
      <c r="AX199" s="261"/>
      <c r="AY199" s="261"/>
      <c r="AZ199" s="261"/>
      <c r="BA199" s="261"/>
      <c r="BB199" s="261"/>
      <c r="BC199" s="261"/>
      <c r="BD199" s="261"/>
      <c r="BE199" s="261"/>
      <c r="BF199" s="261"/>
      <c r="BG199" s="261"/>
      <c r="BH199" s="261"/>
      <c r="BI199" s="261"/>
      <c r="BJ199" s="261"/>
      <c r="BK199" s="261"/>
      <c r="BL199" s="261"/>
      <c r="BM199" s="261"/>
      <c r="BN199" s="261"/>
      <c r="BO199" s="261"/>
      <c r="BP199" s="261"/>
      <c r="BQ199" s="261"/>
      <c r="BR199" s="261"/>
      <c r="BS199" s="261"/>
      <c r="BT199" s="261"/>
      <c r="BU199" s="261"/>
      <c r="BV199" s="261"/>
      <c r="BW199" s="261"/>
      <c r="BX199" s="261"/>
      <c r="BY199" s="261"/>
      <c r="BZ199" s="261"/>
      <c r="CA199" s="261"/>
      <c r="CB199" s="261"/>
      <c r="CC199" s="261"/>
      <c r="CD199" s="261"/>
      <c r="CE199" s="261"/>
      <c r="CF199" s="261"/>
      <c r="CG199" s="261"/>
      <c r="CH199" s="261"/>
      <c r="CI199" s="261"/>
      <c r="CJ199" s="261"/>
      <c r="CK199" s="261"/>
      <c r="CL199" s="261"/>
      <c r="CM199" s="261"/>
      <c r="CN199" s="261"/>
      <c r="CO199" s="261"/>
      <c r="CP199" s="261"/>
      <c r="CQ199" s="261"/>
      <c r="CR199" s="261"/>
      <c r="CS199" s="261"/>
      <c r="CT199" s="261"/>
      <c r="CU199" s="261"/>
      <c r="CV199" s="261"/>
      <c r="CW199" s="261"/>
      <c r="CX199" s="261"/>
      <c r="CY199" s="261"/>
      <c r="CZ199" s="261"/>
      <c r="DA199" s="261"/>
      <c r="DB199" s="261"/>
      <c r="DC199" s="261"/>
      <c r="DD199" s="261"/>
      <c r="DE199" s="261"/>
      <c r="DF199" s="261"/>
      <c r="DG199" s="261"/>
      <c r="DH199" s="261"/>
      <c r="DI199" s="261"/>
      <c r="DJ199" s="261"/>
      <c r="DK199" s="261"/>
      <c r="DL199" s="261"/>
    </row>
    <row r="200" spans="1:116" x14ac:dyDescent="0.25">
      <c r="A200" s="261"/>
      <c r="B200" s="261"/>
      <c r="C200" s="261"/>
      <c r="D200" s="261"/>
      <c r="E200" s="261"/>
      <c r="F200" s="261"/>
      <c r="G200" s="261"/>
      <c r="H200" s="261"/>
      <c r="I200" s="261"/>
      <c r="J200" s="261"/>
      <c r="K200" s="261"/>
      <c r="L200" s="261"/>
      <c r="M200" s="261"/>
      <c r="N200" s="261"/>
      <c r="O200" s="261"/>
      <c r="P200" s="261"/>
      <c r="Q200" s="261"/>
      <c r="R200" s="261"/>
      <c r="S200" s="261"/>
      <c r="T200" s="261"/>
      <c r="U200" s="261"/>
      <c r="V200" s="261"/>
      <c r="W200" s="261"/>
      <c r="X200" s="261"/>
      <c r="Y200" s="261"/>
      <c r="Z200" s="261"/>
      <c r="AA200" s="261"/>
      <c r="AB200" s="261"/>
      <c r="AC200" s="261"/>
      <c r="AD200" s="261"/>
      <c r="AE200" s="261"/>
      <c r="AF200" s="261"/>
      <c r="AG200" s="261"/>
      <c r="AH200" s="261"/>
      <c r="AI200" s="261"/>
      <c r="AJ200" s="261"/>
      <c r="AK200" s="261"/>
      <c r="AL200" s="261"/>
      <c r="AM200" s="261"/>
      <c r="AN200" s="261"/>
      <c r="AO200" s="261"/>
      <c r="AP200" s="261"/>
      <c r="AQ200" s="261"/>
      <c r="AR200" s="261"/>
      <c r="AS200" s="261"/>
      <c r="AT200" s="261"/>
      <c r="AU200" s="261"/>
      <c r="AV200" s="261"/>
      <c r="AW200" s="261"/>
      <c r="AX200" s="261"/>
      <c r="AY200" s="261"/>
      <c r="AZ200" s="261"/>
      <c r="BA200" s="261"/>
      <c r="BB200" s="261"/>
      <c r="BC200" s="261"/>
      <c r="BD200" s="261"/>
      <c r="BE200" s="261"/>
      <c r="BF200" s="261"/>
      <c r="BG200" s="261"/>
      <c r="BH200" s="261"/>
      <c r="BI200" s="261"/>
      <c r="BJ200" s="261"/>
      <c r="BK200" s="261"/>
      <c r="BL200" s="261"/>
      <c r="BM200" s="261"/>
      <c r="BN200" s="261"/>
      <c r="BO200" s="261"/>
      <c r="BP200" s="261"/>
      <c r="BQ200" s="261"/>
      <c r="BR200" s="261"/>
      <c r="BS200" s="261"/>
      <c r="BT200" s="261"/>
      <c r="BU200" s="261"/>
      <c r="BV200" s="261"/>
      <c r="BW200" s="261"/>
      <c r="BX200" s="261"/>
      <c r="BY200" s="261"/>
      <c r="BZ200" s="261"/>
      <c r="CA200" s="261"/>
      <c r="CB200" s="261"/>
      <c r="CC200" s="261"/>
      <c r="CD200" s="261"/>
      <c r="CE200" s="261"/>
      <c r="CF200" s="261"/>
      <c r="CG200" s="261"/>
      <c r="CH200" s="261"/>
      <c r="CI200" s="261"/>
      <c r="CJ200" s="261"/>
      <c r="CK200" s="261"/>
      <c r="CL200" s="261"/>
      <c r="CM200" s="261"/>
      <c r="CN200" s="261"/>
      <c r="CO200" s="261"/>
      <c r="CP200" s="261"/>
      <c r="CQ200" s="261"/>
      <c r="CR200" s="261"/>
      <c r="CS200" s="261"/>
      <c r="CT200" s="261"/>
      <c r="CU200" s="261"/>
      <c r="CV200" s="261"/>
      <c r="CW200" s="261"/>
      <c r="CX200" s="261"/>
      <c r="CY200" s="261"/>
      <c r="CZ200" s="261"/>
      <c r="DA200" s="261"/>
      <c r="DB200" s="261"/>
      <c r="DC200" s="261"/>
      <c r="DD200" s="261"/>
      <c r="DE200" s="261"/>
      <c r="DF200" s="261"/>
      <c r="DG200" s="261"/>
      <c r="DH200" s="261"/>
      <c r="DI200" s="261"/>
      <c r="DJ200" s="261"/>
      <c r="DK200" s="261"/>
      <c r="DL200" s="261"/>
    </row>
    <row r="201" spans="1:116" x14ac:dyDescent="0.25">
      <c r="A201" s="261"/>
      <c r="B201" s="261"/>
      <c r="C201" s="261"/>
      <c r="D201" s="261"/>
      <c r="E201" s="261"/>
      <c r="F201" s="261"/>
      <c r="G201" s="261"/>
      <c r="H201" s="261"/>
      <c r="I201" s="261"/>
      <c r="J201" s="261"/>
      <c r="K201" s="261"/>
      <c r="L201" s="261"/>
      <c r="M201" s="261"/>
      <c r="N201" s="261"/>
      <c r="O201" s="261"/>
      <c r="P201" s="261"/>
      <c r="Q201" s="261"/>
      <c r="R201" s="261"/>
      <c r="S201" s="261"/>
      <c r="T201" s="261"/>
      <c r="U201" s="261"/>
      <c r="V201" s="261"/>
      <c r="W201" s="261"/>
      <c r="X201" s="261"/>
      <c r="Y201" s="261"/>
      <c r="Z201" s="261"/>
      <c r="AA201" s="261"/>
      <c r="AB201" s="261"/>
      <c r="AC201" s="261"/>
      <c r="AD201" s="261"/>
      <c r="AE201" s="261"/>
      <c r="AF201" s="261"/>
      <c r="AG201" s="261"/>
      <c r="AH201" s="261"/>
      <c r="AI201" s="261"/>
      <c r="AJ201" s="261"/>
      <c r="AK201" s="261"/>
      <c r="AL201" s="261"/>
      <c r="AM201" s="261"/>
      <c r="AN201" s="261"/>
      <c r="AO201" s="261"/>
      <c r="AP201" s="261"/>
      <c r="AQ201" s="261"/>
      <c r="AR201" s="261"/>
      <c r="AS201" s="261"/>
      <c r="AT201" s="261"/>
      <c r="AU201" s="261"/>
      <c r="AV201" s="261"/>
      <c r="AW201" s="261"/>
      <c r="AX201" s="261"/>
      <c r="AY201" s="261"/>
      <c r="AZ201" s="261"/>
      <c r="BA201" s="261"/>
      <c r="BB201" s="261"/>
      <c r="BC201" s="261"/>
      <c r="BD201" s="261"/>
      <c r="BE201" s="261"/>
      <c r="BF201" s="261"/>
      <c r="BG201" s="261"/>
      <c r="BH201" s="261"/>
      <c r="BI201" s="261"/>
      <c r="BJ201" s="261"/>
      <c r="BK201" s="261"/>
      <c r="BL201" s="261"/>
      <c r="BM201" s="261"/>
      <c r="BN201" s="261"/>
      <c r="BO201" s="261"/>
      <c r="BP201" s="261"/>
      <c r="BQ201" s="261"/>
      <c r="BR201" s="261"/>
      <c r="BS201" s="261"/>
      <c r="BT201" s="261"/>
      <c r="BU201" s="261"/>
      <c r="BV201" s="261"/>
      <c r="BW201" s="261"/>
      <c r="BX201" s="261"/>
      <c r="BY201" s="261"/>
      <c r="BZ201" s="261"/>
      <c r="CA201" s="261"/>
      <c r="CB201" s="261"/>
      <c r="CC201" s="261"/>
      <c r="CD201" s="261"/>
      <c r="CE201" s="261"/>
      <c r="CF201" s="261"/>
      <c r="CG201" s="261"/>
      <c r="CH201" s="261"/>
      <c r="CI201" s="261"/>
      <c r="CJ201" s="261"/>
      <c r="CK201" s="261"/>
      <c r="CL201" s="261"/>
      <c r="CM201" s="261"/>
      <c r="CN201" s="261"/>
      <c r="CO201" s="261"/>
      <c r="CP201" s="261"/>
      <c r="CQ201" s="261"/>
      <c r="CR201" s="261"/>
      <c r="CS201" s="261"/>
      <c r="CT201" s="261"/>
      <c r="CU201" s="261"/>
      <c r="CV201" s="261"/>
      <c r="CW201" s="261"/>
      <c r="CX201" s="261"/>
      <c r="CY201" s="261"/>
      <c r="CZ201" s="261"/>
      <c r="DA201" s="261"/>
      <c r="DB201" s="261"/>
      <c r="DC201" s="261"/>
      <c r="DD201" s="261"/>
      <c r="DE201" s="261"/>
      <c r="DF201" s="261"/>
      <c r="DG201" s="261"/>
      <c r="DH201" s="261"/>
      <c r="DI201" s="261"/>
      <c r="DJ201" s="261"/>
      <c r="DK201" s="261"/>
      <c r="DL201" s="261"/>
    </row>
    <row r="202" spans="1:116" x14ac:dyDescent="0.25">
      <c r="A202" s="261"/>
      <c r="B202" s="261"/>
      <c r="C202" s="261"/>
      <c r="D202" s="261"/>
      <c r="E202" s="261"/>
      <c r="F202" s="261"/>
      <c r="G202" s="261"/>
      <c r="H202" s="261"/>
      <c r="I202" s="261"/>
      <c r="J202" s="261"/>
      <c r="K202" s="261"/>
      <c r="L202" s="261"/>
      <c r="M202" s="261"/>
      <c r="N202" s="261"/>
      <c r="O202" s="261"/>
      <c r="P202" s="261"/>
      <c r="Q202" s="261"/>
      <c r="R202" s="261"/>
      <c r="S202" s="261"/>
      <c r="T202" s="261"/>
      <c r="U202" s="261"/>
      <c r="V202" s="261"/>
      <c r="W202" s="261"/>
      <c r="X202" s="261"/>
      <c r="Y202" s="261"/>
      <c r="Z202" s="261"/>
      <c r="AA202" s="261"/>
      <c r="AB202" s="261"/>
      <c r="AC202" s="261"/>
      <c r="AD202" s="261"/>
      <c r="AE202" s="261"/>
      <c r="AF202" s="261"/>
      <c r="AG202" s="261"/>
      <c r="AH202" s="261"/>
      <c r="AI202" s="261"/>
      <c r="AJ202" s="261"/>
      <c r="AK202" s="261"/>
      <c r="AL202" s="261"/>
      <c r="AM202" s="261"/>
      <c r="AN202" s="261"/>
      <c r="AO202" s="261"/>
      <c r="AP202" s="261"/>
      <c r="AQ202" s="261"/>
      <c r="AR202" s="261"/>
      <c r="AS202" s="261"/>
      <c r="AT202" s="261"/>
      <c r="AU202" s="261"/>
      <c r="AV202" s="261"/>
      <c r="AW202" s="261"/>
      <c r="AX202" s="261"/>
      <c r="AY202" s="261"/>
      <c r="AZ202" s="261"/>
      <c r="BA202" s="261"/>
      <c r="BB202" s="261"/>
      <c r="BC202" s="261"/>
      <c r="BD202" s="261"/>
      <c r="BE202" s="261"/>
      <c r="BF202" s="261"/>
      <c r="BG202" s="261"/>
      <c r="BH202" s="261"/>
      <c r="BI202" s="261"/>
      <c r="BJ202" s="261"/>
      <c r="BK202" s="261"/>
      <c r="BL202" s="261"/>
      <c r="BM202" s="261"/>
      <c r="BN202" s="261"/>
      <c r="BO202" s="261"/>
      <c r="BP202" s="261"/>
      <c r="BQ202" s="261"/>
      <c r="BR202" s="261"/>
      <c r="BS202" s="261"/>
      <c r="BT202" s="261"/>
      <c r="BU202" s="261"/>
      <c r="BV202" s="261"/>
      <c r="BW202" s="261"/>
      <c r="BX202" s="261"/>
      <c r="BY202" s="261"/>
      <c r="BZ202" s="261"/>
      <c r="CA202" s="261"/>
      <c r="CB202" s="261"/>
      <c r="CC202" s="261"/>
      <c r="CD202" s="261"/>
      <c r="CE202" s="261"/>
      <c r="CF202" s="261"/>
      <c r="CG202" s="261"/>
      <c r="CH202" s="261"/>
      <c r="CI202" s="261"/>
      <c r="CJ202" s="261"/>
      <c r="CK202" s="261"/>
      <c r="CL202" s="261"/>
      <c r="CM202" s="261"/>
      <c r="CN202" s="261"/>
      <c r="CO202" s="261"/>
      <c r="CP202" s="261"/>
      <c r="CQ202" s="261"/>
      <c r="CR202" s="261"/>
      <c r="CS202" s="261"/>
      <c r="CT202" s="261"/>
      <c r="CU202" s="261"/>
      <c r="CV202" s="261"/>
      <c r="CW202" s="261"/>
      <c r="CX202" s="261"/>
      <c r="CY202" s="261"/>
      <c r="CZ202" s="261"/>
      <c r="DA202" s="261"/>
      <c r="DB202" s="261"/>
      <c r="DC202" s="261"/>
      <c r="DD202" s="261"/>
      <c r="DE202" s="261"/>
      <c r="DF202" s="261"/>
      <c r="DG202" s="261"/>
      <c r="DH202" s="261"/>
      <c r="DI202" s="261"/>
      <c r="DJ202" s="261"/>
      <c r="DK202" s="261"/>
      <c r="DL202" s="261"/>
    </row>
    <row r="203" spans="1:116" x14ac:dyDescent="0.25">
      <c r="A203" s="261"/>
      <c r="B203" s="261"/>
      <c r="C203" s="261"/>
      <c r="D203" s="261"/>
      <c r="E203" s="261"/>
      <c r="F203" s="261"/>
      <c r="G203" s="261"/>
      <c r="H203" s="261"/>
      <c r="I203" s="261"/>
      <c r="J203" s="261"/>
      <c r="K203" s="261"/>
      <c r="L203" s="261"/>
      <c r="M203" s="261"/>
      <c r="N203" s="261"/>
      <c r="O203" s="261"/>
      <c r="P203" s="261"/>
      <c r="Q203" s="261"/>
      <c r="R203" s="261"/>
      <c r="S203" s="261"/>
      <c r="T203" s="261"/>
      <c r="U203" s="261"/>
      <c r="V203" s="261"/>
      <c r="W203" s="261"/>
      <c r="X203" s="261"/>
      <c r="Y203" s="261"/>
      <c r="Z203" s="261"/>
      <c r="AA203" s="261"/>
      <c r="AB203" s="261"/>
      <c r="AC203" s="261"/>
      <c r="AD203" s="261"/>
      <c r="AE203" s="261"/>
      <c r="AF203" s="261"/>
      <c r="AG203" s="261"/>
      <c r="AH203" s="261"/>
      <c r="AI203" s="261"/>
      <c r="AJ203" s="261"/>
      <c r="AK203" s="261"/>
      <c r="AL203" s="261"/>
      <c r="AM203" s="261"/>
      <c r="AN203" s="261"/>
      <c r="AO203" s="261"/>
      <c r="AP203" s="261"/>
      <c r="AQ203" s="261"/>
      <c r="AR203" s="261"/>
      <c r="AS203" s="261"/>
      <c r="AT203" s="261"/>
      <c r="AU203" s="261"/>
      <c r="AV203" s="261"/>
      <c r="AW203" s="261"/>
      <c r="AX203" s="261"/>
      <c r="AY203" s="261"/>
      <c r="AZ203" s="261"/>
      <c r="BA203" s="261"/>
      <c r="BB203" s="261"/>
      <c r="BC203" s="261"/>
      <c r="BD203" s="261"/>
      <c r="BE203" s="261"/>
      <c r="BF203" s="261"/>
      <c r="BG203" s="261"/>
      <c r="BH203" s="261"/>
      <c r="BI203" s="261"/>
      <c r="BJ203" s="261"/>
      <c r="BK203" s="261"/>
      <c r="BL203" s="261"/>
      <c r="BM203" s="261"/>
      <c r="BN203" s="261"/>
      <c r="BO203" s="261"/>
      <c r="BP203" s="261"/>
      <c r="BQ203" s="261"/>
      <c r="BR203" s="261"/>
      <c r="BS203" s="261"/>
      <c r="BT203" s="261"/>
      <c r="BU203" s="261"/>
      <c r="BV203" s="261"/>
      <c r="BW203" s="261"/>
      <c r="BX203" s="261"/>
      <c r="BY203" s="261"/>
      <c r="BZ203" s="261"/>
      <c r="CA203" s="261"/>
      <c r="CB203" s="261"/>
      <c r="CC203" s="261"/>
      <c r="CD203" s="261"/>
      <c r="CE203" s="261"/>
      <c r="CF203" s="261"/>
      <c r="CG203" s="261"/>
      <c r="CH203" s="261"/>
      <c r="CI203" s="261"/>
      <c r="CJ203" s="261"/>
      <c r="CK203" s="261"/>
      <c r="CL203" s="261"/>
      <c r="CM203" s="261"/>
      <c r="CN203" s="261"/>
      <c r="CO203" s="261"/>
      <c r="CP203" s="261"/>
      <c r="CQ203" s="261"/>
      <c r="CR203" s="261"/>
      <c r="CS203" s="261"/>
      <c r="CT203" s="261"/>
      <c r="CU203" s="261"/>
      <c r="CV203" s="261"/>
      <c r="CW203" s="261"/>
      <c r="CX203" s="261"/>
      <c r="CY203" s="261"/>
      <c r="CZ203" s="261"/>
      <c r="DA203" s="261"/>
      <c r="DB203" s="261"/>
      <c r="DC203" s="261"/>
      <c r="DD203" s="261"/>
      <c r="DE203" s="261"/>
      <c r="DF203" s="261"/>
      <c r="DG203" s="261"/>
      <c r="DH203" s="261"/>
      <c r="DI203" s="261"/>
      <c r="DJ203" s="261"/>
      <c r="DK203" s="261"/>
      <c r="DL203" s="261"/>
    </row>
    <row r="204" spans="1:116" x14ac:dyDescent="0.25">
      <c r="A204" s="261"/>
      <c r="B204" s="261"/>
      <c r="C204" s="261"/>
      <c r="D204" s="261"/>
      <c r="E204" s="261"/>
      <c r="F204" s="261"/>
      <c r="G204" s="261"/>
      <c r="H204" s="261"/>
      <c r="I204" s="261"/>
      <c r="J204" s="261"/>
      <c r="K204" s="261"/>
      <c r="L204" s="261"/>
      <c r="M204" s="261"/>
      <c r="N204" s="261"/>
      <c r="O204" s="261"/>
      <c r="P204" s="261"/>
      <c r="Q204" s="261"/>
      <c r="R204" s="261"/>
      <c r="S204" s="261"/>
      <c r="T204" s="261"/>
      <c r="U204" s="261"/>
      <c r="V204" s="261"/>
      <c r="W204" s="261"/>
      <c r="X204" s="261"/>
      <c r="Y204" s="261"/>
      <c r="Z204" s="261"/>
      <c r="AA204" s="261"/>
      <c r="AB204" s="261"/>
      <c r="AC204" s="261"/>
      <c r="AD204" s="261"/>
      <c r="AE204" s="261"/>
      <c r="AF204" s="261"/>
      <c r="AG204" s="261"/>
      <c r="AH204" s="261"/>
      <c r="AI204" s="261"/>
      <c r="AJ204" s="261"/>
      <c r="AK204" s="261"/>
      <c r="AL204" s="261"/>
      <c r="AM204" s="261"/>
      <c r="AN204" s="261"/>
      <c r="AO204" s="261"/>
      <c r="AP204" s="261"/>
      <c r="AQ204" s="261"/>
      <c r="AR204" s="261"/>
      <c r="AS204" s="261"/>
      <c r="AT204" s="261"/>
      <c r="AU204" s="261"/>
      <c r="AV204" s="261"/>
      <c r="AW204" s="261"/>
      <c r="AX204" s="261"/>
      <c r="AY204" s="261"/>
      <c r="AZ204" s="261"/>
      <c r="BA204" s="261"/>
      <c r="BB204" s="261"/>
      <c r="BC204" s="261"/>
      <c r="BD204" s="261"/>
      <c r="BE204" s="261"/>
      <c r="BF204" s="261"/>
      <c r="BG204" s="261"/>
      <c r="BH204" s="261"/>
      <c r="BI204" s="261"/>
      <c r="BJ204" s="261"/>
      <c r="BK204" s="261"/>
      <c r="BL204" s="261"/>
      <c r="BM204" s="261"/>
      <c r="BN204" s="261"/>
      <c r="BO204" s="261"/>
      <c r="BP204" s="261"/>
      <c r="BQ204" s="261"/>
      <c r="BR204" s="261"/>
      <c r="BS204" s="261"/>
      <c r="BT204" s="261"/>
      <c r="BU204" s="261"/>
      <c r="BV204" s="261"/>
      <c r="BW204" s="261"/>
      <c r="BX204" s="261"/>
      <c r="BY204" s="261"/>
      <c r="BZ204" s="261"/>
      <c r="CA204" s="261"/>
      <c r="CB204" s="261"/>
      <c r="CC204" s="261"/>
      <c r="CD204" s="261"/>
      <c r="CE204" s="261"/>
      <c r="CF204" s="261"/>
      <c r="CG204" s="261"/>
      <c r="CH204" s="261"/>
      <c r="CI204" s="261"/>
      <c r="CJ204" s="261"/>
      <c r="CK204" s="261"/>
      <c r="CL204" s="261"/>
      <c r="CM204" s="261"/>
      <c r="CN204" s="261"/>
      <c r="CO204" s="261"/>
      <c r="CP204" s="261"/>
      <c r="CQ204" s="261"/>
      <c r="CR204" s="261"/>
      <c r="CS204" s="261"/>
      <c r="CT204" s="261"/>
      <c r="CU204" s="261"/>
      <c r="CV204" s="261"/>
      <c r="CW204" s="261"/>
      <c r="CX204" s="261"/>
      <c r="CY204" s="261"/>
      <c r="CZ204" s="261"/>
      <c r="DA204" s="261"/>
      <c r="DB204" s="261"/>
      <c r="DC204" s="261"/>
      <c r="DD204" s="261"/>
      <c r="DE204" s="261"/>
      <c r="DF204" s="261"/>
      <c r="DG204" s="261"/>
      <c r="DH204" s="261"/>
      <c r="DI204" s="261"/>
      <c r="DJ204" s="261"/>
      <c r="DK204" s="261"/>
      <c r="DL204" s="261"/>
    </row>
    <row r="205" spans="1:116" x14ac:dyDescent="0.25">
      <c r="A205" s="261"/>
      <c r="B205" s="261"/>
      <c r="C205" s="261"/>
      <c r="D205" s="261"/>
      <c r="E205" s="261"/>
      <c r="F205" s="261"/>
      <c r="G205" s="261"/>
      <c r="H205" s="261"/>
      <c r="I205" s="261"/>
      <c r="J205" s="261"/>
      <c r="K205" s="261"/>
      <c r="L205" s="261"/>
      <c r="M205" s="261"/>
      <c r="N205" s="261"/>
      <c r="O205" s="261"/>
      <c r="P205" s="261"/>
      <c r="Q205" s="261"/>
      <c r="R205" s="261"/>
      <c r="S205" s="261"/>
      <c r="T205" s="261"/>
      <c r="U205" s="261"/>
      <c r="V205" s="261"/>
      <c r="W205" s="261"/>
      <c r="X205" s="261"/>
      <c r="Y205" s="261"/>
      <c r="Z205" s="261"/>
      <c r="AA205" s="261"/>
      <c r="AB205" s="261"/>
      <c r="AC205" s="261"/>
      <c r="AD205" s="261"/>
      <c r="AE205" s="261"/>
      <c r="AF205" s="261"/>
      <c r="AG205" s="261"/>
      <c r="AH205" s="261"/>
      <c r="AI205" s="261"/>
      <c r="AJ205" s="261"/>
      <c r="AK205" s="261"/>
      <c r="AL205" s="261"/>
      <c r="AM205" s="261"/>
      <c r="AN205" s="261"/>
      <c r="AO205" s="261"/>
      <c r="AP205" s="261"/>
      <c r="AQ205" s="261"/>
      <c r="AR205" s="261"/>
      <c r="AS205" s="261"/>
      <c r="AT205" s="261"/>
      <c r="AU205" s="261"/>
      <c r="AV205" s="261"/>
      <c r="AW205" s="261"/>
      <c r="AX205" s="261"/>
      <c r="AY205" s="261"/>
      <c r="AZ205" s="261"/>
      <c r="BA205" s="261"/>
      <c r="BB205" s="261"/>
      <c r="BC205" s="261"/>
      <c r="BD205" s="261"/>
      <c r="BE205" s="261"/>
      <c r="BF205" s="261"/>
      <c r="BG205" s="261"/>
      <c r="BH205" s="261"/>
      <c r="BI205" s="261"/>
      <c r="BJ205" s="261"/>
      <c r="BK205" s="261"/>
      <c r="BL205" s="261"/>
      <c r="BM205" s="261"/>
      <c r="BN205" s="261"/>
      <c r="BO205" s="261"/>
      <c r="BP205" s="261"/>
      <c r="BQ205" s="261"/>
      <c r="BR205" s="261"/>
      <c r="BS205" s="261"/>
      <c r="BT205" s="261"/>
      <c r="BU205" s="261"/>
      <c r="BV205" s="261"/>
      <c r="BW205" s="261"/>
      <c r="BX205" s="261"/>
      <c r="BY205" s="261"/>
      <c r="BZ205" s="261"/>
      <c r="CA205" s="261"/>
      <c r="CB205" s="261"/>
      <c r="CC205" s="261"/>
      <c r="CD205" s="261"/>
      <c r="CE205" s="261"/>
      <c r="CF205" s="261"/>
      <c r="CG205" s="261"/>
      <c r="CH205" s="261"/>
      <c r="CI205" s="261"/>
      <c r="CJ205" s="261"/>
      <c r="CK205" s="261"/>
      <c r="CL205" s="261"/>
      <c r="CM205" s="261"/>
      <c r="CN205" s="261"/>
      <c r="CO205" s="261"/>
      <c r="CP205" s="261"/>
      <c r="CQ205" s="261"/>
      <c r="CR205" s="261"/>
      <c r="CS205" s="261"/>
      <c r="CT205" s="261"/>
      <c r="CU205" s="261"/>
      <c r="CV205" s="261"/>
      <c r="CW205" s="261"/>
      <c r="CX205" s="261"/>
      <c r="CY205" s="261"/>
      <c r="CZ205" s="261"/>
      <c r="DA205" s="261"/>
      <c r="DB205" s="261"/>
      <c r="DC205" s="261"/>
      <c r="DD205" s="261"/>
      <c r="DE205" s="261"/>
      <c r="DF205" s="261"/>
      <c r="DG205" s="261"/>
      <c r="DH205" s="261"/>
      <c r="DI205" s="261"/>
      <c r="DJ205" s="261"/>
      <c r="DK205" s="261"/>
      <c r="DL205" s="261"/>
    </row>
    <row r="206" spans="1:116" x14ac:dyDescent="0.25">
      <c r="A206" s="261"/>
      <c r="B206" s="261"/>
      <c r="C206" s="261"/>
      <c r="D206" s="261"/>
      <c r="E206" s="261"/>
      <c r="F206" s="261"/>
      <c r="G206" s="261"/>
      <c r="H206" s="261"/>
      <c r="I206" s="261"/>
      <c r="J206" s="261"/>
      <c r="K206" s="261"/>
      <c r="L206" s="261"/>
      <c r="M206" s="261"/>
      <c r="N206" s="261"/>
      <c r="O206" s="261"/>
      <c r="P206" s="261"/>
      <c r="Q206" s="261"/>
      <c r="R206" s="261"/>
      <c r="S206" s="261"/>
      <c r="T206" s="261"/>
      <c r="U206" s="261"/>
      <c r="V206" s="261"/>
      <c r="W206" s="261"/>
      <c r="X206" s="261"/>
      <c r="Y206" s="261"/>
      <c r="Z206" s="261"/>
      <c r="AA206" s="261"/>
      <c r="AB206" s="261"/>
      <c r="AC206" s="261"/>
      <c r="AD206" s="261"/>
      <c r="AE206" s="261"/>
      <c r="AF206" s="261"/>
      <c r="AG206" s="261"/>
      <c r="AH206" s="261"/>
      <c r="AI206" s="261"/>
      <c r="AJ206" s="261"/>
      <c r="AK206" s="261"/>
      <c r="AL206" s="261"/>
      <c r="AM206" s="261"/>
      <c r="AN206" s="261"/>
      <c r="AO206" s="261"/>
      <c r="AP206" s="261"/>
      <c r="AQ206" s="261"/>
      <c r="AR206" s="261"/>
      <c r="AS206" s="261"/>
      <c r="AT206" s="261"/>
      <c r="AU206" s="261"/>
      <c r="AV206" s="261"/>
      <c r="AW206" s="261"/>
      <c r="AX206" s="261"/>
      <c r="AY206" s="261"/>
      <c r="AZ206" s="261"/>
      <c r="BA206" s="261"/>
      <c r="BB206" s="261"/>
      <c r="BC206" s="261"/>
      <c r="BD206" s="261"/>
      <c r="BE206" s="261"/>
      <c r="BF206" s="261"/>
      <c r="BG206" s="261"/>
      <c r="BH206" s="261"/>
      <c r="BI206" s="261"/>
      <c r="BJ206" s="261"/>
      <c r="BK206" s="261"/>
      <c r="BL206" s="261"/>
      <c r="BM206" s="261"/>
      <c r="BN206" s="261"/>
      <c r="BO206" s="261"/>
      <c r="BP206" s="261"/>
      <c r="BQ206" s="261"/>
      <c r="BR206" s="261"/>
      <c r="BS206" s="261"/>
      <c r="BT206" s="261"/>
      <c r="BU206" s="261"/>
      <c r="BV206" s="261"/>
      <c r="BW206" s="261"/>
      <c r="BX206" s="261"/>
      <c r="BY206" s="261"/>
      <c r="BZ206" s="261"/>
      <c r="CA206" s="261"/>
      <c r="CB206" s="261"/>
      <c r="CC206" s="261"/>
      <c r="CD206" s="261"/>
      <c r="CE206" s="261"/>
      <c r="CF206" s="261"/>
      <c r="CG206" s="261"/>
      <c r="CH206" s="261"/>
      <c r="CI206" s="261"/>
      <c r="CJ206" s="261"/>
      <c r="CK206" s="261"/>
      <c r="CL206" s="261"/>
      <c r="CM206" s="261"/>
      <c r="CN206" s="261"/>
      <c r="CO206" s="261"/>
      <c r="CP206" s="261"/>
      <c r="CQ206" s="261"/>
      <c r="CR206" s="261"/>
      <c r="CS206" s="261"/>
      <c r="CT206" s="261"/>
      <c r="CU206" s="261"/>
      <c r="CV206" s="261"/>
      <c r="CW206" s="261"/>
      <c r="CX206" s="261"/>
      <c r="CY206" s="261"/>
      <c r="CZ206" s="261"/>
      <c r="DA206" s="261"/>
      <c r="DB206" s="261"/>
      <c r="DC206" s="261"/>
      <c r="DD206" s="261"/>
      <c r="DE206" s="261"/>
      <c r="DF206" s="261"/>
      <c r="DG206" s="261"/>
      <c r="DH206" s="261"/>
      <c r="DI206" s="261"/>
      <c r="DJ206" s="261"/>
      <c r="DK206" s="261"/>
      <c r="DL206" s="261"/>
    </row>
    <row r="207" spans="1:116" x14ac:dyDescent="0.25">
      <c r="A207" s="261"/>
      <c r="B207" s="261"/>
      <c r="C207" s="261"/>
      <c r="D207" s="261"/>
      <c r="E207" s="261"/>
      <c r="F207" s="261"/>
      <c r="G207" s="261"/>
      <c r="H207" s="261"/>
      <c r="I207" s="261"/>
      <c r="J207" s="261"/>
      <c r="K207" s="261"/>
      <c r="L207" s="261"/>
      <c r="M207" s="261"/>
      <c r="N207" s="261"/>
      <c r="O207" s="261"/>
      <c r="P207" s="261"/>
      <c r="Q207" s="261"/>
      <c r="R207" s="261"/>
      <c r="S207" s="261"/>
      <c r="T207" s="261"/>
      <c r="U207" s="261"/>
      <c r="V207" s="261"/>
      <c r="W207" s="261"/>
      <c r="X207" s="261"/>
      <c r="Y207" s="261"/>
      <c r="Z207" s="261"/>
      <c r="AA207" s="261"/>
      <c r="AB207" s="261"/>
      <c r="AC207" s="261"/>
      <c r="AD207" s="261"/>
      <c r="AE207" s="261"/>
      <c r="AF207" s="261"/>
      <c r="AG207" s="261"/>
      <c r="AH207" s="261"/>
      <c r="AI207" s="261"/>
      <c r="AJ207" s="261"/>
      <c r="AK207" s="261"/>
      <c r="AL207" s="261"/>
      <c r="AM207" s="261"/>
      <c r="AN207" s="261"/>
      <c r="AO207" s="261"/>
      <c r="AP207" s="261"/>
      <c r="AQ207" s="261"/>
      <c r="AR207" s="261"/>
      <c r="AS207" s="261"/>
      <c r="AT207" s="261"/>
      <c r="AU207" s="261"/>
      <c r="AV207" s="261"/>
      <c r="AW207" s="261"/>
      <c r="AX207" s="261"/>
      <c r="AY207" s="261"/>
      <c r="AZ207" s="261"/>
      <c r="BA207" s="261"/>
      <c r="BB207" s="261"/>
      <c r="BC207" s="261"/>
      <c r="BD207" s="261"/>
      <c r="BE207" s="261"/>
      <c r="BF207" s="261"/>
      <c r="BG207" s="261"/>
      <c r="BH207" s="261"/>
      <c r="BI207" s="261"/>
      <c r="BJ207" s="261"/>
      <c r="BK207" s="261"/>
      <c r="BL207" s="261"/>
      <c r="BM207" s="261"/>
      <c r="BN207" s="261"/>
      <c r="BO207" s="261"/>
      <c r="BP207" s="261"/>
      <c r="BQ207" s="261"/>
      <c r="BR207" s="261"/>
      <c r="BS207" s="261"/>
      <c r="BT207" s="261"/>
      <c r="BU207" s="261"/>
      <c r="BV207" s="261"/>
      <c r="BW207" s="261"/>
      <c r="BX207" s="261"/>
      <c r="BY207" s="261"/>
      <c r="BZ207" s="261"/>
      <c r="CA207" s="261"/>
      <c r="CB207" s="261"/>
      <c r="CC207" s="261"/>
      <c r="CD207" s="261"/>
      <c r="CE207" s="261"/>
      <c r="CF207" s="261"/>
      <c r="CG207" s="261"/>
      <c r="CH207" s="261"/>
      <c r="CI207" s="261"/>
      <c r="CJ207" s="261"/>
      <c r="CK207" s="261"/>
      <c r="CL207" s="261"/>
      <c r="CM207" s="261"/>
      <c r="CN207" s="261"/>
      <c r="CO207" s="261"/>
      <c r="CP207" s="261"/>
      <c r="CQ207" s="261"/>
      <c r="CR207" s="261"/>
      <c r="CS207" s="261"/>
      <c r="CT207" s="261"/>
      <c r="CU207" s="261"/>
      <c r="CV207" s="261"/>
      <c r="CW207" s="261"/>
      <c r="CX207" s="261"/>
      <c r="CY207" s="261"/>
      <c r="CZ207" s="261"/>
      <c r="DA207" s="261"/>
      <c r="DB207" s="261"/>
      <c r="DC207" s="261"/>
      <c r="DD207" s="261"/>
      <c r="DE207" s="261"/>
      <c r="DF207" s="261"/>
      <c r="DG207" s="261"/>
      <c r="DH207" s="261"/>
      <c r="DI207" s="261"/>
      <c r="DJ207" s="261"/>
      <c r="DK207" s="261"/>
      <c r="DL207" s="261"/>
    </row>
    <row r="208" spans="1:116" x14ac:dyDescent="0.25">
      <c r="A208" s="261"/>
      <c r="B208" s="261"/>
      <c r="C208" s="261"/>
      <c r="D208" s="261"/>
      <c r="E208" s="261"/>
      <c r="F208" s="261"/>
      <c r="G208" s="261"/>
      <c r="H208" s="261"/>
      <c r="I208" s="261"/>
      <c r="J208" s="261"/>
      <c r="K208" s="261"/>
      <c r="L208" s="261"/>
      <c r="M208" s="261"/>
      <c r="N208" s="261"/>
      <c r="O208" s="261"/>
      <c r="P208" s="261"/>
      <c r="Q208" s="261"/>
      <c r="R208" s="261"/>
      <c r="S208" s="261"/>
      <c r="T208" s="261"/>
      <c r="U208" s="261"/>
      <c r="V208" s="261"/>
      <c r="W208" s="261"/>
      <c r="X208" s="261"/>
      <c r="Y208" s="261"/>
      <c r="Z208" s="261"/>
      <c r="AA208" s="261"/>
      <c r="AB208" s="261"/>
      <c r="AC208" s="261"/>
      <c r="AD208" s="261"/>
      <c r="AE208" s="261"/>
      <c r="AF208" s="261"/>
      <c r="AG208" s="261"/>
      <c r="AH208" s="261"/>
      <c r="AI208" s="261"/>
      <c r="AJ208" s="261"/>
      <c r="AK208" s="261"/>
      <c r="AL208" s="261"/>
      <c r="AM208" s="261"/>
      <c r="AN208" s="261"/>
      <c r="AO208" s="261"/>
      <c r="AP208" s="261"/>
      <c r="AQ208" s="261"/>
      <c r="AR208" s="261"/>
      <c r="AS208" s="261"/>
      <c r="AT208" s="261"/>
      <c r="AU208" s="261"/>
      <c r="AV208" s="261"/>
      <c r="AW208" s="261"/>
      <c r="AX208" s="261"/>
      <c r="AY208" s="261"/>
      <c r="AZ208" s="261"/>
      <c r="BA208" s="261"/>
      <c r="BB208" s="261"/>
      <c r="BC208" s="261"/>
      <c r="BD208" s="261"/>
      <c r="BE208" s="261"/>
      <c r="BF208" s="261"/>
      <c r="BG208" s="261"/>
      <c r="BH208" s="261"/>
      <c r="BI208" s="261"/>
      <c r="BJ208" s="261"/>
      <c r="BK208" s="261"/>
      <c r="BL208" s="261"/>
      <c r="BM208" s="261"/>
      <c r="BN208" s="261"/>
      <c r="BO208" s="261"/>
      <c r="BP208" s="261"/>
      <c r="BQ208" s="261"/>
      <c r="BR208" s="261"/>
      <c r="BS208" s="261"/>
      <c r="BT208" s="261"/>
      <c r="BU208" s="261"/>
      <c r="BV208" s="261"/>
      <c r="BW208" s="261"/>
      <c r="BX208" s="261"/>
      <c r="BY208" s="261"/>
      <c r="BZ208" s="261"/>
      <c r="CA208" s="261"/>
      <c r="CB208" s="261"/>
      <c r="CC208" s="261"/>
      <c r="CD208" s="261"/>
      <c r="CE208" s="261"/>
      <c r="CF208" s="261"/>
      <c r="CG208" s="261"/>
      <c r="CH208" s="261"/>
      <c r="CI208" s="261"/>
      <c r="CJ208" s="261"/>
      <c r="CK208" s="261"/>
      <c r="CL208" s="261"/>
      <c r="CM208" s="261"/>
      <c r="CN208" s="261"/>
      <c r="CO208" s="261"/>
      <c r="CP208" s="261"/>
      <c r="CQ208" s="261"/>
      <c r="CR208" s="261"/>
      <c r="CS208" s="261"/>
      <c r="CT208" s="261"/>
      <c r="CU208" s="261"/>
      <c r="CV208" s="261"/>
      <c r="CW208" s="261"/>
      <c r="CX208" s="261"/>
      <c r="CY208" s="261"/>
      <c r="CZ208" s="261"/>
      <c r="DA208" s="261"/>
      <c r="DB208" s="261"/>
      <c r="DC208" s="261"/>
      <c r="DD208" s="261"/>
      <c r="DE208" s="261"/>
      <c r="DF208" s="261"/>
      <c r="DG208" s="261"/>
      <c r="DH208" s="261"/>
      <c r="DI208" s="261"/>
      <c r="DJ208" s="261"/>
      <c r="DK208" s="261"/>
      <c r="DL208" s="261"/>
    </row>
    <row r="209" spans="1:116" x14ac:dyDescent="0.25">
      <c r="A209" s="261"/>
      <c r="B209" s="261"/>
      <c r="C209" s="261"/>
      <c r="D209" s="261"/>
      <c r="E209" s="261"/>
      <c r="F209" s="261"/>
      <c r="G209" s="261"/>
      <c r="H209" s="261"/>
      <c r="I209" s="261"/>
      <c r="J209" s="261"/>
      <c r="K209" s="261"/>
      <c r="L209" s="261"/>
      <c r="M209" s="261"/>
      <c r="N209" s="261"/>
      <c r="O209" s="261"/>
      <c r="P209" s="261"/>
      <c r="Q209" s="261"/>
      <c r="R209" s="261"/>
      <c r="S209" s="261"/>
      <c r="T209" s="261"/>
      <c r="U209" s="261"/>
      <c r="V209" s="261"/>
      <c r="W209" s="261"/>
      <c r="X209" s="261"/>
      <c r="Y209" s="261"/>
      <c r="Z209" s="261"/>
      <c r="AA209" s="261"/>
      <c r="AB209" s="261"/>
      <c r="AC209" s="261"/>
      <c r="AD209" s="261"/>
      <c r="AE209" s="261"/>
      <c r="AF209" s="261"/>
      <c r="AG209" s="261"/>
      <c r="AH209" s="261"/>
      <c r="AI209" s="261"/>
      <c r="AJ209" s="261"/>
      <c r="AK209" s="261"/>
      <c r="AL209" s="261"/>
      <c r="AM209" s="261"/>
      <c r="AN209" s="261"/>
      <c r="AO209" s="261"/>
      <c r="AP209" s="261"/>
      <c r="AQ209" s="261"/>
      <c r="AR209" s="261"/>
      <c r="AS209" s="261"/>
      <c r="AT209" s="261"/>
      <c r="AU209" s="261"/>
      <c r="AV209" s="261"/>
      <c r="AW209" s="261"/>
      <c r="AX209" s="261"/>
      <c r="AY209" s="261"/>
      <c r="AZ209" s="261"/>
      <c r="BA209" s="261"/>
      <c r="BB209" s="261"/>
      <c r="BC209" s="261"/>
      <c r="BD209" s="261"/>
      <c r="BE209" s="261"/>
      <c r="BF209" s="261"/>
      <c r="BG209" s="261"/>
      <c r="BH209" s="261"/>
      <c r="BI209" s="261"/>
      <c r="BJ209" s="261"/>
      <c r="BK209" s="261"/>
      <c r="BL209" s="261"/>
      <c r="BM209" s="261"/>
      <c r="BN209" s="261"/>
      <c r="BO209" s="261"/>
      <c r="BP209" s="261"/>
      <c r="BQ209" s="261"/>
      <c r="BR209" s="261"/>
      <c r="BS209" s="261"/>
      <c r="BT209" s="261"/>
      <c r="BU209" s="261"/>
      <c r="BV209" s="261"/>
      <c r="BW209" s="261"/>
      <c r="BX209" s="261"/>
      <c r="BY209" s="261"/>
      <c r="BZ209" s="261"/>
      <c r="CA209" s="261"/>
      <c r="CB209" s="261"/>
      <c r="CC209" s="261"/>
      <c r="CD209" s="261"/>
      <c r="CE209" s="261"/>
      <c r="CF209" s="261"/>
      <c r="CG209" s="261"/>
      <c r="CH209" s="261"/>
      <c r="CI209" s="261"/>
      <c r="CJ209" s="261"/>
      <c r="CK209" s="261"/>
      <c r="CL209" s="261"/>
      <c r="CM209" s="261"/>
      <c r="CN209" s="261"/>
      <c r="CO209" s="261"/>
      <c r="CP209" s="261"/>
      <c r="CQ209" s="261"/>
      <c r="CR209" s="261"/>
      <c r="CS209" s="261"/>
      <c r="CT209" s="261"/>
      <c r="CU209" s="261"/>
      <c r="CV209" s="261"/>
      <c r="CW209" s="261"/>
      <c r="CX209" s="261"/>
      <c r="CY209" s="261"/>
      <c r="CZ209" s="261"/>
      <c r="DA209" s="261"/>
      <c r="DB209" s="261"/>
      <c r="DC209" s="261"/>
      <c r="DD209" s="261"/>
      <c r="DE209" s="261"/>
      <c r="DF209" s="261"/>
      <c r="DG209" s="261"/>
      <c r="DH209" s="261"/>
      <c r="DI209" s="261"/>
      <c r="DJ209" s="261"/>
      <c r="DK209" s="261"/>
      <c r="DL209" s="261"/>
    </row>
    <row r="210" spans="1:116" x14ac:dyDescent="0.25">
      <c r="A210" s="261"/>
      <c r="B210" s="261"/>
      <c r="C210" s="261"/>
      <c r="D210" s="261"/>
      <c r="E210" s="261"/>
      <c r="F210" s="261"/>
      <c r="G210" s="261"/>
      <c r="H210" s="261"/>
      <c r="I210" s="261"/>
      <c r="J210" s="261"/>
      <c r="K210" s="261"/>
      <c r="L210" s="261"/>
      <c r="M210" s="261"/>
      <c r="N210" s="261"/>
      <c r="O210" s="261"/>
      <c r="P210" s="261"/>
      <c r="Q210" s="261"/>
      <c r="R210" s="261"/>
      <c r="S210" s="261"/>
      <c r="T210" s="261"/>
      <c r="U210" s="261"/>
      <c r="V210" s="261"/>
      <c r="W210" s="261"/>
      <c r="X210" s="261"/>
      <c r="Y210" s="261"/>
      <c r="Z210" s="261"/>
      <c r="AA210" s="261"/>
      <c r="AB210" s="261"/>
      <c r="AC210" s="261"/>
      <c r="AD210" s="261"/>
      <c r="AE210" s="261"/>
      <c r="AF210" s="261"/>
      <c r="AG210" s="261"/>
      <c r="AH210" s="261"/>
      <c r="AI210" s="261"/>
      <c r="AJ210" s="261"/>
      <c r="AK210" s="261"/>
      <c r="AL210" s="261"/>
      <c r="AM210" s="261"/>
      <c r="AN210" s="261"/>
      <c r="AO210" s="261"/>
      <c r="AP210" s="261"/>
      <c r="AQ210" s="261"/>
      <c r="AR210" s="261"/>
      <c r="AS210" s="261"/>
      <c r="AT210" s="261"/>
      <c r="AU210" s="261"/>
      <c r="AV210" s="261"/>
      <c r="AW210" s="261"/>
      <c r="AX210" s="261"/>
      <c r="AY210" s="261"/>
      <c r="AZ210" s="261"/>
      <c r="BA210" s="261"/>
      <c r="BB210" s="261"/>
      <c r="BC210" s="261"/>
      <c r="BD210" s="261"/>
      <c r="BE210" s="261"/>
      <c r="BF210" s="261"/>
      <c r="BG210" s="261"/>
      <c r="BH210" s="261"/>
      <c r="BI210" s="261"/>
      <c r="BJ210" s="261"/>
      <c r="BK210" s="261"/>
      <c r="BL210" s="261"/>
      <c r="BM210" s="261"/>
      <c r="BN210" s="261"/>
      <c r="BO210" s="261"/>
      <c r="BP210" s="261"/>
      <c r="BQ210" s="261"/>
      <c r="BR210" s="261"/>
      <c r="BS210" s="261"/>
      <c r="BT210" s="261"/>
      <c r="BU210" s="261"/>
      <c r="BV210" s="261"/>
      <c r="BW210" s="261"/>
      <c r="BX210" s="261"/>
      <c r="BY210" s="261"/>
      <c r="BZ210" s="261"/>
      <c r="CA210" s="261"/>
      <c r="CB210" s="261"/>
      <c r="CC210" s="261"/>
      <c r="CD210" s="261"/>
      <c r="CE210" s="261"/>
      <c r="CF210" s="261"/>
      <c r="CG210" s="261"/>
      <c r="CH210" s="261"/>
      <c r="CI210" s="261"/>
      <c r="CJ210" s="261"/>
      <c r="CK210" s="261"/>
      <c r="CL210" s="261"/>
      <c r="CM210" s="261"/>
      <c r="CN210" s="261"/>
      <c r="CO210" s="261"/>
      <c r="CP210" s="261"/>
      <c r="CQ210" s="261"/>
      <c r="CR210" s="261"/>
      <c r="CS210" s="261"/>
      <c r="CT210" s="261"/>
      <c r="CU210" s="261"/>
      <c r="CV210" s="261"/>
      <c r="CW210" s="261"/>
      <c r="CX210" s="261"/>
      <c r="CY210" s="261"/>
      <c r="CZ210" s="261"/>
      <c r="DA210" s="261"/>
      <c r="DB210" s="261"/>
      <c r="DC210" s="261"/>
      <c r="DD210" s="261"/>
      <c r="DE210" s="261"/>
      <c r="DF210" s="261"/>
      <c r="DG210" s="261"/>
      <c r="DH210" s="261"/>
      <c r="DI210" s="261"/>
      <c r="DJ210" s="261"/>
      <c r="DK210" s="261"/>
      <c r="DL210" s="261"/>
    </row>
    <row r="211" spans="1:116" x14ac:dyDescent="0.25">
      <c r="A211" s="261"/>
      <c r="B211" s="261"/>
      <c r="C211" s="261"/>
      <c r="D211" s="261"/>
      <c r="E211" s="261"/>
      <c r="F211" s="261"/>
      <c r="G211" s="261"/>
      <c r="H211" s="261"/>
      <c r="I211" s="261"/>
      <c r="J211" s="261"/>
      <c r="K211" s="261"/>
      <c r="L211" s="261"/>
      <c r="M211" s="261"/>
      <c r="N211" s="261"/>
      <c r="O211" s="261"/>
      <c r="P211" s="261"/>
      <c r="Q211" s="261"/>
      <c r="R211" s="261"/>
      <c r="S211" s="261"/>
      <c r="T211" s="261"/>
      <c r="U211" s="261"/>
      <c r="V211" s="261"/>
      <c r="W211" s="261"/>
      <c r="X211" s="261"/>
      <c r="Y211" s="261"/>
      <c r="Z211" s="261"/>
      <c r="AA211" s="261"/>
      <c r="AB211" s="261"/>
      <c r="AC211" s="261"/>
      <c r="AD211" s="261"/>
      <c r="AE211" s="261"/>
      <c r="AF211" s="261"/>
      <c r="AG211" s="261"/>
      <c r="AH211" s="261"/>
      <c r="AI211" s="261"/>
      <c r="AJ211" s="261"/>
      <c r="AK211" s="261"/>
      <c r="AL211" s="261"/>
      <c r="AM211" s="261"/>
      <c r="AN211" s="261"/>
      <c r="AO211" s="261"/>
      <c r="AP211" s="261"/>
      <c r="AQ211" s="261"/>
      <c r="AR211" s="261"/>
      <c r="AS211" s="261"/>
      <c r="AT211" s="261"/>
      <c r="AU211" s="261"/>
      <c r="AV211" s="261"/>
      <c r="AW211" s="261"/>
      <c r="AX211" s="261"/>
      <c r="AY211" s="261"/>
      <c r="AZ211" s="261"/>
      <c r="BA211" s="261"/>
      <c r="BB211" s="261"/>
      <c r="BC211" s="261"/>
      <c r="BD211" s="261"/>
      <c r="BE211" s="261"/>
      <c r="BF211" s="261"/>
      <c r="BG211" s="261"/>
      <c r="BH211" s="261"/>
      <c r="BI211" s="261"/>
      <c r="BJ211" s="261"/>
      <c r="BK211" s="261"/>
      <c r="BL211" s="261"/>
      <c r="BM211" s="261"/>
      <c r="BN211" s="261"/>
      <c r="BO211" s="261"/>
      <c r="BP211" s="261"/>
      <c r="BQ211" s="261"/>
      <c r="BR211" s="261"/>
      <c r="BS211" s="261"/>
      <c r="BT211" s="261"/>
      <c r="BU211" s="261"/>
      <c r="BV211" s="261"/>
      <c r="BW211" s="261"/>
      <c r="BX211" s="261"/>
      <c r="BY211" s="261"/>
      <c r="BZ211" s="261"/>
      <c r="CA211" s="261"/>
      <c r="CB211" s="261"/>
      <c r="CC211" s="261"/>
      <c r="CD211" s="261"/>
      <c r="CE211" s="261"/>
      <c r="CF211" s="261"/>
      <c r="CG211" s="261"/>
      <c r="CH211" s="261"/>
      <c r="CI211" s="261"/>
      <c r="CJ211" s="261"/>
      <c r="CK211" s="261"/>
      <c r="CL211" s="261"/>
      <c r="CM211" s="261"/>
      <c r="CN211" s="261"/>
      <c r="CO211" s="261"/>
      <c r="CP211" s="261"/>
      <c r="CQ211" s="261"/>
      <c r="CR211" s="261"/>
      <c r="CS211" s="261"/>
      <c r="CT211" s="261"/>
      <c r="CU211" s="261"/>
      <c r="CV211" s="261"/>
      <c r="CW211" s="261"/>
      <c r="CX211" s="261"/>
      <c r="CY211" s="261"/>
      <c r="CZ211" s="261"/>
      <c r="DA211" s="261"/>
      <c r="DB211" s="261"/>
      <c r="DC211" s="261"/>
      <c r="DD211" s="261"/>
      <c r="DE211" s="261"/>
      <c r="DF211" s="261"/>
      <c r="DG211" s="261"/>
      <c r="DH211" s="261"/>
      <c r="DI211" s="261"/>
      <c r="DJ211" s="261"/>
      <c r="DK211" s="261"/>
      <c r="DL211" s="261"/>
    </row>
    <row r="212" spans="1:116" x14ac:dyDescent="0.25">
      <c r="A212" s="261"/>
      <c r="B212" s="261"/>
      <c r="C212" s="261"/>
      <c r="D212" s="261"/>
      <c r="E212" s="261"/>
      <c r="F212" s="261"/>
      <c r="G212" s="261"/>
      <c r="H212" s="261"/>
      <c r="I212" s="261"/>
      <c r="J212" s="261"/>
      <c r="K212" s="261"/>
      <c r="L212" s="261"/>
      <c r="M212" s="261"/>
      <c r="N212" s="261"/>
      <c r="O212" s="261"/>
      <c r="P212" s="261"/>
      <c r="Q212" s="261"/>
      <c r="R212" s="261"/>
      <c r="S212" s="261"/>
      <c r="T212" s="261"/>
      <c r="U212" s="261"/>
      <c r="V212" s="261"/>
      <c r="W212" s="261"/>
      <c r="X212" s="261"/>
      <c r="Y212" s="261"/>
      <c r="Z212" s="261"/>
      <c r="AA212" s="261"/>
      <c r="AB212" s="261"/>
      <c r="AC212" s="261"/>
      <c r="AD212" s="261"/>
      <c r="AE212" s="261"/>
      <c r="AF212" s="261"/>
      <c r="AG212" s="261"/>
      <c r="AH212" s="261"/>
      <c r="AI212" s="261"/>
      <c r="AJ212" s="261"/>
      <c r="AK212" s="261"/>
      <c r="AL212" s="261"/>
      <c r="AM212" s="261"/>
      <c r="AN212" s="261"/>
      <c r="AO212" s="261"/>
      <c r="AP212" s="261"/>
      <c r="AQ212" s="261"/>
      <c r="AR212" s="261"/>
      <c r="AS212" s="261"/>
      <c r="AT212" s="261"/>
      <c r="AU212" s="261"/>
      <c r="AV212" s="261"/>
      <c r="AW212" s="261"/>
      <c r="AX212" s="261"/>
      <c r="AY212" s="261"/>
      <c r="AZ212" s="261"/>
      <c r="BA212" s="261"/>
      <c r="BB212" s="261"/>
      <c r="BC212" s="261"/>
      <c r="BD212" s="261"/>
      <c r="BE212" s="261"/>
      <c r="BF212" s="261"/>
      <c r="BG212" s="261"/>
      <c r="BH212" s="261"/>
      <c r="BI212" s="261"/>
      <c r="BJ212" s="261"/>
      <c r="BK212" s="261"/>
      <c r="BL212" s="261"/>
      <c r="BM212" s="261"/>
      <c r="BN212" s="261"/>
      <c r="BO212" s="261"/>
      <c r="BP212" s="261"/>
      <c r="BQ212" s="261"/>
      <c r="BR212" s="261"/>
      <c r="BS212" s="261"/>
      <c r="BT212" s="261"/>
      <c r="BU212" s="261"/>
      <c r="BV212" s="261"/>
      <c r="BW212" s="261"/>
      <c r="BX212" s="261"/>
      <c r="BY212" s="261"/>
      <c r="BZ212" s="261"/>
      <c r="CA212" s="261"/>
      <c r="CB212" s="261"/>
      <c r="CC212" s="261"/>
      <c r="CD212" s="261"/>
      <c r="CE212" s="261"/>
      <c r="CF212" s="261"/>
      <c r="CG212" s="261"/>
      <c r="CH212" s="261"/>
      <c r="CI212" s="261"/>
      <c r="CJ212" s="261"/>
      <c r="CK212" s="261"/>
      <c r="CL212" s="261"/>
      <c r="CM212" s="261"/>
      <c r="CN212" s="261"/>
      <c r="CO212" s="261"/>
      <c r="CP212" s="261"/>
      <c r="CQ212" s="261"/>
      <c r="CR212" s="261"/>
      <c r="CS212" s="261"/>
      <c r="CT212" s="261"/>
      <c r="CU212" s="261"/>
      <c r="CV212" s="261"/>
      <c r="CW212" s="261"/>
      <c r="CX212" s="261"/>
      <c r="CY212" s="261"/>
      <c r="CZ212" s="261"/>
      <c r="DA212" s="261"/>
      <c r="DB212" s="261"/>
      <c r="DC212" s="261"/>
      <c r="DD212" s="261"/>
      <c r="DE212" s="261"/>
      <c r="DF212" s="261"/>
      <c r="DG212" s="261"/>
      <c r="DH212" s="261"/>
      <c r="DI212" s="261"/>
      <c r="DJ212" s="261"/>
      <c r="DK212" s="261"/>
      <c r="DL212" s="261"/>
    </row>
    <row r="213" spans="1:116" x14ac:dyDescent="0.25">
      <c r="A213" s="261"/>
      <c r="B213" s="261"/>
      <c r="C213" s="261"/>
      <c r="D213" s="261"/>
      <c r="E213" s="261"/>
      <c r="F213" s="261"/>
      <c r="G213" s="261"/>
      <c r="H213" s="261"/>
      <c r="I213" s="261"/>
      <c r="J213" s="261"/>
      <c r="K213" s="261"/>
      <c r="L213" s="261"/>
      <c r="M213" s="261"/>
      <c r="N213" s="261"/>
      <c r="O213" s="261"/>
      <c r="P213" s="261"/>
      <c r="Q213" s="261"/>
      <c r="R213" s="261"/>
      <c r="S213" s="261"/>
      <c r="T213" s="261"/>
      <c r="U213" s="261"/>
      <c r="V213" s="261"/>
      <c r="W213" s="261"/>
      <c r="X213" s="261"/>
      <c r="Y213" s="261"/>
      <c r="Z213" s="261"/>
      <c r="AA213" s="261"/>
      <c r="AB213" s="261"/>
      <c r="AC213" s="261"/>
      <c r="AD213" s="261"/>
      <c r="AE213" s="261"/>
      <c r="AF213" s="261"/>
      <c r="AG213" s="261"/>
      <c r="AH213" s="261"/>
      <c r="AI213" s="261"/>
      <c r="AJ213" s="261"/>
      <c r="AK213" s="261"/>
      <c r="AL213" s="261"/>
      <c r="AM213" s="261"/>
      <c r="AN213" s="261"/>
      <c r="AO213" s="261"/>
      <c r="AP213" s="261"/>
      <c r="AQ213" s="261"/>
      <c r="AR213" s="261"/>
      <c r="AS213" s="261"/>
      <c r="AT213" s="261"/>
      <c r="AU213" s="261"/>
      <c r="AV213" s="261"/>
      <c r="AW213" s="261"/>
      <c r="AX213" s="261"/>
      <c r="AY213" s="261"/>
      <c r="AZ213" s="261"/>
      <c r="BA213" s="261"/>
      <c r="BB213" s="261"/>
      <c r="BC213" s="261"/>
      <c r="BD213" s="261"/>
      <c r="BE213" s="261"/>
      <c r="BF213" s="261"/>
      <c r="BG213" s="261"/>
      <c r="BH213" s="261"/>
      <c r="BI213" s="261"/>
      <c r="BJ213" s="261"/>
      <c r="BK213" s="261"/>
      <c r="BL213" s="261"/>
      <c r="BM213" s="261"/>
      <c r="BN213" s="261"/>
      <c r="BO213" s="261"/>
      <c r="BP213" s="261"/>
      <c r="BQ213" s="261"/>
      <c r="BR213" s="261"/>
      <c r="BS213" s="261"/>
      <c r="BT213" s="261"/>
      <c r="BU213" s="261"/>
      <c r="BV213" s="261"/>
      <c r="BW213" s="261"/>
      <c r="BX213" s="261"/>
      <c r="BY213" s="261"/>
      <c r="BZ213" s="261"/>
      <c r="CA213" s="261"/>
      <c r="CB213" s="261"/>
      <c r="CC213" s="261"/>
      <c r="CD213" s="261"/>
      <c r="CE213" s="261"/>
      <c r="CF213" s="261"/>
      <c r="CG213" s="261"/>
      <c r="CH213" s="261"/>
      <c r="CI213" s="261"/>
      <c r="CJ213" s="261"/>
      <c r="CK213" s="261"/>
      <c r="CL213" s="261"/>
      <c r="CM213" s="261"/>
      <c r="CN213" s="261"/>
      <c r="CO213" s="261"/>
      <c r="CP213" s="261"/>
      <c r="CQ213" s="261"/>
      <c r="CR213" s="261"/>
      <c r="CS213" s="261"/>
      <c r="CT213" s="261"/>
      <c r="CU213" s="261"/>
      <c r="CV213" s="261"/>
      <c r="CW213" s="261"/>
      <c r="CX213" s="261"/>
      <c r="CY213" s="261"/>
      <c r="CZ213" s="261"/>
      <c r="DA213" s="261"/>
      <c r="DB213" s="261"/>
      <c r="DC213" s="261"/>
      <c r="DD213" s="261"/>
      <c r="DE213" s="261"/>
      <c r="DF213" s="261"/>
      <c r="DG213" s="261"/>
      <c r="DH213" s="261"/>
      <c r="DI213" s="261"/>
      <c r="DJ213" s="261"/>
      <c r="DK213" s="261"/>
      <c r="DL213" s="261"/>
    </row>
    <row r="214" spans="1:116" x14ac:dyDescent="0.25">
      <c r="A214" s="261"/>
      <c r="B214" s="261"/>
      <c r="C214" s="261"/>
      <c r="D214" s="261"/>
      <c r="E214" s="261"/>
      <c r="F214" s="261"/>
      <c r="G214" s="261"/>
      <c r="H214" s="261"/>
      <c r="I214" s="261"/>
      <c r="J214" s="261"/>
      <c r="K214" s="261"/>
      <c r="L214" s="261"/>
      <c r="M214" s="261"/>
      <c r="N214" s="261"/>
      <c r="O214" s="261"/>
      <c r="P214" s="261"/>
      <c r="Q214" s="261"/>
      <c r="R214" s="261"/>
      <c r="S214" s="261"/>
      <c r="T214" s="261"/>
      <c r="U214" s="261"/>
      <c r="V214" s="261"/>
      <c r="W214" s="261"/>
      <c r="X214" s="261"/>
      <c r="Y214" s="261"/>
      <c r="Z214" s="261"/>
      <c r="AA214" s="261"/>
      <c r="AB214" s="261"/>
      <c r="AC214" s="261"/>
      <c r="AD214" s="261"/>
      <c r="AE214" s="261"/>
      <c r="AF214" s="261"/>
      <c r="AG214" s="261"/>
      <c r="AH214" s="261"/>
      <c r="AI214" s="261"/>
      <c r="AJ214" s="261"/>
      <c r="AK214" s="261"/>
      <c r="AL214" s="261"/>
      <c r="AM214" s="261"/>
      <c r="AN214" s="261"/>
      <c r="AO214" s="261"/>
      <c r="AP214" s="261"/>
      <c r="AQ214" s="261"/>
      <c r="AR214" s="261"/>
      <c r="AS214" s="261"/>
      <c r="AT214" s="261"/>
      <c r="AU214" s="261"/>
      <c r="AV214" s="261"/>
      <c r="AW214" s="261"/>
      <c r="AX214" s="261"/>
      <c r="AY214" s="261"/>
      <c r="AZ214" s="261"/>
      <c r="BA214" s="261"/>
      <c r="BB214" s="261"/>
      <c r="BC214" s="261"/>
      <c r="BD214" s="261"/>
      <c r="BE214" s="261"/>
      <c r="BF214" s="261"/>
      <c r="BG214" s="261"/>
      <c r="BH214" s="261"/>
      <c r="BI214" s="261"/>
      <c r="BJ214" s="261"/>
      <c r="BK214" s="261"/>
      <c r="BL214" s="261"/>
      <c r="BM214" s="261"/>
      <c r="BN214" s="261"/>
      <c r="BO214" s="261"/>
      <c r="BP214" s="261"/>
      <c r="BQ214" s="261"/>
      <c r="BR214" s="261"/>
      <c r="BS214" s="261"/>
      <c r="BT214" s="261"/>
      <c r="BU214" s="261"/>
      <c r="BV214" s="261"/>
      <c r="BW214" s="261"/>
      <c r="BX214" s="261"/>
      <c r="BY214" s="261"/>
      <c r="BZ214" s="261"/>
      <c r="CA214" s="261"/>
      <c r="CB214" s="261"/>
      <c r="CC214" s="261"/>
      <c r="CD214" s="261"/>
      <c r="CE214" s="261"/>
      <c r="CF214" s="261"/>
      <c r="CG214" s="261"/>
      <c r="CH214" s="261"/>
      <c r="CI214" s="261"/>
      <c r="CJ214" s="261"/>
      <c r="CK214" s="261"/>
      <c r="CL214" s="261"/>
      <c r="CM214" s="261"/>
      <c r="CN214" s="261"/>
      <c r="CO214" s="261"/>
      <c r="CP214" s="261"/>
      <c r="CQ214" s="261"/>
      <c r="CR214" s="261"/>
      <c r="CS214" s="261"/>
      <c r="CT214" s="261"/>
      <c r="CU214" s="261"/>
      <c r="CV214" s="261"/>
      <c r="CW214" s="261"/>
      <c r="CX214" s="261"/>
      <c r="CY214" s="261"/>
      <c r="CZ214" s="261"/>
      <c r="DA214" s="261"/>
      <c r="DB214" s="261"/>
      <c r="DC214" s="261"/>
      <c r="DD214" s="261"/>
      <c r="DE214" s="261"/>
      <c r="DF214" s="261"/>
      <c r="DG214" s="261"/>
      <c r="DH214" s="261"/>
      <c r="DI214" s="261"/>
      <c r="DJ214" s="261"/>
      <c r="DK214" s="261"/>
      <c r="DL214" s="261"/>
    </row>
    <row r="215" spans="1:116" x14ac:dyDescent="0.25">
      <c r="A215" s="261"/>
      <c r="B215" s="261"/>
      <c r="C215" s="261"/>
      <c r="D215" s="261"/>
      <c r="E215" s="261"/>
      <c r="F215" s="261"/>
      <c r="G215" s="261"/>
      <c r="H215" s="261"/>
      <c r="I215" s="261"/>
      <c r="J215" s="261"/>
      <c r="K215" s="261"/>
      <c r="L215" s="261"/>
      <c r="M215" s="261"/>
      <c r="N215" s="261"/>
      <c r="O215" s="261"/>
      <c r="P215" s="261"/>
      <c r="Q215" s="261"/>
      <c r="R215" s="261"/>
      <c r="S215" s="261"/>
      <c r="T215" s="261"/>
      <c r="U215" s="261"/>
      <c r="V215" s="261"/>
      <c r="W215" s="261"/>
      <c r="X215" s="261"/>
      <c r="Y215" s="261"/>
      <c r="Z215" s="261"/>
      <c r="AA215" s="261"/>
      <c r="AB215" s="261"/>
      <c r="AC215" s="261"/>
      <c r="AD215" s="261"/>
      <c r="AE215" s="261"/>
      <c r="AF215" s="261"/>
      <c r="AG215" s="261"/>
      <c r="AH215" s="261"/>
      <c r="AI215" s="261"/>
      <c r="AJ215" s="261"/>
      <c r="AK215" s="261"/>
      <c r="AL215" s="261"/>
      <c r="AM215" s="261"/>
      <c r="AN215" s="261"/>
      <c r="AO215" s="261"/>
      <c r="AP215" s="261"/>
      <c r="AQ215" s="261"/>
      <c r="AR215" s="261"/>
      <c r="AS215" s="261"/>
      <c r="AT215" s="261"/>
      <c r="AU215" s="261"/>
      <c r="AV215" s="261"/>
      <c r="AW215" s="261"/>
      <c r="AX215" s="261"/>
      <c r="AY215" s="261"/>
      <c r="AZ215" s="261"/>
      <c r="BA215" s="261"/>
      <c r="BB215" s="261"/>
      <c r="BC215" s="261"/>
      <c r="BD215" s="261"/>
      <c r="BE215" s="261"/>
      <c r="BF215" s="261"/>
      <c r="BG215" s="261"/>
      <c r="BH215" s="261"/>
      <c r="BI215" s="261"/>
      <c r="BJ215" s="261"/>
      <c r="BK215" s="261"/>
      <c r="BL215" s="261"/>
      <c r="BM215" s="261"/>
      <c r="BN215" s="261"/>
      <c r="BO215" s="261"/>
      <c r="BP215" s="261"/>
      <c r="BQ215" s="261"/>
      <c r="BR215" s="261"/>
      <c r="BS215" s="261"/>
      <c r="BT215" s="261"/>
      <c r="BU215" s="261"/>
      <c r="BV215" s="261"/>
      <c r="BW215" s="261"/>
      <c r="BX215" s="261"/>
      <c r="BY215" s="261"/>
      <c r="BZ215" s="261"/>
      <c r="CA215" s="261"/>
      <c r="CB215" s="261"/>
      <c r="CC215" s="261"/>
      <c r="CD215" s="261"/>
      <c r="CE215" s="261"/>
      <c r="CF215" s="261"/>
      <c r="CG215" s="261"/>
      <c r="CH215" s="261"/>
      <c r="CI215" s="261"/>
      <c r="CJ215" s="261"/>
      <c r="CK215" s="261"/>
      <c r="CL215" s="261"/>
      <c r="CM215" s="261"/>
      <c r="CN215" s="261"/>
      <c r="CO215" s="261"/>
      <c r="CP215" s="261"/>
      <c r="CQ215" s="261"/>
      <c r="CR215" s="261"/>
      <c r="CS215" s="261"/>
      <c r="CT215" s="261"/>
      <c r="CU215" s="261"/>
      <c r="CV215" s="261"/>
      <c r="CW215" s="261"/>
      <c r="CX215" s="261"/>
      <c r="CY215" s="261"/>
      <c r="CZ215" s="261"/>
      <c r="DA215" s="261"/>
      <c r="DB215" s="261"/>
      <c r="DC215" s="261"/>
      <c r="DD215" s="261"/>
      <c r="DE215" s="261"/>
      <c r="DF215" s="261"/>
      <c r="DG215" s="261"/>
      <c r="DH215" s="261"/>
      <c r="DI215" s="261"/>
      <c r="DJ215" s="261"/>
      <c r="DK215" s="261"/>
      <c r="DL215" s="261"/>
    </row>
    <row r="216" spans="1:116" x14ac:dyDescent="0.25">
      <c r="A216" s="261"/>
      <c r="B216" s="261"/>
      <c r="C216" s="261"/>
      <c r="D216" s="261"/>
      <c r="E216" s="261"/>
      <c r="F216" s="261"/>
      <c r="G216" s="261"/>
      <c r="H216" s="261"/>
      <c r="I216" s="261"/>
      <c r="J216" s="261"/>
      <c r="K216" s="261"/>
      <c r="L216" s="261"/>
      <c r="M216" s="261"/>
      <c r="N216" s="261"/>
      <c r="O216" s="261"/>
      <c r="P216" s="261"/>
      <c r="Q216" s="261"/>
      <c r="R216" s="261"/>
      <c r="S216" s="261"/>
      <c r="T216" s="261"/>
      <c r="U216" s="261"/>
      <c r="V216" s="261"/>
      <c r="W216" s="261"/>
      <c r="X216" s="261"/>
      <c r="Y216" s="261"/>
      <c r="Z216" s="261"/>
      <c r="AA216" s="261"/>
      <c r="AB216" s="261"/>
      <c r="AC216" s="261"/>
      <c r="AD216" s="261"/>
      <c r="AE216" s="261"/>
      <c r="AF216" s="261"/>
      <c r="AG216" s="261"/>
      <c r="AH216" s="261"/>
      <c r="AI216" s="261"/>
      <c r="AJ216" s="261"/>
      <c r="AK216" s="261"/>
      <c r="AL216" s="261"/>
      <c r="AM216" s="261"/>
      <c r="AN216" s="261"/>
      <c r="AO216" s="261"/>
      <c r="AP216" s="261"/>
      <c r="AQ216" s="261"/>
      <c r="AR216" s="261"/>
      <c r="AS216" s="261"/>
      <c r="AT216" s="261"/>
      <c r="AU216" s="261"/>
      <c r="AV216" s="261"/>
      <c r="AW216" s="261"/>
      <c r="AX216" s="261"/>
      <c r="AY216" s="261"/>
      <c r="AZ216" s="261"/>
      <c r="BA216" s="261"/>
      <c r="BB216" s="261"/>
      <c r="BC216" s="261"/>
      <c r="BD216" s="261"/>
      <c r="BE216" s="261"/>
      <c r="BF216" s="261"/>
      <c r="BG216" s="261"/>
      <c r="BH216" s="261"/>
      <c r="BI216" s="261"/>
      <c r="BJ216" s="261"/>
      <c r="BK216" s="261"/>
      <c r="BL216" s="261"/>
      <c r="BM216" s="261"/>
      <c r="BN216" s="261"/>
      <c r="BO216" s="261"/>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261"/>
      <c r="CV216" s="261"/>
      <c r="CW216" s="261"/>
      <c r="CX216" s="261"/>
      <c r="CY216" s="261"/>
      <c r="CZ216" s="261"/>
      <c r="DA216" s="261"/>
      <c r="DB216" s="261"/>
      <c r="DC216" s="261"/>
      <c r="DD216" s="261"/>
      <c r="DE216" s="261"/>
      <c r="DF216" s="261"/>
      <c r="DG216" s="261"/>
      <c r="DH216" s="261"/>
      <c r="DI216" s="261"/>
      <c r="DJ216" s="261"/>
      <c r="DK216" s="261"/>
      <c r="DL216" s="261"/>
    </row>
    <row r="217" spans="1:116" x14ac:dyDescent="0.25">
      <c r="A217" s="261"/>
      <c r="B217" s="261"/>
      <c r="C217" s="261"/>
      <c r="D217" s="261"/>
      <c r="E217" s="261"/>
      <c r="F217" s="261"/>
      <c r="G217" s="261"/>
      <c r="H217" s="261"/>
      <c r="I217" s="261"/>
      <c r="J217" s="261"/>
      <c r="K217" s="261"/>
      <c r="L217" s="261"/>
      <c r="M217" s="261"/>
      <c r="N217" s="261"/>
      <c r="O217" s="261"/>
      <c r="P217" s="261"/>
      <c r="Q217" s="261"/>
      <c r="R217" s="261"/>
      <c r="S217" s="261"/>
      <c r="T217" s="261"/>
      <c r="U217" s="261"/>
      <c r="V217" s="261"/>
      <c r="W217" s="261"/>
      <c r="X217" s="261"/>
      <c r="Y217" s="261"/>
      <c r="Z217" s="261"/>
      <c r="AA217" s="261"/>
      <c r="AB217" s="261"/>
      <c r="AC217" s="261"/>
      <c r="AD217" s="261"/>
      <c r="AE217" s="261"/>
      <c r="AF217" s="261"/>
      <c r="AG217" s="261"/>
      <c r="AH217" s="261"/>
      <c r="AI217" s="261"/>
      <c r="AJ217" s="261"/>
      <c r="AK217" s="261"/>
      <c r="AL217" s="261"/>
      <c r="AM217" s="261"/>
      <c r="AN217" s="261"/>
      <c r="AO217" s="261"/>
      <c r="AP217" s="261"/>
      <c r="AQ217" s="261"/>
      <c r="AR217" s="261"/>
      <c r="AS217" s="261"/>
      <c r="AT217" s="261"/>
      <c r="AU217" s="261"/>
      <c r="AV217" s="261"/>
      <c r="AW217" s="261"/>
      <c r="AX217" s="261"/>
      <c r="AY217" s="261"/>
      <c r="AZ217" s="261"/>
      <c r="BA217" s="261"/>
      <c r="BB217" s="261"/>
      <c r="BC217" s="261"/>
      <c r="BD217" s="261"/>
      <c r="BE217" s="261"/>
      <c r="BF217" s="261"/>
      <c r="BG217" s="261"/>
      <c r="BH217" s="261"/>
      <c r="BI217" s="261"/>
      <c r="BJ217" s="261"/>
      <c r="BK217" s="261"/>
      <c r="BL217" s="261"/>
      <c r="BM217" s="261"/>
      <c r="BN217" s="261"/>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261"/>
      <c r="CV217" s="261"/>
      <c r="CW217" s="261"/>
      <c r="CX217" s="261"/>
      <c r="CY217" s="261"/>
      <c r="CZ217" s="261"/>
      <c r="DA217" s="261"/>
      <c r="DB217" s="261"/>
      <c r="DC217" s="261"/>
      <c r="DD217" s="261"/>
      <c r="DE217" s="261"/>
      <c r="DF217" s="261"/>
      <c r="DG217" s="261"/>
      <c r="DH217" s="261"/>
      <c r="DI217" s="261"/>
      <c r="DJ217" s="261"/>
      <c r="DK217" s="261"/>
      <c r="DL217" s="261"/>
    </row>
    <row r="218" spans="1:116" x14ac:dyDescent="0.25">
      <c r="A218" s="261"/>
      <c r="B218" s="261"/>
      <c r="C218" s="261"/>
      <c r="D218" s="261"/>
      <c r="E218" s="261"/>
      <c r="F218" s="261"/>
      <c r="G218" s="261"/>
      <c r="H218" s="261"/>
      <c r="I218" s="261"/>
      <c r="J218" s="261"/>
      <c r="K218" s="261"/>
      <c r="L218" s="261"/>
      <c r="M218" s="261"/>
      <c r="N218" s="261"/>
      <c r="O218" s="261"/>
      <c r="P218" s="261"/>
      <c r="Q218" s="261"/>
      <c r="R218" s="261"/>
      <c r="S218" s="261"/>
      <c r="T218" s="261"/>
      <c r="U218" s="261"/>
      <c r="V218" s="261"/>
      <c r="W218" s="261"/>
      <c r="X218" s="261"/>
      <c r="Y218" s="261"/>
      <c r="Z218" s="261"/>
      <c r="AA218" s="261"/>
      <c r="AB218" s="261"/>
      <c r="AC218" s="261"/>
      <c r="AD218" s="261"/>
      <c r="AE218" s="261"/>
      <c r="AF218" s="261"/>
      <c r="AG218" s="261"/>
      <c r="AH218" s="261"/>
      <c r="AI218" s="261"/>
      <c r="AJ218" s="261"/>
      <c r="AK218" s="261"/>
      <c r="AL218" s="261"/>
      <c r="AM218" s="261"/>
      <c r="AN218" s="261"/>
      <c r="AO218" s="261"/>
      <c r="AP218" s="261"/>
      <c r="AQ218" s="261"/>
      <c r="AR218" s="261"/>
      <c r="AS218" s="261"/>
      <c r="AT218" s="261"/>
      <c r="AU218" s="261"/>
      <c r="AV218" s="261"/>
      <c r="AW218" s="261"/>
      <c r="AX218" s="261"/>
      <c r="AY218" s="261"/>
      <c r="AZ218" s="261"/>
      <c r="BA218" s="261"/>
      <c r="BB218" s="261"/>
      <c r="BC218" s="261"/>
      <c r="BD218" s="261"/>
      <c r="BE218" s="261"/>
      <c r="BF218" s="261"/>
      <c r="BG218" s="261"/>
      <c r="BH218" s="261"/>
      <c r="BI218" s="261"/>
      <c r="BJ218" s="261"/>
      <c r="BK218" s="261"/>
      <c r="BL218" s="261"/>
      <c r="BM218" s="261"/>
      <c r="BN218" s="261"/>
      <c r="BO218" s="261"/>
      <c r="BP218" s="261"/>
      <c r="BQ218" s="261"/>
      <c r="BR218" s="261"/>
      <c r="BS218" s="261"/>
      <c r="BT218" s="261"/>
      <c r="BU218" s="261"/>
      <c r="BV218" s="261"/>
      <c r="BW218" s="261"/>
      <c r="BX218" s="261"/>
      <c r="BY218" s="261"/>
      <c r="BZ218" s="261"/>
      <c r="CA218" s="261"/>
      <c r="CB218" s="261"/>
      <c r="CC218" s="261"/>
      <c r="CD218" s="261"/>
      <c r="CE218" s="261"/>
      <c r="CF218" s="261"/>
      <c r="CG218" s="261"/>
      <c r="CH218" s="261"/>
      <c r="CI218" s="261"/>
      <c r="CJ218" s="261"/>
      <c r="CK218" s="261"/>
      <c r="CL218" s="261"/>
      <c r="CM218" s="261"/>
      <c r="CN218" s="261"/>
      <c r="CO218" s="261"/>
      <c r="CP218" s="261"/>
      <c r="CQ218" s="261"/>
      <c r="CR218" s="261"/>
      <c r="CS218" s="261"/>
      <c r="CT218" s="261"/>
      <c r="CU218" s="261"/>
      <c r="CV218" s="261"/>
      <c r="CW218" s="261"/>
      <c r="CX218" s="261"/>
      <c r="CY218" s="261"/>
      <c r="CZ218" s="261"/>
      <c r="DA218" s="261"/>
      <c r="DB218" s="261"/>
      <c r="DC218" s="261"/>
      <c r="DD218" s="261"/>
      <c r="DE218" s="261"/>
      <c r="DF218" s="261"/>
      <c r="DG218" s="261"/>
      <c r="DH218" s="261"/>
      <c r="DI218" s="261"/>
      <c r="DJ218" s="261"/>
      <c r="DK218" s="261"/>
      <c r="DL218" s="261"/>
    </row>
    <row r="219" spans="1:116" x14ac:dyDescent="0.25">
      <c r="A219" s="261"/>
      <c r="B219" s="261"/>
      <c r="C219" s="261"/>
      <c r="D219" s="261"/>
      <c r="E219" s="261"/>
      <c r="F219" s="261"/>
      <c r="G219" s="261"/>
      <c r="H219" s="261"/>
      <c r="I219" s="261"/>
      <c r="J219" s="261"/>
      <c r="K219" s="261"/>
      <c r="L219" s="261"/>
      <c r="M219" s="261"/>
      <c r="N219" s="261"/>
      <c r="O219" s="261"/>
      <c r="P219" s="261"/>
      <c r="Q219" s="261"/>
      <c r="R219" s="261"/>
      <c r="S219" s="261"/>
      <c r="T219" s="261"/>
      <c r="U219" s="261"/>
      <c r="V219" s="261"/>
      <c r="W219" s="261"/>
      <c r="X219" s="261"/>
      <c r="Y219" s="261"/>
      <c r="Z219" s="261"/>
      <c r="AA219" s="261"/>
      <c r="AB219" s="261"/>
      <c r="AC219" s="261"/>
      <c r="AD219" s="261"/>
      <c r="AE219" s="261"/>
      <c r="AF219" s="261"/>
      <c r="AG219" s="261"/>
      <c r="AH219" s="261"/>
      <c r="AI219" s="261"/>
      <c r="AJ219" s="261"/>
      <c r="AK219" s="261"/>
      <c r="AL219" s="261"/>
      <c r="AM219" s="261"/>
      <c r="AN219" s="261"/>
      <c r="AO219" s="261"/>
      <c r="AP219" s="261"/>
      <c r="AQ219" s="261"/>
      <c r="AR219" s="261"/>
      <c r="AS219" s="261"/>
      <c r="AT219" s="261"/>
      <c r="AU219" s="261"/>
      <c r="AV219" s="261"/>
      <c r="AW219" s="261"/>
      <c r="AX219" s="261"/>
      <c r="AY219" s="261"/>
      <c r="AZ219" s="261"/>
      <c r="BA219" s="261"/>
      <c r="BB219" s="261"/>
      <c r="BC219" s="261"/>
      <c r="BD219" s="261"/>
      <c r="BE219" s="261"/>
      <c r="BF219" s="261"/>
      <c r="BG219" s="261"/>
      <c r="BH219" s="261"/>
      <c r="BI219" s="261"/>
      <c r="BJ219" s="261"/>
      <c r="BK219" s="261"/>
      <c r="BL219" s="261"/>
      <c r="BM219" s="261"/>
      <c r="BN219" s="261"/>
      <c r="BO219" s="261"/>
      <c r="BP219" s="261"/>
      <c r="BQ219" s="261"/>
      <c r="BR219" s="261"/>
      <c r="BS219" s="261"/>
      <c r="BT219" s="261"/>
      <c r="BU219" s="261"/>
      <c r="BV219" s="261"/>
      <c r="BW219" s="261"/>
      <c r="BX219" s="261"/>
      <c r="BY219" s="261"/>
      <c r="BZ219" s="261"/>
      <c r="CA219" s="261"/>
      <c r="CB219" s="261"/>
      <c r="CC219" s="261"/>
      <c r="CD219" s="261"/>
      <c r="CE219" s="261"/>
      <c r="CF219" s="261"/>
      <c r="CG219" s="261"/>
      <c r="CH219" s="261"/>
      <c r="CI219" s="261"/>
      <c r="CJ219" s="261"/>
      <c r="CK219" s="261"/>
      <c r="CL219" s="261"/>
      <c r="CM219" s="261"/>
      <c r="CN219" s="261"/>
      <c r="CO219" s="261"/>
      <c r="CP219" s="261"/>
      <c r="CQ219" s="261"/>
      <c r="CR219" s="261"/>
      <c r="CS219" s="261"/>
      <c r="CT219" s="261"/>
      <c r="CU219" s="261"/>
      <c r="CV219" s="261"/>
      <c r="CW219" s="261"/>
      <c r="CX219" s="261"/>
      <c r="CY219" s="261"/>
      <c r="CZ219" s="261"/>
      <c r="DA219" s="261"/>
      <c r="DB219" s="261"/>
      <c r="DC219" s="261"/>
      <c r="DD219" s="261"/>
      <c r="DE219" s="261"/>
      <c r="DF219" s="261"/>
      <c r="DG219" s="261"/>
      <c r="DH219" s="261"/>
      <c r="DI219" s="261"/>
      <c r="DJ219" s="261"/>
      <c r="DK219" s="261"/>
      <c r="DL219" s="261"/>
    </row>
    <row r="220" spans="1:116" x14ac:dyDescent="0.25">
      <c r="A220" s="261"/>
      <c r="B220" s="261"/>
      <c r="C220" s="261"/>
      <c r="D220" s="261"/>
      <c r="E220" s="261"/>
      <c r="F220" s="261"/>
      <c r="G220" s="261"/>
      <c r="H220" s="261"/>
      <c r="I220" s="261"/>
      <c r="J220" s="261"/>
      <c r="K220" s="261"/>
      <c r="L220" s="261"/>
      <c r="M220" s="261"/>
      <c r="N220" s="261"/>
      <c r="O220" s="261"/>
      <c r="P220" s="261"/>
      <c r="Q220" s="261"/>
      <c r="R220" s="261"/>
      <c r="S220" s="261"/>
      <c r="T220" s="261"/>
      <c r="U220" s="261"/>
      <c r="V220" s="261"/>
      <c r="W220" s="261"/>
      <c r="X220" s="261"/>
      <c r="Y220" s="261"/>
      <c r="Z220" s="261"/>
      <c r="AA220" s="261"/>
      <c r="AB220" s="261"/>
      <c r="AC220" s="261"/>
      <c r="AD220" s="261"/>
      <c r="AE220" s="261"/>
      <c r="AF220" s="261"/>
      <c r="AG220" s="261"/>
      <c r="AH220" s="261"/>
      <c r="AI220" s="261"/>
      <c r="AJ220" s="261"/>
      <c r="AK220" s="261"/>
      <c r="AL220" s="261"/>
      <c r="AM220" s="261"/>
      <c r="AN220" s="261"/>
      <c r="AO220" s="261"/>
      <c r="AP220" s="261"/>
      <c r="AQ220" s="261"/>
      <c r="AR220" s="261"/>
      <c r="AS220" s="261"/>
      <c r="AT220" s="261"/>
      <c r="AU220" s="261"/>
      <c r="AV220" s="261"/>
      <c r="AW220" s="261"/>
      <c r="AX220" s="261"/>
      <c r="AY220" s="261"/>
      <c r="AZ220" s="261"/>
      <c r="BA220" s="261"/>
      <c r="BB220" s="261"/>
      <c r="BC220" s="261"/>
      <c r="BD220" s="261"/>
      <c r="BE220" s="261"/>
      <c r="BF220" s="261"/>
      <c r="BG220" s="261"/>
      <c r="BH220" s="261"/>
      <c r="BI220" s="261"/>
      <c r="BJ220" s="261"/>
      <c r="BK220" s="261"/>
      <c r="BL220" s="261"/>
      <c r="BM220" s="261"/>
      <c r="BN220" s="261"/>
      <c r="BO220" s="261"/>
      <c r="BP220" s="261"/>
      <c r="BQ220" s="261"/>
      <c r="BR220" s="261"/>
      <c r="BS220" s="261"/>
      <c r="BT220" s="261"/>
      <c r="BU220" s="261"/>
      <c r="BV220" s="261"/>
      <c r="BW220" s="261"/>
      <c r="BX220" s="261"/>
      <c r="BY220" s="261"/>
      <c r="BZ220" s="261"/>
      <c r="CA220" s="261"/>
      <c r="CB220" s="261"/>
      <c r="CC220" s="261"/>
      <c r="CD220" s="261"/>
      <c r="CE220" s="261"/>
      <c r="CF220" s="261"/>
      <c r="CG220" s="261"/>
      <c r="CH220" s="261"/>
      <c r="CI220" s="261"/>
      <c r="CJ220" s="261"/>
      <c r="CK220" s="261"/>
      <c r="CL220" s="261"/>
      <c r="CM220" s="261"/>
      <c r="CN220" s="261"/>
      <c r="CO220" s="261"/>
      <c r="CP220" s="261"/>
      <c r="CQ220" s="261"/>
      <c r="CR220" s="261"/>
      <c r="CS220" s="261"/>
      <c r="CT220" s="261"/>
      <c r="CU220" s="261"/>
      <c r="CV220" s="261"/>
      <c r="CW220" s="261"/>
      <c r="CX220" s="261"/>
      <c r="CY220" s="261"/>
      <c r="CZ220" s="261"/>
      <c r="DA220" s="261"/>
      <c r="DB220" s="261"/>
      <c r="DC220" s="261"/>
      <c r="DD220" s="261"/>
      <c r="DE220" s="261"/>
      <c r="DF220" s="261"/>
      <c r="DG220" s="261"/>
      <c r="DH220" s="261"/>
      <c r="DI220" s="261"/>
      <c r="DJ220" s="261"/>
      <c r="DK220" s="261"/>
      <c r="DL220" s="261"/>
    </row>
    <row r="221" spans="1:116" x14ac:dyDescent="0.25">
      <c r="A221" s="261"/>
      <c r="B221" s="261"/>
      <c r="C221" s="261"/>
      <c r="D221" s="261"/>
      <c r="E221" s="261"/>
      <c r="F221" s="261"/>
      <c r="G221" s="261"/>
      <c r="H221" s="261"/>
      <c r="I221" s="261"/>
      <c r="J221" s="261"/>
      <c r="K221" s="261"/>
      <c r="L221" s="261"/>
      <c r="M221" s="261"/>
      <c r="N221" s="261"/>
      <c r="O221" s="261"/>
      <c r="P221" s="261"/>
      <c r="Q221" s="261"/>
      <c r="R221" s="261"/>
      <c r="S221" s="261"/>
      <c r="T221" s="261"/>
      <c r="U221" s="261"/>
      <c r="V221" s="261"/>
      <c r="W221" s="261"/>
      <c r="X221" s="261"/>
      <c r="Y221" s="261"/>
      <c r="Z221" s="261"/>
      <c r="AA221" s="261"/>
      <c r="AB221" s="261"/>
      <c r="AC221" s="261"/>
      <c r="AD221" s="261"/>
      <c r="AE221" s="261"/>
      <c r="AF221" s="261"/>
      <c r="AG221" s="261"/>
      <c r="AH221" s="261"/>
      <c r="AI221" s="261"/>
      <c r="AJ221" s="261"/>
      <c r="AK221" s="261"/>
      <c r="AL221" s="261"/>
      <c r="AM221" s="261"/>
      <c r="AN221" s="261"/>
      <c r="AO221" s="261"/>
      <c r="AP221" s="261"/>
      <c r="AQ221" s="261"/>
      <c r="AR221" s="261"/>
      <c r="AS221" s="261"/>
      <c r="AT221" s="261"/>
      <c r="AU221" s="261"/>
      <c r="AV221" s="261"/>
      <c r="AW221" s="261"/>
      <c r="AX221" s="261"/>
      <c r="AY221" s="261"/>
      <c r="AZ221" s="261"/>
      <c r="BA221" s="261"/>
      <c r="BB221" s="261"/>
      <c r="BC221" s="261"/>
      <c r="BD221" s="261"/>
      <c r="BE221" s="261"/>
      <c r="BF221" s="261"/>
      <c r="BG221" s="261"/>
      <c r="BH221" s="261"/>
      <c r="BI221" s="261"/>
      <c r="BJ221" s="261"/>
      <c r="BK221" s="261"/>
      <c r="BL221" s="261"/>
      <c r="BM221" s="261"/>
      <c r="BN221" s="261"/>
      <c r="BO221" s="261"/>
      <c r="BP221" s="261"/>
      <c r="BQ221" s="261"/>
      <c r="BR221" s="261"/>
      <c r="BS221" s="261"/>
      <c r="BT221" s="261"/>
      <c r="BU221" s="261"/>
      <c r="BV221" s="261"/>
      <c r="BW221" s="261"/>
      <c r="BX221" s="261"/>
      <c r="BY221" s="261"/>
      <c r="BZ221" s="261"/>
      <c r="CA221" s="261"/>
      <c r="CB221" s="261"/>
      <c r="CC221" s="261"/>
      <c r="CD221" s="261"/>
      <c r="CE221" s="261"/>
      <c r="CF221" s="261"/>
      <c r="CG221" s="261"/>
      <c r="CH221" s="261"/>
      <c r="CI221" s="261"/>
      <c r="CJ221" s="261"/>
      <c r="CK221" s="261"/>
      <c r="CL221" s="261"/>
      <c r="CM221" s="261"/>
      <c r="CN221" s="261"/>
      <c r="CO221" s="261"/>
      <c r="CP221" s="261"/>
      <c r="CQ221" s="261"/>
      <c r="CR221" s="261"/>
      <c r="CS221" s="261"/>
      <c r="CT221" s="261"/>
      <c r="CU221" s="261"/>
      <c r="CV221" s="261"/>
      <c r="CW221" s="261"/>
      <c r="CX221" s="261"/>
      <c r="CY221" s="261"/>
      <c r="CZ221" s="261"/>
      <c r="DA221" s="261"/>
      <c r="DB221" s="261"/>
      <c r="DC221" s="261"/>
      <c r="DD221" s="261"/>
      <c r="DE221" s="261"/>
      <c r="DF221" s="261"/>
      <c r="DG221" s="261"/>
      <c r="DH221" s="261"/>
      <c r="DI221" s="261"/>
      <c r="DJ221" s="261"/>
      <c r="DK221" s="261"/>
      <c r="DL221" s="261"/>
    </row>
    <row r="222" spans="1:116" x14ac:dyDescent="0.25">
      <c r="A222" s="261"/>
      <c r="B222" s="261"/>
      <c r="C222" s="261"/>
      <c r="D222" s="261"/>
      <c r="E222" s="261"/>
      <c r="F222" s="261"/>
      <c r="G222" s="261"/>
      <c r="H222" s="261"/>
      <c r="I222" s="261"/>
      <c r="J222" s="261"/>
      <c r="K222" s="261"/>
      <c r="L222" s="261"/>
      <c r="M222" s="261"/>
      <c r="N222" s="261"/>
      <c r="O222" s="261"/>
      <c r="P222" s="261"/>
      <c r="Q222" s="261"/>
      <c r="R222" s="261"/>
      <c r="S222" s="261"/>
      <c r="T222" s="261"/>
      <c r="U222" s="261"/>
      <c r="V222" s="261"/>
      <c r="W222" s="261"/>
      <c r="X222" s="261"/>
      <c r="Y222" s="261"/>
      <c r="Z222" s="261"/>
      <c r="AA222" s="261"/>
      <c r="AB222" s="261"/>
      <c r="AC222" s="261"/>
      <c r="AD222" s="261"/>
      <c r="AE222" s="261"/>
      <c r="AF222" s="261"/>
      <c r="AG222" s="261"/>
      <c r="AH222" s="261"/>
      <c r="AI222" s="261"/>
      <c r="AJ222" s="261"/>
      <c r="AK222" s="261"/>
      <c r="AL222" s="261"/>
      <c r="AM222" s="261"/>
      <c r="AN222" s="261"/>
      <c r="AO222" s="261"/>
      <c r="AP222" s="261"/>
      <c r="AQ222" s="261"/>
      <c r="AR222" s="261"/>
      <c r="AS222" s="261"/>
      <c r="AT222" s="261"/>
      <c r="AU222" s="261"/>
      <c r="AV222" s="261"/>
      <c r="AW222" s="261"/>
      <c r="AX222" s="261"/>
      <c r="AY222" s="261"/>
      <c r="AZ222" s="261"/>
      <c r="BA222" s="261"/>
      <c r="BB222" s="261"/>
      <c r="BC222" s="261"/>
      <c r="BD222" s="261"/>
      <c r="BE222" s="261"/>
      <c r="BF222" s="261"/>
      <c r="BG222" s="261"/>
      <c r="BH222" s="261"/>
      <c r="BI222" s="261"/>
      <c r="BJ222" s="261"/>
      <c r="BK222" s="261"/>
      <c r="BL222" s="261"/>
      <c r="BM222" s="261"/>
      <c r="BN222" s="261"/>
      <c r="BO222" s="261"/>
      <c r="BP222" s="261"/>
      <c r="BQ222" s="261"/>
      <c r="BR222" s="261"/>
      <c r="BS222" s="261"/>
      <c r="BT222" s="261"/>
      <c r="BU222" s="261"/>
      <c r="BV222" s="261"/>
      <c r="BW222" s="261"/>
      <c r="BX222" s="261"/>
      <c r="BY222" s="261"/>
      <c r="BZ222" s="261"/>
      <c r="CA222" s="261"/>
      <c r="CB222" s="261"/>
      <c r="CC222" s="261"/>
      <c r="CD222" s="261"/>
      <c r="CE222" s="261"/>
      <c r="CF222" s="261"/>
      <c r="CG222" s="261"/>
      <c r="CH222" s="261"/>
      <c r="CI222" s="261"/>
      <c r="CJ222" s="261"/>
      <c r="CK222" s="261"/>
      <c r="CL222" s="261"/>
      <c r="CM222" s="261"/>
      <c r="CN222" s="261"/>
      <c r="CO222" s="261"/>
      <c r="CP222" s="261"/>
      <c r="CQ222" s="261"/>
      <c r="CR222" s="261"/>
      <c r="CS222" s="261"/>
      <c r="CT222" s="261"/>
      <c r="CU222" s="261"/>
      <c r="CV222" s="261"/>
      <c r="CW222" s="261"/>
      <c r="CX222" s="261"/>
      <c r="CY222" s="261"/>
      <c r="CZ222" s="261"/>
      <c r="DA222" s="261"/>
      <c r="DB222" s="261"/>
      <c r="DC222" s="261"/>
      <c r="DD222" s="261"/>
      <c r="DE222" s="261"/>
      <c r="DF222" s="261"/>
      <c r="DG222" s="261"/>
      <c r="DH222" s="261"/>
      <c r="DI222" s="261"/>
      <c r="DJ222" s="261"/>
      <c r="DK222" s="261"/>
      <c r="DL222" s="261"/>
    </row>
    <row r="223" spans="1:116" x14ac:dyDescent="0.25">
      <c r="A223" s="261"/>
      <c r="B223" s="261"/>
      <c r="C223" s="261"/>
      <c r="D223" s="261"/>
      <c r="E223" s="261"/>
      <c r="F223" s="261"/>
      <c r="G223" s="261"/>
      <c r="H223" s="261"/>
      <c r="I223" s="261"/>
      <c r="J223" s="261"/>
      <c r="K223" s="261"/>
      <c r="L223" s="261"/>
      <c r="M223" s="261"/>
      <c r="N223" s="261"/>
      <c r="O223" s="261"/>
      <c r="P223" s="261"/>
      <c r="Q223" s="261"/>
      <c r="R223" s="261"/>
      <c r="S223" s="261"/>
      <c r="T223" s="261"/>
      <c r="U223" s="261"/>
      <c r="V223" s="261"/>
      <c r="W223" s="261"/>
      <c r="X223" s="261"/>
      <c r="Y223" s="261"/>
      <c r="Z223" s="261"/>
      <c r="AA223" s="261"/>
      <c r="AB223" s="261"/>
      <c r="AC223" s="261"/>
      <c r="AD223" s="261"/>
      <c r="AE223" s="261"/>
      <c r="AF223" s="261"/>
      <c r="AG223" s="261"/>
      <c r="AH223" s="261"/>
      <c r="AI223" s="261"/>
      <c r="AJ223" s="261"/>
      <c r="AK223" s="261"/>
      <c r="AL223" s="261"/>
      <c r="AM223" s="261"/>
      <c r="AN223" s="261"/>
      <c r="AO223" s="261"/>
      <c r="AP223" s="261"/>
      <c r="AQ223" s="261"/>
      <c r="AR223" s="261"/>
      <c r="AS223" s="261"/>
      <c r="AT223" s="261"/>
      <c r="AU223" s="261"/>
      <c r="AV223" s="261"/>
      <c r="AW223" s="261"/>
      <c r="AX223" s="261"/>
      <c r="AY223" s="261"/>
      <c r="AZ223" s="261"/>
      <c r="BA223" s="261"/>
      <c r="BB223" s="261"/>
      <c r="BC223" s="261"/>
      <c r="BD223" s="261"/>
      <c r="BE223" s="261"/>
      <c r="BF223" s="261"/>
      <c r="BG223" s="261"/>
      <c r="BH223" s="261"/>
      <c r="BI223" s="261"/>
      <c r="BJ223" s="261"/>
      <c r="BK223" s="261"/>
      <c r="BL223" s="261"/>
      <c r="BM223" s="261"/>
      <c r="BN223" s="261"/>
      <c r="BO223" s="261"/>
      <c r="BP223" s="261"/>
      <c r="BQ223" s="261"/>
      <c r="BR223" s="261"/>
      <c r="BS223" s="261"/>
      <c r="BT223" s="261"/>
      <c r="BU223" s="261"/>
      <c r="BV223" s="261"/>
      <c r="BW223" s="261"/>
      <c r="BX223" s="261"/>
      <c r="BY223" s="261"/>
      <c r="BZ223" s="261"/>
      <c r="CA223" s="261"/>
      <c r="CB223" s="261"/>
      <c r="CC223" s="261"/>
      <c r="CD223" s="261"/>
      <c r="CE223" s="261"/>
      <c r="CF223" s="261"/>
      <c r="CG223" s="261"/>
      <c r="CH223" s="261"/>
      <c r="CI223" s="261"/>
      <c r="CJ223" s="261"/>
      <c r="CK223" s="261"/>
      <c r="CL223" s="261"/>
      <c r="CM223" s="261"/>
      <c r="CN223" s="261"/>
      <c r="CO223" s="261"/>
      <c r="CP223" s="261"/>
      <c r="CQ223" s="261"/>
      <c r="CR223" s="261"/>
      <c r="CS223" s="261"/>
      <c r="CT223" s="261"/>
      <c r="CU223" s="261"/>
      <c r="CV223" s="261"/>
      <c r="CW223" s="261"/>
      <c r="CX223" s="261"/>
      <c r="CY223" s="261"/>
      <c r="CZ223" s="261"/>
      <c r="DA223" s="261"/>
      <c r="DB223" s="261"/>
      <c r="DC223" s="261"/>
      <c r="DD223" s="261"/>
      <c r="DE223" s="261"/>
      <c r="DF223" s="261"/>
      <c r="DG223" s="261"/>
      <c r="DH223" s="261"/>
      <c r="DI223" s="261"/>
      <c r="DJ223" s="261"/>
      <c r="DK223" s="261"/>
      <c r="DL223" s="261"/>
    </row>
    <row r="224" spans="1:116" x14ac:dyDescent="0.25">
      <c r="A224" s="261"/>
      <c r="B224" s="261"/>
      <c r="C224" s="261"/>
      <c r="D224" s="261"/>
      <c r="E224" s="261"/>
      <c r="F224" s="261"/>
      <c r="G224" s="261"/>
      <c r="H224" s="261"/>
      <c r="I224" s="261"/>
      <c r="J224" s="261"/>
      <c r="K224" s="261"/>
      <c r="L224" s="261"/>
      <c r="M224" s="261"/>
      <c r="N224" s="261"/>
      <c r="O224" s="261"/>
      <c r="P224" s="261"/>
      <c r="Q224" s="261"/>
      <c r="R224" s="261"/>
      <c r="S224" s="261"/>
      <c r="T224" s="261"/>
      <c r="U224" s="261"/>
      <c r="V224" s="261"/>
      <c r="W224" s="261"/>
      <c r="X224" s="261"/>
      <c r="Y224" s="261"/>
      <c r="Z224" s="261"/>
      <c r="AA224" s="261"/>
      <c r="AB224" s="261"/>
      <c r="AC224" s="261"/>
      <c r="AD224" s="261"/>
      <c r="AE224" s="261"/>
      <c r="AF224" s="261"/>
      <c r="AG224" s="261"/>
      <c r="AH224" s="261"/>
      <c r="AI224" s="261"/>
      <c r="AJ224" s="261"/>
      <c r="AK224" s="261"/>
      <c r="AL224" s="261"/>
      <c r="AM224" s="261"/>
      <c r="AN224" s="261"/>
      <c r="AO224" s="261"/>
      <c r="AP224" s="261"/>
      <c r="AQ224" s="261"/>
      <c r="AR224" s="261"/>
      <c r="AS224" s="261"/>
      <c r="AT224" s="261"/>
      <c r="AU224" s="261"/>
      <c r="AV224" s="261"/>
      <c r="AW224" s="261"/>
      <c r="AX224" s="261"/>
      <c r="AY224" s="261"/>
      <c r="AZ224" s="261"/>
      <c r="BA224" s="261"/>
      <c r="BB224" s="261"/>
      <c r="BC224" s="261"/>
      <c r="BD224" s="261"/>
      <c r="BE224" s="261"/>
      <c r="BF224" s="261"/>
      <c r="BG224" s="261"/>
      <c r="BH224" s="261"/>
      <c r="BI224" s="261"/>
      <c r="BJ224" s="261"/>
      <c r="BK224" s="261"/>
      <c r="BL224" s="261"/>
      <c r="BM224" s="261"/>
      <c r="BN224" s="261"/>
      <c r="BO224" s="261"/>
      <c r="BP224" s="261"/>
      <c r="BQ224" s="261"/>
      <c r="BR224" s="261"/>
      <c r="BS224" s="261"/>
      <c r="BT224" s="261"/>
      <c r="BU224" s="261"/>
      <c r="BV224" s="261"/>
      <c r="BW224" s="261"/>
      <c r="BX224" s="261"/>
      <c r="BY224" s="261"/>
      <c r="BZ224" s="261"/>
      <c r="CA224" s="261"/>
      <c r="CB224" s="261"/>
      <c r="CC224" s="261"/>
      <c r="CD224" s="261"/>
      <c r="CE224" s="261"/>
      <c r="CF224" s="261"/>
      <c r="CG224" s="261"/>
      <c r="CH224" s="261"/>
      <c r="CI224" s="261"/>
      <c r="CJ224" s="261"/>
      <c r="CK224" s="261"/>
      <c r="CL224" s="261"/>
      <c r="CM224" s="261"/>
      <c r="CN224" s="261"/>
      <c r="CO224" s="261"/>
      <c r="CP224" s="261"/>
      <c r="CQ224" s="261"/>
      <c r="CR224" s="261"/>
      <c r="CS224" s="261"/>
      <c r="CT224" s="261"/>
      <c r="CU224" s="261"/>
      <c r="CV224" s="261"/>
      <c r="CW224" s="261"/>
      <c r="CX224" s="261"/>
      <c r="CY224" s="261"/>
      <c r="CZ224" s="261"/>
      <c r="DA224" s="261"/>
      <c r="DB224" s="261"/>
      <c r="DC224" s="261"/>
      <c r="DD224" s="261"/>
      <c r="DE224" s="261"/>
      <c r="DF224" s="261"/>
      <c r="DG224" s="261"/>
      <c r="DH224" s="261"/>
      <c r="DI224" s="261"/>
      <c r="DJ224" s="261"/>
      <c r="DK224" s="261"/>
      <c r="DL224" s="261"/>
    </row>
    <row r="225" spans="1:116" x14ac:dyDescent="0.25">
      <c r="A225" s="261"/>
      <c r="B225" s="261"/>
      <c r="C225" s="261"/>
      <c r="D225" s="261"/>
      <c r="E225" s="261"/>
      <c r="F225" s="261"/>
      <c r="G225" s="261"/>
      <c r="H225" s="261"/>
      <c r="I225" s="261"/>
      <c r="J225" s="261"/>
      <c r="K225" s="261"/>
      <c r="L225" s="261"/>
      <c r="M225" s="261"/>
      <c r="N225" s="261"/>
      <c r="O225" s="261"/>
      <c r="P225" s="261"/>
      <c r="Q225" s="261"/>
      <c r="R225" s="261"/>
      <c r="S225" s="261"/>
      <c r="T225" s="261"/>
      <c r="U225" s="261"/>
      <c r="V225" s="261"/>
      <c r="W225" s="261"/>
      <c r="X225" s="261"/>
      <c r="Y225" s="261"/>
      <c r="Z225" s="261"/>
      <c r="AA225" s="261"/>
      <c r="AB225" s="261"/>
      <c r="AC225" s="261"/>
      <c r="AD225" s="261"/>
      <c r="AE225" s="261"/>
      <c r="AF225" s="261"/>
      <c r="AG225" s="261"/>
      <c r="AH225" s="261"/>
      <c r="AI225" s="261"/>
      <c r="AJ225" s="261"/>
      <c r="AK225" s="261"/>
      <c r="AL225" s="261"/>
      <c r="AM225" s="261"/>
      <c r="AN225" s="261"/>
      <c r="AO225" s="261"/>
      <c r="AP225" s="261"/>
      <c r="AQ225" s="261"/>
      <c r="AR225" s="261"/>
      <c r="AS225" s="261"/>
      <c r="AT225" s="261"/>
      <c r="AU225" s="261"/>
      <c r="AV225" s="261"/>
      <c r="AW225" s="261"/>
      <c r="AX225" s="261"/>
      <c r="AY225" s="261"/>
      <c r="AZ225" s="261"/>
      <c r="BA225" s="261"/>
      <c r="BB225" s="261"/>
      <c r="BC225" s="261"/>
      <c r="BD225" s="261"/>
      <c r="BE225" s="261"/>
      <c r="BF225" s="261"/>
      <c r="BG225" s="261"/>
      <c r="BH225" s="261"/>
      <c r="BI225" s="261"/>
      <c r="BJ225" s="261"/>
      <c r="BK225" s="261"/>
      <c r="BL225" s="261"/>
      <c r="BM225" s="261"/>
      <c r="BN225" s="261"/>
      <c r="BO225" s="261"/>
      <c r="BP225" s="261"/>
      <c r="BQ225" s="261"/>
      <c r="BR225" s="261"/>
      <c r="BS225" s="261"/>
      <c r="BT225" s="261"/>
      <c r="BU225" s="261"/>
      <c r="BV225" s="261"/>
      <c r="BW225" s="261"/>
      <c r="BX225" s="261"/>
      <c r="BY225" s="261"/>
      <c r="BZ225" s="261"/>
      <c r="CA225" s="261"/>
      <c r="CB225" s="261"/>
      <c r="CC225" s="261"/>
      <c r="CD225" s="261"/>
      <c r="CE225" s="261"/>
      <c r="CF225" s="261"/>
      <c r="CG225" s="261"/>
      <c r="CH225" s="261"/>
      <c r="CI225" s="261"/>
      <c r="CJ225" s="261"/>
      <c r="CK225" s="261"/>
      <c r="CL225" s="261"/>
      <c r="CM225" s="261"/>
      <c r="CN225" s="261"/>
      <c r="CO225" s="261"/>
      <c r="CP225" s="261"/>
      <c r="CQ225" s="261"/>
      <c r="CR225" s="261"/>
      <c r="CS225" s="261"/>
      <c r="CT225" s="261"/>
      <c r="CU225" s="261"/>
      <c r="CV225" s="261"/>
      <c r="CW225" s="261"/>
      <c r="CX225" s="261"/>
      <c r="CY225" s="261"/>
      <c r="CZ225" s="261"/>
      <c r="DA225" s="261"/>
      <c r="DB225" s="261"/>
      <c r="DC225" s="261"/>
      <c r="DD225" s="261"/>
      <c r="DE225" s="261"/>
      <c r="DF225" s="261"/>
      <c r="DG225" s="261"/>
      <c r="DH225" s="261"/>
      <c r="DI225" s="261"/>
      <c r="DJ225" s="261"/>
      <c r="DK225" s="261"/>
      <c r="DL225" s="261"/>
    </row>
    <row r="226" spans="1:116" x14ac:dyDescent="0.25">
      <c r="A226" s="261"/>
      <c r="B226" s="261"/>
      <c r="C226" s="261"/>
      <c r="D226" s="261"/>
      <c r="E226" s="261"/>
      <c r="F226" s="261"/>
      <c r="G226" s="261"/>
      <c r="H226" s="261"/>
      <c r="I226" s="261"/>
      <c r="J226" s="261"/>
      <c r="K226" s="261"/>
      <c r="L226" s="261"/>
      <c r="M226" s="261"/>
      <c r="N226" s="261"/>
      <c r="O226" s="261"/>
      <c r="P226" s="261"/>
      <c r="Q226" s="261"/>
      <c r="R226" s="261"/>
      <c r="S226" s="261"/>
      <c r="T226" s="261"/>
      <c r="U226" s="261"/>
      <c r="V226" s="261"/>
      <c r="W226" s="261"/>
      <c r="X226" s="261"/>
      <c r="Y226" s="261"/>
      <c r="Z226" s="261"/>
      <c r="AA226" s="261"/>
      <c r="AB226" s="261"/>
      <c r="AC226" s="261"/>
      <c r="AD226" s="261"/>
      <c r="AE226" s="261"/>
      <c r="AF226" s="261"/>
      <c r="AG226" s="261"/>
      <c r="AH226" s="261"/>
      <c r="AI226" s="261"/>
      <c r="AJ226" s="261"/>
      <c r="AK226" s="261"/>
      <c r="AL226" s="261"/>
      <c r="AM226" s="261"/>
      <c r="AN226" s="261"/>
      <c r="AO226" s="261"/>
      <c r="AP226" s="261"/>
      <c r="AQ226" s="261"/>
      <c r="AR226" s="261"/>
      <c r="AS226" s="261"/>
      <c r="AT226" s="261"/>
      <c r="AU226" s="261"/>
      <c r="AV226" s="261"/>
      <c r="AW226" s="261"/>
      <c r="AX226" s="261"/>
      <c r="AY226" s="261"/>
      <c r="AZ226" s="261"/>
      <c r="BA226" s="261"/>
      <c r="BB226" s="261"/>
      <c r="BC226" s="261"/>
      <c r="BD226" s="261"/>
      <c r="BE226" s="261"/>
      <c r="BF226" s="261"/>
      <c r="BG226" s="261"/>
      <c r="BH226" s="261"/>
      <c r="BI226" s="261"/>
      <c r="BJ226" s="261"/>
      <c r="BK226" s="261"/>
      <c r="BL226" s="261"/>
      <c r="BM226" s="261"/>
      <c r="BN226" s="261"/>
      <c r="BO226" s="261"/>
      <c r="BP226" s="261"/>
      <c r="BQ226" s="261"/>
      <c r="BR226" s="261"/>
      <c r="BS226" s="261"/>
      <c r="BT226" s="261"/>
      <c r="BU226" s="261"/>
      <c r="BV226" s="261"/>
      <c r="BW226" s="261"/>
      <c r="BX226" s="261"/>
      <c r="BY226" s="261"/>
      <c r="BZ226" s="261"/>
      <c r="CA226" s="261"/>
      <c r="CB226" s="261"/>
      <c r="CC226" s="261"/>
      <c r="CD226" s="261"/>
      <c r="CE226" s="261"/>
      <c r="CF226" s="261"/>
      <c r="CG226" s="261"/>
      <c r="CH226" s="261"/>
      <c r="CI226" s="261"/>
      <c r="CJ226" s="261"/>
      <c r="CK226" s="261"/>
      <c r="CL226" s="261"/>
      <c r="CM226" s="261"/>
      <c r="CN226" s="261"/>
      <c r="CO226" s="261"/>
      <c r="CP226" s="261"/>
      <c r="CQ226" s="261"/>
      <c r="CR226" s="261"/>
      <c r="CS226" s="261"/>
      <c r="CT226" s="261"/>
      <c r="CU226" s="261"/>
      <c r="CV226" s="261"/>
      <c r="CW226" s="261"/>
      <c r="CX226" s="261"/>
      <c r="CY226" s="261"/>
      <c r="CZ226" s="261"/>
      <c r="DA226" s="261"/>
      <c r="DB226" s="261"/>
      <c r="DC226" s="261"/>
      <c r="DD226" s="261"/>
      <c r="DE226" s="261"/>
      <c r="DF226" s="261"/>
      <c r="DG226" s="261"/>
      <c r="DH226" s="261"/>
      <c r="DI226" s="261"/>
      <c r="DJ226" s="261"/>
      <c r="DK226" s="261"/>
      <c r="DL226" s="261"/>
    </row>
    <row r="227" spans="1:116" x14ac:dyDescent="0.25">
      <c r="A227" s="261"/>
      <c r="B227" s="261"/>
      <c r="C227" s="261"/>
      <c r="D227" s="261"/>
      <c r="E227" s="261"/>
      <c r="F227" s="261"/>
      <c r="G227" s="261"/>
      <c r="H227" s="261"/>
      <c r="I227" s="261"/>
      <c r="J227" s="261"/>
      <c r="K227" s="261"/>
      <c r="L227" s="261"/>
      <c r="M227" s="261"/>
      <c r="N227" s="261"/>
      <c r="O227" s="261"/>
      <c r="P227" s="261"/>
      <c r="Q227" s="261"/>
      <c r="R227" s="261"/>
      <c r="S227" s="261"/>
      <c r="T227" s="261"/>
      <c r="U227" s="261"/>
      <c r="V227" s="261"/>
      <c r="W227" s="261"/>
      <c r="X227" s="261"/>
      <c r="Y227" s="261"/>
      <c r="Z227" s="261"/>
      <c r="AA227" s="261"/>
      <c r="AB227" s="261"/>
      <c r="AC227" s="261"/>
      <c r="AD227" s="261"/>
      <c r="AE227" s="261"/>
      <c r="AF227" s="261"/>
      <c r="AG227" s="261"/>
      <c r="AH227" s="261"/>
      <c r="AI227" s="261"/>
      <c r="AJ227" s="261"/>
      <c r="AK227" s="261"/>
      <c r="AL227" s="261"/>
      <c r="AM227" s="261"/>
      <c r="AN227" s="261"/>
      <c r="AO227" s="261"/>
      <c r="AP227" s="261"/>
      <c r="AQ227" s="261"/>
      <c r="AR227" s="261"/>
      <c r="AS227" s="261"/>
      <c r="AT227" s="261"/>
      <c r="AU227" s="261"/>
      <c r="AV227" s="261"/>
      <c r="AW227" s="261"/>
      <c r="AX227" s="261"/>
      <c r="AY227" s="261"/>
      <c r="AZ227" s="261"/>
      <c r="BA227" s="261"/>
      <c r="BB227" s="261"/>
      <c r="BC227" s="261"/>
      <c r="BD227" s="261"/>
      <c r="BE227" s="261"/>
      <c r="BF227" s="261"/>
      <c r="BG227" s="261"/>
      <c r="BH227" s="261"/>
      <c r="BI227" s="261"/>
      <c r="BJ227" s="261"/>
      <c r="BK227" s="261"/>
      <c r="BL227" s="261"/>
      <c r="BM227" s="261"/>
      <c r="BN227" s="261"/>
      <c r="BO227" s="261"/>
      <c r="BP227" s="261"/>
      <c r="BQ227" s="261"/>
      <c r="BR227" s="261"/>
      <c r="BS227" s="261"/>
      <c r="BT227" s="261"/>
      <c r="BU227" s="261"/>
      <c r="BV227" s="261"/>
      <c r="BW227" s="261"/>
      <c r="BX227" s="261"/>
      <c r="BY227" s="261"/>
      <c r="BZ227" s="261"/>
      <c r="CA227" s="261"/>
      <c r="CB227" s="261"/>
      <c r="CC227" s="261"/>
      <c r="CD227" s="261"/>
      <c r="CE227" s="261"/>
      <c r="CF227" s="261"/>
      <c r="CG227" s="261"/>
      <c r="CH227" s="261"/>
      <c r="CI227" s="261"/>
      <c r="CJ227" s="261"/>
      <c r="CK227" s="261"/>
      <c r="CL227" s="261"/>
      <c r="CM227" s="261"/>
      <c r="CN227" s="261"/>
      <c r="CO227" s="261"/>
      <c r="CP227" s="261"/>
      <c r="CQ227" s="261"/>
      <c r="CR227" s="261"/>
      <c r="CS227" s="261"/>
      <c r="CT227" s="261"/>
      <c r="CU227" s="261"/>
      <c r="CV227" s="261"/>
      <c r="CW227" s="261"/>
      <c r="CX227" s="261"/>
      <c r="CY227" s="261"/>
      <c r="CZ227" s="261"/>
      <c r="DA227" s="261"/>
      <c r="DB227" s="261"/>
      <c r="DC227" s="261"/>
      <c r="DD227" s="261"/>
      <c r="DE227" s="261"/>
      <c r="DF227" s="261"/>
      <c r="DG227" s="261"/>
      <c r="DH227" s="261"/>
      <c r="DI227" s="261"/>
      <c r="DJ227" s="261"/>
      <c r="DK227" s="261"/>
      <c r="DL227" s="261"/>
    </row>
    <row r="228" spans="1:116" x14ac:dyDescent="0.25">
      <c r="A228" s="261"/>
      <c r="B228" s="261"/>
      <c r="C228" s="261"/>
      <c r="D228" s="261"/>
      <c r="E228" s="261"/>
      <c r="F228" s="261"/>
      <c r="G228" s="261"/>
      <c r="H228" s="261"/>
      <c r="I228" s="261"/>
      <c r="J228" s="261"/>
      <c r="K228" s="261"/>
      <c r="L228" s="261"/>
      <c r="M228" s="261"/>
      <c r="N228" s="261"/>
      <c r="O228" s="261"/>
      <c r="P228" s="261"/>
      <c r="Q228" s="261"/>
      <c r="R228" s="261"/>
      <c r="S228" s="261"/>
      <c r="T228" s="261"/>
      <c r="U228" s="261"/>
      <c r="V228" s="261"/>
      <c r="W228" s="261"/>
      <c r="X228" s="261"/>
      <c r="Y228" s="261"/>
      <c r="Z228" s="261"/>
      <c r="AA228" s="261"/>
      <c r="AB228" s="261"/>
      <c r="AC228" s="261"/>
      <c r="AD228" s="261"/>
      <c r="AE228" s="261"/>
      <c r="AF228" s="261"/>
      <c r="AG228" s="261"/>
      <c r="AH228" s="261"/>
      <c r="AI228" s="261"/>
      <c r="AJ228" s="261"/>
      <c r="AK228" s="261"/>
      <c r="AL228" s="261"/>
      <c r="AM228" s="261"/>
      <c r="AN228" s="261"/>
      <c r="AO228" s="261"/>
      <c r="AP228" s="261"/>
      <c r="AQ228" s="261"/>
      <c r="AR228" s="261"/>
      <c r="AS228" s="261"/>
      <c r="AT228" s="261"/>
      <c r="AU228" s="261"/>
      <c r="AV228" s="261"/>
      <c r="AW228" s="261"/>
      <c r="AX228" s="261"/>
      <c r="AY228" s="261"/>
      <c r="AZ228" s="261"/>
      <c r="BA228" s="261"/>
      <c r="BB228" s="261"/>
      <c r="BC228" s="261"/>
      <c r="BD228" s="261"/>
      <c r="BE228" s="261"/>
      <c r="BF228" s="261"/>
      <c r="BG228" s="261"/>
      <c r="BH228" s="261"/>
      <c r="BI228" s="261"/>
      <c r="BJ228" s="261"/>
      <c r="BK228" s="261"/>
      <c r="BL228" s="261"/>
      <c r="BM228" s="261"/>
      <c r="BN228" s="261"/>
      <c r="BO228" s="261"/>
      <c r="BP228" s="261"/>
      <c r="BQ228" s="261"/>
      <c r="BR228" s="261"/>
      <c r="BS228" s="261"/>
      <c r="BT228" s="261"/>
      <c r="BU228" s="261"/>
      <c r="BV228" s="261"/>
      <c r="BW228" s="261"/>
      <c r="BX228" s="261"/>
      <c r="BY228" s="261"/>
      <c r="BZ228" s="261"/>
      <c r="CA228" s="261"/>
      <c r="CB228" s="261"/>
      <c r="CC228" s="261"/>
      <c r="CD228" s="261"/>
      <c r="CE228" s="261"/>
      <c r="CF228" s="261"/>
      <c r="CG228" s="261"/>
      <c r="CH228" s="261"/>
      <c r="CI228" s="261"/>
      <c r="CJ228" s="261"/>
      <c r="CK228" s="261"/>
      <c r="CL228" s="261"/>
      <c r="CM228" s="261"/>
      <c r="CN228" s="261"/>
      <c r="CO228" s="261"/>
      <c r="CP228" s="261"/>
      <c r="CQ228" s="261"/>
      <c r="CR228" s="261"/>
      <c r="CS228" s="261"/>
      <c r="CT228" s="261"/>
      <c r="CU228" s="261"/>
      <c r="CV228" s="261"/>
      <c r="CW228" s="261"/>
      <c r="CX228" s="261"/>
      <c r="CY228" s="261"/>
      <c r="CZ228" s="261"/>
      <c r="DA228" s="261"/>
      <c r="DB228" s="261"/>
      <c r="DC228" s="261"/>
      <c r="DD228" s="261"/>
      <c r="DE228" s="261"/>
      <c r="DF228" s="261"/>
      <c r="DG228" s="261"/>
      <c r="DH228" s="261"/>
      <c r="DI228" s="261"/>
      <c r="DJ228" s="261"/>
      <c r="DK228" s="261"/>
      <c r="DL228" s="261"/>
    </row>
    <row r="229" spans="1:116" x14ac:dyDescent="0.25">
      <c r="A229" s="261"/>
      <c r="B229" s="261"/>
      <c r="C229" s="261"/>
      <c r="D229" s="261"/>
      <c r="E229" s="261"/>
      <c r="F229" s="261"/>
      <c r="G229" s="261"/>
      <c r="H229" s="261"/>
      <c r="I229" s="261"/>
      <c r="J229" s="261"/>
      <c r="K229" s="261"/>
      <c r="L229" s="261"/>
      <c r="M229" s="261"/>
      <c r="N229" s="261"/>
      <c r="O229" s="261"/>
      <c r="P229" s="261"/>
      <c r="Q229" s="261"/>
      <c r="R229" s="261"/>
      <c r="S229" s="261"/>
      <c r="T229" s="261"/>
      <c r="U229" s="261"/>
      <c r="V229" s="261"/>
      <c r="W229" s="261"/>
      <c r="X229" s="261"/>
      <c r="Y229" s="261"/>
      <c r="Z229" s="261"/>
      <c r="AA229" s="261"/>
      <c r="AB229" s="261"/>
      <c r="AC229" s="261"/>
      <c r="AD229" s="261"/>
      <c r="AE229" s="261"/>
      <c r="AF229" s="261"/>
      <c r="AG229" s="261"/>
      <c r="AH229" s="261"/>
      <c r="AI229" s="261"/>
      <c r="AJ229" s="261"/>
      <c r="AK229" s="261"/>
      <c r="AL229" s="261"/>
      <c r="AM229" s="261"/>
      <c r="AN229" s="261"/>
      <c r="AO229" s="261"/>
      <c r="AP229" s="261"/>
      <c r="AQ229" s="261"/>
      <c r="AR229" s="261"/>
      <c r="AS229" s="261"/>
      <c r="AT229" s="261"/>
      <c r="AU229" s="261"/>
      <c r="AV229" s="261"/>
      <c r="AW229" s="261"/>
      <c r="AX229" s="261"/>
      <c r="AY229" s="261"/>
      <c r="AZ229" s="261"/>
      <c r="BA229" s="261"/>
      <c r="BB229" s="261"/>
      <c r="BC229" s="261"/>
      <c r="BD229" s="261"/>
      <c r="BE229" s="261"/>
      <c r="BF229" s="261"/>
      <c r="BG229" s="261"/>
      <c r="BH229" s="261"/>
      <c r="BI229" s="261"/>
      <c r="BJ229" s="261"/>
      <c r="BK229" s="261"/>
      <c r="BL229" s="261"/>
      <c r="BM229" s="261"/>
      <c r="BN229" s="261"/>
      <c r="BO229" s="261"/>
      <c r="BP229" s="261"/>
      <c r="BQ229" s="261"/>
      <c r="BR229" s="261"/>
      <c r="BS229" s="261"/>
      <c r="BT229" s="261"/>
      <c r="BU229" s="261"/>
      <c r="BV229" s="261"/>
      <c r="BW229" s="261"/>
      <c r="BX229" s="261"/>
      <c r="BY229" s="261"/>
      <c r="BZ229" s="261"/>
      <c r="CA229" s="261"/>
      <c r="CB229" s="261"/>
      <c r="CC229" s="261"/>
      <c r="CD229" s="261"/>
      <c r="CE229" s="261"/>
      <c r="CF229" s="261"/>
      <c r="CG229" s="261"/>
      <c r="CH229" s="261"/>
      <c r="CI229" s="261"/>
      <c r="CJ229" s="261"/>
      <c r="CK229" s="261"/>
      <c r="CL229" s="261"/>
      <c r="CM229" s="261"/>
      <c r="CN229" s="261"/>
      <c r="CO229" s="261"/>
      <c r="CP229" s="261"/>
      <c r="CQ229" s="261"/>
      <c r="CR229" s="261"/>
      <c r="CS229" s="261"/>
      <c r="CT229" s="261"/>
      <c r="CU229" s="261"/>
      <c r="CV229" s="261"/>
      <c r="CW229" s="261"/>
      <c r="CX229" s="261"/>
      <c r="CY229" s="261"/>
      <c r="CZ229" s="261"/>
      <c r="DA229" s="261"/>
      <c r="DB229" s="261"/>
      <c r="DC229" s="261"/>
      <c r="DD229" s="261"/>
      <c r="DE229" s="261"/>
      <c r="DF229" s="261"/>
      <c r="DG229" s="261"/>
      <c r="DH229" s="261"/>
      <c r="DI229" s="261"/>
      <c r="DJ229" s="261"/>
      <c r="DK229" s="261"/>
      <c r="DL229" s="261"/>
    </row>
    <row r="230" spans="1:116" x14ac:dyDescent="0.25">
      <c r="A230" s="261"/>
      <c r="B230" s="261"/>
      <c r="C230" s="261"/>
      <c r="D230" s="261"/>
      <c r="E230" s="261"/>
      <c r="F230" s="261"/>
      <c r="G230" s="261"/>
      <c r="H230" s="261"/>
      <c r="I230" s="261"/>
      <c r="J230" s="261"/>
      <c r="K230" s="261"/>
      <c r="L230" s="261"/>
      <c r="M230" s="261"/>
      <c r="N230" s="261"/>
      <c r="O230" s="261"/>
      <c r="P230" s="261"/>
      <c r="Q230" s="261"/>
      <c r="R230" s="261"/>
      <c r="S230" s="261"/>
      <c r="T230" s="261"/>
      <c r="U230" s="261"/>
      <c r="V230" s="261"/>
      <c r="W230" s="261"/>
      <c r="X230" s="261"/>
      <c r="Y230" s="261"/>
      <c r="Z230" s="261"/>
      <c r="AA230" s="261"/>
      <c r="AB230" s="261"/>
      <c r="AC230" s="261"/>
      <c r="AD230" s="261"/>
      <c r="AE230" s="261"/>
      <c r="AF230" s="261"/>
      <c r="AG230" s="261"/>
      <c r="AH230" s="261"/>
      <c r="AI230" s="261"/>
      <c r="AJ230" s="261"/>
      <c r="AK230" s="261"/>
      <c r="AL230" s="261"/>
      <c r="AM230" s="261"/>
      <c r="AN230" s="261"/>
      <c r="AO230" s="261"/>
      <c r="AP230" s="261"/>
      <c r="AQ230" s="261"/>
      <c r="AR230" s="261"/>
      <c r="AS230" s="261"/>
      <c r="AT230" s="261"/>
      <c r="AU230" s="261"/>
      <c r="AV230" s="261"/>
      <c r="AW230" s="261"/>
      <c r="AX230" s="261"/>
      <c r="AY230" s="261"/>
      <c r="AZ230" s="261"/>
      <c r="BA230" s="261"/>
      <c r="BB230" s="261"/>
      <c r="BC230" s="261"/>
      <c r="BD230" s="261"/>
      <c r="BE230" s="261"/>
      <c r="BF230" s="261"/>
      <c r="BG230" s="261"/>
      <c r="BH230" s="261"/>
      <c r="BI230" s="261"/>
      <c r="BJ230" s="261"/>
      <c r="BK230" s="261"/>
      <c r="BL230" s="261"/>
      <c r="BM230" s="261"/>
      <c r="BN230" s="261"/>
      <c r="BO230" s="261"/>
      <c r="BP230" s="261"/>
      <c r="BQ230" s="261"/>
      <c r="BR230" s="261"/>
      <c r="BS230" s="261"/>
      <c r="BT230" s="261"/>
      <c r="BU230" s="261"/>
      <c r="BV230" s="261"/>
      <c r="BW230" s="261"/>
      <c r="BX230" s="261"/>
      <c r="BY230" s="261"/>
      <c r="BZ230" s="261"/>
      <c r="CA230" s="261"/>
      <c r="CB230" s="261"/>
      <c r="CC230" s="261"/>
      <c r="CD230" s="261"/>
      <c r="CE230" s="261"/>
      <c r="CF230" s="261"/>
      <c r="CG230" s="261"/>
      <c r="CH230" s="261"/>
      <c r="CI230" s="261"/>
      <c r="CJ230" s="261"/>
      <c r="CK230" s="261"/>
      <c r="CL230" s="261"/>
      <c r="CM230" s="261"/>
      <c r="CN230" s="261"/>
      <c r="CO230" s="261"/>
      <c r="CP230" s="261"/>
      <c r="CQ230" s="261"/>
      <c r="CR230" s="261"/>
      <c r="CS230" s="261"/>
      <c r="CT230" s="261"/>
      <c r="CU230" s="261"/>
      <c r="CV230" s="261"/>
      <c r="CW230" s="261"/>
      <c r="CX230" s="261"/>
      <c r="CY230" s="261"/>
      <c r="CZ230" s="261"/>
      <c r="DA230" s="261"/>
      <c r="DB230" s="261"/>
      <c r="DC230" s="261"/>
      <c r="DD230" s="261"/>
      <c r="DE230" s="261"/>
      <c r="DF230" s="261"/>
      <c r="DG230" s="261"/>
      <c r="DH230" s="261"/>
      <c r="DI230" s="261"/>
      <c r="DJ230" s="261"/>
      <c r="DK230" s="261"/>
      <c r="DL230" s="261"/>
    </row>
    <row r="231" spans="1:116" x14ac:dyDescent="0.25">
      <c r="A231" s="261"/>
      <c r="B231" s="261"/>
      <c r="C231" s="261"/>
      <c r="D231" s="261"/>
      <c r="E231" s="261"/>
      <c r="F231" s="261"/>
      <c r="G231" s="261"/>
      <c r="H231" s="261"/>
      <c r="I231" s="261"/>
      <c r="J231" s="261"/>
      <c r="K231" s="261"/>
      <c r="L231" s="261"/>
      <c r="M231" s="261"/>
      <c r="N231" s="261"/>
      <c r="O231" s="261"/>
      <c r="P231" s="261"/>
      <c r="Q231" s="261"/>
      <c r="R231" s="261"/>
      <c r="S231" s="261"/>
      <c r="T231" s="261"/>
      <c r="U231" s="261"/>
      <c r="V231" s="261"/>
      <c r="W231" s="261"/>
      <c r="X231" s="261"/>
      <c r="Y231" s="261"/>
      <c r="Z231" s="261"/>
      <c r="AA231" s="261"/>
      <c r="AB231" s="261"/>
      <c r="AC231" s="261"/>
      <c r="AD231" s="261"/>
      <c r="AE231" s="261"/>
      <c r="AF231" s="261"/>
      <c r="AG231" s="261"/>
      <c r="AH231" s="261"/>
      <c r="AI231" s="261"/>
      <c r="AJ231" s="261"/>
      <c r="AK231" s="261"/>
      <c r="AL231" s="261"/>
      <c r="AM231" s="261"/>
      <c r="AN231" s="261"/>
      <c r="AO231" s="261"/>
      <c r="AP231" s="261"/>
      <c r="AQ231" s="261"/>
      <c r="AR231" s="261"/>
      <c r="AS231" s="261"/>
      <c r="AT231" s="261"/>
      <c r="AU231" s="261"/>
      <c r="AV231" s="261"/>
      <c r="AW231" s="261"/>
      <c r="AX231" s="261"/>
      <c r="AY231" s="261"/>
      <c r="AZ231" s="261"/>
      <c r="BA231" s="261"/>
      <c r="BB231" s="261"/>
      <c r="BC231" s="261"/>
      <c r="BD231" s="261"/>
      <c r="BE231" s="261"/>
      <c r="BF231" s="261"/>
      <c r="BG231" s="261"/>
      <c r="BH231" s="261"/>
      <c r="BI231" s="261"/>
      <c r="BJ231" s="261"/>
      <c r="BK231" s="261"/>
      <c r="BL231" s="261"/>
      <c r="BM231" s="261"/>
      <c r="BN231" s="261"/>
      <c r="BO231" s="261"/>
      <c r="BP231" s="261"/>
      <c r="BQ231" s="261"/>
      <c r="BR231" s="261"/>
      <c r="BS231" s="261"/>
      <c r="BT231" s="261"/>
      <c r="BU231" s="261"/>
      <c r="BV231" s="261"/>
      <c r="BW231" s="261"/>
      <c r="BX231" s="261"/>
      <c r="BY231" s="261"/>
      <c r="BZ231" s="261"/>
      <c r="CA231" s="261"/>
      <c r="CB231" s="261"/>
      <c r="CC231" s="261"/>
      <c r="CD231" s="261"/>
      <c r="CE231" s="261"/>
      <c r="CF231" s="261"/>
      <c r="CG231" s="261"/>
      <c r="CH231" s="261"/>
      <c r="CI231" s="261"/>
      <c r="CJ231" s="261"/>
      <c r="CK231" s="261"/>
      <c r="CL231" s="261"/>
      <c r="CM231" s="261"/>
      <c r="CN231" s="261"/>
      <c r="CO231" s="261"/>
      <c r="CP231" s="261"/>
      <c r="CQ231" s="261"/>
      <c r="CR231" s="261"/>
      <c r="CS231" s="261"/>
      <c r="CT231" s="261"/>
      <c r="CU231" s="261"/>
      <c r="CV231" s="261"/>
      <c r="CW231" s="261"/>
      <c r="CX231" s="261"/>
      <c r="CY231" s="261"/>
      <c r="CZ231" s="261"/>
      <c r="DA231" s="261"/>
      <c r="DB231" s="261"/>
      <c r="DC231" s="261"/>
      <c r="DD231" s="261"/>
      <c r="DE231" s="261"/>
      <c r="DF231" s="261"/>
      <c r="DG231" s="261"/>
      <c r="DH231" s="261"/>
      <c r="DI231" s="261"/>
      <c r="DJ231" s="261"/>
      <c r="DK231" s="261"/>
      <c r="DL231" s="261"/>
    </row>
    <row r="232" spans="1:116" x14ac:dyDescent="0.25">
      <c r="A232" s="261"/>
      <c r="B232" s="261"/>
      <c r="C232" s="261"/>
      <c r="D232" s="261"/>
      <c r="E232" s="261"/>
      <c r="F232" s="261"/>
      <c r="G232" s="261"/>
      <c r="H232" s="261"/>
      <c r="I232" s="261"/>
      <c r="J232" s="261"/>
      <c r="K232" s="261"/>
      <c r="L232" s="261"/>
      <c r="M232" s="261"/>
      <c r="N232" s="261"/>
      <c r="O232" s="261"/>
      <c r="P232" s="261"/>
      <c r="Q232" s="261"/>
      <c r="R232" s="261"/>
      <c r="S232" s="261"/>
      <c r="T232" s="261"/>
      <c r="U232" s="261"/>
      <c r="V232" s="261"/>
      <c r="W232" s="261"/>
      <c r="X232" s="261"/>
      <c r="Y232" s="261"/>
      <c r="Z232" s="261"/>
      <c r="AA232" s="261"/>
      <c r="AB232" s="261"/>
      <c r="AC232" s="261"/>
      <c r="AD232" s="261"/>
      <c r="AE232" s="261"/>
      <c r="AF232" s="261"/>
      <c r="AG232" s="261"/>
      <c r="AH232" s="261"/>
      <c r="AI232" s="261"/>
      <c r="AJ232" s="261"/>
      <c r="AK232" s="261"/>
      <c r="AL232" s="261"/>
      <c r="AM232" s="261"/>
      <c r="AN232" s="261"/>
      <c r="AO232" s="261"/>
      <c r="AP232" s="261"/>
      <c r="AQ232" s="261"/>
      <c r="AR232" s="261"/>
      <c r="AS232" s="261"/>
      <c r="AT232" s="261"/>
      <c r="AU232" s="261"/>
      <c r="AV232" s="261"/>
      <c r="AW232" s="261"/>
      <c r="AX232" s="261"/>
      <c r="AY232" s="261"/>
      <c r="AZ232" s="261"/>
      <c r="BA232" s="261"/>
      <c r="BB232" s="261"/>
      <c r="BC232" s="261"/>
      <c r="BD232" s="261"/>
      <c r="BE232" s="261"/>
      <c r="BF232" s="261"/>
      <c r="BG232" s="261"/>
      <c r="BH232" s="261"/>
      <c r="BI232" s="261"/>
      <c r="BJ232" s="261"/>
      <c r="BK232" s="261"/>
      <c r="BL232" s="261"/>
      <c r="BM232" s="261"/>
      <c r="BN232" s="261"/>
      <c r="BO232" s="261"/>
      <c r="BP232" s="261"/>
      <c r="BQ232" s="261"/>
      <c r="BR232" s="261"/>
      <c r="BS232" s="261"/>
      <c r="BT232" s="261"/>
      <c r="BU232" s="261"/>
      <c r="BV232" s="261"/>
      <c r="BW232" s="261"/>
      <c r="BX232" s="261"/>
      <c r="BY232" s="261"/>
      <c r="BZ232" s="261"/>
      <c r="CA232" s="261"/>
      <c r="CB232" s="261"/>
      <c r="CC232" s="261"/>
      <c r="CD232" s="261"/>
      <c r="CE232" s="261"/>
      <c r="CF232" s="261"/>
      <c r="CG232" s="261"/>
      <c r="CH232" s="261"/>
      <c r="CI232" s="261"/>
      <c r="CJ232" s="261"/>
      <c r="CK232" s="261"/>
      <c r="CL232" s="261"/>
      <c r="CM232" s="261"/>
      <c r="CN232" s="261"/>
      <c r="CO232" s="261"/>
      <c r="CP232" s="261"/>
      <c r="CQ232" s="261"/>
      <c r="CR232" s="261"/>
      <c r="CS232" s="261"/>
      <c r="CT232" s="261"/>
      <c r="CU232" s="261"/>
      <c r="CV232" s="261"/>
      <c r="CW232" s="261"/>
      <c r="CX232" s="261"/>
      <c r="CY232" s="261"/>
      <c r="CZ232" s="261"/>
      <c r="DA232" s="261"/>
      <c r="DB232" s="261"/>
      <c r="DC232" s="261"/>
      <c r="DD232" s="261"/>
      <c r="DE232" s="261"/>
      <c r="DF232" s="261"/>
      <c r="DG232" s="261"/>
      <c r="DH232" s="261"/>
      <c r="DI232" s="261"/>
      <c r="DJ232" s="261"/>
      <c r="DK232" s="261"/>
      <c r="DL232" s="261"/>
    </row>
    <row r="233" spans="1:116" x14ac:dyDescent="0.25">
      <c r="A233" s="261"/>
      <c r="B233" s="261"/>
      <c r="C233" s="261"/>
      <c r="D233" s="261"/>
      <c r="E233" s="261"/>
      <c r="F233" s="261"/>
      <c r="G233" s="261"/>
      <c r="H233" s="261"/>
      <c r="I233" s="261"/>
      <c r="J233" s="261"/>
      <c r="K233" s="261"/>
      <c r="L233" s="261"/>
      <c r="M233" s="261"/>
      <c r="N233" s="261"/>
      <c r="O233" s="261"/>
      <c r="P233" s="261"/>
      <c r="Q233" s="261"/>
      <c r="R233" s="261"/>
      <c r="S233" s="261"/>
      <c r="T233" s="261"/>
      <c r="U233" s="261"/>
      <c r="V233" s="261"/>
      <c r="W233" s="261"/>
      <c r="X233" s="261"/>
      <c r="Y233" s="261"/>
      <c r="Z233" s="261"/>
      <c r="AA233" s="261"/>
      <c r="AB233" s="261"/>
      <c r="AC233" s="261"/>
      <c r="AD233" s="261"/>
      <c r="AE233" s="261"/>
      <c r="AF233" s="261"/>
      <c r="AG233" s="261"/>
      <c r="AH233" s="261"/>
      <c r="AI233" s="261"/>
      <c r="AJ233" s="261"/>
      <c r="AK233" s="261"/>
      <c r="AL233" s="261"/>
      <c r="AM233" s="261"/>
      <c r="AN233" s="261"/>
      <c r="AO233" s="261"/>
      <c r="AP233" s="261"/>
      <c r="AQ233" s="261"/>
      <c r="AR233" s="261"/>
      <c r="AS233" s="261"/>
      <c r="AT233" s="261"/>
      <c r="AU233" s="261"/>
      <c r="AV233" s="261"/>
      <c r="AW233" s="261"/>
      <c r="AX233" s="261"/>
      <c r="AY233" s="261"/>
      <c r="AZ233" s="261"/>
      <c r="BA233" s="261"/>
      <c r="BB233" s="261"/>
      <c r="BC233" s="261"/>
      <c r="BD233" s="261"/>
      <c r="BE233" s="261"/>
      <c r="BF233" s="261"/>
      <c r="BG233" s="261"/>
      <c r="BH233" s="261"/>
      <c r="BI233" s="261"/>
      <c r="BJ233" s="261"/>
      <c r="BK233" s="261"/>
      <c r="BL233" s="261"/>
      <c r="BM233" s="261"/>
      <c r="BN233" s="261"/>
      <c r="BO233" s="261"/>
      <c r="BP233" s="261"/>
      <c r="BQ233" s="261"/>
      <c r="BR233" s="261"/>
      <c r="BS233" s="261"/>
      <c r="BT233" s="261"/>
      <c r="BU233" s="261"/>
      <c r="BV233" s="261"/>
      <c r="BW233" s="261"/>
      <c r="BX233" s="261"/>
      <c r="BY233" s="261"/>
      <c r="BZ233" s="261"/>
      <c r="CA233" s="261"/>
      <c r="CB233" s="261"/>
      <c r="CC233" s="261"/>
      <c r="CD233" s="261"/>
      <c r="CE233" s="261"/>
      <c r="CF233" s="261"/>
      <c r="CG233" s="261"/>
      <c r="CH233" s="261"/>
      <c r="CI233" s="261"/>
      <c r="CJ233" s="261"/>
      <c r="CK233" s="261"/>
      <c r="CL233" s="261"/>
      <c r="CM233" s="261"/>
      <c r="CN233" s="261"/>
      <c r="CO233" s="261"/>
      <c r="CP233" s="261"/>
      <c r="CQ233" s="261"/>
      <c r="CR233" s="261"/>
      <c r="CS233" s="261"/>
      <c r="CT233" s="261"/>
      <c r="CU233" s="261"/>
      <c r="CV233" s="261"/>
      <c r="CW233" s="261"/>
      <c r="CX233" s="261"/>
      <c r="CY233" s="261"/>
      <c r="CZ233" s="261"/>
      <c r="DA233" s="261"/>
      <c r="DB233" s="261"/>
      <c r="DC233" s="261"/>
      <c r="DD233" s="261"/>
      <c r="DE233" s="261"/>
      <c r="DF233" s="261"/>
      <c r="DG233" s="261"/>
      <c r="DH233" s="261"/>
      <c r="DI233" s="261"/>
      <c r="DJ233" s="261"/>
      <c r="DK233" s="261"/>
      <c r="DL233" s="261"/>
    </row>
    <row r="234" spans="1:116" x14ac:dyDescent="0.25">
      <c r="A234" s="261"/>
      <c r="B234" s="261"/>
      <c r="C234" s="261"/>
      <c r="D234" s="261"/>
      <c r="E234" s="261"/>
      <c r="F234" s="261"/>
      <c r="G234" s="261"/>
      <c r="H234" s="261"/>
      <c r="I234" s="261"/>
      <c r="J234" s="261"/>
      <c r="K234" s="261"/>
      <c r="L234" s="261"/>
      <c r="M234" s="261"/>
      <c r="N234" s="261"/>
      <c r="O234" s="261"/>
      <c r="P234" s="261"/>
      <c r="Q234" s="261"/>
      <c r="R234" s="261"/>
      <c r="S234" s="261"/>
      <c r="T234" s="261"/>
      <c r="U234" s="261"/>
      <c r="V234" s="261"/>
      <c r="W234" s="261"/>
      <c r="X234" s="261"/>
      <c r="Y234" s="261"/>
      <c r="Z234" s="261"/>
      <c r="AA234" s="261"/>
      <c r="AB234" s="261"/>
      <c r="AC234" s="261"/>
      <c r="AD234" s="261"/>
      <c r="AE234" s="261"/>
      <c r="AF234" s="261"/>
      <c r="AG234" s="261"/>
      <c r="AH234" s="261"/>
      <c r="AI234" s="261"/>
      <c r="AJ234" s="261"/>
      <c r="AK234" s="261"/>
      <c r="AL234" s="261"/>
      <c r="AM234" s="261"/>
      <c r="AN234" s="261"/>
      <c r="AO234" s="261"/>
      <c r="AP234" s="261"/>
      <c r="AQ234" s="261"/>
      <c r="AR234" s="261"/>
      <c r="AS234" s="261"/>
      <c r="AT234" s="261"/>
      <c r="AU234" s="261"/>
      <c r="AV234" s="261"/>
      <c r="AW234" s="261"/>
      <c r="AX234" s="261"/>
      <c r="AY234" s="261"/>
      <c r="AZ234" s="261"/>
      <c r="BA234" s="261"/>
      <c r="BB234" s="261"/>
      <c r="BC234" s="261"/>
      <c r="BD234" s="261"/>
      <c r="BE234" s="261"/>
      <c r="BF234" s="261"/>
      <c r="BG234" s="261"/>
      <c r="BH234" s="261"/>
      <c r="BI234" s="261"/>
      <c r="BJ234" s="261"/>
      <c r="BK234" s="261"/>
      <c r="BL234" s="261"/>
      <c r="BM234" s="261"/>
      <c r="BN234" s="261"/>
      <c r="BO234" s="261"/>
      <c r="BP234" s="261"/>
      <c r="BQ234" s="261"/>
      <c r="BR234" s="261"/>
      <c r="BS234" s="261"/>
      <c r="BT234" s="261"/>
      <c r="BU234" s="261"/>
      <c r="BV234" s="261"/>
      <c r="BW234" s="261"/>
      <c r="BX234" s="261"/>
      <c r="BY234" s="261"/>
      <c r="BZ234" s="261"/>
      <c r="CA234" s="261"/>
      <c r="CB234" s="261"/>
      <c r="CC234" s="261"/>
      <c r="CD234" s="261"/>
      <c r="CE234" s="261"/>
      <c r="CF234" s="261"/>
      <c r="CG234" s="261"/>
      <c r="CH234" s="261"/>
      <c r="CI234" s="261"/>
      <c r="CJ234" s="261"/>
      <c r="CK234" s="261"/>
      <c r="CL234" s="261"/>
      <c r="CM234" s="261"/>
      <c r="CN234" s="261"/>
      <c r="CO234" s="261"/>
      <c r="CP234" s="261"/>
      <c r="CQ234" s="261"/>
      <c r="CR234" s="261"/>
      <c r="CS234" s="261"/>
      <c r="CT234" s="261"/>
      <c r="CU234" s="261"/>
      <c r="CV234" s="261"/>
      <c r="CW234" s="261"/>
      <c r="CX234" s="261"/>
      <c r="CY234" s="261"/>
      <c r="CZ234" s="261"/>
      <c r="DA234" s="261"/>
      <c r="DB234" s="261"/>
      <c r="DC234" s="261"/>
      <c r="DD234" s="261"/>
      <c r="DE234" s="261"/>
      <c r="DF234" s="261"/>
      <c r="DG234" s="261"/>
      <c r="DH234" s="261"/>
      <c r="DI234" s="261"/>
      <c r="DJ234" s="261"/>
      <c r="DK234" s="261"/>
      <c r="DL234" s="261"/>
    </row>
    <row r="235" spans="1:116" x14ac:dyDescent="0.25">
      <c r="A235" s="261"/>
      <c r="B235" s="261"/>
      <c r="C235" s="261"/>
      <c r="D235" s="261"/>
      <c r="E235" s="261"/>
      <c r="F235" s="261"/>
      <c r="G235" s="261"/>
      <c r="H235" s="261"/>
      <c r="I235" s="261"/>
      <c r="J235" s="261"/>
      <c r="K235" s="261"/>
      <c r="L235" s="261"/>
      <c r="M235" s="261"/>
      <c r="N235" s="261"/>
      <c r="O235" s="261"/>
      <c r="P235" s="261"/>
      <c r="Q235" s="261"/>
      <c r="R235" s="261"/>
      <c r="S235" s="261"/>
      <c r="T235" s="261"/>
      <c r="U235" s="261"/>
      <c r="V235" s="261"/>
      <c r="W235" s="261"/>
      <c r="X235" s="261"/>
      <c r="Y235" s="261"/>
      <c r="Z235" s="261"/>
      <c r="AA235" s="261"/>
      <c r="AB235" s="261"/>
      <c r="AC235" s="261"/>
      <c r="AD235" s="261"/>
      <c r="AE235" s="261"/>
      <c r="AF235" s="261"/>
      <c r="AG235" s="261"/>
      <c r="AH235" s="261"/>
      <c r="AI235" s="261"/>
      <c r="AJ235" s="261"/>
      <c r="AK235" s="261"/>
      <c r="AL235" s="261"/>
      <c r="AM235" s="261"/>
      <c r="AN235" s="261"/>
      <c r="AO235" s="261"/>
      <c r="AP235" s="261"/>
      <c r="AQ235" s="261"/>
      <c r="AR235" s="261"/>
      <c r="AS235" s="261"/>
      <c r="AT235" s="261"/>
      <c r="AU235" s="261"/>
      <c r="AV235" s="261"/>
      <c r="AW235" s="261"/>
      <c r="AX235" s="261"/>
      <c r="AY235" s="261"/>
      <c r="AZ235" s="261"/>
      <c r="BA235" s="261"/>
      <c r="BB235" s="261"/>
      <c r="BC235" s="261"/>
      <c r="BD235" s="261"/>
      <c r="BE235" s="261"/>
      <c r="BF235" s="261"/>
      <c r="BG235" s="261"/>
      <c r="BH235" s="261"/>
      <c r="BI235" s="261"/>
      <c r="BJ235" s="261"/>
      <c r="BK235" s="261"/>
      <c r="BL235" s="261"/>
      <c r="BM235" s="261"/>
      <c r="BN235" s="261"/>
      <c r="BO235" s="261"/>
      <c r="BP235" s="261"/>
      <c r="BQ235" s="261"/>
      <c r="BR235" s="261"/>
      <c r="BS235" s="261"/>
      <c r="BT235" s="261"/>
      <c r="BU235" s="261"/>
      <c r="BV235" s="261"/>
      <c r="BW235" s="261"/>
      <c r="BX235" s="261"/>
      <c r="BY235" s="261"/>
      <c r="BZ235" s="261"/>
      <c r="CA235" s="261"/>
      <c r="CB235" s="261"/>
      <c r="CC235" s="261"/>
      <c r="CD235" s="261"/>
      <c r="CE235" s="261"/>
      <c r="CF235" s="261"/>
      <c r="CG235" s="261"/>
      <c r="CH235" s="261"/>
      <c r="CI235" s="261"/>
      <c r="CJ235" s="261"/>
      <c r="CK235" s="261"/>
      <c r="CL235" s="261"/>
      <c r="CM235" s="261"/>
      <c r="CN235" s="261"/>
      <c r="CO235" s="261"/>
      <c r="CP235" s="261"/>
      <c r="CQ235" s="261"/>
      <c r="CR235" s="261"/>
      <c r="CS235" s="261"/>
      <c r="CT235" s="261"/>
      <c r="CU235" s="261"/>
      <c r="CV235" s="261"/>
      <c r="CW235" s="261"/>
      <c r="CX235" s="261"/>
      <c r="CY235" s="261"/>
      <c r="CZ235" s="261"/>
      <c r="DA235" s="261"/>
      <c r="DB235" s="261"/>
      <c r="DC235" s="261"/>
      <c r="DD235" s="261"/>
      <c r="DE235" s="261"/>
      <c r="DF235" s="261"/>
      <c r="DG235" s="261"/>
      <c r="DH235" s="261"/>
      <c r="DI235" s="261"/>
      <c r="DJ235" s="261"/>
      <c r="DK235" s="261"/>
      <c r="DL235" s="261"/>
    </row>
    <row r="236" spans="1:116" x14ac:dyDescent="0.25">
      <c r="A236" s="261"/>
      <c r="B236" s="261"/>
      <c r="C236" s="261"/>
      <c r="D236" s="261"/>
      <c r="E236" s="261"/>
      <c r="F236" s="261"/>
      <c r="G236" s="261"/>
      <c r="H236" s="261"/>
      <c r="I236" s="261"/>
      <c r="J236" s="261"/>
      <c r="K236" s="261"/>
      <c r="L236" s="261"/>
      <c r="M236" s="261"/>
      <c r="N236" s="261"/>
      <c r="O236" s="261"/>
      <c r="P236" s="261"/>
      <c r="Q236" s="261"/>
      <c r="R236" s="261"/>
      <c r="S236" s="261"/>
      <c r="T236" s="261"/>
      <c r="U236" s="261"/>
      <c r="V236" s="261"/>
      <c r="W236" s="261"/>
      <c r="X236" s="261"/>
      <c r="Y236" s="261"/>
      <c r="Z236" s="261"/>
      <c r="AA236" s="261"/>
      <c r="AB236" s="261"/>
      <c r="AC236" s="261"/>
      <c r="AD236" s="261"/>
      <c r="AE236" s="261"/>
      <c r="AF236" s="261"/>
      <c r="AG236" s="261"/>
      <c r="AH236" s="261"/>
      <c r="AI236" s="261"/>
      <c r="AJ236" s="261"/>
      <c r="AK236" s="261"/>
      <c r="AL236" s="261"/>
      <c r="AM236" s="261"/>
      <c r="AN236" s="261"/>
      <c r="AO236" s="261"/>
      <c r="AP236" s="261"/>
      <c r="AQ236" s="261"/>
      <c r="AR236" s="261"/>
      <c r="AS236" s="261"/>
      <c r="AT236" s="261"/>
      <c r="AU236" s="261"/>
      <c r="AV236" s="261"/>
      <c r="AW236" s="261"/>
      <c r="AX236" s="261"/>
      <c r="AY236" s="261"/>
      <c r="AZ236" s="261"/>
      <c r="BA236" s="261"/>
      <c r="BB236" s="261"/>
      <c r="BC236" s="261"/>
      <c r="BD236" s="261"/>
      <c r="BE236" s="261"/>
      <c r="BF236" s="261"/>
      <c r="BG236" s="261"/>
      <c r="BH236" s="261"/>
      <c r="BI236" s="261"/>
      <c r="BJ236" s="261"/>
      <c r="BK236" s="261"/>
      <c r="BL236" s="261"/>
      <c r="BM236" s="261"/>
      <c r="BN236" s="261"/>
      <c r="BO236" s="261"/>
      <c r="BP236" s="261"/>
      <c r="BQ236" s="261"/>
      <c r="BR236" s="261"/>
      <c r="BS236" s="261"/>
      <c r="BT236" s="261"/>
      <c r="BU236" s="261"/>
      <c r="BV236" s="261"/>
      <c r="BW236" s="261"/>
      <c r="BX236" s="261"/>
      <c r="BY236" s="261"/>
      <c r="BZ236" s="261"/>
      <c r="CA236" s="261"/>
      <c r="CB236" s="261"/>
      <c r="CC236" s="261"/>
      <c r="CD236" s="261"/>
      <c r="CE236" s="261"/>
      <c r="CF236" s="261"/>
      <c r="CG236" s="261"/>
      <c r="CH236" s="261"/>
      <c r="CI236" s="261"/>
      <c r="CJ236" s="261"/>
      <c r="CK236" s="261"/>
      <c r="CL236" s="261"/>
      <c r="CM236" s="261"/>
      <c r="CN236" s="261"/>
      <c r="CO236" s="261"/>
      <c r="CP236" s="261"/>
      <c r="CQ236" s="261"/>
      <c r="CR236" s="261"/>
      <c r="CS236" s="261"/>
      <c r="CT236" s="261"/>
      <c r="CU236" s="261"/>
      <c r="CV236" s="261"/>
      <c r="CW236" s="261"/>
      <c r="CX236" s="261"/>
      <c r="CY236" s="261"/>
      <c r="CZ236" s="261"/>
      <c r="DA236" s="261"/>
      <c r="DB236" s="261"/>
      <c r="DC236" s="261"/>
      <c r="DD236" s="261"/>
      <c r="DE236" s="261"/>
      <c r="DF236" s="261"/>
      <c r="DG236" s="261"/>
      <c r="DH236" s="261"/>
      <c r="DI236" s="261"/>
      <c r="DJ236" s="261"/>
      <c r="DK236" s="261"/>
      <c r="DL236" s="261"/>
    </row>
    <row r="237" spans="1:116" x14ac:dyDescent="0.25">
      <c r="A237" s="261"/>
      <c r="B237" s="261"/>
      <c r="C237" s="261"/>
      <c r="D237" s="261"/>
      <c r="E237" s="261"/>
      <c r="F237" s="261"/>
      <c r="G237" s="261"/>
      <c r="H237" s="261"/>
      <c r="I237" s="261"/>
      <c r="J237" s="261"/>
      <c r="K237" s="261"/>
      <c r="L237" s="261"/>
      <c r="M237" s="261"/>
      <c r="N237" s="261"/>
      <c r="O237" s="261"/>
      <c r="P237" s="261"/>
      <c r="Q237" s="261"/>
      <c r="R237" s="261"/>
      <c r="S237" s="261"/>
      <c r="T237" s="261"/>
      <c r="U237" s="261"/>
      <c r="V237" s="261"/>
      <c r="W237" s="261"/>
      <c r="X237" s="261"/>
      <c r="Y237" s="261"/>
      <c r="Z237" s="261"/>
      <c r="AA237" s="261"/>
      <c r="AB237" s="261"/>
      <c r="AC237" s="261"/>
      <c r="AD237" s="261"/>
      <c r="AE237" s="261"/>
      <c r="AF237" s="261"/>
      <c r="AG237" s="261"/>
      <c r="AH237" s="261"/>
      <c r="AI237" s="261"/>
      <c r="AJ237" s="261"/>
      <c r="AK237" s="261"/>
      <c r="AL237" s="261"/>
      <c r="AM237" s="261"/>
      <c r="AN237" s="261"/>
      <c r="AO237" s="261"/>
      <c r="AP237" s="261"/>
      <c r="AQ237" s="261"/>
      <c r="AR237" s="261"/>
      <c r="AS237" s="261"/>
      <c r="AT237" s="261"/>
      <c r="AU237" s="261"/>
      <c r="AV237" s="261"/>
      <c r="AW237" s="261"/>
      <c r="AX237" s="261"/>
      <c r="AY237" s="261"/>
      <c r="AZ237" s="261"/>
      <c r="BA237" s="261"/>
      <c r="BB237" s="261"/>
      <c r="BC237" s="261"/>
      <c r="BD237" s="261"/>
      <c r="BE237" s="261"/>
      <c r="BF237" s="261"/>
      <c r="BG237" s="261"/>
      <c r="BH237" s="261"/>
      <c r="BI237" s="261"/>
      <c r="BJ237" s="261"/>
      <c r="BK237" s="261"/>
      <c r="BL237" s="261"/>
      <c r="BM237" s="261"/>
      <c r="BN237" s="261"/>
      <c r="BO237" s="261"/>
      <c r="BP237" s="261"/>
      <c r="BQ237" s="261"/>
      <c r="BR237" s="261"/>
      <c r="BS237" s="261"/>
      <c r="BT237" s="261"/>
      <c r="BU237" s="261"/>
      <c r="BV237" s="261"/>
      <c r="BW237" s="261"/>
      <c r="BX237" s="261"/>
      <c r="BY237" s="261"/>
      <c r="BZ237" s="261"/>
      <c r="CA237" s="261"/>
      <c r="CB237" s="261"/>
      <c r="CC237" s="261"/>
      <c r="CD237" s="261"/>
      <c r="CE237" s="261"/>
      <c r="CF237" s="261"/>
      <c r="CG237" s="261"/>
      <c r="CH237" s="261"/>
      <c r="CI237" s="261"/>
      <c r="CJ237" s="261"/>
      <c r="CK237" s="261"/>
      <c r="CL237" s="261"/>
      <c r="CM237" s="261"/>
      <c r="CN237" s="261"/>
      <c r="CO237" s="261"/>
      <c r="CP237" s="261"/>
      <c r="CQ237" s="261"/>
      <c r="CR237" s="261"/>
      <c r="CS237" s="261"/>
      <c r="CT237" s="261"/>
      <c r="CU237" s="261"/>
      <c r="CV237" s="261"/>
      <c r="CW237" s="261"/>
      <c r="CX237" s="261"/>
      <c r="CY237" s="261"/>
      <c r="CZ237" s="261"/>
      <c r="DA237" s="261"/>
      <c r="DB237" s="261"/>
      <c r="DC237" s="261"/>
      <c r="DD237" s="261"/>
      <c r="DE237" s="261"/>
      <c r="DF237" s="261"/>
      <c r="DG237" s="261"/>
      <c r="DH237" s="261"/>
      <c r="DI237" s="261"/>
      <c r="DJ237" s="261"/>
      <c r="DK237" s="261"/>
      <c r="DL237" s="261"/>
    </row>
    <row r="238" spans="1:116" x14ac:dyDescent="0.25">
      <c r="A238" s="261"/>
      <c r="B238" s="261"/>
      <c r="C238" s="261"/>
      <c r="D238" s="261"/>
      <c r="E238" s="261"/>
      <c r="F238" s="261"/>
      <c r="G238" s="261"/>
      <c r="H238" s="261"/>
      <c r="I238" s="261"/>
      <c r="J238" s="261"/>
      <c r="K238" s="261"/>
      <c r="L238" s="261"/>
      <c r="M238" s="261"/>
      <c r="N238" s="261"/>
      <c r="O238" s="261"/>
      <c r="P238" s="261"/>
      <c r="Q238" s="261"/>
      <c r="R238" s="261"/>
      <c r="S238" s="261"/>
      <c r="T238" s="261"/>
      <c r="U238" s="261"/>
      <c r="V238" s="261"/>
      <c r="W238" s="261"/>
      <c r="X238" s="261"/>
      <c r="Y238" s="261"/>
      <c r="Z238" s="261"/>
      <c r="AA238" s="261"/>
      <c r="AB238" s="261"/>
      <c r="AC238" s="261"/>
      <c r="AD238" s="261"/>
      <c r="AE238" s="261"/>
      <c r="AF238" s="261"/>
      <c r="AG238" s="261"/>
      <c r="AH238" s="261"/>
      <c r="AI238" s="261"/>
      <c r="AJ238" s="261"/>
      <c r="AK238" s="261"/>
      <c r="AL238" s="261"/>
      <c r="AM238" s="261"/>
      <c r="AN238" s="261"/>
      <c r="AO238" s="261"/>
      <c r="AP238" s="261"/>
      <c r="AQ238" s="261"/>
      <c r="AR238" s="261"/>
      <c r="AS238" s="261"/>
      <c r="AT238" s="261"/>
      <c r="AU238" s="261"/>
      <c r="AV238" s="261"/>
      <c r="AW238" s="261"/>
      <c r="AX238" s="261"/>
      <c r="AY238" s="261"/>
      <c r="AZ238" s="261"/>
      <c r="BA238" s="261"/>
      <c r="BB238" s="261"/>
      <c r="BC238" s="261"/>
      <c r="BD238" s="261"/>
      <c r="BE238" s="261"/>
      <c r="BF238" s="261"/>
      <c r="BG238" s="261"/>
      <c r="BH238" s="261"/>
      <c r="BI238" s="261"/>
      <c r="BJ238" s="261"/>
      <c r="BK238" s="261"/>
      <c r="BL238" s="261"/>
      <c r="BM238" s="261"/>
      <c r="BN238" s="261"/>
      <c r="BO238" s="261"/>
      <c r="BP238" s="261"/>
      <c r="BQ238" s="261"/>
      <c r="BR238" s="261"/>
      <c r="BS238" s="261"/>
      <c r="BT238" s="261"/>
      <c r="BU238" s="261"/>
      <c r="BV238" s="261"/>
      <c r="BW238" s="261"/>
      <c r="BX238" s="261"/>
      <c r="BY238" s="261"/>
      <c r="BZ238" s="261"/>
      <c r="CA238" s="261"/>
      <c r="CB238" s="261"/>
      <c r="CC238" s="261"/>
      <c r="CD238" s="261"/>
      <c r="CE238" s="261"/>
      <c r="CF238" s="261"/>
      <c r="CG238" s="261"/>
      <c r="CH238" s="261"/>
      <c r="CI238" s="261"/>
      <c r="CJ238" s="261"/>
      <c r="CK238" s="261"/>
      <c r="CL238" s="261"/>
      <c r="CM238" s="261"/>
      <c r="CN238" s="261"/>
      <c r="CO238" s="261"/>
      <c r="CP238" s="261"/>
      <c r="CQ238" s="261"/>
      <c r="CR238" s="261"/>
      <c r="CS238" s="261"/>
      <c r="CT238" s="261"/>
      <c r="CU238" s="261"/>
      <c r="CV238" s="261"/>
      <c r="CW238" s="261"/>
      <c r="CX238" s="261"/>
      <c r="CY238" s="261"/>
      <c r="CZ238" s="261"/>
      <c r="DA238" s="261"/>
      <c r="DB238" s="261"/>
      <c r="DC238" s="261"/>
      <c r="DD238" s="261"/>
      <c r="DE238" s="261"/>
      <c r="DF238" s="261"/>
      <c r="DG238" s="261"/>
      <c r="DH238" s="261"/>
      <c r="DI238" s="261"/>
      <c r="DJ238" s="261"/>
      <c r="DK238" s="261"/>
      <c r="DL238" s="261"/>
    </row>
    <row r="239" spans="1:116" x14ac:dyDescent="0.25">
      <c r="A239" s="261"/>
      <c r="B239" s="261"/>
      <c r="C239" s="261"/>
      <c r="D239" s="261"/>
      <c r="E239" s="261"/>
      <c r="F239" s="261"/>
      <c r="G239" s="261"/>
      <c r="H239" s="261"/>
      <c r="I239" s="261"/>
      <c r="J239" s="261"/>
      <c r="K239" s="261"/>
      <c r="L239" s="261"/>
      <c r="M239" s="261"/>
      <c r="N239" s="261"/>
      <c r="O239" s="261"/>
      <c r="P239" s="261"/>
      <c r="Q239" s="261"/>
      <c r="R239" s="261"/>
      <c r="S239" s="261"/>
      <c r="T239" s="261"/>
      <c r="U239" s="261"/>
      <c r="V239" s="261"/>
      <c r="W239" s="261"/>
      <c r="X239" s="261"/>
      <c r="Y239" s="261"/>
      <c r="Z239" s="261"/>
      <c r="AA239" s="261"/>
      <c r="AB239" s="261"/>
      <c r="AC239" s="261"/>
      <c r="AD239" s="261"/>
      <c r="AE239" s="261"/>
      <c r="AF239" s="261"/>
      <c r="AG239" s="261"/>
      <c r="AH239" s="261"/>
      <c r="AI239" s="261"/>
      <c r="AJ239" s="261"/>
      <c r="AK239" s="261"/>
      <c r="AL239" s="261"/>
      <c r="AM239" s="261"/>
      <c r="AN239" s="261"/>
      <c r="AO239" s="261"/>
      <c r="AP239" s="261"/>
      <c r="AQ239" s="261"/>
      <c r="AR239" s="261"/>
      <c r="AS239" s="261"/>
      <c r="AT239" s="261"/>
      <c r="AU239" s="261"/>
      <c r="AV239" s="261"/>
      <c r="AW239" s="261"/>
      <c r="AX239" s="261"/>
      <c r="AY239" s="261"/>
      <c r="AZ239" s="261"/>
      <c r="BA239" s="261"/>
      <c r="BB239" s="261"/>
      <c r="BC239" s="261"/>
      <c r="BD239" s="261"/>
      <c r="BE239" s="261"/>
      <c r="BF239" s="261"/>
      <c r="BG239" s="261"/>
      <c r="BH239" s="261"/>
      <c r="BI239" s="261"/>
      <c r="BJ239" s="261"/>
      <c r="BK239" s="261"/>
      <c r="BL239" s="261"/>
      <c r="BM239" s="261"/>
      <c r="BN239" s="261"/>
      <c r="BO239" s="261"/>
      <c r="BP239" s="261"/>
      <c r="BQ239" s="261"/>
      <c r="BR239" s="261"/>
      <c r="BS239" s="261"/>
      <c r="BT239" s="261"/>
      <c r="BU239" s="261"/>
      <c r="BV239" s="261"/>
      <c r="BW239" s="261"/>
      <c r="BX239" s="261"/>
      <c r="BY239" s="261"/>
      <c r="BZ239" s="261"/>
      <c r="CA239" s="261"/>
      <c r="CB239" s="261"/>
      <c r="CC239" s="261"/>
      <c r="CD239" s="261"/>
      <c r="CE239" s="261"/>
      <c r="CF239" s="261"/>
      <c r="CG239" s="261"/>
      <c r="CH239" s="261"/>
      <c r="CI239" s="261"/>
      <c r="CJ239" s="261"/>
      <c r="CK239" s="261"/>
      <c r="CL239" s="261"/>
      <c r="CM239" s="261"/>
      <c r="CN239" s="261"/>
      <c r="CO239" s="261"/>
      <c r="CP239" s="261"/>
      <c r="CQ239" s="261"/>
      <c r="CR239" s="261"/>
      <c r="CS239" s="261"/>
      <c r="CT239" s="261"/>
      <c r="CU239" s="261"/>
      <c r="CV239" s="261"/>
      <c r="CW239" s="261"/>
      <c r="CX239" s="261"/>
      <c r="CY239" s="261"/>
      <c r="CZ239" s="261"/>
      <c r="DA239" s="261"/>
      <c r="DB239" s="261"/>
      <c r="DC239" s="261"/>
      <c r="DD239" s="261"/>
      <c r="DE239" s="261"/>
      <c r="DF239" s="261"/>
      <c r="DG239" s="261"/>
      <c r="DH239" s="261"/>
      <c r="DI239" s="261"/>
      <c r="DJ239" s="261"/>
      <c r="DK239" s="261"/>
      <c r="DL239" s="261"/>
    </row>
    <row r="240" spans="1:116" x14ac:dyDescent="0.25">
      <c r="A240" s="261"/>
      <c r="B240" s="261"/>
      <c r="C240" s="261"/>
      <c r="D240" s="261"/>
      <c r="E240" s="261"/>
      <c r="F240" s="261"/>
      <c r="G240" s="261"/>
      <c r="H240" s="261"/>
      <c r="I240" s="261"/>
      <c r="J240" s="261"/>
      <c r="K240" s="261"/>
      <c r="L240" s="261"/>
      <c r="M240" s="261"/>
      <c r="N240" s="261"/>
      <c r="O240" s="261"/>
      <c r="P240" s="261"/>
      <c r="Q240" s="261"/>
      <c r="R240" s="261"/>
      <c r="S240" s="261"/>
      <c r="T240" s="261"/>
      <c r="U240" s="261"/>
      <c r="V240" s="261"/>
      <c r="W240" s="261"/>
      <c r="X240" s="261"/>
      <c r="Y240" s="261"/>
      <c r="Z240" s="261"/>
      <c r="AA240" s="261"/>
      <c r="AB240" s="261"/>
      <c r="AC240" s="261"/>
      <c r="AD240" s="261"/>
      <c r="AE240" s="261"/>
      <c r="AF240" s="261"/>
      <c r="AG240" s="261"/>
      <c r="AH240" s="261"/>
      <c r="AI240" s="261"/>
      <c r="AJ240" s="261"/>
      <c r="AK240" s="261"/>
      <c r="AL240" s="261"/>
      <c r="AM240" s="261"/>
      <c r="AN240" s="261"/>
      <c r="AO240" s="261"/>
      <c r="AP240" s="261"/>
      <c r="AQ240" s="261"/>
      <c r="AR240" s="261"/>
      <c r="AS240" s="261"/>
      <c r="AT240" s="261"/>
      <c r="AU240" s="261"/>
      <c r="AV240" s="261"/>
      <c r="AW240" s="261"/>
      <c r="AX240" s="261"/>
      <c r="AY240" s="261"/>
      <c r="AZ240" s="261"/>
      <c r="BA240" s="261"/>
      <c r="BB240" s="261"/>
      <c r="BC240" s="261"/>
      <c r="BD240" s="261"/>
      <c r="BE240" s="261"/>
      <c r="BF240" s="261"/>
      <c r="BG240" s="261"/>
      <c r="BH240" s="261"/>
      <c r="BI240" s="261"/>
      <c r="BJ240" s="261"/>
      <c r="BK240" s="261"/>
      <c r="BL240" s="261"/>
      <c r="BM240" s="261"/>
      <c r="BN240" s="261"/>
      <c r="BO240" s="261"/>
      <c r="BP240" s="261"/>
      <c r="BQ240" s="261"/>
      <c r="BR240" s="261"/>
      <c r="BS240" s="261"/>
      <c r="BT240" s="261"/>
      <c r="BU240" s="261"/>
      <c r="BV240" s="261"/>
      <c r="BW240" s="261"/>
      <c r="BX240" s="261"/>
      <c r="BY240" s="261"/>
      <c r="BZ240" s="261"/>
      <c r="CA240" s="261"/>
      <c r="CB240" s="261"/>
      <c r="CC240" s="261"/>
      <c r="CD240" s="261"/>
      <c r="CE240" s="261"/>
      <c r="CF240" s="261"/>
      <c r="CG240" s="261"/>
      <c r="CH240" s="261"/>
      <c r="CI240" s="261"/>
      <c r="CJ240" s="261"/>
      <c r="CK240" s="261"/>
      <c r="CL240" s="261"/>
      <c r="CM240" s="261"/>
      <c r="CN240" s="261"/>
      <c r="CO240" s="261"/>
      <c r="CP240" s="261"/>
      <c r="CQ240" s="261"/>
      <c r="CR240" s="261"/>
      <c r="CS240" s="261"/>
      <c r="CT240" s="261"/>
      <c r="CU240" s="261"/>
      <c r="CV240" s="261"/>
      <c r="CW240" s="261"/>
      <c r="CX240" s="261"/>
      <c r="CY240" s="261"/>
      <c r="CZ240" s="261"/>
      <c r="DA240" s="261"/>
      <c r="DB240" s="261"/>
      <c r="DC240" s="261"/>
      <c r="DD240" s="261"/>
      <c r="DE240" s="261"/>
      <c r="DF240" s="261"/>
      <c r="DG240" s="261"/>
      <c r="DH240" s="261"/>
      <c r="DI240" s="261"/>
      <c r="DJ240" s="261"/>
      <c r="DK240" s="261"/>
      <c r="DL240" s="261"/>
    </row>
    <row r="241" spans="1:116" x14ac:dyDescent="0.25">
      <c r="A241" s="261"/>
      <c r="B241" s="261"/>
      <c r="C241" s="261"/>
      <c r="D241" s="261"/>
      <c r="E241" s="261"/>
      <c r="F241" s="261"/>
      <c r="G241" s="261"/>
      <c r="H241" s="261"/>
      <c r="I241" s="261"/>
      <c r="J241" s="261"/>
      <c r="K241" s="261"/>
      <c r="L241" s="261"/>
      <c r="M241" s="261"/>
      <c r="N241" s="261"/>
      <c r="O241" s="261"/>
      <c r="P241" s="261"/>
      <c r="Q241" s="261"/>
      <c r="R241" s="261"/>
      <c r="S241" s="261"/>
      <c r="T241" s="261"/>
      <c r="U241" s="261"/>
      <c r="V241" s="261"/>
      <c r="W241" s="261"/>
      <c r="X241" s="261"/>
      <c r="Y241" s="261"/>
      <c r="Z241" s="261"/>
      <c r="AA241" s="261"/>
      <c r="AB241" s="261"/>
      <c r="AC241" s="261"/>
      <c r="AD241" s="261"/>
      <c r="AE241" s="261"/>
      <c r="AF241" s="261"/>
      <c r="AG241" s="261"/>
      <c r="AH241" s="261"/>
      <c r="AI241" s="261"/>
      <c r="AJ241" s="261"/>
      <c r="AK241" s="261"/>
      <c r="AL241" s="261"/>
      <c r="AM241" s="261"/>
      <c r="AN241" s="261"/>
      <c r="AO241" s="261"/>
      <c r="AP241" s="261"/>
      <c r="AQ241" s="261"/>
      <c r="AR241" s="261"/>
      <c r="AS241" s="261"/>
      <c r="AT241" s="261"/>
      <c r="AU241" s="261"/>
      <c r="AV241" s="261"/>
      <c r="AW241" s="261"/>
      <c r="AX241" s="261"/>
      <c r="AY241" s="261"/>
      <c r="AZ241" s="261"/>
      <c r="BA241" s="261"/>
      <c r="BB241" s="261"/>
      <c r="BC241" s="261"/>
      <c r="BD241" s="261"/>
      <c r="BE241" s="261"/>
      <c r="BF241" s="261"/>
      <c r="BG241" s="261"/>
      <c r="BH241" s="261"/>
      <c r="BI241" s="261"/>
      <c r="BJ241" s="261"/>
      <c r="BK241" s="261"/>
      <c r="BL241" s="261"/>
      <c r="BM241" s="261"/>
      <c r="BN241" s="261"/>
      <c r="BO241" s="261"/>
      <c r="BP241" s="261"/>
      <c r="BQ241" s="261"/>
      <c r="BR241" s="261"/>
      <c r="BS241" s="261"/>
      <c r="BT241" s="261"/>
      <c r="BU241" s="261"/>
      <c r="BV241" s="261"/>
      <c r="BW241" s="261"/>
      <c r="BX241" s="261"/>
      <c r="BY241" s="261"/>
      <c r="BZ241" s="261"/>
      <c r="CA241" s="261"/>
      <c r="CB241" s="261"/>
      <c r="CC241" s="261"/>
      <c r="CD241" s="261"/>
      <c r="CE241" s="261"/>
      <c r="CF241" s="261"/>
      <c r="CG241" s="261"/>
      <c r="CH241" s="261"/>
      <c r="CI241" s="261"/>
      <c r="CJ241" s="261"/>
      <c r="CK241" s="261"/>
      <c r="CL241" s="261"/>
      <c r="CM241" s="261"/>
      <c r="CN241" s="261"/>
      <c r="CO241" s="261"/>
      <c r="CP241" s="261"/>
      <c r="CQ241" s="261"/>
      <c r="CR241" s="261"/>
      <c r="CS241" s="261"/>
      <c r="CT241" s="261"/>
      <c r="CU241" s="261"/>
      <c r="CV241" s="261"/>
      <c r="CW241" s="261"/>
      <c r="CX241" s="261"/>
      <c r="CY241" s="261"/>
      <c r="CZ241" s="261"/>
      <c r="DA241" s="261"/>
      <c r="DB241" s="261"/>
      <c r="DC241" s="261"/>
      <c r="DD241" s="261"/>
      <c r="DE241" s="261"/>
      <c r="DF241" s="261"/>
      <c r="DG241" s="261"/>
      <c r="DH241" s="261"/>
      <c r="DI241" s="261"/>
      <c r="DJ241" s="261"/>
      <c r="DK241" s="261"/>
      <c r="DL241" s="261"/>
    </row>
    <row r="242" spans="1:116" x14ac:dyDescent="0.25">
      <c r="A242" s="261"/>
      <c r="B242" s="261"/>
      <c r="C242" s="261"/>
      <c r="D242" s="261"/>
      <c r="E242" s="261"/>
      <c r="F242" s="261"/>
      <c r="G242" s="261"/>
      <c r="H242" s="261"/>
      <c r="I242" s="261"/>
      <c r="J242" s="261"/>
      <c r="K242" s="261"/>
      <c r="L242" s="261"/>
      <c r="M242" s="261"/>
      <c r="N242" s="261"/>
      <c r="O242" s="261"/>
      <c r="P242" s="261"/>
      <c r="Q242" s="261"/>
      <c r="R242" s="261"/>
      <c r="S242" s="261"/>
      <c r="T242" s="261"/>
      <c r="U242" s="261"/>
      <c r="V242" s="261"/>
      <c r="W242" s="261"/>
      <c r="X242" s="261"/>
      <c r="Y242" s="261"/>
      <c r="Z242" s="261"/>
      <c r="AA242" s="261"/>
      <c r="AB242" s="261"/>
      <c r="AC242" s="261"/>
      <c r="AD242" s="261"/>
      <c r="AE242" s="261"/>
      <c r="AF242" s="261"/>
      <c r="AG242" s="261"/>
      <c r="AH242" s="261"/>
      <c r="AI242" s="261"/>
      <c r="AJ242" s="261"/>
      <c r="AK242" s="261"/>
      <c r="AL242" s="261"/>
      <c r="AM242" s="261"/>
      <c r="AN242" s="261"/>
      <c r="AO242" s="261"/>
      <c r="AP242" s="261"/>
      <c r="AQ242" s="261"/>
      <c r="AR242" s="261"/>
      <c r="AS242" s="261"/>
      <c r="AT242" s="261"/>
      <c r="AU242" s="261"/>
      <c r="AV242" s="261"/>
      <c r="AW242" s="261"/>
      <c r="AX242" s="261"/>
      <c r="AY242" s="261"/>
      <c r="AZ242" s="261"/>
      <c r="BA242" s="261"/>
      <c r="BB242" s="261"/>
      <c r="BC242" s="261"/>
      <c r="BD242" s="261"/>
      <c r="BE242" s="261"/>
      <c r="BF242" s="261"/>
      <c r="BG242" s="261"/>
      <c r="BH242" s="261"/>
      <c r="BI242" s="261"/>
      <c r="BJ242" s="261"/>
      <c r="BK242" s="261"/>
      <c r="BL242" s="261"/>
      <c r="BM242" s="261"/>
      <c r="BN242" s="261"/>
      <c r="BO242" s="261"/>
      <c r="BP242" s="261"/>
      <c r="BQ242" s="261"/>
      <c r="BR242" s="261"/>
      <c r="BS242" s="261"/>
      <c r="BT242" s="261"/>
      <c r="BU242" s="261"/>
      <c r="BV242" s="261"/>
      <c r="BW242" s="261"/>
      <c r="BX242" s="261"/>
      <c r="BY242" s="261"/>
      <c r="BZ242" s="261"/>
      <c r="CA242" s="261"/>
      <c r="CB242" s="261"/>
      <c r="CC242" s="261"/>
      <c r="CD242" s="261"/>
      <c r="CE242" s="261"/>
      <c r="CF242" s="261"/>
      <c r="CG242" s="261"/>
      <c r="CH242" s="261"/>
      <c r="CI242" s="261"/>
      <c r="CJ242" s="261"/>
      <c r="CK242" s="261"/>
      <c r="CL242" s="261"/>
      <c r="CM242" s="261"/>
      <c r="CN242" s="261"/>
      <c r="CO242" s="261"/>
      <c r="CP242" s="261"/>
      <c r="CQ242" s="261"/>
      <c r="CR242" s="261"/>
      <c r="CS242" s="261"/>
      <c r="CT242" s="261"/>
      <c r="CU242" s="261"/>
      <c r="CV242" s="261"/>
      <c r="CW242" s="261"/>
      <c r="CX242" s="261"/>
      <c r="CY242" s="261"/>
      <c r="CZ242" s="261"/>
      <c r="DA242" s="261"/>
      <c r="DB242" s="261"/>
      <c r="DC242" s="261"/>
      <c r="DD242" s="261"/>
      <c r="DE242" s="261"/>
      <c r="DF242" s="261"/>
      <c r="DG242" s="261"/>
      <c r="DH242" s="261"/>
      <c r="DI242" s="261"/>
      <c r="DJ242" s="261"/>
      <c r="DK242" s="261"/>
      <c r="DL242" s="261"/>
    </row>
    <row r="243" spans="1:116" x14ac:dyDescent="0.25">
      <c r="A243" s="261"/>
      <c r="B243" s="261"/>
      <c r="C243" s="261"/>
      <c r="D243" s="261"/>
      <c r="E243" s="261"/>
      <c r="F243" s="261"/>
      <c r="G243" s="261"/>
      <c r="H243" s="261"/>
      <c r="I243" s="261"/>
      <c r="J243" s="261"/>
      <c r="K243" s="261"/>
      <c r="L243" s="261"/>
      <c r="M243" s="261"/>
      <c r="N243" s="261"/>
      <c r="O243" s="261"/>
      <c r="P243" s="261"/>
      <c r="Q243" s="261"/>
      <c r="R243" s="261"/>
      <c r="S243" s="261"/>
      <c r="T243" s="261"/>
      <c r="U243" s="261"/>
      <c r="V243" s="261"/>
      <c r="W243" s="261"/>
      <c r="X243" s="261"/>
      <c r="Y243" s="261"/>
      <c r="Z243" s="261"/>
      <c r="AA243" s="261"/>
      <c r="AB243" s="261"/>
      <c r="AC243" s="261"/>
      <c r="AD243" s="261"/>
      <c r="AE243" s="261"/>
      <c r="AF243" s="261"/>
      <c r="AG243" s="261"/>
      <c r="AH243" s="261"/>
      <c r="AI243" s="261"/>
      <c r="AJ243" s="261"/>
      <c r="AK243" s="261"/>
      <c r="AL243" s="261"/>
      <c r="AM243" s="261"/>
      <c r="AN243" s="261"/>
      <c r="AO243" s="261"/>
      <c r="AP243" s="261"/>
      <c r="AQ243" s="261"/>
      <c r="AR243" s="261"/>
      <c r="AS243" s="261"/>
      <c r="AT243" s="261"/>
      <c r="AU243" s="261"/>
      <c r="AV243" s="261"/>
      <c r="AW243" s="261"/>
      <c r="AX243" s="261"/>
      <c r="AY243" s="261"/>
      <c r="AZ243" s="261"/>
      <c r="BA243" s="261"/>
      <c r="BB243" s="261"/>
      <c r="BC243" s="261"/>
      <c r="BD243" s="261"/>
      <c r="BE243" s="261"/>
      <c r="BF243" s="261"/>
      <c r="BG243" s="261"/>
      <c r="BH243" s="261"/>
      <c r="BI243" s="261"/>
      <c r="BJ243" s="261"/>
      <c r="BK243" s="261"/>
      <c r="BL243" s="261"/>
      <c r="BM243" s="261"/>
      <c r="BN243" s="261"/>
      <c r="BO243" s="261"/>
      <c r="BP243" s="261"/>
      <c r="BQ243" s="261"/>
      <c r="BR243" s="261"/>
      <c r="BS243" s="261"/>
      <c r="BT243" s="261"/>
      <c r="BU243" s="261"/>
      <c r="BV243" s="261"/>
      <c r="BW243" s="261"/>
      <c r="BX243" s="261"/>
      <c r="BY243" s="261"/>
      <c r="BZ243" s="261"/>
      <c r="CA243" s="261"/>
      <c r="CB243" s="261"/>
      <c r="CC243" s="261"/>
      <c r="CD243" s="261"/>
      <c r="CE243" s="261"/>
      <c r="CF243" s="261"/>
      <c r="CG243" s="261"/>
      <c r="CH243" s="261"/>
      <c r="CI243" s="261"/>
      <c r="CJ243" s="261"/>
      <c r="CK243" s="261"/>
      <c r="CL243" s="261"/>
      <c r="CM243" s="261"/>
      <c r="CN243" s="261"/>
      <c r="CO243" s="261"/>
      <c r="CP243" s="261"/>
      <c r="CQ243" s="261"/>
      <c r="CR243" s="261"/>
      <c r="CS243" s="261"/>
      <c r="CT243" s="261"/>
      <c r="CU243" s="261"/>
      <c r="CV243" s="261"/>
      <c r="CW243" s="261"/>
      <c r="CX243" s="261"/>
      <c r="CY243" s="261"/>
      <c r="CZ243" s="261"/>
      <c r="DA243" s="261"/>
      <c r="DB243" s="261"/>
      <c r="DC243" s="261"/>
      <c r="DD243" s="261"/>
      <c r="DE243" s="261"/>
      <c r="DF243" s="261"/>
      <c r="DG243" s="261"/>
      <c r="DH243" s="261"/>
      <c r="DI243" s="261"/>
      <c r="DJ243" s="261"/>
      <c r="DK243" s="261"/>
      <c r="DL243" s="261"/>
    </row>
    <row r="244" spans="1:116" x14ac:dyDescent="0.25">
      <c r="A244" s="261"/>
      <c r="B244" s="261"/>
      <c r="C244" s="261"/>
      <c r="D244" s="261"/>
      <c r="E244" s="261"/>
      <c r="F244" s="261"/>
      <c r="G244" s="261"/>
      <c r="H244" s="261"/>
      <c r="I244" s="261"/>
      <c r="J244" s="261"/>
      <c r="K244" s="261"/>
      <c r="L244" s="261"/>
      <c r="M244" s="261"/>
      <c r="N244" s="261"/>
      <c r="O244" s="261"/>
      <c r="P244" s="261"/>
      <c r="Q244" s="261"/>
      <c r="R244" s="261"/>
      <c r="S244" s="261"/>
      <c r="T244" s="261"/>
      <c r="U244" s="261"/>
      <c r="V244" s="261"/>
      <c r="W244" s="261"/>
      <c r="X244" s="261"/>
      <c r="Y244" s="261"/>
      <c r="Z244" s="261"/>
      <c r="AA244" s="261"/>
      <c r="AB244" s="261"/>
      <c r="AC244" s="261"/>
      <c r="AD244" s="261"/>
      <c r="AE244" s="261"/>
      <c r="AF244" s="261"/>
      <c r="AG244" s="261"/>
      <c r="AH244" s="261"/>
      <c r="AI244" s="261"/>
      <c r="AJ244" s="261"/>
      <c r="AK244" s="261"/>
      <c r="AL244" s="261"/>
      <c r="AM244" s="261"/>
      <c r="AN244" s="261"/>
      <c r="AO244" s="261"/>
      <c r="AP244" s="261"/>
      <c r="AQ244" s="261"/>
      <c r="AR244" s="261"/>
      <c r="AS244" s="261"/>
      <c r="AT244" s="261"/>
      <c r="AU244" s="261"/>
      <c r="AV244" s="261"/>
      <c r="AW244" s="261"/>
      <c r="AX244" s="261"/>
      <c r="AY244" s="261"/>
      <c r="AZ244" s="261"/>
      <c r="BA244" s="261"/>
      <c r="BB244" s="261"/>
      <c r="BC244" s="261"/>
      <c r="BD244" s="261"/>
      <c r="BE244" s="261"/>
      <c r="BF244" s="261"/>
      <c r="BG244" s="261"/>
      <c r="BH244" s="261"/>
      <c r="BI244" s="261"/>
      <c r="BJ244" s="261"/>
      <c r="BK244" s="261"/>
      <c r="BL244" s="261"/>
      <c r="BM244" s="261"/>
      <c r="BN244" s="261"/>
      <c r="BO244" s="261"/>
      <c r="BP244" s="261"/>
      <c r="BQ244" s="261"/>
      <c r="BR244" s="261"/>
      <c r="BS244" s="261"/>
      <c r="BT244" s="261"/>
      <c r="BU244" s="261"/>
      <c r="BV244" s="261"/>
      <c r="BW244" s="261"/>
      <c r="BX244" s="261"/>
      <c r="BY244" s="261"/>
      <c r="BZ244" s="261"/>
      <c r="CA244" s="261"/>
      <c r="CB244" s="261"/>
      <c r="CC244" s="261"/>
      <c r="CD244" s="261"/>
      <c r="CE244" s="261"/>
      <c r="CF244" s="261"/>
      <c r="CG244" s="261"/>
      <c r="CH244" s="261"/>
      <c r="CI244" s="261"/>
      <c r="CJ244" s="261"/>
      <c r="CK244" s="261"/>
      <c r="CL244" s="261"/>
      <c r="CM244" s="261"/>
      <c r="CN244" s="261"/>
      <c r="CO244" s="261"/>
      <c r="CP244" s="261"/>
      <c r="CQ244" s="261"/>
      <c r="CR244" s="261"/>
      <c r="CS244" s="261"/>
      <c r="CT244" s="261"/>
      <c r="CU244" s="261"/>
      <c r="CV244" s="261"/>
      <c r="CW244" s="261"/>
      <c r="CX244" s="261"/>
      <c r="CY244" s="261"/>
      <c r="CZ244" s="261"/>
      <c r="DA244" s="261"/>
      <c r="DB244" s="261"/>
      <c r="DC244" s="261"/>
      <c r="DD244" s="261"/>
      <c r="DE244" s="261"/>
      <c r="DF244" s="261"/>
      <c r="DG244" s="261"/>
      <c r="DH244" s="261"/>
      <c r="DI244" s="261"/>
      <c r="DJ244" s="261"/>
      <c r="DK244" s="261"/>
      <c r="DL244" s="261"/>
    </row>
    <row r="245" spans="1:116" x14ac:dyDescent="0.25">
      <c r="A245" s="261"/>
      <c r="B245" s="261"/>
      <c r="C245" s="261"/>
      <c r="D245" s="261"/>
      <c r="E245" s="261"/>
      <c r="F245" s="261"/>
      <c r="G245" s="261"/>
      <c r="H245" s="261"/>
      <c r="I245" s="261"/>
      <c r="J245" s="261"/>
      <c r="K245" s="261"/>
      <c r="L245" s="261"/>
      <c r="M245" s="261"/>
      <c r="N245" s="261"/>
      <c r="O245" s="261"/>
      <c r="P245" s="261"/>
      <c r="Q245" s="261"/>
      <c r="R245" s="261"/>
      <c r="S245" s="261"/>
      <c r="T245" s="261"/>
      <c r="U245" s="261"/>
      <c r="V245" s="261"/>
      <c r="W245" s="261"/>
      <c r="X245" s="261"/>
      <c r="Y245" s="261"/>
      <c r="Z245" s="261"/>
      <c r="AA245" s="261"/>
      <c r="AB245" s="261"/>
      <c r="AC245" s="261"/>
      <c r="AD245" s="261"/>
      <c r="AE245" s="261"/>
      <c r="AF245" s="261"/>
      <c r="AG245" s="261"/>
      <c r="AH245" s="261"/>
      <c r="AI245" s="261"/>
      <c r="AJ245" s="261"/>
      <c r="AK245" s="261"/>
      <c r="AL245" s="261"/>
      <c r="AM245" s="261"/>
      <c r="AN245" s="261"/>
      <c r="AO245" s="261"/>
      <c r="AP245" s="261"/>
      <c r="AQ245" s="261"/>
      <c r="AR245" s="261"/>
      <c r="AS245" s="261"/>
      <c r="AT245" s="261"/>
      <c r="AU245" s="261"/>
      <c r="AV245" s="261"/>
      <c r="AW245" s="261"/>
      <c r="AX245" s="261"/>
      <c r="AY245" s="261"/>
      <c r="AZ245" s="261"/>
      <c r="BA245" s="261"/>
      <c r="BB245" s="261"/>
      <c r="BC245" s="261"/>
      <c r="BD245" s="261"/>
      <c r="BE245" s="261"/>
      <c r="BF245" s="261"/>
      <c r="BG245" s="261"/>
      <c r="BH245" s="261"/>
      <c r="BI245" s="261"/>
      <c r="BJ245" s="261"/>
      <c r="BK245" s="261"/>
      <c r="BL245" s="261"/>
      <c r="BM245" s="261"/>
      <c r="BN245" s="261"/>
      <c r="BO245" s="261"/>
      <c r="BP245" s="261"/>
      <c r="BQ245" s="261"/>
      <c r="BR245" s="261"/>
      <c r="BS245" s="261"/>
      <c r="BT245" s="261"/>
      <c r="BU245" s="261"/>
      <c r="BV245" s="261"/>
      <c r="BW245" s="261"/>
      <c r="BX245" s="261"/>
      <c r="BY245" s="261"/>
      <c r="BZ245" s="261"/>
      <c r="CA245" s="261"/>
      <c r="CB245" s="261"/>
      <c r="CC245" s="261"/>
      <c r="CD245" s="261"/>
      <c r="CE245" s="261"/>
      <c r="CF245" s="261"/>
      <c r="CG245" s="261"/>
      <c r="CH245" s="261"/>
      <c r="CI245" s="261"/>
      <c r="CJ245" s="261"/>
      <c r="CK245" s="261"/>
      <c r="CL245" s="261"/>
      <c r="CM245" s="261"/>
      <c r="CN245" s="261"/>
      <c r="CO245" s="261"/>
      <c r="CP245" s="261"/>
      <c r="CQ245" s="261"/>
      <c r="CR245" s="261"/>
      <c r="CS245" s="261"/>
      <c r="CT245" s="261"/>
      <c r="CU245" s="261"/>
      <c r="CV245" s="261"/>
      <c r="CW245" s="261"/>
      <c r="CX245" s="261"/>
      <c r="CY245" s="261"/>
      <c r="CZ245" s="261"/>
      <c r="DA245" s="261"/>
      <c r="DB245" s="261"/>
      <c r="DC245" s="261"/>
      <c r="DD245" s="261"/>
      <c r="DE245" s="261"/>
      <c r="DF245" s="261"/>
      <c r="DG245" s="261"/>
      <c r="DH245" s="261"/>
      <c r="DI245" s="261"/>
      <c r="DJ245" s="261"/>
      <c r="DK245" s="261"/>
      <c r="DL245" s="261"/>
    </row>
    <row r="246" spans="1:116" x14ac:dyDescent="0.25">
      <c r="A246" s="261"/>
      <c r="B246" s="261"/>
      <c r="C246" s="261"/>
      <c r="D246" s="261"/>
      <c r="E246" s="261"/>
      <c r="F246" s="261"/>
      <c r="G246" s="261"/>
      <c r="H246" s="261"/>
      <c r="I246" s="261"/>
      <c r="J246" s="261"/>
      <c r="K246" s="261"/>
      <c r="L246" s="261"/>
      <c r="M246" s="261"/>
      <c r="N246" s="261"/>
      <c r="O246" s="261"/>
      <c r="P246" s="261"/>
      <c r="Q246" s="261"/>
      <c r="R246" s="261"/>
      <c r="S246" s="261"/>
      <c r="T246" s="261"/>
      <c r="U246" s="261"/>
      <c r="V246" s="261"/>
      <c r="W246" s="261"/>
      <c r="X246" s="261"/>
      <c r="Y246" s="261"/>
      <c r="Z246" s="261"/>
      <c r="AA246" s="261"/>
      <c r="AB246" s="261"/>
      <c r="AC246" s="261"/>
      <c r="AD246" s="261"/>
      <c r="AE246" s="261"/>
      <c r="AF246" s="261"/>
      <c r="AG246" s="261"/>
      <c r="AH246" s="261"/>
      <c r="AI246" s="261"/>
      <c r="AJ246" s="261"/>
      <c r="AK246" s="261"/>
      <c r="AL246" s="261"/>
      <c r="AM246" s="261"/>
      <c r="AN246" s="261"/>
      <c r="AO246" s="261"/>
      <c r="AP246" s="261"/>
      <c r="AQ246" s="261"/>
      <c r="AR246" s="261"/>
      <c r="AS246" s="261"/>
      <c r="AT246" s="261"/>
      <c r="AU246" s="261"/>
      <c r="AV246" s="261"/>
      <c r="AW246" s="261"/>
      <c r="AX246" s="261"/>
      <c r="AY246" s="261"/>
      <c r="AZ246" s="261"/>
      <c r="BA246" s="261"/>
      <c r="BB246" s="261"/>
      <c r="BC246" s="261"/>
      <c r="BD246" s="261"/>
      <c r="BE246" s="261"/>
      <c r="BF246" s="261"/>
      <c r="BG246" s="261"/>
      <c r="BH246" s="261"/>
      <c r="BI246" s="261"/>
      <c r="BJ246" s="261"/>
      <c r="BK246" s="261"/>
      <c r="BL246" s="261"/>
      <c r="BM246" s="261"/>
      <c r="BN246" s="261"/>
      <c r="BO246" s="261"/>
      <c r="BP246" s="261"/>
      <c r="BQ246" s="261"/>
      <c r="BR246" s="261"/>
      <c r="BS246" s="261"/>
      <c r="BT246" s="261"/>
      <c r="BU246" s="261"/>
      <c r="BV246" s="261"/>
      <c r="BW246" s="261"/>
      <c r="BX246" s="261"/>
      <c r="BY246" s="261"/>
      <c r="BZ246" s="261"/>
      <c r="CA246" s="261"/>
      <c r="CB246" s="261"/>
      <c r="CC246" s="261"/>
      <c r="CD246" s="261"/>
      <c r="CE246" s="261"/>
      <c r="CF246" s="261"/>
      <c r="CG246" s="261"/>
      <c r="CH246" s="261"/>
      <c r="CI246" s="261"/>
      <c r="CJ246" s="261"/>
      <c r="CK246" s="261"/>
      <c r="CL246" s="261"/>
      <c r="CM246" s="261"/>
      <c r="CN246" s="261"/>
      <c r="CO246" s="261"/>
      <c r="CP246" s="261"/>
      <c r="CQ246" s="261"/>
      <c r="CR246" s="261"/>
      <c r="CS246" s="261"/>
      <c r="CT246" s="261"/>
      <c r="CU246" s="261"/>
      <c r="CV246" s="261"/>
      <c r="CW246" s="261"/>
      <c r="CX246" s="261"/>
      <c r="CY246" s="261"/>
      <c r="CZ246" s="261"/>
      <c r="DA246" s="261"/>
      <c r="DB246" s="261"/>
      <c r="DC246" s="261"/>
      <c r="DD246" s="261"/>
      <c r="DE246" s="261"/>
      <c r="DF246" s="261"/>
      <c r="DG246" s="261"/>
      <c r="DH246" s="261"/>
      <c r="DI246" s="261"/>
      <c r="DJ246" s="261"/>
      <c r="DK246" s="261"/>
      <c r="DL246" s="261"/>
    </row>
    <row r="247" spans="1:116" x14ac:dyDescent="0.25">
      <c r="A247" s="261"/>
      <c r="B247" s="261"/>
      <c r="C247" s="261"/>
      <c r="D247" s="261"/>
      <c r="E247" s="261"/>
      <c r="F247" s="261"/>
      <c r="G247" s="261"/>
      <c r="H247" s="261"/>
      <c r="I247" s="261"/>
      <c r="J247" s="261"/>
      <c r="K247" s="261"/>
      <c r="L247" s="261"/>
      <c r="M247" s="261"/>
      <c r="N247" s="261"/>
      <c r="O247" s="261"/>
      <c r="P247" s="261"/>
      <c r="Q247" s="261"/>
      <c r="R247" s="261"/>
      <c r="S247" s="261"/>
      <c r="T247" s="261"/>
      <c r="U247" s="261"/>
      <c r="V247" s="261"/>
      <c r="W247" s="261"/>
      <c r="X247" s="261"/>
      <c r="Y247" s="261"/>
      <c r="Z247" s="261"/>
      <c r="AA247" s="261"/>
      <c r="AB247" s="261"/>
      <c r="AC247" s="261"/>
      <c r="AD247" s="261"/>
      <c r="AE247" s="261"/>
      <c r="AF247" s="261"/>
      <c r="AG247" s="261"/>
      <c r="AH247" s="261"/>
      <c r="AI247" s="261"/>
      <c r="AJ247" s="261"/>
      <c r="AK247" s="261"/>
      <c r="AL247" s="261"/>
      <c r="AM247" s="261"/>
      <c r="AN247" s="261"/>
      <c r="AO247" s="261"/>
      <c r="AP247" s="261"/>
      <c r="AQ247" s="261"/>
      <c r="AR247" s="261"/>
      <c r="AS247" s="261"/>
      <c r="AT247" s="261"/>
      <c r="AU247" s="261"/>
      <c r="AV247" s="261"/>
      <c r="AW247" s="261"/>
      <c r="AX247" s="261"/>
      <c r="AY247" s="261"/>
      <c r="AZ247" s="261"/>
      <c r="BA247" s="261"/>
      <c r="BB247" s="261"/>
      <c r="BC247" s="261"/>
      <c r="BD247" s="261"/>
      <c r="BE247" s="261"/>
      <c r="BF247" s="261"/>
      <c r="BG247" s="261"/>
      <c r="BH247" s="261"/>
      <c r="BI247" s="261"/>
      <c r="BJ247" s="261"/>
      <c r="BK247" s="261"/>
      <c r="BL247" s="261"/>
      <c r="BM247" s="261"/>
      <c r="BN247" s="261"/>
      <c r="BO247" s="261"/>
      <c r="BP247" s="261"/>
      <c r="BQ247" s="261"/>
      <c r="BR247" s="261"/>
      <c r="BS247" s="261"/>
      <c r="BT247" s="261"/>
      <c r="BU247" s="261"/>
      <c r="BV247" s="261"/>
      <c r="BW247" s="261"/>
      <c r="BX247" s="261"/>
      <c r="BY247" s="261"/>
      <c r="BZ247" s="261"/>
      <c r="CA247" s="261"/>
      <c r="CB247" s="261"/>
      <c r="CC247" s="261"/>
      <c r="CD247" s="261"/>
      <c r="CE247" s="261"/>
      <c r="CF247" s="261"/>
      <c r="CG247" s="261"/>
      <c r="CH247" s="261"/>
      <c r="CI247" s="261"/>
      <c r="CJ247" s="261"/>
      <c r="CK247" s="261"/>
      <c r="CL247" s="261"/>
      <c r="CM247" s="261"/>
      <c r="CN247" s="261"/>
      <c r="CO247" s="261"/>
      <c r="CP247" s="261"/>
      <c r="CQ247" s="261"/>
      <c r="CR247" s="261"/>
      <c r="CS247" s="261"/>
      <c r="CT247" s="261"/>
      <c r="CU247" s="261"/>
      <c r="CV247" s="261"/>
      <c r="CW247" s="261"/>
      <c r="CX247" s="261"/>
      <c r="CY247" s="261"/>
      <c r="CZ247" s="261"/>
      <c r="DA247" s="261"/>
      <c r="DB247" s="261"/>
      <c r="DC247" s="261"/>
      <c r="DD247" s="261"/>
      <c r="DE247" s="261"/>
      <c r="DF247" s="261"/>
      <c r="DG247" s="261"/>
      <c r="DH247" s="261"/>
      <c r="DI247" s="261"/>
      <c r="DJ247" s="261"/>
      <c r="DK247" s="261"/>
      <c r="DL247" s="261"/>
    </row>
    <row r="248" spans="1:116" x14ac:dyDescent="0.25">
      <c r="A248" s="261"/>
      <c r="B248" s="261"/>
      <c r="C248" s="261"/>
      <c r="D248" s="261"/>
      <c r="E248" s="261"/>
      <c r="F248" s="261"/>
      <c r="G248" s="261"/>
      <c r="H248" s="261"/>
      <c r="I248" s="261"/>
      <c r="J248" s="261"/>
      <c r="K248" s="261"/>
      <c r="L248" s="261"/>
      <c r="M248" s="261"/>
      <c r="N248" s="261"/>
      <c r="O248" s="261"/>
      <c r="P248" s="261"/>
      <c r="Q248" s="261"/>
      <c r="R248" s="261"/>
      <c r="S248" s="261"/>
      <c r="T248" s="261"/>
      <c r="U248" s="261"/>
      <c r="V248" s="261"/>
      <c r="W248" s="261"/>
      <c r="X248" s="261"/>
      <c r="Y248" s="261"/>
      <c r="Z248" s="261"/>
      <c r="AA248" s="261"/>
      <c r="AB248" s="261"/>
      <c r="AC248" s="261"/>
      <c r="AD248" s="261"/>
      <c r="AE248" s="261"/>
      <c r="AF248" s="261"/>
      <c r="AG248" s="261"/>
      <c r="AH248" s="261"/>
      <c r="AI248" s="261"/>
      <c r="AJ248" s="261"/>
      <c r="AK248" s="261"/>
      <c r="AL248" s="261"/>
      <c r="AM248" s="261"/>
      <c r="AN248" s="261"/>
      <c r="AO248" s="261"/>
      <c r="AP248" s="261"/>
      <c r="AQ248" s="261"/>
      <c r="AR248" s="261"/>
      <c r="AS248" s="261"/>
      <c r="AT248" s="261"/>
      <c r="AU248" s="261"/>
      <c r="AV248" s="261"/>
      <c r="AW248" s="261"/>
      <c r="AX248" s="261"/>
      <c r="AY248" s="261"/>
      <c r="AZ248" s="261"/>
      <c r="BA248" s="261"/>
      <c r="BB248" s="261"/>
      <c r="BC248" s="261"/>
      <c r="BD248" s="261"/>
      <c r="BE248" s="261"/>
      <c r="BF248" s="261"/>
      <c r="BG248" s="261"/>
      <c r="BH248" s="261"/>
      <c r="BI248" s="261"/>
      <c r="BJ248" s="261"/>
      <c r="BK248" s="261"/>
      <c r="BL248" s="261"/>
      <c r="BM248" s="261"/>
      <c r="BN248" s="261"/>
      <c r="BO248" s="261"/>
      <c r="BP248" s="261"/>
      <c r="BQ248" s="261"/>
      <c r="BR248" s="261"/>
      <c r="BS248" s="261"/>
      <c r="BT248" s="261"/>
      <c r="BU248" s="261"/>
      <c r="BV248" s="261"/>
      <c r="BW248" s="261"/>
      <c r="BX248" s="261"/>
      <c r="BY248" s="261"/>
      <c r="BZ248" s="261"/>
      <c r="CA248" s="261"/>
      <c r="CB248" s="261"/>
      <c r="CC248" s="261"/>
      <c r="CD248" s="261"/>
      <c r="CE248" s="261"/>
      <c r="CF248" s="261"/>
      <c r="CG248" s="261"/>
      <c r="CH248" s="261"/>
      <c r="CI248" s="261"/>
      <c r="CJ248" s="261"/>
      <c r="CK248" s="261"/>
      <c r="CL248" s="261"/>
      <c r="CM248" s="261"/>
      <c r="CN248" s="261"/>
      <c r="CO248" s="261"/>
      <c r="CP248" s="261"/>
      <c r="CQ248" s="261"/>
      <c r="CR248" s="261"/>
      <c r="CS248" s="261"/>
      <c r="CT248" s="261"/>
      <c r="CU248" s="261"/>
      <c r="CV248" s="261"/>
      <c r="CW248" s="261"/>
      <c r="CX248" s="261"/>
      <c r="CY248" s="261"/>
      <c r="CZ248" s="261"/>
      <c r="DA248" s="261"/>
      <c r="DB248" s="261"/>
      <c r="DC248" s="261"/>
      <c r="DD248" s="261"/>
      <c r="DE248" s="261"/>
      <c r="DF248" s="261"/>
      <c r="DG248" s="261"/>
      <c r="DH248" s="261"/>
      <c r="DI248" s="261"/>
      <c r="DJ248" s="261"/>
      <c r="DK248" s="261"/>
      <c r="DL248" s="261"/>
    </row>
    <row r="249" spans="1:116" x14ac:dyDescent="0.25">
      <c r="A249" s="261"/>
      <c r="B249" s="261"/>
      <c r="C249" s="261"/>
      <c r="D249" s="261"/>
      <c r="E249" s="261"/>
      <c r="F249" s="261"/>
      <c r="G249" s="261"/>
      <c r="H249" s="261"/>
      <c r="I249" s="261"/>
      <c r="J249" s="261"/>
      <c r="K249" s="261"/>
      <c r="L249" s="261"/>
      <c r="M249" s="261"/>
      <c r="N249" s="261"/>
      <c r="O249" s="261"/>
      <c r="P249" s="261"/>
      <c r="Q249" s="261"/>
      <c r="R249" s="261"/>
      <c r="S249" s="261"/>
      <c r="T249" s="261"/>
      <c r="U249" s="261"/>
      <c r="V249" s="261"/>
      <c r="W249" s="261"/>
      <c r="X249" s="261"/>
      <c r="Y249" s="261"/>
      <c r="Z249" s="261"/>
      <c r="AA249" s="261"/>
      <c r="AB249" s="261"/>
      <c r="AC249" s="261"/>
      <c r="AD249" s="261"/>
      <c r="AE249" s="261"/>
      <c r="AF249" s="261"/>
      <c r="AG249" s="261"/>
      <c r="AH249" s="261"/>
      <c r="AI249" s="261"/>
      <c r="AJ249" s="261"/>
      <c r="AK249" s="261"/>
      <c r="AL249" s="261"/>
      <c r="AM249" s="261"/>
      <c r="AN249" s="261"/>
      <c r="AO249" s="261"/>
      <c r="AP249" s="261"/>
      <c r="AQ249" s="261"/>
      <c r="AR249" s="261"/>
      <c r="AS249" s="261"/>
      <c r="AT249" s="261"/>
      <c r="AU249" s="261"/>
      <c r="AV249" s="261"/>
      <c r="AW249" s="261"/>
      <c r="AX249" s="261"/>
      <c r="AY249" s="261"/>
      <c r="AZ249" s="261"/>
      <c r="BA249" s="261"/>
      <c r="BB249" s="261"/>
      <c r="BC249" s="261"/>
      <c r="BD249" s="261"/>
      <c r="BE249" s="261"/>
      <c r="BF249" s="261"/>
      <c r="BG249" s="261"/>
      <c r="BH249" s="261"/>
      <c r="BI249" s="261"/>
      <c r="BJ249" s="261"/>
      <c r="BK249" s="261"/>
      <c r="BL249" s="261"/>
      <c r="BM249" s="261"/>
      <c r="BN249" s="261"/>
      <c r="BO249" s="261"/>
      <c r="BP249" s="261"/>
      <c r="BQ249" s="261"/>
      <c r="BR249" s="261"/>
      <c r="BS249" s="261"/>
      <c r="BT249" s="261"/>
      <c r="BU249" s="261"/>
      <c r="BV249" s="261"/>
      <c r="BW249" s="261"/>
      <c r="BX249" s="261"/>
      <c r="BY249" s="261"/>
      <c r="BZ249" s="261"/>
      <c r="CA249" s="261"/>
      <c r="CB249" s="261"/>
      <c r="CC249" s="261"/>
      <c r="CD249" s="261"/>
      <c r="CE249" s="261"/>
      <c r="CF249" s="261"/>
      <c r="CG249" s="261"/>
      <c r="CH249" s="261"/>
      <c r="CI249" s="261"/>
      <c r="CJ249" s="261"/>
      <c r="CK249" s="261"/>
      <c r="CL249" s="261"/>
      <c r="CM249" s="261"/>
      <c r="CN249" s="261"/>
      <c r="CO249" s="261"/>
      <c r="CP249" s="261"/>
      <c r="CQ249" s="261"/>
      <c r="CR249" s="261"/>
      <c r="CS249" s="261"/>
      <c r="CT249" s="261"/>
      <c r="CU249" s="261"/>
      <c r="CV249" s="261"/>
      <c r="CW249" s="261"/>
      <c r="CX249" s="261"/>
      <c r="CY249" s="261"/>
      <c r="CZ249" s="261"/>
      <c r="DA249" s="261"/>
      <c r="DB249" s="261"/>
      <c r="DC249" s="261"/>
      <c r="DD249" s="261"/>
      <c r="DE249" s="261"/>
      <c r="DF249" s="261"/>
      <c r="DG249" s="261"/>
      <c r="DH249" s="261"/>
      <c r="DI249" s="261"/>
      <c r="DJ249" s="261"/>
      <c r="DK249" s="261"/>
      <c r="DL249" s="261"/>
    </row>
    <row r="250" spans="1:116" x14ac:dyDescent="0.25">
      <c r="A250" s="261"/>
      <c r="B250" s="261"/>
      <c r="C250" s="261"/>
      <c r="D250" s="261"/>
      <c r="E250" s="261"/>
      <c r="F250" s="261"/>
      <c r="G250" s="261"/>
      <c r="H250" s="261"/>
      <c r="I250" s="261"/>
      <c r="J250" s="261"/>
      <c r="K250" s="261"/>
      <c r="L250" s="261"/>
      <c r="M250" s="261"/>
      <c r="N250" s="261"/>
      <c r="O250" s="261"/>
      <c r="P250" s="261"/>
      <c r="Q250" s="261"/>
      <c r="R250" s="261"/>
      <c r="S250" s="261"/>
      <c r="T250" s="261"/>
      <c r="U250" s="261"/>
      <c r="V250" s="261"/>
      <c r="W250" s="261"/>
      <c r="X250" s="261"/>
      <c r="Y250" s="261"/>
      <c r="Z250" s="261"/>
      <c r="AA250" s="261"/>
      <c r="AB250" s="261"/>
      <c r="AC250" s="261"/>
      <c r="AD250" s="261"/>
      <c r="AE250" s="261"/>
      <c r="AF250" s="261"/>
      <c r="AG250" s="261"/>
      <c r="AH250" s="261"/>
      <c r="AI250" s="261"/>
      <c r="AJ250" s="261"/>
      <c r="AK250" s="261"/>
      <c r="AL250" s="261"/>
      <c r="AM250" s="261"/>
      <c r="AN250" s="261"/>
      <c r="AO250" s="261"/>
      <c r="AP250" s="261"/>
      <c r="AQ250" s="261"/>
      <c r="AR250" s="261"/>
      <c r="AS250" s="261"/>
      <c r="AT250" s="261"/>
      <c r="AU250" s="261"/>
      <c r="AV250" s="261"/>
      <c r="AW250" s="261"/>
      <c r="AX250" s="261"/>
      <c r="AY250" s="261"/>
      <c r="AZ250" s="261"/>
      <c r="BA250" s="261"/>
      <c r="BB250" s="261"/>
      <c r="BC250" s="261"/>
      <c r="BD250" s="261"/>
      <c r="BE250" s="261"/>
      <c r="BF250" s="261"/>
      <c r="BG250" s="261"/>
      <c r="BH250" s="261"/>
      <c r="BI250" s="261"/>
      <c r="BJ250" s="261"/>
      <c r="BK250" s="261"/>
      <c r="BL250" s="261"/>
      <c r="BM250" s="261"/>
      <c r="BN250" s="261"/>
      <c r="BO250" s="261"/>
      <c r="BP250" s="261"/>
      <c r="BQ250" s="261"/>
      <c r="BR250" s="261"/>
      <c r="BS250" s="261"/>
      <c r="BT250" s="261"/>
      <c r="BU250" s="261"/>
      <c r="BV250" s="261"/>
      <c r="BW250" s="261"/>
      <c r="BX250" s="261"/>
      <c r="BY250" s="261"/>
      <c r="BZ250" s="261"/>
      <c r="CA250" s="261"/>
      <c r="CB250" s="261"/>
      <c r="CC250" s="261"/>
      <c r="CD250" s="261"/>
      <c r="CE250" s="261"/>
      <c r="CF250" s="261"/>
      <c r="CG250" s="261"/>
      <c r="CH250" s="261"/>
      <c r="CI250" s="261"/>
      <c r="CJ250" s="261"/>
      <c r="CK250" s="261"/>
      <c r="CL250" s="261"/>
      <c r="CM250" s="261"/>
      <c r="CN250" s="261"/>
      <c r="CO250" s="261"/>
      <c r="CP250" s="261"/>
      <c r="CQ250" s="261"/>
      <c r="CR250" s="261"/>
      <c r="CS250" s="261"/>
      <c r="CT250" s="261"/>
      <c r="CU250" s="261"/>
      <c r="CV250" s="261"/>
      <c r="CW250" s="261"/>
      <c r="CX250" s="261"/>
      <c r="CY250" s="261"/>
      <c r="CZ250" s="261"/>
      <c r="DA250" s="261"/>
      <c r="DB250" s="261"/>
      <c r="DC250" s="261"/>
      <c r="DD250" s="261"/>
      <c r="DE250" s="261"/>
      <c r="DF250" s="261"/>
      <c r="DG250" s="261"/>
      <c r="DH250" s="261"/>
      <c r="DI250" s="261"/>
      <c r="DJ250" s="261"/>
      <c r="DK250" s="261"/>
      <c r="DL250" s="261"/>
    </row>
    <row r="251" spans="1:116" x14ac:dyDescent="0.25">
      <c r="A251" s="261"/>
      <c r="B251" s="261"/>
      <c r="C251" s="261"/>
      <c r="D251" s="261"/>
      <c r="E251" s="261"/>
      <c r="F251" s="261"/>
      <c r="G251" s="261"/>
      <c r="H251" s="261"/>
      <c r="I251" s="261"/>
      <c r="J251" s="261"/>
      <c r="K251" s="261"/>
      <c r="L251" s="261"/>
      <c r="M251" s="261"/>
      <c r="N251" s="261"/>
      <c r="O251" s="261"/>
      <c r="P251" s="261"/>
      <c r="Q251" s="261"/>
      <c r="R251" s="261"/>
      <c r="S251" s="261"/>
      <c r="T251" s="261"/>
      <c r="U251" s="261"/>
      <c r="V251" s="261"/>
      <c r="W251" s="261"/>
      <c r="X251" s="261"/>
      <c r="Y251" s="261"/>
      <c r="Z251" s="261"/>
      <c r="AA251" s="261"/>
      <c r="AB251" s="261"/>
      <c r="AC251" s="261"/>
      <c r="AD251" s="261"/>
      <c r="AE251" s="261"/>
      <c r="AF251" s="261"/>
      <c r="AG251" s="261"/>
      <c r="AH251" s="261"/>
      <c r="AI251" s="261"/>
      <c r="AJ251" s="261"/>
      <c r="AK251" s="261"/>
      <c r="AL251" s="261"/>
      <c r="AM251" s="261"/>
      <c r="AN251" s="261"/>
      <c r="AO251" s="261"/>
      <c r="AP251" s="261"/>
      <c r="AQ251" s="261"/>
      <c r="AR251" s="261"/>
      <c r="AS251" s="261"/>
      <c r="AT251" s="261"/>
      <c r="AU251" s="261"/>
      <c r="AV251" s="261"/>
      <c r="AW251" s="261"/>
      <c r="AX251" s="261"/>
      <c r="AY251" s="261"/>
      <c r="AZ251" s="261"/>
      <c r="BA251" s="261"/>
      <c r="BB251" s="261"/>
      <c r="BC251" s="261"/>
      <c r="BD251" s="261"/>
      <c r="BE251" s="261"/>
      <c r="BF251" s="261"/>
      <c r="BG251" s="261"/>
      <c r="BH251" s="261"/>
      <c r="BI251" s="261"/>
      <c r="BJ251" s="261"/>
      <c r="BK251" s="261"/>
      <c r="BL251" s="261"/>
      <c r="BM251" s="261"/>
      <c r="BN251" s="261"/>
      <c r="BO251" s="261"/>
      <c r="BP251" s="261"/>
      <c r="BQ251" s="261"/>
      <c r="BR251" s="261"/>
      <c r="BS251" s="261"/>
      <c r="BT251" s="261"/>
      <c r="BU251" s="261"/>
      <c r="BV251" s="261"/>
      <c r="BW251" s="261"/>
      <c r="BX251" s="261"/>
      <c r="BY251" s="261"/>
      <c r="BZ251" s="261"/>
      <c r="CA251" s="261"/>
      <c r="CB251" s="261"/>
      <c r="CC251" s="261"/>
      <c r="CD251" s="261"/>
      <c r="CE251" s="261"/>
      <c r="CF251" s="261"/>
      <c r="CG251" s="261"/>
      <c r="CH251" s="261"/>
      <c r="CI251" s="261"/>
      <c r="CJ251" s="261"/>
      <c r="CK251" s="261"/>
      <c r="CL251" s="261"/>
      <c r="CM251" s="261"/>
      <c r="CN251" s="261"/>
      <c r="CO251" s="261"/>
      <c r="CP251" s="261"/>
      <c r="CQ251" s="261"/>
      <c r="CR251" s="261"/>
      <c r="CS251" s="261"/>
      <c r="CT251" s="261"/>
      <c r="CU251" s="261"/>
      <c r="CV251" s="261"/>
      <c r="CW251" s="261"/>
      <c r="CX251" s="261"/>
      <c r="CY251" s="261"/>
      <c r="CZ251" s="261"/>
      <c r="DA251" s="261"/>
      <c r="DB251" s="261"/>
      <c r="DC251" s="261"/>
      <c r="DD251" s="261"/>
      <c r="DE251" s="261"/>
      <c r="DF251" s="261"/>
      <c r="DG251" s="261"/>
      <c r="DH251" s="261"/>
      <c r="DI251" s="261"/>
      <c r="DJ251" s="261"/>
      <c r="DK251" s="261"/>
      <c r="DL251" s="261"/>
    </row>
    <row r="252" spans="1:116" x14ac:dyDescent="0.25">
      <c r="A252" s="261"/>
      <c r="B252" s="261"/>
      <c r="C252" s="261"/>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c r="AA252" s="261"/>
      <c r="AB252" s="261"/>
      <c r="AC252" s="261"/>
      <c r="AD252" s="261"/>
      <c r="AE252" s="261"/>
      <c r="AF252" s="261"/>
      <c r="AG252" s="261"/>
      <c r="AH252" s="261"/>
      <c r="AI252" s="261"/>
      <c r="AJ252" s="261"/>
      <c r="AK252" s="261"/>
      <c r="AL252" s="261"/>
      <c r="AM252" s="261"/>
      <c r="AN252" s="261"/>
      <c r="AO252" s="261"/>
      <c r="AP252" s="261"/>
      <c r="AQ252" s="261"/>
      <c r="AR252" s="261"/>
      <c r="AS252" s="261"/>
      <c r="AT252" s="261"/>
      <c r="AU252" s="261"/>
      <c r="AV252" s="261"/>
      <c r="AW252" s="261"/>
      <c r="AX252" s="261"/>
      <c r="AY252" s="261"/>
      <c r="AZ252" s="261"/>
      <c r="BA252" s="261"/>
      <c r="BB252" s="261"/>
      <c r="BC252" s="261"/>
      <c r="BD252" s="261"/>
      <c r="BE252" s="261"/>
      <c r="BF252" s="261"/>
      <c r="BG252" s="261"/>
      <c r="BH252" s="261"/>
      <c r="BI252" s="261"/>
      <c r="BJ252" s="261"/>
      <c r="BK252" s="261"/>
      <c r="BL252" s="261"/>
      <c r="BM252" s="261"/>
      <c r="BN252" s="261"/>
      <c r="BO252" s="261"/>
      <c r="BP252" s="261"/>
      <c r="BQ252" s="261"/>
      <c r="BR252" s="261"/>
      <c r="BS252" s="261"/>
      <c r="BT252" s="261"/>
      <c r="BU252" s="261"/>
      <c r="BV252" s="261"/>
      <c r="BW252" s="261"/>
      <c r="BX252" s="261"/>
      <c r="BY252" s="261"/>
      <c r="BZ252" s="261"/>
      <c r="CA252" s="261"/>
      <c r="CB252" s="261"/>
      <c r="CC252" s="261"/>
      <c r="CD252" s="261"/>
      <c r="CE252" s="261"/>
      <c r="CF252" s="261"/>
      <c r="CG252" s="261"/>
      <c r="CH252" s="261"/>
      <c r="CI252" s="261"/>
      <c r="CJ252" s="261"/>
      <c r="CK252" s="261"/>
      <c r="CL252" s="261"/>
      <c r="CM252" s="261"/>
      <c r="CN252" s="261"/>
      <c r="CO252" s="261"/>
      <c r="CP252" s="261"/>
      <c r="CQ252" s="261"/>
      <c r="CR252" s="261"/>
      <c r="CS252" s="261"/>
      <c r="CT252" s="261"/>
      <c r="CU252" s="261"/>
      <c r="CV252" s="261"/>
      <c r="CW252" s="261"/>
      <c r="CX252" s="261"/>
      <c r="CY252" s="261"/>
      <c r="CZ252" s="261"/>
      <c r="DA252" s="261"/>
      <c r="DB252" s="261"/>
      <c r="DC252" s="261"/>
      <c r="DD252" s="261"/>
      <c r="DE252" s="261"/>
      <c r="DF252" s="261"/>
      <c r="DG252" s="261"/>
      <c r="DH252" s="261"/>
      <c r="DI252" s="261"/>
      <c r="DJ252" s="261"/>
      <c r="DK252" s="261"/>
      <c r="DL252" s="261"/>
    </row>
    <row r="253" spans="1:116" x14ac:dyDescent="0.25">
      <c r="A253" s="261"/>
      <c r="B253" s="261"/>
      <c r="C253" s="261"/>
      <c r="D253" s="261"/>
      <c r="E253" s="261"/>
      <c r="F253" s="261"/>
      <c r="G253" s="261"/>
      <c r="H253" s="261"/>
      <c r="I253" s="261"/>
      <c r="J253" s="261"/>
      <c r="K253" s="261"/>
      <c r="L253" s="261"/>
      <c r="M253" s="261"/>
      <c r="N253" s="261"/>
      <c r="O253" s="261"/>
      <c r="P253" s="261"/>
      <c r="Q253" s="261"/>
      <c r="R253" s="261"/>
      <c r="S253" s="261"/>
      <c r="T253" s="261"/>
      <c r="U253" s="261"/>
      <c r="V253" s="261"/>
      <c r="W253" s="261"/>
      <c r="X253" s="261"/>
      <c r="Y253" s="261"/>
      <c r="Z253" s="261"/>
      <c r="AA253" s="261"/>
      <c r="AB253" s="261"/>
      <c r="AC253" s="261"/>
      <c r="AD253" s="261"/>
      <c r="AE253" s="261"/>
      <c r="AF253" s="261"/>
      <c r="AG253" s="261"/>
      <c r="AH253" s="261"/>
      <c r="AI253" s="261"/>
      <c r="AJ253" s="261"/>
      <c r="AK253" s="261"/>
      <c r="AL253" s="261"/>
      <c r="AM253" s="261"/>
      <c r="AN253" s="261"/>
      <c r="AO253" s="261"/>
      <c r="AP253" s="261"/>
      <c r="AQ253" s="261"/>
      <c r="AR253" s="261"/>
      <c r="AS253" s="261"/>
      <c r="AT253" s="261"/>
      <c r="AU253" s="261"/>
      <c r="AV253" s="261"/>
      <c r="AW253" s="261"/>
      <c r="AX253" s="261"/>
      <c r="AY253" s="261"/>
      <c r="AZ253" s="261"/>
      <c r="BA253" s="261"/>
      <c r="BB253" s="261"/>
      <c r="BC253" s="261"/>
      <c r="BD253" s="261"/>
      <c r="BE253" s="261"/>
      <c r="BF253" s="261"/>
      <c r="BG253" s="261"/>
      <c r="BH253" s="261"/>
      <c r="BI253" s="261"/>
      <c r="BJ253" s="261"/>
      <c r="BK253" s="261"/>
      <c r="BL253" s="261"/>
      <c r="BM253" s="261"/>
      <c r="BN253" s="261"/>
      <c r="BO253" s="261"/>
      <c r="BP253" s="261"/>
      <c r="BQ253" s="261"/>
      <c r="BR253" s="261"/>
      <c r="BS253" s="261"/>
      <c r="BT253" s="261"/>
      <c r="BU253" s="261"/>
      <c r="BV253" s="261"/>
      <c r="BW253" s="261"/>
      <c r="BX253" s="261"/>
      <c r="BY253" s="261"/>
      <c r="BZ253" s="261"/>
      <c r="CA253" s="261"/>
      <c r="CB253" s="261"/>
      <c r="CC253" s="261"/>
      <c r="CD253" s="261"/>
      <c r="CE253" s="261"/>
      <c r="CF253" s="261"/>
      <c r="CG253" s="261"/>
      <c r="CH253" s="261"/>
      <c r="CI253" s="261"/>
      <c r="CJ253" s="261"/>
      <c r="CK253" s="261"/>
      <c r="CL253" s="261"/>
      <c r="CM253" s="261"/>
      <c r="CN253" s="261"/>
      <c r="CO253" s="261"/>
      <c r="CP253" s="261"/>
      <c r="CQ253" s="261"/>
      <c r="CR253" s="261"/>
      <c r="CS253" s="261"/>
      <c r="CT253" s="261"/>
      <c r="CU253" s="261"/>
      <c r="CV253" s="261"/>
      <c r="CW253" s="261"/>
      <c r="CX253" s="261"/>
      <c r="CY253" s="261"/>
      <c r="CZ253" s="261"/>
      <c r="DA253" s="261"/>
      <c r="DB253" s="261"/>
      <c r="DC253" s="261"/>
      <c r="DD253" s="261"/>
      <c r="DE253" s="261"/>
      <c r="DF253" s="261"/>
      <c r="DG253" s="261"/>
      <c r="DH253" s="261"/>
      <c r="DI253" s="261"/>
      <c r="DJ253" s="261"/>
      <c r="DK253" s="261"/>
      <c r="DL253" s="261"/>
    </row>
    <row r="254" spans="1:116" x14ac:dyDescent="0.25">
      <c r="A254" s="261"/>
      <c r="B254" s="261"/>
      <c r="C254" s="261"/>
      <c r="D254" s="261"/>
      <c r="E254" s="261"/>
      <c r="F254" s="261"/>
      <c r="G254" s="261"/>
      <c r="H254" s="261"/>
      <c r="I254" s="261"/>
      <c r="J254" s="261"/>
      <c r="K254" s="261"/>
      <c r="L254" s="261"/>
      <c r="M254" s="261"/>
      <c r="N254" s="261"/>
      <c r="O254" s="261"/>
      <c r="P254" s="261"/>
      <c r="Q254" s="261"/>
      <c r="R254" s="261"/>
      <c r="S254" s="261"/>
      <c r="T254" s="261"/>
      <c r="U254" s="261"/>
      <c r="V254" s="261"/>
      <c r="W254" s="261"/>
      <c r="X254" s="261"/>
      <c r="Y254" s="261"/>
      <c r="Z254" s="261"/>
      <c r="AA254" s="261"/>
      <c r="AB254" s="261"/>
      <c r="AC254" s="261"/>
      <c r="AD254" s="261"/>
      <c r="AE254" s="261"/>
      <c r="AF254" s="261"/>
      <c r="AG254" s="261"/>
      <c r="AH254" s="261"/>
      <c r="AI254" s="261"/>
      <c r="AJ254" s="261"/>
      <c r="AK254" s="261"/>
      <c r="AL254" s="261"/>
      <c r="AM254" s="261"/>
      <c r="AN254" s="261"/>
      <c r="AO254" s="261"/>
      <c r="AP254" s="261"/>
      <c r="AQ254" s="261"/>
      <c r="AR254" s="261"/>
      <c r="AS254" s="261"/>
      <c r="AT254" s="261"/>
      <c r="AU254" s="261"/>
      <c r="AV254" s="261"/>
      <c r="AW254" s="261"/>
      <c r="AX254" s="261"/>
      <c r="AY254" s="261"/>
      <c r="AZ254" s="261"/>
      <c r="BA254" s="261"/>
      <c r="BB254" s="261"/>
      <c r="BC254" s="261"/>
      <c r="BD254" s="261"/>
      <c r="BE254" s="261"/>
      <c r="BF254" s="261"/>
      <c r="BG254" s="261"/>
      <c r="BH254" s="261"/>
      <c r="BI254" s="261"/>
      <c r="BJ254" s="261"/>
      <c r="BK254" s="261"/>
      <c r="BL254" s="261"/>
      <c r="BM254" s="261"/>
      <c r="BN254" s="261"/>
      <c r="BO254" s="261"/>
      <c r="BP254" s="261"/>
      <c r="BQ254" s="261"/>
      <c r="BR254" s="261"/>
      <c r="BS254" s="261"/>
      <c r="BT254" s="261"/>
      <c r="BU254" s="261"/>
      <c r="BV254" s="261"/>
      <c r="BW254" s="261"/>
      <c r="BX254" s="261"/>
      <c r="BY254" s="261"/>
      <c r="BZ254" s="261"/>
      <c r="CA254" s="261"/>
      <c r="CB254" s="261"/>
      <c r="CC254" s="261"/>
      <c r="CD254" s="261"/>
      <c r="CE254" s="261"/>
      <c r="CF254" s="261"/>
      <c r="CG254" s="261"/>
      <c r="CH254" s="261"/>
      <c r="CI254" s="261"/>
      <c r="CJ254" s="261"/>
      <c r="CK254" s="261"/>
      <c r="CL254" s="261"/>
      <c r="CM254" s="261"/>
      <c r="CN254" s="261"/>
      <c r="CO254" s="261"/>
      <c r="CP254" s="261"/>
      <c r="CQ254" s="261"/>
      <c r="CR254" s="261"/>
      <c r="CS254" s="261"/>
      <c r="CT254" s="261"/>
      <c r="CU254" s="261"/>
      <c r="CV254" s="261"/>
      <c r="CW254" s="261"/>
      <c r="CX254" s="261"/>
      <c r="CY254" s="261"/>
      <c r="CZ254" s="261"/>
      <c r="DA254" s="261"/>
      <c r="DB254" s="261"/>
      <c r="DC254" s="261"/>
      <c r="DD254" s="261"/>
      <c r="DE254" s="261"/>
      <c r="DF254" s="261"/>
      <c r="DG254" s="261"/>
      <c r="DH254" s="261"/>
      <c r="DI254" s="261"/>
      <c r="DJ254" s="261"/>
      <c r="DK254" s="261"/>
      <c r="DL254" s="261"/>
    </row>
    <row r="255" spans="1:116" x14ac:dyDescent="0.25">
      <c r="A255" s="261"/>
      <c r="B255" s="261"/>
      <c r="C255" s="261"/>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c r="AA255" s="261"/>
      <c r="AB255" s="261"/>
      <c r="AC255" s="261"/>
      <c r="AD255" s="261"/>
      <c r="AE255" s="261"/>
      <c r="AF255" s="261"/>
      <c r="AG255" s="261"/>
      <c r="AH255" s="261"/>
      <c r="AI255" s="261"/>
      <c r="AJ255" s="261"/>
      <c r="AK255" s="261"/>
      <c r="AL255" s="261"/>
      <c r="AM255" s="261"/>
      <c r="AN255" s="261"/>
      <c r="AO255" s="261"/>
      <c r="AP255" s="261"/>
      <c r="AQ255" s="261"/>
      <c r="AR255" s="261"/>
      <c r="AS255" s="261"/>
      <c r="AT255" s="261"/>
      <c r="AU255" s="261"/>
      <c r="AV255" s="261"/>
      <c r="AW255" s="261"/>
      <c r="AX255" s="261"/>
      <c r="AY255" s="261"/>
      <c r="AZ255" s="261"/>
      <c r="BA255" s="261"/>
      <c r="BB255" s="261"/>
      <c r="BC255" s="261"/>
      <c r="BD255" s="261"/>
      <c r="BE255" s="261"/>
      <c r="BF255" s="261"/>
      <c r="BG255" s="261"/>
      <c r="BH255" s="261"/>
      <c r="BI255" s="261"/>
      <c r="BJ255" s="261"/>
      <c r="BK255" s="261"/>
      <c r="BL255" s="261"/>
      <c r="BM255" s="261"/>
      <c r="BN255" s="261"/>
      <c r="BO255" s="261"/>
      <c r="BP255" s="261"/>
      <c r="BQ255" s="261"/>
      <c r="BR255" s="261"/>
      <c r="BS255" s="261"/>
      <c r="BT255" s="261"/>
      <c r="BU255" s="261"/>
      <c r="BV255" s="261"/>
      <c r="BW255" s="261"/>
      <c r="BX255" s="261"/>
      <c r="BY255" s="261"/>
      <c r="BZ255" s="261"/>
      <c r="CA255" s="261"/>
      <c r="CB255" s="261"/>
      <c r="CC255" s="261"/>
      <c r="CD255" s="261"/>
      <c r="CE255" s="261"/>
      <c r="CF255" s="261"/>
      <c r="CG255" s="261"/>
      <c r="CH255" s="261"/>
      <c r="CI255" s="261"/>
      <c r="CJ255" s="261"/>
      <c r="CK255" s="261"/>
      <c r="CL255" s="261"/>
      <c r="CM255" s="261"/>
      <c r="CN255" s="261"/>
      <c r="CO255" s="261"/>
      <c r="CP255" s="261"/>
      <c r="CQ255" s="261"/>
      <c r="CR255" s="261"/>
      <c r="CS255" s="261"/>
      <c r="CT255" s="261"/>
      <c r="CU255" s="261"/>
      <c r="CV255" s="261"/>
      <c r="CW255" s="261"/>
      <c r="CX255" s="261"/>
      <c r="CY255" s="261"/>
      <c r="CZ255" s="261"/>
      <c r="DA255" s="261"/>
      <c r="DB255" s="261"/>
      <c r="DC255" s="261"/>
      <c r="DD255" s="261"/>
      <c r="DE255" s="261"/>
      <c r="DF255" s="261"/>
      <c r="DG255" s="261"/>
      <c r="DH255" s="261"/>
      <c r="DI255" s="261"/>
      <c r="DJ255" s="261"/>
      <c r="DK255" s="261"/>
      <c r="DL255" s="261"/>
    </row>
    <row r="256" spans="1:116" x14ac:dyDescent="0.25">
      <c r="A256" s="261"/>
      <c r="B256" s="261"/>
      <c r="C256" s="261"/>
      <c r="D256" s="261"/>
      <c r="E256" s="261"/>
      <c r="F256" s="261"/>
      <c r="G256" s="261"/>
      <c r="H256" s="261"/>
      <c r="I256" s="261"/>
      <c r="J256" s="261"/>
      <c r="K256" s="261"/>
      <c r="L256" s="261"/>
      <c r="M256" s="261"/>
      <c r="N256" s="261"/>
      <c r="O256" s="261"/>
      <c r="P256" s="261"/>
      <c r="Q256" s="261"/>
      <c r="R256" s="261"/>
      <c r="S256" s="261"/>
      <c r="T256" s="261"/>
      <c r="U256" s="261"/>
      <c r="V256" s="261"/>
      <c r="W256" s="261"/>
      <c r="X256" s="261"/>
      <c r="Y256" s="261"/>
      <c r="Z256" s="261"/>
      <c r="AA256" s="261"/>
      <c r="AB256" s="261"/>
      <c r="AC256" s="261"/>
      <c r="AD256" s="261"/>
      <c r="AE256" s="261"/>
      <c r="AF256" s="261"/>
      <c r="AG256" s="261"/>
      <c r="AH256" s="261"/>
      <c r="AI256" s="261"/>
      <c r="AJ256" s="261"/>
      <c r="AK256" s="261"/>
      <c r="AL256" s="261"/>
      <c r="AM256" s="261"/>
      <c r="AN256" s="261"/>
      <c r="AO256" s="261"/>
      <c r="AP256" s="261"/>
      <c r="AQ256" s="261"/>
      <c r="AR256" s="261"/>
      <c r="AS256" s="261"/>
      <c r="AT256" s="261"/>
      <c r="AU256" s="261"/>
      <c r="AV256" s="261"/>
      <c r="AW256" s="261"/>
      <c r="AX256" s="261"/>
      <c r="AY256" s="261"/>
      <c r="AZ256" s="261"/>
      <c r="BA256" s="261"/>
      <c r="BB256" s="261"/>
      <c r="BC256" s="261"/>
      <c r="BD256" s="261"/>
      <c r="BE256" s="261"/>
      <c r="BF256" s="261"/>
      <c r="BG256" s="261"/>
      <c r="BH256" s="261"/>
      <c r="BI256" s="261"/>
      <c r="BJ256" s="261"/>
      <c r="BK256" s="261"/>
      <c r="BL256" s="261"/>
      <c r="BM256" s="261"/>
      <c r="BN256" s="261"/>
      <c r="BO256" s="261"/>
      <c r="BP256" s="261"/>
      <c r="BQ256" s="261"/>
      <c r="BR256" s="261"/>
      <c r="BS256" s="261"/>
      <c r="BT256" s="261"/>
      <c r="BU256" s="261"/>
      <c r="BV256" s="261"/>
      <c r="BW256" s="261"/>
      <c r="BX256" s="261"/>
      <c r="BY256" s="261"/>
      <c r="BZ256" s="261"/>
      <c r="CA256" s="261"/>
      <c r="CB256" s="261"/>
      <c r="CC256" s="261"/>
      <c r="CD256" s="261"/>
      <c r="CE256" s="261"/>
      <c r="CF256" s="261"/>
      <c r="CG256" s="261"/>
      <c r="CH256" s="261"/>
      <c r="CI256" s="261"/>
      <c r="CJ256" s="261"/>
      <c r="CK256" s="261"/>
      <c r="CL256" s="261"/>
      <c r="CM256" s="261"/>
      <c r="CN256" s="261"/>
      <c r="CO256" s="261"/>
      <c r="CP256" s="261"/>
      <c r="CQ256" s="261"/>
      <c r="CR256" s="261"/>
      <c r="CS256" s="261"/>
      <c r="CT256" s="261"/>
      <c r="CU256" s="261"/>
      <c r="CV256" s="261"/>
      <c r="CW256" s="261"/>
      <c r="CX256" s="261"/>
      <c r="CY256" s="261"/>
      <c r="CZ256" s="261"/>
      <c r="DA256" s="261"/>
      <c r="DB256" s="261"/>
      <c r="DC256" s="261"/>
      <c r="DD256" s="261"/>
      <c r="DE256" s="261"/>
      <c r="DF256" s="261"/>
      <c r="DG256" s="261"/>
      <c r="DH256" s="261"/>
      <c r="DI256" s="261"/>
      <c r="DJ256" s="261"/>
      <c r="DK256" s="261"/>
      <c r="DL256" s="261"/>
    </row>
    <row r="257" spans="1:116" x14ac:dyDescent="0.25">
      <c r="A257" s="261"/>
      <c r="B257" s="261"/>
      <c r="C257" s="261"/>
      <c r="D257" s="261"/>
      <c r="E257" s="261"/>
      <c r="F257" s="261"/>
      <c r="G257" s="261"/>
      <c r="H257" s="261"/>
      <c r="I257" s="261"/>
      <c r="J257" s="261"/>
      <c r="K257" s="261"/>
      <c r="L257" s="261"/>
      <c r="M257" s="261"/>
      <c r="N257" s="261"/>
      <c r="O257" s="261"/>
      <c r="P257" s="261"/>
      <c r="Q257" s="261"/>
      <c r="R257" s="261"/>
      <c r="S257" s="261"/>
      <c r="T257" s="261"/>
      <c r="U257" s="261"/>
      <c r="V257" s="261"/>
      <c r="W257" s="261"/>
      <c r="X257" s="261"/>
      <c r="Y257" s="261"/>
      <c r="Z257" s="261"/>
      <c r="AA257" s="261"/>
      <c r="AB257" s="261"/>
      <c r="AC257" s="261"/>
      <c r="AD257" s="261"/>
      <c r="AE257" s="261"/>
      <c r="AF257" s="261"/>
      <c r="AG257" s="261"/>
      <c r="AH257" s="261"/>
      <c r="AI257" s="261"/>
      <c r="AJ257" s="261"/>
      <c r="AK257" s="261"/>
      <c r="AL257" s="261"/>
      <c r="AM257" s="261"/>
      <c r="AN257" s="261"/>
      <c r="AO257" s="261"/>
      <c r="AP257" s="261"/>
      <c r="AQ257" s="261"/>
      <c r="AR257" s="261"/>
      <c r="AS257" s="261"/>
      <c r="AT257" s="261"/>
      <c r="AU257" s="261"/>
      <c r="AV257" s="261"/>
      <c r="AW257" s="261"/>
      <c r="AX257" s="261"/>
      <c r="AY257" s="261"/>
      <c r="AZ257" s="261"/>
      <c r="BA257" s="261"/>
      <c r="BB257" s="261"/>
      <c r="BC257" s="261"/>
      <c r="BD257" s="261"/>
      <c r="BE257" s="261"/>
      <c r="BF257" s="261"/>
      <c r="BG257" s="261"/>
      <c r="BH257" s="261"/>
      <c r="BI257" s="261"/>
      <c r="BJ257" s="261"/>
      <c r="BK257" s="261"/>
      <c r="BL257" s="261"/>
      <c r="BM257" s="261"/>
      <c r="BN257" s="261"/>
      <c r="BO257" s="261"/>
      <c r="BP257" s="261"/>
      <c r="BQ257" s="261"/>
      <c r="BR257" s="261"/>
      <c r="BS257" s="261"/>
      <c r="BT257" s="261"/>
      <c r="BU257" s="261"/>
      <c r="BV257" s="261"/>
      <c r="BW257" s="261"/>
      <c r="BX257" s="261"/>
      <c r="BY257" s="261"/>
      <c r="BZ257" s="261"/>
      <c r="CA257" s="261"/>
      <c r="CB257" s="261"/>
      <c r="CC257" s="261"/>
      <c r="CD257" s="261"/>
      <c r="CE257" s="261"/>
      <c r="CF257" s="261"/>
      <c r="CG257" s="261"/>
      <c r="CH257" s="261"/>
      <c r="CI257" s="261"/>
      <c r="CJ257" s="261"/>
      <c r="CK257" s="261"/>
      <c r="CL257" s="261"/>
      <c r="CM257" s="261"/>
      <c r="CN257" s="261"/>
      <c r="CO257" s="261"/>
      <c r="CP257" s="261"/>
      <c r="CQ257" s="261"/>
      <c r="CR257" s="261"/>
      <c r="CS257" s="261"/>
      <c r="CT257" s="261"/>
      <c r="CU257" s="261"/>
      <c r="CV257" s="261"/>
      <c r="CW257" s="261"/>
      <c r="CX257" s="261"/>
      <c r="CY257" s="261"/>
      <c r="CZ257" s="261"/>
      <c r="DA257" s="261"/>
      <c r="DB257" s="261"/>
      <c r="DC257" s="261"/>
      <c r="DD257" s="261"/>
      <c r="DE257" s="261"/>
      <c r="DF257" s="261"/>
      <c r="DG257" s="261"/>
      <c r="DH257" s="261"/>
      <c r="DI257" s="261"/>
      <c r="DJ257" s="261"/>
      <c r="DK257" s="261"/>
      <c r="DL257" s="261"/>
    </row>
    <row r="258" spans="1:116" x14ac:dyDescent="0.25">
      <c r="A258" s="261"/>
      <c r="B258" s="261"/>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c r="AB258" s="261"/>
      <c r="AC258" s="261"/>
      <c r="AD258" s="261"/>
      <c r="AE258" s="261"/>
      <c r="AF258" s="261"/>
      <c r="AG258" s="261"/>
      <c r="AH258" s="261"/>
      <c r="AI258" s="261"/>
      <c r="AJ258" s="261"/>
      <c r="AK258" s="261"/>
      <c r="AL258" s="261"/>
      <c r="AM258" s="261"/>
      <c r="AN258" s="261"/>
      <c r="AO258" s="261"/>
      <c r="AP258" s="261"/>
      <c r="AQ258" s="261"/>
      <c r="AR258" s="261"/>
      <c r="AS258" s="261"/>
      <c r="AT258" s="261"/>
      <c r="AU258" s="261"/>
      <c r="AV258" s="261"/>
      <c r="AW258" s="261"/>
      <c r="AX258" s="261"/>
      <c r="AY258" s="261"/>
      <c r="AZ258" s="261"/>
      <c r="BA258" s="261"/>
      <c r="BB258" s="261"/>
      <c r="BC258" s="261"/>
      <c r="BD258" s="261"/>
      <c r="BE258" s="261"/>
      <c r="BF258" s="261"/>
      <c r="BG258" s="261"/>
      <c r="BH258" s="261"/>
      <c r="BI258" s="261"/>
      <c r="BJ258" s="261"/>
      <c r="BK258" s="261"/>
      <c r="BL258" s="261"/>
      <c r="BM258" s="261"/>
      <c r="BN258" s="261"/>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row>
    <row r="259" spans="1:116" x14ac:dyDescent="0.25">
      <c r="A259" s="261"/>
      <c r="B259" s="261"/>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261"/>
      <c r="AH259" s="261"/>
      <c r="AI259" s="261"/>
      <c r="AJ259" s="261"/>
      <c r="AK259" s="261"/>
      <c r="AL259" s="261"/>
      <c r="AM259" s="261"/>
      <c r="AN259" s="261"/>
      <c r="AO259" s="261"/>
      <c r="AP259" s="261"/>
      <c r="AQ259" s="261"/>
      <c r="AR259" s="261"/>
      <c r="AS259" s="261"/>
      <c r="AT259" s="261"/>
      <c r="AU259" s="261"/>
      <c r="AV259" s="261"/>
      <c r="AW259" s="261"/>
      <c r="AX259" s="261"/>
      <c r="AY259" s="261"/>
      <c r="AZ259" s="261"/>
      <c r="BA259" s="261"/>
      <c r="BB259" s="261"/>
      <c r="BC259" s="261"/>
      <c r="BD259" s="261"/>
      <c r="BE259" s="261"/>
      <c r="BF259" s="261"/>
      <c r="BG259" s="261"/>
      <c r="BH259" s="261"/>
      <c r="BI259" s="261"/>
      <c r="BJ259" s="261"/>
      <c r="BK259" s="261"/>
      <c r="BL259" s="261"/>
      <c r="BM259" s="261"/>
      <c r="BN259" s="261"/>
      <c r="BO259" s="261"/>
      <c r="BP259" s="261"/>
      <c r="BQ259" s="261"/>
      <c r="BR259" s="261"/>
      <c r="BS259" s="261"/>
      <c r="BT259" s="261"/>
      <c r="BU259" s="261"/>
      <c r="BV259" s="261"/>
      <c r="BW259" s="261"/>
      <c r="BX259" s="261"/>
      <c r="BY259" s="261"/>
      <c r="BZ259" s="261"/>
      <c r="CA259" s="261"/>
      <c r="CB259" s="261"/>
      <c r="CC259" s="261"/>
      <c r="CD259" s="261"/>
      <c r="CE259" s="261"/>
      <c r="CF259" s="261"/>
      <c r="CG259" s="261"/>
      <c r="CH259" s="261"/>
      <c r="CI259" s="261"/>
      <c r="CJ259" s="261"/>
      <c r="CK259" s="261"/>
      <c r="CL259" s="261"/>
      <c r="CM259" s="261"/>
      <c r="CN259" s="261"/>
      <c r="CO259" s="261"/>
      <c r="CP259" s="261"/>
      <c r="CQ259" s="261"/>
      <c r="CR259" s="261"/>
      <c r="CS259" s="261"/>
      <c r="CT259" s="261"/>
      <c r="CU259" s="261"/>
      <c r="CV259" s="261"/>
      <c r="CW259" s="261"/>
      <c r="CX259" s="261"/>
      <c r="CY259" s="261"/>
      <c r="CZ259" s="261"/>
      <c r="DA259" s="261"/>
      <c r="DB259" s="261"/>
      <c r="DC259" s="261"/>
      <c r="DD259" s="261"/>
      <c r="DE259" s="261"/>
      <c r="DF259" s="261"/>
      <c r="DG259" s="261"/>
      <c r="DH259" s="261"/>
      <c r="DI259" s="261"/>
      <c r="DJ259" s="261"/>
      <c r="DK259" s="261"/>
      <c r="DL259" s="261"/>
    </row>
    <row r="260" spans="1:116" x14ac:dyDescent="0.25">
      <c r="A260" s="261"/>
      <c r="B260" s="261"/>
      <c r="C260" s="261"/>
      <c r="D260" s="261"/>
      <c r="E260" s="261"/>
      <c r="F260" s="261"/>
      <c r="G260" s="261"/>
      <c r="H260" s="261"/>
      <c r="I260" s="261"/>
      <c r="J260" s="261"/>
      <c r="K260" s="261"/>
      <c r="L260" s="261"/>
      <c r="M260" s="261"/>
      <c r="N260" s="261"/>
      <c r="O260" s="261"/>
      <c r="P260" s="261"/>
      <c r="Q260" s="261"/>
      <c r="R260" s="261"/>
      <c r="S260" s="261"/>
      <c r="T260" s="261"/>
      <c r="U260" s="261"/>
      <c r="V260" s="261"/>
      <c r="W260" s="261"/>
      <c r="X260" s="261"/>
      <c r="Y260" s="261"/>
      <c r="Z260" s="261"/>
      <c r="AA260" s="261"/>
      <c r="AB260" s="261"/>
      <c r="AC260" s="261"/>
      <c r="AD260" s="261"/>
      <c r="AE260" s="261"/>
      <c r="AF260" s="261"/>
      <c r="AG260" s="261"/>
      <c r="AH260" s="261"/>
      <c r="AI260" s="261"/>
      <c r="AJ260" s="261"/>
      <c r="AK260" s="261"/>
      <c r="AL260" s="261"/>
      <c r="AM260" s="261"/>
      <c r="AN260" s="261"/>
      <c r="AO260" s="261"/>
      <c r="AP260" s="261"/>
      <c r="AQ260" s="261"/>
      <c r="AR260" s="261"/>
      <c r="AS260" s="261"/>
      <c r="AT260" s="261"/>
      <c r="AU260" s="261"/>
      <c r="AV260" s="261"/>
      <c r="AW260" s="261"/>
      <c r="AX260" s="261"/>
      <c r="AY260" s="261"/>
      <c r="AZ260" s="261"/>
      <c r="BA260" s="261"/>
      <c r="BB260" s="261"/>
      <c r="BC260" s="261"/>
      <c r="BD260" s="261"/>
      <c r="BE260" s="261"/>
      <c r="BF260" s="261"/>
      <c r="BG260" s="261"/>
      <c r="BH260" s="261"/>
      <c r="BI260" s="261"/>
      <c r="BJ260" s="261"/>
      <c r="BK260" s="261"/>
      <c r="BL260" s="261"/>
      <c r="BM260" s="261"/>
      <c r="BN260" s="261"/>
      <c r="BO260" s="261"/>
      <c r="BP260" s="261"/>
      <c r="BQ260" s="261"/>
      <c r="BR260" s="261"/>
      <c r="BS260" s="261"/>
      <c r="BT260" s="261"/>
      <c r="BU260" s="261"/>
      <c r="BV260" s="261"/>
      <c r="BW260" s="261"/>
      <c r="BX260" s="261"/>
      <c r="BY260" s="261"/>
      <c r="BZ260" s="261"/>
      <c r="CA260" s="261"/>
      <c r="CB260" s="261"/>
      <c r="CC260" s="261"/>
      <c r="CD260" s="261"/>
      <c r="CE260" s="261"/>
      <c r="CF260" s="261"/>
      <c r="CG260" s="261"/>
      <c r="CH260" s="261"/>
      <c r="CI260" s="261"/>
      <c r="CJ260" s="261"/>
      <c r="CK260" s="261"/>
      <c r="CL260" s="261"/>
      <c r="CM260" s="261"/>
      <c r="CN260" s="261"/>
      <c r="CO260" s="261"/>
      <c r="CP260" s="261"/>
      <c r="CQ260" s="261"/>
      <c r="CR260" s="261"/>
      <c r="CS260" s="261"/>
      <c r="CT260" s="261"/>
      <c r="CU260" s="261"/>
      <c r="CV260" s="261"/>
      <c r="CW260" s="261"/>
      <c r="CX260" s="261"/>
      <c r="CY260" s="261"/>
      <c r="CZ260" s="261"/>
      <c r="DA260" s="261"/>
      <c r="DB260" s="261"/>
      <c r="DC260" s="261"/>
      <c r="DD260" s="261"/>
      <c r="DE260" s="261"/>
      <c r="DF260" s="261"/>
      <c r="DG260" s="261"/>
      <c r="DH260" s="261"/>
      <c r="DI260" s="261"/>
      <c r="DJ260" s="261"/>
      <c r="DK260" s="261"/>
      <c r="DL260" s="261"/>
    </row>
    <row r="261" spans="1:116" x14ac:dyDescent="0.25">
      <c r="A261" s="261"/>
      <c r="B261" s="261"/>
      <c r="C261" s="261"/>
      <c r="D261" s="261"/>
      <c r="E261" s="261"/>
      <c r="F261" s="261"/>
      <c r="G261" s="261"/>
      <c r="H261" s="261"/>
      <c r="I261" s="261"/>
      <c r="J261" s="261"/>
      <c r="K261" s="261"/>
      <c r="L261" s="261"/>
      <c r="M261" s="261"/>
      <c r="N261" s="261"/>
      <c r="O261" s="261"/>
      <c r="P261" s="261"/>
      <c r="Q261" s="261"/>
      <c r="R261" s="261"/>
      <c r="S261" s="261"/>
      <c r="T261" s="261"/>
      <c r="U261" s="261"/>
      <c r="V261" s="261"/>
      <c r="W261" s="261"/>
      <c r="X261" s="261"/>
      <c r="Y261" s="261"/>
      <c r="Z261" s="261"/>
      <c r="AA261" s="261"/>
      <c r="AB261" s="261"/>
      <c r="AC261" s="261"/>
      <c r="AD261" s="261"/>
      <c r="AE261" s="261"/>
      <c r="AF261" s="261"/>
      <c r="AG261" s="261"/>
      <c r="AH261" s="261"/>
      <c r="AI261" s="261"/>
      <c r="AJ261" s="261"/>
      <c r="AK261" s="261"/>
      <c r="AL261" s="261"/>
      <c r="AM261" s="261"/>
      <c r="AN261" s="261"/>
      <c r="AO261" s="261"/>
      <c r="AP261" s="261"/>
      <c r="AQ261" s="261"/>
      <c r="AR261" s="261"/>
      <c r="AS261" s="261"/>
      <c r="AT261" s="261"/>
      <c r="AU261" s="261"/>
      <c r="AV261" s="261"/>
      <c r="AW261" s="261"/>
      <c r="AX261" s="261"/>
      <c r="AY261" s="261"/>
      <c r="AZ261" s="261"/>
      <c r="BA261" s="261"/>
      <c r="BB261" s="261"/>
      <c r="BC261" s="261"/>
      <c r="BD261" s="261"/>
      <c r="BE261" s="261"/>
      <c r="BF261" s="261"/>
      <c r="BG261" s="261"/>
      <c r="BH261" s="261"/>
      <c r="BI261" s="261"/>
      <c r="BJ261" s="261"/>
      <c r="BK261" s="261"/>
      <c r="BL261" s="261"/>
      <c r="BM261" s="261"/>
      <c r="BN261" s="261"/>
      <c r="BO261" s="261"/>
      <c r="BP261" s="261"/>
      <c r="BQ261" s="261"/>
      <c r="BR261" s="261"/>
      <c r="BS261" s="261"/>
      <c r="BT261" s="261"/>
      <c r="BU261" s="261"/>
      <c r="BV261" s="261"/>
      <c r="BW261" s="261"/>
      <c r="BX261" s="261"/>
      <c r="BY261" s="261"/>
      <c r="BZ261" s="261"/>
      <c r="CA261" s="261"/>
      <c r="CB261" s="261"/>
      <c r="CC261" s="261"/>
      <c r="CD261" s="261"/>
      <c r="CE261" s="261"/>
      <c r="CF261" s="261"/>
      <c r="CG261" s="261"/>
      <c r="CH261" s="261"/>
      <c r="CI261" s="261"/>
      <c r="CJ261" s="261"/>
      <c r="CK261" s="261"/>
      <c r="CL261" s="261"/>
      <c r="CM261" s="261"/>
      <c r="CN261" s="261"/>
      <c r="CO261" s="261"/>
      <c r="CP261" s="261"/>
      <c r="CQ261" s="261"/>
      <c r="CR261" s="261"/>
      <c r="CS261" s="261"/>
      <c r="CT261" s="261"/>
      <c r="CU261" s="261"/>
      <c r="CV261" s="261"/>
      <c r="CW261" s="261"/>
      <c r="CX261" s="261"/>
      <c r="CY261" s="261"/>
      <c r="CZ261" s="261"/>
      <c r="DA261" s="261"/>
      <c r="DB261" s="261"/>
      <c r="DC261" s="261"/>
      <c r="DD261" s="261"/>
      <c r="DE261" s="261"/>
      <c r="DF261" s="261"/>
      <c r="DG261" s="261"/>
      <c r="DH261" s="261"/>
      <c r="DI261" s="261"/>
      <c r="DJ261" s="261"/>
      <c r="DK261" s="261"/>
      <c r="DL261" s="261"/>
    </row>
    <row r="262" spans="1:116" x14ac:dyDescent="0.25">
      <c r="A262" s="261"/>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c r="AA262" s="261"/>
      <c r="AB262" s="261"/>
      <c r="AC262" s="261"/>
      <c r="AD262" s="261"/>
      <c r="AE262" s="261"/>
      <c r="AF262" s="261"/>
      <c r="AG262" s="261"/>
      <c r="AH262" s="261"/>
      <c r="AI262" s="261"/>
      <c r="AJ262" s="261"/>
      <c r="AK262" s="261"/>
      <c r="AL262" s="261"/>
      <c r="AM262" s="261"/>
      <c r="AN262" s="261"/>
      <c r="AO262" s="261"/>
      <c r="AP262" s="261"/>
      <c r="AQ262" s="261"/>
      <c r="AR262" s="261"/>
      <c r="AS262" s="261"/>
      <c r="AT262" s="261"/>
      <c r="AU262" s="261"/>
      <c r="AV262" s="261"/>
      <c r="AW262" s="261"/>
      <c r="AX262" s="261"/>
      <c r="AY262" s="261"/>
      <c r="AZ262" s="261"/>
      <c r="BA262" s="261"/>
      <c r="BB262" s="261"/>
      <c r="BC262" s="261"/>
      <c r="BD262" s="261"/>
      <c r="BE262" s="261"/>
      <c r="BF262" s="261"/>
      <c r="BG262" s="261"/>
      <c r="BH262" s="261"/>
      <c r="BI262" s="261"/>
      <c r="BJ262" s="261"/>
      <c r="BK262" s="261"/>
      <c r="BL262" s="261"/>
      <c r="BM262" s="261"/>
      <c r="BN262" s="261"/>
      <c r="BO262" s="261"/>
      <c r="BP262" s="261"/>
      <c r="BQ262" s="261"/>
      <c r="BR262" s="261"/>
      <c r="BS262" s="261"/>
      <c r="BT262" s="261"/>
      <c r="BU262" s="261"/>
      <c r="BV262" s="261"/>
      <c r="BW262" s="261"/>
      <c r="BX262" s="261"/>
      <c r="BY262" s="261"/>
      <c r="BZ262" s="261"/>
      <c r="CA262" s="261"/>
      <c r="CB262" s="261"/>
      <c r="CC262" s="261"/>
      <c r="CD262" s="261"/>
      <c r="CE262" s="261"/>
      <c r="CF262" s="261"/>
      <c r="CG262" s="261"/>
      <c r="CH262" s="261"/>
      <c r="CI262" s="261"/>
      <c r="CJ262" s="261"/>
      <c r="CK262" s="261"/>
      <c r="CL262" s="261"/>
      <c r="CM262" s="261"/>
      <c r="CN262" s="261"/>
      <c r="CO262" s="261"/>
      <c r="CP262" s="261"/>
      <c r="CQ262" s="261"/>
      <c r="CR262" s="261"/>
      <c r="CS262" s="261"/>
      <c r="CT262" s="261"/>
      <c r="CU262" s="261"/>
      <c r="CV262" s="261"/>
      <c r="CW262" s="261"/>
      <c r="CX262" s="261"/>
      <c r="CY262" s="261"/>
      <c r="CZ262" s="261"/>
      <c r="DA262" s="261"/>
      <c r="DB262" s="261"/>
      <c r="DC262" s="261"/>
      <c r="DD262" s="261"/>
      <c r="DE262" s="261"/>
      <c r="DF262" s="261"/>
      <c r="DG262" s="261"/>
      <c r="DH262" s="261"/>
      <c r="DI262" s="261"/>
      <c r="DJ262" s="261"/>
      <c r="DK262" s="261"/>
      <c r="DL262" s="261"/>
    </row>
    <row r="263" spans="1:116" x14ac:dyDescent="0.25">
      <c r="A263" s="261"/>
      <c r="B263" s="261"/>
      <c r="C263" s="261"/>
      <c r="D263" s="261"/>
      <c r="E263" s="261"/>
      <c r="F263" s="261"/>
      <c r="G263" s="261"/>
      <c r="H263" s="261"/>
      <c r="I263" s="261"/>
      <c r="J263" s="261"/>
      <c r="K263" s="261"/>
      <c r="L263" s="261"/>
      <c r="M263" s="261"/>
      <c r="N263" s="261"/>
      <c r="O263" s="261"/>
      <c r="P263" s="261"/>
      <c r="Q263" s="261"/>
      <c r="R263" s="261"/>
      <c r="S263" s="261"/>
      <c r="T263" s="261"/>
      <c r="U263" s="261"/>
      <c r="V263" s="261"/>
      <c r="W263" s="261"/>
      <c r="X263" s="261"/>
      <c r="Y263" s="261"/>
      <c r="Z263" s="261"/>
      <c r="AA263" s="261"/>
      <c r="AB263" s="261"/>
      <c r="AC263" s="261"/>
      <c r="AD263" s="261"/>
      <c r="AE263" s="261"/>
      <c r="AF263" s="261"/>
      <c r="AG263" s="261"/>
      <c r="AH263" s="261"/>
      <c r="AI263" s="261"/>
      <c r="AJ263" s="261"/>
      <c r="AK263" s="261"/>
      <c r="AL263" s="261"/>
      <c r="AM263" s="261"/>
      <c r="AN263" s="261"/>
      <c r="AO263" s="261"/>
      <c r="AP263" s="261"/>
      <c r="AQ263" s="261"/>
      <c r="AR263" s="261"/>
      <c r="AS263" s="261"/>
      <c r="AT263" s="261"/>
      <c r="AU263" s="261"/>
      <c r="AV263" s="261"/>
      <c r="AW263" s="261"/>
      <c r="AX263" s="261"/>
      <c r="AY263" s="261"/>
      <c r="AZ263" s="261"/>
      <c r="BA263" s="261"/>
      <c r="BB263" s="261"/>
      <c r="BC263" s="261"/>
      <c r="BD263" s="261"/>
      <c r="BE263" s="261"/>
      <c r="BF263" s="261"/>
      <c r="BG263" s="261"/>
      <c r="BH263" s="261"/>
      <c r="BI263" s="261"/>
      <c r="BJ263" s="261"/>
      <c r="BK263" s="261"/>
      <c r="BL263" s="261"/>
      <c r="BM263" s="261"/>
      <c r="BN263" s="261"/>
      <c r="BO263" s="261"/>
      <c r="BP263" s="261"/>
      <c r="BQ263" s="261"/>
      <c r="BR263" s="261"/>
      <c r="BS263" s="261"/>
      <c r="BT263" s="261"/>
      <c r="BU263" s="261"/>
      <c r="BV263" s="261"/>
      <c r="BW263" s="261"/>
      <c r="BX263" s="261"/>
      <c r="BY263" s="261"/>
      <c r="BZ263" s="261"/>
      <c r="CA263" s="261"/>
      <c r="CB263" s="261"/>
      <c r="CC263" s="261"/>
      <c r="CD263" s="261"/>
      <c r="CE263" s="261"/>
      <c r="CF263" s="261"/>
      <c r="CG263" s="261"/>
      <c r="CH263" s="261"/>
      <c r="CI263" s="261"/>
      <c r="CJ263" s="261"/>
      <c r="CK263" s="261"/>
      <c r="CL263" s="261"/>
      <c r="CM263" s="261"/>
      <c r="CN263" s="261"/>
      <c r="CO263" s="261"/>
      <c r="CP263" s="261"/>
      <c r="CQ263" s="261"/>
      <c r="CR263" s="261"/>
      <c r="CS263" s="261"/>
      <c r="CT263" s="261"/>
      <c r="CU263" s="261"/>
      <c r="CV263" s="261"/>
      <c r="CW263" s="261"/>
      <c r="CX263" s="261"/>
      <c r="CY263" s="261"/>
      <c r="CZ263" s="261"/>
      <c r="DA263" s="261"/>
      <c r="DB263" s="261"/>
      <c r="DC263" s="261"/>
      <c r="DD263" s="261"/>
      <c r="DE263" s="261"/>
      <c r="DF263" s="261"/>
      <c r="DG263" s="261"/>
      <c r="DH263" s="261"/>
      <c r="DI263" s="261"/>
      <c r="DJ263" s="261"/>
      <c r="DK263" s="261"/>
      <c r="DL263" s="261"/>
    </row>
    <row r="264" spans="1:116" x14ac:dyDescent="0.25">
      <c r="A264" s="261"/>
      <c r="B264" s="261"/>
      <c r="C264" s="261"/>
      <c r="D264" s="261"/>
      <c r="E264" s="261"/>
      <c r="F264" s="261"/>
      <c r="G264" s="261"/>
      <c r="H264" s="261"/>
      <c r="I264" s="261"/>
      <c r="J264" s="261"/>
      <c r="K264" s="261"/>
      <c r="L264" s="261"/>
      <c r="M264" s="261"/>
      <c r="N264" s="261"/>
      <c r="O264" s="261"/>
      <c r="P264" s="261"/>
      <c r="Q264" s="261"/>
      <c r="R264" s="261"/>
      <c r="S264" s="261"/>
      <c r="T264" s="261"/>
      <c r="U264" s="261"/>
      <c r="V264" s="261"/>
      <c r="W264" s="261"/>
      <c r="X264" s="261"/>
      <c r="Y264" s="261"/>
      <c r="Z264" s="261"/>
      <c r="AA264" s="261"/>
      <c r="AB264" s="261"/>
      <c r="AC264" s="261"/>
      <c r="AD264" s="261"/>
      <c r="AE264" s="261"/>
      <c r="AF264" s="261"/>
      <c r="AG264" s="261"/>
      <c r="AH264" s="261"/>
      <c r="AI264" s="261"/>
      <c r="AJ264" s="261"/>
      <c r="AK264" s="261"/>
      <c r="AL264" s="261"/>
      <c r="AM264" s="261"/>
      <c r="AN264" s="261"/>
      <c r="AO264" s="261"/>
      <c r="AP264" s="261"/>
      <c r="AQ264" s="261"/>
      <c r="AR264" s="261"/>
      <c r="AS264" s="261"/>
      <c r="AT264" s="261"/>
      <c r="AU264" s="261"/>
      <c r="AV264" s="261"/>
      <c r="AW264" s="261"/>
      <c r="AX264" s="261"/>
      <c r="AY264" s="261"/>
      <c r="AZ264" s="261"/>
      <c r="BA264" s="261"/>
      <c r="BB264" s="261"/>
      <c r="BC264" s="261"/>
      <c r="BD264" s="261"/>
      <c r="BE264" s="261"/>
      <c r="BF264" s="261"/>
      <c r="BG264" s="261"/>
      <c r="BH264" s="261"/>
      <c r="BI264" s="261"/>
      <c r="BJ264" s="261"/>
      <c r="BK264" s="261"/>
      <c r="BL264" s="261"/>
      <c r="BM264" s="261"/>
      <c r="BN264" s="261"/>
      <c r="BO264" s="261"/>
      <c r="BP264" s="261"/>
      <c r="BQ264" s="261"/>
      <c r="BR264" s="261"/>
      <c r="BS264" s="261"/>
      <c r="BT264" s="261"/>
      <c r="BU264" s="261"/>
      <c r="BV264" s="261"/>
      <c r="BW264" s="261"/>
      <c r="BX264" s="261"/>
      <c r="BY264" s="261"/>
      <c r="BZ264" s="261"/>
      <c r="CA264" s="261"/>
      <c r="CB264" s="261"/>
      <c r="CC264" s="261"/>
      <c r="CD264" s="261"/>
      <c r="CE264" s="261"/>
      <c r="CF264" s="261"/>
      <c r="CG264" s="261"/>
      <c r="CH264" s="261"/>
      <c r="CI264" s="261"/>
      <c r="CJ264" s="261"/>
      <c r="CK264" s="261"/>
      <c r="CL264" s="261"/>
      <c r="CM264" s="261"/>
      <c r="CN264" s="261"/>
      <c r="CO264" s="261"/>
      <c r="CP264" s="261"/>
      <c r="CQ264" s="261"/>
      <c r="CR264" s="261"/>
      <c r="CS264" s="261"/>
      <c r="CT264" s="261"/>
      <c r="CU264" s="261"/>
      <c r="CV264" s="261"/>
      <c r="CW264" s="261"/>
      <c r="CX264" s="261"/>
      <c r="CY264" s="261"/>
      <c r="CZ264" s="261"/>
      <c r="DA264" s="261"/>
      <c r="DB264" s="261"/>
      <c r="DC264" s="261"/>
      <c r="DD264" s="261"/>
      <c r="DE264" s="261"/>
      <c r="DF264" s="261"/>
      <c r="DG264" s="261"/>
      <c r="DH264" s="261"/>
      <c r="DI264" s="261"/>
      <c r="DJ264" s="261"/>
      <c r="DK264" s="261"/>
      <c r="DL264" s="261"/>
    </row>
    <row r="265" spans="1:116" x14ac:dyDescent="0.25">
      <c r="A265" s="261"/>
      <c r="B265" s="261"/>
      <c r="C265" s="261"/>
      <c r="D265" s="261"/>
      <c r="E265" s="261"/>
      <c r="F265" s="261"/>
      <c r="G265" s="261"/>
      <c r="H265" s="261"/>
      <c r="I265" s="261"/>
      <c r="J265" s="261"/>
      <c r="K265" s="261"/>
      <c r="L265" s="261"/>
      <c r="M265" s="261"/>
      <c r="N265" s="261"/>
      <c r="O265" s="261"/>
      <c r="P265" s="261"/>
      <c r="Q265" s="261"/>
      <c r="R265" s="261"/>
      <c r="S265" s="261"/>
      <c r="T265" s="261"/>
      <c r="U265" s="261"/>
      <c r="V265" s="261"/>
      <c r="W265" s="261"/>
      <c r="X265" s="261"/>
      <c r="Y265" s="261"/>
      <c r="Z265" s="261"/>
      <c r="AA265" s="261"/>
      <c r="AB265" s="261"/>
      <c r="AC265" s="261"/>
      <c r="AD265" s="261"/>
      <c r="AE265" s="261"/>
      <c r="AF265" s="261"/>
      <c r="AG265" s="261"/>
      <c r="AH265" s="261"/>
      <c r="AI265" s="261"/>
      <c r="AJ265" s="261"/>
      <c r="AK265" s="261"/>
      <c r="AL265" s="261"/>
      <c r="AM265" s="261"/>
      <c r="AN265" s="261"/>
      <c r="AO265" s="261"/>
      <c r="AP265" s="261"/>
      <c r="AQ265" s="261"/>
      <c r="AR265" s="261"/>
      <c r="AS265" s="261"/>
      <c r="AT265" s="261"/>
      <c r="AU265" s="261"/>
      <c r="AV265" s="261"/>
      <c r="AW265" s="261"/>
      <c r="AX265" s="261"/>
      <c r="AY265" s="261"/>
      <c r="AZ265" s="261"/>
      <c r="BA265" s="261"/>
      <c r="BB265" s="261"/>
      <c r="BC265" s="261"/>
      <c r="BD265" s="261"/>
      <c r="BE265" s="261"/>
      <c r="BF265" s="261"/>
      <c r="BG265" s="261"/>
      <c r="BH265" s="261"/>
      <c r="BI265" s="261"/>
      <c r="BJ265" s="261"/>
      <c r="BK265" s="261"/>
      <c r="BL265" s="261"/>
      <c r="BM265" s="261"/>
      <c r="BN265" s="261"/>
      <c r="BO265" s="261"/>
      <c r="BP265" s="261"/>
      <c r="BQ265" s="261"/>
      <c r="BR265" s="261"/>
      <c r="BS265" s="261"/>
      <c r="BT265" s="261"/>
      <c r="BU265" s="261"/>
      <c r="BV265" s="261"/>
      <c r="BW265" s="261"/>
      <c r="BX265" s="261"/>
      <c r="BY265" s="261"/>
      <c r="BZ265" s="261"/>
      <c r="CA265" s="261"/>
      <c r="CB265" s="261"/>
      <c r="CC265" s="261"/>
      <c r="CD265" s="261"/>
      <c r="CE265" s="261"/>
      <c r="CF265" s="261"/>
      <c r="CG265" s="261"/>
      <c r="CH265" s="261"/>
      <c r="CI265" s="261"/>
      <c r="CJ265" s="261"/>
      <c r="CK265" s="261"/>
      <c r="CL265" s="261"/>
      <c r="CM265" s="261"/>
      <c r="CN265" s="261"/>
      <c r="CO265" s="261"/>
      <c r="CP265" s="261"/>
      <c r="CQ265" s="261"/>
      <c r="CR265" s="261"/>
      <c r="CS265" s="261"/>
      <c r="CT265" s="261"/>
      <c r="CU265" s="261"/>
      <c r="CV265" s="261"/>
      <c r="CW265" s="261"/>
      <c r="CX265" s="261"/>
      <c r="CY265" s="261"/>
      <c r="CZ265" s="261"/>
      <c r="DA265" s="261"/>
      <c r="DB265" s="261"/>
      <c r="DC265" s="261"/>
      <c r="DD265" s="261"/>
      <c r="DE265" s="261"/>
      <c r="DF265" s="261"/>
      <c r="DG265" s="261"/>
      <c r="DH265" s="261"/>
      <c r="DI265" s="261"/>
      <c r="DJ265" s="261"/>
      <c r="DK265" s="261"/>
      <c r="DL265" s="261"/>
    </row>
    <row r="266" spans="1:116" x14ac:dyDescent="0.25">
      <c r="A266" s="261"/>
      <c r="B266" s="261"/>
      <c r="C266" s="261"/>
      <c r="D266" s="261"/>
      <c r="E266" s="261"/>
      <c r="F266" s="261"/>
      <c r="G266" s="261"/>
      <c r="H266" s="261"/>
      <c r="I266" s="261"/>
      <c r="J266" s="261"/>
      <c r="K266" s="261"/>
      <c r="L266" s="261"/>
      <c r="M266" s="261"/>
      <c r="N266" s="261"/>
      <c r="O266" s="261"/>
      <c r="P266" s="261"/>
      <c r="Q266" s="261"/>
      <c r="R266" s="261"/>
      <c r="S266" s="261"/>
      <c r="T266" s="261"/>
      <c r="U266" s="261"/>
      <c r="V266" s="261"/>
      <c r="W266" s="261"/>
      <c r="X266" s="261"/>
      <c r="Y266" s="261"/>
      <c r="Z266" s="261"/>
      <c r="AA266" s="261"/>
      <c r="AB266" s="261"/>
      <c r="AC266" s="261"/>
      <c r="AD266" s="261"/>
      <c r="AE266" s="261"/>
      <c r="AF266" s="261"/>
      <c r="AG266" s="261"/>
      <c r="AH266" s="261"/>
      <c r="AI266" s="261"/>
      <c r="AJ266" s="261"/>
      <c r="AK266" s="261"/>
      <c r="AL266" s="261"/>
      <c r="AM266" s="261"/>
      <c r="AN266" s="261"/>
      <c r="AO266" s="261"/>
      <c r="AP266" s="261"/>
      <c r="AQ266" s="261"/>
      <c r="AR266" s="261"/>
      <c r="AS266" s="261"/>
      <c r="AT266" s="261"/>
      <c r="AU266" s="261"/>
      <c r="AV266" s="261"/>
      <c r="AW266" s="261"/>
      <c r="AX266" s="261"/>
      <c r="AY266" s="261"/>
      <c r="AZ266" s="261"/>
      <c r="BA266" s="261"/>
      <c r="BB266" s="261"/>
      <c r="BC266" s="261"/>
      <c r="BD266" s="261"/>
      <c r="BE266" s="261"/>
      <c r="BF266" s="261"/>
      <c r="BG266" s="261"/>
      <c r="BH266" s="261"/>
      <c r="BI266" s="261"/>
      <c r="BJ266" s="261"/>
      <c r="BK266" s="261"/>
      <c r="BL266" s="261"/>
      <c r="BM266" s="261"/>
      <c r="BN266" s="261"/>
      <c r="BO266" s="261"/>
      <c r="BP266" s="261"/>
      <c r="BQ266" s="261"/>
      <c r="BR266" s="261"/>
      <c r="BS266" s="261"/>
      <c r="BT266" s="261"/>
      <c r="BU266" s="261"/>
      <c r="BV266" s="261"/>
      <c r="BW266" s="261"/>
      <c r="BX266" s="261"/>
      <c r="BY266" s="261"/>
      <c r="BZ266" s="261"/>
      <c r="CA266" s="261"/>
      <c r="CB266" s="261"/>
      <c r="CC266" s="261"/>
      <c r="CD266" s="261"/>
      <c r="CE266" s="261"/>
      <c r="CF266" s="261"/>
      <c r="CG266" s="261"/>
      <c r="CH266" s="261"/>
      <c r="CI266" s="261"/>
      <c r="CJ266" s="261"/>
      <c r="CK266" s="261"/>
      <c r="CL266" s="261"/>
      <c r="CM266" s="261"/>
      <c r="CN266" s="261"/>
      <c r="CO266" s="261"/>
      <c r="CP266" s="261"/>
      <c r="CQ266" s="261"/>
      <c r="CR266" s="261"/>
      <c r="CS266" s="261"/>
      <c r="CT266" s="261"/>
      <c r="CU266" s="261"/>
      <c r="CV266" s="261"/>
      <c r="CW266" s="261"/>
      <c r="CX266" s="261"/>
      <c r="CY266" s="261"/>
      <c r="CZ266" s="261"/>
      <c r="DA266" s="261"/>
      <c r="DB266" s="261"/>
      <c r="DC266" s="261"/>
      <c r="DD266" s="261"/>
      <c r="DE266" s="261"/>
      <c r="DF266" s="261"/>
      <c r="DG266" s="261"/>
      <c r="DH266" s="261"/>
      <c r="DI266" s="261"/>
      <c r="DJ266" s="261"/>
      <c r="DK266" s="261"/>
      <c r="DL266" s="261"/>
    </row>
    <row r="267" spans="1:116" x14ac:dyDescent="0.25">
      <c r="A267" s="261"/>
      <c r="B267" s="261"/>
      <c r="C267" s="261"/>
      <c r="D267" s="261"/>
      <c r="E267" s="261"/>
      <c r="F267" s="261"/>
      <c r="G267" s="261"/>
      <c r="H267" s="261"/>
      <c r="I267" s="261"/>
      <c r="J267" s="261"/>
      <c r="K267" s="261"/>
      <c r="L267" s="261"/>
      <c r="M267" s="261"/>
      <c r="N267" s="261"/>
      <c r="O267" s="261"/>
      <c r="P267" s="261"/>
      <c r="Q267" s="261"/>
      <c r="R267" s="261"/>
      <c r="S267" s="261"/>
      <c r="T267" s="261"/>
      <c r="U267" s="261"/>
      <c r="V267" s="261"/>
      <c r="W267" s="261"/>
      <c r="X267" s="261"/>
      <c r="Y267" s="261"/>
      <c r="Z267" s="261"/>
      <c r="AA267" s="261"/>
      <c r="AB267" s="261"/>
      <c r="AC267" s="261"/>
      <c r="AD267" s="261"/>
      <c r="AE267" s="261"/>
      <c r="AF267" s="261"/>
      <c r="AG267" s="261"/>
      <c r="AH267" s="261"/>
      <c r="AI267" s="261"/>
      <c r="AJ267" s="261"/>
      <c r="AK267" s="261"/>
      <c r="AL267" s="261"/>
      <c r="AM267" s="261"/>
      <c r="AN267" s="261"/>
      <c r="AO267" s="261"/>
      <c r="AP267" s="261"/>
      <c r="AQ267" s="261"/>
      <c r="AR267" s="261"/>
      <c r="AS267" s="261"/>
      <c r="AT267" s="261"/>
      <c r="AU267" s="261"/>
      <c r="AV267" s="261"/>
      <c r="AW267" s="261"/>
      <c r="AX267" s="261"/>
      <c r="AY267" s="261"/>
      <c r="AZ267" s="261"/>
      <c r="BA267" s="261"/>
      <c r="BB267" s="261"/>
      <c r="BC267" s="261"/>
      <c r="BD267" s="261"/>
      <c r="BE267" s="261"/>
      <c r="BF267" s="261"/>
      <c r="BG267" s="261"/>
      <c r="BH267" s="261"/>
      <c r="BI267" s="261"/>
      <c r="BJ267" s="261"/>
      <c r="BK267" s="261"/>
      <c r="BL267" s="261"/>
      <c r="BM267" s="261"/>
      <c r="BN267" s="261"/>
      <c r="BO267" s="261"/>
      <c r="BP267" s="261"/>
      <c r="BQ267" s="261"/>
      <c r="BR267" s="261"/>
      <c r="BS267" s="261"/>
      <c r="BT267" s="261"/>
      <c r="BU267" s="261"/>
      <c r="BV267" s="261"/>
      <c r="BW267" s="261"/>
      <c r="BX267" s="261"/>
      <c r="BY267" s="261"/>
      <c r="BZ267" s="261"/>
      <c r="CA267" s="261"/>
      <c r="CB267" s="261"/>
      <c r="CC267" s="261"/>
      <c r="CD267" s="261"/>
      <c r="CE267" s="261"/>
      <c r="CF267" s="261"/>
      <c r="CG267" s="261"/>
      <c r="CH267" s="261"/>
      <c r="CI267" s="261"/>
      <c r="CJ267" s="261"/>
      <c r="CK267" s="261"/>
      <c r="CL267" s="261"/>
      <c r="CM267" s="261"/>
      <c r="CN267" s="261"/>
      <c r="CO267" s="261"/>
      <c r="CP267" s="261"/>
      <c r="CQ267" s="261"/>
      <c r="CR267" s="261"/>
      <c r="CS267" s="261"/>
      <c r="CT267" s="261"/>
      <c r="CU267" s="261"/>
      <c r="CV267" s="261"/>
      <c r="CW267" s="261"/>
      <c r="CX267" s="261"/>
      <c r="CY267" s="261"/>
      <c r="CZ267" s="261"/>
      <c r="DA267" s="261"/>
      <c r="DB267" s="261"/>
      <c r="DC267" s="261"/>
      <c r="DD267" s="261"/>
      <c r="DE267" s="261"/>
      <c r="DF267" s="261"/>
      <c r="DG267" s="261"/>
      <c r="DH267" s="261"/>
      <c r="DI267" s="261"/>
      <c r="DJ267" s="261"/>
      <c r="DK267" s="261"/>
      <c r="DL267" s="261"/>
    </row>
    <row r="268" spans="1:116" x14ac:dyDescent="0.25">
      <c r="A268" s="261"/>
      <c r="B268" s="261"/>
      <c r="C268" s="261"/>
      <c r="D268" s="261"/>
      <c r="E268" s="261"/>
      <c r="F268" s="261"/>
      <c r="G268" s="261"/>
      <c r="H268" s="261"/>
      <c r="I268" s="261"/>
      <c r="J268" s="261"/>
      <c r="K268" s="261"/>
      <c r="L268" s="261"/>
      <c r="M268" s="261"/>
      <c r="N268" s="261"/>
      <c r="O268" s="261"/>
      <c r="P268" s="261"/>
      <c r="Q268" s="261"/>
      <c r="R268" s="261"/>
      <c r="S268" s="261"/>
      <c r="T268" s="261"/>
      <c r="U268" s="261"/>
      <c r="V268" s="261"/>
      <c r="W268" s="261"/>
      <c r="X268" s="261"/>
      <c r="Y268" s="261"/>
      <c r="Z268" s="261"/>
      <c r="AA268" s="261"/>
      <c r="AB268" s="261"/>
      <c r="AC268" s="261"/>
      <c r="AD268" s="261"/>
      <c r="AE268" s="261"/>
      <c r="AF268" s="261"/>
      <c r="AG268" s="261"/>
      <c r="AH268" s="261"/>
      <c r="AI268" s="261"/>
      <c r="AJ268" s="261"/>
      <c r="AK268" s="261"/>
      <c r="AL268" s="261"/>
      <c r="AM268" s="261"/>
      <c r="AN268" s="261"/>
      <c r="AO268" s="261"/>
      <c r="AP268" s="261"/>
      <c r="AQ268" s="261"/>
      <c r="AR268" s="261"/>
      <c r="AS268" s="261"/>
      <c r="AT268" s="261"/>
      <c r="AU268" s="261"/>
      <c r="AV268" s="261"/>
      <c r="AW268" s="261"/>
      <c r="AX268" s="261"/>
      <c r="AY268" s="261"/>
      <c r="AZ268" s="261"/>
      <c r="BA268" s="261"/>
      <c r="BB268" s="261"/>
      <c r="BC268" s="261"/>
      <c r="BD268" s="261"/>
      <c r="BE268" s="261"/>
      <c r="BF268" s="261"/>
      <c r="BG268" s="261"/>
      <c r="BH268" s="261"/>
      <c r="BI268" s="261"/>
      <c r="BJ268" s="261"/>
      <c r="BK268" s="261"/>
      <c r="BL268" s="261"/>
      <c r="BM268" s="261"/>
      <c r="BN268" s="261"/>
      <c r="BO268" s="261"/>
      <c r="BP268" s="261"/>
      <c r="BQ268" s="261"/>
      <c r="BR268" s="261"/>
      <c r="BS268" s="261"/>
      <c r="BT268" s="261"/>
      <c r="BU268" s="261"/>
      <c r="BV268" s="261"/>
      <c r="BW268" s="261"/>
      <c r="BX268" s="261"/>
      <c r="BY268" s="261"/>
      <c r="BZ268" s="261"/>
      <c r="CA268" s="261"/>
      <c r="CB268" s="261"/>
      <c r="CC268" s="261"/>
      <c r="CD268" s="261"/>
      <c r="CE268" s="261"/>
      <c r="CF268" s="261"/>
      <c r="CG268" s="261"/>
      <c r="CH268" s="261"/>
      <c r="CI268" s="261"/>
      <c r="CJ268" s="261"/>
      <c r="CK268" s="261"/>
      <c r="CL268" s="261"/>
      <c r="CM268" s="261"/>
      <c r="CN268" s="261"/>
      <c r="CO268" s="261"/>
      <c r="CP268" s="261"/>
      <c r="CQ268" s="261"/>
      <c r="CR268" s="261"/>
      <c r="CS268" s="261"/>
      <c r="CT268" s="261"/>
      <c r="CU268" s="261"/>
      <c r="CV268" s="261"/>
      <c r="CW268" s="261"/>
      <c r="CX268" s="261"/>
      <c r="CY268" s="261"/>
      <c r="CZ268" s="261"/>
      <c r="DA268" s="261"/>
      <c r="DB268" s="261"/>
      <c r="DC268" s="261"/>
      <c r="DD268" s="261"/>
      <c r="DE268" s="261"/>
      <c r="DF268" s="261"/>
      <c r="DG268" s="261"/>
      <c r="DH268" s="261"/>
      <c r="DI268" s="261"/>
      <c r="DJ268" s="261"/>
      <c r="DK268" s="261"/>
      <c r="DL268" s="261"/>
    </row>
    <row r="269" spans="1:116" x14ac:dyDescent="0.25">
      <c r="A269" s="261"/>
      <c r="B269" s="261"/>
      <c r="C269" s="261"/>
      <c r="D269" s="261"/>
      <c r="E269" s="261"/>
      <c r="F269" s="261"/>
      <c r="G269" s="261"/>
      <c r="H269" s="261"/>
      <c r="I269" s="261"/>
      <c r="J269" s="261"/>
      <c r="K269" s="261"/>
      <c r="L269" s="261"/>
      <c r="M269" s="261"/>
      <c r="N269" s="261"/>
      <c r="O269" s="261"/>
      <c r="P269" s="261"/>
      <c r="Q269" s="261"/>
      <c r="R269" s="261"/>
      <c r="S269" s="261"/>
      <c r="T269" s="261"/>
      <c r="U269" s="261"/>
      <c r="V269" s="261"/>
      <c r="W269" s="261"/>
      <c r="X269" s="261"/>
      <c r="Y269" s="261"/>
      <c r="Z269" s="261"/>
      <c r="AA269" s="261"/>
      <c r="AB269" s="261"/>
      <c r="AC269" s="261"/>
      <c r="AD269" s="261"/>
      <c r="AE269" s="261"/>
      <c r="AF269" s="261"/>
      <c r="AG269" s="261"/>
      <c r="AH269" s="261"/>
      <c r="AI269" s="261"/>
      <c r="AJ269" s="261"/>
      <c r="AK269" s="261"/>
      <c r="AL269" s="261"/>
      <c r="AM269" s="261"/>
      <c r="AN269" s="261"/>
      <c r="AO269" s="261"/>
      <c r="AP269" s="261"/>
      <c r="AQ269" s="261"/>
      <c r="AR269" s="261"/>
      <c r="AS269" s="261"/>
      <c r="AT269" s="261"/>
      <c r="AU269" s="261"/>
      <c r="AV269" s="261"/>
      <c r="AW269" s="261"/>
      <c r="AX269" s="261"/>
      <c r="AY269" s="261"/>
      <c r="AZ269" s="261"/>
      <c r="BA269" s="261"/>
      <c r="BB269" s="261"/>
      <c r="BC269" s="261"/>
      <c r="BD269" s="261"/>
      <c r="BE269" s="261"/>
      <c r="BF269" s="261"/>
      <c r="BG269" s="261"/>
      <c r="BH269" s="261"/>
      <c r="BI269" s="261"/>
      <c r="BJ269" s="261"/>
      <c r="BK269" s="261"/>
      <c r="BL269" s="261"/>
      <c r="BM269" s="261"/>
      <c r="BN269" s="261"/>
      <c r="BO269" s="261"/>
      <c r="BP269" s="261"/>
      <c r="BQ269" s="261"/>
      <c r="BR269" s="261"/>
      <c r="BS269" s="261"/>
      <c r="BT269" s="261"/>
      <c r="BU269" s="261"/>
      <c r="BV269" s="261"/>
      <c r="BW269" s="261"/>
      <c r="BX269" s="261"/>
      <c r="BY269" s="261"/>
      <c r="BZ269" s="261"/>
      <c r="CA269" s="261"/>
      <c r="CB269" s="261"/>
      <c r="CC269" s="261"/>
      <c r="CD269" s="261"/>
      <c r="CE269" s="261"/>
      <c r="CF269" s="261"/>
      <c r="CG269" s="261"/>
      <c r="CH269" s="261"/>
      <c r="CI269" s="261"/>
      <c r="CJ269" s="261"/>
      <c r="CK269" s="261"/>
      <c r="CL269" s="261"/>
      <c r="CM269" s="261"/>
      <c r="CN269" s="261"/>
      <c r="CO269" s="261"/>
      <c r="CP269" s="261"/>
      <c r="CQ269" s="261"/>
      <c r="CR269" s="261"/>
      <c r="CS269" s="261"/>
      <c r="CT269" s="261"/>
      <c r="CU269" s="261"/>
      <c r="CV269" s="261"/>
      <c r="CW269" s="261"/>
      <c r="CX269" s="261"/>
      <c r="CY269" s="261"/>
      <c r="CZ269" s="261"/>
      <c r="DA269" s="261"/>
      <c r="DB269" s="261"/>
      <c r="DC269" s="261"/>
      <c r="DD269" s="261"/>
      <c r="DE269" s="261"/>
      <c r="DF269" s="261"/>
      <c r="DG269" s="261"/>
      <c r="DH269" s="261"/>
      <c r="DI269" s="261"/>
      <c r="DJ269" s="261"/>
      <c r="DK269" s="261"/>
      <c r="DL269" s="261"/>
    </row>
    <row r="270" spans="1:116" x14ac:dyDescent="0.25">
      <c r="A270" s="261"/>
      <c r="B270" s="261"/>
      <c r="C270" s="261"/>
      <c r="D270" s="261"/>
      <c r="E270" s="261"/>
      <c r="F270" s="261"/>
      <c r="G270" s="261"/>
      <c r="H270" s="261"/>
      <c r="I270" s="261"/>
      <c r="J270" s="261"/>
      <c r="K270" s="261"/>
      <c r="L270" s="261"/>
      <c r="M270" s="261"/>
      <c r="N270" s="261"/>
      <c r="O270" s="261"/>
      <c r="P270" s="261"/>
      <c r="Q270" s="261"/>
      <c r="R270" s="261"/>
      <c r="S270" s="261"/>
      <c r="T270" s="261"/>
      <c r="U270" s="261"/>
      <c r="V270" s="261"/>
      <c r="W270" s="261"/>
      <c r="X270" s="261"/>
      <c r="Y270" s="261"/>
      <c r="Z270" s="261"/>
      <c r="AA270" s="261"/>
      <c r="AB270" s="261"/>
      <c r="AC270" s="261"/>
      <c r="AD270" s="261"/>
      <c r="AE270" s="261"/>
      <c r="AF270" s="261"/>
      <c r="AG270" s="261"/>
      <c r="AH270" s="261"/>
      <c r="AI270" s="261"/>
      <c r="AJ270" s="261"/>
      <c r="AK270" s="261"/>
      <c r="AL270" s="261"/>
      <c r="AM270" s="261"/>
      <c r="AN270" s="261"/>
      <c r="AO270" s="261"/>
      <c r="AP270" s="261"/>
      <c r="AQ270" s="261"/>
      <c r="AR270" s="261"/>
      <c r="AS270" s="261"/>
      <c r="AT270" s="261"/>
      <c r="AU270" s="261"/>
      <c r="AV270" s="261"/>
      <c r="AW270" s="261"/>
      <c r="AX270" s="261"/>
      <c r="AY270" s="261"/>
      <c r="AZ270" s="261"/>
      <c r="BA270" s="261"/>
      <c r="BB270" s="261"/>
      <c r="BC270" s="261"/>
      <c r="BD270" s="261"/>
      <c r="BE270" s="261"/>
      <c r="BF270" s="261"/>
      <c r="BG270" s="261"/>
      <c r="BH270" s="261"/>
      <c r="BI270" s="261"/>
      <c r="BJ270" s="261"/>
      <c r="BK270" s="261"/>
      <c r="BL270" s="261"/>
      <c r="BM270" s="261"/>
      <c r="BN270" s="261"/>
      <c r="BO270" s="261"/>
      <c r="BP270" s="261"/>
      <c r="BQ270" s="261"/>
      <c r="BR270" s="261"/>
      <c r="BS270" s="261"/>
      <c r="BT270" s="261"/>
      <c r="BU270" s="261"/>
      <c r="BV270" s="261"/>
      <c r="BW270" s="261"/>
      <c r="BX270" s="261"/>
      <c r="BY270" s="261"/>
      <c r="BZ270" s="261"/>
      <c r="CA270" s="261"/>
      <c r="CB270" s="261"/>
      <c r="CC270" s="261"/>
      <c r="CD270" s="261"/>
      <c r="CE270" s="261"/>
      <c r="CF270" s="261"/>
      <c r="CG270" s="261"/>
      <c r="CH270" s="261"/>
      <c r="CI270" s="261"/>
      <c r="CJ270" s="261"/>
      <c r="CK270" s="261"/>
      <c r="CL270" s="261"/>
      <c r="CM270" s="261"/>
      <c r="CN270" s="261"/>
      <c r="CO270" s="261"/>
      <c r="CP270" s="261"/>
      <c r="CQ270" s="261"/>
      <c r="CR270" s="261"/>
      <c r="CS270" s="261"/>
      <c r="CT270" s="261"/>
      <c r="CU270" s="261"/>
      <c r="CV270" s="261"/>
      <c r="CW270" s="261"/>
      <c r="CX270" s="261"/>
      <c r="CY270" s="261"/>
      <c r="CZ270" s="261"/>
      <c r="DA270" s="261"/>
      <c r="DB270" s="261"/>
      <c r="DC270" s="261"/>
      <c r="DD270" s="261"/>
      <c r="DE270" s="261"/>
      <c r="DF270" s="261"/>
      <c r="DG270" s="261"/>
      <c r="DH270" s="261"/>
      <c r="DI270" s="261"/>
      <c r="DJ270" s="261"/>
      <c r="DK270" s="261"/>
      <c r="DL270" s="261"/>
    </row>
    <row r="271" spans="1:116" x14ac:dyDescent="0.25">
      <c r="A271" s="261"/>
      <c r="B271" s="261"/>
      <c r="C271" s="261"/>
      <c r="D271" s="261"/>
      <c r="E271" s="261"/>
      <c r="F271" s="261"/>
      <c r="G271" s="261"/>
      <c r="H271" s="261"/>
      <c r="I271" s="261"/>
      <c r="J271" s="261"/>
      <c r="K271" s="261"/>
      <c r="L271" s="261"/>
      <c r="M271" s="261"/>
      <c r="N271" s="261"/>
      <c r="O271" s="261"/>
      <c r="P271" s="261"/>
      <c r="Q271" s="261"/>
      <c r="R271" s="261"/>
      <c r="S271" s="261"/>
      <c r="T271" s="261"/>
      <c r="U271" s="261"/>
      <c r="V271" s="261"/>
      <c r="W271" s="261"/>
      <c r="X271" s="261"/>
      <c r="Y271" s="261"/>
      <c r="Z271" s="261"/>
      <c r="AA271" s="261"/>
      <c r="AB271" s="261"/>
      <c r="AC271" s="261"/>
      <c r="AD271" s="261"/>
      <c r="AE271" s="261"/>
      <c r="AF271" s="261"/>
      <c r="AG271" s="261"/>
      <c r="AH271" s="261"/>
      <c r="AI271" s="261"/>
      <c r="AJ271" s="261"/>
      <c r="AK271" s="261"/>
      <c r="AL271" s="261"/>
      <c r="AM271" s="261"/>
      <c r="AN271" s="261"/>
      <c r="AO271" s="261"/>
      <c r="AP271" s="261"/>
      <c r="AQ271" s="261"/>
      <c r="AR271" s="261"/>
      <c r="AS271" s="261"/>
      <c r="AT271" s="261"/>
      <c r="AU271" s="261"/>
      <c r="AV271" s="261"/>
      <c r="AW271" s="261"/>
      <c r="AX271" s="261"/>
      <c r="AY271" s="261"/>
      <c r="AZ271" s="261"/>
      <c r="BA271" s="261"/>
      <c r="BB271" s="261"/>
      <c r="BC271" s="261"/>
      <c r="BD271" s="261"/>
      <c r="BE271" s="261"/>
      <c r="BF271" s="261"/>
      <c r="BG271" s="261"/>
      <c r="BH271" s="261"/>
      <c r="BI271" s="261"/>
      <c r="BJ271" s="261"/>
      <c r="BK271" s="261"/>
      <c r="BL271" s="261"/>
      <c r="BM271" s="261"/>
      <c r="BN271" s="261"/>
      <c r="BO271" s="261"/>
      <c r="BP271" s="261"/>
      <c r="BQ271" s="261"/>
      <c r="BR271" s="261"/>
      <c r="BS271" s="261"/>
      <c r="BT271" s="261"/>
      <c r="BU271" s="261"/>
      <c r="BV271" s="261"/>
      <c r="BW271" s="261"/>
      <c r="BX271" s="261"/>
      <c r="BY271" s="261"/>
      <c r="BZ271" s="261"/>
      <c r="CA271" s="261"/>
      <c r="CB271" s="261"/>
      <c r="CC271" s="261"/>
      <c r="CD271" s="261"/>
      <c r="CE271" s="261"/>
      <c r="CF271" s="261"/>
      <c r="CG271" s="261"/>
      <c r="CH271" s="261"/>
      <c r="CI271" s="261"/>
      <c r="CJ271" s="261"/>
      <c r="CK271" s="261"/>
      <c r="CL271" s="261"/>
      <c r="CM271" s="261"/>
      <c r="CN271" s="261"/>
      <c r="CO271" s="261"/>
      <c r="CP271" s="261"/>
      <c r="CQ271" s="261"/>
      <c r="CR271" s="261"/>
      <c r="CS271" s="261"/>
      <c r="CT271" s="261"/>
      <c r="CU271" s="261"/>
      <c r="CV271" s="261"/>
      <c r="CW271" s="261"/>
      <c r="CX271" s="261"/>
      <c r="CY271" s="261"/>
      <c r="CZ271" s="261"/>
      <c r="DA271" s="261"/>
      <c r="DB271" s="261"/>
      <c r="DC271" s="261"/>
      <c r="DD271" s="261"/>
      <c r="DE271" s="261"/>
      <c r="DF271" s="261"/>
      <c r="DG271" s="261"/>
      <c r="DH271" s="261"/>
      <c r="DI271" s="261"/>
      <c r="DJ271" s="261"/>
      <c r="DK271" s="261"/>
      <c r="DL271" s="261"/>
    </row>
    <row r="272" spans="1:116" x14ac:dyDescent="0.25">
      <c r="A272" s="261"/>
      <c r="B272" s="261"/>
      <c r="C272" s="261"/>
      <c r="D272" s="261"/>
      <c r="E272" s="261"/>
      <c r="F272" s="261"/>
      <c r="G272" s="261"/>
      <c r="H272" s="261"/>
      <c r="I272" s="261"/>
      <c r="J272" s="261"/>
      <c r="K272" s="261"/>
      <c r="L272" s="261"/>
      <c r="M272" s="261"/>
      <c r="N272" s="261"/>
      <c r="O272" s="261"/>
      <c r="P272" s="261"/>
      <c r="Q272" s="261"/>
      <c r="R272" s="261"/>
      <c r="S272" s="261"/>
      <c r="T272" s="261"/>
      <c r="U272" s="261"/>
      <c r="V272" s="261"/>
      <c r="W272" s="261"/>
      <c r="X272" s="261"/>
      <c r="Y272" s="261"/>
      <c r="Z272" s="261"/>
      <c r="AA272" s="261"/>
      <c r="AB272" s="261"/>
      <c r="AC272" s="261"/>
      <c r="AD272" s="261"/>
      <c r="AE272" s="261"/>
      <c r="AF272" s="261"/>
      <c r="AG272" s="261"/>
      <c r="AH272" s="261"/>
      <c r="AI272" s="261"/>
      <c r="AJ272" s="261"/>
      <c r="AK272" s="261"/>
      <c r="AL272" s="261"/>
      <c r="AM272" s="261"/>
      <c r="AN272" s="261"/>
      <c r="AO272" s="261"/>
      <c r="AP272" s="261"/>
      <c r="AQ272" s="261"/>
      <c r="AR272" s="261"/>
      <c r="AS272" s="261"/>
      <c r="AT272" s="261"/>
      <c r="AU272" s="261"/>
      <c r="AV272" s="261"/>
      <c r="AW272" s="261"/>
      <c r="AX272" s="261"/>
      <c r="AY272" s="261"/>
      <c r="AZ272" s="261"/>
      <c r="BA272" s="261"/>
      <c r="BB272" s="261"/>
      <c r="BC272" s="261"/>
      <c r="BD272" s="261"/>
      <c r="BE272" s="261"/>
      <c r="BF272" s="261"/>
      <c r="BG272" s="261"/>
      <c r="BH272" s="261"/>
      <c r="BI272" s="261"/>
      <c r="BJ272" s="261"/>
      <c r="BK272" s="261"/>
      <c r="BL272" s="261"/>
      <c r="BM272" s="261"/>
      <c r="BN272" s="261"/>
      <c r="BO272" s="261"/>
      <c r="BP272" s="261"/>
      <c r="BQ272" s="261"/>
      <c r="BR272" s="261"/>
      <c r="BS272" s="261"/>
      <c r="BT272" s="261"/>
      <c r="BU272" s="261"/>
      <c r="BV272" s="261"/>
      <c r="BW272" s="261"/>
      <c r="BX272" s="261"/>
      <c r="BY272" s="261"/>
      <c r="BZ272" s="261"/>
      <c r="CA272" s="261"/>
      <c r="CB272" s="261"/>
      <c r="CC272" s="261"/>
      <c r="CD272" s="261"/>
      <c r="CE272" s="261"/>
      <c r="CF272" s="261"/>
      <c r="CG272" s="261"/>
      <c r="CH272" s="261"/>
      <c r="CI272" s="261"/>
      <c r="CJ272" s="261"/>
      <c r="CK272" s="261"/>
      <c r="CL272" s="261"/>
      <c r="CM272" s="261"/>
      <c r="CN272" s="261"/>
      <c r="CO272" s="261"/>
      <c r="CP272" s="261"/>
      <c r="CQ272" s="261"/>
      <c r="CR272" s="261"/>
      <c r="CS272" s="261"/>
      <c r="CT272" s="261"/>
      <c r="CU272" s="261"/>
      <c r="CV272" s="261"/>
      <c r="CW272" s="261"/>
      <c r="CX272" s="261"/>
      <c r="CY272" s="261"/>
      <c r="CZ272" s="261"/>
      <c r="DA272" s="261"/>
      <c r="DB272" s="261"/>
      <c r="DC272" s="261"/>
      <c r="DD272" s="261"/>
      <c r="DE272" s="261"/>
      <c r="DF272" s="261"/>
      <c r="DG272" s="261"/>
      <c r="DH272" s="261"/>
      <c r="DI272" s="261"/>
      <c r="DJ272" s="261"/>
      <c r="DK272" s="261"/>
      <c r="DL272" s="261"/>
    </row>
    <row r="273" spans="1:116" x14ac:dyDescent="0.25">
      <c r="A273" s="261"/>
      <c r="B273" s="261"/>
      <c r="C273" s="261"/>
      <c r="D273" s="261"/>
      <c r="E273" s="261"/>
      <c r="F273" s="261"/>
      <c r="G273" s="261"/>
      <c r="H273" s="261"/>
      <c r="I273" s="261"/>
      <c r="J273" s="261"/>
      <c r="K273" s="261"/>
      <c r="L273" s="261"/>
      <c r="M273" s="261"/>
      <c r="N273" s="261"/>
      <c r="O273" s="261"/>
      <c r="P273" s="261"/>
      <c r="Q273" s="261"/>
      <c r="R273" s="261"/>
      <c r="S273" s="261"/>
      <c r="T273" s="261"/>
      <c r="U273" s="261"/>
      <c r="V273" s="261"/>
      <c r="W273" s="261"/>
      <c r="X273" s="261"/>
      <c r="Y273" s="261"/>
      <c r="Z273" s="261"/>
      <c r="AA273" s="261"/>
      <c r="AB273" s="261"/>
      <c r="AC273" s="261"/>
      <c r="AD273" s="261"/>
      <c r="AE273" s="261"/>
      <c r="AF273" s="261"/>
      <c r="AG273" s="261"/>
      <c r="AH273" s="261"/>
      <c r="AI273" s="261"/>
      <c r="AJ273" s="261"/>
      <c r="AK273" s="261"/>
      <c r="AL273" s="261"/>
      <c r="AM273" s="261"/>
      <c r="AN273" s="261"/>
      <c r="AO273" s="261"/>
      <c r="AP273" s="261"/>
      <c r="AQ273" s="261"/>
      <c r="AR273" s="261"/>
      <c r="AS273" s="261"/>
      <c r="AT273" s="261"/>
      <c r="AU273" s="261"/>
      <c r="AV273" s="261"/>
      <c r="AW273" s="261"/>
      <c r="AX273" s="261"/>
      <c r="AY273" s="261"/>
      <c r="AZ273" s="261"/>
      <c r="BA273" s="261"/>
      <c r="BB273" s="261"/>
      <c r="BC273" s="261"/>
      <c r="BD273" s="261"/>
      <c r="BE273" s="261"/>
      <c r="BF273" s="261"/>
      <c r="BG273" s="261"/>
      <c r="BH273" s="261"/>
      <c r="BI273" s="261"/>
      <c r="BJ273" s="261"/>
      <c r="BK273" s="261"/>
      <c r="BL273" s="261"/>
      <c r="BM273" s="261"/>
      <c r="BN273" s="261"/>
      <c r="BO273" s="261"/>
      <c r="BP273" s="261"/>
      <c r="BQ273" s="261"/>
      <c r="BR273" s="261"/>
      <c r="BS273" s="261"/>
      <c r="BT273" s="261"/>
      <c r="BU273" s="261"/>
      <c r="BV273" s="261"/>
      <c r="BW273" s="261"/>
      <c r="BX273" s="261"/>
      <c r="BY273" s="261"/>
      <c r="BZ273" s="261"/>
      <c r="CA273" s="261"/>
      <c r="CB273" s="261"/>
      <c r="CC273" s="261"/>
      <c r="CD273" s="261"/>
      <c r="CE273" s="261"/>
      <c r="CF273" s="261"/>
      <c r="CG273" s="261"/>
      <c r="CH273" s="261"/>
      <c r="CI273" s="261"/>
      <c r="CJ273" s="261"/>
      <c r="CK273" s="261"/>
      <c r="CL273" s="261"/>
      <c r="CM273" s="261"/>
      <c r="CN273" s="261"/>
      <c r="CO273" s="261"/>
      <c r="CP273" s="261"/>
      <c r="CQ273" s="261"/>
      <c r="CR273" s="261"/>
      <c r="CS273" s="261"/>
      <c r="CT273" s="261"/>
      <c r="CU273" s="261"/>
      <c r="CV273" s="261"/>
      <c r="CW273" s="261"/>
      <c r="CX273" s="261"/>
      <c r="CY273" s="261"/>
      <c r="CZ273" s="261"/>
      <c r="DA273" s="261"/>
      <c r="DB273" s="261"/>
      <c r="DC273" s="261"/>
      <c r="DD273" s="261"/>
      <c r="DE273" s="261"/>
      <c r="DF273" s="261"/>
      <c r="DG273" s="261"/>
      <c r="DH273" s="261"/>
      <c r="DI273" s="261"/>
      <c r="DJ273" s="261"/>
      <c r="DK273" s="261"/>
      <c r="DL273" s="261"/>
    </row>
    <row r="274" spans="1:116" x14ac:dyDescent="0.25">
      <c r="A274" s="261"/>
      <c r="B274" s="261"/>
      <c r="C274" s="261"/>
      <c r="D274" s="261"/>
      <c r="E274" s="261"/>
      <c r="F274" s="261"/>
      <c r="G274" s="261"/>
      <c r="H274" s="261"/>
      <c r="I274" s="261"/>
      <c r="J274" s="261"/>
      <c r="K274" s="261"/>
      <c r="L274" s="261"/>
      <c r="M274" s="261"/>
      <c r="N274" s="261"/>
      <c r="O274" s="261"/>
      <c r="P274" s="261"/>
      <c r="Q274" s="261"/>
      <c r="R274" s="261"/>
      <c r="S274" s="261"/>
      <c r="T274" s="261"/>
      <c r="U274" s="261"/>
      <c r="V274" s="261"/>
      <c r="W274" s="261"/>
      <c r="X274" s="261"/>
      <c r="Y274" s="261"/>
      <c r="Z274" s="261"/>
      <c r="AA274" s="261"/>
      <c r="AB274" s="261"/>
      <c r="AC274" s="261"/>
      <c r="AD274" s="261"/>
      <c r="AE274" s="261"/>
      <c r="AF274" s="261"/>
      <c r="AG274" s="261"/>
      <c r="AH274" s="261"/>
      <c r="AI274" s="261"/>
      <c r="AJ274" s="261"/>
      <c r="AK274" s="261"/>
      <c r="AL274" s="261"/>
      <c r="AM274" s="261"/>
      <c r="AN274" s="261"/>
      <c r="AO274" s="261"/>
      <c r="AP274" s="261"/>
      <c r="AQ274" s="261"/>
      <c r="AR274" s="261"/>
      <c r="AS274" s="261"/>
      <c r="AT274" s="261"/>
      <c r="AU274" s="261"/>
      <c r="AV274" s="261"/>
      <c r="AW274" s="261"/>
      <c r="AX274" s="261"/>
      <c r="AY274" s="261"/>
      <c r="AZ274" s="261"/>
      <c r="BA274" s="261"/>
      <c r="BB274" s="261"/>
      <c r="BC274" s="261"/>
      <c r="BD274" s="261"/>
      <c r="BE274" s="261"/>
      <c r="BF274" s="261"/>
      <c r="BG274" s="261"/>
      <c r="BH274" s="261"/>
      <c r="BI274" s="261"/>
      <c r="BJ274" s="261"/>
      <c r="BK274" s="261"/>
      <c r="BL274" s="261"/>
      <c r="BM274" s="261"/>
      <c r="BN274" s="261"/>
      <c r="BO274" s="261"/>
      <c r="BP274" s="261"/>
      <c r="BQ274" s="261"/>
      <c r="BR274" s="261"/>
      <c r="BS274" s="261"/>
      <c r="BT274" s="261"/>
      <c r="BU274" s="261"/>
      <c r="BV274" s="261"/>
      <c r="BW274" s="261"/>
      <c r="BX274" s="261"/>
      <c r="BY274" s="261"/>
      <c r="BZ274" s="261"/>
      <c r="CA274" s="261"/>
      <c r="CB274" s="261"/>
      <c r="CC274" s="261"/>
      <c r="CD274" s="261"/>
      <c r="CE274" s="261"/>
      <c r="CF274" s="261"/>
      <c r="CG274" s="261"/>
      <c r="CH274" s="261"/>
      <c r="CI274" s="261"/>
      <c r="CJ274" s="261"/>
      <c r="CK274" s="261"/>
      <c r="CL274" s="261"/>
      <c r="CM274" s="261"/>
      <c r="CN274" s="261"/>
      <c r="CO274" s="261"/>
      <c r="CP274" s="261"/>
      <c r="CQ274" s="261"/>
      <c r="CR274" s="261"/>
      <c r="CS274" s="261"/>
      <c r="CT274" s="261"/>
      <c r="CU274" s="261"/>
      <c r="CV274" s="261"/>
      <c r="CW274" s="261"/>
      <c r="CX274" s="261"/>
      <c r="CY274" s="261"/>
      <c r="CZ274" s="261"/>
      <c r="DA274" s="261"/>
      <c r="DB274" s="261"/>
      <c r="DC274" s="261"/>
      <c r="DD274" s="261"/>
      <c r="DE274" s="261"/>
      <c r="DF274" s="261"/>
      <c r="DG274" s="261"/>
      <c r="DH274" s="261"/>
      <c r="DI274" s="261"/>
      <c r="DJ274" s="261"/>
      <c r="DK274" s="261"/>
      <c r="DL274" s="261"/>
    </row>
    <row r="275" spans="1:116" x14ac:dyDescent="0.25">
      <c r="A275" s="261"/>
      <c r="B275" s="261"/>
      <c r="C275" s="261"/>
      <c r="D275" s="261"/>
      <c r="E275" s="261"/>
      <c r="F275" s="261"/>
      <c r="G275" s="261"/>
      <c r="H275" s="261"/>
      <c r="I275" s="261"/>
      <c r="J275" s="261"/>
      <c r="K275" s="261"/>
      <c r="L275" s="261"/>
      <c r="M275" s="261"/>
      <c r="N275" s="261"/>
      <c r="O275" s="261"/>
      <c r="P275" s="261"/>
      <c r="Q275" s="261"/>
      <c r="R275" s="261"/>
      <c r="S275" s="261"/>
      <c r="T275" s="261"/>
      <c r="U275" s="261"/>
      <c r="V275" s="261"/>
      <c r="W275" s="261"/>
      <c r="X275" s="261"/>
      <c r="Y275" s="261"/>
      <c r="Z275" s="261"/>
      <c r="AA275" s="261"/>
      <c r="AB275" s="261"/>
      <c r="AC275" s="261"/>
      <c r="AD275" s="261"/>
      <c r="AE275" s="261"/>
      <c r="AF275" s="261"/>
      <c r="AG275" s="261"/>
      <c r="AH275" s="261"/>
      <c r="AI275" s="261"/>
      <c r="AJ275" s="261"/>
      <c r="AK275" s="261"/>
      <c r="AL275" s="261"/>
      <c r="AM275" s="261"/>
      <c r="AN275" s="261"/>
      <c r="AO275" s="261"/>
      <c r="AP275" s="261"/>
      <c r="AQ275" s="261"/>
      <c r="AR275" s="261"/>
      <c r="AS275" s="261"/>
      <c r="AT275" s="261"/>
      <c r="AU275" s="261"/>
      <c r="AV275" s="261"/>
      <c r="AW275" s="261"/>
      <c r="AX275" s="261"/>
      <c r="AY275" s="261"/>
      <c r="AZ275" s="261"/>
      <c r="BA275" s="261"/>
      <c r="BB275" s="261"/>
      <c r="BC275" s="261"/>
      <c r="BD275" s="261"/>
      <c r="BE275" s="261"/>
      <c r="BF275" s="261"/>
      <c r="BG275" s="261"/>
      <c r="BH275" s="261"/>
      <c r="BI275" s="261"/>
      <c r="BJ275" s="261"/>
      <c r="BK275" s="261"/>
      <c r="BL275" s="261"/>
      <c r="BM275" s="261"/>
      <c r="BN275" s="261"/>
      <c r="BO275" s="261"/>
      <c r="BP275" s="261"/>
      <c r="BQ275" s="261"/>
      <c r="BR275" s="261"/>
      <c r="BS275" s="261"/>
      <c r="BT275" s="261"/>
      <c r="BU275" s="261"/>
      <c r="BV275" s="261"/>
      <c r="BW275" s="261"/>
      <c r="BX275" s="261"/>
      <c r="BY275" s="261"/>
      <c r="BZ275" s="261"/>
      <c r="CA275" s="261"/>
      <c r="CB275" s="261"/>
      <c r="CC275" s="261"/>
      <c r="CD275" s="261"/>
      <c r="CE275" s="261"/>
      <c r="CF275" s="261"/>
      <c r="CG275" s="261"/>
      <c r="CH275" s="261"/>
      <c r="CI275" s="261"/>
      <c r="CJ275" s="261"/>
      <c r="CK275" s="261"/>
      <c r="CL275" s="261"/>
      <c r="CM275" s="261"/>
      <c r="CN275" s="261"/>
      <c r="CO275" s="261"/>
      <c r="CP275" s="261"/>
      <c r="CQ275" s="261"/>
      <c r="CR275" s="261"/>
      <c r="CS275" s="261"/>
      <c r="CT275" s="261"/>
      <c r="CU275" s="261"/>
      <c r="CV275" s="261"/>
      <c r="CW275" s="261"/>
      <c r="CX275" s="261"/>
      <c r="CY275" s="261"/>
      <c r="CZ275" s="261"/>
      <c r="DA275" s="261"/>
      <c r="DB275" s="261"/>
      <c r="DC275" s="261"/>
      <c r="DD275" s="261"/>
      <c r="DE275" s="261"/>
      <c r="DF275" s="261"/>
      <c r="DG275" s="261"/>
      <c r="DH275" s="261"/>
      <c r="DI275" s="261"/>
      <c r="DJ275" s="261"/>
      <c r="DK275" s="261"/>
      <c r="DL275" s="261"/>
    </row>
    <row r="276" spans="1:116" x14ac:dyDescent="0.25">
      <c r="A276" s="261"/>
      <c r="B276" s="261"/>
      <c r="C276" s="261"/>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c r="AA276" s="261"/>
      <c r="AB276" s="261"/>
      <c r="AC276" s="261"/>
      <c r="AD276" s="261"/>
      <c r="AE276" s="261"/>
      <c r="AF276" s="261"/>
      <c r="AG276" s="261"/>
      <c r="AH276" s="261"/>
      <c r="AI276" s="261"/>
      <c r="AJ276" s="261"/>
      <c r="AK276" s="261"/>
      <c r="AL276" s="261"/>
      <c r="AM276" s="261"/>
      <c r="AN276" s="261"/>
      <c r="AO276" s="261"/>
      <c r="AP276" s="261"/>
      <c r="AQ276" s="261"/>
      <c r="AR276" s="261"/>
      <c r="AS276" s="261"/>
      <c r="AT276" s="261"/>
      <c r="AU276" s="261"/>
      <c r="AV276" s="261"/>
      <c r="AW276" s="261"/>
      <c r="AX276" s="261"/>
      <c r="AY276" s="261"/>
      <c r="AZ276" s="261"/>
      <c r="BA276" s="261"/>
      <c r="BB276" s="261"/>
      <c r="BC276" s="261"/>
      <c r="BD276" s="261"/>
      <c r="BE276" s="261"/>
      <c r="BF276" s="261"/>
      <c r="BG276" s="261"/>
      <c r="BH276" s="261"/>
      <c r="BI276" s="261"/>
      <c r="BJ276" s="261"/>
      <c r="BK276" s="261"/>
      <c r="BL276" s="261"/>
      <c r="BM276" s="261"/>
      <c r="BN276" s="261"/>
      <c r="BO276" s="261"/>
      <c r="BP276" s="261"/>
      <c r="BQ276" s="261"/>
      <c r="BR276" s="261"/>
      <c r="BS276" s="261"/>
      <c r="BT276" s="261"/>
      <c r="BU276" s="261"/>
      <c r="BV276" s="261"/>
      <c r="BW276" s="261"/>
      <c r="BX276" s="261"/>
      <c r="BY276" s="261"/>
      <c r="BZ276" s="261"/>
      <c r="CA276" s="261"/>
      <c r="CB276" s="261"/>
      <c r="CC276" s="261"/>
      <c r="CD276" s="261"/>
      <c r="CE276" s="261"/>
      <c r="CF276" s="261"/>
      <c r="CG276" s="261"/>
      <c r="CH276" s="261"/>
      <c r="CI276" s="261"/>
      <c r="CJ276" s="261"/>
      <c r="CK276" s="261"/>
      <c r="CL276" s="261"/>
      <c r="CM276" s="261"/>
      <c r="CN276" s="261"/>
      <c r="CO276" s="261"/>
      <c r="CP276" s="261"/>
      <c r="CQ276" s="261"/>
      <c r="CR276" s="261"/>
      <c r="CS276" s="261"/>
      <c r="CT276" s="261"/>
      <c r="CU276" s="261"/>
      <c r="CV276" s="261"/>
      <c r="CW276" s="261"/>
      <c r="CX276" s="261"/>
      <c r="CY276" s="261"/>
      <c r="CZ276" s="261"/>
      <c r="DA276" s="261"/>
      <c r="DB276" s="261"/>
      <c r="DC276" s="261"/>
      <c r="DD276" s="261"/>
      <c r="DE276" s="261"/>
      <c r="DF276" s="261"/>
      <c r="DG276" s="261"/>
      <c r="DH276" s="261"/>
      <c r="DI276" s="261"/>
      <c r="DJ276" s="261"/>
      <c r="DK276" s="261"/>
      <c r="DL276" s="261"/>
    </row>
    <row r="277" spans="1:116" x14ac:dyDescent="0.25">
      <c r="A277" s="261"/>
      <c r="B277" s="261"/>
      <c r="C277" s="261"/>
      <c r="D277" s="261"/>
      <c r="E277" s="261"/>
      <c r="F277" s="261"/>
      <c r="G277" s="261"/>
      <c r="H277" s="261"/>
      <c r="I277" s="261"/>
      <c r="J277" s="261"/>
      <c r="K277" s="261"/>
      <c r="L277" s="261"/>
      <c r="M277" s="261"/>
      <c r="N277" s="261"/>
      <c r="O277" s="261"/>
      <c r="P277" s="261"/>
      <c r="Q277" s="261"/>
      <c r="R277" s="261"/>
      <c r="S277" s="261"/>
      <c r="T277" s="261"/>
      <c r="U277" s="261"/>
      <c r="V277" s="261"/>
      <c r="W277" s="261"/>
      <c r="X277" s="261"/>
      <c r="Y277" s="261"/>
      <c r="Z277" s="261"/>
      <c r="AA277" s="261"/>
      <c r="AB277" s="261"/>
      <c r="AC277" s="261"/>
      <c r="AD277" s="261"/>
      <c r="AE277" s="261"/>
      <c r="AF277" s="261"/>
      <c r="AG277" s="261"/>
      <c r="AH277" s="261"/>
      <c r="AI277" s="261"/>
      <c r="AJ277" s="261"/>
      <c r="AK277" s="261"/>
      <c r="AL277" s="261"/>
      <c r="AM277" s="261"/>
      <c r="AN277" s="261"/>
      <c r="AO277" s="261"/>
      <c r="AP277" s="261"/>
      <c r="AQ277" s="261"/>
      <c r="AR277" s="261"/>
      <c r="AS277" s="261"/>
      <c r="AT277" s="261"/>
      <c r="AU277" s="261"/>
      <c r="AV277" s="261"/>
      <c r="AW277" s="261"/>
      <c r="AX277" s="261"/>
      <c r="AY277" s="261"/>
      <c r="AZ277" s="261"/>
      <c r="BA277" s="261"/>
      <c r="BB277" s="261"/>
      <c r="BC277" s="261"/>
      <c r="BD277" s="261"/>
      <c r="BE277" s="261"/>
      <c r="BF277" s="261"/>
      <c r="BG277" s="261"/>
      <c r="BH277" s="261"/>
      <c r="BI277" s="261"/>
      <c r="BJ277" s="261"/>
      <c r="BK277" s="261"/>
      <c r="BL277" s="261"/>
      <c r="BM277" s="261"/>
      <c r="BN277" s="261"/>
      <c r="BO277" s="261"/>
      <c r="BP277" s="261"/>
      <c r="BQ277" s="261"/>
      <c r="BR277" s="261"/>
      <c r="BS277" s="261"/>
      <c r="BT277" s="261"/>
      <c r="BU277" s="261"/>
      <c r="BV277" s="261"/>
      <c r="BW277" s="261"/>
      <c r="BX277" s="261"/>
      <c r="BY277" s="261"/>
      <c r="BZ277" s="261"/>
      <c r="CA277" s="261"/>
      <c r="CB277" s="261"/>
      <c r="CC277" s="261"/>
      <c r="CD277" s="261"/>
      <c r="CE277" s="261"/>
      <c r="CF277" s="261"/>
      <c r="CG277" s="261"/>
      <c r="CH277" s="261"/>
      <c r="CI277" s="261"/>
      <c r="CJ277" s="261"/>
      <c r="CK277" s="261"/>
      <c r="CL277" s="261"/>
      <c r="CM277" s="261"/>
      <c r="CN277" s="261"/>
      <c r="CO277" s="261"/>
      <c r="CP277" s="261"/>
      <c r="CQ277" s="261"/>
      <c r="CR277" s="261"/>
      <c r="CS277" s="261"/>
      <c r="CT277" s="261"/>
      <c r="CU277" s="261"/>
      <c r="CV277" s="261"/>
      <c r="CW277" s="261"/>
      <c r="CX277" s="261"/>
      <c r="CY277" s="261"/>
      <c r="CZ277" s="261"/>
      <c r="DA277" s="261"/>
      <c r="DB277" s="261"/>
      <c r="DC277" s="261"/>
      <c r="DD277" s="261"/>
      <c r="DE277" s="261"/>
      <c r="DF277" s="261"/>
      <c r="DG277" s="261"/>
      <c r="DH277" s="261"/>
      <c r="DI277" s="261"/>
      <c r="DJ277" s="261"/>
      <c r="DK277" s="261"/>
      <c r="DL277" s="261"/>
    </row>
    <row r="278" spans="1:116" x14ac:dyDescent="0.25">
      <c r="A278" s="261"/>
      <c r="B278" s="261"/>
      <c r="C278" s="261"/>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c r="AA278" s="261"/>
      <c r="AB278" s="261"/>
      <c r="AC278" s="261"/>
      <c r="AD278" s="261"/>
      <c r="AE278" s="261"/>
      <c r="AF278" s="261"/>
      <c r="AG278" s="261"/>
      <c r="AH278" s="261"/>
      <c r="AI278" s="261"/>
      <c r="AJ278" s="261"/>
      <c r="AK278" s="261"/>
      <c r="AL278" s="261"/>
      <c r="AM278" s="261"/>
      <c r="AN278" s="261"/>
      <c r="AO278" s="261"/>
      <c r="AP278" s="261"/>
      <c r="AQ278" s="261"/>
      <c r="AR278" s="261"/>
      <c r="AS278" s="261"/>
      <c r="AT278" s="261"/>
      <c r="AU278" s="261"/>
      <c r="AV278" s="261"/>
      <c r="AW278" s="261"/>
      <c r="AX278" s="261"/>
      <c r="AY278" s="261"/>
      <c r="AZ278" s="261"/>
      <c r="BA278" s="261"/>
      <c r="BB278" s="261"/>
      <c r="BC278" s="261"/>
      <c r="BD278" s="261"/>
      <c r="BE278" s="261"/>
      <c r="BF278" s="261"/>
      <c r="BG278" s="261"/>
      <c r="BH278" s="261"/>
      <c r="BI278" s="261"/>
      <c r="BJ278" s="261"/>
      <c r="BK278" s="261"/>
      <c r="BL278" s="261"/>
      <c r="BM278" s="261"/>
      <c r="BN278" s="261"/>
      <c r="BO278" s="261"/>
      <c r="BP278" s="261"/>
      <c r="BQ278" s="261"/>
      <c r="BR278" s="261"/>
      <c r="BS278" s="261"/>
      <c r="BT278" s="261"/>
      <c r="BU278" s="261"/>
      <c r="BV278" s="261"/>
      <c r="BW278" s="261"/>
      <c r="BX278" s="261"/>
      <c r="BY278" s="261"/>
      <c r="BZ278" s="261"/>
      <c r="CA278" s="261"/>
      <c r="CB278" s="261"/>
      <c r="CC278" s="261"/>
      <c r="CD278" s="261"/>
      <c r="CE278" s="261"/>
      <c r="CF278" s="261"/>
      <c r="CG278" s="261"/>
      <c r="CH278" s="261"/>
      <c r="CI278" s="261"/>
      <c r="CJ278" s="261"/>
      <c r="CK278" s="261"/>
      <c r="CL278" s="261"/>
      <c r="CM278" s="261"/>
      <c r="CN278" s="261"/>
      <c r="CO278" s="261"/>
      <c r="CP278" s="261"/>
      <c r="CQ278" s="261"/>
      <c r="CR278" s="261"/>
      <c r="CS278" s="261"/>
      <c r="CT278" s="261"/>
      <c r="CU278" s="261"/>
      <c r="CV278" s="261"/>
      <c r="CW278" s="261"/>
      <c r="CX278" s="261"/>
      <c r="CY278" s="261"/>
      <c r="CZ278" s="261"/>
      <c r="DA278" s="261"/>
      <c r="DB278" s="261"/>
      <c r="DC278" s="261"/>
      <c r="DD278" s="261"/>
      <c r="DE278" s="261"/>
      <c r="DF278" s="261"/>
      <c r="DG278" s="261"/>
      <c r="DH278" s="261"/>
      <c r="DI278" s="261"/>
      <c r="DJ278" s="261"/>
      <c r="DK278" s="261"/>
      <c r="DL278" s="261"/>
    </row>
    <row r="279" spans="1:116" x14ac:dyDescent="0.25">
      <c r="A279" s="261"/>
      <c r="B279" s="261"/>
      <c r="C279" s="261"/>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c r="AA279" s="261"/>
      <c r="AB279" s="261"/>
      <c r="AC279" s="261"/>
      <c r="AD279" s="261"/>
      <c r="AE279" s="261"/>
      <c r="AF279" s="261"/>
      <c r="AG279" s="261"/>
      <c r="AH279" s="261"/>
      <c r="AI279" s="261"/>
      <c r="AJ279" s="261"/>
      <c r="AK279" s="261"/>
      <c r="AL279" s="261"/>
      <c r="AM279" s="261"/>
      <c r="AN279" s="261"/>
      <c r="AO279" s="261"/>
      <c r="AP279" s="261"/>
      <c r="AQ279" s="261"/>
      <c r="AR279" s="261"/>
      <c r="AS279" s="261"/>
      <c r="AT279" s="261"/>
      <c r="AU279" s="261"/>
      <c r="AV279" s="261"/>
      <c r="AW279" s="261"/>
      <c r="AX279" s="261"/>
      <c r="AY279" s="261"/>
      <c r="AZ279" s="261"/>
      <c r="BA279" s="261"/>
      <c r="BB279" s="261"/>
      <c r="BC279" s="261"/>
      <c r="BD279" s="261"/>
      <c r="BE279" s="261"/>
      <c r="BF279" s="261"/>
      <c r="BG279" s="261"/>
      <c r="BH279" s="261"/>
      <c r="BI279" s="261"/>
      <c r="BJ279" s="261"/>
      <c r="BK279" s="261"/>
      <c r="BL279" s="261"/>
      <c r="BM279" s="261"/>
      <c r="BN279" s="261"/>
      <c r="BO279" s="261"/>
      <c r="BP279" s="261"/>
      <c r="BQ279" s="261"/>
      <c r="BR279" s="261"/>
      <c r="BS279" s="261"/>
      <c r="BT279" s="261"/>
      <c r="BU279" s="261"/>
      <c r="BV279" s="261"/>
      <c r="BW279" s="261"/>
      <c r="BX279" s="261"/>
      <c r="BY279" s="261"/>
      <c r="BZ279" s="261"/>
      <c r="CA279" s="261"/>
      <c r="CB279" s="261"/>
      <c r="CC279" s="261"/>
      <c r="CD279" s="261"/>
      <c r="CE279" s="261"/>
      <c r="CF279" s="261"/>
      <c r="CG279" s="261"/>
      <c r="CH279" s="261"/>
      <c r="CI279" s="261"/>
      <c r="CJ279" s="261"/>
      <c r="CK279" s="261"/>
      <c r="CL279" s="261"/>
      <c r="CM279" s="261"/>
      <c r="CN279" s="261"/>
      <c r="CO279" s="261"/>
      <c r="CP279" s="261"/>
      <c r="CQ279" s="261"/>
      <c r="CR279" s="261"/>
      <c r="CS279" s="261"/>
      <c r="CT279" s="261"/>
      <c r="CU279" s="261"/>
      <c r="CV279" s="261"/>
      <c r="CW279" s="261"/>
      <c r="CX279" s="261"/>
      <c r="CY279" s="261"/>
      <c r="CZ279" s="261"/>
      <c r="DA279" s="261"/>
      <c r="DB279" s="261"/>
      <c r="DC279" s="261"/>
      <c r="DD279" s="261"/>
      <c r="DE279" s="261"/>
      <c r="DF279" s="261"/>
      <c r="DG279" s="261"/>
      <c r="DH279" s="261"/>
      <c r="DI279" s="261"/>
      <c r="DJ279" s="261"/>
      <c r="DK279" s="261"/>
      <c r="DL279" s="261"/>
    </row>
    <row r="280" spans="1:116" x14ac:dyDescent="0.25">
      <c r="A280" s="261"/>
      <c r="B280" s="261"/>
      <c r="C280" s="261"/>
      <c r="D280" s="261"/>
      <c r="E280" s="261"/>
      <c r="F280" s="261"/>
      <c r="G280" s="261"/>
      <c r="H280" s="261"/>
      <c r="I280" s="261"/>
      <c r="J280" s="261"/>
      <c r="K280" s="261"/>
      <c r="L280" s="261"/>
      <c r="M280" s="261"/>
      <c r="N280" s="261"/>
      <c r="O280" s="261"/>
      <c r="P280" s="261"/>
      <c r="Q280" s="261"/>
      <c r="R280" s="261"/>
      <c r="S280" s="261"/>
      <c r="T280" s="261"/>
      <c r="U280" s="261"/>
      <c r="V280" s="261"/>
      <c r="W280" s="261"/>
      <c r="X280" s="261"/>
      <c r="Y280" s="261"/>
      <c r="Z280" s="261"/>
      <c r="AA280" s="261"/>
      <c r="AB280" s="261"/>
      <c r="AC280" s="261"/>
      <c r="AD280" s="261"/>
      <c r="AE280" s="261"/>
      <c r="AF280" s="261"/>
      <c r="AG280" s="261"/>
      <c r="AH280" s="261"/>
      <c r="AI280" s="261"/>
      <c r="AJ280" s="261"/>
      <c r="AK280" s="261"/>
      <c r="AL280" s="261"/>
      <c r="AM280" s="261"/>
      <c r="AN280" s="261"/>
      <c r="AO280" s="261"/>
      <c r="AP280" s="261"/>
      <c r="AQ280" s="261"/>
      <c r="AR280" s="261"/>
      <c r="AS280" s="261"/>
      <c r="AT280" s="261"/>
      <c r="AU280" s="261"/>
      <c r="AV280" s="261"/>
      <c r="AW280" s="261"/>
      <c r="AX280" s="261"/>
      <c r="AY280" s="261"/>
      <c r="AZ280" s="261"/>
      <c r="BA280" s="261"/>
      <c r="BB280" s="261"/>
      <c r="BC280" s="261"/>
      <c r="BD280" s="261"/>
      <c r="BE280" s="261"/>
      <c r="BF280" s="261"/>
      <c r="BG280" s="261"/>
      <c r="BH280" s="261"/>
      <c r="BI280" s="261"/>
      <c r="BJ280" s="261"/>
      <c r="BK280" s="261"/>
      <c r="BL280" s="261"/>
      <c r="BM280" s="261"/>
      <c r="BN280" s="261"/>
      <c r="BO280" s="261"/>
      <c r="BP280" s="261"/>
      <c r="BQ280" s="261"/>
      <c r="BR280" s="261"/>
      <c r="BS280" s="261"/>
      <c r="BT280" s="261"/>
      <c r="BU280" s="261"/>
      <c r="BV280" s="261"/>
      <c r="BW280" s="261"/>
      <c r="BX280" s="261"/>
      <c r="BY280" s="261"/>
      <c r="BZ280" s="261"/>
      <c r="CA280" s="261"/>
      <c r="CB280" s="261"/>
      <c r="CC280" s="261"/>
      <c r="CD280" s="261"/>
      <c r="CE280" s="261"/>
      <c r="CF280" s="261"/>
      <c r="CG280" s="261"/>
      <c r="CH280" s="261"/>
      <c r="CI280" s="261"/>
      <c r="CJ280" s="261"/>
      <c r="CK280" s="261"/>
      <c r="CL280" s="261"/>
      <c r="CM280" s="261"/>
      <c r="CN280" s="261"/>
      <c r="CO280" s="261"/>
      <c r="CP280" s="261"/>
      <c r="CQ280" s="261"/>
      <c r="CR280" s="261"/>
      <c r="CS280" s="261"/>
      <c r="CT280" s="261"/>
      <c r="CU280" s="261"/>
      <c r="CV280" s="261"/>
      <c r="CW280" s="261"/>
      <c r="CX280" s="261"/>
      <c r="CY280" s="261"/>
      <c r="CZ280" s="261"/>
      <c r="DA280" s="261"/>
      <c r="DB280" s="261"/>
      <c r="DC280" s="261"/>
      <c r="DD280" s="261"/>
      <c r="DE280" s="261"/>
      <c r="DF280" s="261"/>
      <c r="DG280" s="261"/>
      <c r="DH280" s="261"/>
      <c r="DI280" s="261"/>
      <c r="DJ280" s="261"/>
      <c r="DK280" s="261"/>
      <c r="DL280" s="261"/>
    </row>
    <row r="281" spans="1:116" x14ac:dyDescent="0.25">
      <c r="A281" s="261"/>
      <c r="B281" s="261"/>
      <c r="C281" s="261"/>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c r="AA281" s="261"/>
      <c r="AB281" s="261"/>
      <c r="AC281" s="261"/>
      <c r="AD281" s="261"/>
      <c r="AE281" s="261"/>
      <c r="AF281" s="261"/>
      <c r="AG281" s="261"/>
      <c r="AH281" s="261"/>
      <c r="AI281" s="261"/>
      <c r="AJ281" s="261"/>
      <c r="AK281" s="261"/>
      <c r="AL281" s="261"/>
      <c r="AM281" s="261"/>
      <c r="AN281" s="261"/>
      <c r="AO281" s="261"/>
      <c r="AP281" s="261"/>
      <c r="AQ281" s="261"/>
      <c r="AR281" s="261"/>
      <c r="AS281" s="261"/>
      <c r="AT281" s="261"/>
      <c r="AU281" s="261"/>
      <c r="AV281" s="261"/>
      <c r="AW281" s="261"/>
      <c r="AX281" s="261"/>
      <c r="AY281" s="261"/>
      <c r="AZ281" s="261"/>
      <c r="BA281" s="261"/>
      <c r="BB281" s="261"/>
      <c r="BC281" s="261"/>
      <c r="BD281" s="261"/>
      <c r="BE281" s="261"/>
      <c r="BF281" s="261"/>
      <c r="BG281" s="261"/>
      <c r="BH281" s="261"/>
      <c r="BI281" s="261"/>
      <c r="BJ281" s="261"/>
      <c r="BK281" s="261"/>
      <c r="BL281" s="261"/>
      <c r="BM281" s="261"/>
      <c r="BN281" s="261"/>
      <c r="BO281" s="261"/>
      <c r="BP281" s="261"/>
      <c r="BQ281" s="261"/>
      <c r="BR281" s="261"/>
      <c r="BS281" s="261"/>
      <c r="BT281" s="261"/>
      <c r="BU281" s="261"/>
      <c r="BV281" s="261"/>
      <c r="BW281" s="261"/>
      <c r="BX281" s="261"/>
      <c r="BY281" s="261"/>
      <c r="BZ281" s="261"/>
      <c r="CA281" s="261"/>
      <c r="CB281" s="261"/>
      <c r="CC281" s="261"/>
      <c r="CD281" s="261"/>
      <c r="CE281" s="261"/>
      <c r="CF281" s="261"/>
      <c r="CG281" s="261"/>
      <c r="CH281" s="261"/>
      <c r="CI281" s="261"/>
      <c r="CJ281" s="261"/>
      <c r="CK281" s="261"/>
      <c r="CL281" s="261"/>
      <c r="CM281" s="261"/>
      <c r="CN281" s="261"/>
      <c r="CO281" s="261"/>
      <c r="CP281" s="261"/>
      <c r="CQ281" s="261"/>
      <c r="CR281" s="261"/>
      <c r="CS281" s="261"/>
      <c r="CT281" s="261"/>
      <c r="CU281" s="261"/>
      <c r="CV281" s="261"/>
      <c r="CW281" s="261"/>
      <c r="CX281" s="261"/>
      <c r="CY281" s="261"/>
      <c r="CZ281" s="261"/>
      <c r="DA281" s="261"/>
      <c r="DB281" s="261"/>
      <c r="DC281" s="261"/>
      <c r="DD281" s="261"/>
      <c r="DE281" s="261"/>
      <c r="DF281" s="261"/>
      <c r="DG281" s="261"/>
      <c r="DH281" s="261"/>
      <c r="DI281" s="261"/>
      <c r="DJ281" s="261"/>
      <c r="DK281" s="261"/>
      <c r="DL281" s="261"/>
    </row>
    <row r="282" spans="1:116" x14ac:dyDescent="0.25">
      <c r="A282" s="261"/>
      <c r="B282" s="261"/>
      <c r="C282" s="261"/>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c r="AA282" s="261"/>
      <c r="AB282" s="261"/>
      <c r="AC282" s="261"/>
      <c r="AD282" s="261"/>
      <c r="AE282" s="261"/>
      <c r="AF282" s="261"/>
      <c r="AG282" s="261"/>
      <c r="AH282" s="261"/>
      <c r="AI282" s="261"/>
      <c r="AJ282" s="261"/>
      <c r="AK282" s="261"/>
      <c r="AL282" s="261"/>
      <c r="AM282" s="261"/>
      <c r="AN282" s="261"/>
      <c r="AO282" s="261"/>
      <c r="AP282" s="261"/>
      <c r="AQ282" s="261"/>
      <c r="AR282" s="261"/>
      <c r="AS282" s="261"/>
      <c r="AT282" s="261"/>
      <c r="AU282" s="261"/>
      <c r="AV282" s="261"/>
      <c r="AW282" s="261"/>
      <c r="AX282" s="261"/>
      <c r="AY282" s="261"/>
      <c r="AZ282" s="261"/>
      <c r="BA282" s="261"/>
      <c r="BB282" s="261"/>
      <c r="BC282" s="261"/>
      <c r="BD282" s="261"/>
      <c r="BE282" s="261"/>
      <c r="BF282" s="261"/>
      <c r="BG282" s="261"/>
      <c r="BH282" s="261"/>
      <c r="BI282" s="261"/>
      <c r="BJ282" s="261"/>
      <c r="BK282" s="261"/>
      <c r="BL282" s="261"/>
      <c r="BM282" s="261"/>
      <c r="BN282" s="261"/>
      <c r="BO282" s="261"/>
      <c r="BP282" s="261"/>
      <c r="BQ282" s="261"/>
      <c r="BR282" s="261"/>
      <c r="BS282" s="261"/>
      <c r="BT282" s="261"/>
      <c r="BU282" s="261"/>
      <c r="BV282" s="261"/>
      <c r="BW282" s="261"/>
      <c r="BX282" s="261"/>
      <c r="BY282" s="261"/>
      <c r="BZ282" s="261"/>
      <c r="CA282" s="261"/>
      <c r="CB282" s="261"/>
      <c r="CC282" s="261"/>
      <c r="CD282" s="261"/>
      <c r="CE282" s="261"/>
      <c r="CF282" s="261"/>
      <c r="CG282" s="261"/>
      <c r="CH282" s="261"/>
      <c r="CI282" s="261"/>
      <c r="CJ282" s="261"/>
      <c r="CK282" s="261"/>
      <c r="CL282" s="261"/>
      <c r="CM282" s="261"/>
      <c r="CN282" s="261"/>
      <c r="CO282" s="261"/>
      <c r="CP282" s="261"/>
      <c r="CQ282" s="261"/>
      <c r="CR282" s="261"/>
      <c r="CS282" s="261"/>
      <c r="CT282" s="261"/>
      <c r="CU282" s="261"/>
      <c r="CV282" s="261"/>
      <c r="CW282" s="261"/>
      <c r="CX282" s="261"/>
      <c r="CY282" s="261"/>
      <c r="CZ282" s="261"/>
      <c r="DA282" s="261"/>
      <c r="DB282" s="261"/>
      <c r="DC282" s="261"/>
      <c r="DD282" s="261"/>
      <c r="DE282" s="261"/>
      <c r="DF282" s="261"/>
      <c r="DG282" s="261"/>
      <c r="DH282" s="261"/>
      <c r="DI282" s="261"/>
      <c r="DJ282" s="261"/>
      <c r="DK282" s="261"/>
      <c r="DL282" s="261"/>
    </row>
    <row r="283" spans="1:116" x14ac:dyDescent="0.25">
      <c r="A283" s="261"/>
      <c r="B283" s="261"/>
      <c r="C283" s="261"/>
      <c r="D283" s="261"/>
      <c r="E283" s="261"/>
      <c r="F283" s="261"/>
      <c r="G283" s="261"/>
      <c r="H283" s="261"/>
      <c r="I283" s="261"/>
      <c r="J283" s="261"/>
      <c r="K283" s="261"/>
      <c r="L283" s="261"/>
      <c r="M283" s="261"/>
      <c r="N283" s="261"/>
      <c r="O283" s="261"/>
      <c r="P283" s="261"/>
      <c r="Q283" s="261"/>
      <c r="R283" s="261"/>
      <c r="S283" s="261"/>
      <c r="T283" s="261"/>
      <c r="U283" s="261"/>
      <c r="V283" s="261"/>
      <c r="W283" s="261"/>
      <c r="X283" s="261"/>
      <c r="Y283" s="261"/>
      <c r="Z283" s="261"/>
      <c r="AA283" s="261"/>
      <c r="AB283" s="261"/>
      <c r="AC283" s="261"/>
      <c r="AD283" s="261"/>
      <c r="AE283" s="261"/>
      <c r="AF283" s="261"/>
      <c r="AG283" s="261"/>
      <c r="AH283" s="261"/>
      <c r="AI283" s="261"/>
      <c r="AJ283" s="261"/>
      <c r="AK283" s="261"/>
      <c r="AL283" s="261"/>
      <c r="AM283" s="261"/>
      <c r="AN283" s="261"/>
      <c r="AO283" s="261"/>
      <c r="AP283" s="261"/>
      <c r="AQ283" s="261"/>
      <c r="AR283" s="261"/>
      <c r="AS283" s="261"/>
      <c r="AT283" s="261"/>
      <c r="AU283" s="261"/>
      <c r="AV283" s="261"/>
      <c r="AW283" s="261"/>
      <c r="AX283" s="261"/>
      <c r="AY283" s="261"/>
      <c r="AZ283" s="261"/>
      <c r="BA283" s="261"/>
      <c r="BB283" s="261"/>
      <c r="BC283" s="261"/>
      <c r="BD283" s="261"/>
      <c r="BE283" s="261"/>
      <c r="BF283" s="261"/>
      <c r="BG283" s="261"/>
      <c r="BH283" s="261"/>
      <c r="BI283" s="261"/>
      <c r="BJ283" s="261"/>
      <c r="BK283" s="261"/>
      <c r="BL283" s="261"/>
      <c r="BM283" s="261"/>
      <c r="BN283" s="261"/>
      <c r="BO283" s="261"/>
      <c r="BP283" s="261"/>
      <c r="BQ283" s="261"/>
      <c r="BR283" s="261"/>
      <c r="BS283" s="261"/>
      <c r="BT283" s="261"/>
      <c r="BU283" s="261"/>
      <c r="BV283" s="261"/>
      <c r="BW283" s="261"/>
      <c r="BX283" s="261"/>
      <c r="BY283" s="261"/>
      <c r="BZ283" s="261"/>
      <c r="CA283" s="261"/>
      <c r="CB283" s="261"/>
      <c r="CC283" s="261"/>
      <c r="CD283" s="261"/>
      <c r="CE283" s="261"/>
      <c r="CF283" s="261"/>
      <c r="CG283" s="261"/>
      <c r="CH283" s="261"/>
      <c r="CI283" s="261"/>
      <c r="CJ283" s="261"/>
      <c r="CK283" s="261"/>
      <c r="CL283" s="261"/>
      <c r="CM283" s="261"/>
      <c r="CN283" s="261"/>
      <c r="CO283" s="261"/>
      <c r="CP283" s="261"/>
      <c r="CQ283" s="261"/>
      <c r="CR283" s="261"/>
      <c r="CS283" s="261"/>
      <c r="CT283" s="261"/>
      <c r="CU283" s="261"/>
      <c r="CV283" s="261"/>
      <c r="CW283" s="261"/>
      <c r="CX283" s="261"/>
      <c r="CY283" s="261"/>
      <c r="CZ283" s="261"/>
      <c r="DA283" s="261"/>
      <c r="DB283" s="261"/>
      <c r="DC283" s="261"/>
      <c r="DD283" s="261"/>
      <c r="DE283" s="261"/>
      <c r="DF283" s="261"/>
      <c r="DG283" s="261"/>
      <c r="DH283" s="261"/>
      <c r="DI283" s="261"/>
      <c r="DJ283" s="261"/>
      <c r="DK283" s="261"/>
      <c r="DL283" s="261"/>
    </row>
    <row r="284" spans="1:116" x14ac:dyDescent="0.25">
      <c r="A284" s="261"/>
      <c r="B284" s="261"/>
      <c r="C284" s="261"/>
      <c r="D284" s="261"/>
      <c r="E284" s="261"/>
      <c r="F284" s="261"/>
      <c r="G284" s="261"/>
      <c r="H284" s="261"/>
      <c r="I284" s="261"/>
      <c r="J284" s="261"/>
      <c r="K284" s="261"/>
      <c r="L284" s="261"/>
      <c r="M284" s="261"/>
      <c r="N284" s="261"/>
      <c r="O284" s="261"/>
      <c r="P284" s="261"/>
      <c r="Q284" s="261"/>
      <c r="R284" s="261"/>
      <c r="S284" s="261"/>
      <c r="T284" s="261"/>
      <c r="U284" s="261"/>
      <c r="V284" s="261"/>
      <c r="W284" s="261"/>
      <c r="X284" s="261"/>
      <c r="Y284" s="261"/>
      <c r="Z284" s="261"/>
      <c r="AA284" s="261"/>
      <c r="AB284" s="261"/>
      <c r="AC284" s="261"/>
      <c r="AD284" s="261"/>
      <c r="AE284" s="261"/>
      <c r="AF284" s="261"/>
      <c r="AG284" s="261"/>
      <c r="AH284" s="261"/>
      <c r="AI284" s="261"/>
      <c r="AJ284" s="261"/>
      <c r="AK284" s="261"/>
      <c r="AL284" s="261"/>
      <c r="AM284" s="261"/>
      <c r="AN284" s="261"/>
      <c r="AO284" s="261"/>
      <c r="AP284" s="261"/>
      <c r="AQ284" s="261"/>
      <c r="AR284" s="261"/>
      <c r="AS284" s="261"/>
      <c r="AT284" s="261"/>
      <c r="AU284" s="261"/>
      <c r="AV284" s="261"/>
      <c r="AW284" s="261"/>
      <c r="AX284" s="261"/>
      <c r="AY284" s="261"/>
      <c r="AZ284" s="261"/>
      <c r="BA284" s="261"/>
      <c r="BB284" s="261"/>
      <c r="BC284" s="261"/>
      <c r="BD284" s="261"/>
      <c r="BE284" s="261"/>
      <c r="BF284" s="261"/>
      <c r="BG284" s="261"/>
      <c r="BH284" s="261"/>
      <c r="BI284" s="261"/>
      <c r="BJ284" s="261"/>
      <c r="BK284" s="261"/>
      <c r="BL284" s="261"/>
      <c r="BM284" s="261"/>
      <c r="BN284" s="261"/>
      <c r="BO284" s="261"/>
      <c r="BP284" s="261"/>
      <c r="BQ284" s="261"/>
      <c r="BR284" s="261"/>
      <c r="BS284" s="261"/>
      <c r="BT284" s="261"/>
      <c r="BU284" s="261"/>
      <c r="BV284" s="261"/>
      <c r="BW284" s="261"/>
      <c r="BX284" s="261"/>
      <c r="BY284" s="261"/>
      <c r="BZ284" s="261"/>
      <c r="CA284" s="261"/>
      <c r="CB284" s="261"/>
      <c r="CC284" s="261"/>
      <c r="CD284" s="261"/>
      <c r="CE284" s="261"/>
      <c r="CF284" s="261"/>
      <c r="CG284" s="261"/>
      <c r="CH284" s="261"/>
      <c r="CI284" s="261"/>
      <c r="CJ284" s="261"/>
      <c r="CK284" s="261"/>
      <c r="CL284" s="261"/>
      <c r="CM284" s="261"/>
      <c r="CN284" s="261"/>
      <c r="CO284" s="261"/>
      <c r="CP284" s="261"/>
      <c r="CQ284" s="261"/>
      <c r="CR284" s="261"/>
      <c r="CS284" s="261"/>
      <c r="CT284" s="261"/>
      <c r="CU284" s="261"/>
      <c r="CV284" s="261"/>
      <c r="CW284" s="261"/>
      <c r="CX284" s="261"/>
      <c r="CY284" s="261"/>
      <c r="CZ284" s="261"/>
      <c r="DA284" s="261"/>
      <c r="DB284" s="261"/>
      <c r="DC284" s="261"/>
      <c r="DD284" s="261"/>
      <c r="DE284" s="261"/>
      <c r="DF284" s="261"/>
      <c r="DG284" s="261"/>
      <c r="DH284" s="261"/>
      <c r="DI284" s="261"/>
      <c r="DJ284" s="261"/>
      <c r="DK284" s="261"/>
      <c r="DL284" s="261"/>
    </row>
    <row r="285" spans="1:116" x14ac:dyDescent="0.25">
      <c r="A285" s="261"/>
      <c r="B285" s="261"/>
      <c r="C285" s="261"/>
      <c r="D285" s="261"/>
      <c r="E285" s="261"/>
      <c r="F285" s="261"/>
      <c r="G285" s="261"/>
      <c r="H285" s="261"/>
      <c r="I285" s="261"/>
      <c r="J285" s="261"/>
      <c r="K285" s="261"/>
      <c r="L285" s="261"/>
      <c r="M285" s="261"/>
      <c r="N285" s="261"/>
      <c r="O285" s="261"/>
      <c r="P285" s="261"/>
      <c r="Q285" s="261"/>
      <c r="R285" s="261"/>
      <c r="S285" s="261"/>
      <c r="T285" s="261"/>
      <c r="U285" s="261"/>
      <c r="V285" s="261"/>
      <c r="W285" s="261"/>
      <c r="X285" s="261"/>
      <c r="Y285" s="261"/>
      <c r="Z285" s="261"/>
      <c r="AA285" s="261"/>
      <c r="AB285" s="261"/>
      <c r="AC285" s="261"/>
      <c r="AD285" s="261"/>
      <c r="AE285" s="261"/>
      <c r="AF285" s="261"/>
      <c r="AG285" s="261"/>
      <c r="AH285" s="261"/>
      <c r="AI285" s="261"/>
      <c r="AJ285" s="261"/>
      <c r="AK285" s="261"/>
      <c r="AL285" s="261"/>
      <c r="AM285" s="261"/>
      <c r="AN285" s="261"/>
      <c r="AO285" s="261"/>
      <c r="AP285" s="261"/>
      <c r="AQ285" s="261"/>
      <c r="AR285" s="261"/>
      <c r="AS285" s="261"/>
      <c r="AT285" s="261"/>
      <c r="AU285" s="261"/>
      <c r="AV285" s="261"/>
      <c r="AW285" s="261"/>
      <c r="AX285" s="261"/>
      <c r="AY285" s="261"/>
      <c r="AZ285" s="261"/>
      <c r="BA285" s="261"/>
      <c r="BB285" s="261"/>
      <c r="BC285" s="261"/>
      <c r="BD285" s="261"/>
      <c r="BE285" s="261"/>
      <c r="BF285" s="261"/>
      <c r="BG285" s="261"/>
      <c r="BH285" s="261"/>
      <c r="BI285" s="261"/>
      <c r="BJ285" s="261"/>
      <c r="BK285" s="261"/>
      <c r="BL285" s="261"/>
      <c r="BM285" s="261"/>
      <c r="BN285" s="261"/>
      <c r="BO285" s="261"/>
      <c r="BP285" s="261"/>
      <c r="BQ285" s="261"/>
      <c r="BR285" s="261"/>
      <c r="BS285" s="261"/>
      <c r="BT285" s="261"/>
      <c r="BU285" s="261"/>
      <c r="BV285" s="261"/>
      <c r="BW285" s="261"/>
      <c r="BX285" s="261"/>
      <c r="BY285" s="261"/>
      <c r="BZ285" s="261"/>
      <c r="CA285" s="261"/>
      <c r="CB285" s="261"/>
      <c r="CC285" s="261"/>
      <c r="CD285" s="261"/>
      <c r="CE285" s="261"/>
      <c r="CF285" s="261"/>
      <c r="CG285" s="261"/>
      <c r="CH285" s="261"/>
      <c r="CI285" s="261"/>
      <c r="CJ285" s="261"/>
      <c r="CK285" s="261"/>
      <c r="CL285" s="261"/>
      <c r="CM285" s="261"/>
      <c r="CN285" s="261"/>
      <c r="CO285" s="261"/>
      <c r="CP285" s="261"/>
      <c r="CQ285" s="261"/>
      <c r="CR285" s="261"/>
      <c r="CS285" s="261"/>
      <c r="CT285" s="261"/>
      <c r="CU285" s="261"/>
      <c r="CV285" s="261"/>
      <c r="CW285" s="261"/>
      <c r="CX285" s="261"/>
      <c r="CY285" s="261"/>
      <c r="CZ285" s="261"/>
      <c r="DA285" s="261"/>
      <c r="DB285" s="261"/>
      <c r="DC285" s="261"/>
      <c r="DD285" s="261"/>
      <c r="DE285" s="261"/>
      <c r="DF285" s="261"/>
      <c r="DG285" s="261"/>
      <c r="DH285" s="261"/>
      <c r="DI285" s="261"/>
      <c r="DJ285" s="261"/>
      <c r="DK285" s="261"/>
      <c r="DL285" s="261"/>
    </row>
    <row r="286" spans="1:116" x14ac:dyDescent="0.25">
      <c r="A286" s="261"/>
      <c r="B286" s="261"/>
      <c r="C286" s="261"/>
      <c r="D286" s="261"/>
      <c r="E286" s="261"/>
      <c r="F286" s="261"/>
      <c r="G286" s="261"/>
      <c r="H286" s="261"/>
      <c r="I286" s="261"/>
      <c r="J286" s="261"/>
      <c r="K286" s="261"/>
      <c r="L286" s="261"/>
      <c r="M286" s="261"/>
      <c r="N286" s="261"/>
      <c r="O286" s="261"/>
      <c r="P286" s="261"/>
      <c r="Q286" s="261"/>
      <c r="R286" s="261"/>
      <c r="S286" s="261"/>
      <c r="T286" s="261"/>
      <c r="U286" s="261"/>
      <c r="V286" s="261"/>
      <c r="W286" s="261"/>
      <c r="X286" s="261"/>
      <c r="Y286" s="261"/>
      <c r="Z286" s="261"/>
      <c r="AA286" s="261"/>
      <c r="AB286" s="261"/>
      <c r="AC286" s="261"/>
      <c r="AD286" s="261"/>
      <c r="AE286" s="261"/>
      <c r="AF286" s="261"/>
      <c r="AG286" s="261"/>
      <c r="AH286" s="261"/>
      <c r="AI286" s="261"/>
      <c r="AJ286" s="261"/>
      <c r="AK286" s="261"/>
      <c r="AL286" s="261"/>
      <c r="AM286" s="261"/>
      <c r="AN286" s="261"/>
      <c r="AO286" s="261"/>
      <c r="AP286" s="261"/>
      <c r="AQ286" s="261"/>
      <c r="AR286" s="261"/>
      <c r="AS286" s="261"/>
      <c r="AT286" s="261"/>
      <c r="AU286" s="261"/>
      <c r="AV286" s="261"/>
      <c r="AW286" s="261"/>
      <c r="AX286" s="261"/>
      <c r="AY286" s="261"/>
      <c r="AZ286" s="261"/>
      <c r="BA286" s="261"/>
      <c r="BB286" s="261"/>
      <c r="BC286" s="261"/>
      <c r="BD286" s="261"/>
      <c r="BE286" s="261"/>
      <c r="BF286" s="261"/>
      <c r="BG286" s="261"/>
      <c r="BH286" s="261"/>
      <c r="BI286" s="261"/>
      <c r="BJ286" s="261"/>
      <c r="BK286" s="261"/>
      <c r="BL286" s="261"/>
      <c r="BM286" s="261"/>
      <c r="BN286" s="261"/>
      <c r="BO286" s="261"/>
      <c r="BP286" s="261"/>
      <c r="BQ286" s="261"/>
      <c r="BR286" s="261"/>
      <c r="BS286" s="261"/>
      <c r="BT286" s="261"/>
      <c r="BU286" s="261"/>
      <c r="BV286" s="261"/>
      <c r="BW286" s="261"/>
      <c r="BX286" s="261"/>
      <c r="BY286" s="261"/>
      <c r="BZ286" s="261"/>
      <c r="CA286" s="261"/>
      <c r="CB286" s="261"/>
      <c r="CC286" s="261"/>
      <c r="CD286" s="261"/>
      <c r="CE286" s="261"/>
      <c r="CF286" s="261"/>
      <c r="CG286" s="261"/>
      <c r="CH286" s="261"/>
      <c r="CI286" s="261"/>
      <c r="CJ286" s="261"/>
      <c r="CK286" s="261"/>
      <c r="CL286" s="261"/>
      <c r="CM286" s="261"/>
      <c r="CN286" s="261"/>
      <c r="CO286" s="261"/>
      <c r="CP286" s="261"/>
      <c r="CQ286" s="261"/>
      <c r="CR286" s="261"/>
      <c r="CS286" s="261"/>
      <c r="CT286" s="261"/>
      <c r="CU286" s="261"/>
      <c r="CV286" s="261"/>
      <c r="CW286" s="261"/>
      <c r="CX286" s="261"/>
      <c r="CY286" s="261"/>
      <c r="CZ286" s="261"/>
      <c r="DA286" s="261"/>
      <c r="DB286" s="261"/>
      <c r="DC286" s="261"/>
      <c r="DD286" s="261"/>
      <c r="DE286" s="261"/>
      <c r="DF286" s="261"/>
      <c r="DG286" s="261"/>
      <c r="DH286" s="261"/>
      <c r="DI286" s="261"/>
      <c r="DJ286" s="261"/>
      <c r="DK286" s="261"/>
      <c r="DL286" s="261"/>
    </row>
    <row r="287" spans="1:116" x14ac:dyDescent="0.25">
      <c r="A287" s="261"/>
      <c r="B287" s="261"/>
      <c r="C287" s="261"/>
      <c r="D287" s="261"/>
      <c r="E287" s="261"/>
      <c r="F287" s="261"/>
      <c r="G287" s="261"/>
      <c r="H287" s="261"/>
      <c r="I287" s="261"/>
      <c r="J287" s="261"/>
      <c r="K287" s="261"/>
      <c r="L287" s="261"/>
      <c r="M287" s="261"/>
      <c r="N287" s="261"/>
      <c r="O287" s="261"/>
      <c r="P287" s="261"/>
      <c r="Q287" s="261"/>
      <c r="R287" s="261"/>
      <c r="S287" s="261"/>
      <c r="T287" s="261"/>
      <c r="U287" s="261"/>
      <c r="V287" s="261"/>
      <c r="W287" s="261"/>
      <c r="X287" s="261"/>
      <c r="Y287" s="261"/>
      <c r="Z287" s="261"/>
      <c r="AA287" s="261"/>
      <c r="AB287" s="261"/>
      <c r="AC287" s="261"/>
      <c r="AD287" s="261"/>
      <c r="AE287" s="261"/>
      <c r="AF287" s="261"/>
      <c r="AG287" s="261"/>
      <c r="AH287" s="261"/>
      <c r="AI287" s="261"/>
      <c r="AJ287" s="261"/>
      <c r="AK287" s="261"/>
      <c r="AL287" s="261"/>
      <c r="AM287" s="261"/>
      <c r="AN287" s="261"/>
      <c r="AO287" s="261"/>
      <c r="AP287" s="261"/>
      <c r="AQ287" s="261"/>
      <c r="AR287" s="261"/>
      <c r="AS287" s="261"/>
      <c r="AT287" s="261"/>
      <c r="AU287" s="261"/>
      <c r="AV287" s="261"/>
      <c r="AW287" s="261"/>
      <c r="AX287" s="261"/>
      <c r="AY287" s="261"/>
      <c r="AZ287" s="261"/>
      <c r="BA287" s="261"/>
      <c r="BB287" s="261"/>
      <c r="BC287" s="261"/>
      <c r="BD287" s="261"/>
      <c r="BE287" s="261"/>
      <c r="BF287" s="261"/>
      <c r="BG287" s="261"/>
      <c r="BH287" s="261"/>
      <c r="BI287" s="261"/>
      <c r="BJ287" s="261"/>
      <c r="BK287" s="261"/>
      <c r="BL287" s="261"/>
      <c r="BM287" s="261"/>
      <c r="BN287" s="261"/>
      <c r="BO287" s="261"/>
      <c r="BP287" s="261"/>
      <c r="BQ287" s="261"/>
      <c r="BR287" s="261"/>
      <c r="BS287" s="261"/>
      <c r="BT287" s="261"/>
      <c r="BU287" s="261"/>
      <c r="BV287" s="261"/>
      <c r="BW287" s="261"/>
      <c r="BX287" s="261"/>
      <c r="BY287" s="261"/>
      <c r="BZ287" s="261"/>
      <c r="CA287" s="261"/>
      <c r="CB287" s="261"/>
      <c r="CC287" s="261"/>
      <c r="CD287" s="261"/>
      <c r="CE287" s="261"/>
      <c r="CF287" s="261"/>
      <c r="CG287" s="261"/>
      <c r="CH287" s="261"/>
      <c r="CI287" s="261"/>
      <c r="CJ287" s="261"/>
      <c r="CK287" s="261"/>
      <c r="CL287" s="261"/>
      <c r="CM287" s="261"/>
      <c r="CN287" s="261"/>
      <c r="CO287" s="261"/>
      <c r="CP287" s="261"/>
      <c r="CQ287" s="261"/>
      <c r="CR287" s="261"/>
      <c r="CS287" s="261"/>
      <c r="CT287" s="261"/>
      <c r="CU287" s="261"/>
      <c r="CV287" s="261"/>
      <c r="CW287" s="261"/>
      <c r="CX287" s="261"/>
      <c r="CY287" s="261"/>
      <c r="CZ287" s="261"/>
      <c r="DA287" s="261"/>
      <c r="DB287" s="261"/>
      <c r="DC287" s="261"/>
      <c r="DD287" s="261"/>
      <c r="DE287" s="261"/>
      <c r="DF287" s="261"/>
      <c r="DG287" s="261"/>
      <c r="DH287" s="261"/>
      <c r="DI287" s="261"/>
      <c r="DJ287" s="261"/>
      <c r="DK287" s="261"/>
      <c r="DL287" s="261"/>
    </row>
    <row r="288" spans="1:116" x14ac:dyDescent="0.25">
      <c r="A288" s="261"/>
      <c r="B288" s="261"/>
      <c r="C288" s="261"/>
      <c r="D288" s="261"/>
      <c r="E288" s="261"/>
      <c r="F288" s="261"/>
      <c r="G288" s="261"/>
      <c r="H288" s="261"/>
      <c r="I288" s="261"/>
      <c r="J288" s="261"/>
      <c r="K288" s="261"/>
      <c r="L288" s="261"/>
      <c r="M288" s="261"/>
      <c r="N288" s="261"/>
      <c r="O288" s="261"/>
      <c r="P288" s="261"/>
      <c r="Q288" s="261"/>
      <c r="R288" s="261"/>
      <c r="S288" s="261"/>
      <c r="T288" s="261"/>
      <c r="U288" s="261"/>
      <c r="V288" s="261"/>
      <c r="W288" s="261"/>
      <c r="X288" s="261"/>
      <c r="Y288" s="261"/>
      <c r="Z288" s="261"/>
      <c r="AA288" s="261"/>
      <c r="AB288" s="261"/>
      <c r="AC288" s="261"/>
      <c r="AD288" s="261"/>
      <c r="AE288" s="261"/>
      <c r="AF288" s="261"/>
      <c r="AG288" s="261"/>
      <c r="AH288" s="261"/>
      <c r="AI288" s="261"/>
      <c r="AJ288" s="261"/>
      <c r="AK288" s="261"/>
      <c r="AL288" s="261"/>
      <c r="AM288" s="261"/>
      <c r="AN288" s="261"/>
      <c r="AO288" s="261"/>
      <c r="AP288" s="261"/>
      <c r="AQ288" s="261"/>
      <c r="AR288" s="261"/>
      <c r="AS288" s="261"/>
      <c r="AT288" s="261"/>
      <c r="AU288" s="261"/>
      <c r="AV288" s="261"/>
      <c r="AW288" s="261"/>
      <c r="AX288" s="261"/>
      <c r="AY288" s="261"/>
      <c r="AZ288" s="261"/>
      <c r="BA288" s="261"/>
      <c r="BB288" s="261"/>
      <c r="BC288" s="261"/>
      <c r="BD288" s="261"/>
      <c r="BE288" s="261"/>
      <c r="BF288" s="261"/>
      <c r="BG288" s="261"/>
      <c r="BH288" s="261"/>
      <c r="BI288" s="261"/>
      <c r="BJ288" s="261"/>
      <c r="BK288" s="261"/>
      <c r="BL288" s="261"/>
      <c r="BM288" s="261"/>
      <c r="BN288" s="261"/>
      <c r="BO288" s="261"/>
      <c r="BP288" s="261"/>
      <c r="BQ288" s="261"/>
      <c r="BR288" s="261"/>
      <c r="BS288" s="261"/>
      <c r="BT288" s="261"/>
      <c r="BU288" s="261"/>
      <c r="BV288" s="261"/>
      <c r="BW288" s="261"/>
      <c r="BX288" s="261"/>
      <c r="BY288" s="261"/>
      <c r="BZ288" s="261"/>
      <c r="CA288" s="261"/>
      <c r="CB288" s="261"/>
      <c r="CC288" s="261"/>
      <c r="CD288" s="261"/>
      <c r="CE288" s="261"/>
      <c r="CF288" s="261"/>
      <c r="CG288" s="261"/>
      <c r="CH288" s="261"/>
      <c r="CI288" s="261"/>
      <c r="CJ288" s="261"/>
      <c r="CK288" s="261"/>
      <c r="CL288" s="261"/>
      <c r="CM288" s="261"/>
      <c r="CN288" s="261"/>
      <c r="CO288" s="261"/>
      <c r="CP288" s="261"/>
      <c r="CQ288" s="261"/>
      <c r="CR288" s="261"/>
      <c r="CS288" s="261"/>
      <c r="CT288" s="261"/>
      <c r="CU288" s="261"/>
      <c r="CV288" s="261"/>
      <c r="CW288" s="261"/>
      <c r="CX288" s="261"/>
      <c r="CY288" s="261"/>
      <c r="CZ288" s="261"/>
      <c r="DA288" s="261"/>
      <c r="DB288" s="261"/>
      <c r="DC288" s="261"/>
      <c r="DD288" s="261"/>
      <c r="DE288" s="261"/>
      <c r="DF288" s="261"/>
      <c r="DG288" s="261"/>
      <c r="DH288" s="261"/>
      <c r="DI288" s="261"/>
      <c r="DJ288" s="261"/>
      <c r="DK288" s="261"/>
      <c r="DL288" s="261"/>
    </row>
    <row r="289" spans="1:116" x14ac:dyDescent="0.25">
      <c r="A289" s="261"/>
      <c r="B289" s="261"/>
      <c r="C289" s="261"/>
      <c r="D289" s="261"/>
      <c r="E289" s="261"/>
      <c r="F289" s="261"/>
      <c r="G289" s="261"/>
      <c r="H289" s="261"/>
      <c r="I289" s="261"/>
      <c r="J289" s="261"/>
      <c r="K289" s="261"/>
      <c r="L289" s="261"/>
      <c r="M289" s="261"/>
      <c r="N289" s="261"/>
      <c r="O289" s="261"/>
      <c r="P289" s="261"/>
      <c r="Q289" s="261"/>
      <c r="R289" s="261"/>
      <c r="S289" s="261"/>
      <c r="T289" s="261"/>
      <c r="U289" s="261"/>
      <c r="V289" s="261"/>
      <c r="W289" s="261"/>
      <c r="X289" s="261"/>
      <c r="Y289" s="261"/>
      <c r="Z289" s="261"/>
      <c r="AA289" s="261"/>
      <c r="AB289" s="261"/>
      <c r="AC289" s="261"/>
      <c r="AD289" s="261"/>
      <c r="AE289" s="261"/>
      <c r="AF289" s="261"/>
      <c r="AG289" s="261"/>
      <c r="AH289" s="261"/>
      <c r="AI289" s="261"/>
      <c r="AJ289" s="261"/>
      <c r="AK289" s="261"/>
      <c r="AL289" s="261"/>
      <c r="AM289" s="261"/>
      <c r="AN289" s="261"/>
      <c r="AO289" s="261"/>
      <c r="AP289" s="261"/>
      <c r="AQ289" s="261"/>
      <c r="AR289" s="261"/>
      <c r="AS289" s="261"/>
      <c r="AT289" s="261"/>
      <c r="AU289" s="261"/>
      <c r="AV289" s="261"/>
      <c r="AW289" s="261"/>
      <c r="AX289" s="261"/>
      <c r="AY289" s="261"/>
      <c r="AZ289" s="261"/>
      <c r="BA289" s="261"/>
      <c r="BB289" s="261"/>
      <c r="BC289" s="261"/>
      <c r="BD289" s="261"/>
      <c r="BE289" s="261"/>
      <c r="BF289" s="261"/>
      <c r="BG289" s="261"/>
      <c r="BH289" s="261"/>
      <c r="BI289" s="261"/>
      <c r="BJ289" s="261"/>
      <c r="BK289" s="261"/>
      <c r="BL289" s="261"/>
      <c r="BM289" s="261"/>
      <c r="BN289" s="261"/>
      <c r="BO289" s="261"/>
      <c r="BP289" s="261"/>
      <c r="BQ289" s="261"/>
      <c r="BR289" s="261"/>
      <c r="BS289" s="261"/>
      <c r="BT289" s="261"/>
      <c r="BU289" s="261"/>
      <c r="BV289" s="261"/>
      <c r="BW289" s="261"/>
      <c r="BX289" s="261"/>
      <c r="BY289" s="261"/>
      <c r="BZ289" s="261"/>
      <c r="CA289" s="261"/>
      <c r="CB289" s="261"/>
      <c r="CC289" s="261"/>
      <c r="CD289" s="261"/>
      <c r="CE289" s="261"/>
      <c r="CF289" s="261"/>
      <c r="CG289" s="261"/>
      <c r="CH289" s="261"/>
      <c r="CI289" s="261"/>
      <c r="CJ289" s="261"/>
      <c r="CK289" s="261"/>
      <c r="CL289" s="261"/>
      <c r="CM289" s="261"/>
      <c r="CN289" s="261"/>
      <c r="CO289" s="261"/>
      <c r="CP289" s="261"/>
      <c r="CQ289" s="261"/>
      <c r="CR289" s="261"/>
      <c r="CS289" s="261"/>
      <c r="CT289" s="261"/>
      <c r="CU289" s="261"/>
      <c r="CV289" s="261"/>
      <c r="CW289" s="261"/>
      <c r="CX289" s="261"/>
      <c r="CY289" s="261"/>
      <c r="CZ289" s="261"/>
      <c r="DA289" s="261"/>
      <c r="DB289" s="261"/>
      <c r="DC289" s="261"/>
      <c r="DD289" s="261"/>
      <c r="DE289" s="261"/>
      <c r="DF289" s="261"/>
      <c r="DG289" s="261"/>
      <c r="DH289" s="261"/>
      <c r="DI289" s="261"/>
      <c r="DJ289" s="261"/>
      <c r="DK289" s="261"/>
      <c r="DL289" s="261"/>
    </row>
    <row r="290" spans="1:116" x14ac:dyDescent="0.25">
      <c r="A290" s="261"/>
      <c r="B290" s="261"/>
      <c r="C290" s="261"/>
      <c r="D290" s="261"/>
      <c r="E290" s="261"/>
      <c r="F290" s="261"/>
      <c r="G290" s="261"/>
      <c r="H290" s="261"/>
      <c r="I290" s="261"/>
      <c r="J290" s="261"/>
      <c r="K290" s="261"/>
      <c r="L290" s="261"/>
      <c r="M290" s="261"/>
      <c r="N290" s="261"/>
      <c r="O290" s="261"/>
      <c r="P290" s="261"/>
      <c r="Q290" s="261"/>
      <c r="R290" s="261"/>
      <c r="S290" s="261"/>
      <c r="T290" s="261"/>
      <c r="U290" s="261"/>
      <c r="V290" s="261"/>
      <c r="W290" s="261"/>
      <c r="X290" s="261"/>
      <c r="Y290" s="261"/>
      <c r="Z290" s="261"/>
      <c r="AA290" s="261"/>
      <c r="AB290" s="261"/>
      <c r="AC290" s="261"/>
      <c r="AD290" s="261"/>
      <c r="AE290" s="261"/>
      <c r="AF290" s="261"/>
      <c r="AG290" s="261"/>
      <c r="AH290" s="261"/>
      <c r="AI290" s="261"/>
      <c r="AJ290" s="261"/>
      <c r="AK290" s="261"/>
      <c r="AL290" s="261"/>
      <c r="AM290" s="261"/>
      <c r="AN290" s="261"/>
      <c r="AO290" s="261"/>
      <c r="AP290" s="261"/>
      <c r="AQ290" s="261"/>
      <c r="AR290" s="261"/>
      <c r="AS290" s="261"/>
      <c r="AT290" s="261"/>
      <c r="AU290" s="261"/>
      <c r="AV290" s="261"/>
      <c r="AW290" s="261"/>
      <c r="AX290" s="261"/>
      <c r="AY290" s="261"/>
      <c r="AZ290" s="261"/>
      <c r="BA290" s="261"/>
      <c r="BB290" s="261"/>
      <c r="BC290" s="261"/>
      <c r="BD290" s="261"/>
      <c r="BE290" s="261"/>
      <c r="BF290" s="261"/>
      <c r="BG290" s="261"/>
      <c r="BH290" s="261"/>
      <c r="BI290" s="261"/>
      <c r="BJ290" s="261"/>
      <c r="BK290" s="261"/>
      <c r="BL290" s="261"/>
      <c r="BM290" s="261"/>
      <c r="BN290" s="261"/>
      <c r="BO290" s="261"/>
      <c r="BP290" s="261"/>
      <c r="BQ290" s="261"/>
      <c r="BR290" s="261"/>
      <c r="BS290" s="261"/>
      <c r="BT290" s="261"/>
      <c r="BU290" s="261"/>
      <c r="BV290" s="261"/>
      <c r="BW290" s="261"/>
      <c r="BX290" s="261"/>
      <c r="BY290" s="261"/>
      <c r="BZ290" s="261"/>
      <c r="CA290" s="261"/>
      <c r="CB290" s="261"/>
      <c r="CC290" s="261"/>
      <c r="CD290" s="261"/>
      <c r="CE290" s="261"/>
      <c r="CF290" s="261"/>
      <c r="CG290" s="261"/>
      <c r="CH290" s="261"/>
      <c r="CI290" s="261"/>
      <c r="CJ290" s="261"/>
      <c r="CK290" s="261"/>
      <c r="CL290" s="261"/>
      <c r="CM290" s="261"/>
      <c r="CN290" s="261"/>
      <c r="CO290" s="261"/>
      <c r="CP290" s="261"/>
      <c r="CQ290" s="261"/>
      <c r="CR290" s="261"/>
      <c r="CS290" s="261"/>
      <c r="CT290" s="261"/>
      <c r="CU290" s="261"/>
      <c r="CV290" s="261"/>
      <c r="CW290" s="261"/>
      <c r="CX290" s="261"/>
      <c r="CY290" s="261"/>
      <c r="CZ290" s="261"/>
      <c r="DA290" s="261"/>
      <c r="DB290" s="261"/>
      <c r="DC290" s="261"/>
      <c r="DD290" s="261"/>
      <c r="DE290" s="261"/>
      <c r="DF290" s="261"/>
      <c r="DG290" s="261"/>
      <c r="DH290" s="261"/>
      <c r="DI290" s="261"/>
      <c r="DJ290" s="261"/>
      <c r="DK290" s="261"/>
      <c r="DL290" s="261"/>
    </row>
    <row r="291" spans="1:116" x14ac:dyDescent="0.25">
      <c r="A291" s="261"/>
      <c r="B291" s="261"/>
      <c r="C291" s="261"/>
      <c r="D291" s="261"/>
      <c r="E291" s="261"/>
      <c r="F291" s="261"/>
      <c r="G291" s="261"/>
      <c r="H291" s="261"/>
      <c r="I291" s="261"/>
      <c r="J291" s="261"/>
      <c r="K291" s="261"/>
      <c r="L291" s="261"/>
      <c r="M291" s="261"/>
      <c r="N291" s="261"/>
      <c r="O291" s="261"/>
      <c r="P291" s="261"/>
      <c r="Q291" s="261"/>
      <c r="R291" s="261"/>
      <c r="S291" s="261"/>
      <c r="T291" s="261"/>
      <c r="U291" s="261"/>
      <c r="V291" s="261"/>
      <c r="W291" s="261"/>
      <c r="X291" s="261"/>
      <c r="Y291" s="261"/>
      <c r="Z291" s="261"/>
      <c r="AA291" s="261"/>
      <c r="AB291" s="261"/>
      <c r="AC291" s="261"/>
      <c r="AD291" s="261"/>
      <c r="AE291" s="261"/>
      <c r="AF291" s="261"/>
      <c r="AG291" s="261"/>
      <c r="AH291" s="261"/>
      <c r="AI291" s="261"/>
      <c r="AJ291" s="261"/>
      <c r="AK291" s="261"/>
      <c r="AL291" s="261"/>
      <c r="AM291" s="261"/>
      <c r="AN291" s="261"/>
      <c r="AO291" s="261"/>
      <c r="AP291" s="261"/>
      <c r="AQ291" s="261"/>
      <c r="AR291" s="261"/>
      <c r="AS291" s="261"/>
      <c r="AT291" s="261"/>
      <c r="AU291" s="261"/>
      <c r="AV291" s="261"/>
      <c r="AW291" s="261"/>
      <c r="AX291" s="261"/>
      <c r="AY291" s="261"/>
      <c r="AZ291" s="261"/>
      <c r="BA291" s="261"/>
      <c r="BB291" s="261"/>
      <c r="BC291" s="261"/>
      <c r="BD291" s="261"/>
      <c r="BE291" s="261"/>
      <c r="BF291" s="261"/>
      <c r="BG291" s="261"/>
      <c r="BH291" s="261"/>
      <c r="BI291" s="261"/>
      <c r="BJ291" s="261"/>
      <c r="BK291" s="261"/>
      <c r="BL291" s="261"/>
      <c r="BM291" s="261"/>
      <c r="BN291" s="261"/>
      <c r="BO291" s="261"/>
      <c r="BP291" s="261"/>
      <c r="BQ291" s="261"/>
      <c r="BR291" s="261"/>
      <c r="BS291" s="261"/>
      <c r="BT291" s="261"/>
      <c r="BU291" s="261"/>
      <c r="BV291" s="261"/>
      <c r="BW291" s="261"/>
      <c r="BX291" s="261"/>
      <c r="BY291" s="261"/>
      <c r="BZ291" s="261"/>
      <c r="CA291" s="261"/>
      <c r="CB291" s="261"/>
      <c r="CC291" s="261"/>
      <c r="CD291" s="261"/>
      <c r="CE291" s="261"/>
      <c r="CF291" s="261"/>
      <c r="CG291" s="261"/>
      <c r="CH291" s="261"/>
      <c r="CI291" s="261"/>
      <c r="CJ291" s="261"/>
      <c r="CK291" s="261"/>
      <c r="CL291" s="261"/>
      <c r="CM291" s="261"/>
      <c r="CN291" s="261"/>
      <c r="CO291" s="261"/>
      <c r="CP291" s="261"/>
      <c r="CQ291" s="261"/>
      <c r="CR291" s="261"/>
      <c r="CS291" s="261"/>
      <c r="CT291" s="261"/>
      <c r="CU291" s="261"/>
      <c r="CV291" s="261"/>
      <c r="CW291" s="261"/>
      <c r="CX291" s="261"/>
      <c r="CY291" s="261"/>
      <c r="CZ291" s="261"/>
      <c r="DA291" s="261"/>
      <c r="DB291" s="261"/>
      <c r="DC291" s="261"/>
      <c r="DD291" s="261"/>
      <c r="DE291" s="261"/>
      <c r="DF291" s="261"/>
      <c r="DG291" s="261"/>
      <c r="DH291" s="261"/>
      <c r="DI291" s="261"/>
      <c r="DJ291" s="261"/>
      <c r="DK291" s="261"/>
      <c r="DL291" s="261"/>
    </row>
    <row r="292" spans="1:116" x14ac:dyDescent="0.25">
      <c r="A292" s="261"/>
      <c r="B292" s="261"/>
      <c r="C292" s="261"/>
      <c r="D292" s="261"/>
      <c r="E292" s="261"/>
      <c r="F292" s="261"/>
      <c r="G292" s="261"/>
      <c r="H292" s="261"/>
      <c r="I292" s="261"/>
      <c r="J292" s="261"/>
      <c r="K292" s="261"/>
      <c r="L292" s="261"/>
      <c r="M292" s="261"/>
      <c r="N292" s="261"/>
      <c r="O292" s="261"/>
      <c r="P292" s="261"/>
      <c r="Q292" s="261"/>
      <c r="R292" s="261"/>
      <c r="S292" s="261"/>
      <c r="T292" s="261"/>
      <c r="U292" s="261"/>
      <c r="V292" s="261"/>
      <c r="W292" s="261"/>
      <c r="X292" s="261"/>
      <c r="Y292" s="261"/>
      <c r="Z292" s="261"/>
      <c r="AA292" s="261"/>
      <c r="AB292" s="261"/>
      <c r="AC292" s="261"/>
      <c r="AD292" s="261"/>
      <c r="AE292" s="261"/>
      <c r="AF292" s="261"/>
      <c r="AG292" s="261"/>
      <c r="AH292" s="261"/>
      <c r="AI292" s="261"/>
      <c r="AJ292" s="261"/>
      <c r="AK292" s="261"/>
      <c r="AL292" s="261"/>
      <c r="AM292" s="261"/>
      <c r="AN292" s="261"/>
      <c r="AO292" s="261"/>
      <c r="AP292" s="261"/>
      <c r="AQ292" s="261"/>
      <c r="AR292" s="261"/>
      <c r="AS292" s="261"/>
      <c r="AT292" s="261"/>
      <c r="AU292" s="261"/>
      <c r="AV292" s="261"/>
      <c r="AW292" s="261"/>
      <c r="AX292" s="261"/>
      <c r="AY292" s="261"/>
      <c r="AZ292" s="261"/>
      <c r="BA292" s="261"/>
      <c r="BB292" s="261"/>
      <c r="BC292" s="261"/>
      <c r="BD292" s="261"/>
      <c r="BE292" s="261"/>
      <c r="BF292" s="261"/>
      <c r="BG292" s="261"/>
      <c r="BH292" s="261"/>
      <c r="BI292" s="261"/>
      <c r="BJ292" s="261"/>
      <c r="BK292" s="261"/>
      <c r="BL292" s="261"/>
      <c r="BM292" s="261"/>
      <c r="BN292" s="261"/>
      <c r="BO292" s="261"/>
      <c r="BP292" s="261"/>
      <c r="BQ292" s="261"/>
      <c r="BR292" s="261"/>
      <c r="BS292" s="261"/>
      <c r="BT292" s="261"/>
      <c r="BU292" s="261"/>
      <c r="BV292" s="261"/>
      <c r="BW292" s="261"/>
      <c r="BX292" s="261"/>
      <c r="BY292" s="261"/>
      <c r="BZ292" s="261"/>
      <c r="CA292" s="261"/>
      <c r="CB292" s="261"/>
      <c r="CC292" s="261"/>
      <c r="CD292" s="261"/>
      <c r="CE292" s="261"/>
      <c r="CF292" s="261"/>
      <c r="CG292" s="261"/>
      <c r="CH292" s="261"/>
      <c r="CI292" s="261"/>
      <c r="CJ292" s="261"/>
      <c r="CK292" s="261"/>
      <c r="CL292" s="261"/>
      <c r="CM292" s="261"/>
      <c r="CN292" s="261"/>
      <c r="CO292" s="261"/>
      <c r="CP292" s="261"/>
      <c r="CQ292" s="261"/>
      <c r="CR292" s="261"/>
      <c r="CS292" s="261"/>
      <c r="CT292" s="261"/>
      <c r="CU292" s="261"/>
      <c r="CV292" s="261"/>
      <c r="CW292" s="261"/>
      <c r="CX292" s="261"/>
      <c r="CY292" s="261"/>
      <c r="CZ292" s="261"/>
      <c r="DA292" s="261"/>
      <c r="DB292" s="261"/>
      <c r="DC292" s="261"/>
      <c r="DD292" s="261"/>
      <c r="DE292" s="261"/>
      <c r="DF292" s="261"/>
      <c r="DG292" s="261"/>
      <c r="DH292" s="261"/>
      <c r="DI292" s="261"/>
      <c r="DJ292" s="261"/>
      <c r="DK292" s="261"/>
      <c r="DL292" s="261"/>
    </row>
    <row r="293" spans="1:116" x14ac:dyDescent="0.25">
      <c r="A293" s="261"/>
      <c r="B293" s="261"/>
      <c r="C293" s="261"/>
      <c r="D293" s="261"/>
      <c r="E293" s="261"/>
      <c r="F293" s="261"/>
      <c r="G293" s="261"/>
      <c r="H293" s="261"/>
      <c r="I293" s="261"/>
      <c r="J293" s="261"/>
      <c r="K293" s="261"/>
      <c r="L293" s="261"/>
      <c r="M293" s="261"/>
      <c r="N293" s="261"/>
      <c r="O293" s="261"/>
      <c r="P293" s="261"/>
      <c r="Q293" s="261"/>
      <c r="R293" s="261"/>
      <c r="S293" s="261"/>
      <c r="T293" s="261"/>
      <c r="U293" s="261"/>
      <c r="V293" s="261"/>
      <c r="W293" s="261"/>
      <c r="X293" s="261"/>
      <c r="Y293" s="261"/>
      <c r="Z293" s="261"/>
      <c r="AA293" s="261"/>
      <c r="AB293" s="261"/>
      <c r="AC293" s="261"/>
      <c r="AD293" s="261"/>
      <c r="AE293" s="261"/>
      <c r="AF293" s="261"/>
      <c r="AG293" s="261"/>
      <c r="AH293" s="261"/>
      <c r="AI293" s="261"/>
      <c r="AJ293" s="261"/>
      <c r="AK293" s="261"/>
      <c r="AL293" s="261"/>
      <c r="AM293" s="261"/>
      <c r="AN293" s="261"/>
      <c r="AO293" s="261"/>
      <c r="AP293" s="261"/>
      <c r="AQ293" s="261"/>
      <c r="AR293" s="261"/>
      <c r="AS293" s="261"/>
      <c r="AT293" s="261"/>
      <c r="AU293" s="261"/>
      <c r="AV293" s="261"/>
      <c r="AW293" s="261"/>
      <c r="AX293" s="261"/>
      <c r="AY293" s="261"/>
      <c r="AZ293" s="261"/>
      <c r="BA293" s="261"/>
      <c r="BB293" s="261"/>
      <c r="BC293" s="261"/>
      <c r="BD293" s="261"/>
      <c r="BE293" s="261"/>
      <c r="BF293" s="261"/>
      <c r="BG293" s="261"/>
      <c r="BH293" s="261"/>
      <c r="BI293" s="261"/>
      <c r="BJ293" s="261"/>
      <c r="BK293" s="261"/>
      <c r="BL293" s="261"/>
      <c r="BM293" s="261"/>
      <c r="BN293" s="261"/>
      <c r="BO293" s="261"/>
      <c r="BP293" s="261"/>
      <c r="BQ293" s="261"/>
      <c r="BR293" s="261"/>
      <c r="BS293" s="261"/>
      <c r="BT293" s="261"/>
      <c r="BU293" s="261"/>
      <c r="BV293" s="261"/>
      <c r="BW293" s="261"/>
      <c r="BX293" s="261"/>
      <c r="BY293" s="261"/>
      <c r="BZ293" s="261"/>
      <c r="CA293" s="261"/>
      <c r="CB293" s="261"/>
      <c r="CC293" s="261"/>
      <c r="CD293" s="261"/>
      <c r="CE293" s="261"/>
      <c r="CF293" s="261"/>
      <c r="CG293" s="261"/>
      <c r="CH293" s="261"/>
      <c r="CI293" s="261"/>
      <c r="CJ293" s="261"/>
      <c r="CK293" s="261"/>
      <c r="CL293" s="261"/>
      <c r="CM293" s="261"/>
      <c r="CN293" s="261"/>
      <c r="CO293" s="261"/>
      <c r="CP293" s="261"/>
      <c r="CQ293" s="261"/>
      <c r="CR293" s="261"/>
      <c r="CS293" s="261"/>
      <c r="CT293" s="261"/>
      <c r="CU293" s="261"/>
      <c r="CV293" s="261"/>
      <c r="CW293" s="261"/>
      <c r="CX293" s="261"/>
      <c r="CY293" s="261"/>
      <c r="CZ293" s="261"/>
      <c r="DA293" s="261"/>
      <c r="DB293" s="261"/>
      <c r="DC293" s="261"/>
      <c r="DD293" s="261"/>
      <c r="DE293" s="261"/>
      <c r="DF293" s="261"/>
      <c r="DG293" s="261"/>
      <c r="DH293" s="261"/>
      <c r="DI293" s="261"/>
      <c r="DJ293" s="261"/>
      <c r="DK293" s="261"/>
      <c r="DL293" s="261"/>
    </row>
    <row r="294" spans="1:116" x14ac:dyDescent="0.25">
      <c r="A294" s="261"/>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c r="AC294" s="261"/>
      <c r="AD294" s="261"/>
      <c r="AE294" s="261"/>
      <c r="AF294" s="261"/>
      <c r="AG294" s="261"/>
      <c r="AH294" s="261"/>
      <c r="AI294" s="261"/>
      <c r="AJ294" s="261"/>
      <c r="AK294" s="261"/>
      <c r="AL294" s="261"/>
      <c r="AM294" s="261"/>
      <c r="AN294" s="261"/>
      <c r="AO294" s="261"/>
      <c r="AP294" s="261"/>
      <c r="AQ294" s="261"/>
      <c r="AR294" s="261"/>
      <c r="AS294" s="261"/>
      <c r="AT294" s="261"/>
      <c r="AU294" s="261"/>
      <c r="AV294" s="261"/>
      <c r="AW294" s="261"/>
      <c r="AX294" s="261"/>
      <c r="AY294" s="261"/>
      <c r="AZ294" s="261"/>
      <c r="BA294" s="261"/>
      <c r="BB294" s="261"/>
      <c r="BC294" s="261"/>
      <c r="BD294" s="261"/>
      <c r="BE294" s="261"/>
      <c r="BF294" s="261"/>
      <c r="BG294" s="261"/>
      <c r="BH294" s="261"/>
      <c r="BI294" s="261"/>
      <c r="BJ294" s="261"/>
      <c r="BK294" s="261"/>
      <c r="BL294" s="261"/>
      <c r="BM294" s="261"/>
      <c r="BN294" s="261"/>
      <c r="BO294" s="261"/>
      <c r="BP294" s="261"/>
      <c r="BQ294" s="261"/>
      <c r="BR294" s="261"/>
      <c r="BS294" s="261"/>
      <c r="BT294" s="261"/>
      <c r="BU294" s="261"/>
      <c r="BV294" s="261"/>
      <c r="BW294" s="261"/>
      <c r="BX294" s="261"/>
      <c r="BY294" s="261"/>
      <c r="BZ294" s="261"/>
      <c r="CA294" s="261"/>
      <c r="CB294" s="261"/>
      <c r="CC294" s="261"/>
      <c r="CD294" s="261"/>
      <c r="CE294" s="261"/>
      <c r="CF294" s="261"/>
      <c r="CG294" s="261"/>
      <c r="CH294" s="261"/>
      <c r="CI294" s="261"/>
      <c r="CJ294" s="261"/>
      <c r="CK294" s="261"/>
      <c r="CL294" s="261"/>
      <c r="CM294" s="261"/>
      <c r="CN294" s="261"/>
      <c r="CO294" s="261"/>
      <c r="CP294" s="261"/>
      <c r="CQ294" s="261"/>
      <c r="CR294" s="261"/>
      <c r="CS294" s="261"/>
      <c r="CT294" s="261"/>
      <c r="CU294" s="261"/>
      <c r="CV294" s="261"/>
      <c r="CW294" s="261"/>
      <c r="CX294" s="261"/>
      <c r="CY294" s="261"/>
      <c r="CZ294" s="261"/>
      <c r="DA294" s="261"/>
      <c r="DB294" s="261"/>
      <c r="DC294" s="261"/>
      <c r="DD294" s="261"/>
      <c r="DE294" s="261"/>
      <c r="DF294" s="261"/>
      <c r="DG294" s="261"/>
      <c r="DH294" s="261"/>
      <c r="DI294" s="261"/>
      <c r="DJ294" s="261"/>
      <c r="DK294" s="261"/>
      <c r="DL294" s="261"/>
    </row>
    <row r="295" spans="1:116" x14ac:dyDescent="0.25">
      <c r="A295" s="261"/>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c r="AA295" s="261"/>
      <c r="AB295" s="261"/>
      <c r="AC295" s="261"/>
      <c r="AD295" s="261"/>
      <c r="AE295" s="261"/>
      <c r="AF295" s="261"/>
      <c r="AG295" s="261"/>
      <c r="AH295" s="261"/>
      <c r="AI295" s="261"/>
      <c r="AJ295" s="261"/>
      <c r="AK295" s="261"/>
      <c r="AL295" s="261"/>
      <c r="AM295" s="261"/>
      <c r="AN295" s="261"/>
      <c r="AO295" s="261"/>
      <c r="AP295" s="261"/>
      <c r="AQ295" s="261"/>
      <c r="AR295" s="261"/>
      <c r="AS295" s="261"/>
      <c r="AT295" s="261"/>
      <c r="AU295" s="261"/>
      <c r="AV295" s="261"/>
      <c r="AW295" s="261"/>
      <c r="AX295" s="261"/>
      <c r="AY295" s="261"/>
      <c r="AZ295" s="261"/>
      <c r="BA295" s="261"/>
      <c r="BB295" s="261"/>
      <c r="BC295" s="261"/>
      <c r="BD295" s="261"/>
      <c r="BE295" s="261"/>
      <c r="BF295" s="261"/>
      <c r="BG295" s="261"/>
      <c r="BH295" s="261"/>
      <c r="BI295" s="261"/>
      <c r="BJ295" s="261"/>
      <c r="BK295" s="261"/>
      <c r="BL295" s="261"/>
      <c r="BM295" s="261"/>
      <c r="BN295" s="261"/>
      <c r="BO295" s="261"/>
      <c r="BP295" s="261"/>
      <c r="BQ295" s="261"/>
      <c r="BR295" s="261"/>
      <c r="BS295" s="261"/>
      <c r="BT295" s="261"/>
      <c r="BU295" s="261"/>
      <c r="BV295" s="261"/>
      <c r="BW295" s="261"/>
      <c r="BX295" s="261"/>
      <c r="BY295" s="261"/>
      <c r="BZ295" s="261"/>
      <c r="CA295" s="261"/>
      <c r="CB295" s="261"/>
      <c r="CC295" s="261"/>
      <c r="CD295" s="261"/>
      <c r="CE295" s="261"/>
      <c r="CF295" s="261"/>
      <c r="CG295" s="261"/>
      <c r="CH295" s="261"/>
      <c r="CI295" s="261"/>
      <c r="CJ295" s="261"/>
      <c r="CK295" s="261"/>
      <c r="CL295" s="261"/>
      <c r="CM295" s="261"/>
      <c r="CN295" s="261"/>
      <c r="CO295" s="261"/>
      <c r="CP295" s="261"/>
      <c r="CQ295" s="261"/>
      <c r="CR295" s="261"/>
      <c r="CS295" s="261"/>
      <c r="CT295" s="261"/>
      <c r="CU295" s="261"/>
      <c r="CV295" s="261"/>
      <c r="CW295" s="261"/>
      <c r="CX295" s="261"/>
      <c r="CY295" s="261"/>
      <c r="CZ295" s="261"/>
      <c r="DA295" s="261"/>
      <c r="DB295" s="261"/>
      <c r="DC295" s="261"/>
      <c r="DD295" s="261"/>
      <c r="DE295" s="261"/>
      <c r="DF295" s="261"/>
      <c r="DG295" s="261"/>
      <c r="DH295" s="261"/>
      <c r="DI295" s="261"/>
      <c r="DJ295" s="261"/>
      <c r="DK295" s="261"/>
      <c r="DL295" s="261"/>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zoomScale="80" zoomScaleNormal="80"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69" t="s">
        <v>8503</v>
      </c>
      <c r="B1" s="269" t="s">
        <v>8505</v>
      </c>
      <c r="C1" s="269" t="s">
        <v>8506</v>
      </c>
      <c r="D1" s="270" t="s">
        <v>8550</v>
      </c>
      <c r="E1" s="271" t="s">
        <v>8970</v>
      </c>
      <c r="F1" s="271" t="s">
        <v>1350</v>
      </c>
      <c r="G1" s="271" t="s">
        <v>8650</v>
      </c>
      <c r="H1" s="271" t="s">
        <v>8651</v>
      </c>
      <c r="I1" s="271" t="s">
        <v>8565</v>
      </c>
      <c r="J1" s="271" t="s">
        <v>8562</v>
      </c>
      <c r="K1" s="271" t="s">
        <v>8652</v>
      </c>
      <c r="L1" s="271" t="s">
        <v>8568</v>
      </c>
      <c r="M1" s="271" t="s">
        <v>8653</v>
      </c>
      <c r="N1" s="271" t="s">
        <v>8654</v>
      </c>
      <c r="O1" s="271" t="s">
        <v>8575</v>
      </c>
      <c r="P1" s="271" t="s">
        <v>8576</v>
      </c>
      <c r="Q1" s="271" t="s">
        <v>8655</v>
      </c>
      <c r="R1" s="271" t="s">
        <v>8656</v>
      </c>
    </row>
    <row r="2" spans="1:18" x14ac:dyDescent="0.25">
      <c r="A2" s="272"/>
      <c r="B2" s="272"/>
      <c r="C2" s="272"/>
      <c r="D2" s="273"/>
      <c r="E2" s="274" t="s">
        <v>8668</v>
      </c>
      <c r="F2" s="274" t="s">
        <v>8668</v>
      </c>
      <c r="G2" s="274" t="s">
        <v>8669</v>
      </c>
      <c r="H2" s="274" t="s">
        <v>8668</v>
      </c>
      <c r="I2" s="274" t="s">
        <v>8668</v>
      </c>
      <c r="J2" s="274" t="s">
        <v>8668</v>
      </c>
      <c r="K2" s="274" t="s">
        <v>8668</v>
      </c>
      <c r="L2" s="274" t="s">
        <v>8642</v>
      </c>
      <c r="M2" s="274" t="s">
        <v>8668</v>
      </c>
      <c r="N2" s="274" t="s">
        <v>8668</v>
      </c>
      <c r="O2" s="274" t="s">
        <v>8668</v>
      </c>
      <c r="P2" s="274" t="s">
        <v>8668</v>
      </c>
      <c r="Q2" s="274" t="s">
        <v>8642</v>
      </c>
      <c r="R2" s="274" t="s">
        <v>8641</v>
      </c>
    </row>
    <row r="3" spans="1:18" x14ac:dyDescent="0.25">
      <c r="A3" s="275" t="s">
        <v>585</v>
      </c>
      <c r="B3" s="275" t="s">
        <v>586</v>
      </c>
      <c r="C3" s="275" t="s">
        <v>8971</v>
      </c>
      <c r="D3" s="276" t="s">
        <v>8972</v>
      </c>
      <c r="E3" s="277">
        <f>'Country Indicator Data'!P37+'Country Indicator Data'!P127+'Country Indicator Data'!P128+'Country Indicator Data'!P170</f>
        <v>3909380</v>
      </c>
      <c r="F3" s="277">
        <f>VLOOKUP(B3,'Core Indicators'!$C$3:$G$198,5,FALSE)</f>
        <v>19298000</v>
      </c>
      <c r="G3" s="278">
        <f>AVERAGE('Country Indicator Data'!C37,'Country Indicator Data'!C127,'Country Indicator Data'!C128,'Country Indicator Data'!C170)</f>
        <v>0.80926250092500007</v>
      </c>
      <c r="H3" s="278">
        <f>AVERAGE('Country Indicator Data'!D37,'Country Indicator Data'!D127,'Country Indicator Data'!D128,'Country Indicator Data'!D170)</f>
        <v>6.25</v>
      </c>
      <c r="I3" s="278">
        <f>AVERAGE('Country Indicator Data'!E37,'Country Indicator Data'!E127,'Country Indicator Data'!E128,'Country Indicator Data'!E170)</f>
        <v>7.4999999999999997E-2</v>
      </c>
      <c r="J3" s="278">
        <f>AVERAGE('Country Indicator Data'!F37,'Country Indicator Data'!F127,'Country Indicator Data'!F128,'Country Indicator Data'!F170)</f>
        <v>4.5083333333249991</v>
      </c>
      <c r="K3" s="278">
        <f>AVERAGE('Country Indicator Data'!G37,'Country Indicator Data'!G127,'Country Indicator Data'!G128,'Country Indicator Data'!G170)</f>
        <v>0.63819525333333338</v>
      </c>
      <c r="L3" s="278">
        <f>AVERAGE('Country Indicator Data'!H37,'Country Indicator Data'!H127,'Country Indicator Data'!H128,'Country Indicator Data'!H170)</f>
        <v>39.825000000000003</v>
      </c>
      <c r="M3" s="278">
        <f>AVERAGE('Country Indicator Data'!I37,'Country Indicator Data'!I127,'Country Indicator Data'!I128,'Country Indicator Data'!I170)</f>
        <v>4.5</v>
      </c>
      <c r="N3" s="277">
        <f>VLOOKUP($B3,'Core Indicators'!$C$3:$EU$891,149,FALSE)</f>
        <v>1934</v>
      </c>
      <c r="O3" s="278">
        <f>AVERAGE('Country Indicator Data'!K37,'Country Indicator Data'!K127,'Country Indicator Data'!K128,'Country Indicator Data'!K170)</f>
        <v>-0.95829504727499992</v>
      </c>
      <c r="P3" s="278">
        <f>AVERAGE('Country Indicator Data'!L37,'Country Indicator Data'!L127,'Country Indicator Data'!L128,'Country Indicator Data'!L170)</f>
        <v>3.9375</v>
      </c>
      <c r="Q3" s="278">
        <f>AVERAGE('Country Indicator Data'!M37,'Country Indicator Data'!M127,'Country Indicator Data'!M128,'Country Indicator Data'!M170)</f>
        <v>32.5</v>
      </c>
      <c r="R3" s="278">
        <f>AVERAGE('Country Indicator Data'!N37,'Country Indicator Data'!N127,'Country Indicator Data'!N128,'Country Indicator Data'!N170)</f>
        <v>25.75</v>
      </c>
    </row>
    <row r="4" spans="1:18" x14ac:dyDescent="0.25">
      <c r="A4" s="275" t="s">
        <v>675</v>
      </c>
      <c r="B4" s="275" t="s">
        <v>676</v>
      </c>
      <c r="C4" s="275" t="s">
        <v>8973</v>
      </c>
      <c r="D4" s="279" t="s">
        <v>8974</v>
      </c>
      <c r="E4" s="277">
        <f>'Country Indicator Data'!P26+'Country Indicator Data'!P34+'Country Indicator Data'!P40+'Country Indicator Data'!P51+'Country Indicator Data'!P53+'Country Indicator Data'!P137+'Country Indicator Data'!P138+'Country Indicator Data'!P177+'Country Indicator Data'!P188</f>
        <v>12749362</v>
      </c>
      <c r="F4" s="277">
        <f>VLOOKUP(B4,'Core Indicators'!$C$3:$G$198,5,FALSE)</f>
        <v>837127000</v>
      </c>
      <c r="G4" s="278">
        <f>AVERAGE('Country Indicator Data'!C26,'Country Indicator Data'!C34,'Country Indicator Data'!C40,'Country Indicator Data'!C51,'Country Indicator Data'!C53,'Country Indicator Data'!C137,'Country Indicator Data'!C138,'Country Indicator Data'!C177,'Country Indicator Data'!C188)</f>
        <v>0.37539587784444445</v>
      </c>
      <c r="H4" s="278">
        <f>AVERAGE('Country Indicator Data'!D26,'Country Indicator Data'!D34,'Country Indicator Data'!D40,'Country Indicator Data'!D51,'Country Indicator Data'!D53,'Country Indicator Data'!D137,'Country Indicator Data'!D138,'Country Indicator Data'!D177,'Country Indicator Data'!D188)</f>
        <v>10</v>
      </c>
      <c r="I4" s="278">
        <f>AVERAGE('Country Indicator Data'!E26,'Country Indicator Data'!E34,'Country Indicator Data'!E40,'Country Indicator Data'!E51,'Country Indicator Data'!E53,'Country Indicator Data'!E137,'Country Indicator Data'!E138,'Country Indicator Data'!E177,'Country Indicator Data'!E188)</f>
        <v>0.2035888888888889</v>
      </c>
      <c r="J4" s="278">
        <f>AVERAGE('Country Indicator Data'!F26,'Country Indicator Data'!F34,'Country Indicator Data'!F40,'Country Indicator Data'!F51,'Country Indicator Data'!F53,'Country Indicator Data'!F137,'Country Indicator Data'!F138,'Country Indicator Data'!F177,'Country Indicator Data'!F188)</f>
        <v>6.948148148144444</v>
      </c>
      <c r="K4" s="278">
        <f>AVERAGE('Country Indicator Data'!G26,'Country Indicator Data'!G34,'Country Indicator Data'!G40,'Country Indicator Data'!G51,'Country Indicator Data'!G53,'Country Indicator Data'!G137,'Country Indicator Data'!G138,'Country Indicator Data'!G177,'Country Indicator Data'!G188)</f>
        <v>0.39423033085555553</v>
      </c>
      <c r="L4" s="278">
        <f>AVERAGE('Country Indicator Data'!H26,'Country Indicator Data'!H34,'Country Indicator Data'!H40,'Country Indicator Data'!H51,'Country Indicator Data'!H53,'Country Indicator Data'!H137,'Country Indicator Data'!H138,'Country Indicator Data'!H177,'Country Indicator Data'!H188)</f>
        <v>45.900000000000006</v>
      </c>
      <c r="M4" s="278">
        <f>AVERAGE('Country Indicator Data'!I26,'Country Indicator Data'!I34,'Country Indicator Data'!I40,'Country Indicator Data'!I51,'Country Indicator Data'!I53,'Country Indicator Data'!I137,'Country Indicator Data'!I138,'Country Indicator Data'!I177,'Country Indicator Data'!I188)</f>
        <v>2.3333333333333335</v>
      </c>
      <c r="N4" s="277">
        <f>VLOOKUP($B4,'Core Indicators'!$C$3:$EU$891,149,FALSE)</f>
        <v>4004</v>
      </c>
      <c r="O4" s="278">
        <f>AVERAGE('Country Indicator Data'!K26,'Country Indicator Data'!K34,'Country Indicator Data'!K40,'Country Indicator Data'!K51,'Country Indicator Data'!K53,'Country Indicator Data'!K137,'Country Indicator Data'!K138,'Country Indicator Data'!K177,'Country Indicator Data'!K188)</f>
        <v>-0.38842570284444444</v>
      </c>
      <c r="P4" s="278">
        <f>AVERAGE('Country Indicator Data'!L26,'Country Indicator Data'!L34,'Country Indicator Data'!L40,'Country Indicator Data'!L51,'Country Indicator Data'!L53,'Country Indicator Data'!L137,'Country Indicator Data'!L138,'Country Indicator Data'!L177,'Country Indicator Data'!L188)</f>
        <v>6.25</v>
      </c>
      <c r="Q4" s="278">
        <f>AVERAGE('Country Indicator Data'!M26,'Country Indicator Data'!M34,'Country Indicator Data'!M40,'Country Indicator Data'!M51,'Country Indicator Data'!M53,'Country Indicator Data'!M137,'Country Indicator Data'!M138,'Country Indicator Data'!M177,'Country Indicator Data'!M188)</f>
        <v>68.555555555555557</v>
      </c>
      <c r="R4" s="278">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75" t="s">
        <v>635</v>
      </c>
      <c r="B5" s="275" t="s">
        <v>636</v>
      </c>
      <c r="C5" s="275" t="s">
        <v>8975</v>
      </c>
      <c r="D5" s="279" t="s">
        <v>8976</v>
      </c>
      <c r="E5" s="277">
        <f>'Country Indicator Data'!P80+'Country Indicator Data'!P136</f>
        <v>3744070</v>
      </c>
      <c r="F5" s="277">
        <f>VLOOKUP(B5,'Core Indicators'!$C$3:$G$198,5,FALSE)</f>
        <v>1583009000</v>
      </c>
      <c r="G5" s="278">
        <f>AVERAGE('Country Indicator Data'!C80,'Country Indicator Data'!C136)</f>
        <v>0.75808737944999993</v>
      </c>
      <c r="H5" s="278">
        <f>AVERAGE('Country Indicator Data'!D80,'Country Indicator Data'!D136)</f>
        <v>5</v>
      </c>
      <c r="I5" s="278">
        <f>AVERAGE('Country Indicator Data'!E80,'Country Indicator Data'!E136)</f>
        <v>8.3500000000000005E-2</v>
      </c>
      <c r="J5" s="278">
        <f>AVERAGE('Country Indicator Data'!F80,'Country Indicator Data'!F136)</f>
        <v>5.5</v>
      </c>
      <c r="K5" s="278">
        <f>AVERAGE('Country Indicator Data'!G80,'Country Indicator Data'!G136)</f>
        <v>0.52410904214999998</v>
      </c>
      <c r="L5" s="278">
        <f>AVERAGE('Country Indicator Data'!H80,'Country Indicator Data'!H136)</f>
        <v>33.650000000000006</v>
      </c>
      <c r="M5" s="278">
        <f>AVERAGE('Country Indicator Data'!I80,'Country Indicator Data'!I136)</f>
        <v>3</v>
      </c>
      <c r="N5" s="277">
        <f>VLOOKUP($B5,'Core Indicators'!$C$3:$EU$891,149,FALSE)</f>
        <v>2716</v>
      </c>
      <c r="O5" s="278">
        <f>AVERAGE('Country Indicator Data'!K80,'Country Indicator Data'!K136)</f>
        <v>-0.34916854835</v>
      </c>
      <c r="P5" s="278">
        <f>AVERAGE('Country Indicator Data'!L80,'Country Indicator Data'!L136)</f>
        <v>5.125</v>
      </c>
      <c r="Q5" s="278">
        <f>AVERAGE('Country Indicator Data'!M80,'Country Indicator Data'!M136)</f>
        <v>54.5</v>
      </c>
      <c r="R5" s="278">
        <f>AVERAGE('Country Indicator Data'!N80,'Country Indicator Data'!N136)</f>
        <v>36.5</v>
      </c>
    </row>
    <row r="6" spans="1:18" x14ac:dyDescent="0.25">
      <c r="A6" s="275" t="s">
        <v>706</v>
      </c>
      <c r="B6" s="275" t="s">
        <v>707</v>
      </c>
      <c r="C6" s="275" t="s">
        <v>8977</v>
      </c>
      <c r="D6" s="279" t="s">
        <v>8978</v>
      </c>
      <c r="E6" s="277">
        <f>'Country Indicator Data'!P54+'Country Indicator Data'!P83+'Country Indicator Data'!P88+'Country Indicator Data'!P99+'Country Indicator Data'!P169+'Country Indicator Data'!P179</f>
        <v>2482040</v>
      </c>
      <c r="F6" s="277">
        <f>VLOOKUP(B6,'Core Indicators'!$C$3:$G$198,5,FALSE)</f>
        <v>273420000</v>
      </c>
      <c r="G6" s="278">
        <f>AVERAGE('Country Indicator Data'!C54,'Country Indicator Data'!C83,'Country Indicator Data'!C88,'Country Indicator Data'!C99,'Country Indicator Data'!C169,'Country Indicator Data'!C179)</f>
        <v>0.50963423659999996</v>
      </c>
      <c r="H6" s="278">
        <f>AVERAGE('Country Indicator Data'!D54,'Country Indicator Data'!D83,'Country Indicator Data'!D88,'Country Indicator Data'!D99,'Country Indicator Data'!D169,'Country Indicator Data'!D179)</f>
        <v>3.5</v>
      </c>
      <c r="I6" s="278">
        <f>AVERAGE('Country Indicator Data'!E54,'Country Indicator Data'!E83,'Country Indicator Data'!E88,'Country Indicator Data'!E99,'Country Indicator Data'!E169,'Country Indicator Data'!E179)</f>
        <v>0.32666666666666666</v>
      </c>
      <c r="J6" s="278">
        <f>AVERAGE('Country Indicator Data'!F54,'Country Indicator Data'!F83,'Country Indicator Data'!F88,'Country Indicator Data'!F99,'Country Indicator Data'!F169,'Country Indicator Data'!F179)</f>
        <v>3.966666666683333</v>
      </c>
      <c r="K6" s="278">
        <f>AVERAGE('Country Indicator Data'!G54,'Country Indicator Data'!G83,'Country Indicator Data'!G88,'Country Indicator Data'!G99,'Country Indicator Data'!G169,'Country Indicator Data'!G179)</f>
        <v>0.44548120716666667</v>
      </c>
      <c r="L6" s="278">
        <f>AVERAGE('Country Indicator Data'!H54,'Country Indicator Data'!H83,'Country Indicator Data'!H88,'Country Indicator Data'!H99,'Country Indicator Data'!H169,'Country Indicator Data'!H179)</f>
        <v>34.31666666666667</v>
      </c>
      <c r="M6" s="278">
        <f>AVERAGE('Country Indicator Data'!I54,'Country Indicator Data'!I83,'Country Indicator Data'!I88,'Country Indicator Data'!I99,'Country Indicator Data'!I169,'Country Indicator Data'!I179)</f>
        <v>3.8333333333333335</v>
      </c>
      <c r="N6" s="277">
        <f>VLOOKUP($B6,'Core Indicators'!$C$3:$EU$891,149,FALSE)</f>
        <v>61692</v>
      </c>
      <c r="O6" s="278">
        <f>AVERAGE('Country Indicator Data'!K54,'Country Indicator Data'!K83,'Country Indicator Data'!K88,'Country Indicator Data'!K99,'Country Indicator Data'!K169,'Country Indicator Data'!K179)</f>
        <v>-0.86944311111666683</v>
      </c>
      <c r="P6" s="278">
        <f>AVERAGE('Country Indicator Data'!L54,'Country Indicator Data'!L83,'Country Indicator Data'!L88,'Country Indicator Data'!L99,'Country Indicator Data'!L169,'Country Indicator Data'!L179)</f>
        <v>3.4583333333333335</v>
      </c>
      <c r="Q6" s="278">
        <f>AVERAGE('Country Indicator Data'!M54,'Country Indicator Data'!M83,'Country Indicator Data'!M88,'Country Indicator Data'!M99,'Country Indicator Data'!M169,'Country Indicator Data'!M179)</f>
        <v>27.5</v>
      </c>
      <c r="R6" s="278">
        <f>AVERAGE('Country Indicator Data'!N54,'Country Indicator Data'!N83,'Country Indicator Data'!N88,'Country Indicator Data'!N99,'Country Indicator Data'!N169,'Country Indicator Data'!N179)</f>
        <v>30.5</v>
      </c>
    </row>
    <row r="7" spans="1:18" x14ac:dyDescent="0.25">
      <c r="A7" s="275" t="s">
        <v>694</v>
      </c>
      <c r="B7" s="275" t="s">
        <v>695</v>
      </c>
      <c r="C7" s="275" t="s">
        <v>8979</v>
      </c>
      <c r="D7" s="279" t="s">
        <v>8980</v>
      </c>
      <c r="E7" s="277">
        <f>'Country Indicator Data'!P71+'Country Indicator Data'!P179</f>
        <v>898530</v>
      </c>
      <c r="F7" s="277">
        <f>VLOOKUP(B7,'Core Indicators'!$C$3:$G$198,5,FALSE)</f>
        <v>95475000</v>
      </c>
      <c r="G7" s="278">
        <f>AVERAGE('Country Indicator Data'!C71,'Country Indicator Data'!C179)</f>
        <v>0.24144923930000001</v>
      </c>
      <c r="H7" s="278">
        <f>AVERAGE('Country Indicator Data'!D71,'Country Indicator Data'!D179)</f>
        <v>8</v>
      </c>
      <c r="I7" s="278">
        <f>AVERAGE('Country Indicator Data'!E71,'Country Indicator Data'!E179)</f>
        <v>0.18350000000000002</v>
      </c>
      <c r="J7" s="278">
        <f>AVERAGE('Country Indicator Data'!F71,'Country Indicator Data'!F179)</f>
        <v>4.9166666667000003</v>
      </c>
      <c r="K7" s="278">
        <f>AVERAGE('Country Indicator Data'!G71,'Country Indicator Data'!G179)</f>
        <v>0.21366332590000001</v>
      </c>
      <c r="L7" s="278">
        <f>AVERAGE('Country Indicator Data'!H71,'Country Indicator Data'!H179)</f>
        <v>37.4</v>
      </c>
      <c r="M7" s="278">
        <f>AVERAGE('Country Indicator Data'!I71,'Country Indicator Data'!I179)</f>
        <v>3.5</v>
      </c>
      <c r="N7" s="277">
        <f>VLOOKUP($B7,'Core Indicators'!$C$3:$EU$891,149,FALSE)</f>
        <v>50609</v>
      </c>
      <c r="O7" s="278">
        <f>AVERAGE('Country Indicator Data'!K71,'Country Indicator Data'!K179)</f>
        <v>-4.2062647650000007E-2</v>
      </c>
      <c r="P7" s="278">
        <f>AVERAGE('Country Indicator Data'!L71,'Country Indicator Data'!L179)</f>
        <v>3.5</v>
      </c>
      <c r="Q7" s="278">
        <f>AVERAGE('Country Indicator Data'!M71,'Country Indicator Data'!M179)</f>
        <v>60</v>
      </c>
      <c r="R7" s="278">
        <f>AVERAGE('Country Indicator Data'!N71,'Country Indicator Data'!N179)</f>
        <v>43.5</v>
      </c>
    </row>
    <row r="8" spans="1:18" x14ac:dyDescent="0.25">
      <c r="A8" s="275" t="s">
        <v>2038</v>
      </c>
      <c r="B8" s="275" t="s">
        <v>2039</v>
      </c>
      <c r="C8" s="275" t="s">
        <v>8981</v>
      </c>
      <c r="D8" s="279" t="s">
        <v>8982</v>
      </c>
      <c r="E8" s="277">
        <f>'Country Indicator Data'!P52+'Country Indicator Data'!P86+'Country Indicator Data'!P101+'Country Indicator Data'!P178</f>
        <v>4590781</v>
      </c>
      <c r="F8" s="277">
        <f>VLOOKUP(B8,'Core Indicators'!$C$3:$G$198,5,FALSE)</f>
        <v>124970000</v>
      </c>
      <c r="G8" s="278">
        <f>AVERAGE('Country Indicator Data'!C52,'Country Indicator Data'!C86,'Country Indicator Data'!C101,'Country Indicator Data'!C178)</f>
        <v>0.210782986625</v>
      </c>
      <c r="H8" s="278">
        <f>AVERAGE('Country Indicator Data'!D52,'Country Indicator Data'!D86,'Country Indicator Data'!D101,'Country Indicator Data'!D178)</f>
        <v>5.75</v>
      </c>
      <c r="I8" s="278">
        <f>AVERAGE('Country Indicator Data'!E52,'Country Indicator Data'!E86,'Country Indicator Data'!E101,'Country Indicator Data'!E178)</f>
        <v>6.8875000000000006E-2</v>
      </c>
      <c r="J8" s="278">
        <f>AVERAGE('Country Indicator Data'!F52,'Country Indicator Data'!F86,'Country Indicator Data'!F101,'Country Indicator Data'!F178)</f>
        <v>4.5666666666666664</v>
      </c>
      <c r="K8" s="278">
        <f>AVERAGE('Country Indicator Data'!G52,'Country Indicator Data'!G86,'Country Indicator Data'!G101,'Country Indicator Data'!G178)</f>
        <v>0.24606424360000001</v>
      </c>
      <c r="L8" s="278">
        <f>AVERAGE('Country Indicator Data'!H52,'Country Indicator Data'!H86,'Country Indicator Data'!H101,'Country Indicator Data'!H178)</f>
        <v>32.1</v>
      </c>
      <c r="M8" s="278">
        <f>AVERAGE('Country Indicator Data'!I52,'Country Indicator Data'!I86,'Country Indicator Data'!I101,'Country Indicator Data'!I178)</f>
        <v>2.25</v>
      </c>
      <c r="N8" s="277">
        <f>VLOOKUP($B8,'Core Indicators'!$C$3:$EU$891,149,FALSE)</f>
        <v>716</v>
      </c>
      <c r="O8" s="278">
        <f>AVERAGE('Country Indicator Data'!K52,'Country Indicator Data'!K86,'Country Indicator Data'!K101,'Country Indicator Data'!K178)</f>
        <v>-0.58027702757499999</v>
      </c>
      <c r="P8" s="278">
        <f>AVERAGE('Country Indicator Data'!L52,'Country Indicator Data'!L86,'Country Indicator Data'!L101,'Country Indicator Data'!L178)</f>
        <v>4.166666666666667</v>
      </c>
      <c r="Q8" s="278">
        <f>AVERAGE('Country Indicator Data'!M52,'Country Indicator Data'!M86,'Country Indicator Data'!M101,'Country Indicator Data'!M178)</f>
        <v>50.5</v>
      </c>
      <c r="R8" s="278">
        <f>AVERAGE('Country Indicator Data'!N52,'Country Indicator Data'!N86,'Country Indicator Data'!N101,'Country Indicator Data'!N178)</f>
        <v>37.25</v>
      </c>
    </row>
    <row r="9" spans="1:18" x14ac:dyDescent="0.25">
      <c r="A9" s="275" t="s">
        <v>2052</v>
      </c>
      <c r="B9" s="275" t="s">
        <v>2053</v>
      </c>
      <c r="C9" s="275" t="s">
        <v>8983</v>
      </c>
      <c r="D9" s="279" t="s">
        <v>8984</v>
      </c>
      <c r="E9" s="277">
        <f>'Country Indicator Data'!P52+'Country Indicator Data'!P56+'Country Indicator Data'!P109</f>
        <v>3328251</v>
      </c>
      <c r="F9" s="277">
        <f>VLOOKUP(B9,'Core Indicators'!$C$3:$G$198,5,FALSE)</f>
        <v>130734000</v>
      </c>
      <c r="G9" s="278">
        <f>AVERAGE('Country Indicator Data'!C52,'Country Indicator Data'!C56,'Country Indicator Data'!C109)</f>
        <v>0.46699264916666666</v>
      </c>
      <c r="H9" s="278">
        <f>AVERAGE('Country Indicator Data'!D52,'Country Indicator Data'!D56,'Country Indicator Data'!D109)</f>
        <v>6.333333333333333</v>
      </c>
      <c r="I9" s="278">
        <f>AVERAGE('Country Indicator Data'!E52,'Country Indicator Data'!E56,'Country Indicator Data'!E109)</f>
        <v>0.32400000000000001</v>
      </c>
      <c r="J9" s="278">
        <f>AVERAGE('Country Indicator Data'!F52,'Country Indicator Data'!F56,'Country Indicator Data'!F109)</f>
        <v>4.1916666666499998</v>
      </c>
      <c r="K9" s="278">
        <f>AVERAGE('Country Indicator Data'!G52,'Country Indicator Data'!G56,'Country Indicator Data'!G109)</f>
        <v>0.33649607749999993</v>
      </c>
      <c r="L9" s="278">
        <f>AVERAGE('Country Indicator Data'!H52,'Country Indicator Data'!H56,'Country Indicator Data'!H109)</f>
        <v>33.933333333333337</v>
      </c>
      <c r="M9" s="278">
        <f>AVERAGE('Country Indicator Data'!I52,'Country Indicator Data'!I56,'Country Indicator Data'!I109)</f>
        <v>2.3333333333333335</v>
      </c>
      <c r="N9" s="277">
        <f>VLOOKUP($B9,'Core Indicators'!$C$3:$EU$891,149,FALSE)</f>
        <v>421</v>
      </c>
      <c r="O9" s="278">
        <f>AVERAGE('Country Indicator Data'!K52,'Country Indicator Data'!K56,'Country Indicator Data'!K109)</f>
        <v>9.3130916333333345E-3</v>
      </c>
      <c r="P9" s="278">
        <f>AVERAGE('Country Indicator Data'!L52,'Country Indicator Data'!L56,'Country Indicator Data'!L109)</f>
        <v>3.75</v>
      </c>
      <c r="Q9" s="278">
        <f>AVERAGE('Country Indicator Data'!M52,'Country Indicator Data'!M56,'Country Indicator Data'!M109)</f>
        <v>54.333333333333336</v>
      </c>
      <c r="R9" s="278">
        <f>AVERAGE('Country Indicator Data'!N52,'Country Indicator Data'!N56,'Country Indicator Data'!N109)</f>
        <v>46</v>
      </c>
    </row>
    <row r="10" spans="1:18" x14ac:dyDescent="0.25">
      <c r="A10" s="275" t="s">
        <v>681</v>
      </c>
      <c r="B10" s="275" t="s">
        <v>682</v>
      </c>
      <c r="C10" s="275" t="s">
        <v>8985</v>
      </c>
      <c r="D10" s="279" t="s">
        <v>8986</v>
      </c>
      <c r="E10" s="277">
        <f>'Country Indicator Data'!P18+'Country Indicator Data'!P118</f>
        <v>783250</v>
      </c>
      <c r="F10" s="277">
        <f>VLOOKUP(B10,'Core Indicators'!$C$3:$G$198,5,FALSE)</f>
        <v>227428000</v>
      </c>
      <c r="G10" s="278">
        <f>AVERAGE('Country Indicator Data'!C18,'Country Indicator Data'!C118)</f>
        <v>0.35558001200000006</v>
      </c>
      <c r="H10" s="278">
        <f>AVERAGE('Country Indicator Data'!D18,'Country Indicator Data'!D118)</f>
        <v>3.5</v>
      </c>
      <c r="I10" s="278">
        <f>AVERAGE('Country Indicator Data'!E18,'Country Indicator Data'!E118)</f>
        <v>0.21249999999999999</v>
      </c>
      <c r="J10" s="278">
        <f>AVERAGE('Country Indicator Data'!F18,'Country Indicator Data'!F118)</f>
        <v>3.8583333333500001</v>
      </c>
      <c r="K10" s="278">
        <f>AVERAGE('Country Indicator Data'!G18,'Country Indicator Data'!G118)</f>
        <v>0.49717238359999993</v>
      </c>
      <c r="L10" s="278">
        <f>AVERAGE('Country Indicator Data'!H18,'Country Indicator Data'!H118)</f>
        <v>31.549999999999997</v>
      </c>
      <c r="M10" s="278">
        <f>AVERAGE('Country Indicator Data'!I18,'Country Indicator Data'!I118)</f>
        <v>4</v>
      </c>
      <c r="N10" s="277">
        <f>VLOOKUP($B10,'Core Indicators'!$C$3:$EU$891,149,FALSE)</f>
        <v>7383</v>
      </c>
      <c r="O10" s="278">
        <f>AVERAGE('Country Indicator Data'!K18,'Country Indicator Data'!K118)</f>
        <v>-0.84954610465000002</v>
      </c>
      <c r="P10" s="278">
        <f>AVERAGE('Country Indicator Data'!L18,'Country Indicator Data'!L118)</f>
        <v>3.125</v>
      </c>
      <c r="Q10" s="278">
        <f>AVERAGE('Country Indicator Data'!M18,'Country Indicator Data'!M118)</f>
        <v>34.5</v>
      </c>
      <c r="R10" s="278">
        <f>AVERAGE('Country Indicator Data'!N18,'Country Indicator Data'!N118)</f>
        <v>27.5</v>
      </c>
    </row>
    <row r="11" spans="1:18" x14ac:dyDescent="0.25">
      <c r="A11" s="275" t="s">
        <v>3567</v>
      </c>
      <c r="B11" s="275" t="s">
        <v>3568</v>
      </c>
      <c r="C11" s="275" t="s">
        <v>8987</v>
      </c>
      <c r="D11" s="279" t="s">
        <v>8988</v>
      </c>
      <c r="E11" s="277">
        <f>'Country Indicator Data'!P105+'Country Indicator Data'!P111+'Country Indicator Data'!P124+'Country Indicator Data'!P126+'Country Indicator Data'!P167+'Country Indicator Data'!P181+'Country Indicator Data'!P194+'Country Indicator Data'!P195</f>
        <v>3562970</v>
      </c>
      <c r="F11" s="277">
        <f>VLOOKUP(B11,'Core Indicators'!$C$3:$G$198,5,FALSE)</f>
        <v>137402000</v>
      </c>
      <c r="G11" s="278">
        <f>AVERAGE('Country Indicator Data'!C105,'Country Indicator Data'!C111,'Country Indicator Data'!C124,'Country Indicator Data'!C126,'Country Indicator Data'!C167,'Country Indicator Data'!C181,'Country Indicator Data'!C194,'Country Indicator Data'!C195)</f>
        <v>0.43321487471249998</v>
      </c>
      <c r="H11" s="278">
        <f>AVERAGE('Country Indicator Data'!D105,'Country Indicator Data'!D111,'Country Indicator Data'!D124,'Country Indicator Data'!D126,'Country Indicator Data'!D167,'Country Indicator Data'!D181,'Country Indicator Data'!D194,'Country Indicator Data'!D195)</f>
        <v>7.25</v>
      </c>
      <c r="I11" s="278">
        <f>AVERAGE('Country Indicator Data'!E105,'Country Indicator Data'!E111,'Country Indicator Data'!E124,'Country Indicator Data'!E126,'Country Indicator Data'!E167,'Country Indicator Data'!E181,'Country Indicator Data'!E194,'Country Indicator Data'!E195)</f>
        <v>2.3875E-2</v>
      </c>
      <c r="J11" s="278">
        <f>AVERAGE('Country Indicator Data'!F105,'Country Indicator Data'!F111,'Country Indicator Data'!F124,'Country Indicator Data'!F126,'Country Indicator Data'!F167,'Country Indicator Data'!F181,'Country Indicator Data'!F194,'Country Indicator Data'!F195)</f>
        <v>5.5562500000000004</v>
      </c>
      <c r="K11" s="278">
        <f>AVERAGE('Country Indicator Data'!G105,'Country Indicator Data'!G111,'Country Indicator Data'!G124,'Country Indicator Data'!G126,'Country Indicator Data'!G167,'Country Indicator Data'!G181,'Country Indicator Data'!G194,'Country Indicator Data'!G195)</f>
        <v>0.5433798308714286</v>
      </c>
      <c r="L11" s="278">
        <f>AVERAGE('Country Indicator Data'!H105,'Country Indicator Data'!H111,'Country Indicator Data'!H124,'Country Indicator Data'!H126,'Country Indicator Data'!H167,'Country Indicator Data'!H181,'Country Indicator Data'!H194,'Country Indicator Data'!H195)</f>
        <v>49.225000000000001</v>
      </c>
      <c r="M11" s="278">
        <f>AVERAGE('Country Indicator Data'!I105,'Country Indicator Data'!I111,'Country Indicator Data'!I124,'Country Indicator Data'!I126,'Country Indicator Data'!I167,'Country Indicator Data'!I181,'Country Indicator Data'!I194,'Country Indicator Data'!I195)</f>
        <v>0.875</v>
      </c>
      <c r="N11" s="277">
        <f>VLOOKUP($B11,'Core Indicators'!$C$3:$EU$891,149,FALSE)</f>
        <v>758</v>
      </c>
      <c r="O11" s="278">
        <f>AVERAGE('Country Indicator Data'!K105,'Country Indicator Data'!K111,'Country Indicator Data'!K124,'Country Indicator Data'!K126,'Country Indicator Data'!K167,'Country Indicator Data'!K181,'Country Indicator Data'!K194,'Country Indicator Data'!K195)</f>
        <v>-0.52618072928750004</v>
      </c>
      <c r="P11" s="278">
        <f>AVERAGE('Country Indicator Data'!L105,'Country Indicator Data'!L111,'Country Indicator Data'!L124,'Country Indicator Data'!L126,'Country Indicator Data'!L167,'Country Indicator Data'!L181,'Country Indicator Data'!L194,'Country Indicator Data'!L195)</f>
        <v>4.5625</v>
      </c>
      <c r="Q11" s="278">
        <f>AVERAGE('Country Indicator Data'!M105,'Country Indicator Data'!M111,'Country Indicator Data'!M124,'Country Indicator Data'!M126,'Country Indicator Data'!M167,'Country Indicator Data'!M181,'Country Indicator Data'!M194,'Country Indicator Data'!M195)</f>
        <v>50.625</v>
      </c>
      <c r="R11" s="278">
        <f>AVERAGE('Country Indicator Data'!N105,'Country Indicator Data'!N111,'Country Indicator Data'!N124,'Country Indicator Data'!N126,'Country Indicator Data'!N167,'Country Indicator Data'!N181,'Country Indicator Data'!N194,'Country Indicator Data'!N195)</f>
        <v>34.5</v>
      </c>
    </row>
    <row r="12" spans="1:18" x14ac:dyDescent="0.25">
      <c r="A12" s="275" t="s">
        <v>1160</v>
      </c>
      <c r="B12" s="275" t="s">
        <v>1161</v>
      </c>
      <c r="C12" s="275" t="s">
        <v>8989</v>
      </c>
      <c r="D12" s="279" t="s">
        <v>8990</v>
      </c>
      <c r="E12" s="277">
        <f>'Country Indicator Data'!P9+'Country Indicator Data'!P13</f>
        <v>111133</v>
      </c>
      <c r="F12" s="277">
        <f>VLOOKUP(B12,'Core Indicators'!$C$3:$G$198,5,FALSE)</f>
        <v>13029000</v>
      </c>
      <c r="G12" s="278">
        <f>AVERAGE('Country Indicator Data'!C9,'Country Indicator Data'!C13)</f>
        <v>9.7125606700000006E-2</v>
      </c>
      <c r="H12" s="278">
        <f>AVERAGE('Country Indicator Data'!D9,'Country Indicator Data'!D13)</f>
        <v>5</v>
      </c>
      <c r="I12" s="278">
        <f>AVERAGE('Country Indicator Data'!E9,'Country Indicator Data'!E13)</f>
        <v>3.6499999999999998E-2</v>
      </c>
      <c r="J12" s="278">
        <f>AVERAGE('Country Indicator Data'!F9,'Country Indicator Data'!F13)</f>
        <v>5.2666666666499999</v>
      </c>
      <c r="K12" s="278">
        <f>AVERAGE('Country Indicator Data'!G9,'Country Indicator Data'!G13)</f>
        <v>0.28972985065000001</v>
      </c>
      <c r="L12" s="278">
        <f>AVERAGE('Country Indicator Data'!H9,'Country Indicator Data'!H13)</f>
        <v>28.25</v>
      </c>
      <c r="M12" s="278">
        <f>AVERAGE('Country Indicator Data'!I9,'Country Indicator Data'!I13)</f>
        <v>3</v>
      </c>
      <c r="N12" s="277">
        <f>VLOOKUP($B12,'Core Indicators'!$C$3:$EU$891,149,FALSE)</f>
        <v>8</v>
      </c>
      <c r="O12" s="278">
        <f>AVERAGE('Country Indicator Data'!K9,'Country Indicator Data'!K13)</f>
        <v>-0.35427304355</v>
      </c>
      <c r="P12" s="278">
        <f>AVERAGE('Country Indicator Data'!L9,'Country Indicator Data'!L13)</f>
        <v>4.5</v>
      </c>
      <c r="Q12" s="278">
        <f>AVERAGE('Country Indicator Data'!M9,'Country Indicator Data'!M13)</f>
        <v>31.5</v>
      </c>
      <c r="R12" s="278">
        <f>AVERAGE('Country Indicator Data'!N9,'Country Indicator Data'!N13)</f>
        <v>36</v>
      </c>
    </row>
    <row r="13" spans="1:18" x14ac:dyDescent="0.25">
      <c r="A13" s="275" t="s">
        <v>1440</v>
      </c>
      <c r="B13" s="275" t="s">
        <v>1441</v>
      </c>
      <c r="C13" s="275" t="s">
        <v>8991</v>
      </c>
      <c r="D13" s="279" t="s">
        <v>8992</v>
      </c>
      <c r="E13" s="277">
        <f>'Country Indicator Data'!P58+'Country Indicator Data'!P91+'Country Indicator Data'!P159</f>
        <v>2196480</v>
      </c>
      <c r="F13" s="277">
        <f>VLOOKUP(B13,'Core Indicators'!$C$3:$G$198,5,FALSE)</f>
        <v>196999000</v>
      </c>
      <c r="G13" s="278">
        <f>AVERAGE('Country Indicator Data'!C58,'Country Indicator Data'!C91,'Country Indicator Data'!C159)</f>
        <v>0.53738601793333329</v>
      </c>
      <c r="H13" s="278">
        <f>AVERAGE('Country Indicator Data'!D58,'Country Indicator Data'!D91,'Country Indicator Data'!D159)</f>
        <v>3.5</v>
      </c>
      <c r="I13" s="278">
        <f>AVERAGE('Country Indicator Data'!E58,'Country Indicator Data'!E91,'Country Indicator Data'!E159)</f>
        <v>0.1178</v>
      </c>
      <c r="J13" s="278">
        <f>AVERAGE('Country Indicator Data'!F58,'Country Indicator Data'!F91,'Country Indicator Data'!F159)</f>
        <v>3.4444444444333335</v>
      </c>
      <c r="K13" s="278">
        <f>AVERAGE('Country Indicator Data'!G58,'Country Indicator Data'!G91,'Country Indicator Data'!G159)</f>
        <v>0.52623597955000001</v>
      </c>
      <c r="L13" s="278">
        <f>AVERAGE('Country Indicator Data'!H58,'Country Indicator Data'!H91,'Country Indicator Data'!H159)</f>
        <v>37.533333333333331</v>
      </c>
      <c r="M13" s="278">
        <f>AVERAGE('Country Indicator Data'!I58,'Country Indicator Data'!I91,'Country Indicator Data'!I159)</f>
        <v>5</v>
      </c>
      <c r="N13" s="277">
        <f>VLOOKUP($B13,'Core Indicators'!$C$3:$EU$891,149,FALSE)</f>
        <v>6637</v>
      </c>
      <c r="O13" s="278">
        <f>AVERAGE('Country Indicator Data'!K58,'Country Indicator Data'!K91,'Country Indicator Data'!K159)</f>
        <v>-1.0927180548666666</v>
      </c>
      <c r="P13" s="278">
        <f>AVERAGE('Country Indicator Data'!L58,'Country Indicator Data'!L91,'Country Indicator Data'!L159)</f>
        <v>3.25</v>
      </c>
      <c r="Q13" s="278">
        <f>AVERAGE('Country Indicator Data'!M58,'Country Indicator Data'!M91,'Country Indicator Data'!M159)</f>
        <v>26.333333333333332</v>
      </c>
      <c r="R13" s="278">
        <f>AVERAGE('Country Indicator Data'!N58,'Country Indicator Data'!N91,'Country Indicator Data'!N159)</f>
        <v>24.666666666666668</v>
      </c>
    </row>
    <row r="14" spans="1:18" x14ac:dyDescent="0.25">
      <c r="A14" s="275" t="s">
        <v>4468</v>
      </c>
      <c r="B14" s="275" t="s">
        <v>4469</v>
      </c>
      <c r="C14" s="275" t="s">
        <v>8993</v>
      </c>
      <c r="D14" s="279" t="s">
        <v>8994</v>
      </c>
      <c r="E14" s="277">
        <f>'Country Indicator Data'!P169+'Country Indicator Data'!P179</f>
        <v>953260</v>
      </c>
      <c r="F14" s="277">
        <f>VLOOKUP(B14,'Core Indicators'!$C$3:$G$198,5,FALSE)</f>
        <v>107097000</v>
      </c>
      <c r="G14" s="278">
        <f>AVERAGE('Country Indicator Data'!C169,'Country Indicator Data'!C179)</f>
        <v>0.47417823484999999</v>
      </c>
      <c r="H14" s="278">
        <f>AVERAGE('Country Indicator Data'!D169,'Country Indicator Data'!D179)</f>
        <v>4</v>
      </c>
      <c r="I14" s="278">
        <f>AVERAGE('Country Indicator Data'!E169,'Country Indicator Data'!E179)</f>
        <v>0.59499999999999997</v>
      </c>
      <c r="J14" s="278">
        <f>AVERAGE('Country Indicator Data'!F169,'Country Indicator Data'!F179)</f>
        <v>3.3583333333500001</v>
      </c>
      <c r="K14" s="278">
        <f>AVERAGE('Country Indicator Data'!G169,'Country Indicator Data'!G179)</f>
        <v>0.42590098114999997</v>
      </c>
      <c r="L14" s="278">
        <f>AVERAGE('Country Indicator Data'!H169,'Country Indicator Data'!H179)</f>
        <v>39.700000000000003</v>
      </c>
      <c r="M14" s="278">
        <f>AVERAGE('Country Indicator Data'!I169,'Country Indicator Data'!I179)</f>
        <v>4.5</v>
      </c>
      <c r="N14" s="277">
        <f>VLOOKUP($B14,'Core Indicators'!$C$3:$EU$891,149,FALSE)</f>
        <v>51900</v>
      </c>
      <c r="O14" s="278">
        <f>AVERAGE('Country Indicator Data'!K169,'Country Indicator Data'!K179)</f>
        <v>-1.1795133203000001</v>
      </c>
      <c r="P14" s="278">
        <f>AVERAGE('Country Indicator Data'!L169,'Country Indicator Data'!L179)</f>
        <v>2.5</v>
      </c>
      <c r="Q14" s="278">
        <f>AVERAGE('Country Indicator Data'!M169,'Country Indicator Data'!M179)</f>
        <v>16</v>
      </c>
      <c r="R14" s="278">
        <f>AVERAGE('Country Indicator Data'!N169,'Country Indicator Data'!N179)</f>
        <v>26</v>
      </c>
    </row>
    <row r="15" spans="1:18" x14ac:dyDescent="0.25">
      <c r="A15" s="275"/>
      <c r="B15" s="275"/>
      <c r="C15" s="275"/>
      <c r="D15" s="279"/>
    </row>
    <row r="16" spans="1:18" x14ac:dyDescent="0.25">
      <c r="A16" s="275"/>
      <c r="B16" s="275"/>
      <c r="C16" s="275"/>
      <c r="D16" s="279"/>
    </row>
    <row r="17" spans="1:4" x14ac:dyDescent="0.25">
      <c r="A17" s="275"/>
      <c r="B17" s="275"/>
      <c r="C17" s="275"/>
      <c r="D17" s="279"/>
    </row>
    <row r="18" spans="1:4" x14ac:dyDescent="0.25">
      <c r="A18" s="275"/>
      <c r="B18" s="275"/>
      <c r="C18" s="275"/>
      <c r="D18" s="279"/>
    </row>
    <row r="19" spans="1:4" x14ac:dyDescent="0.25">
      <c r="A19" s="275"/>
      <c r="B19" s="275"/>
      <c r="C19" s="275"/>
      <c r="D19" s="279"/>
    </row>
    <row r="20" spans="1:4" x14ac:dyDescent="0.25">
      <c r="A20" s="275"/>
      <c r="B20" s="275"/>
      <c r="C20" s="275"/>
      <c r="D20" s="279"/>
    </row>
    <row r="21" spans="1:4" x14ac:dyDescent="0.25">
      <c r="A21" s="275"/>
      <c r="B21" s="275"/>
      <c r="C21" s="275"/>
      <c r="D21" s="279"/>
    </row>
    <row r="22" spans="1:4" x14ac:dyDescent="0.25">
      <c r="A22" s="275"/>
      <c r="B22" s="275"/>
      <c r="C22" s="275"/>
      <c r="D22" s="279"/>
    </row>
    <row r="23" spans="1:4" x14ac:dyDescent="0.25">
      <c r="A23" s="275"/>
      <c r="B23" s="275"/>
      <c r="C23" s="275"/>
      <c r="D23" s="279"/>
    </row>
    <row r="24" spans="1:4" x14ac:dyDescent="0.25">
      <c r="A24" s="275"/>
      <c r="B24" s="275"/>
      <c r="C24" s="275"/>
      <c r="D24" s="279"/>
    </row>
    <row r="25" spans="1:4" x14ac:dyDescent="0.25">
      <c r="A25" s="275"/>
      <c r="B25" s="275"/>
      <c r="C25" s="275"/>
      <c r="D25" s="279"/>
    </row>
    <row r="26" spans="1:4" x14ac:dyDescent="0.25">
      <c r="A26" s="275"/>
      <c r="B26" s="275"/>
      <c r="C26" s="275"/>
      <c r="D26" s="279"/>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1"/>
  <sheetViews>
    <sheetView zoomScale="80" zoomScaleNormal="80" workbookViewId="0">
      <selection activeCell="A2" sqref="A2"/>
    </sheetView>
  </sheetViews>
  <sheetFormatPr defaultColWidth="8.42578125" defaultRowHeight="15" x14ac:dyDescent="0.25"/>
  <cols>
    <col min="1" max="1" width="14.42578125" customWidth="1"/>
    <col min="2" max="2" width="7" customWidth="1"/>
    <col min="3" max="3" width="8.42578125" customWidth="1"/>
  </cols>
  <sheetData>
    <row r="1" spans="1:40" x14ac:dyDescent="0.25">
      <c r="A1" s="309"/>
      <c r="B1" s="310"/>
      <c r="C1" s="310"/>
      <c r="D1" s="310"/>
      <c r="E1" s="310"/>
      <c r="F1" s="310"/>
      <c r="G1" s="310"/>
      <c r="H1" s="310"/>
      <c r="I1" s="310"/>
      <c r="J1" s="310"/>
      <c r="K1" s="310"/>
      <c r="L1" s="310"/>
      <c r="M1" s="310"/>
      <c r="N1" s="310"/>
      <c r="O1" s="310"/>
      <c r="P1" s="310"/>
      <c r="Q1" s="310"/>
      <c r="R1" s="310"/>
      <c r="S1" s="310"/>
      <c r="T1" s="310"/>
      <c r="U1" s="310"/>
      <c r="V1" s="310"/>
      <c r="W1" s="310"/>
      <c r="X1" s="310"/>
      <c r="Y1" s="310"/>
      <c r="Z1" s="310"/>
      <c r="AA1" s="310"/>
      <c r="AB1" s="310"/>
      <c r="AC1" s="310"/>
      <c r="AD1" s="310"/>
      <c r="AE1" s="310"/>
      <c r="AF1" s="310"/>
      <c r="AG1" s="310"/>
      <c r="AH1" s="310"/>
      <c r="AI1" s="310"/>
      <c r="AJ1" s="310"/>
      <c r="AK1" s="310"/>
      <c r="AL1" s="310"/>
      <c r="AM1" s="310"/>
      <c r="AN1" s="310"/>
    </row>
    <row r="2" spans="1:40" ht="147" customHeight="1" x14ac:dyDescent="0.25">
      <c r="A2" s="234" t="s">
        <v>8995</v>
      </c>
      <c r="B2" s="235" t="s">
        <v>8645</v>
      </c>
      <c r="C2" s="235" t="s">
        <v>8649</v>
      </c>
      <c r="D2" s="143" t="s">
        <v>8512</v>
      </c>
      <c r="E2" s="111" t="s">
        <v>8532</v>
      </c>
      <c r="F2" s="111" t="s">
        <v>8536</v>
      </c>
      <c r="G2" s="112" t="s">
        <v>8527</v>
      </c>
      <c r="H2" s="113" t="s">
        <v>1129</v>
      </c>
      <c r="I2" s="111" t="s">
        <v>789</v>
      </c>
      <c r="J2" s="111" t="s">
        <v>8546</v>
      </c>
      <c r="K2" s="114" t="s">
        <v>8547</v>
      </c>
      <c r="L2" s="112" t="s">
        <v>8528</v>
      </c>
      <c r="M2" s="115" t="s">
        <v>8515</v>
      </c>
      <c r="N2" s="116" t="s">
        <v>8996</v>
      </c>
      <c r="O2" s="116" t="s">
        <v>8997</v>
      </c>
      <c r="P2" s="116" t="s">
        <v>8998</v>
      </c>
      <c r="Q2" s="116" t="s">
        <v>8999</v>
      </c>
      <c r="R2" s="116" t="s">
        <v>9000</v>
      </c>
      <c r="S2" s="115" t="s">
        <v>8517</v>
      </c>
      <c r="T2" s="117" t="s">
        <v>8518</v>
      </c>
      <c r="U2" s="118" t="s">
        <v>8570</v>
      </c>
      <c r="V2" s="119" t="s">
        <v>8571</v>
      </c>
      <c r="W2" s="119" t="s">
        <v>8572</v>
      </c>
      <c r="X2" s="118" t="s">
        <v>8573</v>
      </c>
      <c r="Y2" s="118" t="s">
        <v>8578</v>
      </c>
      <c r="Z2" s="117" t="s">
        <v>8519</v>
      </c>
      <c r="AA2" s="119" t="s">
        <v>8580</v>
      </c>
      <c r="AB2" s="120" t="s">
        <v>9001</v>
      </c>
      <c r="AC2" s="119" t="s">
        <v>2375</v>
      </c>
      <c r="AD2" s="119" t="s">
        <v>2381</v>
      </c>
      <c r="AE2" s="119" t="s">
        <v>2377</v>
      </c>
      <c r="AF2" s="119" t="s">
        <v>2387</v>
      </c>
      <c r="AG2" s="119" t="s">
        <v>8581</v>
      </c>
      <c r="AH2" s="119" t="s">
        <v>2372</v>
      </c>
      <c r="AI2" s="119" t="s">
        <v>2379</v>
      </c>
      <c r="AJ2" s="119" t="s">
        <v>8582</v>
      </c>
      <c r="AK2" s="119" t="s">
        <v>2383</v>
      </c>
      <c r="AL2" s="119" t="s">
        <v>8583</v>
      </c>
      <c r="AM2" s="119" t="s">
        <v>2393</v>
      </c>
      <c r="AN2" s="119" t="s">
        <v>8584</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1.7</v>
      </c>
      <c r="C4" s="191">
        <f t="shared" si="1"/>
        <v>0</v>
      </c>
      <c r="D4" s="237">
        <f t="shared" si="2"/>
        <v>1.7</v>
      </c>
      <c r="E4" s="236">
        <f>'Core Indicators'!R4</f>
        <v>2</v>
      </c>
      <c r="F4" s="236">
        <f>'Core Indicators'!Z4</f>
        <v>2</v>
      </c>
      <c r="G4" s="191">
        <f t="shared" si="3"/>
        <v>2</v>
      </c>
      <c r="H4" s="236">
        <f>'Core Indicators'!AH4</f>
        <v>2</v>
      </c>
      <c r="I4" s="236">
        <f>'Core Indicators'!AP4</f>
        <v>1</v>
      </c>
      <c r="J4" s="236">
        <f>'Core Indicators'!BN4</f>
        <v>1</v>
      </c>
      <c r="K4" s="236">
        <f t="shared" si="4"/>
        <v>1</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1.3</v>
      </c>
      <c r="T4" s="191">
        <f t="shared" si="8"/>
        <v>1</v>
      </c>
      <c r="U4" s="236">
        <v>1</v>
      </c>
      <c r="V4" s="236">
        <v>1</v>
      </c>
      <c r="W4" s="236">
        <f>'Core Indicators'!EX4</f>
        <v>1</v>
      </c>
      <c r="X4" s="191">
        <f t="shared" si="9"/>
        <v>1</v>
      </c>
      <c r="Y4" s="236">
        <v>1</v>
      </c>
      <c r="Z4" s="191">
        <f t="shared" si="10"/>
        <v>1.5</v>
      </c>
      <c r="AA4" s="236">
        <f>'Core Indicators'!FF4</f>
        <v>1</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ARM002</v>
      </c>
      <c r="B5" s="190">
        <f t="shared" si="0"/>
        <v>1.9</v>
      </c>
      <c r="C5" s="191">
        <f t="shared" si="1"/>
        <v>0</v>
      </c>
      <c r="D5" s="237">
        <f t="shared" si="2"/>
        <v>2.1</v>
      </c>
      <c r="E5" s="236">
        <f>'Core Indicators'!R5</f>
        <v>1</v>
      </c>
      <c r="F5" s="236">
        <f>'Core Indicators'!Z5</f>
        <v>1</v>
      </c>
      <c r="G5" s="191">
        <f t="shared" si="3"/>
        <v>1</v>
      </c>
      <c r="H5" s="236">
        <f>'Core Indicators'!AH5</f>
        <v>3</v>
      </c>
      <c r="I5" s="236">
        <f>'Core Indicators'!AP5</f>
        <v>2</v>
      </c>
      <c r="J5" s="236">
        <f>'Core Indicators'!BN5</f>
        <v>2</v>
      </c>
      <c r="K5" s="236">
        <f t="shared" si="4"/>
        <v>2</v>
      </c>
      <c r="L5" s="190">
        <f t="shared" si="5"/>
        <v>2.5</v>
      </c>
      <c r="M5" s="237">
        <f t="shared" si="6"/>
        <v>2</v>
      </c>
      <c r="N5" s="238">
        <f>'Core Indicators'!DJ5</f>
        <v>2</v>
      </c>
      <c r="O5" s="238">
        <f>'Core Indicators'!DR5</f>
        <v>2</v>
      </c>
      <c r="P5" s="238">
        <f>'Core Indicators'!DZ5</f>
        <v>2</v>
      </c>
      <c r="Q5" s="238">
        <f>'Core Indicators'!EH5</f>
        <v>2</v>
      </c>
      <c r="R5" s="238">
        <f>'Core Indicators'!EP5</f>
        <v>2</v>
      </c>
      <c r="S5" s="191">
        <f t="shared" si="7"/>
        <v>1.6</v>
      </c>
      <c r="T5" s="191">
        <f t="shared" si="8"/>
        <v>1.1666666666666667</v>
      </c>
      <c r="U5" s="236">
        <v>1</v>
      </c>
      <c r="V5" s="236">
        <v>1</v>
      </c>
      <c r="W5" s="236">
        <f>'Core Indicators'!EX5</f>
        <v>2</v>
      </c>
      <c r="X5" s="191">
        <f t="shared" si="9"/>
        <v>1.5</v>
      </c>
      <c r="Y5" s="236">
        <v>1</v>
      </c>
      <c r="Z5" s="191">
        <f t="shared" si="10"/>
        <v>2</v>
      </c>
      <c r="AA5" s="236">
        <f>'Core Indicators'!FF5</f>
        <v>2</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AZE002</v>
      </c>
      <c r="B6" s="190" t="str">
        <f t="shared" si="0"/>
        <v>x</v>
      </c>
      <c r="C6" s="191">
        <f t="shared" si="1"/>
        <v>2</v>
      </c>
      <c r="D6" s="237">
        <f t="shared" si="2"/>
        <v>2.6</v>
      </c>
      <c r="E6" s="236">
        <f>'Core Indicators'!R6</f>
        <v>1</v>
      </c>
      <c r="F6" s="236">
        <f>'Core Indicators'!Z6</f>
        <v>3</v>
      </c>
      <c r="G6" s="191">
        <f t="shared" si="3"/>
        <v>2.1</v>
      </c>
      <c r="H6" s="236">
        <f>'Core Indicators'!AH6</f>
        <v>3</v>
      </c>
      <c r="I6" s="236">
        <f>'Core Indicators'!AP6</f>
        <v>3</v>
      </c>
      <c r="J6" s="236">
        <f>'Core Indicators'!BN6</f>
        <v>2</v>
      </c>
      <c r="K6" s="236">
        <f t="shared" si="4"/>
        <v>2.5</v>
      </c>
      <c r="L6" s="190">
        <f t="shared" si="5"/>
        <v>2.8</v>
      </c>
      <c r="M6" s="237" t="str">
        <f t="shared" si="6"/>
        <v>x</v>
      </c>
      <c r="N6" s="238" t="str">
        <f>'Core Indicators'!DJ6</f>
        <v>x</v>
      </c>
      <c r="O6" s="238">
        <f>'Core Indicators'!DR6</f>
        <v>3</v>
      </c>
      <c r="P6" s="238" t="str">
        <f>'Core Indicators'!DZ6</f>
        <v>x</v>
      </c>
      <c r="Q6" s="238" t="str">
        <f>'Core Indicators'!EH6</f>
        <v>x</v>
      </c>
      <c r="R6" s="238" t="str">
        <f>'Core Indicators'!EP6</f>
        <v>x</v>
      </c>
      <c r="S6" s="191">
        <f t="shared" si="7"/>
        <v>1.6</v>
      </c>
      <c r="T6" s="191">
        <f t="shared" si="8"/>
        <v>1.1666666666666667</v>
      </c>
      <c r="U6" s="236">
        <v>1</v>
      </c>
      <c r="V6" s="236">
        <v>1</v>
      </c>
      <c r="W6" s="236">
        <f>'Core Indicators'!EX6</f>
        <v>2</v>
      </c>
      <c r="X6" s="191">
        <f t="shared" si="9"/>
        <v>1.5</v>
      </c>
      <c r="Y6" s="236">
        <v>1</v>
      </c>
      <c r="Z6" s="191">
        <f t="shared" si="10"/>
        <v>2</v>
      </c>
      <c r="AA6" s="236" t="str">
        <f>'Core Indicators'!FF6</f>
        <v>x</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BDI001</v>
      </c>
      <c r="B7" s="190">
        <f t="shared" si="0"/>
        <v>1.8</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1.9</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1.6</v>
      </c>
      <c r="T8" s="191">
        <f t="shared" si="8"/>
        <v>1.1666666666666667</v>
      </c>
      <c r="U8" s="236">
        <v>1</v>
      </c>
      <c r="V8" s="236">
        <v>1</v>
      </c>
      <c r="W8" s="236">
        <f>'Core Indicators'!EX8</f>
        <v>2</v>
      </c>
      <c r="X8" s="191">
        <f t="shared" si="9"/>
        <v>1.5</v>
      </c>
      <c r="Y8" s="236">
        <v>1</v>
      </c>
      <c r="Z8" s="191">
        <f t="shared" si="10"/>
        <v>2</v>
      </c>
      <c r="AA8" s="236">
        <f>'Core Indicators'!FF8</f>
        <v>2</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BGD002</v>
      </c>
      <c r="B9" s="190">
        <f t="shared" si="0"/>
        <v>1.7</v>
      </c>
      <c r="C9" s="191">
        <f t="shared" si="1"/>
        <v>0</v>
      </c>
      <c r="D9" s="237">
        <f t="shared" si="2"/>
        <v>1.7</v>
      </c>
      <c r="E9" s="236">
        <f>'Core Indicators'!R9</f>
        <v>1</v>
      </c>
      <c r="F9" s="236">
        <f>'Core Indicators'!Z9</f>
        <v>2</v>
      </c>
      <c r="G9" s="191">
        <f t="shared" si="3"/>
        <v>1.5</v>
      </c>
      <c r="H9" s="236">
        <f>'Core Indicators'!AH9</f>
        <v>2</v>
      </c>
      <c r="I9" s="236">
        <f>'Core Indicators'!AP9</f>
        <v>1</v>
      </c>
      <c r="J9" s="236">
        <f>'Core Indicators'!BN9</f>
        <v>2</v>
      </c>
      <c r="K9" s="236">
        <f t="shared" si="4"/>
        <v>1.5</v>
      </c>
      <c r="L9" s="190">
        <f t="shared" si="5"/>
        <v>1.8</v>
      </c>
      <c r="M9" s="237">
        <f t="shared" si="6"/>
        <v>2</v>
      </c>
      <c r="N9" s="238">
        <f>'Core Indicators'!DJ9</f>
        <v>2</v>
      </c>
      <c r="O9" s="238">
        <f>'Core Indicators'!DR9</f>
        <v>2</v>
      </c>
      <c r="P9" s="238">
        <f>'Core Indicators'!DZ9</f>
        <v>2</v>
      </c>
      <c r="Q9" s="238">
        <f>'Core Indicators'!EH9</f>
        <v>2</v>
      </c>
      <c r="R9" s="238">
        <f>'Core Indicators'!EP9</f>
        <v>2</v>
      </c>
      <c r="S9" s="191">
        <f t="shared" si="7"/>
        <v>1.3</v>
      </c>
      <c r="T9" s="191">
        <f t="shared" si="8"/>
        <v>1.1666666666666667</v>
      </c>
      <c r="U9" s="236">
        <v>1</v>
      </c>
      <c r="V9" s="236">
        <v>1</v>
      </c>
      <c r="W9" s="236">
        <f>'Core Indicators'!EX9</f>
        <v>2</v>
      </c>
      <c r="X9" s="191">
        <f t="shared" si="9"/>
        <v>1.5</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BRA001</v>
      </c>
      <c r="B10" s="190">
        <f t="shared" si="0"/>
        <v>1.7</v>
      </c>
      <c r="C10" s="191">
        <f t="shared" si="1"/>
        <v>0</v>
      </c>
      <c r="D10" s="237">
        <f t="shared" si="2"/>
        <v>1.8</v>
      </c>
      <c r="E10" s="236">
        <f>'Core Indicators'!R10</f>
        <v>1</v>
      </c>
      <c r="F10" s="236">
        <f>'Core Indicators'!Z10</f>
        <v>2</v>
      </c>
      <c r="G10" s="191">
        <f t="shared" si="3"/>
        <v>1.5</v>
      </c>
      <c r="H10" s="236">
        <f>'Core Indicators'!AH10</f>
        <v>2</v>
      </c>
      <c r="I10" s="236">
        <f>'Core Indicators'!AP10</f>
        <v>2</v>
      </c>
      <c r="J10" s="236">
        <f>'Core Indicators'!BN10</f>
        <v>2</v>
      </c>
      <c r="K10" s="236">
        <f t="shared" si="4"/>
        <v>2</v>
      </c>
      <c r="L10" s="190">
        <f t="shared" si="5"/>
        <v>2</v>
      </c>
      <c r="M10" s="237">
        <f t="shared" si="6"/>
        <v>2</v>
      </c>
      <c r="N10" s="238">
        <f>'Core Indicators'!DJ10</f>
        <v>2</v>
      </c>
      <c r="O10" s="238">
        <f>'Core Indicators'!DR10</f>
        <v>2</v>
      </c>
      <c r="P10" s="238">
        <f>'Core Indicators'!DZ10</f>
        <v>2</v>
      </c>
      <c r="Q10" s="238" t="str">
        <f>'Core Indicators'!EH10</f>
        <v>x</v>
      </c>
      <c r="R10" s="238" t="str">
        <f>'Core Indicators'!EP10</f>
        <v>x</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BRA002</v>
      </c>
      <c r="B11" s="190">
        <f t="shared" si="0"/>
        <v>1.9</v>
      </c>
      <c r="C11" s="191">
        <f t="shared" si="1"/>
        <v>0</v>
      </c>
      <c r="D11" s="237">
        <f t="shared" si="2"/>
        <v>1.9</v>
      </c>
      <c r="E11" s="236">
        <f>'Core Indicators'!R11</f>
        <v>2</v>
      </c>
      <c r="F11" s="236">
        <f>'Core Indicators'!Z11</f>
        <v>2</v>
      </c>
      <c r="G11" s="191">
        <f t="shared" si="3"/>
        <v>2</v>
      </c>
      <c r="H11" s="236">
        <f>'Core Indicators'!AH11</f>
        <v>2</v>
      </c>
      <c r="I11" s="236">
        <f>'Core Indicators'!AP11</f>
        <v>2</v>
      </c>
      <c r="J11" s="236">
        <f>'Core Indicators'!BN11</f>
        <v>1</v>
      </c>
      <c r="K11" s="236">
        <f t="shared" si="4"/>
        <v>1.5</v>
      </c>
      <c r="L11" s="190">
        <f t="shared" si="5"/>
        <v>1.8</v>
      </c>
      <c r="M11" s="237">
        <f t="shared" si="6"/>
        <v>2</v>
      </c>
      <c r="N11" s="238">
        <f>'Core Indicators'!DJ11</f>
        <v>2</v>
      </c>
      <c r="O11" s="238">
        <f>'Core Indicators'!DR11</f>
        <v>2</v>
      </c>
      <c r="P11" s="238">
        <f>'Core Indicators'!DZ11</f>
        <v>2</v>
      </c>
      <c r="Q11" s="238" t="str">
        <f>'Core Indicators'!EH11</f>
        <v>x</v>
      </c>
      <c r="R11" s="238" t="str">
        <f>'Core Indicators'!EP11</f>
        <v>x</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BRA003</v>
      </c>
      <c r="B12" s="190">
        <f t="shared" si="0"/>
        <v>2.2000000000000002</v>
      </c>
      <c r="C12" s="191">
        <f t="shared" si="1"/>
        <v>0</v>
      </c>
      <c r="D12" s="237">
        <f t="shared" si="2"/>
        <v>1.8</v>
      </c>
      <c r="E12" s="236">
        <f>'Core Indicators'!R12</f>
        <v>1</v>
      </c>
      <c r="F12" s="236">
        <f>'Core Indicators'!Z12</f>
        <v>1</v>
      </c>
      <c r="G12" s="191">
        <f t="shared" si="3"/>
        <v>1</v>
      </c>
      <c r="H12" s="236">
        <f>'Core Indicators'!AH12</f>
        <v>1</v>
      </c>
      <c r="I12" s="236">
        <f>'Core Indicators'!AP12</f>
        <v>3</v>
      </c>
      <c r="J12" s="236">
        <f>'Core Indicators'!BN12</f>
        <v>3</v>
      </c>
      <c r="K12" s="236">
        <f t="shared" si="4"/>
        <v>3</v>
      </c>
      <c r="L12" s="190">
        <f t="shared" si="5"/>
        <v>2.1</v>
      </c>
      <c r="M12" s="237">
        <f t="shared" si="6"/>
        <v>3</v>
      </c>
      <c r="N12" s="238">
        <f>'Core Indicators'!DJ12</f>
        <v>3</v>
      </c>
      <c r="O12" s="238">
        <f>'Core Indicators'!DR12</f>
        <v>3</v>
      </c>
      <c r="P12" s="238">
        <f>'Core Indicators'!DZ12</f>
        <v>3</v>
      </c>
      <c r="Q12" s="238" t="str">
        <f>'Core Indicators'!EH12</f>
        <v>x</v>
      </c>
      <c r="R12" s="238" t="str">
        <f>'Core Indicators'!EP12</f>
        <v>x</v>
      </c>
      <c r="S12" s="191">
        <f t="shared" si="7"/>
        <v>1.3</v>
      </c>
      <c r="T12" s="191">
        <f t="shared" si="8"/>
        <v>1.1666666666666667</v>
      </c>
      <c r="U12" s="236">
        <v>1</v>
      </c>
      <c r="V12" s="236">
        <v>1</v>
      </c>
      <c r="W12" s="236">
        <f>'Core Indicators'!EX12</f>
        <v>2</v>
      </c>
      <c r="X12" s="191">
        <f t="shared" si="9"/>
        <v>1.5</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CAF001</v>
      </c>
      <c r="B13" s="190">
        <f t="shared" si="0"/>
        <v>1.9</v>
      </c>
      <c r="C13" s="191">
        <f t="shared" si="1"/>
        <v>0</v>
      </c>
      <c r="D13" s="237">
        <f t="shared" si="2"/>
        <v>2</v>
      </c>
      <c r="E13" s="236">
        <f>'Core Indicators'!R13</f>
        <v>2</v>
      </c>
      <c r="F13" s="236">
        <f>'Core Indicators'!Z13</f>
        <v>2</v>
      </c>
      <c r="G13" s="191">
        <f t="shared" si="3"/>
        <v>2</v>
      </c>
      <c r="H13" s="236">
        <f>'Core Indicators'!AH13</f>
        <v>2</v>
      </c>
      <c r="I13" s="236">
        <f>'Core Indicators'!AP13</f>
        <v>2</v>
      </c>
      <c r="J13" s="236">
        <f>'Core Indicators'!BN13</f>
        <v>2</v>
      </c>
      <c r="K13" s="236">
        <f t="shared" si="4"/>
        <v>2</v>
      </c>
      <c r="L13" s="190">
        <f t="shared" si="5"/>
        <v>2</v>
      </c>
      <c r="M13" s="237">
        <f t="shared" si="6"/>
        <v>2</v>
      </c>
      <c r="N13" s="238">
        <f>'Core Indicators'!DJ13</f>
        <v>2</v>
      </c>
      <c r="O13" s="238">
        <f>'Core Indicators'!DR13</f>
        <v>2</v>
      </c>
      <c r="P13" s="238">
        <f>'Core Indicators'!DZ13</f>
        <v>2</v>
      </c>
      <c r="Q13" s="238">
        <f>'Core Indicators'!EH13</f>
        <v>2</v>
      </c>
      <c r="R13" s="238">
        <f>'Core Indicators'!EP13</f>
        <v>2</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CHL002</v>
      </c>
      <c r="B14" s="190">
        <f t="shared" si="0"/>
        <v>1.7</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t="str">
        <f>'Core Indicators'!EH14</f>
        <v>x</v>
      </c>
      <c r="R14" s="238" t="str">
        <f>'Core Indicators'!EP14</f>
        <v>x</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CMR001</v>
      </c>
      <c r="B15" s="190">
        <f t="shared" si="0"/>
        <v>1.8</v>
      </c>
      <c r="C15" s="191">
        <f t="shared" si="1"/>
        <v>0</v>
      </c>
      <c r="D15" s="237">
        <f t="shared" si="2"/>
        <v>1.7</v>
      </c>
      <c r="E15" s="236">
        <f>'Core Indicators'!R15</f>
        <v>1</v>
      </c>
      <c r="F15" s="236">
        <f>'Core Indicators'!Z15</f>
        <v>2</v>
      </c>
      <c r="G15" s="191">
        <f t="shared" si="3"/>
        <v>1.5</v>
      </c>
      <c r="H15" s="236">
        <f>'Core Indicators'!AH15</f>
        <v>2</v>
      </c>
      <c r="I15" s="236">
        <f>'Core Indicators'!AP15</f>
        <v>1</v>
      </c>
      <c r="J15" s="236">
        <f>'Core Indicators'!BN15</f>
        <v>2</v>
      </c>
      <c r="K15" s="236">
        <f t="shared" si="4"/>
        <v>1.5</v>
      </c>
      <c r="L15" s="190">
        <f t="shared" si="5"/>
        <v>1.8</v>
      </c>
      <c r="M15" s="237">
        <f t="shared" si="6"/>
        <v>2</v>
      </c>
      <c r="N15" s="238">
        <f>'Core Indicators'!DJ15</f>
        <v>2</v>
      </c>
      <c r="O15" s="238">
        <f>'Core Indicators'!DR15</f>
        <v>2</v>
      </c>
      <c r="P15" s="238">
        <f>'Core Indicators'!DZ15</f>
        <v>2</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CMR002</v>
      </c>
      <c r="B16" s="190">
        <f t="shared" si="0"/>
        <v>1.7</v>
      </c>
      <c r="C16" s="191">
        <f t="shared" si="1"/>
        <v>0</v>
      </c>
      <c r="D16" s="237">
        <f t="shared" si="2"/>
        <v>1.7</v>
      </c>
      <c r="E16" s="236">
        <f>'Core Indicators'!R16</f>
        <v>1</v>
      </c>
      <c r="F16" s="236">
        <f>'Core Indicators'!Z16</f>
        <v>2</v>
      </c>
      <c r="G16" s="191">
        <f t="shared" si="3"/>
        <v>1.5</v>
      </c>
      <c r="H16" s="236">
        <f>'Core Indicators'!AH16</f>
        <v>2</v>
      </c>
      <c r="I16" s="236">
        <f>'Core Indicators'!AP16</f>
        <v>1</v>
      </c>
      <c r="J16" s="236">
        <f>'Core Indicators'!BN16</f>
        <v>2</v>
      </c>
      <c r="K16" s="236">
        <f t="shared" si="4"/>
        <v>1.5</v>
      </c>
      <c r="L16" s="190">
        <f t="shared" si="5"/>
        <v>1.8</v>
      </c>
      <c r="M16" s="237">
        <f t="shared" si="6"/>
        <v>2</v>
      </c>
      <c r="N16" s="238">
        <f>'Core Indicators'!DJ16</f>
        <v>2</v>
      </c>
      <c r="O16" s="238">
        <f>'Core Indicators'!DR16</f>
        <v>2</v>
      </c>
      <c r="P16" s="238">
        <f>'Core Indicators'!DZ16</f>
        <v>2</v>
      </c>
      <c r="Q16" s="238">
        <f>'Core Indicators'!EH16</f>
        <v>2</v>
      </c>
      <c r="R16" s="238">
        <f>'Core Indicators'!EP16</f>
        <v>2</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CMR003</v>
      </c>
      <c r="B17" s="190">
        <f t="shared" si="0"/>
        <v>1.8</v>
      </c>
      <c r="C17" s="191">
        <f t="shared" si="1"/>
        <v>0</v>
      </c>
      <c r="D17" s="237">
        <f t="shared" si="2"/>
        <v>2</v>
      </c>
      <c r="E17" s="236">
        <f>'Core Indicators'!R17</f>
        <v>2</v>
      </c>
      <c r="F17" s="236">
        <f>'Core Indicators'!Z17</f>
        <v>2</v>
      </c>
      <c r="G17" s="191">
        <f t="shared" si="3"/>
        <v>2</v>
      </c>
      <c r="H17" s="236">
        <f>'Core Indicators'!AH17</f>
        <v>2</v>
      </c>
      <c r="I17" s="236">
        <f>'Core Indicators'!AP17</f>
        <v>2</v>
      </c>
      <c r="J17" s="236">
        <f>'Core Indicators'!BN17</f>
        <v>2</v>
      </c>
      <c r="K17" s="236">
        <f t="shared" si="4"/>
        <v>2</v>
      </c>
      <c r="L17" s="190">
        <f t="shared" si="5"/>
        <v>2</v>
      </c>
      <c r="M17" s="237">
        <f t="shared" si="6"/>
        <v>2</v>
      </c>
      <c r="N17" s="238">
        <f>'Core Indicators'!DJ17</f>
        <v>2</v>
      </c>
      <c r="O17" s="238">
        <f>'Core Indicators'!DR17</f>
        <v>2</v>
      </c>
      <c r="P17" s="238">
        <f>'Core Indicators'!DZ17</f>
        <v>2</v>
      </c>
      <c r="Q17" s="238">
        <f>'Core Indicators'!EH17</f>
        <v>2</v>
      </c>
      <c r="R17" s="238">
        <f>'Core Indicators'!EP17</f>
        <v>2</v>
      </c>
      <c r="S17" s="191">
        <f t="shared" si="7"/>
        <v>1.3</v>
      </c>
      <c r="T17" s="191">
        <f t="shared" si="8"/>
        <v>1.1666666666666667</v>
      </c>
      <c r="U17" s="236">
        <v>1</v>
      </c>
      <c r="V17" s="236">
        <v>1</v>
      </c>
      <c r="W17" s="236">
        <f>'Core Indicators'!EX17</f>
        <v>2</v>
      </c>
      <c r="X17" s="191">
        <f t="shared" si="9"/>
        <v>1.5</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CMR004</v>
      </c>
      <c r="B18" s="190">
        <f t="shared" si="0"/>
        <v>1.9</v>
      </c>
      <c r="C18" s="191">
        <f t="shared" si="1"/>
        <v>0</v>
      </c>
      <c r="D18" s="237">
        <f t="shared" si="2"/>
        <v>2</v>
      </c>
      <c r="E18" s="236">
        <f>'Core Indicators'!R18</f>
        <v>2</v>
      </c>
      <c r="F18" s="236">
        <f>'Core Indicators'!Z18</f>
        <v>2</v>
      </c>
      <c r="G18" s="191">
        <f t="shared" si="3"/>
        <v>2</v>
      </c>
      <c r="H18" s="236">
        <f>'Core Indicators'!AH18</f>
        <v>2</v>
      </c>
      <c r="I18" s="236">
        <f>'Core Indicators'!AP18</f>
        <v>2</v>
      </c>
      <c r="J18" s="236">
        <f>'Core Indicators'!BN18</f>
        <v>2</v>
      </c>
      <c r="K18" s="236">
        <f t="shared" si="4"/>
        <v>2</v>
      </c>
      <c r="L18" s="190">
        <f t="shared" si="5"/>
        <v>2</v>
      </c>
      <c r="M18" s="237">
        <f t="shared" si="6"/>
        <v>2</v>
      </c>
      <c r="N18" s="238">
        <f>'Core Indicators'!DJ18</f>
        <v>2</v>
      </c>
      <c r="O18" s="238">
        <f>'Core Indicators'!DR18</f>
        <v>2</v>
      </c>
      <c r="P18" s="238">
        <f>'Core Indicators'!DZ18</f>
        <v>2</v>
      </c>
      <c r="Q18" s="238">
        <f>'Core Indicators'!EH18</f>
        <v>2</v>
      </c>
      <c r="R18" s="238">
        <f>'Core Indicators'!EP18</f>
        <v>2</v>
      </c>
      <c r="S18" s="191">
        <f t="shared" si="7"/>
        <v>1.6</v>
      </c>
      <c r="T18" s="191">
        <f t="shared" si="8"/>
        <v>1.1666666666666667</v>
      </c>
      <c r="U18" s="236">
        <v>1</v>
      </c>
      <c r="V18" s="236">
        <v>1</v>
      </c>
      <c r="W18" s="236">
        <f>'Core Indicators'!EX18</f>
        <v>2</v>
      </c>
      <c r="X18" s="191">
        <f t="shared" si="9"/>
        <v>1.5</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COD001</v>
      </c>
      <c r="B19" s="190">
        <f t="shared" si="0"/>
        <v>1.9</v>
      </c>
      <c r="C19" s="191">
        <f t="shared" si="1"/>
        <v>0</v>
      </c>
      <c r="D19" s="237">
        <f t="shared" si="2"/>
        <v>2</v>
      </c>
      <c r="E19" s="236">
        <f>'Core Indicators'!R19</f>
        <v>2</v>
      </c>
      <c r="F19" s="236">
        <f>'Core Indicators'!Z19</f>
        <v>2</v>
      </c>
      <c r="G19" s="191">
        <f t="shared" si="3"/>
        <v>2</v>
      </c>
      <c r="H19" s="236">
        <f>'Core Indicators'!AH19</f>
        <v>2</v>
      </c>
      <c r="I19" s="236">
        <f>'Core Indicators'!AP19</f>
        <v>2</v>
      </c>
      <c r="J19" s="236">
        <f>'Core Indicators'!BN19</f>
        <v>2</v>
      </c>
      <c r="K19" s="236">
        <f t="shared" si="4"/>
        <v>2</v>
      </c>
      <c r="L19" s="190">
        <f t="shared" si="5"/>
        <v>2</v>
      </c>
      <c r="M19" s="237">
        <f t="shared" si="6"/>
        <v>2</v>
      </c>
      <c r="N19" s="238">
        <f>'Core Indicators'!DJ19</f>
        <v>2</v>
      </c>
      <c r="O19" s="238">
        <f>'Core Indicators'!DR19</f>
        <v>2</v>
      </c>
      <c r="P19" s="238">
        <f>'Core Indicators'!DZ19</f>
        <v>2</v>
      </c>
      <c r="Q19" s="238">
        <f>'Core Indicators'!EH19</f>
        <v>2</v>
      </c>
      <c r="R19" s="238">
        <f>'Core Indicators'!EP19</f>
        <v>2</v>
      </c>
      <c r="S19" s="191">
        <f t="shared" si="7"/>
        <v>1.6</v>
      </c>
      <c r="T19" s="191">
        <f t="shared" si="8"/>
        <v>1.1666666666666667</v>
      </c>
      <c r="U19" s="236">
        <v>1</v>
      </c>
      <c r="V19" s="236">
        <v>1</v>
      </c>
      <c r="W19" s="236">
        <f>'Core Indicators'!EX19</f>
        <v>2</v>
      </c>
      <c r="X19" s="191">
        <f t="shared" si="9"/>
        <v>1.5</v>
      </c>
      <c r="Y19" s="236">
        <v>1</v>
      </c>
      <c r="Z19" s="191">
        <f t="shared" si="10"/>
        <v>2</v>
      </c>
      <c r="AA19" s="236">
        <f>'Core Indicators'!FF19</f>
        <v>2</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COG001</v>
      </c>
      <c r="B20" s="190">
        <f t="shared" si="0"/>
        <v>1.9</v>
      </c>
      <c r="C20" s="191">
        <f t="shared" si="1"/>
        <v>0</v>
      </c>
      <c r="D20" s="237">
        <f t="shared" si="2"/>
        <v>1.9</v>
      </c>
      <c r="E20" s="236">
        <f>'Core Indicators'!R20</f>
        <v>2</v>
      </c>
      <c r="F20" s="236">
        <f>'Core Indicators'!Z20</f>
        <v>2</v>
      </c>
      <c r="G20" s="191">
        <f t="shared" si="3"/>
        <v>2</v>
      </c>
      <c r="H20" s="236">
        <f>'Core Indicators'!AH20</f>
        <v>2</v>
      </c>
      <c r="I20" s="236">
        <f>'Core Indicators'!AP20</f>
        <v>2</v>
      </c>
      <c r="J20" s="236">
        <f>'Core Indicators'!BN20</f>
        <v>1</v>
      </c>
      <c r="K20" s="236">
        <f t="shared" si="4"/>
        <v>1.5</v>
      </c>
      <c r="L20" s="190">
        <f t="shared" si="5"/>
        <v>1.8</v>
      </c>
      <c r="M20" s="237">
        <f t="shared" si="6"/>
        <v>2.2000000000000002</v>
      </c>
      <c r="N20" s="238">
        <f>'Core Indicators'!DJ20</f>
        <v>2</v>
      </c>
      <c r="O20" s="238">
        <f>'Core Indicators'!DR20</f>
        <v>2</v>
      </c>
      <c r="P20" s="238">
        <f>'Core Indicators'!DZ20</f>
        <v>2</v>
      </c>
      <c r="Q20" s="238">
        <f>'Core Indicators'!EH20</f>
        <v>2</v>
      </c>
      <c r="R20" s="238">
        <f>'Core Indicators'!EP20</f>
        <v>3</v>
      </c>
      <c r="S20" s="191">
        <f t="shared" si="7"/>
        <v>1.5</v>
      </c>
      <c r="T20" s="191">
        <f t="shared" si="8"/>
        <v>1</v>
      </c>
      <c r="U20" s="236">
        <v>1</v>
      </c>
      <c r="V20" s="236">
        <v>1</v>
      </c>
      <c r="W20" s="236">
        <f>'Core Indicators'!EX20</f>
        <v>1</v>
      </c>
      <c r="X20" s="191">
        <f t="shared" si="9"/>
        <v>1</v>
      </c>
      <c r="Y20" s="236">
        <v>1</v>
      </c>
      <c r="Z20" s="191">
        <f t="shared" si="10"/>
        <v>2</v>
      </c>
      <c r="AA20" s="236">
        <f>'Core Indicators'!FF20</f>
        <v>2</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COL001</v>
      </c>
      <c r="B21" s="190">
        <f t="shared" si="0"/>
        <v>1.1000000000000001</v>
      </c>
      <c r="C21" s="191">
        <f t="shared" si="1"/>
        <v>0</v>
      </c>
      <c r="D21" s="237">
        <f t="shared" si="2"/>
        <v>1</v>
      </c>
      <c r="E21" s="236">
        <f>'Core Indicators'!R21</f>
        <v>1</v>
      </c>
      <c r="F21" s="236">
        <f>'Core Indicators'!Z21</f>
        <v>1</v>
      </c>
      <c r="G21" s="191">
        <f t="shared" si="3"/>
        <v>1</v>
      </c>
      <c r="H21" s="236">
        <f>'Core Indicators'!AH21</f>
        <v>1</v>
      </c>
      <c r="I21" s="236">
        <f>'Core Indicators'!AP21</f>
        <v>1</v>
      </c>
      <c r="J21" s="236">
        <f>'Core Indicators'!BN21</f>
        <v>1</v>
      </c>
      <c r="K21" s="236">
        <f t="shared" si="4"/>
        <v>1</v>
      </c>
      <c r="L21" s="190">
        <f t="shared" si="5"/>
        <v>1</v>
      </c>
      <c r="M21" s="237">
        <f t="shared" si="6"/>
        <v>1</v>
      </c>
      <c r="N21" s="238">
        <f>'Core Indicators'!DJ21</f>
        <v>1</v>
      </c>
      <c r="O21" s="238">
        <f>'Core Indicators'!DR21</f>
        <v>1</v>
      </c>
      <c r="P21" s="238">
        <f>'Core Indicators'!DZ21</f>
        <v>1</v>
      </c>
      <c r="Q21" s="238">
        <f>'Core Indicators'!EH21</f>
        <v>1</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COL002</v>
      </c>
      <c r="B22" s="190">
        <f t="shared" si="0"/>
        <v>1.7</v>
      </c>
      <c r="C22" s="191">
        <f t="shared" si="1"/>
        <v>1</v>
      </c>
      <c r="D22" s="237">
        <f t="shared" si="2"/>
        <v>1.7</v>
      </c>
      <c r="E22" s="236">
        <f>'Core Indicators'!R22</f>
        <v>1</v>
      </c>
      <c r="F22" s="236">
        <f>'Core Indicators'!Z22</f>
        <v>1</v>
      </c>
      <c r="G22" s="191">
        <f t="shared" si="3"/>
        <v>1</v>
      </c>
      <c r="H22" s="236">
        <f>'Core Indicators'!AH22</f>
        <v>2</v>
      </c>
      <c r="I22" s="236">
        <f>'Core Indicators'!AP22</f>
        <v>2</v>
      </c>
      <c r="J22" s="236" t="str">
        <f>'Core Indicators'!BN22</f>
        <v>x</v>
      </c>
      <c r="K22" s="236">
        <f t="shared" si="4"/>
        <v>2</v>
      </c>
      <c r="L22" s="190">
        <f t="shared" si="5"/>
        <v>2</v>
      </c>
      <c r="M22" s="237">
        <f t="shared" si="6"/>
        <v>2</v>
      </c>
      <c r="N22" s="238">
        <f>'Core Indicators'!DJ22</f>
        <v>2</v>
      </c>
      <c r="O22" s="238">
        <f>'Core Indicators'!DR22</f>
        <v>2</v>
      </c>
      <c r="P22" s="238">
        <f>'Core Indicators'!DZ22</f>
        <v>2</v>
      </c>
      <c r="Q22" s="238" t="str">
        <f>'Core Indicators'!EH22</f>
        <v>x</v>
      </c>
      <c r="R22" s="238" t="str">
        <f>'Core Indicators'!EP22</f>
        <v>x</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CRI002</v>
      </c>
      <c r="B23" s="190">
        <f t="shared" si="0"/>
        <v>1.9</v>
      </c>
      <c r="C23" s="191">
        <f t="shared" si="1"/>
        <v>2</v>
      </c>
      <c r="D23" s="237">
        <f t="shared" si="2"/>
        <v>2.2000000000000002</v>
      </c>
      <c r="E23" s="236">
        <f>'Core Indicators'!R23</f>
        <v>2</v>
      </c>
      <c r="F23" s="236">
        <f>'Core Indicators'!Z23</f>
        <v>3</v>
      </c>
      <c r="G23" s="191">
        <f t="shared" si="3"/>
        <v>2.5</v>
      </c>
      <c r="H23" s="236">
        <f>'Core Indicators'!AH23</f>
        <v>2</v>
      </c>
      <c r="I23" s="236">
        <f>'Core Indicators'!AP23</f>
        <v>2</v>
      </c>
      <c r="J23" s="236" t="str">
        <f>'Core Indicators'!BN23</f>
        <v>x</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1.5</v>
      </c>
      <c r="T23" s="191">
        <f t="shared" si="8"/>
        <v>1</v>
      </c>
      <c r="U23" s="236">
        <v>1</v>
      </c>
      <c r="V23" s="236">
        <v>1</v>
      </c>
      <c r="W23" s="236" t="str">
        <f>'Core Indicators'!EX23</f>
        <v>x</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DJI001</v>
      </c>
      <c r="B24" s="190">
        <f t="shared" si="0"/>
        <v>1.9</v>
      </c>
      <c r="C24" s="191">
        <f t="shared" si="1"/>
        <v>0</v>
      </c>
      <c r="D24" s="237">
        <f t="shared" si="2"/>
        <v>2</v>
      </c>
      <c r="E24" s="236">
        <f>'Core Indicators'!R24</f>
        <v>2</v>
      </c>
      <c r="F24" s="236">
        <f>'Core Indicators'!Z24</f>
        <v>2</v>
      </c>
      <c r="G24" s="191">
        <f t="shared" si="3"/>
        <v>2</v>
      </c>
      <c r="H24" s="236">
        <f>'Core Indicators'!AH24</f>
        <v>2</v>
      </c>
      <c r="I24" s="236">
        <f>'Core Indicators'!AP24</f>
        <v>2</v>
      </c>
      <c r="J24" s="236">
        <f>'Core Indicators'!BN24</f>
        <v>2</v>
      </c>
      <c r="K24" s="236">
        <f t="shared" si="4"/>
        <v>2</v>
      </c>
      <c r="L24" s="190">
        <f t="shared" si="5"/>
        <v>2</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DJI002</v>
      </c>
      <c r="B25" s="190">
        <f t="shared" si="0"/>
        <v>1.8</v>
      </c>
      <c r="C25" s="191">
        <f t="shared" si="1"/>
        <v>0</v>
      </c>
      <c r="D25" s="237">
        <f t="shared" si="2"/>
        <v>1.8</v>
      </c>
      <c r="E25" s="236">
        <f>'Core Indicators'!R25</f>
        <v>1</v>
      </c>
      <c r="F25" s="236">
        <f>'Core Indicators'!Z25</f>
        <v>2</v>
      </c>
      <c r="G25" s="191">
        <f t="shared" si="3"/>
        <v>1.5</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DJI003</v>
      </c>
      <c r="B26" s="190">
        <f t="shared" si="0"/>
        <v>1.9</v>
      </c>
      <c r="C26" s="191">
        <f t="shared" si="1"/>
        <v>2</v>
      </c>
      <c r="D26" s="237">
        <f t="shared" si="2"/>
        <v>2</v>
      </c>
      <c r="E26" s="236">
        <f>'Core Indicators'!R26</f>
        <v>2</v>
      </c>
      <c r="F26" s="236">
        <f>'Core Indicators'!Z26</f>
        <v>2</v>
      </c>
      <c r="G26" s="191">
        <f t="shared" si="3"/>
        <v>2</v>
      </c>
      <c r="H26" s="236">
        <f>'Core Indicators'!AH26</f>
        <v>2</v>
      </c>
      <c r="I26" s="236" t="str">
        <f>'Core Indicators'!AP26</f>
        <v>x</v>
      </c>
      <c r="J26" s="236" t="str">
        <f>'Core Indicators'!BN26</f>
        <v>x</v>
      </c>
      <c r="K26" s="236" t="str">
        <f t="shared" si="4"/>
        <v>x</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DOM002</v>
      </c>
      <c r="B27" s="190">
        <f t="shared" si="0"/>
        <v>1.9</v>
      </c>
      <c r="C27" s="191">
        <f t="shared" si="1"/>
        <v>2</v>
      </c>
      <c r="D27" s="237">
        <f t="shared" si="2"/>
        <v>2</v>
      </c>
      <c r="E27" s="236">
        <f>'Core Indicators'!R27</f>
        <v>2</v>
      </c>
      <c r="F27" s="236">
        <f>'Core Indicators'!Z27</f>
        <v>2</v>
      </c>
      <c r="G27" s="191">
        <f t="shared" si="3"/>
        <v>2</v>
      </c>
      <c r="H27" s="236">
        <f>'Core Indicators'!AH27</f>
        <v>2</v>
      </c>
      <c r="I27" s="236">
        <f>'Core Indicators'!AP27</f>
        <v>2</v>
      </c>
      <c r="J27" s="236" t="str">
        <f>'Core Indicators'!BN27</f>
        <v>x</v>
      </c>
      <c r="K27" s="236">
        <f t="shared" si="4"/>
        <v>2</v>
      </c>
      <c r="L27" s="190">
        <f t="shared" si="5"/>
        <v>2</v>
      </c>
      <c r="M27" s="237">
        <f t="shared" si="6"/>
        <v>2</v>
      </c>
      <c r="N27" s="238">
        <f>'Core Indicators'!DJ27</f>
        <v>2</v>
      </c>
      <c r="O27" s="238">
        <f>'Core Indicators'!DR27</f>
        <v>2</v>
      </c>
      <c r="P27" s="238">
        <f>'Core Indicators'!DZ27</f>
        <v>2</v>
      </c>
      <c r="Q27" s="238" t="str">
        <f>'Core Indicators'!EH27</f>
        <v>x</v>
      </c>
      <c r="R27" s="238" t="str">
        <f>'Core Indicators'!EP27</f>
        <v>x</v>
      </c>
      <c r="S27" s="191">
        <f t="shared" si="7"/>
        <v>1.5</v>
      </c>
      <c r="T27" s="191">
        <f t="shared" si="8"/>
        <v>1</v>
      </c>
      <c r="U27" s="236">
        <v>1</v>
      </c>
      <c r="V27" s="236">
        <v>1</v>
      </c>
      <c r="W27" s="236" t="str">
        <f>'Core Indicators'!EX27</f>
        <v>x</v>
      </c>
      <c r="X27" s="191">
        <f t="shared" si="9"/>
        <v>1</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DZA002</v>
      </c>
      <c r="B28" s="190">
        <f t="shared" si="0"/>
        <v>2</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2</v>
      </c>
      <c r="N28" s="238">
        <f>'Core Indicators'!DJ28</f>
        <v>2</v>
      </c>
      <c r="O28" s="238">
        <f>'Core Indicators'!DR28</f>
        <v>2</v>
      </c>
      <c r="P28" s="238">
        <f>'Core Indicators'!DZ28</f>
        <v>2</v>
      </c>
      <c r="Q28" s="238">
        <f>'Core Indicators'!EH28</f>
        <v>2</v>
      </c>
      <c r="R28" s="238">
        <f>'Core Indicators'!EP28</f>
        <v>2</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DZA003</v>
      </c>
      <c r="B29" s="190">
        <f t="shared" si="0"/>
        <v>2.7</v>
      </c>
      <c r="C29" s="191">
        <f t="shared" si="1"/>
        <v>1</v>
      </c>
      <c r="D29" s="237">
        <f t="shared" si="2"/>
        <v>3</v>
      </c>
      <c r="E29" s="236">
        <f>'Core Indicators'!R29</f>
        <v>3</v>
      </c>
      <c r="F29" s="236">
        <f>'Core Indicators'!Z29</f>
        <v>3</v>
      </c>
      <c r="G29" s="191">
        <f t="shared" si="3"/>
        <v>3</v>
      </c>
      <c r="H29" s="236">
        <f>'Core Indicators'!AH29</f>
        <v>3</v>
      </c>
      <c r="I29" s="236" t="str">
        <f>'Core Indicators'!AP29</f>
        <v>x</v>
      </c>
      <c r="J29" s="236">
        <f>'Core Indicators'!BN29</f>
        <v>3</v>
      </c>
      <c r="K29" s="236">
        <f t="shared" si="4"/>
        <v>3</v>
      </c>
      <c r="L29" s="190">
        <f t="shared" si="5"/>
        <v>3</v>
      </c>
      <c r="M29" s="237">
        <f t="shared" si="6"/>
        <v>3</v>
      </c>
      <c r="N29" s="238">
        <f>'Core Indicators'!DJ29</f>
        <v>3</v>
      </c>
      <c r="O29" s="238">
        <f>'Core Indicators'!DR29</f>
        <v>3</v>
      </c>
      <c r="P29" s="238">
        <f>'Core Indicators'!DZ29</f>
        <v>3</v>
      </c>
      <c r="Q29" s="238">
        <f>'Core Indicators'!EH29</f>
        <v>3</v>
      </c>
      <c r="R29" s="238">
        <f>'Core Indicators'!EP29</f>
        <v>3</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DZA004</v>
      </c>
      <c r="B30" s="190">
        <f t="shared" si="0"/>
        <v>2.4</v>
      </c>
      <c r="C30" s="191">
        <f t="shared" si="1"/>
        <v>0</v>
      </c>
      <c r="D30" s="237">
        <f t="shared" si="2"/>
        <v>2.6</v>
      </c>
      <c r="E30" s="236">
        <f>'Core Indicators'!R30</f>
        <v>2</v>
      </c>
      <c r="F30" s="236">
        <f>'Core Indicators'!Z30</f>
        <v>2</v>
      </c>
      <c r="G30" s="191">
        <f t="shared" si="3"/>
        <v>2</v>
      </c>
      <c r="H30" s="236">
        <f>'Core Indicators'!AH30</f>
        <v>3</v>
      </c>
      <c r="I30" s="236">
        <f>'Core Indicators'!AP30</f>
        <v>2</v>
      </c>
      <c r="J30" s="236">
        <f>'Core Indicators'!BN30</f>
        <v>3</v>
      </c>
      <c r="K30" s="236">
        <f t="shared" si="4"/>
        <v>2.5</v>
      </c>
      <c r="L30" s="190">
        <f t="shared" si="5"/>
        <v>2.8</v>
      </c>
      <c r="M30" s="237">
        <f t="shared" si="6"/>
        <v>3</v>
      </c>
      <c r="N30" s="238">
        <f>'Core Indicators'!DJ30</f>
        <v>3</v>
      </c>
      <c r="O30" s="238">
        <f>'Core Indicators'!DR30</f>
        <v>3</v>
      </c>
      <c r="P30" s="238">
        <f>'Core Indicators'!DZ30</f>
        <v>3</v>
      </c>
      <c r="Q30" s="238">
        <f>'Core Indicators'!EH30</f>
        <v>3</v>
      </c>
      <c r="R30" s="238">
        <f>'Core Indicators'!EP30</f>
        <v>3</v>
      </c>
      <c r="S30" s="191">
        <f t="shared" si="7"/>
        <v>1.4</v>
      </c>
      <c r="T30" s="191">
        <f t="shared" si="8"/>
        <v>1.3333333333333333</v>
      </c>
      <c r="U30" s="236">
        <v>1</v>
      </c>
      <c r="V30" s="236">
        <v>1</v>
      </c>
      <c r="W30" s="236">
        <f>'Core Indicators'!EX30</f>
        <v>3</v>
      </c>
      <c r="X30" s="191">
        <f t="shared" si="9"/>
        <v>2</v>
      </c>
      <c r="Y30" s="236">
        <v>1</v>
      </c>
      <c r="Z30" s="191">
        <f t="shared" si="10"/>
        <v>1.5</v>
      </c>
      <c r="AA30" s="236">
        <f>'Core Indicators'!FF30</f>
        <v>1</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ECU002</v>
      </c>
      <c r="B31" s="190">
        <f t="shared" si="0"/>
        <v>1.7</v>
      </c>
      <c r="C31" s="191">
        <f t="shared" si="1"/>
        <v>0</v>
      </c>
      <c r="D31" s="237">
        <f t="shared" si="2"/>
        <v>1.8</v>
      </c>
      <c r="E31" s="236">
        <f>'Core Indicators'!R31</f>
        <v>1</v>
      </c>
      <c r="F31" s="236">
        <f>'Core Indicators'!Z31</f>
        <v>2</v>
      </c>
      <c r="G31" s="191">
        <f t="shared" si="3"/>
        <v>1.5</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1.3</v>
      </c>
      <c r="T31" s="191">
        <f t="shared" si="8"/>
        <v>1</v>
      </c>
      <c r="U31" s="236">
        <v>1</v>
      </c>
      <c r="V31" s="236">
        <v>1</v>
      </c>
      <c r="W31" s="236">
        <f>'Core Indicators'!EX31</f>
        <v>1</v>
      </c>
      <c r="X31" s="191">
        <f t="shared" si="9"/>
        <v>1</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EGY002</v>
      </c>
      <c r="B32" s="190">
        <f t="shared" si="0"/>
        <v>2</v>
      </c>
      <c r="C32" s="191">
        <f t="shared" si="1"/>
        <v>0</v>
      </c>
      <c r="D32" s="237">
        <f t="shared" si="2"/>
        <v>2.2000000000000002</v>
      </c>
      <c r="E32" s="236">
        <f>'Core Indicators'!R32</f>
        <v>2</v>
      </c>
      <c r="F32" s="236">
        <f>'Core Indicators'!Z32</f>
        <v>2</v>
      </c>
      <c r="G32" s="191">
        <f t="shared" si="3"/>
        <v>2</v>
      </c>
      <c r="H32" s="236">
        <f>'Core Indicators'!AH32</f>
        <v>2</v>
      </c>
      <c r="I32" s="236">
        <f>'Core Indicators'!AP32</f>
        <v>2</v>
      </c>
      <c r="J32" s="236">
        <f>'Core Indicators'!BN32</f>
        <v>3</v>
      </c>
      <c r="K32" s="236">
        <f t="shared" si="4"/>
        <v>2.5</v>
      </c>
      <c r="L32" s="190">
        <f t="shared" si="5"/>
        <v>2.2999999999999998</v>
      </c>
      <c r="M32" s="237">
        <f t="shared" si="6"/>
        <v>2</v>
      </c>
      <c r="N32" s="238">
        <f>'Core Indicators'!DJ32</f>
        <v>2</v>
      </c>
      <c r="O32" s="238">
        <f>'Core Indicators'!DR32</f>
        <v>2</v>
      </c>
      <c r="P32" s="238">
        <f>'Core Indicators'!DZ32</f>
        <v>2</v>
      </c>
      <c r="Q32" s="238">
        <f>'Core Indicators'!EH32</f>
        <v>2</v>
      </c>
      <c r="R32" s="238">
        <f>'Core Indicators'!EP32</f>
        <v>2</v>
      </c>
      <c r="S32" s="191">
        <f t="shared" si="7"/>
        <v>1.9</v>
      </c>
      <c r="T32" s="191">
        <f t="shared" si="8"/>
        <v>1.3333333333333333</v>
      </c>
      <c r="U32" s="236">
        <v>1</v>
      </c>
      <c r="V32" s="236">
        <v>1</v>
      </c>
      <c r="W32" s="236">
        <f>'Core Indicators'!EX32</f>
        <v>3</v>
      </c>
      <c r="X32" s="191">
        <f t="shared" si="9"/>
        <v>2</v>
      </c>
      <c r="Y32" s="236">
        <v>1</v>
      </c>
      <c r="Z32" s="191">
        <f t="shared" si="10"/>
        <v>2.5</v>
      </c>
      <c r="AA32" s="236">
        <f>'Core Indicators'!FF32</f>
        <v>3</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ERI001</v>
      </c>
      <c r="B33" s="190">
        <f t="shared" si="0"/>
        <v>2.2000000000000002</v>
      </c>
      <c r="C33" s="191">
        <f t="shared" si="1"/>
        <v>0</v>
      </c>
      <c r="D33" s="237">
        <f t="shared" si="2"/>
        <v>2.7</v>
      </c>
      <c r="E33" s="236">
        <f>'Core Indicators'!R33</f>
        <v>2</v>
      </c>
      <c r="F33" s="236">
        <f>'Core Indicators'!Z33</f>
        <v>2</v>
      </c>
      <c r="G33" s="191">
        <f t="shared" si="3"/>
        <v>2</v>
      </c>
      <c r="H33" s="236">
        <f>'Core Indicators'!AH33</f>
        <v>3</v>
      </c>
      <c r="I33" s="236">
        <f>'Core Indicators'!AP33</f>
        <v>3</v>
      </c>
      <c r="J33" s="236">
        <f>'Core Indicators'!BN33</f>
        <v>3</v>
      </c>
      <c r="K33" s="236">
        <f t="shared" si="4"/>
        <v>3</v>
      </c>
      <c r="L33" s="190">
        <f t="shared" si="5"/>
        <v>3</v>
      </c>
      <c r="M33" s="237">
        <f t="shared" si="6"/>
        <v>2.3333333333333335</v>
      </c>
      <c r="N33" s="238">
        <f>'Core Indicators'!DJ33</f>
        <v>2</v>
      </c>
      <c r="O33" s="238">
        <f>'Core Indicators'!DR33</f>
        <v>2</v>
      </c>
      <c r="P33" s="238">
        <f>'Core Indicators'!DZ33</f>
        <v>3</v>
      </c>
      <c r="Q33" s="238" t="str">
        <f>'Core Indicators'!EH33</f>
        <v>x</v>
      </c>
      <c r="R33" s="238" t="str">
        <f>'Core Indicators'!EP33</f>
        <v>x</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ESP002</v>
      </c>
      <c r="B34" s="190">
        <f t="shared" si="0"/>
        <v>2</v>
      </c>
      <c r="C34" s="191">
        <f t="shared" si="1"/>
        <v>0</v>
      </c>
      <c r="D34" s="237">
        <f t="shared" si="2"/>
        <v>2.2000000000000002</v>
      </c>
      <c r="E34" s="236">
        <f>'Core Indicators'!R34</f>
        <v>2</v>
      </c>
      <c r="F34" s="236">
        <f>'Core Indicators'!Z34</f>
        <v>2</v>
      </c>
      <c r="G34" s="191">
        <f t="shared" si="3"/>
        <v>2</v>
      </c>
      <c r="H34" s="236">
        <f>'Core Indicators'!AH34</f>
        <v>2</v>
      </c>
      <c r="I34" s="236">
        <f>'Core Indicators'!AP34</f>
        <v>2</v>
      </c>
      <c r="J34" s="236">
        <f>'Core Indicators'!BN34</f>
        <v>3</v>
      </c>
      <c r="K34" s="236">
        <f t="shared" si="4"/>
        <v>2.5</v>
      </c>
      <c r="L34" s="190">
        <f t="shared" si="5"/>
        <v>2.2999999999999998</v>
      </c>
      <c r="M34" s="237">
        <f t="shared" si="6"/>
        <v>2</v>
      </c>
      <c r="N34" s="238">
        <f>'Core Indicators'!DJ34</f>
        <v>2</v>
      </c>
      <c r="O34" s="238">
        <f>'Core Indicators'!DR34</f>
        <v>2</v>
      </c>
      <c r="P34" s="238">
        <f>'Core Indicators'!DZ34</f>
        <v>2</v>
      </c>
      <c r="Q34" s="238">
        <f>'Core Indicators'!EH34</f>
        <v>2</v>
      </c>
      <c r="R34" s="238">
        <f>'Core Indicators'!EP34</f>
        <v>2</v>
      </c>
      <c r="S34" s="191">
        <f t="shared" si="7"/>
        <v>1.9</v>
      </c>
      <c r="T34" s="191">
        <f t="shared" si="8"/>
        <v>1.3333333333333333</v>
      </c>
      <c r="U34" s="236">
        <v>1</v>
      </c>
      <c r="V34" s="236">
        <v>1</v>
      </c>
      <c r="W34" s="236">
        <f>'Core Indicators'!EX34</f>
        <v>3</v>
      </c>
      <c r="X34" s="191">
        <f t="shared" si="9"/>
        <v>2</v>
      </c>
      <c r="Y34" s="236">
        <v>1</v>
      </c>
      <c r="Z34" s="191">
        <f t="shared" si="10"/>
        <v>2.5</v>
      </c>
      <c r="AA34" s="236">
        <f>'Core Indicators'!FF34</f>
        <v>3</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ETH001</v>
      </c>
      <c r="B35" s="190">
        <f t="shared" ref="B35:B66" si="15">IF(OR(M35="x",D35="x"),"x",ROUND((5-GEOMEAN(((5-D35)/5*4+1),((5-M35)/5*4+1),((5-M35)/5*4+1)))/4*3.5+S35*0.3,1))</f>
        <v>1.4</v>
      </c>
      <c r="C35" s="191">
        <f t="shared" ref="C35:C66" si="16">COUNTIF(E35:F35,"x")+COUNTIF(H35:I35,"x")+COUNTIF(J35:J35,"x")+COUNTIF(M35,"x")+COUNTIF(U35:W35,"x")+COUNTIF(Y35:AB35,"x")</f>
        <v>0</v>
      </c>
      <c r="D35" s="237">
        <f t="shared" ref="D35:D66" si="17">IF(OR(L35="x",G35="x"),"x",ROUND((5-GEOMEAN(((5-L35)/5*4+1),((5-L35)/5*4+1),((5-G35)/5*4+1)))/4*5,1))</f>
        <v>1.7</v>
      </c>
      <c r="E35" s="236">
        <f>'Core Indicators'!R35</f>
        <v>2</v>
      </c>
      <c r="F35" s="236">
        <f>'Core Indicators'!Z35</f>
        <v>2</v>
      </c>
      <c r="G35" s="191">
        <f t="shared" ref="G35:G66" si="18">IF(AND(F35="x",E35="x"),"x",IF(OR(F35="x",E35="x"),AVERAGE(E35,F35),ROUND((10-GEOMEAN(((10-E35)/10*9+1),((10-F35)/10*9+1)))/9*10,1)))</f>
        <v>2</v>
      </c>
      <c r="H35" s="236">
        <f>'Core Indicators'!AH35</f>
        <v>1</v>
      </c>
      <c r="I35" s="236">
        <f>'Core Indicators'!AP35</f>
        <v>2</v>
      </c>
      <c r="J35" s="236">
        <f>'Core Indicators'!BN35</f>
        <v>2</v>
      </c>
      <c r="K35" s="236">
        <f t="shared" ref="K35:K66" si="19">IF(AND(J35="x",I35="x"),"x",IF(OR(J35="x",I35="x"),AVERAGE(I35,J35),ROUND((10-GEOMEAN(((10-I35)/10*9+1),((10-J35)/10*9+1)))/9*10,1)))</f>
        <v>2</v>
      </c>
      <c r="L35" s="190">
        <f t="shared" ref="L35:L66" si="20">IF(AND(H35="x",K35="x"),"x",IF(OR(H35="x",K35="x"),AVERAGE(H35,K35),ROUND((10-GEOMEAN(((10-H35)/10*9+1),((10-K35)/10*9+1)))/9*10,1)))</f>
        <v>1.5</v>
      </c>
      <c r="M35" s="237">
        <f t="shared" ref="M35:M66" si="21">IF(N35="x","x",AVERAGE(N35:R35))</f>
        <v>1.4</v>
      </c>
      <c r="N35" s="238">
        <f>'Core Indicators'!DJ35</f>
        <v>2</v>
      </c>
      <c r="O35" s="238">
        <f>'Core Indicators'!DR35</f>
        <v>2</v>
      </c>
      <c r="P35" s="238">
        <f>'Core Indicators'!DZ35</f>
        <v>1</v>
      </c>
      <c r="Q35" s="238">
        <f>'Core Indicators'!EH35</f>
        <v>1</v>
      </c>
      <c r="R35" s="238">
        <f>'Core Indicators'!EP35</f>
        <v>1</v>
      </c>
      <c r="S35" s="191">
        <f t="shared" ref="S35:S66" si="22">IF(OR(Z35="x",T35="x"),T35,ROUND((10-GEOMEAN(((10-T35)/10*9+1),((10-Z35)/10*9+1)))/9*10,1))</f>
        <v>1.3</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1.5</v>
      </c>
      <c r="AA35" s="236">
        <f>'Core Indicators'!FF35</f>
        <v>1</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ETH003</v>
      </c>
      <c r="B36" s="190">
        <f t="shared" si="15"/>
        <v>1.8</v>
      </c>
      <c r="C36" s="191">
        <f t="shared" si="16"/>
        <v>1</v>
      </c>
      <c r="D36" s="237">
        <f t="shared" si="17"/>
        <v>2</v>
      </c>
      <c r="E36" s="236">
        <f>'Core Indicators'!R36</f>
        <v>2</v>
      </c>
      <c r="F36" s="236">
        <f>'Core Indicators'!Z36</f>
        <v>2</v>
      </c>
      <c r="G36" s="191">
        <f t="shared" si="18"/>
        <v>2</v>
      </c>
      <c r="H36" s="236">
        <f>'Core Indicators'!AH36</f>
        <v>2</v>
      </c>
      <c r="I36" s="236">
        <f>'Core Indicators'!AP36</f>
        <v>2</v>
      </c>
      <c r="J36" s="236" t="str">
        <f>'Core Indicators'!BN36</f>
        <v>x</v>
      </c>
      <c r="K36" s="236">
        <f t="shared" si="19"/>
        <v>2</v>
      </c>
      <c r="L36" s="190">
        <f t="shared" si="20"/>
        <v>2</v>
      </c>
      <c r="M36" s="237">
        <f t="shared" si="21"/>
        <v>2</v>
      </c>
      <c r="N36" s="238">
        <f>'Core Indicators'!DJ36</f>
        <v>2</v>
      </c>
      <c r="O36" s="238">
        <f>'Core Indicators'!DR36</f>
        <v>2</v>
      </c>
      <c r="P36" s="238">
        <f>'Core Indicators'!DZ36</f>
        <v>2</v>
      </c>
      <c r="Q36" s="238">
        <f>'Core Indicators'!EH36</f>
        <v>2</v>
      </c>
      <c r="R36" s="238">
        <f>'Core Indicators'!EP36</f>
        <v>2</v>
      </c>
      <c r="S36" s="191">
        <f t="shared" si="22"/>
        <v>1.3</v>
      </c>
      <c r="T36" s="191">
        <f t="shared" si="23"/>
        <v>1.1666666666666667</v>
      </c>
      <c r="U36" s="236">
        <v>1</v>
      </c>
      <c r="V36" s="236">
        <v>1</v>
      </c>
      <c r="W36" s="236">
        <f>'Core Indicators'!EX36</f>
        <v>2</v>
      </c>
      <c r="X36" s="191">
        <f t="shared" si="24"/>
        <v>1.5</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ETH004</v>
      </c>
      <c r="B37" s="190">
        <f t="shared" si="15"/>
        <v>1.5</v>
      </c>
      <c r="C37" s="191">
        <f t="shared" si="16"/>
        <v>0</v>
      </c>
      <c r="D37" s="237">
        <f t="shared" si="17"/>
        <v>2</v>
      </c>
      <c r="E37" s="236">
        <f>'Core Indicators'!R37</f>
        <v>3</v>
      </c>
      <c r="F37" s="236">
        <f>'Core Indicators'!Z37</f>
        <v>2</v>
      </c>
      <c r="G37" s="191">
        <f t="shared" si="18"/>
        <v>2.5</v>
      </c>
      <c r="H37" s="236">
        <f>'Core Indicators'!AH37</f>
        <v>2</v>
      </c>
      <c r="I37" s="236">
        <f>'Core Indicators'!AP37</f>
        <v>1</v>
      </c>
      <c r="J37" s="236">
        <f>'Core Indicators'!BN37</f>
        <v>2</v>
      </c>
      <c r="K37" s="236">
        <f t="shared" si="19"/>
        <v>1.5</v>
      </c>
      <c r="L37" s="190">
        <f t="shared" si="20"/>
        <v>1.8</v>
      </c>
      <c r="M37" s="237">
        <f t="shared" si="21"/>
        <v>1.4</v>
      </c>
      <c r="N37" s="238">
        <f>'Core Indicators'!DJ37</f>
        <v>2</v>
      </c>
      <c r="O37" s="238">
        <f>'Core Indicators'!DR37</f>
        <v>2</v>
      </c>
      <c r="P37" s="238">
        <f>'Core Indicators'!DZ37</f>
        <v>1</v>
      </c>
      <c r="Q37" s="238">
        <f>'Core Indicators'!EH37</f>
        <v>1</v>
      </c>
      <c r="R37" s="238">
        <f>'Core Indicators'!EP37</f>
        <v>1</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ETH005</v>
      </c>
      <c r="B38" s="190">
        <f t="shared" si="15"/>
        <v>1.5</v>
      </c>
      <c r="C38" s="191">
        <f t="shared" si="16"/>
        <v>0</v>
      </c>
      <c r="D38" s="237">
        <f t="shared" si="17"/>
        <v>1.9</v>
      </c>
      <c r="E38" s="236">
        <f>'Core Indicators'!R38</f>
        <v>3</v>
      </c>
      <c r="F38" s="236">
        <f>'Core Indicators'!Z38</f>
        <v>2</v>
      </c>
      <c r="G38" s="191">
        <f t="shared" si="18"/>
        <v>2.5</v>
      </c>
      <c r="H38" s="236">
        <f>'Core Indicators'!AH38</f>
        <v>1</v>
      </c>
      <c r="I38" s="236">
        <f>'Core Indicators'!AP38</f>
        <v>2</v>
      </c>
      <c r="J38" s="236">
        <f>'Core Indicators'!BN38</f>
        <v>2</v>
      </c>
      <c r="K38" s="236">
        <f t="shared" si="19"/>
        <v>2</v>
      </c>
      <c r="L38" s="190">
        <f t="shared" si="20"/>
        <v>1.5</v>
      </c>
      <c r="M38" s="237">
        <f t="shared" si="21"/>
        <v>1.2</v>
      </c>
      <c r="N38" s="238">
        <f>'Core Indicators'!DJ38</f>
        <v>1</v>
      </c>
      <c r="O38" s="238">
        <f>'Core Indicators'!DR38</f>
        <v>2</v>
      </c>
      <c r="P38" s="238">
        <f>'Core Indicators'!DZ38</f>
        <v>1</v>
      </c>
      <c r="Q38" s="238">
        <f>'Core Indicators'!EH38</f>
        <v>1</v>
      </c>
      <c r="R38" s="238">
        <f>'Core Indicators'!EP38</f>
        <v>1</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GRC002</v>
      </c>
      <c r="B39" s="190">
        <f t="shared" si="15"/>
        <v>2.4</v>
      </c>
      <c r="C39" s="191">
        <f t="shared" si="16"/>
        <v>0</v>
      </c>
      <c r="D39" s="237">
        <f t="shared" si="17"/>
        <v>2</v>
      </c>
      <c r="E39" s="236">
        <f>'Core Indicators'!R39</f>
        <v>1</v>
      </c>
      <c r="F39" s="236">
        <f>'Core Indicators'!Z39</f>
        <v>2</v>
      </c>
      <c r="G39" s="191">
        <f t="shared" si="18"/>
        <v>1.5</v>
      </c>
      <c r="H39" s="236">
        <f>'Core Indicators'!AH39</f>
        <v>2</v>
      </c>
      <c r="I39" s="236">
        <f>'Core Indicators'!AP39</f>
        <v>2</v>
      </c>
      <c r="J39" s="236">
        <f>'Core Indicators'!BN39</f>
        <v>3</v>
      </c>
      <c r="K39" s="236">
        <f t="shared" si="19"/>
        <v>2.5</v>
      </c>
      <c r="L39" s="190">
        <f t="shared" si="20"/>
        <v>2.2999999999999998</v>
      </c>
      <c r="M39" s="237">
        <f t="shared" si="21"/>
        <v>3</v>
      </c>
      <c r="N39" s="238">
        <f>'Core Indicators'!DJ39</f>
        <v>3</v>
      </c>
      <c r="O39" s="238">
        <f>'Core Indicators'!DR39</f>
        <v>3</v>
      </c>
      <c r="P39" s="238">
        <f>'Core Indicators'!DZ39</f>
        <v>3</v>
      </c>
      <c r="Q39" s="238">
        <f>'Core Indicators'!EH39</f>
        <v>3</v>
      </c>
      <c r="R39" s="238">
        <f>'Core Indicators'!EP39</f>
        <v>3</v>
      </c>
      <c r="S39" s="191">
        <f t="shared" si="22"/>
        <v>1.7</v>
      </c>
      <c r="T39" s="191">
        <f t="shared" si="23"/>
        <v>1.3333333333333333</v>
      </c>
      <c r="U39" s="236">
        <v>1</v>
      </c>
      <c r="V39" s="236">
        <v>1</v>
      </c>
      <c r="W39" s="236">
        <f>'Core Indicators'!EX39</f>
        <v>3</v>
      </c>
      <c r="X39" s="191">
        <f t="shared" si="24"/>
        <v>2</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GTM001</v>
      </c>
      <c r="B40" s="190">
        <f t="shared" si="15"/>
        <v>1.9</v>
      </c>
      <c r="C40" s="191">
        <f t="shared" si="16"/>
        <v>0</v>
      </c>
      <c r="D40" s="237">
        <f t="shared" si="17"/>
        <v>2</v>
      </c>
      <c r="E40" s="236">
        <f>'Core Indicators'!R40</f>
        <v>2</v>
      </c>
      <c r="F40" s="236">
        <f>'Core Indicators'!Z40</f>
        <v>2</v>
      </c>
      <c r="G40" s="191">
        <f t="shared" si="18"/>
        <v>2</v>
      </c>
      <c r="H40" s="236">
        <f>'Core Indicators'!AH40</f>
        <v>2</v>
      </c>
      <c r="I40" s="236">
        <f>'Core Indicators'!AP40</f>
        <v>2</v>
      </c>
      <c r="J40" s="236">
        <f>'Core Indicators'!BN40</f>
        <v>2</v>
      </c>
      <c r="K40" s="236">
        <f t="shared" si="19"/>
        <v>2</v>
      </c>
      <c r="L40" s="190">
        <f t="shared" si="20"/>
        <v>2</v>
      </c>
      <c r="M40" s="237">
        <f t="shared" si="21"/>
        <v>2</v>
      </c>
      <c r="N40" s="238">
        <f>'Core Indicators'!DJ40</f>
        <v>2</v>
      </c>
      <c r="O40" s="238">
        <f>'Core Indicators'!DR40</f>
        <v>2</v>
      </c>
      <c r="P40" s="238">
        <f>'Core Indicators'!DZ40</f>
        <v>2</v>
      </c>
      <c r="Q40" s="238" t="str">
        <f>'Core Indicators'!EH40</f>
        <v>x</v>
      </c>
      <c r="R40" s="238" t="str">
        <f>'Core Indicators'!EP40</f>
        <v>x</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HND001</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t="str">
        <f>'Core Indicators'!EH41</f>
        <v>x</v>
      </c>
      <c r="R41" s="238" t="str">
        <f>'Core Indicators'!EP41</f>
        <v>x</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HTI001</v>
      </c>
      <c r="B42" s="190">
        <f t="shared" si="15"/>
        <v>1.8</v>
      </c>
      <c r="C42" s="191">
        <f t="shared" si="16"/>
        <v>0</v>
      </c>
      <c r="D42" s="237">
        <f t="shared" si="17"/>
        <v>1.9</v>
      </c>
      <c r="E42" s="236">
        <f>'Core Indicators'!R42</f>
        <v>2</v>
      </c>
      <c r="F42" s="236">
        <f>'Core Indicators'!Z42</f>
        <v>2</v>
      </c>
      <c r="G42" s="191">
        <f t="shared" si="18"/>
        <v>2</v>
      </c>
      <c r="H42" s="236">
        <f>'Core Indicators'!AH42</f>
        <v>2</v>
      </c>
      <c r="I42" s="236">
        <f>'Core Indicators'!AP42</f>
        <v>1</v>
      </c>
      <c r="J42" s="236">
        <f>'Core Indicators'!BN42</f>
        <v>2</v>
      </c>
      <c r="K42" s="236">
        <f t="shared" si="19"/>
        <v>1.5</v>
      </c>
      <c r="L42" s="190">
        <f t="shared" si="20"/>
        <v>1.8</v>
      </c>
      <c r="M42" s="237">
        <f t="shared" si="21"/>
        <v>2</v>
      </c>
      <c r="N42" s="238">
        <f>'Core Indicators'!DJ42</f>
        <v>2</v>
      </c>
      <c r="O42" s="238">
        <f>'Core Indicators'!DR42</f>
        <v>2</v>
      </c>
      <c r="P42" s="238">
        <f>'Core Indicators'!DZ42</f>
        <v>2</v>
      </c>
      <c r="Q42" s="238">
        <f>'Core Indicators'!EH42</f>
        <v>2</v>
      </c>
      <c r="R42" s="238">
        <f>'Core Indicators'!EP42</f>
        <v>2</v>
      </c>
      <c r="S42" s="191">
        <f t="shared" si="22"/>
        <v>1.3</v>
      </c>
      <c r="T42" s="191">
        <f t="shared" si="23"/>
        <v>1.1666666666666667</v>
      </c>
      <c r="U42" s="236">
        <v>1</v>
      </c>
      <c r="V42" s="236">
        <v>1</v>
      </c>
      <c r="W42" s="236">
        <f>'Core Indicators'!EX42</f>
        <v>2</v>
      </c>
      <c r="X42" s="191">
        <f t="shared" si="24"/>
        <v>1.5</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HTI002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t="str">
        <f>'Core Indicators'!EH43</f>
        <v>x</v>
      </c>
      <c r="R43" s="238" t="str">
        <f>'Core Indicators'!EP43</f>
        <v>x</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HUN002</v>
      </c>
      <c r="B44" s="190">
        <f t="shared" si="15"/>
        <v>1.9</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v>
      </c>
      <c r="N44" s="238">
        <f>'Core Indicators'!DJ44</f>
        <v>2</v>
      </c>
      <c r="O44" s="238">
        <f>'Core Indicators'!DR44</f>
        <v>2</v>
      </c>
      <c r="P44" s="238">
        <f>'Core Indicators'!DZ44</f>
        <v>2</v>
      </c>
      <c r="Q44" s="238">
        <f>'Core Indicators'!EH44</f>
        <v>2</v>
      </c>
      <c r="R44" s="238">
        <f>'Core Indicators'!EP44</f>
        <v>2</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IDN002</v>
      </c>
      <c r="B45" s="190">
        <f t="shared" si="15"/>
        <v>2.2000000000000002</v>
      </c>
      <c r="C45" s="191">
        <f t="shared" si="16"/>
        <v>0</v>
      </c>
      <c r="D45" s="237">
        <f t="shared" si="17"/>
        <v>2.2000000000000002</v>
      </c>
      <c r="E45" s="236">
        <f>'Core Indicators'!R45</f>
        <v>1</v>
      </c>
      <c r="F45" s="236">
        <f>'Core Indicators'!Z45</f>
        <v>2</v>
      </c>
      <c r="G45" s="191">
        <f t="shared" si="18"/>
        <v>1.5</v>
      </c>
      <c r="H45" s="236">
        <f>'Core Indicators'!AH45</f>
        <v>2</v>
      </c>
      <c r="I45" s="236">
        <f>'Core Indicators'!AP45</f>
        <v>3</v>
      </c>
      <c r="J45" s="236">
        <f>'Core Indicators'!BN45</f>
        <v>3</v>
      </c>
      <c r="K45" s="236">
        <f t="shared" si="19"/>
        <v>3</v>
      </c>
      <c r="L45" s="190">
        <f t="shared" si="20"/>
        <v>2.5</v>
      </c>
      <c r="M45" s="237">
        <f t="shared" si="21"/>
        <v>2.8</v>
      </c>
      <c r="N45" s="238">
        <f>'Core Indicators'!DJ45</f>
        <v>3</v>
      </c>
      <c r="O45" s="238">
        <f>'Core Indicators'!DR45</f>
        <v>2</v>
      </c>
      <c r="P45" s="238">
        <f>'Core Indicators'!DZ45</f>
        <v>3</v>
      </c>
      <c r="Q45" s="238">
        <f>'Core Indicators'!EH45</f>
        <v>3</v>
      </c>
      <c r="R45" s="238">
        <f>'Core Indicators'!EP45</f>
        <v>3</v>
      </c>
      <c r="S45" s="191">
        <f t="shared" si="22"/>
        <v>1.4</v>
      </c>
      <c r="T45" s="191">
        <f t="shared" si="23"/>
        <v>1.3333333333333333</v>
      </c>
      <c r="U45" s="236">
        <v>1</v>
      </c>
      <c r="V45" s="236">
        <v>1</v>
      </c>
      <c r="W45" s="236">
        <f>'Core Indicators'!EX45</f>
        <v>3</v>
      </c>
      <c r="X45" s="191">
        <f t="shared" si="24"/>
        <v>2</v>
      </c>
      <c r="Y45" s="236">
        <v>1</v>
      </c>
      <c r="Z45" s="191">
        <f t="shared" si="25"/>
        <v>1.5</v>
      </c>
      <c r="AA45" s="236">
        <f>'Core Indicators'!FF45</f>
        <v>1</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IDN007</v>
      </c>
      <c r="B46" s="190">
        <f t="shared" si="15"/>
        <v>2.2999999999999998</v>
      </c>
      <c r="C46" s="191">
        <f t="shared" si="16"/>
        <v>0</v>
      </c>
      <c r="D46" s="237">
        <f t="shared" si="17"/>
        <v>2.2000000000000002</v>
      </c>
      <c r="E46" s="236">
        <f>'Core Indicators'!R46</f>
        <v>1</v>
      </c>
      <c r="F46" s="236">
        <f>'Core Indicators'!Z46</f>
        <v>2</v>
      </c>
      <c r="G46" s="191">
        <f t="shared" si="18"/>
        <v>1.5</v>
      </c>
      <c r="H46" s="236">
        <f>'Core Indicators'!AH46</f>
        <v>2</v>
      </c>
      <c r="I46" s="236">
        <f>'Core Indicators'!AP46</f>
        <v>3</v>
      </c>
      <c r="J46" s="236">
        <f>'Core Indicators'!BN46</f>
        <v>3</v>
      </c>
      <c r="K46" s="236">
        <f t="shared" si="19"/>
        <v>3</v>
      </c>
      <c r="L46" s="190">
        <f t="shared" si="20"/>
        <v>2.5</v>
      </c>
      <c r="M46" s="237">
        <f t="shared" si="21"/>
        <v>2.8</v>
      </c>
      <c r="N46" s="238">
        <f>'Core Indicators'!DJ46</f>
        <v>3</v>
      </c>
      <c r="O46" s="238">
        <f>'Core Indicators'!DR46</f>
        <v>2</v>
      </c>
      <c r="P46" s="238">
        <f>'Core Indicators'!DZ46</f>
        <v>3</v>
      </c>
      <c r="Q46" s="238">
        <f>'Core Indicators'!EH46</f>
        <v>3</v>
      </c>
      <c r="R46" s="238">
        <f>'Core Indicators'!EP46</f>
        <v>3</v>
      </c>
      <c r="S46" s="191">
        <f t="shared" si="22"/>
        <v>1.7</v>
      </c>
      <c r="T46" s="191">
        <f t="shared" si="23"/>
        <v>1.3333333333333333</v>
      </c>
      <c r="U46" s="236">
        <v>1</v>
      </c>
      <c r="V46" s="236">
        <v>1</v>
      </c>
      <c r="W46" s="236">
        <f>'Core Indicators'!EX46</f>
        <v>3</v>
      </c>
      <c r="X46" s="191">
        <f t="shared" si="24"/>
        <v>2</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IDN008</v>
      </c>
      <c r="B47" s="190">
        <f t="shared" si="15"/>
        <v>1.5</v>
      </c>
      <c r="C47" s="191">
        <f t="shared" si="16"/>
        <v>0</v>
      </c>
      <c r="D47" s="237">
        <f t="shared" si="17"/>
        <v>1.8</v>
      </c>
      <c r="E47" s="236">
        <f>'Core Indicators'!R47</f>
        <v>1</v>
      </c>
      <c r="F47" s="236">
        <f>'Core Indicators'!Z47</f>
        <v>2</v>
      </c>
      <c r="G47" s="191">
        <f t="shared" si="18"/>
        <v>1.5</v>
      </c>
      <c r="H47" s="236">
        <f>'Core Indicators'!AH47</f>
        <v>2</v>
      </c>
      <c r="I47" s="236">
        <f>'Core Indicators'!AP47</f>
        <v>2</v>
      </c>
      <c r="J47" s="236">
        <f>'Core Indicators'!BN47</f>
        <v>2</v>
      </c>
      <c r="K47" s="236">
        <f t="shared" si="19"/>
        <v>2</v>
      </c>
      <c r="L47" s="190">
        <f t="shared" si="20"/>
        <v>2</v>
      </c>
      <c r="M47" s="237">
        <f t="shared" si="21"/>
        <v>1.2</v>
      </c>
      <c r="N47" s="238">
        <f>'Core Indicators'!DJ47</f>
        <v>2</v>
      </c>
      <c r="O47" s="238">
        <f>'Core Indicators'!DR47</f>
        <v>2</v>
      </c>
      <c r="P47" s="238">
        <f>'Core Indicators'!DZ47</f>
        <v>2</v>
      </c>
      <c r="Q47" s="238">
        <f>'Core Indicators'!EH47</f>
        <v>0</v>
      </c>
      <c r="R47" s="238">
        <f>'Core Indicators'!EP47</f>
        <v>0</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IND002</v>
      </c>
      <c r="B48" s="190">
        <f t="shared" si="15"/>
        <v>2.1</v>
      </c>
      <c r="C48" s="191">
        <f t="shared" si="16"/>
        <v>3</v>
      </c>
      <c r="D48" s="237">
        <f t="shared" si="17"/>
        <v>2.7</v>
      </c>
      <c r="E48" s="236">
        <f>'Core Indicators'!R48</f>
        <v>2</v>
      </c>
      <c r="F48" s="236">
        <f>'Core Indicators'!Z48</f>
        <v>2</v>
      </c>
      <c r="G48" s="191">
        <f t="shared" si="18"/>
        <v>2</v>
      </c>
      <c r="H48" s="236" t="str">
        <f>'Core Indicators'!AH48</f>
        <v>x</v>
      </c>
      <c r="I48" s="236" t="str">
        <f>'Core Indicators'!AP48</f>
        <v>x</v>
      </c>
      <c r="J48" s="236">
        <f>'Core Indicators'!BN48</f>
        <v>3</v>
      </c>
      <c r="K48" s="236">
        <f t="shared" si="19"/>
        <v>3</v>
      </c>
      <c r="L48" s="190">
        <f t="shared" si="20"/>
        <v>3</v>
      </c>
      <c r="M48" s="237">
        <f t="shared" si="21"/>
        <v>2</v>
      </c>
      <c r="N48" s="238">
        <f>'Core Indicators'!DJ48</f>
        <v>2</v>
      </c>
      <c r="O48" s="238" t="str">
        <f>'Core Indicators'!DR48</f>
        <v>x</v>
      </c>
      <c r="P48" s="238" t="str">
        <f>'Core Indicators'!DZ48</f>
        <v>x</v>
      </c>
      <c r="Q48" s="238" t="str">
        <f>'Core Indicators'!EH48</f>
        <v>x</v>
      </c>
      <c r="R48" s="238" t="str">
        <f>'Core Indicators'!EP48</f>
        <v>x</v>
      </c>
      <c r="S48" s="191">
        <f t="shared" si="22"/>
        <v>1.7</v>
      </c>
      <c r="T48" s="191">
        <f t="shared" si="23"/>
        <v>1.3333333333333333</v>
      </c>
      <c r="U48" s="236">
        <v>1</v>
      </c>
      <c r="V48" s="236">
        <v>1</v>
      </c>
      <c r="W48" s="236">
        <f>'Core Indicators'!EX48</f>
        <v>3</v>
      </c>
      <c r="X48" s="191">
        <f t="shared" si="24"/>
        <v>2</v>
      </c>
      <c r="Y48" s="236">
        <v>1</v>
      </c>
      <c r="Z48" s="191">
        <f t="shared" si="25"/>
        <v>2</v>
      </c>
      <c r="AA48" s="236" t="str">
        <f>'Core Indicators'!FF48</f>
        <v>x</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IRN004</v>
      </c>
      <c r="B49" s="190">
        <f t="shared" si="15"/>
        <v>2.6</v>
      </c>
      <c r="C49" s="191">
        <f t="shared" si="16"/>
        <v>2</v>
      </c>
      <c r="D49" s="237">
        <f t="shared" si="17"/>
        <v>3</v>
      </c>
      <c r="E49" s="236">
        <f>'Core Indicators'!R49</f>
        <v>3</v>
      </c>
      <c r="F49" s="236">
        <f>'Core Indicators'!Z49</f>
        <v>3</v>
      </c>
      <c r="G49" s="191">
        <f t="shared" si="18"/>
        <v>3</v>
      </c>
      <c r="H49" s="236">
        <f>'Core Indicators'!AH49</f>
        <v>3</v>
      </c>
      <c r="I49" s="236">
        <f>'Core Indicators'!AP49</f>
        <v>3</v>
      </c>
      <c r="J49" s="236" t="str">
        <f>'Core Indicators'!BN49</f>
        <v>x</v>
      </c>
      <c r="K49" s="236">
        <f t="shared" si="19"/>
        <v>3</v>
      </c>
      <c r="L49" s="190">
        <f t="shared" si="20"/>
        <v>3</v>
      </c>
      <c r="M49" s="237">
        <f t="shared" si="21"/>
        <v>3</v>
      </c>
      <c r="N49" s="238">
        <f>'Core Indicators'!DJ49</f>
        <v>3</v>
      </c>
      <c r="O49" s="238">
        <f>'Core Indicators'!DR49</f>
        <v>3</v>
      </c>
      <c r="P49" s="238">
        <f>'Core Indicators'!DZ49</f>
        <v>3</v>
      </c>
      <c r="Q49" s="238">
        <f>'Core Indicators'!EH49</f>
        <v>3</v>
      </c>
      <c r="R49" s="238">
        <f>'Core Indicators'!EP49</f>
        <v>3</v>
      </c>
      <c r="S49" s="191">
        <f t="shared" si="22"/>
        <v>1.8</v>
      </c>
      <c r="T49" s="191">
        <f t="shared" si="23"/>
        <v>1</v>
      </c>
      <c r="U49" s="236">
        <v>1</v>
      </c>
      <c r="V49" s="236">
        <v>1</v>
      </c>
      <c r="W49" s="236" t="str">
        <f>'Core Indicators'!EX49</f>
        <v>x</v>
      </c>
      <c r="X49" s="191">
        <f t="shared" si="24"/>
        <v>1</v>
      </c>
      <c r="Y49" s="236">
        <v>1</v>
      </c>
      <c r="Z49" s="191">
        <f t="shared" si="25"/>
        <v>2.5</v>
      </c>
      <c r="AA49" s="236">
        <f>'Core Indicators'!FF49</f>
        <v>3</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IRQ001</v>
      </c>
      <c r="B50" s="190">
        <f t="shared" si="15"/>
        <v>2.4</v>
      </c>
      <c r="C50" s="191">
        <f t="shared" si="16"/>
        <v>0</v>
      </c>
      <c r="D50" s="237">
        <f t="shared" si="17"/>
        <v>2.7</v>
      </c>
      <c r="E50" s="236">
        <f>'Core Indicators'!R50</f>
        <v>2</v>
      </c>
      <c r="F50" s="236">
        <f>'Core Indicators'!Z50</f>
        <v>3</v>
      </c>
      <c r="G50" s="191">
        <f t="shared" si="18"/>
        <v>2.5</v>
      </c>
      <c r="H50" s="236">
        <f>'Core Indicators'!AH50</f>
        <v>3</v>
      </c>
      <c r="I50" s="236">
        <f>'Core Indicators'!AP50</f>
        <v>3</v>
      </c>
      <c r="J50" s="236">
        <f>'Core Indicators'!BN50</f>
        <v>2</v>
      </c>
      <c r="K50" s="236">
        <f t="shared" si="19"/>
        <v>2.5</v>
      </c>
      <c r="L50" s="190">
        <f t="shared" si="20"/>
        <v>2.8</v>
      </c>
      <c r="M50" s="237">
        <f t="shared" si="21"/>
        <v>3</v>
      </c>
      <c r="N50" s="238">
        <f>'Core Indicators'!DJ50</f>
        <v>3</v>
      </c>
      <c r="O50" s="238">
        <f>'Core Indicators'!DR50</f>
        <v>3</v>
      </c>
      <c r="P50" s="238">
        <f>'Core Indicators'!DZ50</f>
        <v>3</v>
      </c>
      <c r="Q50" s="238">
        <f>'Core Indicators'!EH50</f>
        <v>3</v>
      </c>
      <c r="R50" s="238">
        <f>'Core Indicators'!EP50</f>
        <v>3</v>
      </c>
      <c r="S50" s="191">
        <f t="shared" si="22"/>
        <v>1.3</v>
      </c>
      <c r="T50" s="191">
        <f t="shared" si="23"/>
        <v>1.1666666666666667</v>
      </c>
      <c r="U50" s="236">
        <v>1</v>
      </c>
      <c r="V50" s="236">
        <v>1</v>
      </c>
      <c r="W50" s="236">
        <f>'Core Indicators'!EX50</f>
        <v>2</v>
      </c>
      <c r="X50" s="191">
        <f t="shared" si="24"/>
        <v>1.5</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IRQ002</v>
      </c>
      <c r="B51" s="190">
        <f t="shared" si="15"/>
        <v>1.5</v>
      </c>
      <c r="C51" s="191">
        <f t="shared" si="16"/>
        <v>0</v>
      </c>
      <c r="D51" s="237">
        <f t="shared" si="17"/>
        <v>2.5</v>
      </c>
      <c r="E51" s="236">
        <f>'Core Indicators'!R51</f>
        <v>2</v>
      </c>
      <c r="F51" s="236">
        <f>'Core Indicators'!Z51</f>
        <v>3</v>
      </c>
      <c r="G51" s="191">
        <f t="shared" si="18"/>
        <v>2.5</v>
      </c>
      <c r="H51" s="236">
        <f>'Core Indicators'!AH51</f>
        <v>3</v>
      </c>
      <c r="I51" s="236">
        <f>'Core Indicators'!AP51</f>
        <v>2</v>
      </c>
      <c r="J51" s="236">
        <f>'Core Indicators'!BN51</f>
        <v>2</v>
      </c>
      <c r="K51" s="236">
        <f t="shared" si="19"/>
        <v>2</v>
      </c>
      <c r="L51" s="190">
        <f t="shared" si="20"/>
        <v>2.5</v>
      </c>
      <c r="M51" s="237">
        <f t="shared" si="21"/>
        <v>1</v>
      </c>
      <c r="N51" s="238">
        <f>'Core Indicators'!DJ51</f>
        <v>1</v>
      </c>
      <c r="O51" s="238">
        <f>'Core Indicators'!DR51</f>
        <v>1</v>
      </c>
      <c r="P51" s="238">
        <f>'Core Indicators'!DZ51</f>
        <v>1</v>
      </c>
      <c r="Q51" s="238">
        <f>'Core Indicators'!EH51</f>
        <v>1</v>
      </c>
      <c r="R51" s="238">
        <f>'Core Indicators'!EP51</f>
        <v>1</v>
      </c>
      <c r="S51" s="191">
        <f t="shared" si="22"/>
        <v>1.3</v>
      </c>
      <c r="T51" s="191">
        <f t="shared" si="23"/>
        <v>1.1666666666666667</v>
      </c>
      <c r="U51" s="236">
        <v>1</v>
      </c>
      <c r="V51" s="236">
        <v>1</v>
      </c>
      <c r="W51" s="236">
        <f>'Core Indicators'!EX51</f>
        <v>2</v>
      </c>
      <c r="X51" s="191">
        <f t="shared" si="24"/>
        <v>1.5</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IRQ003</v>
      </c>
      <c r="B52" s="190">
        <f t="shared" si="15"/>
        <v>2.4</v>
      </c>
      <c r="C52" s="191">
        <f t="shared" si="16"/>
        <v>1</v>
      </c>
      <c r="D52" s="237">
        <f t="shared" si="17"/>
        <v>2</v>
      </c>
      <c r="E52" s="236">
        <f>'Core Indicators'!R52</f>
        <v>1</v>
      </c>
      <c r="F52" s="236">
        <f>'Core Indicators'!Z52</f>
        <v>3</v>
      </c>
      <c r="G52" s="191">
        <f t="shared" si="18"/>
        <v>2.1</v>
      </c>
      <c r="H52" s="236">
        <f>'Core Indicators'!AH52</f>
        <v>2</v>
      </c>
      <c r="I52" s="236">
        <f>'Core Indicators'!AP52</f>
        <v>2</v>
      </c>
      <c r="J52" s="236" t="str">
        <f>'Core Indicators'!BN52</f>
        <v>x</v>
      </c>
      <c r="K52" s="236">
        <f t="shared" si="19"/>
        <v>2</v>
      </c>
      <c r="L52" s="190">
        <f t="shared" si="20"/>
        <v>2</v>
      </c>
      <c r="M52" s="237">
        <f t="shared" si="21"/>
        <v>3</v>
      </c>
      <c r="N52" s="238">
        <f>'Core Indicators'!DJ52</f>
        <v>3</v>
      </c>
      <c r="O52" s="238">
        <f>'Core Indicators'!DR52</f>
        <v>3</v>
      </c>
      <c r="P52" s="238">
        <f>'Core Indicators'!DZ52</f>
        <v>3</v>
      </c>
      <c r="Q52" s="238">
        <f>'Core Indicators'!EH52</f>
        <v>3</v>
      </c>
      <c r="R52" s="238">
        <f>'Core Indicators'!EP52</f>
        <v>3</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ITA002</v>
      </c>
      <c r="B53" s="190">
        <f t="shared" si="15"/>
        <v>1.9</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JOR002</v>
      </c>
      <c r="B54" s="190">
        <f t="shared" si="15"/>
        <v>2.5</v>
      </c>
      <c r="C54" s="191">
        <f t="shared" si="16"/>
        <v>0</v>
      </c>
      <c r="D54" s="237">
        <f t="shared" si="17"/>
        <v>2.6</v>
      </c>
      <c r="E54" s="236">
        <f>'Core Indicators'!R54</f>
        <v>1</v>
      </c>
      <c r="F54" s="236">
        <f>'Core Indicators'!Z54</f>
        <v>2</v>
      </c>
      <c r="G54" s="191">
        <f t="shared" si="18"/>
        <v>1.5</v>
      </c>
      <c r="H54" s="236">
        <f>'Core Indicators'!AH54</f>
        <v>3</v>
      </c>
      <c r="I54" s="236">
        <f>'Core Indicators'!AP54</f>
        <v>3</v>
      </c>
      <c r="J54" s="236">
        <f>'Core Indicators'!BN54</f>
        <v>3</v>
      </c>
      <c r="K54" s="236">
        <f t="shared" si="19"/>
        <v>3</v>
      </c>
      <c r="L54" s="190">
        <f t="shared" si="20"/>
        <v>3</v>
      </c>
      <c r="M54" s="237">
        <f t="shared" si="21"/>
        <v>3</v>
      </c>
      <c r="N54" s="238">
        <f>'Core Indicators'!DJ54</f>
        <v>3</v>
      </c>
      <c r="O54" s="238">
        <f>'Core Indicators'!DR54</f>
        <v>3</v>
      </c>
      <c r="P54" s="238">
        <f>'Core Indicators'!DZ54</f>
        <v>3</v>
      </c>
      <c r="Q54" s="238">
        <f>'Core Indicators'!EH54</f>
        <v>3</v>
      </c>
      <c r="R54" s="238">
        <f>'Core Indicators'!EP54</f>
        <v>3</v>
      </c>
      <c r="S54" s="191">
        <f t="shared" si="22"/>
        <v>1.7</v>
      </c>
      <c r="T54" s="191">
        <f t="shared" si="23"/>
        <v>1.3333333333333333</v>
      </c>
      <c r="U54" s="236">
        <v>1</v>
      </c>
      <c r="V54" s="236">
        <v>1</v>
      </c>
      <c r="W54" s="236">
        <f>'Core Indicators'!EX54</f>
        <v>3</v>
      </c>
      <c r="X54" s="191">
        <f t="shared" si="24"/>
        <v>2</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KEN001</v>
      </c>
      <c r="B55" s="190">
        <f t="shared" si="15"/>
        <v>2</v>
      </c>
      <c r="C55" s="191">
        <f t="shared" si="16"/>
        <v>2</v>
      </c>
      <c r="D55" s="237">
        <f t="shared" si="17"/>
        <v>2.2000000000000002</v>
      </c>
      <c r="E55" s="236">
        <f>'Core Indicators'!R55</f>
        <v>1</v>
      </c>
      <c r="F55" s="236">
        <f>'Core Indicators'!Z55</f>
        <v>2</v>
      </c>
      <c r="G55" s="191">
        <f t="shared" si="18"/>
        <v>1.5</v>
      </c>
      <c r="H55" s="236">
        <f>'Core Indicators'!AH55</f>
        <v>2</v>
      </c>
      <c r="I55" s="236">
        <f>'Core Indicators'!AP55</f>
        <v>3</v>
      </c>
      <c r="J55" s="236" t="str">
        <f>'Core Indicators'!BN55</f>
        <v>x</v>
      </c>
      <c r="K55" s="236">
        <f t="shared" si="19"/>
        <v>3</v>
      </c>
      <c r="L55" s="190">
        <f t="shared" si="20"/>
        <v>2.5</v>
      </c>
      <c r="M55" s="237">
        <f t="shared" si="21"/>
        <v>2.2000000000000002</v>
      </c>
      <c r="N55" s="238">
        <f>'Core Indicators'!DJ55</f>
        <v>2</v>
      </c>
      <c r="O55" s="238">
        <f>'Core Indicators'!DR55</f>
        <v>2</v>
      </c>
      <c r="P55" s="238">
        <f>'Core Indicators'!DZ55</f>
        <v>2</v>
      </c>
      <c r="Q55" s="238">
        <f>'Core Indicators'!EH55</f>
        <v>2</v>
      </c>
      <c r="R55" s="238">
        <f>'Core Indicators'!EP55</f>
        <v>3</v>
      </c>
      <c r="S55" s="191">
        <f t="shared" si="22"/>
        <v>1.5</v>
      </c>
      <c r="T55" s="191">
        <f t="shared" si="23"/>
        <v>1</v>
      </c>
      <c r="U55" s="236">
        <v>1</v>
      </c>
      <c r="V55" s="236">
        <v>1</v>
      </c>
      <c r="W55" s="236" t="str">
        <f>'Core Indicators'!EX55</f>
        <v>x</v>
      </c>
      <c r="X55" s="191">
        <f t="shared" si="24"/>
        <v>1</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KEN002</v>
      </c>
      <c r="B56" s="190">
        <f t="shared" si="15"/>
        <v>1.8</v>
      </c>
      <c r="C56" s="191">
        <f t="shared" si="16"/>
        <v>2</v>
      </c>
      <c r="D56" s="237">
        <f t="shared" si="17"/>
        <v>2</v>
      </c>
      <c r="E56" s="236">
        <f>'Core Indicators'!R56</f>
        <v>2</v>
      </c>
      <c r="F56" s="236">
        <f>'Core Indicators'!Z56</f>
        <v>2</v>
      </c>
      <c r="G56" s="191">
        <f t="shared" si="18"/>
        <v>2</v>
      </c>
      <c r="H56" s="236">
        <f>'Core Indicators'!AH56</f>
        <v>2</v>
      </c>
      <c r="I56" s="236">
        <f>'Core Indicators'!AP56</f>
        <v>2</v>
      </c>
      <c r="J56" s="236" t="str">
        <f>'Core Indicators'!BN56</f>
        <v>x</v>
      </c>
      <c r="K56" s="236">
        <f t="shared" si="19"/>
        <v>2</v>
      </c>
      <c r="L56" s="190">
        <f t="shared" si="20"/>
        <v>2</v>
      </c>
      <c r="M56" s="237">
        <f t="shared" si="21"/>
        <v>2</v>
      </c>
      <c r="N56" s="238">
        <f>'Core Indicators'!DJ56</f>
        <v>2</v>
      </c>
      <c r="O56" s="238">
        <f>'Core Indicators'!DR56</f>
        <v>2</v>
      </c>
      <c r="P56" s="238">
        <f>'Core Indicators'!DZ56</f>
        <v>2</v>
      </c>
      <c r="Q56" s="238" t="str">
        <f>'Core Indicators'!EH56</f>
        <v>x</v>
      </c>
      <c r="R56" s="238" t="str">
        <f>'Core Indicators'!EP56</f>
        <v>x</v>
      </c>
      <c r="S56" s="191">
        <f t="shared" si="22"/>
        <v>1.3</v>
      </c>
      <c r="T56" s="191">
        <f t="shared" si="23"/>
        <v>1</v>
      </c>
      <c r="U56" s="236">
        <v>1</v>
      </c>
      <c r="V56" s="236">
        <v>1</v>
      </c>
      <c r="W56" s="236" t="str">
        <f>'Core Indicators'!EX56</f>
        <v>x</v>
      </c>
      <c r="X56" s="191">
        <f t="shared" si="24"/>
        <v>1</v>
      </c>
      <c r="Y56" s="236">
        <v>1</v>
      </c>
      <c r="Z56" s="191">
        <f t="shared" si="25"/>
        <v>1.5</v>
      </c>
      <c r="AA56" s="236">
        <f>'Core Indicators'!FF56</f>
        <v>1</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KEN003</v>
      </c>
      <c r="B57" s="190">
        <f t="shared" si="15"/>
        <v>1.8</v>
      </c>
      <c r="C57" s="191">
        <f t="shared" si="16"/>
        <v>3</v>
      </c>
      <c r="D57" s="237">
        <f t="shared" si="17"/>
        <v>2</v>
      </c>
      <c r="E57" s="236">
        <f>'Core Indicators'!R57</f>
        <v>2</v>
      </c>
      <c r="F57" s="236">
        <f>'Core Indicators'!Z57</f>
        <v>2</v>
      </c>
      <c r="G57" s="191">
        <f t="shared" si="18"/>
        <v>2</v>
      </c>
      <c r="H57" s="236">
        <f>'Core Indicators'!AH57</f>
        <v>2</v>
      </c>
      <c r="I57" s="236" t="str">
        <f>'Core Indicators'!AP57</f>
        <v>x</v>
      </c>
      <c r="J57" s="236" t="str">
        <f>'Core Indicators'!BN57</f>
        <v>x</v>
      </c>
      <c r="K57" s="236" t="str">
        <f t="shared" si="19"/>
        <v>x</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1.3</v>
      </c>
      <c r="T57" s="191">
        <f t="shared" si="23"/>
        <v>1</v>
      </c>
      <c r="U57" s="236">
        <v>1</v>
      </c>
      <c r="V57" s="236">
        <v>1</v>
      </c>
      <c r="W57" s="236" t="str">
        <f>'Core Indicators'!EX57</f>
        <v>x</v>
      </c>
      <c r="X57" s="191">
        <f t="shared" si="24"/>
        <v>1</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LBN002</v>
      </c>
      <c r="B58" s="190">
        <f t="shared" si="15"/>
        <v>2.4</v>
      </c>
      <c r="C58" s="191">
        <f t="shared" si="16"/>
        <v>1</v>
      </c>
      <c r="D58" s="237">
        <f t="shared" si="17"/>
        <v>2.6</v>
      </c>
      <c r="E58" s="236">
        <f>'Core Indicators'!R58</f>
        <v>1</v>
      </c>
      <c r="F58" s="236">
        <f>'Core Indicators'!Z58</f>
        <v>2</v>
      </c>
      <c r="G58" s="191">
        <f t="shared" si="18"/>
        <v>1.5</v>
      </c>
      <c r="H58" s="236">
        <f>'Core Indicators'!AH58</f>
        <v>3</v>
      </c>
      <c r="I58" s="236">
        <f>'Core Indicators'!AP58</f>
        <v>3</v>
      </c>
      <c r="J58" s="236" t="str">
        <f>'Core Indicators'!BN58</f>
        <v>x</v>
      </c>
      <c r="K58" s="236">
        <f t="shared" si="19"/>
        <v>3</v>
      </c>
      <c r="L58" s="190">
        <f t="shared" si="20"/>
        <v>3</v>
      </c>
      <c r="M58" s="237">
        <f t="shared" si="21"/>
        <v>3</v>
      </c>
      <c r="N58" s="238">
        <f>'Core Indicators'!DJ58</f>
        <v>3</v>
      </c>
      <c r="O58" s="238">
        <f>'Core Indicators'!DR58</f>
        <v>3</v>
      </c>
      <c r="P58" s="238">
        <f>'Core Indicators'!DZ58</f>
        <v>3</v>
      </c>
      <c r="Q58" s="238">
        <f>'Core Indicators'!EH58</f>
        <v>3</v>
      </c>
      <c r="R58" s="238">
        <f>'Core Indicators'!EP58</f>
        <v>3</v>
      </c>
      <c r="S58" s="191">
        <f t="shared" si="22"/>
        <v>1.4</v>
      </c>
      <c r="T58" s="191">
        <f t="shared" si="23"/>
        <v>1.3333333333333333</v>
      </c>
      <c r="U58" s="236">
        <v>1</v>
      </c>
      <c r="V58" s="236">
        <v>1</v>
      </c>
      <c r="W58" s="236">
        <f>'Core Indicators'!EX58</f>
        <v>3</v>
      </c>
      <c r="X58" s="191">
        <f t="shared" si="24"/>
        <v>2</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LBN004</v>
      </c>
      <c r="B59" s="190">
        <f t="shared" si="15"/>
        <v>2.4</v>
      </c>
      <c r="C59" s="191">
        <f t="shared" si="16"/>
        <v>1</v>
      </c>
      <c r="D59" s="237">
        <f t="shared" si="17"/>
        <v>2.6</v>
      </c>
      <c r="E59" s="236">
        <f>'Core Indicators'!R59</f>
        <v>1</v>
      </c>
      <c r="F59" s="236">
        <f>'Core Indicators'!Z59</f>
        <v>2</v>
      </c>
      <c r="G59" s="191">
        <f t="shared" si="18"/>
        <v>1.5</v>
      </c>
      <c r="H59" s="236">
        <f>'Core Indicators'!AH59</f>
        <v>3</v>
      </c>
      <c r="I59" s="236" t="str">
        <f>'Core Indicators'!AP59</f>
        <v>x</v>
      </c>
      <c r="J59" s="236">
        <f>'Core Indicators'!BN59</f>
        <v>3</v>
      </c>
      <c r="K59" s="236">
        <f t="shared" si="19"/>
        <v>3</v>
      </c>
      <c r="L59" s="190">
        <f t="shared" si="20"/>
        <v>3</v>
      </c>
      <c r="M59" s="237">
        <f t="shared" si="21"/>
        <v>3</v>
      </c>
      <c r="N59" s="238">
        <f>'Core Indicators'!DJ59</f>
        <v>3</v>
      </c>
      <c r="O59" s="238">
        <f>'Core Indicators'!DR59</f>
        <v>3</v>
      </c>
      <c r="P59" s="238">
        <f>'Core Indicators'!DZ59</f>
        <v>3</v>
      </c>
      <c r="Q59" s="238">
        <f>'Core Indicators'!EH59</f>
        <v>3</v>
      </c>
      <c r="R59" s="238">
        <f>'Core Indicators'!EP59</f>
        <v>3</v>
      </c>
      <c r="S59" s="191">
        <f t="shared" si="22"/>
        <v>1.4</v>
      </c>
      <c r="T59" s="191">
        <f t="shared" si="23"/>
        <v>1.3333333333333333</v>
      </c>
      <c r="U59" s="236">
        <v>1</v>
      </c>
      <c r="V59" s="236">
        <v>1</v>
      </c>
      <c r="W59" s="236">
        <f>'Core Indicators'!EX59</f>
        <v>3</v>
      </c>
      <c r="X59" s="191">
        <f t="shared" si="24"/>
        <v>2</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LBY001</v>
      </c>
      <c r="B60" s="190">
        <f t="shared" si="15"/>
        <v>1.4</v>
      </c>
      <c r="C60" s="191">
        <f t="shared" si="16"/>
        <v>0</v>
      </c>
      <c r="D60" s="237">
        <f t="shared" si="17"/>
        <v>1.7</v>
      </c>
      <c r="E60" s="236">
        <f>'Core Indicators'!R60</f>
        <v>1</v>
      </c>
      <c r="F60" s="236">
        <f>'Core Indicators'!Z60</f>
        <v>2</v>
      </c>
      <c r="G60" s="191">
        <f t="shared" si="18"/>
        <v>1.5</v>
      </c>
      <c r="H60" s="236">
        <f>'Core Indicators'!AH60</f>
        <v>1</v>
      </c>
      <c r="I60" s="236">
        <f>'Core Indicators'!AP60</f>
        <v>2</v>
      </c>
      <c r="J60" s="236">
        <f>'Core Indicators'!BN60</f>
        <v>3</v>
      </c>
      <c r="K60" s="236">
        <f t="shared" si="19"/>
        <v>2.5</v>
      </c>
      <c r="L60" s="190">
        <f t="shared" si="20"/>
        <v>1.8</v>
      </c>
      <c r="M60" s="237">
        <f t="shared" si="21"/>
        <v>1</v>
      </c>
      <c r="N60" s="238">
        <f>'Core Indicators'!DJ60</f>
        <v>1</v>
      </c>
      <c r="O60" s="238">
        <f>'Core Indicators'!DR60</f>
        <v>1</v>
      </c>
      <c r="P60" s="238">
        <f>'Core Indicators'!DZ60</f>
        <v>1</v>
      </c>
      <c r="Q60" s="238">
        <f>'Core Indicators'!EH60</f>
        <v>1</v>
      </c>
      <c r="R60" s="238">
        <f>'Core Indicators'!EP60</f>
        <v>1</v>
      </c>
      <c r="S60" s="191">
        <f t="shared" si="22"/>
        <v>1.9</v>
      </c>
      <c r="T60" s="191">
        <f t="shared" si="23"/>
        <v>1.3333333333333333</v>
      </c>
      <c r="U60" s="236">
        <v>1</v>
      </c>
      <c r="V60" s="236">
        <v>1</v>
      </c>
      <c r="W60" s="236">
        <f>'Core Indicators'!EX60</f>
        <v>3</v>
      </c>
      <c r="X60" s="191">
        <f t="shared" si="24"/>
        <v>2</v>
      </c>
      <c r="Y60" s="236">
        <v>1</v>
      </c>
      <c r="Z60" s="191">
        <f t="shared" si="25"/>
        <v>2.5</v>
      </c>
      <c r="AA60" s="236">
        <f>'Core Indicators'!FF60</f>
        <v>3</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LBY002</v>
      </c>
      <c r="B61" s="190">
        <f t="shared" si="15"/>
        <v>1.8</v>
      </c>
      <c r="C61" s="191">
        <f t="shared" si="16"/>
        <v>0</v>
      </c>
      <c r="D61" s="237">
        <f t="shared" si="17"/>
        <v>2</v>
      </c>
      <c r="E61" s="236">
        <f>'Core Indicators'!R61</f>
        <v>1</v>
      </c>
      <c r="F61" s="236">
        <f>'Core Indicators'!Z61</f>
        <v>2</v>
      </c>
      <c r="G61" s="191">
        <f t="shared" si="18"/>
        <v>1.5</v>
      </c>
      <c r="H61" s="236">
        <f>'Core Indicators'!AH61</f>
        <v>2</v>
      </c>
      <c r="I61" s="236">
        <f>'Core Indicators'!AP61</f>
        <v>2</v>
      </c>
      <c r="J61" s="236">
        <f>'Core Indicators'!BN61</f>
        <v>3</v>
      </c>
      <c r="K61" s="236">
        <f t="shared" si="19"/>
        <v>2.5</v>
      </c>
      <c r="L61" s="190">
        <f t="shared" si="20"/>
        <v>2.2999999999999998</v>
      </c>
      <c r="M61" s="237">
        <f t="shared" si="21"/>
        <v>2</v>
      </c>
      <c r="N61" s="238">
        <f>'Core Indicators'!DJ61</f>
        <v>2</v>
      </c>
      <c r="O61" s="238">
        <f>'Core Indicators'!DR61</f>
        <v>2</v>
      </c>
      <c r="P61" s="238">
        <f>'Core Indicators'!DZ61</f>
        <v>2</v>
      </c>
      <c r="Q61" s="238">
        <f>'Core Indicators'!EH61</f>
        <v>2</v>
      </c>
      <c r="R61" s="238">
        <f>'Core Indicators'!EP61</f>
        <v>2</v>
      </c>
      <c r="S61" s="191">
        <f t="shared" si="22"/>
        <v>1.4</v>
      </c>
      <c r="T61" s="191">
        <f t="shared" si="23"/>
        <v>1.3333333333333333</v>
      </c>
      <c r="U61" s="236">
        <v>1</v>
      </c>
      <c r="V61" s="236">
        <v>1</v>
      </c>
      <c r="W61" s="236">
        <f>'Core Indicators'!EX61</f>
        <v>3</v>
      </c>
      <c r="X61" s="191">
        <f t="shared" si="24"/>
        <v>2</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LKA002</v>
      </c>
      <c r="B62" s="190">
        <f t="shared" si="15"/>
        <v>1.7</v>
      </c>
      <c r="C62" s="191">
        <f t="shared" si="16"/>
        <v>0</v>
      </c>
      <c r="D62" s="237">
        <f t="shared" si="17"/>
        <v>1.5</v>
      </c>
      <c r="E62" s="236">
        <f>'Core Indicators'!R62</f>
        <v>1</v>
      </c>
      <c r="F62" s="236">
        <f>'Core Indicators'!Z62</f>
        <v>1</v>
      </c>
      <c r="G62" s="191">
        <f t="shared" si="18"/>
        <v>1</v>
      </c>
      <c r="H62" s="236">
        <f>'Core Indicators'!AH62</f>
        <v>1</v>
      </c>
      <c r="I62" s="236">
        <f>'Core Indicators'!AP62</f>
        <v>3</v>
      </c>
      <c r="J62" s="236">
        <f>'Core Indicators'!BN62</f>
        <v>2</v>
      </c>
      <c r="K62" s="236">
        <f t="shared" si="19"/>
        <v>2.5</v>
      </c>
      <c r="L62" s="190">
        <f t="shared" si="20"/>
        <v>1.8</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MAR002</v>
      </c>
      <c r="B63" s="190">
        <f t="shared" si="15"/>
        <v>2.6</v>
      </c>
      <c r="C63" s="191">
        <f t="shared" si="16"/>
        <v>0</v>
      </c>
      <c r="D63" s="237">
        <f t="shared" si="17"/>
        <v>2.7</v>
      </c>
      <c r="E63" s="236">
        <f>'Core Indicators'!R63</f>
        <v>2</v>
      </c>
      <c r="F63" s="236">
        <f>'Core Indicators'!Z63</f>
        <v>2</v>
      </c>
      <c r="G63" s="191">
        <f t="shared" si="18"/>
        <v>2</v>
      </c>
      <c r="H63" s="236">
        <f>'Core Indicators'!AH63</f>
        <v>3</v>
      </c>
      <c r="I63" s="236">
        <f>'Core Indicators'!AP63</f>
        <v>3</v>
      </c>
      <c r="J63" s="236">
        <f>'Core Indicators'!BN63</f>
        <v>3</v>
      </c>
      <c r="K63" s="236">
        <f t="shared" si="19"/>
        <v>3</v>
      </c>
      <c r="L63" s="190">
        <f t="shared" si="20"/>
        <v>3</v>
      </c>
      <c r="M63" s="237">
        <f t="shared" si="21"/>
        <v>3</v>
      </c>
      <c r="N63" s="238">
        <f>'Core Indicators'!DJ63</f>
        <v>3</v>
      </c>
      <c r="O63" s="238">
        <f>'Core Indicators'!DR63</f>
        <v>3</v>
      </c>
      <c r="P63" s="238">
        <f>'Core Indicators'!DZ63</f>
        <v>3</v>
      </c>
      <c r="Q63" s="238">
        <f>'Core Indicators'!EH63</f>
        <v>3</v>
      </c>
      <c r="R63" s="238">
        <f>'Core Indicators'!EP63</f>
        <v>3</v>
      </c>
      <c r="S63" s="191">
        <f t="shared" si="22"/>
        <v>1.9</v>
      </c>
      <c r="T63" s="191">
        <f t="shared" si="23"/>
        <v>1.3333333333333333</v>
      </c>
      <c r="U63" s="236">
        <v>1</v>
      </c>
      <c r="V63" s="236">
        <v>1</v>
      </c>
      <c r="W63" s="236">
        <f>'Core Indicators'!EX63</f>
        <v>3</v>
      </c>
      <c r="X63" s="191">
        <f t="shared" si="24"/>
        <v>2</v>
      </c>
      <c r="Y63" s="236">
        <v>1</v>
      </c>
      <c r="Z63" s="191">
        <f t="shared" si="25"/>
        <v>2.5</v>
      </c>
      <c r="AA63" s="236">
        <f>'Core Indicators'!FF63</f>
        <v>3</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MDA002</v>
      </c>
      <c r="B64" s="190">
        <f t="shared" si="15"/>
        <v>1.9</v>
      </c>
      <c r="C64" s="191">
        <f t="shared" si="16"/>
        <v>0</v>
      </c>
      <c r="D64" s="237">
        <f t="shared" si="17"/>
        <v>2</v>
      </c>
      <c r="E64" s="236">
        <f>'Core Indicators'!R64</f>
        <v>2</v>
      </c>
      <c r="F64" s="236">
        <f>'Core Indicators'!Z64</f>
        <v>2</v>
      </c>
      <c r="G64" s="191">
        <f t="shared" si="18"/>
        <v>2</v>
      </c>
      <c r="H64" s="236">
        <f>'Core Indicators'!AH64</f>
        <v>2</v>
      </c>
      <c r="I64" s="236">
        <f>'Core Indicators'!AP64</f>
        <v>2</v>
      </c>
      <c r="J64" s="236">
        <f>'Core Indicators'!BN64</f>
        <v>2</v>
      </c>
      <c r="K64" s="236">
        <f t="shared" si="19"/>
        <v>2</v>
      </c>
      <c r="L64" s="190">
        <f t="shared" si="20"/>
        <v>2</v>
      </c>
      <c r="M64" s="237">
        <f t="shared" si="21"/>
        <v>2</v>
      </c>
      <c r="N64" s="238">
        <f>'Core Indicators'!DJ64</f>
        <v>2</v>
      </c>
      <c r="O64" s="238">
        <f>'Core Indicators'!DR64</f>
        <v>2</v>
      </c>
      <c r="P64" s="238">
        <f>'Core Indicators'!DZ64</f>
        <v>2</v>
      </c>
      <c r="Q64" s="238">
        <f>'Core Indicators'!EH64</f>
        <v>2</v>
      </c>
      <c r="R64" s="238">
        <f>'Core Indicators'!EP64</f>
        <v>2</v>
      </c>
      <c r="S64" s="191">
        <f t="shared" si="22"/>
        <v>1.6</v>
      </c>
      <c r="T64" s="191">
        <f t="shared" si="23"/>
        <v>1.1666666666666667</v>
      </c>
      <c r="U64" s="236">
        <v>1</v>
      </c>
      <c r="V64" s="236">
        <v>1</v>
      </c>
      <c r="W64" s="236">
        <f>'Core Indicators'!EX64</f>
        <v>2</v>
      </c>
      <c r="X64" s="191">
        <f t="shared" si="24"/>
        <v>1.5</v>
      </c>
      <c r="Y64" s="236">
        <v>1</v>
      </c>
      <c r="Z64" s="191">
        <f t="shared" si="25"/>
        <v>2</v>
      </c>
      <c r="AA64" s="236">
        <f>'Core Indicators'!FF64</f>
        <v>2</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MDG001</v>
      </c>
      <c r="B65" s="190">
        <f t="shared" si="15"/>
        <v>1.3</v>
      </c>
      <c r="C65" s="191">
        <f t="shared" si="16"/>
        <v>0</v>
      </c>
      <c r="D65" s="237">
        <f t="shared" si="17"/>
        <v>1.2</v>
      </c>
      <c r="E65" s="236">
        <f>'Core Indicators'!R65</f>
        <v>2</v>
      </c>
      <c r="F65" s="236">
        <f>'Core Indicators'!Z65</f>
        <v>1</v>
      </c>
      <c r="G65" s="191">
        <f t="shared" si="18"/>
        <v>1.5</v>
      </c>
      <c r="H65" s="236">
        <f>'Core Indicators'!AH65</f>
        <v>1</v>
      </c>
      <c r="I65" s="236">
        <f>'Core Indicators'!AP65</f>
        <v>1</v>
      </c>
      <c r="J65" s="236">
        <f>'Core Indicators'!BN65</f>
        <v>1</v>
      </c>
      <c r="K65" s="236">
        <f t="shared" si="19"/>
        <v>1</v>
      </c>
      <c r="L65" s="190">
        <f t="shared" si="20"/>
        <v>1</v>
      </c>
      <c r="M65" s="237">
        <f t="shared" si="21"/>
        <v>1.2</v>
      </c>
      <c r="N65" s="238">
        <f>'Core Indicators'!DJ65</f>
        <v>2</v>
      </c>
      <c r="O65" s="238">
        <f>'Core Indicators'!DR65</f>
        <v>1</v>
      </c>
      <c r="P65" s="238">
        <f>'Core Indicators'!DZ65</f>
        <v>1</v>
      </c>
      <c r="Q65" s="238">
        <f>'Core Indicators'!EH65</f>
        <v>1</v>
      </c>
      <c r="R65" s="238">
        <f>'Core Indicators'!EP65</f>
        <v>1</v>
      </c>
      <c r="S65" s="191">
        <f t="shared" si="22"/>
        <v>1.5</v>
      </c>
      <c r="T65" s="191">
        <f t="shared" si="23"/>
        <v>1</v>
      </c>
      <c r="U65" s="236">
        <v>1</v>
      </c>
      <c r="V65" s="236">
        <v>1</v>
      </c>
      <c r="W65" s="236">
        <f>'Core Indicators'!EX65</f>
        <v>1</v>
      </c>
      <c r="X65" s="191">
        <f t="shared" si="24"/>
        <v>1</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MDG002</v>
      </c>
      <c r="B66" s="190">
        <f t="shared" si="15"/>
        <v>1.3</v>
      </c>
      <c r="C66" s="191">
        <f t="shared" si="16"/>
        <v>1</v>
      </c>
      <c r="D66" s="237">
        <f t="shared" si="17"/>
        <v>1.5</v>
      </c>
      <c r="E66" s="236">
        <f>'Core Indicators'!R66</f>
        <v>2</v>
      </c>
      <c r="F66" s="236">
        <f>'Core Indicators'!Z66</f>
        <v>1</v>
      </c>
      <c r="G66" s="191">
        <f t="shared" si="18"/>
        <v>1.5</v>
      </c>
      <c r="H66" s="236">
        <f>'Core Indicators'!AH66</f>
        <v>1</v>
      </c>
      <c r="I66" s="236">
        <f>'Core Indicators'!AP66</f>
        <v>2</v>
      </c>
      <c r="J66" s="236" t="str">
        <f>'Core Indicators'!BN66</f>
        <v>x</v>
      </c>
      <c r="K66" s="236">
        <f t="shared" si="19"/>
        <v>2</v>
      </c>
      <c r="L66" s="190">
        <f t="shared" si="20"/>
        <v>1.5</v>
      </c>
      <c r="M66" s="237">
        <f t="shared" si="21"/>
        <v>1</v>
      </c>
      <c r="N66" s="238">
        <f>'Core Indicators'!DJ66</f>
        <v>1</v>
      </c>
      <c r="O66" s="238">
        <f>'Core Indicators'!DR66</f>
        <v>1</v>
      </c>
      <c r="P66" s="238">
        <f>'Core Indicators'!DZ66</f>
        <v>1</v>
      </c>
      <c r="Q66" s="238">
        <f>'Core Indicators'!EH66</f>
        <v>1</v>
      </c>
      <c r="R66" s="238">
        <f>'Core Indicators'!EP66</f>
        <v>1</v>
      </c>
      <c r="S66" s="191">
        <f t="shared" si="22"/>
        <v>1.5</v>
      </c>
      <c r="T66" s="191">
        <f t="shared" si="23"/>
        <v>1</v>
      </c>
      <c r="U66" s="236">
        <v>1</v>
      </c>
      <c r="V66" s="236">
        <v>1</v>
      </c>
      <c r="W66" s="236">
        <f>'Core Indicators'!EX66</f>
        <v>1</v>
      </c>
      <c r="X66" s="191">
        <f t="shared" si="24"/>
        <v>1</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MDG007</v>
      </c>
      <c r="B67" s="190">
        <f t="shared" ref="B67:B98" si="30">IF(OR(M67="x",D67="x"),"x",ROUND((5-GEOMEAN(((5-D67)/5*4+1),((5-M67)/5*4+1),((5-M67)/5*4+1)))/4*3.5+S67*0.3,1))</f>
        <v>1.2</v>
      </c>
      <c r="C67" s="191">
        <f t="shared" ref="C67:C98" si="31">COUNTIF(E67:F67,"x")+COUNTIF(H67:I67,"x")+COUNTIF(J67:J67,"x")+COUNTIF(M67,"x")+COUNTIF(U67:W67,"x")+COUNTIF(Y67:AB67,"x")</f>
        <v>1</v>
      </c>
      <c r="D67" s="237">
        <f t="shared" ref="D67:D98" si="32">IF(OR(L67="x",G67="x"),"x",ROUND((5-GEOMEAN(((5-L67)/5*4+1),((5-L67)/5*4+1),((5-G67)/5*4+1)))/4*5,1))</f>
        <v>1</v>
      </c>
      <c r="E67" s="236">
        <f>'Core Indicators'!R67</f>
        <v>1</v>
      </c>
      <c r="F67" s="236">
        <f>'Core Indicators'!Z67</f>
        <v>1</v>
      </c>
      <c r="G67" s="191">
        <f t="shared" ref="G67:G98" si="33">IF(AND(F67="x",E67="x"),"x",IF(OR(F67="x",E67="x"),AVERAGE(E67,F67),ROUND((10-GEOMEAN(((10-E67)/10*9+1),((10-F67)/10*9+1)))/9*10,1)))</f>
        <v>1</v>
      </c>
      <c r="H67" s="236">
        <f>'Core Indicators'!AH67</f>
        <v>1</v>
      </c>
      <c r="I67" s="236">
        <f>'Core Indicators'!AP67</f>
        <v>1</v>
      </c>
      <c r="J67" s="236">
        <f>'Core Indicators'!BN67</f>
        <v>1</v>
      </c>
      <c r="K67" s="236">
        <f t="shared" ref="K67:K98" si="34">IF(AND(J67="x",I67="x"),"x",IF(OR(J67="x",I67="x"),AVERAGE(I67,J67),ROUND((10-GEOMEAN(((10-I67)/10*9+1),((10-J67)/10*9+1)))/9*10,1)))</f>
        <v>1</v>
      </c>
      <c r="L67" s="190">
        <f t="shared" ref="L67:L98" si="35">IF(AND(H67="x",K67="x"),"x",IF(OR(H67="x",K67="x"),AVERAGE(H67,K67),ROUND((10-GEOMEAN(((10-H67)/10*9+1),((10-K67)/10*9+1)))/9*10,1)))</f>
        <v>1</v>
      </c>
      <c r="M67" s="237">
        <f t="shared" ref="M67:M98" si="36">IF(N67="x","x",AVERAGE(N67:R67))</f>
        <v>1</v>
      </c>
      <c r="N67" s="238">
        <f>'Core Indicators'!DJ67</f>
        <v>1</v>
      </c>
      <c r="O67" s="238">
        <f>'Core Indicators'!DR67</f>
        <v>1</v>
      </c>
      <c r="P67" s="238">
        <f>'Core Indicators'!DZ67</f>
        <v>1</v>
      </c>
      <c r="Q67" s="238" t="str">
        <f>'Core Indicators'!EH67</f>
        <v>x</v>
      </c>
      <c r="R67" s="238" t="str">
        <f>'Core Indicators'!EP67</f>
        <v>x</v>
      </c>
      <c r="S67" s="191">
        <f t="shared" ref="S67:S98" si="37">IF(OR(Z67="x",T67="x"),T67,ROUND((10-GEOMEAN(((10-T67)/10*9+1),((10-Z67)/10*9+1)))/9*10,1))</f>
        <v>1.5</v>
      </c>
      <c r="T67" s="191">
        <f t="shared" ref="T67:T98" si="38">AVERAGE(U67,X67,Y67)</f>
        <v>1</v>
      </c>
      <c r="U67" s="236">
        <v>1</v>
      </c>
      <c r="V67" s="236">
        <v>1</v>
      </c>
      <c r="W67" s="236">
        <f>'Core Indicators'!EX67</f>
        <v>1</v>
      </c>
      <c r="X67" s="191">
        <f t="shared" ref="X67:X98" si="39">AVERAGE(V67:W67)</f>
        <v>1</v>
      </c>
      <c r="Y67" s="236">
        <v>1</v>
      </c>
      <c r="Z67" s="191">
        <f t="shared" ref="Z67:Z98" si="40">IF(AND(AA67="x",AB67="x"),"x",AVERAGE(AA67:AB67))</f>
        <v>2</v>
      </c>
      <c r="AA67" s="236" t="str">
        <f>'Core Indicators'!FF67</f>
        <v>x</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MDG008</v>
      </c>
      <c r="B68" s="190">
        <f t="shared" si="30"/>
        <v>1.5</v>
      </c>
      <c r="C68" s="191">
        <f t="shared" si="31"/>
        <v>0</v>
      </c>
      <c r="D68" s="237">
        <f t="shared" si="32"/>
        <v>1.4</v>
      </c>
      <c r="E68" s="236">
        <f>'Core Indicators'!R68</f>
        <v>2</v>
      </c>
      <c r="F68" s="236">
        <f>'Core Indicators'!Z68</f>
        <v>2</v>
      </c>
      <c r="G68" s="191">
        <f t="shared" si="33"/>
        <v>2</v>
      </c>
      <c r="H68" s="236">
        <f>'Core Indicators'!AH68</f>
        <v>1</v>
      </c>
      <c r="I68" s="236">
        <f>'Core Indicators'!AP68</f>
        <v>1</v>
      </c>
      <c r="J68" s="236">
        <f>'Core Indicators'!BN68</f>
        <v>1</v>
      </c>
      <c r="K68" s="236">
        <f t="shared" si="34"/>
        <v>1</v>
      </c>
      <c r="L68" s="190">
        <f t="shared" si="35"/>
        <v>1</v>
      </c>
      <c r="M68" s="237">
        <f t="shared" si="36"/>
        <v>1.6</v>
      </c>
      <c r="N68" s="238">
        <f>'Core Indicators'!DJ68</f>
        <v>2</v>
      </c>
      <c r="O68" s="238">
        <f>'Core Indicators'!DR68</f>
        <v>1</v>
      </c>
      <c r="P68" s="238">
        <f>'Core Indicators'!DZ68</f>
        <v>1</v>
      </c>
      <c r="Q68" s="238">
        <f>'Core Indicators'!EH68</f>
        <v>2</v>
      </c>
      <c r="R68" s="238">
        <f>'Core Indicators'!EP68</f>
        <v>2</v>
      </c>
      <c r="S68" s="191">
        <f t="shared" si="37"/>
        <v>1.3</v>
      </c>
      <c r="T68" s="191">
        <f t="shared" si="38"/>
        <v>1</v>
      </c>
      <c r="U68" s="236">
        <v>1</v>
      </c>
      <c r="V68" s="236">
        <v>1</v>
      </c>
      <c r="W68" s="236">
        <f>'Core Indicators'!EX68</f>
        <v>1</v>
      </c>
      <c r="X68" s="191">
        <f t="shared" si="39"/>
        <v>1</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MEX001</v>
      </c>
      <c r="B69" s="190">
        <f t="shared" si="30"/>
        <v>2.6</v>
      </c>
      <c r="C69" s="191">
        <f t="shared" si="31"/>
        <v>0</v>
      </c>
      <c r="D69" s="237">
        <f t="shared" si="32"/>
        <v>2.7</v>
      </c>
      <c r="E69" s="236">
        <f>'Core Indicators'!R69</f>
        <v>2</v>
      </c>
      <c r="F69" s="236">
        <f>'Core Indicators'!Z69</f>
        <v>3</v>
      </c>
      <c r="G69" s="191">
        <f t="shared" si="33"/>
        <v>2.5</v>
      </c>
      <c r="H69" s="236">
        <f>'Core Indicators'!AH69</f>
        <v>3</v>
      </c>
      <c r="I69" s="236">
        <f>'Core Indicators'!AP69</f>
        <v>3</v>
      </c>
      <c r="J69" s="236">
        <f>'Core Indicators'!BN69</f>
        <v>2</v>
      </c>
      <c r="K69" s="236">
        <f t="shared" si="34"/>
        <v>2.5</v>
      </c>
      <c r="L69" s="190">
        <f t="shared" si="35"/>
        <v>2.8</v>
      </c>
      <c r="M69" s="237">
        <f t="shared" si="36"/>
        <v>3</v>
      </c>
      <c r="N69" s="238">
        <f>'Core Indicators'!DJ69</f>
        <v>3</v>
      </c>
      <c r="O69" s="238">
        <f>'Core Indicators'!DR69</f>
        <v>3</v>
      </c>
      <c r="P69" s="238">
        <f>'Core Indicators'!DZ69</f>
        <v>3</v>
      </c>
      <c r="Q69" s="238" t="str">
        <f>'Core Indicators'!EH69</f>
        <v>x</v>
      </c>
      <c r="R69" s="238" t="str">
        <f>'Core Indicators'!EP69</f>
        <v>x</v>
      </c>
      <c r="S69" s="191">
        <f t="shared" si="37"/>
        <v>1.9</v>
      </c>
      <c r="T69" s="191">
        <f t="shared" si="38"/>
        <v>1.1666666666666667</v>
      </c>
      <c r="U69" s="236">
        <v>1</v>
      </c>
      <c r="V69" s="236">
        <v>1</v>
      </c>
      <c r="W69" s="236">
        <f>'Core Indicators'!EX69</f>
        <v>2</v>
      </c>
      <c r="X69" s="191">
        <f t="shared" si="39"/>
        <v>1.5</v>
      </c>
      <c r="Y69" s="236">
        <v>1</v>
      </c>
      <c r="Z69" s="191">
        <f t="shared" si="40"/>
        <v>2.5</v>
      </c>
      <c r="AA69" s="236">
        <f>'Core Indicators'!FF69</f>
        <v>3</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MEX002</v>
      </c>
      <c r="B70" s="190">
        <f t="shared" si="30"/>
        <v>2.5</v>
      </c>
      <c r="C70" s="191">
        <f t="shared" si="31"/>
        <v>0</v>
      </c>
      <c r="D70" s="237">
        <f t="shared" si="32"/>
        <v>2.7</v>
      </c>
      <c r="E70" s="236">
        <f>'Core Indicators'!R70</f>
        <v>2</v>
      </c>
      <c r="F70" s="236">
        <f>'Core Indicators'!Z70</f>
        <v>3</v>
      </c>
      <c r="G70" s="191">
        <f t="shared" si="33"/>
        <v>2.5</v>
      </c>
      <c r="H70" s="236">
        <f>'Core Indicators'!AH70</f>
        <v>3</v>
      </c>
      <c r="I70" s="236">
        <f>'Core Indicators'!AP70</f>
        <v>3</v>
      </c>
      <c r="J70" s="236">
        <f>'Core Indicators'!BN70</f>
        <v>2</v>
      </c>
      <c r="K70" s="236">
        <f t="shared" si="34"/>
        <v>2.5</v>
      </c>
      <c r="L70" s="190">
        <f t="shared" si="35"/>
        <v>2.8</v>
      </c>
      <c r="M70" s="237">
        <f t="shared" si="36"/>
        <v>3</v>
      </c>
      <c r="N70" s="238">
        <f>'Core Indicators'!DJ70</f>
        <v>3</v>
      </c>
      <c r="O70" s="238">
        <f>'Core Indicators'!DR70</f>
        <v>3</v>
      </c>
      <c r="P70" s="238" t="str">
        <f>'Core Indicators'!DZ70</f>
        <v>x</v>
      </c>
      <c r="Q70" s="238" t="str">
        <f>'Core Indicators'!EH70</f>
        <v>x</v>
      </c>
      <c r="R70" s="238" t="str">
        <f>'Core Indicators'!EP70</f>
        <v>x</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MEX003</v>
      </c>
      <c r="B71" s="190">
        <f t="shared" si="30"/>
        <v>2.5</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t="str">
        <f>'Core Indicators'!EH71</f>
        <v>x</v>
      </c>
      <c r="R71" s="238" t="str">
        <f>'Core Indicators'!EP71</f>
        <v>x</v>
      </c>
      <c r="S71" s="191">
        <f t="shared" si="37"/>
        <v>1.6</v>
      </c>
      <c r="T71" s="191">
        <f t="shared" si="38"/>
        <v>1.1666666666666667</v>
      </c>
      <c r="U71" s="236">
        <v>1</v>
      </c>
      <c r="V71" s="236">
        <v>1</v>
      </c>
      <c r="W71" s="236">
        <f>'Core Indicators'!EX71</f>
        <v>2</v>
      </c>
      <c r="X71" s="191">
        <f t="shared" si="39"/>
        <v>1.5</v>
      </c>
      <c r="Y71" s="236">
        <v>1</v>
      </c>
      <c r="Z71" s="191">
        <f t="shared" si="40"/>
        <v>2</v>
      </c>
      <c r="AA71" s="236">
        <f>'Core Indicators'!FF71</f>
        <v>2</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MLI001</v>
      </c>
      <c r="B72" s="190">
        <f t="shared" si="30"/>
        <v>1.2</v>
      </c>
      <c r="C72" s="191">
        <f t="shared" si="31"/>
        <v>0</v>
      </c>
      <c r="D72" s="237">
        <f t="shared" si="32"/>
        <v>1.4</v>
      </c>
      <c r="E72" s="236">
        <f>'Core Indicators'!R72</f>
        <v>3</v>
      </c>
      <c r="F72" s="236">
        <f>'Core Indicators'!Z72</f>
        <v>1</v>
      </c>
      <c r="G72" s="191">
        <f t="shared" si="33"/>
        <v>2.1</v>
      </c>
      <c r="H72" s="236">
        <f>'Core Indicators'!AH72</f>
        <v>1</v>
      </c>
      <c r="I72" s="236">
        <f>'Core Indicators'!AP72</f>
        <v>1</v>
      </c>
      <c r="J72" s="236">
        <f>'Core Indicators'!BN72</f>
        <v>1</v>
      </c>
      <c r="K72" s="236">
        <f t="shared" si="34"/>
        <v>1</v>
      </c>
      <c r="L72" s="190">
        <f t="shared" si="35"/>
        <v>1</v>
      </c>
      <c r="M72" s="237">
        <f t="shared" si="36"/>
        <v>1</v>
      </c>
      <c r="N72" s="238">
        <f>'Core Indicators'!DJ72</f>
        <v>1</v>
      </c>
      <c r="O72" s="238">
        <f>'Core Indicators'!DR72</f>
        <v>1</v>
      </c>
      <c r="P72" s="238">
        <f>'Core Indicators'!DZ72</f>
        <v>1</v>
      </c>
      <c r="Q72" s="238">
        <f>'Core Indicators'!EH72</f>
        <v>1</v>
      </c>
      <c r="R72" s="238">
        <f>'Core Indicators'!EP72</f>
        <v>1</v>
      </c>
      <c r="S72" s="191">
        <f t="shared" si="37"/>
        <v>1.3</v>
      </c>
      <c r="T72" s="191">
        <f t="shared" si="38"/>
        <v>1</v>
      </c>
      <c r="U72" s="236">
        <v>1</v>
      </c>
      <c r="V72" s="236">
        <v>1</v>
      </c>
      <c r="W72" s="236">
        <f>'Core Indicators'!EX72</f>
        <v>1</v>
      </c>
      <c r="X72" s="191">
        <f t="shared" si="39"/>
        <v>1</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MMR001</v>
      </c>
      <c r="B73" s="190">
        <f t="shared" si="30"/>
        <v>1.9</v>
      </c>
      <c r="C73" s="191">
        <f t="shared" si="31"/>
        <v>0</v>
      </c>
      <c r="D73" s="237">
        <f t="shared" si="32"/>
        <v>2</v>
      </c>
      <c r="E73" s="236">
        <f>'Core Indicators'!R73</f>
        <v>1</v>
      </c>
      <c r="F73" s="236">
        <f>'Core Indicators'!Z73</f>
        <v>2</v>
      </c>
      <c r="G73" s="191">
        <f t="shared" si="33"/>
        <v>1.5</v>
      </c>
      <c r="H73" s="236">
        <f>'Core Indicators'!AH73</f>
        <v>2</v>
      </c>
      <c r="I73" s="236">
        <f>'Core Indicators'!AP73</f>
        <v>2</v>
      </c>
      <c r="J73" s="236">
        <f>'Core Indicators'!BN73</f>
        <v>3</v>
      </c>
      <c r="K73" s="236">
        <f t="shared" si="34"/>
        <v>2.5</v>
      </c>
      <c r="L73" s="190">
        <f t="shared" si="35"/>
        <v>2.2999999999999998</v>
      </c>
      <c r="M73" s="237">
        <f t="shared" si="36"/>
        <v>2</v>
      </c>
      <c r="N73" s="238">
        <f>'Core Indicators'!DJ73</f>
        <v>2</v>
      </c>
      <c r="O73" s="238">
        <f>'Core Indicators'!DR73</f>
        <v>2</v>
      </c>
      <c r="P73" s="238">
        <f>'Core Indicators'!DZ73</f>
        <v>2</v>
      </c>
      <c r="Q73" s="238">
        <f>'Core Indicators'!EH73</f>
        <v>2</v>
      </c>
      <c r="R73" s="238">
        <f>'Core Indicators'!EP73</f>
        <v>2</v>
      </c>
      <c r="S73" s="191">
        <f t="shared" si="37"/>
        <v>1.7</v>
      </c>
      <c r="T73" s="191">
        <f t="shared" si="38"/>
        <v>1.3333333333333333</v>
      </c>
      <c r="U73" s="236">
        <v>1</v>
      </c>
      <c r="V73" s="236">
        <v>1</v>
      </c>
      <c r="W73" s="236">
        <f>'Core Indicators'!EX73</f>
        <v>3</v>
      </c>
      <c r="X73" s="191">
        <f t="shared" si="39"/>
        <v>2</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MMR002</v>
      </c>
      <c r="B74" s="190">
        <f t="shared" si="30"/>
        <v>1.9</v>
      </c>
      <c r="C74" s="191">
        <f t="shared" si="31"/>
        <v>0</v>
      </c>
      <c r="D74" s="237">
        <f t="shared" si="32"/>
        <v>1.9</v>
      </c>
      <c r="E74" s="236">
        <f>'Core Indicators'!R74</f>
        <v>1</v>
      </c>
      <c r="F74" s="236">
        <f>'Core Indicators'!Z74</f>
        <v>1</v>
      </c>
      <c r="G74" s="191">
        <f t="shared" si="33"/>
        <v>1</v>
      </c>
      <c r="H74" s="236">
        <f>'Core Indicators'!AH74</f>
        <v>2</v>
      </c>
      <c r="I74" s="236">
        <f>'Core Indicators'!AP74</f>
        <v>2</v>
      </c>
      <c r="J74" s="236">
        <f>'Core Indicators'!BN74</f>
        <v>3</v>
      </c>
      <c r="K74" s="236">
        <f t="shared" si="34"/>
        <v>2.5</v>
      </c>
      <c r="L74" s="190">
        <f t="shared" si="35"/>
        <v>2.2999999999999998</v>
      </c>
      <c r="M74" s="237">
        <f t="shared" si="36"/>
        <v>2</v>
      </c>
      <c r="N74" s="238">
        <f>'Core Indicators'!DJ74</f>
        <v>2</v>
      </c>
      <c r="O74" s="238">
        <f>'Core Indicators'!DR74</f>
        <v>2</v>
      </c>
      <c r="P74" s="238">
        <f>'Core Indicators'!DZ74</f>
        <v>2</v>
      </c>
      <c r="Q74" s="238">
        <f>'Core Indicators'!EH74</f>
        <v>2</v>
      </c>
      <c r="R74" s="238" t="str">
        <f>'Core Indicators'!EP74</f>
        <v>x</v>
      </c>
      <c r="S74" s="191">
        <f t="shared" si="37"/>
        <v>1.7</v>
      </c>
      <c r="T74" s="191">
        <f t="shared" si="38"/>
        <v>1.3333333333333333</v>
      </c>
      <c r="U74" s="236">
        <v>1</v>
      </c>
      <c r="V74" s="236">
        <v>1</v>
      </c>
      <c r="W74" s="236">
        <f>'Core Indicators'!EX74</f>
        <v>3</v>
      </c>
      <c r="X74" s="191">
        <f t="shared" si="39"/>
        <v>2</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MMR003</v>
      </c>
      <c r="B75" s="190">
        <f t="shared" si="30"/>
        <v>1.8</v>
      </c>
      <c r="C75" s="191">
        <f t="shared" si="31"/>
        <v>0</v>
      </c>
      <c r="D75" s="237">
        <f t="shared" si="32"/>
        <v>1.8</v>
      </c>
      <c r="E75" s="236">
        <f>'Core Indicators'!R75</f>
        <v>1</v>
      </c>
      <c r="F75" s="236">
        <f>'Core Indicators'!Z75</f>
        <v>2</v>
      </c>
      <c r="G75" s="191">
        <f t="shared" si="33"/>
        <v>1.5</v>
      </c>
      <c r="H75" s="236">
        <f>'Core Indicators'!AH75</f>
        <v>2</v>
      </c>
      <c r="I75" s="236">
        <f>'Core Indicators'!AP75</f>
        <v>2</v>
      </c>
      <c r="J75" s="236">
        <f>'Core Indicators'!BN75</f>
        <v>2</v>
      </c>
      <c r="K75" s="236">
        <f t="shared" si="34"/>
        <v>2</v>
      </c>
      <c r="L75" s="190">
        <f t="shared" si="35"/>
        <v>2</v>
      </c>
      <c r="M75" s="237">
        <f t="shared" si="36"/>
        <v>2</v>
      </c>
      <c r="N75" s="238">
        <f>'Core Indicators'!DJ75</f>
        <v>2</v>
      </c>
      <c r="O75" s="238">
        <f>'Core Indicators'!DR75</f>
        <v>2</v>
      </c>
      <c r="P75" s="238">
        <f>'Core Indicators'!DZ75</f>
        <v>2</v>
      </c>
      <c r="Q75" s="238">
        <f>'Core Indicators'!EH75</f>
        <v>2</v>
      </c>
      <c r="R75" s="238">
        <f>'Core Indicators'!EP75</f>
        <v>2</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MMR004</v>
      </c>
      <c r="B76" s="190">
        <f t="shared" si="30"/>
        <v>1.8</v>
      </c>
      <c r="C76" s="191">
        <f t="shared" si="31"/>
        <v>0</v>
      </c>
      <c r="D76" s="237">
        <f t="shared" si="32"/>
        <v>2</v>
      </c>
      <c r="E76" s="236">
        <f>'Core Indicators'!R76</f>
        <v>1</v>
      </c>
      <c r="F76" s="236">
        <f>'Core Indicators'!Z76</f>
        <v>2</v>
      </c>
      <c r="G76" s="191">
        <f t="shared" si="33"/>
        <v>1.5</v>
      </c>
      <c r="H76" s="236">
        <f>'Core Indicators'!AH76</f>
        <v>2</v>
      </c>
      <c r="I76" s="236">
        <f>'Core Indicators'!AP76</f>
        <v>2</v>
      </c>
      <c r="J76" s="236">
        <f>'Core Indicators'!BN76</f>
        <v>3</v>
      </c>
      <c r="K76" s="236">
        <f t="shared" si="34"/>
        <v>2.5</v>
      </c>
      <c r="L76" s="190">
        <f t="shared" si="35"/>
        <v>2.2999999999999998</v>
      </c>
      <c r="M76" s="237">
        <f t="shared" si="36"/>
        <v>2</v>
      </c>
      <c r="N76" s="238">
        <f>'Core Indicators'!DJ76</f>
        <v>2</v>
      </c>
      <c r="O76" s="238">
        <f>'Core Indicators'!DR76</f>
        <v>2</v>
      </c>
      <c r="P76" s="238">
        <f>'Core Indicators'!DZ76</f>
        <v>2</v>
      </c>
      <c r="Q76" s="238">
        <f>'Core Indicators'!EH76</f>
        <v>2</v>
      </c>
      <c r="R76" s="238">
        <f>'Core Indicators'!EP76</f>
        <v>2</v>
      </c>
      <c r="S76" s="191">
        <f t="shared" si="37"/>
        <v>1.4</v>
      </c>
      <c r="T76" s="191">
        <f t="shared" si="38"/>
        <v>1.3333333333333333</v>
      </c>
      <c r="U76" s="236">
        <v>1</v>
      </c>
      <c r="V76" s="236">
        <v>1</v>
      </c>
      <c r="W76" s="236">
        <f>'Core Indicators'!EX76</f>
        <v>3</v>
      </c>
      <c r="X76" s="191">
        <f t="shared" si="39"/>
        <v>2</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MNG002</v>
      </c>
      <c r="B77" s="190">
        <f t="shared" si="30"/>
        <v>1.7</v>
      </c>
      <c r="C77" s="191">
        <f t="shared" si="31"/>
        <v>3</v>
      </c>
      <c r="D77" s="237">
        <f t="shared" si="32"/>
        <v>1.8</v>
      </c>
      <c r="E77" s="236">
        <f>'Core Indicators'!R77</f>
        <v>1</v>
      </c>
      <c r="F77" s="236">
        <f>'Core Indicators'!Z77</f>
        <v>2</v>
      </c>
      <c r="G77" s="191">
        <f t="shared" si="33"/>
        <v>1.5</v>
      </c>
      <c r="H77" s="236">
        <f>'Core Indicators'!AH77</f>
        <v>2</v>
      </c>
      <c r="I77" s="236" t="str">
        <f>'Core Indicators'!AP77</f>
        <v>x</v>
      </c>
      <c r="J77" s="236" t="str">
        <f>'Core Indicators'!BN77</f>
        <v>x</v>
      </c>
      <c r="K77" s="236" t="str">
        <f t="shared" si="34"/>
        <v>x</v>
      </c>
      <c r="L77" s="190">
        <f t="shared" si="35"/>
        <v>2</v>
      </c>
      <c r="M77" s="237">
        <f t="shared" si="36"/>
        <v>2</v>
      </c>
      <c r="N77" s="238">
        <f>'Core Indicators'!DJ77</f>
        <v>2</v>
      </c>
      <c r="O77" s="238">
        <f>'Core Indicators'!DR77</f>
        <v>2</v>
      </c>
      <c r="P77" s="238">
        <f>'Core Indicators'!DZ77</f>
        <v>2</v>
      </c>
      <c r="Q77" s="238">
        <f>'Core Indicators'!EH77</f>
        <v>2</v>
      </c>
      <c r="R77" s="238" t="str">
        <f>'Core Indicators'!EP77</f>
        <v>x</v>
      </c>
      <c r="S77" s="191">
        <f t="shared" si="37"/>
        <v>1.3</v>
      </c>
      <c r="T77" s="191">
        <f t="shared" si="38"/>
        <v>1</v>
      </c>
      <c r="U77" s="236">
        <v>1</v>
      </c>
      <c r="V77" s="236">
        <v>1</v>
      </c>
      <c r="W77" s="236" t="str">
        <f>'Core Indicators'!EX77</f>
        <v>x</v>
      </c>
      <c r="X77" s="191">
        <f t="shared" si="39"/>
        <v>1</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MOZ001</v>
      </c>
      <c r="B78" s="190">
        <f t="shared" si="30"/>
        <v>2</v>
      </c>
      <c r="C78" s="191">
        <f t="shared" si="31"/>
        <v>0</v>
      </c>
      <c r="D78" s="237">
        <f t="shared" si="32"/>
        <v>2</v>
      </c>
      <c r="E78" s="236">
        <f>'Core Indicators'!R78</f>
        <v>2</v>
      </c>
      <c r="F78" s="236">
        <f>'Core Indicators'!Z78</f>
        <v>2</v>
      </c>
      <c r="G78" s="191">
        <f t="shared" si="33"/>
        <v>2</v>
      </c>
      <c r="H78" s="236">
        <f>'Core Indicators'!AH78</f>
        <v>2</v>
      </c>
      <c r="I78" s="236">
        <f>'Core Indicators'!AP78</f>
        <v>2</v>
      </c>
      <c r="J78" s="236">
        <f>'Core Indicators'!BN78</f>
        <v>2</v>
      </c>
      <c r="K78" s="236">
        <f t="shared" si="34"/>
        <v>2</v>
      </c>
      <c r="L78" s="190">
        <f t="shared" si="35"/>
        <v>2</v>
      </c>
      <c r="M78" s="237">
        <f t="shared" si="36"/>
        <v>2.2000000000000002</v>
      </c>
      <c r="N78" s="238">
        <f>'Core Indicators'!DJ78</f>
        <v>2</v>
      </c>
      <c r="O78" s="238">
        <f>'Core Indicators'!DR78</f>
        <v>2</v>
      </c>
      <c r="P78" s="238">
        <f>'Core Indicators'!DZ78</f>
        <v>2</v>
      </c>
      <c r="Q78" s="238">
        <f>'Core Indicators'!EH78</f>
        <v>2</v>
      </c>
      <c r="R78" s="238">
        <f>'Core Indicators'!EP78</f>
        <v>3</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MOZ004</v>
      </c>
      <c r="B79" s="190">
        <f t="shared" si="30"/>
        <v>2.2000000000000002</v>
      </c>
      <c r="C79" s="191">
        <f t="shared" si="31"/>
        <v>0</v>
      </c>
      <c r="D79" s="237">
        <f t="shared" si="32"/>
        <v>2.2000000000000002</v>
      </c>
      <c r="E79" s="236">
        <f>'Core Indicators'!R79</f>
        <v>2</v>
      </c>
      <c r="F79" s="236">
        <f>'Core Indicators'!Z79</f>
        <v>3</v>
      </c>
      <c r="G79" s="191">
        <f t="shared" si="33"/>
        <v>2.5</v>
      </c>
      <c r="H79" s="236">
        <f>'Core Indicators'!AH79</f>
        <v>2</v>
      </c>
      <c r="I79" s="236">
        <f>'Core Indicators'!AP79</f>
        <v>2</v>
      </c>
      <c r="J79" s="236">
        <f>'Core Indicators'!BN79</f>
        <v>2</v>
      </c>
      <c r="K79" s="236">
        <f t="shared" si="34"/>
        <v>2</v>
      </c>
      <c r="L79" s="190">
        <f t="shared" si="35"/>
        <v>2</v>
      </c>
      <c r="M79" s="237">
        <f t="shared" si="36"/>
        <v>2.6</v>
      </c>
      <c r="N79" s="238">
        <f>'Core Indicators'!DJ79</f>
        <v>2</v>
      </c>
      <c r="O79" s="238">
        <f>'Core Indicators'!DR79</f>
        <v>2</v>
      </c>
      <c r="P79" s="238">
        <f>'Core Indicators'!DZ79</f>
        <v>3</v>
      </c>
      <c r="Q79" s="238">
        <f>'Core Indicators'!EH79</f>
        <v>3</v>
      </c>
      <c r="R79" s="238">
        <f>'Core Indicators'!EP79</f>
        <v>3</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MOZ009</v>
      </c>
      <c r="B80" s="190">
        <f t="shared" si="30"/>
        <v>1.9</v>
      </c>
      <c r="C80" s="191">
        <f t="shared" si="31"/>
        <v>0</v>
      </c>
      <c r="D80" s="237">
        <f t="shared" si="32"/>
        <v>2</v>
      </c>
      <c r="E80" s="236">
        <f>'Core Indicators'!R80</f>
        <v>2</v>
      </c>
      <c r="F80" s="236">
        <f>'Core Indicators'!Z80</f>
        <v>2</v>
      </c>
      <c r="G80" s="191">
        <f t="shared" si="33"/>
        <v>2</v>
      </c>
      <c r="H80" s="236">
        <f>'Core Indicators'!AH80</f>
        <v>2</v>
      </c>
      <c r="I80" s="236">
        <f>'Core Indicators'!AP80</f>
        <v>2</v>
      </c>
      <c r="J80" s="236">
        <f>'Core Indicators'!BN80</f>
        <v>2</v>
      </c>
      <c r="K80" s="236">
        <f t="shared" si="34"/>
        <v>2</v>
      </c>
      <c r="L80" s="190">
        <f t="shared" si="35"/>
        <v>2</v>
      </c>
      <c r="M80" s="237">
        <f t="shared" si="36"/>
        <v>2</v>
      </c>
      <c r="N80" s="238">
        <f>'Core Indicators'!DJ80</f>
        <v>2</v>
      </c>
      <c r="O80" s="238">
        <f>'Core Indicators'!DR80</f>
        <v>2</v>
      </c>
      <c r="P80" s="238">
        <f>'Core Indicators'!DZ80</f>
        <v>2</v>
      </c>
      <c r="Q80" s="238">
        <f>'Core Indicators'!EH80</f>
        <v>2</v>
      </c>
      <c r="R80" s="238">
        <f>'Core Indicators'!EP80</f>
        <v>2</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MOZ010</v>
      </c>
      <c r="B81" s="190">
        <f t="shared" si="30"/>
        <v>1.9</v>
      </c>
      <c r="C81" s="191">
        <f t="shared" si="31"/>
        <v>0</v>
      </c>
      <c r="D81" s="237">
        <f t="shared" si="32"/>
        <v>2</v>
      </c>
      <c r="E81" s="236">
        <f>'Core Indicators'!R81</f>
        <v>2</v>
      </c>
      <c r="F81" s="236">
        <f>'Core Indicators'!Z81</f>
        <v>2</v>
      </c>
      <c r="G81" s="191">
        <f t="shared" si="33"/>
        <v>2</v>
      </c>
      <c r="H81" s="236">
        <f>'Core Indicators'!AH81</f>
        <v>2</v>
      </c>
      <c r="I81" s="236">
        <f>'Core Indicators'!AP81</f>
        <v>2</v>
      </c>
      <c r="J81" s="236">
        <f>'Core Indicators'!BN81</f>
        <v>2</v>
      </c>
      <c r="K81" s="236">
        <f t="shared" si="34"/>
        <v>2</v>
      </c>
      <c r="L81" s="190">
        <f t="shared" si="35"/>
        <v>2</v>
      </c>
      <c r="M81" s="237">
        <f t="shared" si="36"/>
        <v>2</v>
      </c>
      <c r="N81" s="238">
        <f>'Core Indicators'!DJ81</f>
        <v>2</v>
      </c>
      <c r="O81" s="238">
        <f>'Core Indicators'!DR81</f>
        <v>2</v>
      </c>
      <c r="P81" s="238">
        <f>'Core Indicators'!DZ81</f>
        <v>2</v>
      </c>
      <c r="Q81" s="238">
        <f>'Core Indicators'!EH81</f>
        <v>2</v>
      </c>
      <c r="R81" s="238">
        <f>'Core Indicators'!EP81</f>
        <v>2</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MRT002</v>
      </c>
      <c r="B82" s="190">
        <f t="shared" si="30"/>
        <v>1.6</v>
      </c>
      <c r="C82" s="191">
        <f t="shared" si="31"/>
        <v>0</v>
      </c>
      <c r="D82" s="237">
        <f t="shared" si="32"/>
        <v>1.9</v>
      </c>
      <c r="E82" s="236">
        <f>'Core Indicators'!R82</f>
        <v>2</v>
      </c>
      <c r="F82" s="236">
        <f>'Core Indicators'!Z82</f>
        <v>2</v>
      </c>
      <c r="G82" s="191">
        <f t="shared" si="33"/>
        <v>2</v>
      </c>
      <c r="H82" s="236">
        <f>'Core Indicators'!AH82</f>
        <v>2</v>
      </c>
      <c r="I82" s="236">
        <f>'Core Indicators'!AP82</f>
        <v>1</v>
      </c>
      <c r="J82" s="236">
        <f>'Core Indicators'!BN82</f>
        <v>2</v>
      </c>
      <c r="K82" s="236">
        <f t="shared" si="34"/>
        <v>1.5</v>
      </c>
      <c r="L82" s="190">
        <f t="shared" si="35"/>
        <v>1.8</v>
      </c>
      <c r="M82" s="237">
        <f t="shared" si="36"/>
        <v>1.4</v>
      </c>
      <c r="N82" s="238">
        <f>'Core Indicators'!DJ82</f>
        <v>2</v>
      </c>
      <c r="O82" s="238">
        <f>'Core Indicators'!DR82</f>
        <v>2</v>
      </c>
      <c r="P82" s="238">
        <f>'Core Indicators'!DZ82</f>
        <v>1</v>
      </c>
      <c r="Q82" s="238">
        <f>'Core Indicators'!EH82</f>
        <v>1</v>
      </c>
      <c r="R82" s="238">
        <f>'Core Indicators'!EP82</f>
        <v>1</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MRT003</v>
      </c>
      <c r="B83" s="190">
        <f t="shared" si="30"/>
        <v>1.3</v>
      </c>
      <c r="C83" s="191">
        <f t="shared" si="31"/>
        <v>1</v>
      </c>
      <c r="D83" s="237">
        <f t="shared" si="32"/>
        <v>1.5</v>
      </c>
      <c r="E83" s="236">
        <f>'Core Indicators'!R83</f>
        <v>2</v>
      </c>
      <c r="F83" s="236">
        <f>'Core Indicators'!Z83</f>
        <v>1</v>
      </c>
      <c r="G83" s="191">
        <f t="shared" si="33"/>
        <v>1.5</v>
      </c>
      <c r="H83" s="236">
        <f>'Core Indicators'!AH83</f>
        <v>1</v>
      </c>
      <c r="I83" s="236" t="str">
        <f>'Core Indicators'!AP83</f>
        <v>x</v>
      </c>
      <c r="J83" s="236">
        <f>'Core Indicators'!BN83</f>
        <v>2</v>
      </c>
      <c r="K83" s="236">
        <f t="shared" si="34"/>
        <v>2</v>
      </c>
      <c r="L83" s="190">
        <f t="shared" si="35"/>
        <v>1.5</v>
      </c>
      <c r="M83" s="237">
        <f t="shared" si="36"/>
        <v>1</v>
      </c>
      <c r="N83" s="238">
        <f>'Core Indicators'!DJ83</f>
        <v>1</v>
      </c>
      <c r="O83" s="238">
        <f>'Core Indicators'!DR83</f>
        <v>1</v>
      </c>
      <c r="P83" s="238">
        <f>'Core Indicators'!DZ83</f>
        <v>1</v>
      </c>
      <c r="Q83" s="238">
        <f>'Core Indicators'!EH83</f>
        <v>1</v>
      </c>
      <c r="R83" s="238">
        <f>'Core Indicators'!EP83</f>
        <v>1</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MWI002</v>
      </c>
      <c r="B84" s="190">
        <f t="shared" si="30"/>
        <v>1.4</v>
      </c>
      <c r="C84" s="191">
        <f t="shared" si="31"/>
        <v>0</v>
      </c>
      <c r="D84" s="237">
        <f t="shared" si="32"/>
        <v>1.4</v>
      </c>
      <c r="E84" s="236">
        <f>'Core Indicators'!R84</f>
        <v>1</v>
      </c>
      <c r="F84" s="236">
        <f>'Core Indicators'!Z84</f>
        <v>2</v>
      </c>
      <c r="G84" s="191">
        <f t="shared" si="33"/>
        <v>1.5</v>
      </c>
      <c r="H84" s="236">
        <f>'Core Indicators'!AH84</f>
        <v>1</v>
      </c>
      <c r="I84" s="236">
        <f>'Core Indicators'!AP84</f>
        <v>1</v>
      </c>
      <c r="J84" s="236">
        <f>'Core Indicators'!BN84</f>
        <v>2</v>
      </c>
      <c r="K84" s="236">
        <f t="shared" si="34"/>
        <v>1.5</v>
      </c>
      <c r="L84" s="190">
        <f t="shared" si="35"/>
        <v>1.3</v>
      </c>
      <c r="M84" s="237">
        <f t="shared" si="36"/>
        <v>1.2</v>
      </c>
      <c r="N84" s="238">
        <f>'Core Indicators'!DJ84</f>
        <v>2</v>
      </c>
      <c r="O84" s="238">
        <f>'Core Indicators'!DR84</f>
        <v>1</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MWI005</v>
      </c>
      <c r="B85" s="190">
        <f t="shared" si="30"/>
        <v>1.2</v>
      </c>
      <c r="C85" s="191">
        <f t="shared" si="31"/>
        <v>0</v>
      </c>
      <c r="D85" s="237">
        <f t="shared" si="32"/>
        <v>1.2</v>
      </c>
      <c r="E85" s="236">
        <f>'Core Indicators'!R85</f>
        <v>1</v>
      </c>
      <c r="F85" s="236">
        <f>'Core Indicators'!Z85</f>
        <v>2</v>
      </c>
      <c r="G85" s="191">
        <f t="shared" si="33"/>
        <v>1.5</v>
      </c>
      <c r="H85" s="236">
        <f>'Core Indicators'!AH85</f>
        <v>1</v>
      </c>
      <c r="I85" s="236">
        <f>'Core Indicators'!AP85</f>
        <v>1</v>
      </c>
      <c r="J85" s="236">
        <f>'Core Indicators'!BN85</f>
        <v>1</v>
      </c>
      <c r="K85" s="236">
        <f t="shared" si="34"/>
        <v>1</v>
      </c>
      <c r="L85" s="190">
        <f t="shared" si="35"/>
        <v>1</v>
      </c>
      <c r="M85" s="237">
        <f t="shared" si="36"/>
        <v>1.2</v>
      </c>
      <c r="N85" s="238">
        <f>'Core Indicators'!DJ85</f>
        <v>2</v>
      </c>
      <c r="O85" s="238">
        <f>'Core Indicators'!DR85</f>
        <v>1</v>
      </c>
      <c r="P85" s="238">
        <f>'Core Indicators'!DZ85</f>
        <v>1</v>
      </c>
      <c r="Q85" s="238">
        <f>'Core Indicators'!EH85</f>
        <v>1</v>
      </c>
      <c r="R85" s="238">
        <f>'Core Indicators'!EP85</f>
        <v>1</v>
      </c>
      <c r="S85" s="191">
        <f t="shared" si="37"/>
        <v>1.3</v>
      </c>
      <c r="T85" s="191">
        <f t="shared" si="38"/>
        <v>1.1666666666666667</v>
      </c>
      <c r="U85" s="236">
        <v>1</v>
      </c>
      <c r="V85" s="236">
        <v>1</v>
      </c>
      <c r="W85" s="236">
        <f>'Core Indicators'!EX85</f>
        <v>2</v>
      </c>
      <c r="X85" s="191">
        <f t="shared" si="39"/>
        <v>1.5</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MYS001</v>
      </c>
      <c r="B86" s="190">
        <f t="shared" si="30"/>
        <v>2.1</v>
      </c>
      <c r="C86" s="191">
        <f t="shared" si="31"/>
        <v>0</v>
      </c>
      <c r="D86" s="237">
        <f t="shared" si="32"/>
        <v>2.9</v>
      </c>
      <c r="E86" s="236">
        <f>'Core Indicators'!R86</f>
        <v>3</v>
      </c>
      <c r="F86" s="236">
        <f>'Core Indicators'!Z86</f>
        <v>3</v>
      </c>
      <c r="G86" s="191">
        <f t="shared" si="33"/>
        <v>3</v>
      </c>
      <c r="H86" s="236">
        <f>'Core Indicators'!AH86</f>
        <v>3</v>
      </c>
      <c r="I86" s="236">
        <f>'Core Indicators'!AP86</f>
        <v>2</v>
      </c>
      <c r="J86" s="236">
        <f>'Core Indicators'!BN86</f>
        <v>3</v>
      </c>
      <c r="K86" s="236">
        <f t="shared" si="34"/>
        <v>2.5</v>
      </c>
      <c r="L86" s="190">
        <f t="shared" si="35"/>
        <v>2.8</v>
      </c>
      <c r="M86" s="237">
        <f t="shared" si="36"/>
        <v>2</v>
      </c>
      <c r="N86" s="238">
        <f>'Core Indicators'!DJ86</f>
        <v>2</v>
      </c>
      <c r="O86" s="238">
        <f>'Core Indicators'!DR86</f>
        <v>2</v>
      </c>
      <c r="P86" s="238">
        <f>'Core Indicators'!DZ86</f>
        <v>2</v>
      </c>
      <c r="Q86" s="238">
        <f>'Core Indicators'!EH86</f>
        <v>2</v>
      </c>
      <c r="R86" s="238">
        <f>'Core Indicators'!EP86</f>
        <v>2</v>
      </c>
      <c r="S86" s="191">
        <f t="shared" si="37"/>
        <v>1.7</v>
      </c>
      <c r="T86" s="191">
        <f t="shared" si="38"/>
        <v>1.3333333333333333</v>
      </c>
      <c r="U86" s="236">
        <v>1</v>
      </c>
      <c r="V86" s="236">
        <v>1</v>
      </c>
      <c r="W86" s="236">
        <f>'Core Indicators'!EX86</f>
        <v>3</v>
      </c>
      <c r="X86" s="191">
        <f t="shared" si="39"/>
        <v>2</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NAM002</v>
      </c>
      <c r="B87" s="190">
        <f t="shared" si="30"/>
        <v>1.2</v>
      </c>
      <c r="C87" s="191">
        <f t="shared" si="31"/>
        <v>1</v>
      </c>
      <c r="D87" s="237">
        <f t="shared" si="32"/>
        <v>1.5</v>
      </c>
      <c r="E87" s="236">
        <f>'Core Indicators'!R87</f>
        <v>2</v>
      </c>
      <c r="F87" s="236">
        <f>'Core Indicators'!Z87</f>
        <v>1</v>
      </c>
      <c r="G87" s="191">
        <f t="shared" si="33"/>
        <v>1.5</v>
      </c>
      <c r="H87" s="236">
        <f>'Core Indicators'!AH87</f>
        <v>1</v>
      </c>
      <c r="I87" s="236" t="str">
        <f>'Core Indicators'!AP87</f>
        <v>x</v>
      </c>
      <c r="J87" s="236">
        <f>'Core Indicators'!BN87</f>
        <v>2</v>
      </c>
      <c r="K87" s="236">
        <f t="shared" si="34"/>
        <v>2</v>
      </c>
      <c r="L87" s="190">
        <f t="shared" si="35"/>
        <v>1.5</v>
      </c>
      <c r="M87" s="237">
        <f t="shared" si="36"/>
        <v>1</v>
      </c>
      <c r="N87" s="238">
        <f>'Core Indicators'!DJ87</f>
        <v>1</v>
      </c>
      <c r="O87" s="238">
        <f>'Core Indicators'!DR87</f>
        <v>1</v>
      </c>
      <c r="P87" s="238">
        <f>'Core Indicators'!DZ87</f>
        <v>1</v>
      </c>
      <c r="Q87" s="238">
        <f>'Core Indicators'!EH87</f>
        <v>1</v>
      </c>
      <c r="R87" s="238">
        <f>'Core Indicators'!EP87</f>
        <v>1</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NER001</v>
      </c>
      <c r="B88" s="190">
        <f t="shared" si="30"/>
        <v>1.2</v>
      </c>
      <c r="C88" s="191">
        <f t="shared" si="31"/>
        <v>0</v>
      </c>
      <c r="D88" s="237">
        <f t="shared" si="32"/>
        <v>1.4</v>
      </c>
      <c r="E88" s="236">
        <f>'Core Indicators'!R88</f>
        <v>3</v>
      </c>
      <c r="F88" s="236">
        <f>'Core Indicators'!Z88</f>
        <v>1</v>
      </c>
      <c r="G88" s="191">
        <f t="shared" si="33"/>
        <v>2.1</v>
      </c>
      <c r="H88" s="236">
        <f>'Core Indicators'!AH88</f>
        <v>1</v>
      </c>
      <c r="I88" s="236">
        <f>'Core Indicators'!AP88</f>
        <v>1</v>
      </c>
      <c r="J88" s="236">
        <f>'Core Indicators'!BN88</f>
        <v>1</v>
      </c>
      <c r="K88" s="236">
        <f t="shared" si="34"/>
        <v>1</v>
      </c>
      <c r="L88" s="190">
        <f t="shared" si="35"/>
        <v>1</v>
      </c>
      <c r="M88" s="237">
        <f t="shared" si="36"/>
        <v>1</v>
      </c>
      <c r="N88" s="238">
        <f>'Core Indicators'!DJ88</f>
        <v>1</v>
      </c>
      <c r="O88" s="238">
        <f>'Core Indicators'!DR88</f>
        <v>1</v>
      </c>
      <c r="P88" s="238">
        <f>'Core Indicators'!DZ88</f>
        <v>1</v>
      </c>
      <c r="Q88" s="238">
        <f>'Core Indicators'!EH88</f>
        <v>1</v>
      </c>
      <c r="R88" s="238">
        <f>'Core Indicators'!EP88</f>
        <v>1</v>
      </c>
      <c r="S88" s="191">
        <f t="shared" si="37"/>
        <v>1.3</v>
      </c>
      <c r="T88" s="191">
        <f t="shared" si="38"/>
        <v>1</v>
      </c>
      <c r="U88" s="236">
        <v>1</v>
      </c>
      <c r="V88" s="236">
        <v>1</v>
      </c>
      <c r="W88" s="236">
        <f>'Core Indicators'!EX88</f>
        <v>1</v>
      </c>
      <c r="X88" s="191">
        <f t="shared" si="39"/>
        <v>1</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NER002</v>
      </c>
      <c r="B89" s="190">
        <f t="shared" si="30"/>
        <v>1.1000000000000001</v>
      </c>
      <c r="C89" s="191">
        <f t="shared" si="31"/>
        <v>0</v>
      </c>
      <c r="D89" s="237">
        <f t="shared" si="32"/>
        <v>1</v>
      </c>
      <c r="E89" s="236">
        <f>'Core Indicators'!R89</f>
        <v>1</v>
      </c>
      <c r="F89" s="236">
        <f>'Core Indicators'!Z89</f>
        <v>1</v>
      </c>
      <c r="G89" s="191">
        <f t="shared" si="33"/>
        <v>1</v>
      </c>
      <c r="H89" s="236">
        <f>'Core Indicators'!AH89</f>
        <v>1</v>
      </c>
      <c r="I89" s="236">
        <f>'Core Indicators'!AP89</f>
        <v>1</v>
      </c>
      <c r="J89" s="236">
        <f>'Core Indicators'!BN89</f>
        <v>1</v>
      </c>
      <c r="K89" s="236">
        <f t="shared" si="34"/>
        <v>1</v>
      </c>
      <c r="L89" s="190">
        <f t="shared" si="35"/>
        <v>1</v>
      </c>
      <c r="M89" s="237">
        <f t="shared" si="36"/>
        <v>1</v>
      </c>
      <c r="N89" s="238">
        <f>'Core Indicators'!DJ89</f>
        <v>1</v>
      </c>
      <c r="O89" s="238">
        <f>'Core Indicators'!DR89</f>
        <v>1</v>
      </c>
      <c r="P89" s="238">
        <f>'Core Indicators'!DZ89</f>
        <v>1</v>
      </c>
      <c r="Q89" s="238">
        <f>'Core Indicators'!EH89</f>
        <v>1</v>
      </c>
      <c r="R89" s="238">
        <f>'Core Indicators'!EP89</f>
        <v>1</v>
      </c>
      <c r="S89" s="191">
        <f t="shared" si="37"/>
        <v>1.3</v>
      </c>
      <c r="T89" s="191">
        <f t="shared" si="38"/>
        <v>1</v>
      </c>
      <c r="U89" s="236">
        <v>1</v>
      </c>
      <c r="V89" s="236">
        <v>1</v>
      </c>
      <c r="W89" s="236">
        <f>'Core Indicators'!EX89</f>
        <v>1</v>
      </c>
      <c r="X89" s="191">
        <f t="shared" si="39"/>
        <v>1</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NER003</v>
      </c>
      <c r="B90" s="190">
        <f t="shared" si="30"/>
        <v>1.4</v>
      </c>
      <c r="C90" s="191">
        <f t="shared" si="31"/>
        <v>0</v>
      </c>
      <c r="D90" s="237">
        <f t="shared" si="32"/>
        <v>1.7</v>
      </c>
      <c r="E90" s="236">
        <f>'Core Indicators'!R90</f>
        <v>2</v>
      </c>
      <c r="F90" s="236">
        <f>'Core Indicators'!Z90</f>
        <v>2</v>
      </c>
      <c r="G90" s="191">
        <f t="shared" si="33"/>
        <v>2</v>
      </c>
      <c r="H90" s="236">
        <f>'Core Indicators'!AH90</f>
        <v>2</v>
      </c>
      <c r="I90" s="236">
        <f>'Core Indicators'!AP90</f>
        <v>1</v>
      </c>
      <c r="J90" s="236">
        <f>'Core Indicators'!BN90</f>
        <v>1</v>
      </c>
      <c r="K90" s="236">
        <f t="shared" si="34"/>
        <v>1</v>
      </c>
      <c r="L90" s="190">
        <f t="shared" si="35"/>
        <v>1.5</v>
      </c>
      <c r="M90" s="237">
        <f t="shared" si="36"/>
        <v>1.2</v>
      </c>
      <c r="N90" s="238">
        <f>'Core Indicators'!DJ90</f>
        <v>2</v>
      </c>
      <c r="O90" s="238">
        <f>'Core Indicators'!DR90</f>
        <v>1</v>
      </c>
      <c r="P90" s="238">
        <f>'Core Indicators'!DZ90</f>
        <v>1</v>
      </c>
      <c r="Q90" s="238">
        <f>'Core Indicators'!EH90</f>
        <v>1</v>
      </c>
      <c r="R90" s="238">
        <f>'Core Indicators'!EP90</f>
        <v>1</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NER004</v>
      </c>
      <c r="B91" s="190">
        <f t="shared" si="30"/>
        <v>1.7</v>
      </c>
      <c r="C91" s="191">
        <f t="shared" si="31"/>
        <v>0</v>
      </c>
      <c r="D91" s="237">
        <f t="shared" si="32"/>
        <v>1.7</v>
      </c>
      <c r="E91" s="236">
        <f>'Core Indicators'!R91</f>
        <v>2</v>
      </c>
      <c r="F91" s="236">
        <f>'Core Indicators'!Z91</f>
        <v>2</v>
      </c>
      <c r="G91" s="191">
        <f t="shared" si="33"/>
        <v>2</v>
      </c>
      <c r="H91" s="236">
        <f>'Core Indicators'!AH91</f>
        <v>2</v>
      </c>
      <c r="I91" s="236">
        <f>'Core Indicators'!AP91</f>
        <v>1</v>
      </c>
      <c r="J91" s="236">
        <f>'Core Indicators'!BN91</f>
        <v>1</v>
      </c>
      <c r="K91" s="236">
        <f t="shared" si="34"/>
        <v>1</v>
      </c>
      <c r="L91" s="190">
        <f t="shared" si="35"/>
        <v>1.5</v>
      </c>
      <c r="M91" s="237">
        <f t="shared" si="36"/>
        <v>2</v>
      </c>
      <c r="N91" s="238">
        <f>'Core Indicators'!DJ91</f>
        <v>2</v>
      </c>
      <c r="O91" s="238">
        <f>'Core Indicators'!DR91</f>
        <v>2</v>
      </c>
      <c r="P91" s="238">
        <f>'Core Indicators'!DZ91</f>
        <v>2</v>
      </c>
      <c r="Q91" s="238">
        <f>'Core Indicators'!EH91</f>
        <v>2</v>
      </c>
      <c r="R91" s="238">
        <f>'Core Indicators'!EP91</f>
        <v>2</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NGA001</v>
      </c>
      <c r="B92" s="190">
        <f t="shared" si="30"/>
        <v>2.5</v>
      </c>
      <c r="C92" s="191">
        <f t="shared" si="31"/>
        <v>0</v>
      </c>
      <c r="D92" s="237">
        <f t="shared" si="32"/>
        <v>2.6</v>
      </c>
      <c r="E92" s="236">
        <f>'Core Indicators'!R92</f>
        <v>2</v>
      </c>
      <c r="F92" s="236">
        <f>'Core Indicators'!Z92</f>
        <v>2</v>
      </c>
      <c r="G92" s="191">
        <f t="shared" si="33"/>
        <v>2</v>
      </c>
      <c r="H92" s="236">
        <f>'Core Indicators'!AH92</f>
        <v>3</v>
      </c>
      <c r="I92" s="236">
        <f>'Core Indicators'!AP92</f>
        <v>3</v>
      </c>
      <c r="J92" s="236">
        <f>'Core Indicators'!BN92</f>
        <v>2</v>
      </c>
      <c r="K92" s="236">
        <f t="shared" si="34"/>
        <v>2.5</v>
      </c>
      <c r="L92" s="190">
        <f t="shared" si="35"/>
        <v>2.8</v>
      </c>
      <c r="M92" s="237">
        <f t="shared" si="36"/>
        <v>3</v>
      </c>
      <c r="N92" s="238">
        <f>'Core Indicators'!DJ92</f>
        <v>3</v>
      </c>
      <c r="O92" s="238">
        <f>'Core Indicators'!DR92</f>
        <v>3</v>
      </c>
      <c r="P92" s="238">
        <f>'Core Indicators'!DZ92</f>
        <v>3</v>
      </c>
      <c r="Q92" s="238">
        <f>'Core Indicators'!EH92</f>
        <v>3</v>
      </c>
      <c r="R92" s="238">
        <f>'Core Indicators'!EP92</f>
        <v>3</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NGA003</v>
      </c>
      <c r="B93" s="190">
        <f t="shared" si="30"/>
        <v>2.5</v>
      </c>
      <c r="C93" s="191">
        <f t="shared" si="31"/>
        <v>0</v>
      </c>
      <c r="D93" s="237">
        <f t="shared" si="32"/>
        <v>2.6</v>
      </c>
      <c r="E93" s="236">
        <f>'Core Indicators'!R93</f>
        <v>2</v>
      </c>
      <c r="F93" s="236">
        <f>'Core Indicators'!Z93</f>
        <v>2</v>
      </c>
      <c r="G93" s="191">
        <f t="shared" si="33"/>
        <v>2</v>
      </c>
      <c r="H93" s="236">
        <f>'Core Indicators'!AH93</f>
        <v>3</v>
      </c>
      <c r="I93" s="236">
        <f>'Core Indicators'!AP93</f>
        <v>3</v>
      </c>
      <c r="J93" s="236">
        <f>'Core Indicators'!BN93</f>
        <v>2</v>
      </c>
      <c r="K93" s="236">
        <f t="shared" si="34"/>
        <v>2.5</v>
      </c>
      <c r="L93" s="190">
        <f t="shared" si="35"/>
        <v>2.8</v>
      </c>
      <c r="M93" s="237">
        <f t="shared" si="36"/>
        <v>3</v>
      </c>
      <c r="N93" s="238">
        <f>'Core Indicators'!DJ93</f>
        <v>3</v>
      </c>
      <c r="O93" s="238">
        <f>'Core Indicators'!DR93</f>
        <v>3</v>
      </c>
      <c r="P93" s="238">
        <f>'Core Indicators'!DZ93</f>
        <v>3</v>
      </c>
      <c r="Q93" s="238">
        <f>'Core Indicators'!EH93</f>
        <v>3</v>
      </c>
      <c r="R93" s="238">
        <f>'Core Indicators'!EP93</f>
        <v>3</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NGA004</v>
      </c>
      <c r="B94" s="190">
        <f t="shared" si="30"/>
        <v>1.9</v>
      </c>
      <c r="C94" s="191">
        <f t="shared" si="31"/>
        <v>1</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2</v>
      </c>
      <c r="N94" s="238">
        <f>'Core Indicators'!DJ94</f>
        <v>2</v>
      </c>
      <c r="O94" s="238">
        <f>'Core Indicators'!DR94</f>
        <v>2</v>
      </c>
      <c r="P94" s="238">
        <f>'Core Indicators'!DZ94</f>
        <v>2</v>
      </c>
      <c r="Q94" s="238">
        <f>'Core Indicators'!EH94</f>
        <v>2</v>
      </c>
      <c r="R94" s="238">
        <f>'Core Indicators'!EP94</f>
        <v>2</v>
      </c>
      <c r="S94" s="191">
        <f t="shared" si="37"/>
        <v>1.6</v>
      </c>
      <c r="T94" s="191">
        <f t="shared" si="38"/>
        <v>1.1666666666666667</v>
      </c>
      <c r="U94" s="236">
        <v>1</v>
      </c>
      <c r="V94" s="236">
        <v>1</v>
      </c>
      <c r="W94" s="236">
        <f>'Core Indicators'!EX94</f>
        <v>2</v>
      </c>
      <c r="X94" s="191">
        <f t="shared" si="39"/>
        <v>1.5</v>
      </c>
      <c r="Y94" s="236">
        <v>1</v>
      </c>
      <c r="Z94" s="191">
        <f t="shared" si="40"/>
        <v>2</v>
      </c>
      <c r="AA94" s="236" t="str">
        <f>'Core Indicators'!FF94</f>
        <v>x</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NGA007</v>
      </c>
      <c r="B95" s="190">
        <f t="shared" si="30"/>
        <v>2.4</v>
      </c>
      <c r="C95" s="191">
        <f t="shared" si="31"/>
        <v>0</v>
      </c>
      <c r="D95" s="237">
        <f t="shared" si="32"/>
        <v>2.6</v>
      </c>
      <c r="E95" s="236">
        <f>'Core Indicators'!R95</f>
        <v>2</v>
      </c>
      <c r="F95" s="236">
        <f>'Core Indicators'!Z95</f>
        <v>2</v>
      </c>
      <c r="G95" s="191">
        <f t="shared" si="33"/>
        <v>2</v>
      </c>
      <c r="H95" s="236">
        <f>'Core Indicators'!AH95</f>
        <v>3</v>
      </c>
      <c r="I95" s="236">
        <f>'Core Indicators'!AP95</f>
        <v>3</v>
      </c>
      <c r="J95" s="236">
        <f>'Core Indicators'!BN95</f>
        <v>2</v>
      </c>
      <c r="K95" s="236">
        <f t="shared" si="34"/>
        <v>2.5</v>
      </c>
      <c r="L95" s="190">
        <f t="shared" si="35"/>
        <v>2.8</v>
      </c>
      <c r="M95" s="237">
        <f t="shared" si="36"/>
        <v>3</v>
      </c>
      <c r="N95" s="238">
        <f>'Core Indicators'!DJ95</f>
        <v>3</v>
      </c>
      <c r="O95" s="238">
        <f>'Core Indicators'!DR95</f>
        <v>3</v>
      </c>
      <c r="P95" s="238">
        <f>'Core Indicators'!DZ95</f>
        <v>3</v>
      </c>
      <c r="Q95" s="238">
        <f>'Core Indicators'!EH95</f>
        <v>3</v>
      </c>
      <c r="R95" s="238">
        <f>'Core Indicators'!EP95</f>
        <v>3</v>
      </c>
      <c r="S95" s="191">
        <f t="shared" si="37"/>
        <v>1.3</v>
      </c>
      <c r="T95" s="191">
        <f t="shared" si="38"/>
        <v>1.1666666666666667</v>
      </c>
      <c r="U95" s="236">
        <v>1</v>
      </c>
      <c r="V95" s="236">
        <v>1</v>
      </c>
      <c r="W95" s="236">
        <f>'Core Indicators'!EX95</f>
        <v>2</v>
      </c>
      <c r="X95" s="191">
        <f t="shared" si="39"/>
        <v>1.5</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NGA008</v>
      </c>
      <c r="B96" s="190">
        <f t="shared" si="30"/>
        <v>1.9</v>
      </c>
      <c r="C96" s="191">
        <f t="shared" si="31"/>
        <v>1</v>
      </c>
      <c r="D96" s="237">
        <f t="shared" si="32"/>
        <v>2.2000000000000002</v>
      </c>
      <c r="E96" s="236">
        <f>'Core Indicators'!R96</f>
        <v>2</v>
      </c>
      <c r="F96" s="236">
        <f>'Core Indicators'!Z96</f>
        <v>3</v>
      </c>
      <c r="G96" s="191">
        <f t="shared" si="33"/>
        <v>2.5</v>
      </c>
      <c r="H96" s="236">
        <f>'Core Indicators'!AH96</f>
        <v>2</v>
      </c>
      <c r="I96" s="236">
        <f>'Core Indicators'!AP96</f>
        <v>2</v>
      </c>
      <c r="J96" s="236" t="str">
        <f>'Core Indicators'!BN96</f>
        <v>x</v>
      </c>
      <c r="K96" s="236">
        <f t="shared" si="34"/>
        <v>2</v>
      </c>
      <c r="L96" s="190">
        <f t="shared" si="35"/>
        <v>2</v>
      </c>
      <c r="M96" s="237">
        <f t="shared" si="36"/>
        <v>2</v>
      </c>
      <c r="N96" s="238">
        <f>'Core Indicators'!DJ96</f>
        <v>2</v>
      </c>
      <c r="O96" s="238">
        <f>'Core Indicators'!DR96</f>
        <v>2</v>
      </c>
      <c r="P96" s="238">
        <f>'Core Indicators'!DZ96</f>
        <v>2</v>
      </c>
      <c r="Q96" s="238" t="str">
        <f>'Core Indicators'!EH96</f>
        <v>x</v>
      </c>
      <c r="R96" s="238" t="str">
        <f>'Core Indicators'!EP96</f>
        <v>x</v>
      </c>
      <c r="S96" s="191">
        <f t="shared" si="37"/>
        <v>1.6</v>
      </c>
      <c r="T96" s="191">
        <f t="shared" si="38"/>
        <v>1.1666666666666667</v>
      </c>
      <c r="U96" s="236">
        <v>1</v>
      </c>
      <c r="V96" s="236">
        <v>1</v>
      </c>
      <c r="W96" s="236">
        <f>'Core Indicators'!EX96</f>
        <v>2</v>
      </c>
      <c r="X96" s="191">
        <f t="shared" si="39"/>
        <v>1.5</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NIC001</v>
      </c>
      <c r="B97" s="190">
        <f t="shared" si="30"/>
        <v>1.9</v>
      </c>
      <c r="C97" s="191">
        <f t="shared" si="31"/>
        <v>1</v>
      </c>
      <c r="D97" s="237">
        <f t="shared" si="32"/>
        <v>2</v>
      </c>
      <c r="E97" s="236">
        <f>'Core Indicators'!R97</f>
        <v>2</v>
      </c>
      <c r="F97" s="236">
        <f>'Core Indicators'!Z97</f>
        <v>2</v>
      </c>
      <c r="G97" s="191">
        <f t="shared" si="33"/>
        <v>2</v>
      </c>
      <c r="H97" s="236">
        <f>'Core Indicators'!AH97</f>
        <v>2</v>
      </c>
      <c r="I97" s="236">
        <f>'Core Indicators'!AP97</f>
        <v>2</v>
      </c>
      <c r="J97" s="236">
        <f>'Core Indicators'!BN97</f>
        <v>2</v>
      </c>
      <c r="K97" s="236">
        <f t="shared" si="34"/>
        <v>2</v>
      </c>
      <c r="L97" s="190">
        <f t="shared" si="35"/>
        <v>2</v>
      </c>
      <c r="M97" s="237">
        <f t="shared" si="36"/>
        <v>2</v>
      </c>
      <c r="N97" s="238">
        <f>'Core Indicators'!DJ97</f>
        <v>2</v>
      </c>
      <c r="O97" s="238">
        <f>'Core Indicators'!DR97</f>
        <v>2</v>
      </c>
      <c r="P97" s="238" t="str">
        <f>'Core Indicators'!DZ97</f>
        <v>x</v>
      </c>
      <c r="Q97" s="238" t="str">
        <f>'Core Indicators'!EH97</f>
        <v>x</v>
      </c>
      <c r="R97" s="238" t="str">
        <f>'Core Indicators'!EP97</f>
        <v>x</v>
      </c>
      <c r="S97" s="191">
        <f t="shared" si="37"/>
        <v>1.6</v>
      </c>
      <c r="T97" s="191">
        <f t="shared" si="38"/>
        <v>1.1666666666666667</v>
      </c>
      <c r="U97" s="236">
        <v>1</v>
      </c>
      <c r="V97" s="236">
        <v>1</v>
      </c>
      <c r="W97" s="236">
        <f>'Core Indicators'!EX97</f>
        <v>2</v>
      </c>
      <c r="X97" s="191">
        <f t="shared" si="39"/>
        <v>1.5</v>
      </c>
      <c r="Y97" s="236">
        <v>1</v>
      </c>
      <c r="Z97" s="191">
        <f t="shared" si="40"/>
        <v>2</v>
      </c>
      <c r="AA97" s="236" t="str">
        <f>'Core Indicators'!FF97</f>
        <v>x</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PAK001</v>
      </c>
      <c r="B98" s="190">
        <f t="shared" si="30"/>
        <v>1.7</v>
      </c>
      <c r="C98" s="191">
        <f t="shared" si="31"/>
        <v>0</v>
      </c>
      <c r="D98" s="237">
        <f t="shared" si="32"/>
        <v>1.8</v>
      </c>
      <c r="E98" s="236">
        <f>'Core Indicators'!R98</f>
        <v>1</v>
      </c>
      <c r="F98" s="236">
        <f>'Core Indicators'!Z98</f>
        <v>2</v>
      </c>
      <c r="G98" s="191">
        <f t="shared" si="33"/>
        <v>1.5</v>
      </c>
      <c r="H98" s="236">
        <f>'Core Indicators'!AH98</f>
        <v>2</v>
      </c>
      <c r="I98" s="236">
        <f>'Core Indicators'!AP98</f>
        <v>2</v>
      </c>
      <c r="J98" s="236">
        <f>'Core Indicators'!BN98</f>
        <v>2</v>
      </c>
      <c r="K98" s="236">
        <f t="shared" si="34"/>
        <v>2</v>
      </c>
      <c r="L98" s="190">
        <f t="shared" si="35"/>
        <v>2</v>
      </c>
      <c r="M98" s="237">
        <f t="shared" si="36"/>
        <v>2</v>
      </c>
      <c r="N98" s="238">
        <f>'Core Indicators'!DJ98</f>
        <v>2</v>
      </c>
      <c r="O98" s="238">
        <f>'Core Indicators'!DR98</f>
        <v>2</v>
      </c>
      <c r="P98" s="238">
        <f>'Core Indicators'!DZ98</f>
        <v>2</v>
      </c>
      <c r="Q98" s="238">
        <f>'Core Indicators'!EH98</f>
        <v>2</v>
      </c>
      <c r="R98" s="238">
        <f>'Core Indicators'!EP98</f>
        <v>2</v>
      </c>
      <c r="S98" s="191">
        <f t="shared" si="37"/>
        <v>1.3</v>
      </c>
      <c r="T98" s="191">
        <f t="shared" si="38"/>
        <v>1.1666666666666667</v>
      </c>
      <c r="U98" s="236">
        <v>1</v>
      </c>
      <c r="V98" s="236">
        <v>1</v>
      </c>
      <c r="W98" s="236">
        <f>'Core Indicators'!EX98</f>
        <v>2</v>
      </c>
      <c r="X98" s="191">
        <f t="shared" si="39"/>
        <v>1.5</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PAK004</v>
      </c>
      <c r="B99" s="190" t="str">
        <f t="shared" ref="B99:B130" si="45">IF(OR(M99="x",D99="x"),"x",ROUND((5-GEOMEAN(((5-D99)/5*4+1),((5-M99)/5*4+1),((5-M99)/5*4+1)))/4*3.5+S99*0.3,1))</f>
        <v>x</v>
      </c>
      <c r="C99" s="191">
        <f t="shared" ref="C99:C130" si="46">COUNTIF(E99:F99,"x")+COUNTIF(H99:I99,"x")+COUNTIF(J99:J99,"x")+COUNTIF(M99,"x")+COUNTIF(U99:W99,"x")+COUNTIF(Y99:AB99,"x")</f>
        <v>3</v>
      </c>
      <c r="D99" s="237">
        <f t="shared" ref="D99:D130" si="47">IF(OR(L99="x",G99="x"),"x",ROUND((5-GEOMEAN(((5-L99)/5*4+1),((5-L99)/5*4+1),((5-G99)/5*4+1)))/4*5,1))</f>
        <v>2.4</v>
      </c>
      <c r="E99" s="236">
        <f>'Core Indicators'!R99</f>
        <v>1</v>
      </c>
      <c r="F99" s="236">
        <f>'Core Indicators'!Z99</f>
        <v>1</v>
      </c>
      <c r="G99" s="191">
        <f t="shared" ref="G99:G130" si="48">IF(AND(F99="x",E99="x"),"x",IF(OR(F99="x",E99="x"),AVERAGE(E99,F99),ROUND((10-GEOMEAN(((10-E99)/10*9+1),((10-F99)/10*9+1)))/9*10,1)))</f>
        <v>1</v>
      </c>
      <c r="H99" s="236" t="str">
        <f>'Core Indicators'!AH99</f>
        <v>x</v>
      </c>
      <c r="I99" s="236" t="str">
        <f>'Core Indicators'!AP99</f>
        <v>x</v>
      </c>
      <c r="J99" s="236">
        <f>'Core Indicators'!BN99</f>
        <v>3</v>
      </c>
      <c r="K99" s="236">
        <f t="shared" ref="K99:K130" si="49">IF(AND(J99="x",I99="x"),"x",IF(OR(J99="x",I99="x"),AVERAGE(I99,J99),ROUND((10-GEOMEAN(((10-I99)/10*9+1),((10-J99)/10*9+1)))/9*10,1)))</f>
        <v>3</v>
      </c>
      <c r="L99" s="190">
        <f t="shared" ref="L99:L130" si="50">IF(AND(H99="x",K99="x"),"x",IF(OR(H99="x",K99="x"),AVERAGE(H99,K99),ROUND((10-GEOMEAN(((10-H99)/10*9+1),((10-K99)/10*9+1)))/9*10,1)))</f>
        <v>3</v>
      </c>
      <c r="M99" s="237" t="str">
        <f t="shared" ref="M99:M130" si="51">IF(N99="x","x",AVERAGE(N99:R99))</f>
        <v>x</v>
      </c>
      <c r="N99" s="238" t="str">
        <f>'Core Indicators'!DJ99</f>
        <v>x</v>
      </c>
      <c r="O99" s="238" t="str">
        <f>'Core Indicators'!DR99</f>
        <v>x</v>
      </c>
      <c r="P99" s="238" t="str">
        <f>'Core Indicators'!DZ99</f>
        <v>x</v>
      </c>
      <c r="Q99" s="238" t="str">
        <f>'Core Indicators'!EH99</f>
        <v>x</v>
      </c>
      <c r="R99" s="238" t="str">
        <f>'Core Indicators'!EP99</f>
        <v>x</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PAK005</v>
      </c>
      <c r="B100" s="190">
        <f t="shared" si="45"/>
        <v>1.9</v>
      </c>
      <c r="C100" s="191">
        <f t="shared" si="46"/>
        <v>0</v>
      </c>
      <c r="D100" s="237">
        <f t="shared" si="47"/>
        <v>2.2000000000000002</v>
      </c>
      <c r="E100" s="236">
        <f>'Core Indicators'!R100</f>
        <v>3</v>
      </c>
      <c r="F100" s="236">
        <f>'Core Indicators'!Z100</f>
        <v>3</v>
      </c>
      <c r="G100" s="191">
        <f t="shared" si="48"/>
        <v>3</v>
      </c>
      <c r="H100" s="236">
        <f>'Core Indicators'!AH100</f>
        <v>2</v>
      </c>
      <c r="I100" s="236">
        <f>'Core Indicators'!AP100</f>
        <v>1</v>
      </c>
      <c r="J100" s="236">
        <f>'Core Indicators'!BN100</f>
        <v>2</v>
      </c>
      <c r="K100" s="236">
        <f t="shared" si="49"/>
        <v>1.5</v>
      </c>
      <c r="L100" s="190">
        <f t="shared" si="50"/>
        <v>1.8</v>
      </c>
      <c r="M100" s="237">
        <f t="shared" si="51"/>
        <v>2</v>
      </c>
      <c r="N100" s="238">
        <f>'Core Indicators'!DJ100</f>
        <v>2</v>
      </c>
      <c r="O100" s="238">
        <f>'Core Indicators'!DR100</f>
        <v>2</v>
      </c>
      <c r="P100" s="238">
        <f>'Core Indicators'!DZ100</f>
        <v>2</v>
      </c>
      <c r="Q100" s="238">
        <f>'Core Indicators'!EH100</f>
        <v>2</v>
      </c>
      <c r="R100" s="238">
        <f>'Core Indicators'!EP100</f>
        <v>2</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PAN002</v>
      </c>
      <c r="B101" s="190">
        <f t="shared" si="45"/>
        <v>2</v>
      </c>
      <c r="C101" s="191">
        <f t="shared" si="46"/>
        <v>0</v>
      </c>
      <c r="D101" s="237">
        <f t="shared" si="47"/>
        <v>2.2000000000000002</v>
      </c>
      <c r="E101" s="236">
        <f>'Core Indicators'!R101</f>
        <v>2</v>
      </c>
      <c r="F101" s="236">
        <f>'Core Indicators'!Z101</f>
        <v>2</v>
      </c>
      <c r="G101" s="191">
        <f t="shared" si="48"/>
        <v>2</v>
      </c>
      <c r="H101" s="236">
        <f>'Core Indicators'!AH101</f>
        <v>2</v>
      </c>
      <c r="I101" s="236">
        <f>'Core Indicators'!AP101</f>
        <v>2</v>
      </c>
      <c r="J101" s="236">
        <f>'Core Indicators'!BN101</f>
        <v>3</v>
      </c>
      <c r="K101" s="236">
        <f t="shared" si="49"/>
        <v>2.5</v>
      </c>
      <c r="L101" s="190">
        <f t="shared" si="50"/>
        <v>2.2999999999999998</v>
      </c>
      <c r="M101" s="237">
        <f t="shared" si="51"/>
        <v>2</v>
      </c>
      <c r="N101" s="238">
        <f>'Core Indicators'!DJ101</f>
        <v>2</v>
      </c>
      <c r="O101" s="238">
        <f>'Core Indicators'!DR101</f>
        <v>2</v>
      </c>
      <c r="P101" s="238">
        <f>'Core Indicators'!DZ101</f>
        <v>2</v>
      </c>
      <c r="Q101" s="238" t="str">
        <f>'Core Indicators'!EH101</f>
        <v>x</v>
      </c>
      <c r="R101" s="238" t="str">
        <f>'Core Indicators'!EP101</f>
        <v>x</v>
      </c>
      <c r="S101" s="191">
        <f t="shared" si="52"/>
        <v>1.7</v>
      </c>
      <c r="T101" s="191">
        <f t="shared" si="53"/>
        <v>1.3333333333333333</v>
      </c>
      <c r="U101" s="236">
        <v>1</v>
      </c>
      <c r="V101" s="236">
        <v>1</v>
      </c>
      <c r="W101" s="236">
        <f>'Core Indicators'!EX101</f>
        <v>3</v>
      </c>
      <c r="X101" s="191">
        <f t="shared" si="54"/>
        <v>2</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PER002</v>
      </c>
      <c r="B102" s="190">
        <f t="shared" si="45"/>
        <v>1.7</v>
      </c>
      <c r="C102" s="191">
        <f t="shared" si="46"/>
        <v>0</v>
      </c>
      <c r="D102" s="237">
        <f t="shared" si="47"/>
        <v>1.7</v>
      </c>
      <c r="E102" s="236">
        <f>'Core Indicators'!R102</f>
        <v>1</v>
      </c>
      <c r="F102" s="236">
        <f>'Core Indicators'!Z102</f>
        <v>2</v>
      </c>
      <c r="G102" s="191">
        <f t="shared" si="48"/>
        <v>1.5</v>
      </c>
      <c r="H102" s="236">
        <f>'Core Indicators'!AH102</f>
        <v>2</v>
      </c>
      <c r="I102" s="236">
        <f>'Core Indicators'!AP102</f>
        <v>2</v>
      </c>
      <c r="J102" s="236">
        <f>'Core Indicators'!BN102</f>
        <v>1</v>
      </c>
      <c r="K102" s="236">
        <f t="shared" si="49"/>
        <v>1.5</v>
      </c>
      <c r="L102" s="190">
        <f t="shared" si="50"/>
        <v>1.8</v>
      </c>
      <c r="M102" s="237">
        <f t="shared" si="51"/>
        <v>2</v>
      </c>
      <c r="N102" s="238">
        <f>'Core Indicators'!DJ102</f>
        <v>2</v>
      </c>
      <c r="O102" s="238">
        <f>'Core Indicators'!DR102</f>
        <v>2</v>
      </c>
      <c r="P102" s="238">
        <f>'Core Indicators'!DZ102</f>
        <v>2</v>
      </c>
      <c r="Q102" s="238" t="str">
        <f>'Core Indicators'!EH102</f>
        <v>x</v>
      </c>
      <c r="R102" s="238" t="str">
        <f>'Core Indicators'!EP102</f>
        <v>x</v>
      </c>
      <c r="S102" s="191">
        <f t="shared" si="52"/>
        <v>1.3</v>
      </c>
      <c r="T102" s="191">
        <f t="shared" si="53"/>
        <v>1</v>
      </c>
      <c r="U102" s="236">
        <v>1</v>
      </c>
      <c r="V102" s="236">
        <v>1</v>
      </c>
      <c r="W102" s="236">
        <f>'Core Indicators'!EX102</f>
        <v>1</v>
      </c>
      <c r="X102" s="191">
        <f t="shared" si="54"/>
        <v>1</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PHL001</v>
      </c>
      <c r="B103" s="190">
        <f t="shared" si="45"/>
        <v>2.2999999999999998</v>
      </c>
      <c r="C103" s="191">
        <f t="shared" si="46"/>
        <v>0</v>
      </c>
      <c r="D103" s="237">
        <f t="shared" si="47"/>
        <v>1.8</v>
      </c>
      <c r="E103" s="236">
        <f>'Core Indicators'!R103</f>
        <v>1</v>
      </c>
      <c r="F103" s="236">
        <f>'Core Indicators'!Z103</f>
        <v>2</v>
      </c>
      <c r="G103" s="191">
        <f t="shared" si="48"/>
        <v>1.5</v>
      </c>
      <c r="H103" s="236">
        <f>'Core Indicators'!AH103</f>
        <v>2</v>
      </c>
      <c r="I103" s="236">
        <f>'Core Indicators'!AP103</f>
        <v>2</v>
      </c>
      <c r="J103" s="236">
        <f>'Core Indicators'!BN103</f>
        <v>2</v>
      </c>
      <c r="K103" s="236">
        <f t="shared" si="49"/>
        <v>2</v>
      </c>
      <c r="L103" s="190">
        <f t="shared" si="50"/>
        <v>2</v>
      </c>
      <c r="M103" s="237">
        <f t="shared" si="51"/>
        <v>3</v>
      </c>
      <c r="N103" s="238">
        <f>'Core Indicators'!DJ103</f>
        <v>3</v>
      </c>
      <c r="O103" s="238">
        <f>'Core Indicators'!DR103</f>
        <v>3</v>
      </c>
      <c r="P103" s="238">
        <f>'Core Indicators'!DZ103</f>
        <v>3</v>
      </c>
      <c r="Q103" s="238">
        <f>'Core Indicators'!EH103</f>
        <v>3</v>
      </c>
      <c r="R103" s="238">
        <f>'Core Indicators'!EP103</f>
        <v>3</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PHL003</v>
      </c>
      <c r="B104" s="190">
        <f t="shared" si="45"/>
        <v>2.5</v>
      </c>
      <c r="C104" s="191">
        <f t="shared" si="46"/>
        <v>0</v>
      </c>
      <c r="D104" s="237">
        <f t="shared" si="47"/>
        <v>2.6</v>
      </c>
      <c r="E104" s="236">
        <f>'Core Indicators'!R104</f>
        <v>2</v>
      </c>
      <c r="F104" s="236">
        <f>'Core Indicators'!Z104</f>
        <v>2</v>
      </c>
      <c r="G104" s="191">
        <f t="shared" si="48"/>
        <v>2</v>
      </c>
      <c r="H104" s="236">
        <f>'Core Indicators'!AH104</f>
        <v>3</v>
      </c>
      <c r="I104" s="236">
        <f>'Core Indicators'!AP104</f>
        <v>2</v>
      </c>
      <c r="J104" s="236">
        <f>'Core Indicators'!BN104</f>
        <v>3</v>
      </c>
      <c r="K104" s="236">
        <f t="shared" si="49"/>
        <v>2.5</v>
      </c>
      <c r="L104" s="190">
        <f t="shared" si="50"/>
        <v>2.8</v>
      </c>
      <c r="M104" s="237">
        <f t="shared" si="51"/>
        <v>3</v>
      </c>
      <c r="N104" s="238">
        <f>'Core Indicators'!DJ104</f>
        <v>3</v>
      </c>
      <c r="O104" s="238">
        <f>'Core Indicators'!DR104</f>
        <v>3</v>
      </c>
      <c r="P104" s="238">
        <f>'Core Indicators'!DZ104</f>
        <v>3</v>
      </c>
      <c r="Q104" s="238">
        <f>'Core Indicators'!EH104</f>
        <v>3</v>
      </c>
      <c r="R104" s="238">
        <f>'Core Indicators'!EP104</f>
        <v>3</v>
      </c>
      <c r="S104" s="191">
        <f t="shared" si="52"/>
        <v>1.6</v>
      </c>
      <c r="T104" s="191">
        <f t="shared" si="53"/>
        <v>1.1666666666666667</v>
      </c>
      <c r="U104" s="236">
        <v>1</v>
      </c>
      <c r="V104" s="236">
        <v>1</v>
      </c>
      <c r="W104" s="236">
        <f>'Core Indicators'!EX104</f>
        <v>2</v>
      </c>
      <c r="X104" s="191">
        <f t="shared" si="54"/>
        <v>1.5</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PHL012</v>
      </c>
      <c r="B105" s="190">
        <f t="shared" si="45"/>
        <v>1.8</v>
      </c>
      <c r="C105" s="191">
        <f t="shared" si="46"/>
        <v>0</v>
      </c>
      <c r="D105" s="237">
        <f t="shared" si="47"/>
        <v>1.7</v>
      </c>
      <c r="E105" s="236">
        <f>'Core Indicators'!R105</f>
        <v>1</v>
      </c>
      <c r="F105" s="236">
        <f>'Core Indicators'!Z105</f>
        <v>2</v>
      </c>
      <c r="G105" s="191">
        <f t="shared" si="48"/>
        <v>1.5</v>
      </c>
      <c r="H105" s="236">
        <f>'Core Indicators'!AH105</f>
        <v>2</v>
      </c>
      <c r="I105" s="236">
        <f>'Core Indicators'!AP105</f>
        <v>1</v>
      </c>
      <c r="J105" s="236">
        <f>'Core Indicators'!BN105</f>
        <v>2</v>
      </c>
      <c r="K105" s="236">
        <f t="shared" si="49"/>
        <v>1.5</v>
      </c>
      <c r="L105" s="190">
        <f t="shared" si="50"/>
        <v>1.8</v>
      </c>
      <c r="M105" s="237">
        <f t="shared" si="51"/>
        <v>2</v>
      </c>
      <c r="N105" s="238">
        <f>'Core Indicators'!DJ105</f>
        <v>2</v>
      </c>
      <c r="O105" s="238">
        <f>'Core Indicators'!DR105</f>
        <v>2</v>
      </c>
      <c r="P105" s="238">
        <f>'Core Indicators'!DZ105</f>
        <v>2</v>
      </c>
      <c r="Q105" s="238" t="str">
        <f>'Core Indicators'!EH105</f>
        <v>x</v>
      </c>
      <c r="R105" s="238" t="str">
        <f>'Core Indicators'!EP105</f>
        <v>x</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PHL013</v>
      </c>
      <c r="B106" s="190">
        <f t="shared" si="45"/>
        <v>1.8</v>
      </c>
      <c r="C106" s="191">
        <f t="shared" si="46"/>
        <v>0</v>
      </c>
      <c r="D106" s="237">
        <f t="shared" si="47"/>
        <v>1.7</v>
      </c>
      <c r="E106" s="236">
        <f>'Core Indicators'!R106</f>
        <v>1</v>
      </c>
      <c r="F106" s="236">
        <f>'Core Indicators'!Z106</f>
        <v>2</v>
      </c>
      <c r="G106" s="191">
        <f t="shared" si="48"/>
        <v>1.5</v>
      </c>
      <c r="H106" s="236">
        <f>'Core Indicators'!AH106</f>
        <v>2</v>
      </c>
      <c r="I106" s="236">
        <f>'Core Indicators'!AP106</f>
        <v>1</v>
      </c>
      <c r="J106" s="236">
        <f>'Core Indicators'!BN106</f>
        <v>2</v>
      </c>
      <c r="K106" s="236">
        <f t="shared" si="49"/>
        <v>1.5</v>
      </c>
      <c r="L106" s="190">
        <f t="shared" si="50"/>
        <v>1.8</v>
      </c>
      <c r="M106" s="237">
        <f t="shared" si="51"/>
        <v>2</v>
      </c>
      <c r="N106" s="238">
        <f>'Core Indicators'!DJ106</f>
        <v>2</v>
      </c>
      <c r="O106" s="238">
        <f>'Core Indicators'!DR106</f>
        <v>2</v>
      </c>
      <c r="P106" s="238">
        <f>'Core Indicators'!DZ106</f>
        <v>2</v>
      </c>
      <c r="Q106" s="238" t="str">
        <f>'Core Indicators'!EH106</f>
        <v>x</v>
      </c>
      <c r="R106" s="238" t="str">
        <f>'Core Indicators'!EP106</f>
        <v>x</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PNG003</v>
      </c>
      <c r="B107" s="190">
        <f t="shared" si="45"/>
        <v>1.6</v>
      </c>
      <c r="C107" s="191">
        <f t="shared" si="46"/>
        <v>0</v>
      </c>
      <c r="D107" s="237">
        <f t="shared" si="47"/>
        <v>1.9</v>
      </c>
      <c r="E107" s="236">
        <f>'Core Indicators'!R107</f>
        <v>2</v>
      </c>
      <c r="F107" s="236">
        <f>'Core Indicators'!Z107</f>
        <v>2</v>
      </c>
      <c r="G107" s="191">
        <f t="shared" si="48"/>
        <v>2</v>
      </c>
      <c r="H107" s="236">
        <f>'Core Indicators'!AH107</f>
        <v>2</v>
      </c>
      <c r="I107" s="236">
        <f>'Core Indicators'!AP107</f>
        <v>1</v>
      </c>
      <c r="J107" s="236">
        <f>'Core Indicators'!BN107</f>
        <v>2</v>
      </c>
      <c r="K107" s="236">
        <f t="shared" si="49"/>
        <v>1.5</v>
      </c>
      <c r="L107" s="190">
        <f t="shared" si="50"/>
        <v>1.8</v>
      </c>
      <c r="M107" s="237">
        <f t="shared" si="51"/>
        <v>1.6666666666666667</v>
      </c>
      <c r="N107" s="238">
        <f>'Core Indicators'!DJ107</f>
        <v>2</v>
      </c>
      <c r="O107" s="238" t="str">
        <f>'Core Indicators'!DR107</f>
        <v>x</v>
      </c>
      <c r="P107" s="238">
        <f>'Core Indicators'!DZ107</f>
        <v>2</v>
      </c>
      <c r="Q107" s="238">
        <f>'Core Indicators'!EH107</f>
        <v>1</v>
      </c>
      <c r="R107" s="238" t="str">
        <f>'Core Indicators'!EP107</f>
        <v>x</v>
      </c>
      <c r="S107" s="191">
        <f t="shared" si="52"/>
        <v>1.3</v>
      </c>
      <c r="T107" s="191">
        <f t="shared" si="53"/>
        <v>1.1666666666666667</v>
      </c>
      <c r="U107" s="236">
        <v>1</v>
      </c>
      <c r="V107" s="236">
        <v>1</v>
      </c>
      <c r="W107" s="236">
        <f>'Core Indicators'!EX107</f>
        <v>2</v>
      </c>
      <c r="X107" s="191">
        <f t="shared" si="54"/>
        <v>1.5</v>
      </c>
      <c r="Y107" s="236">
        <v>1</v>
      </c>
      <c r="Z107" s="191">
        <f t="shared" si="55"/>
        <v>1.5</v>
      </c>
      <c r="AA107" s="236">
        <f>'Core Indicators'!FF107</f>
        <v>1</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POL002</v>
      </c>
      <c r="B108" s="190">
        <f t="shared" si="45"/>
        <v>1.8</v>
      </c>
      <c r="C108" s="191">
        <f t="shared" si="46"/>
        <v>0</v>
      </c>
      <c r="D108" s="237">
        <f t="shared" si="47"/>
        <v>1.7</v>
      </c>
      <c r="E108" s="236">
        <f>'Core Indicators'!R108</f>
        <v>1</v>
      </c>
      <c r="F108" s="236">
        <f>'Core Indicators'!Z108</f>
        <v>1</v>
      </c>
      <c r="G108" s="191">
        <f t="shared" si="48"/>
        <v>1</v>
      </c>
      <c r="H108" s="236">
        <f>'Core Indicators'!AH108</f>
        <v>2</v>
      </c>
      <c r="I108" s="236">
        <f>'Core Indicators'!AP108</f>
        <v>2</v>
      </c>
      <c r="J108" s="236">
        <f>'Core Indicators'!BN108</f>
        <v>2</v>
      </c>
      <c r="K108" s="236">
        <f t="shared" si="49"/>
        <v>2</v>
      </c>
      <c r="L108" s="190">
        <f t="shared" si="50"/>
        <v>2</v>
      </c>
      <c r="M108" s="237">
        <f t="shared" si="51"/>
        <v>2</v>
      </c>
      <c r="N108" s="238">
        <f>'Core Indicators'!DJ108</f>
        <v>2</v>
      </c>
      <c r="O108" s="238">
        <f>'Core Indicators'!DR108</f>
        <v>2</v>
      </c>
      <c r="P108" s="238">
        <f>'Core Indicators'!DZ108</f>
        <v>2</v>
      </c>
      <c r="Q108" s="238">
        <f>'Core Indicators'!EH108</f>
        <v>2</v>
      </c>
      <c r="R108" s="238">
        <f>'Core Indicators'!EP108</f>
        <v>2</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PRK001</v>
      </c>
      <c r="B109" s="190">
        <f t="shared" si="45"/>
        <v>2.5</v>
      </c>
      <c r="C109" s="191">
        <f t="shared" si="46"/>
        <v>0</v>
      </c>
      <c r="D109" s="237">
        <f t="shared" si="47"/>
        <v>2.2999999999999998</v>
      </c>
      <c r="E109" s="236">
        <f>'Core Indicators'!R109</f>
        <v>2</v>
      </c>
      <c r="F109" s="236">
        <f>'Core Indicators'!Z109</f>
        <v>2</v>
      </c>
      <c r="G109" s="191">
        <f t="shared" si="48"/>
        <v>2</v>
      </c>
      <c r="H109" s="236">
        <f>'Core Indicators'!AH109</f>
        <v>2</v>
      </c>
      <c r="I109" s="236">
        <f>'Core Indicators'!AP109</f>
        <v>3</v>
      </c>
      <c r="J109" s="236">
        <f>'Core Indicators'!BN109</f>
        <v>3</v>
      </c>
      <c r="K109" s="236">
        <f t="shared" si="49"/>
        <v>3</v>
      </c>
      <c r="L109" s="190">
        <f t="shared" si="50"/>
        <v>2.5</v>
      </c>
      <c r="M109" s="237">
        <f t="shared" si="51"/>
        <v>3</v>
      </c>
      <c r="N109" s="238">
        <f>'Core Indicators'!DJ109</f>
        <v>3</v>
      </c>
      <c r="O109" s="238">
        <f>'Core Indicators'!DR109</f>
        <v>3</v>
      </c>
      <c r="P109" s="238">
        <f>'Core Indicators'!DZ109</f>
        <v>3</v>
      </c>
      <c r="Q109" s="238">
        <f>'Core Indicators'!EH109</f>
        <v>3</v>
      </c>
      <c r="R109" s="238">
        <f>'Core Indicators'!EP109</f>
        <v>3</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PSE002</v>
      </c>
      <c r="B110" s="190">
        <f t="shared" si="45"/>
        <v>1.3</v>
      </c>
      <c r="C110" s="191">
        <f t="shared" si="46"/>
        <v>0</v>
      </c>
      <c r="D110" s="237">
        <f t="shared" si="47"/>
        <v>1.5</v>
      </c>
      <c r="E110" s="236">
        <f>'Core Indicators'!R110</f>
        <v>1</v>
      </c>
      <c r="F110" s="236">
        <f>'Core Indicators'!Z110</f>
        <v>1</v>
      </c>
      <c r="G110" s="191">
        <f t="shared" si="48"/>
        <v>1</v>
      </c>
      <c r="H110" s="236">
        <f>'Core Indicators'!AH110</f>
        <v>1</v>
      </c>
      <c r="I110" s="236">
        <f>'Core Indicators'!AP110</f>
        <v>3</v>
      </c>
      <c r="J110" s="236">
        <f>'Core Indicators'!BN110</f>
        <v>2</v>
      </c>
      <c r="K110" s="236">
        <f t="shared" si="49"/>
        <v>2.5</v>
      </c>
      <c r="L110" s="190">
        <f t="shared" si="50"/>
        <v>1.8</v>
      </c>
      <c r="M110" s="237">
        <f t="shared" si="51"/>
        <v>1</v>
      </c>
      <c r="N110" s="238">
        <f>'Core Indicators'!DJ110</f>
        <v>1</v>
      </c>
      <c r="O110" s="238">
        <f>'Core Indicators'!DR110</f>
        <v>1</v>
      </c>
      <c r="P110" s="238">
        <f>'Core Indicators'!DZ110</f>
        <v>1</v>
      </c>
      <c r="Q110" s="238">
        <f>'Core Indicators'!EH110</f>
        <v>1</v>
      </c>
      <c r="R110" s="238">
        <f>'Core Indicators'!EP110</f>
        <v>1</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REG001</v>
      </c>
      <c r="B111" s="190">
        <f t="shared" si="45"/>
        <v>1.7</v>
      </c>
      <c r="C111" s="191">
        <f t="shared" si="46"/>
        <v>0</v>
      </c>
      <c r="D111" s="237">
        <f t="shared" si="47"/>
        <v>1.7</v>
      </c>
      <c r="E111" s="236">
        <f>'Core Indicators'!R111</f>
        <v>2</v>
      </c>
      <c r="F111" s="236">
        <f>'Core Indicators'!Z111</f>
        <v>2</v>
      </c>
      <c r="G111" s="191">
        <f t="shared" si="48"/>
        <v>2</v>
      </c>
      <c r="H111" s="236">
        <f>'Core Indicators'!AH111</f>
        <v>2</v>
      </c>
      <c r="I111" s="236">
        <f>'Core Indicators'!AP111</f>
        <v>1</v>
      </c>
      <c r="J111" s="236">
        <f>'Core Indicators'!BN111</f>
        <v>1</v>
      </c>
      <c r="K111" s="236">
        <f t="shared" si="49"/>
        <v>1</v>
      </c>
      <c r="L111" s="190">
        <f t="shared" si="50"/>
        <v>1.5</v>
      </c>
      <c r="M111" s="237">
        <f t="shared" si="51"/>
        <v>2</v>
      </c>
      <c r="N111" s="238">
        <f>'Core Indicators'!DJ111</f>
        <v>2</v>
      </c>
      <c r="O111" s="238">
        <f>'Core Indicators'!DR111</f>
        <v>2</v>
      </c>
      <c r="P111" s="238">
        <f>'Core Indicators'!DZ111</f>
        <v>2</v>
      </c>
      <c r="Q111" s="238">
        <f>'Core Indicators'!EH111</f>
        <v>2</v>
      </c>
      <c r="R111" s="238">
        <f>'Core Indicators'!EP111</f>
        <v>2</v>
      </c>
      <c r="S111" s="191">
        <f t="shared" si="52"/>
        <v>1.3</v>
      </c>
      <c r="T111" s="191">
        <f t="shared" si="53"/>
        <v>1</v>
      </c>
      <c r="U111" s="236">
        <v>1</v>
      </c>
      <c r="V111" s="236">
        <v>1</v>
      </c>
      <c r="W111" s="236">
        <f>'Core Indicators'!EX111</f>
        <v>1</v>
      </c>
      <c r="X111" s="191">
        <f t="shared" si="54"/>
        <v>1</v>
      </c>
      <c r="Y111" s="236">
        <v>1</v>
      </c>
      <c r="Z111" s="191">
        <f t="shared" si="55"/>
        <v>1.5</v>
      </c>
      <c r="AA111" s="236">
        <f>'Core Indicators'!FF111</f>
        <v>1</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REG002</v>
      </c>
      <c r="B112" s="190">
        <f t="shared" si="45"/>
        <v>2.1</v>
      </c>
      <c r="C112" s="191">
        <f t="shared" si="46"/>
        <v>0</v>
      </c>
      <c r="D112" s="237">
        <f t="shared" si="47"/>
        <v>2</v>
      </c>
      <c r="E112" s="236">
        <f>'Core Indicators'!R112</f>
        <v>2</v>
      </c>
      <c r="F112" s="236">
        <f>'Core Indicators'!Z112</f>
        <v>2</v>
      </c>
      <c r="G112" s="191">
        <f t="shared" si="48"/>
        <v>2</v>
      </c>
      <c r="H112" s="236">
        <f>'Core Indicators'!AH112</f>
        <v>2</v>
      </c>
      <c r="I112" s="236">
        <f>'Core Indicators'!AP112</f>
        <v>2</v>
      </c>
      <c r="J112" s="236">
        <f>'Core Indicators'!BN112</f>
        <v>2</v>
      </c>
      <c r="K112" s="236">
        <f t="shared" si="49"/>
        <v>2</v>
      </c>
      <c r="L112" s="190">
        <f t="shared" si="50"/>
        <v>2</v>
      </c>
      <c r="M112" s="237">
        <f t="shared" si="51"/>
        <v>2.4</v>
      </c>
      <c r="N112" s="238">
        <f>'Core Indicators'!DJ112</f>
        <v>2</v>
      </c>
      <c r="O112" s="238">
        <f>'Core Indicators'!DR112</f>
        <v>2</v>
      </c>
      <c r="P112" s="238">
        <f>'Core Indicators'!DZ112</f>
        <v>2</v>
      </c>
      <c r="Q112" s="238">
        <f>'Core Indicators'!EH112</f>
        <v>3</v>
      </c>
      <c r="R112" s="238">
        <f>'Core Indicators'!EP112</f>
        <v>3</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REG003</v>
      </c>
      <c r="B113" s="190" t="str">
        <f t="shared" si="45"/>
        <v>x</v>
      </c>
      <c r="C113" s="191">
        <f t="shared" si="46"/>
        <v>2</v>
      </c>
      <c r="D113" s="237">
        <f t="shared" si="47"/>
        <v>2.5</v>
      </c>
      <c r="E113" s="236">
        <f>'Core Indicators'!R113</f>
        <v>2</v>
      </c>
      <c r="F113" s="236">
        <f>'Core Indicators'!Z113</f>
        <v>3</v>
      </c>
      <c r="G113" s="191">
        <f t="shared" si="48"/>
        <v>2.5</v>
      </c>
      <c r="H113" s="236">
        <f>'Core Indicators'!AH113</f>
        <v>2</v>
      </c>
      <c r="I113" s="236" t="str">
        <f>'Core Indicators'!AP113</f>
        <v>x</v>
      </c>
      <c r="J113" s="236">
        <f>'Core Indicators'!BN113</f>
        <v>3</v>
      </c>
      <c r="K113" s="236">
        <f t="shared" si="49"/>
        <v>3</v>
      </c>
      <c r="L113" s="190">
        <f t="shared" si="50"/>
        <v>2.5</v>
      </c>
      <c r="M113" s="237" t="str">
        <f t="shared" si="51"/>
        <v>x</v>
      </c>
      <c r="N113" s="238" t="str">
        <f>'Core Indicators'!DJ113</f>
        <v>x</v>
      </c>
      <c r="O113" s="238">
        <f>'Core Indicators'!DR113</f>
        <v>3</v>
      </c>
      <c r="P113" s="238">
        <f>'Core Indicators'!DZ113</f>
        <v>3</v>
      </c>
      <c r="Q113" s="238">
        <f>'Core Indicators'!EH113</f>
        <v>3</v>
      </c>
      <c r="R113" s="238">
        <f>'Core Indicators'!EP113</f>
        <v>3</v>
      </c>
      <c r="S113" s="191">
        <f t="shared" si="52"/>
        <v>1.7</v>
      </c>
      <c r="T113" s="191">
        <f t="shared" si="53"/>
        <v>1.3333333333333333</v>
      </c>
      <c r="U113" s="236">
        <v>1</v>
      </c>
      <c r="V113" s="236">
        <v>1</v>
      </c>
      <c r="W113" s="236">
        <f>'Core Indicators'!EX113</f>
        <v>3</v>
      </c>
      <c r="X113" s="191">
        <f t="shared" si="54"/>
        <v>2</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REG004</v>
      </c>
      <c r="B114" s="190">
        <f t="shared" si="45"/>
        <v>2</v>
      </c>
      <c r="C114" s="191">
        <f t="shared" si="46"/>
        <v>0</v>
      </c>
      <c r="D114" s="237">
        <f t="shared" si="47"/>
        <v>2.2999999999999998</v>
      </c>
      <c r="E114" s="236">
        <f>'Core Indicators'!R114</f>
        <v>2</v>
      </c>
      <c r="F114" s="236">
        <f>'Core Indicators'!Z114</f>
        <v>2</v>
      </c>
      <c r="G114" s="191">
        <f t="shared" si="48"/>
        <v>2</v>
      </c>
      <c r="H114" s="236">
        <f>'Core Indicators'!AH114</f>
        <v>2</v>
      </c>
      <c r="I114" s="236">
        <f>'Core Indicators'!AP114</f>
        <v>3</v>
      </c>
      <c r="J114" s="236">
        <f>'Core Indicators'!BN114</f>
        <v>3</v>
      </c>
      <c r="K114" s="236">
        <f t="shared" si="49"/>
        <v>3</v>
      </c>
      <c r="L114" s="190">
        <f t="shared" si="50"/>
        <v>2.5</v>
      </c>
      <c r="M114" s="237">
        <f t="shared" si="51"/>
        <v>2</v>
      </c>
      <c r="N114" s="238">
        <f>'Core Indicators'!DJ114</f>
        <v>2</v>
      </c>
      <c r="O114" s="238">
        <f>'Core Indicators'!DR114</f>
        <v>2</v>
      </c>
      <c r="P114" s="238">
        <f>'Core Indicators'!DZ114</f>
        <v>2</v>
      </c>
      <c r="Q114" s="238">
        <f>'Core Indicators'!EH114</f>
        <v>2</v>
      </c>
      <c r="R114" s="238">
        <f>'Core Indicators'!EP114</f>
        <v>2</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REG006</v>
      </c>
      <c r="B115" s="190">
        <f t="shared" si="45"/>
        <v>2.4</v>
      </c>
      <c r="C115" s="191">
        <f t="shared" si="46"/>
        <v>1</v>
      </c>
      <c r="D115" s="237">
        <f t="shared" si="47"/>
        <v>2.2000000000000002</v>
      </c>
      <c r="E115" s="236">
        <f>'Core Indicators'!R115</f>
        <v>2</v>
      </c>
      <c r="F115" s="236">
        <f>'Core Indicators'!Z115</f>
        <v>2</v>
      </c>
      <c r="G115" s="191">
        <f t="shared" si="48"/>
        <v>2</v>
      </c>
      <c r="H115" s="236">
        <f>'Core Indicators'!AH115</f>
        <v>2</v>
      </c>
      <c r="I115" s="236">
        <f>'Core Indicators'!AP115</f>
        <v>2</v>
      </c>
      <c r="J115" s="236">
        <f>'Core Indicators'!BN115</f>
        <v>3</v>
      </c>
      <c r="K115" s="236">
        <f t="shared" si="49"/>
        <v>2.5</v>
      </c>
      <c r="L115" s="190">
        <f t="shared" si="50"/>
        <v>2.2999999999999998</v>
      </c>
      <c r="M115" s="237">
        <f t="shared" si="51"/>
        <v>3</v>
      </c>
      <c r="N115" s="238">
        <f>'Core Indicators'!DJ115</f>
        <v>3</v>
      </c>
      <c r="O115" s="238">
        <f>'Core Indicators'!DR115</f>
        <v>3</v>
      </c>
      <c r="P115" s="238">
        <f>'Core Indicators'!DZ115</f>
        <v>3</v>
      </c>
      <c r="Q115" s="238">
        <f>'Core Indicators'!EH115</f>
        <v>3</v>
      </c>
      <c r="R115" s="238">
        <f>'Core Indicators'!EP115</f>
        <v>3</v>
      </c>
      <c r="S115" s="191">
        <f t="shared" si="52"/>
        <v>1.7</v>
      </c>
      <c r="T115" s="191">
        <f t="shared" si="53"/>
        <v>1.3333333333333333</v>
      </c>
      <c r="U115" s="236">
        <v>1</v>
      </c>
      <c r="V115" s="236">
        <v>1</v>
      </c>
      <c r="W115" s="236">
        <f>'Core Indicators'!EX115</f>
        <v>3</v>
      </c>
      <c r="X115" s="191">
        <f t="shared" si="54"/>
        <v>2</v>
      </c>
      <c r="Y115" s="236">
        <v>1</v>
      </c>
      <c r="Z115" s="191">
        <f t="shared" si="55"/>
        <v>2</v>
      </c>
      <c r="AA115" s="236" t="str">
        <f>'Core Indicators'!FF115</f>
        <v>x</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REG007</v>
      </c>
      <c r="B116" s="190">
        <f t="shared" si="45"/>
        <v>1.9</v>
      </c>
      <c r="C116" s="191">
        <f t="shared" si="46"/>
        <v>0</v>
      </c>
      <c r="D116" s="237">
        <f t="shared" si="47"/>
        <v>2.2000000000000002</v>
      </c>
      <c r="E116" s="236">
        <f>'Core Indicators'!R116</f>
        <v>2</v>
      </c>
      <c r="F116" s="236">
        <f>'Core Indicators'!Z116</f>
        <v>2</v>
      </c>
      <c r="G116" s="191">
        <f t="shared" si="48"/>
        <v>2</v>
      </c>
      <c r="H116" s="236">
        <f>'Core Indicators'!AH116</f>
        <v>2</v>
      </c>
      <c r="I116" s="236">
        <f>'Core Indicators'!AP116</f>
        <v>2</v>
      </c>
      <c r="J116" s="236">
        <f>'Core Indicators'!BN116</f>
        <v>3</v>
      </c>
      <c r="K116" s="236">
        <f t="shared" si="49"/>
        <v>2.5</v>
      </c>
      <c r="L116" s="190">
        <f t="shared" si="50"/>
        <v>2.2999999999999998</v>
      </c>
      <c r="M116" s="237">
        <f t="shared" si="51"/>
        <v>2</v>
      </c>
      <c r="N116" s="238">
        <f>'Core Indicators'!DJ116</f>
        <v>2</v>
      </c>
      <c r="O116" s="238">
        <f>'Core Indicators'!DR116</f>
        <v>2</v>
      </c>
      <c r="P116" s="238">
        <f>'Core Indicators'!DZ116</f>
        <v>2</v>
      </c>
      <c r="Q116" s="238">
        <f>'Core Indicators'!EH116</f>
        <v>2</v>
      </c>
      <c r="R116" s="238">
        <f>'Core Indicators'!EP116</f>
        <v>2</v>
      </c>
      <c r="S116" s="191">
        <f t="shared" si="52"/>
        <v>1.4</v>
      </c>
      <c r="T116" s="191">
        <f t="shared" si="53"/>
        <v>1.3333333333333333</v>
      </c>
      <c r="U116" s="236">
        <v>1</v>
      </c>
      <c r="V116" s="236">
        <v>1</v>
      </c>
      <c r="W116" s="236">
        <f>'Core Indicators'!EX116</f>
        <v>3</v>
      </c>
      <c r="X116" s="191">
        <f t="shared" si="54"/>
        <v>2</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REG008</v>
      </c>
      <c r="B117" s="190">
        <f t="shared" si="45"/>
        <v>1.9</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2</v>
      </c>
      <c r="J117" s="236">
        <f>'Core Indicators'!BN117</f>
        <v>3</v>
      </c>
      <c r="K117" s="236">
        <f t="shared" si="49"/>
        <v>2.5</v>
      </c>
      <c r="L117" s="190">
        <f t="shared" si="50"/>
        <v>2.2999999999999998</v>
      </c>
      <c r="M117" s="237">
        <f t="shared" si="51"/>
        <v>2</v>
      </c>
      <c r="N117" s="238">
        <f>'Core Indicators'!DJ117</f>
        <v>2</v>
      </c>
      <c r="O117" s="238">
        <f>'Core Indicators'!DR117</f>
        <v>2</v>
      </c>
      <c r="P117" s="238">
        <f>'Core Indicators'!DZ117</f>
        <v>2</v>
      </c>
      <c r="Q117" s="238">
        <f>'Core Indicators'!EH117</f>
        <v>2</v>
      </c>
      <c r="R117" s="238">
        <f>'Core Indicators'!EP117</f>
        <v>2</v>
      </c>
      <c r="S117" s="191">
        <f t="shared" si="52"/>
        <v>1.4</v>
      </c>
      <c r="T117" s="191">
        <f t="shared" si="53"/>
        <v>1.3333333333333333</v>
      </c>
      <c r="U117" s="236">
        <v>1</v>
      </c>
      <c r="V117" s="236">
        <v>1</v>
      </c>
      <c r="W117" s="236">
        <f>'Core Indicators'!EX117</f>
        <v>3</v>
      </c>
      <c r="X117" s="191">
        <f t="shared" si="54"/>
        <v>2</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REG011</v>
      </c>
      <c r="B118" s="190">
        <f t="shared" si="45"/>
        <v>1.7</v>
      </c>
      <c r="C118" s="191">
        <f t="shared" si="46"/>
        <v>0</v>
      </c>
      <c r="D118" s="237">
        <f t="shared" si="47"/>
        <v>1.8</v>
      </c>
      <c r="E118" s="236">
        <f>'Core Indicators'!R118</f>
        <v>1</v>
      </c>
      <c r="F118" s="236">
        <f>'Core Indicators'!Z118</f>
        <v>2</v>
      </c>
      <c r="G118" s="191">
        <f t="shared" si="48"/>
        <v>1.5</v>
      </c>
      <c r="H118" s="236">
        <f>'Core Indicators'!AH118</f>
        <v>2</v>
      </c>
      <c r="I118" s="236">
        <f>'Core Indicators'!AP118</f>
        <v>2</v>
      </c>
      <c r="J118" s="236">
        <f>'Core Indicators'!BN118</f>
        <v>2</v>
      </c>
      <c r="K118" s="236">
        <f t="shared" si="49"/>
        <v>2</v>
      </c>
      <c r="L118" s="190">
        <f t="shared" si="50"/>
        <v>2</v>
      </c>
      <c r="M118" s="237">
        <f t="shared" si="51"/>
        <v>2</v>
      </c>
      <c r="N118" s="238">
        <f>'Core Indicators'!DJ118</f>
        <v>2</v>
      </c>
      <c r="O118" s="238">
        <f>'Core Indicators'!DR118</f>
        <v>2</v>
      </c>
      <c r="P118" s="238">
        <f>'Core Indicators'!DZ118</f>
        <v>2</v>
      </c>
      <c r="Q118" s="238">
        <f>'Core Indicators'!EH118</f>
        <v>2</v>
      </c>
      <c r="R118" s="238">
        <f>'Core Indicators'!EP118</f>
        <v>2</v>
      </c>
      <c r="S118" s="191">
        <f t="shared" si="52"/>
        <v>1.3</v>
      </c>
      <c r="T118" s="191">
        <f t="shared" si="53"/>
        <v>1.1666666666666667</v>
      </c>
      <c r="U118" s="236">
        <v>1</v>
      </c>
      <c r="V118" s="236">
        <v>1</v>
      </c>
      <c r="W118" s="236">
        <f>'Core Indicators'!EX118</f>
        <v>2</v>
      </c>
      <c r="X118" s="191">
        <f t="shared" si="54"/>
        <v>1.5</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REG012</v>
      </c>
      <c r="B119" s="190">
        <f t="shared" si="45"/>
        <v>1.6</v>
      </c>
      <c r="C119" s="191">
        <f t="shared" si="46"/>
        <v>0</v>
      </c>
      <c r="D119" s="237">
        <f t="shared" si="47"/>
        <v>2</v>
      </c>
      <c r="E119" s="236">
        <f>'Core Indicators'!R119</f>
        <v>2</v>
      </c>
      <c r="F119" s="236">
        <f>'Core Indicators'!Z119</f>
        <v>2</v>
      </c>
      <c r="G119" s="191">
        <f t="shared" si="48"/>
        <v>2</v>
      </c>
      <c r="H119" s="236">
        <f>'Core Indicators'!AH119</f>
        <v>2</v>
      </c>
      <c r="I119" s="236">
        <f>'Core Indicators'!AP119</f>
        <v>2</v>
      </c>
      <c r="J119" s="236">
        <f>'Core Indicators'!BN119</f>
        <v>2</v>
      </c>
      <c r="K119" s="236">
        <f t="shared" si="49"/>
        <v>2</v>
      </c>
      <c r="L119" s="190">
        <f t="shared" si="50"/>
        <v>2</v>
      </c>
      <c r="M119" s="237">
        <f t="shared" si="51"/>
        <v>1.4</v>
      </c>
      <c r="N119" s="238">
        <f>'Core Indicators'!DJ119</f>
        <v>2</v>
      </c>
      <c r="O119" s="238">
        <f>'Core Indicators'!DR119</f>
        <v>2</v>
      </c>
      <c r="P119" s="238">
        <f>'Core Indicators'!DZ119</f>
        <v>1</v>
      </c>
      <c r="Q119" s="238">
        <f>'Core Indicators'!EH119</f>
        <v>1</v>
      </c>
      <c r="R119" s="238">
        <f>'Core Indicators'!EP119</f>
        <v>1</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REG013</v>
      </c>
      <c r="B120" s="190">
        <f t="shared" si="45"/>
        <v>2.2999999999999998</v>
      </c>
      <c r="C120" s="191">
        <f t="shared" si="46"/>
        <v>0</v>
      </c>
      <c r="D120" s="237">
        <f t="shared" si="47"/>
        <v>2.6</v>
      </c>
      <c r="E120" s="236">
        <f>'Core Indicators'!R120</f>
        <v>2</v>
      </c>
      <c r="F120" s="236">
        <f>'Core Indicators'!Z120</f>
        <v>2</v>
      </c>
      <c r="G120" s="191">
        <f t="shared" si="48"/>
        <v>2</v>
      </c>
      <c r="H120" s="236">
        <f>'Core Indicators'!AH120</f>
        <v>3</v>
      </c>
      <c r="I120" s="236">
        <f>'Core Indicators'!AP120</f>
        <v>3</v>
      </c>
      <c r="J120" s="236">
        <f>'Core Indicators'!BN120</f>
        <v>2</v>
      </c>
      <c r="K120" s="236">
        <f t="shared" si="49"/>
        <v>2.5</v>
      </c>
      <c r="L120" s="190">
        <f t="shared" si="50"/>
        <v>2.8</v>
      </c>
      <c r="M120" s="237">
        <f t="shared" si="51"/>
        <v>2.3333333333333335</v>
      </c>
      <c r="N120" s="238">
        <f>'Core Indicators'!DJ120</f>
        <v>2</v>
      </c>
      <c r="O120" s="238">
        <f>'Core Indicators'!DR120</f>
        <v>3</v>
      </c>
      <c r="P120" s="238">
        <f>'Core Indicators'!DZ120</f>
        <v>2</v>
      </c>
      <c r="Q120" s="238" t="str">
        <f>'Core Indicators'!EH120</f>
        <v>x</v>
      </c>
      <c r="R120" s="238" t="str">
        <f>'Core Indicators'!EP120</f>
        <v>x</v>
      </c>
      <c r="S120" s="191">
        <f t="shared" si="52"/>
        <v>1.9</v>
      </c>
      <c r="T120" s="191">
        <f t="shared" si="53"/>
        <v>1.1666666666666667</v>
      </c>
      <c r="U120" s="236">
        <v>1</v>
      </c>
      <c r="V120" s="236">
        <v>1</v>
      </c>
      <c r="W120" s="236">
        <f>'Core Indicators'!EX120</f>
        <v>2</v>
      </c>
      <c r="X120" s="191">
        <f t="shared" si="54"/>
        <v>1.5</v>
      </c>
      <c r="Y120" s="236">
        <v>1</v>
      </c>
      <c r="Z120" s="191">
        <f t="shared" si="55"/>
        <v>2.5</v>
      </c>
      <c r="AA120" s="236">
        <f>'Core Indicators'!FF120</f>
        <v>3</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REG014</v>
      </c>
      <c r="B121" s="190">
        <f t="shared" si="45"/>
        <v>1.9</v>
      </c>
      <c r="C121" s="191">
        <f t="shared" si="46"/>
        <v>0</v>
      </c>
      <c r="D121" s="237">
        <f t="shared" si="47"/>
        <v>2.2000000000000002</v>
      </c>
      <c r="E121" s="236">
        <f>'Core Indicators'!R121</f>
        <v>2</v>
      </c>
      <c r="F121" s="236">
        <f>'Core Indicators'!Z121</f>
        <v>2</v>
      </c>
      <c r="G121" s="191">
        <f t="shared" si="48"/>
        <v>2</v>
      </c>
      <c r="H121" s="236">
        <f>'Core Indicators'!AH121</f>
        <v>2</v>
      </c>
      <c r="I121" s="236">
        <f>'Core Indicators'!AP121</f>
        <v>3</v>
      </c>
      <c r="J121" s="236">
        <f>'Core Indicators'!BN121</f>
        <v>2</v>
      </c>
      <c r="K121" s="236">
        <f t="shared" si="49"/>
        <v>2.5</v>
      </c>
      <c r="L121" s="190">
        <f t="shared" si="50"/>
        <v>2.2999999999999998</v>
      </c>
      <c r="M121" s="237">
        <f t="shared" si="51"/>
        <v>2</v>
      </c>
      <c r="N121" s="238">
        <f>'Core Indicators'!DJ121</f>
        <v>2</v>
      </c>
      <c r="O121" s="238">
        <f>'Core Indicators'!DR121</f>
        <v>2</v>
      </c>
      <c r="P121" s="238">
        <f>'Core Indicators'!DZ121</f>
        <v>2</v>
      </c>
      <c r="Q121" s="238">
        <f>'Core Indicators'!EH121</f>
        <v>2</v>
      </c>
      <c r="R121" s="238">
        <f>'Core Indicators'!EP121</f>
        <v>2</v>
      </c>
      <c r="S121" s="191">
        <f t="shared" si="52"/>
        <v>1.6</v>
      </c>
      <c r="T121" s="191">
        <f t="shared" si="53"/>
        <v>1.1666666666666667</v>
      </c>
      <c r="U121" s="236">
        <v>1</v>
      </c>
      <c r="V121" s="236">
        <v>1</v>
      </c>
      <c r="W121" s="236">
        <f>'Core Indicators'!EX121</f>
        <v>2</v>
      </c>
      <c r="X121" s="191">
        <f t="shared" si="54"/>
        <v>1.5</v>
      </c>
      <c r="Y121" s="236">
        <v>1</v>
      </c>
      <c r="Z121" s="191">
        <f t="shared" si="55"/>
        <v>2</v>
      </c>
      <c r="AA121" s="236">
        <f>'Core Indicators'!FF121</f>
        <v>2</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REG015</v>
      </c>
      <c r="B122" s="190">
        <f t="shared" si="45"/>
        <v>2.6</v>
      </c>
      <c r="C122" s="191">
        <f t="shared" si="46"/>
        <v>0</v>
      </c>
      <c r="D122" s="237">
        <f t="shared" si="47"/>
        <v>2.6</v>
      </c>
      <c r="E122" s="236">
        <f>'Core Indicators'!R122</f>
        <v>1</v>
      </c>
      <c r="F122" s="236">
        <f>'Core Indicators'!Z122</f>
        <v>2</v>
      </c>
      <c r="G122" s="191">
        <f t="shared" si="48"/>
        <v>1.5</v>
      </c>
      <c r="H122" s="236">
        <f>'Core Indicators'!AH122</f>
        <v>3</v>
      </c>
      <c r="I122" s="236">
        <f>'Core Indicators'!AP122</f>
        <v>3</v>
      </c>
      <c r="J122" s="236">
        <f>'Core Indicators'!BN122</f>
        <v>3</v>
      </c>
      <c r="K122" s="236">
        <f t="shared" si="49"/>
        <v>3</v>
      </c>
      <c r="L122" s="190">
        <f t="shared" si="50"/>
        <v>3</v>
      </c>
      <c r="M122" s="237">
        <f t="shared" si="51"/>
        <v>3</v>
      </c>
      <c r="N122" s="238">
        <f>'Core Indicators'!DJ122</f>
        <v>3</v>
      </c>
      <c r="O122" s="238">
        <f>'Core Indicators'!DR122</f>
        <v>3</v>
      </c>
      <c r="P122" s="238">
        <f>'Core Indicators'!DZ122</f>
        <v>3</v>
      </c>
      <c r="Q122" s="238">
        <f>'Core Indicators'!EH122</f>
        <v>3</v>
      </c>
      <c r="R122" s="238">
        <f>'Core Indicators'!EP122</f>
        <v>3</v>
      </c>
      <c r="S122" s="191">
        <f t="shared" si="52"/>
        <v>1.9</v>
      </c>
      <c r="T122" s="191">
        <f t="shared" si="53"/>
        <v>1.3333333333333333</v>
      </c>
      <c r="U122" s="236">
        <v>1</v>
      </c>
      <c r="V122" s="236">
        <v>1</v>
      </c>
      <c r="W122" s="236">
        <f>'Core Indicators'!EX122</f>
        <v>3</v>
      </c>
      <c r="X122" s="191">
        <f t="shared" si="54"/>
        <v>2</v>
      </c>
      <c r="Y122" s="236">
        <v>1</v>
      </c>
      <c r="Z122" s="191">
        <f t="shared" si="55"/>
        <v>2.5</v>
      </c>
      <c r="AA122" s="236">
        <f>'Core Indicators'!FF122</f>
        <v>3</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ROU002</v>
      </c>
      <c r="B123" s="190">
        <f t="shared" si="45"/>
        <v>1.9</v>
      </c>
      <c r="C123" s="191">
        <f t="shared" si="46"/>
        <v>0</v>
      </c>
      <c r="D123" s="237">
        <f t="shared" si="47"/>
        <v>2</v>
      </c>
      <c r="E123" s="236">
        <f>'Core Indicators'!R123</f>
        <v>2</v>
      </c>
      <c r="F123" s="236">
        <f>'Core Indicators'!Z123</f>
        <v>2</v>
      </c>
      <c r="G123" s="191">
        <f t="shared" si="48"/>
        <v>2</v>
      </c>
      <c r="H123" s="236">
        <f>'Core Indicators'!AH123</f>
        <v>2</v>
      </c>
      <c r="I123" s="236">
        <f>'Core Indicators'!AP123</f>
        <v>2</v>
      </c>
      <c r="J123" s="236">
        <f>'Core Indicators'!BN123</f>
        <v>2</v>
      </c>
      <c r="K123" s="236">
        <f t="shared" si="49"/>
        <v>2</v>
      </c>
      <c r="L123" s="190">
        <f t="shared" si="50"/>
        <v>2</v>
      </c>
      <c r="M123" s="237">
        <f t="shared" si="51"/>
        <v>2</v>
      </c>
      <c r="N123" s="238">
        <f>'Core Indicators'!DJ123</f>
        <v>2</v>
      </c>
      <c r="O123" s="238">
        <f>'Core Indicators'!DR123</f>
        <v>2</v>
      </c>
      <c r="P123" s="238">
        <f>'Core Indicators'!DZ123</f>
        <v>2</v>
      </c>
      <c r="Q123" s="238">
        <f>'Core Indicators'!EH123</f>
        <v>2</v>
      </c>
      <c r="R123" s="238">
        <f>'Core Indicators'!EP123</f>
        <v>2</v>
      </c>
      <c r="S123" s="191">
        <f t="shared" si="52"/>
        <v>1.6</v>
      </c>
      <c r="T123" s="191">
        <f t="shared" si="53"/>
        <v>1.1666666666666667</v>
      </c>
      <c r="U123" s="236">
        <v>1</v>
      </c>
      <c r="V123" s="236">
        <v>1</v>
      </c>
      <c r="W123" s="236">
        <f>'Core Indicators'!EX123</f>
        <v>2</v>
      </c>
      <c r="X123" s="191">
        <f t="shared" si="54"/>
        <v>1.5</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RWA002</v>
      </c>
      <c r="B124" s="190">
        <f t="shared" si="45"/>
        <v>2.1</v>
      </c>
      <c r="C124" s="191">
        <f t="shared" si="46"/>
        <v>2</v>
      </c>
      <c r="D124" s="237">
        <f t="shared" si="47"/>
        <v>2.4</v>
      </c>
      <c r="E124" s="236">
        <f>'Core Indicators'!R124</f>
        <v>3</v>
      </c>
      <c r="F124" s="236">
        <f>'Core Indicators'!Z124</f>
        <v>3</v>
      </c>
      <c r="G124" s="191">
        <f t="shared" si="48"/>
        <v>3</v>
      </c>
      <c r="H124" s="236">
        <f>'Core Indicators'!AH124</f>
        <v>2</v>
      </c>
      <c r="I124" s="236">
        <f>'Core Indicators'!AP124</f>
        <v>2</v>
      </c>
      <c r="J124" s="236" t="str">
        <f>'Core Indicators'!BN124</f>
        <v>x</v>
      </c>
      <c r="K124" s="236">
        <f t="shared" si="49"/>
        <v>2</v>
      </c>
      <c r="L124" s="190">
        <f t="shared" si="50"/>
        <v>2</v>
      </c>
      <c r="M124" s="237">
        <f t="shared" si="51"/>
        <v>2.4</v>
      </c>
      <c r="N124" s="238">
        <f>'Core Indicators'!DJ124</f>
        <v>2</v>
      </c>
      <c r="O124" s="238">
        <f>'Core Indicators'!DR124</f>
        <v>2</v>
      </c>
      <c r="P124" s="238">
        <f>'Core Indicators'!DZ124</f>
        <v>2</v>
      </c>
      <c r="Q124" s="238">
        <f>'Core Indicators'!EH124</f>
        <v>3</v>
      </c>
      <c r="R124" s="238">
        <f>'Core Indicators'!EP124</f>
        <v>3</v>
      </c>
      <c r="S124" s="191">
        <f t="shared" si="52"/>
        <v>1.5</v>
      </c>
      <c r="T124" s="191">
        <f t="shared" si="53"/>
        <v>1</v>
      </c>
      <c r="U124" s="236">
        <v>1</v>
      </c>
      <c r="V124" s="236">
        <v>1</v>
      </c>
      <c r="W124" s="236" t="str">
        <f>'Core Indicators'!EX124</f>
        <v>x</v>
      </c>
      <c r="X124" s="191">
        <f t="shared" si="54"/>
        <v>1</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SDN001</v>
      </c>
      <c r="B125" s="190">
        <f t="shared" si="45"/>
        <v>1.3</v>
      </c>
      <c r="C125" s="191">
        <f t="shared" si="46"/>
        <v>0</v>
      </c>
      <c r="D125" s="237">
        <f t="shared" si="47"/>
        <v>1.5</v>
      </c>
      <c r="E125" s="236">
        <f>'Core Indicators'!R125</f>
        <v>2</v>
      </c>
      <c r="F125" s="236">
        <f>'Core Indicators'!Z125</f>
        <v>1</v>
      </c>
      <c r="G125" s="191">
        <f t="shared" si="48"/>
        <v>1.5</v>
      </c>
      <c r="H125" s="236">
        <f>'Core Indicators'!AH125</f>
        <v>1</v>
      </c>
      <c r="I125" s="236">
        <f>'Core Indicators'!AP125</f>
        <v>2</v>
      </c>
      <c r="J125" s="236">
        <f>'Core Indicators'!BN125</f>
        <v>2</v>
      </c>
      <c r="K125" s="236">
        <f t="shared" si="49"/>
        <v>2</v>
      </c>
      <c r="L125" s="190">
        <f t="shared" si="50"/>
        <v>1.5</v>
      </c>
      <c r="M125" s="237">
        <f t="shared" si="51"/>
        <v>1</v>
      </c>
      <c r="N125" s="238">
        <f>'Core Indicators'!DJ125</f>
        <v>1</v>
      </c>
      <c r="O125" s="238">
        <f>'Core Indicators'!DR125</f>
        <v>1</v>
      </c>
      <c r="P125" s="238">
        <f>'Core Indicators'!DZ125</f>
        <v>1</v>
      </c>
      <c r="Q125" s="238">
        <f>'Core Indicators'!EH125</f>
        <v>1</v>
      </c>
      <c r="R125" s="238">
        <f>'Core Indicators'!EP125</f>
        <v>1</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SDN005</v>
      </c>
      <c r="B126" s="190">
        <f t="shared" si="45"/>
        <v>1.6</v>
      </c>
      <c r="C126" s="191">
        <f t="shared" si="46"/>
        <v>0</v>
      </c>
      <c r="D126" s="237">
        <f t="shared" si="47"/>
        <v>2</v>
      </c>
      <c r="E126" s="236">
        <f>'Core Indicators'!R126</f>
        <v>2</v>
      </c>
      <c r="F126" s="236">
        <f>'Core Indicators'!Z126</f>
        <v>2</v>
      </c>
      <c r="G126" s="191">
        <f t="shared" si="48"/>
        <v>2</v>
      </c>
      <c r="H126" s="236">
        <f>'Core Indicators'!AH126</f>
        <v>2</v>
      </c>
      <c r="I126" s="236">
        <f>'Core Indicators'!AP126</f>
        <v>2</v>
      </c>
      <c r="J126" s="236">
        <f>'Core Indicators'!BN126</f>
        <v>2</v>
      </c>
      <c r="K126" s="236">
        <f t="shared" si="49"/>
        <v>2</v>
      </c>
      <c r="L126" s="190">
        <f t="shared" si="50"/>
        <v>2</v>
      </c>
      <c r="M126" s="237">
        <f t="shared" si="51"/>
        <v>1.4</v>
      </c>
      <c r="N126" s="238">
        <f>'Core Indicators'!DJ126</f>
        <v>2</v>
      </c>
      <c r="O126" s="238">
        <f>'Core Indicators'!DR126</f>
        <v>2</v>
      </c>
      <c r="P126" s="238">
        <f>'Core Indicators'!DZ126</f>
        <v>1</v>
      </c>
      <c r="Q126" s="238">
        <f>'Core Indicators'!EH126</f>
        <v>1</v>
      </c>
      <c r="R126" s="238">
        <f>'Core Indicators'!EP126</f>
        <v>1</v>
      </c>
      <c r="S126" s="191">
        <f t="shared" si="52"/>
        <v>1.6</v>
      </c>
      <c r="T126" s="191">
        <f t="shared" si="53"/>
        <v>1.1666666666666667</v>
      </c>
      <c r="U126" s="236">
        <v>1</v>
      </c>
      <c r="V126" s="236">
        <v>1</v>
      </c>
      <c r="W126" s="236">
        <f>'Core Indicators'!EX126</f>
        <v>2</v>
      </c>
      <c r="X126" s="191">
        <f t="shared" si="54"/>
        <v>1.5</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SDN008</v>
      </c>
      <c r="B127" s="190">
        <f t="shared" si="45"/>
        <v>1.6</v>
      </c>
      <c r="C127" s="191">
        <f t="shared" si="46"/>
        <v>0</v>
      </c>
      <c r="D127" s="237">
        <f t="shared" si="47"/>
        <v>2</v>
      </c>
      <c r="E127" s="236">
        <f>'Core Indicators'!R127</f>
        <v>2</v>
      </c>
      <c r="F127" s="236">
        <f>'Core Indicators'!Z127</f>
        <v>2</v>
      </c>
      <c r="G127" s="191">
        <f t="shared" si="48"/>
        <v>2</v>
      </c>
      <c r="H127" s="236">
        <f>'Core Indicators'!AH127</f>
        <v>2</v>
      </c>
      <c r="I127" s="236">
        <f>'Core Indicators'!AP127</f>
        <v>2</v>
      </c>
      <c r="J127" s="236">
        <f>'Core Indicators'!BN127</f>
        <v>2</v>
      </c>
      <c r="K127" s="236">
        <f t="shared" si="49"/>
        <v>2</v>
      </c>
      <c r="L127" s="190">
        <f t="shared" si="50"/>
        <v>2</v>
      </c>
      <c r="M127" s="237">
        <f t="shared" si="51"/>
        <v>1.4</v>
      </c>
      <c r="N127" s="238">
        <f>'Core Indicators'!DJ127</f>
        <v>2</v>
      </c>
      <c r="O127" s="238">
        <f>'Core Indicators'!DR127</f>
        <v>2</v>
      </c>
      <c r="P127" s="238">
        <f>'Core Indicators'!DZ127</f>
        <v>1</v>
      </c>
      <c r="Q127" s="238">
        <f>'Core Indicators'!EH127</f>
        <v>1</v>
      </c>
      <c r="R127" s="238">
        <f>'Core Indicators'!EP127</f>
        <v>1</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SEN002</v>
      </c>
      <c r="B128" s="190">
        <f t="shared" si="45"/>
        <v>1.1000000000000001</v>
      </c>
      <c r="C128" s="191">
        <f t="shared" si="46"/>
        <v>0</v>
      </c>
      <c r="D128" s="237">
        <f t="shared" si="47"/>
        <v>1.2</v>
      </c>
      <c r="E128" s="236">
        <f>'Core Indicators'!R128</f>
        <v>2</v>
      </c>
      <c r="F128" s="236">
        <f>'Core Indicators'!Z128</f>
        <v>1</v>
      </c>
      <c r="G128" s="191">
        <f t="shared" si="48"/>
        <v>1.5</v>
      </c>
      <c r="H128" s="236">
        <f>'Core Indicators'!AH128</f>
        <v>1</v>
      </c>
      <c r="I128" s="236">
        <f>'Core Indicators'!AP128</f>
        <v>1</v>
      </c>
      <c r="J128" s="236">
        <f>'Core Indicators'!BN128</f>
        <v>1</v>
      </c>
      <c r="K128" s="236">
        <f t="shared" si="49"/>
        <v>1</v>
      </c>
      <c r="L128" s="190">
        <f t="shared" si="50"/>
        <v>1</v>
      </c>
      <c r="M128" s="237">
        <f t="shared" si="51"/>
        <v>1</v>
      </c>
      <c r="N128" s="238">
        <f>'Core Indicators'!DJ128</f>
        <v>1</v>
      </c>
      <c r="O128" s="238">
        <f>'Core Indicators'!DR128</f>
        <v>1</v>
      </c>
      <c r="P128" s="238">
        <f>'Core Indicators'!DZ128</f>
        <v>1</v>
      </c>
      <c r="Q128" s="238">
        <f>'Core Indicators'!EH128</f>
        <v>1</v>
      </c>
      <c r="R128" s="238">
        <f>'Core Indicators'!EP128</f>
        <v>1</v>
      </c>
      <c r="S128" s="191">
        <f t="shared" si="52"/>
        <v>1.3</v>
      </c>
      <c r="T128" s="191">
        <f t="shared" si="53"/>
        <v>1</v>
      </c>
      <c r="U128" s="236">
        <v>1</v>
      </c>
      <c r="V128" s="236">
        <v>1</v>
      </c>
      <c r="W128" s="236">
        <f>'Core Indicators'!EX128</f>
        <v>1</v>
      </c>
      <c r="X128" s="191">
        <f t="shared" si="54"/>
        <v>1</v>
      </c>
      <c r="Y128" s="236">
        <v>1</v>
      </c>
      <c r="Z128" s="191">
        <f t="shared" si="55"/>
        <v>1.5</v>
      </c>
      <c r="AA128" s="236">
        <f>'Core Indicators'!FF128</f>
        <v>1</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SLV001</v>
      </c>
      <c r="B129" s="190">
        <f t="shared" si="45"/>
        <v>1.9</v>
      </c>
      <c r="C129" s="191">
        <f t="shared" si="46"/>
        <v>0</v>
      </c>
      <c r="D129" s="237">
        <f t="shared" si="47"/>
        <v>2.2000000000000002</v>
      </c>
      <c r="E129" s="236">
        <f>'Core Indicators'!R129</f>
        <v>2</v>
      </c>
      <c r="F129" s="236">
        <f>'Core Indicators'!Z129</f>
        <v>2</v>
      </c>
      <c r="G129" s="191">
        <f t="shared" si="48"/>
        <v>2</v>
      </c>
      <c r="H129" s="236">
        <f>'Core Indicators'!AH129</f>
        <v>2</v>
      </c>
      <c r="I129" s="236">
        <f>'Core Indicators'!AP129</f>
        <v>3</v>
      </c>
      <c r="J129" s="236">
        <f>'Core Indicators'!BN129</f>
        <v>2</v>
      </c>
      <c r="K129" s="236">
        <f t="shared" si="49"/>
        <v>2.5</v>
      </c>
      <c r="L129" s="190">
        <f t="shared" si="50"/>
        <v>2.2999999999999998</v>
      </c>
      <c r="M129" s="237">
        <f t="shared" si="51"/>
        <v>2</v>
      </c>
      <c r="N129" s="238">
        <f>'Core Indicators'!DJ129</f>
        <v>2</v>
      </c>
      <c r="O129" s="238">
        <f>'Core Indicators'!DR129</f>
        <v>2</v>
      </c>
      <c r="P129" s="238">
        <f>'Core Indicators'!DZ129</f>
        <v>2</v>
      </c>
      <c r="Q129" s="238" t="str">
        <f>'Core Indicators'!EH129</f>
        <v>x</v>
      </c>
      <c r="R129" s="238" t="str">
        <f>'Core Indicators'!EP129</f>
        <v>x</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SOM001</v>
      </c>
      <c r="B130" s="190">
        <f t="shared" si="45"/>
        <v>1.8</v>
      </c>
      <c r="C130" s="191">
        <f t="shared" si="46"/>
        <v>0</v>
      </c>
      <c r="D130" s="237">
        <f t="shared" si="47"/>
        <v>2</v>
      </c>
      <c r="E130" s="236">
        <f>'Core Indicators'!R130</f>
        <v>1</v>
      </c>
      <c r="F130" s="236">
        <f>'Core Indicators'!Z130</f>
        <v>2</v>
      </c>
      <c r="G130" s="191">
        <f t="shared" si="48"/>
        <v>1.5</v>
      </c>
      <c r="H130" s="236">
        <f>'Core Indicators'!AH130</f>
        <v>2</v>
      </c>
      <c r="I130" s="236">
        <f>'Core Indicators'!AP130</f>
        <v>3</v>
      </c>
      <c r="J130" s="236">
        <f>'Core Indicators'!BN130</f>
        <v>2</v>
      </c>
      <c r="K130" s="236">
        <f t="shared" si="49"/>
        <v>2.5</v>
      </c>
      <c r="L130" s="190">
        <f t="shared" si="50"/>
        <v>2.2999999999999998</v>
      </c>
      <c r="M130" s="237">
        <f t="shared" si="51"/>
        <v>2</v>
      </c>
      <c r="N130" s="238">
        <f>'Core Indicators'!DJ130</f>
        <v>2</v>
      </c>
      <c r="O130" s="238">
        <f>'Core Indicators'!DR130</f>
        <v>2</v>
      </c>
      <c r="P130" s="238">
        <f>'Core Indicators'!DZ130</f>
        <v>2</v>
      </c>
      <c r="Q130" s="238">
        <f>'Core Indicators'!EH130</f>
        <v>2</v>
      </c>
      <c r="R130" s="238">
        <f>'Core Indicators'!EP130</f>
        <v>2</v>
      </c>
      <c r="S130" s="191">
        <f t="shared" si="52"/>
        <v>1.3</v>
      </c>
      <c r="T130" s="191">
        <f t="shared" si="53"/>
        <v>1.1666666666666667</v>
      </c>
      <c r="U130" s="236">
        <v>1</v>
      </c>
      <c r="V130" s="236">
        <v>1</v>
      </c>
      <c r="W130" s="236">
        <f>'Core Indicators'!EX130</f>
        <v>2</v>
      </c>
      <c r="X130" s="191">
        <f t="shared" si="54"/>
        <v>1.5</v>
      </c>
      <c r="Y130" s="236">
        <v>1</v>
      </c>
      <c r="Z130" s="191">
        <f t="shared" si="55"/>
        <v>1.5</v>
      </c>
      <c r="AA130" s="236">
        <f>'Core Indicators'!FF130</f>
        <v>1</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SOM002</v>
      </c>
      <c r="B131" s="190">
        <f t="shared" ref="B131:B161" si="60">IF(OR(M131="x",D131="x"),"x",ROUND((5-GEOMEAN(((5-D131)/5*4+1),((5-M131)/5*4+1),((5-M131)/5*4+1)))/4*3.5+S131*0.3,1))</f>
        <v>1.9</v>
      </c>
      <c r="C131" s="191">
        <f t="shared" ref="C131:C161" si="61">COUNTIF(E131:F131,"x")+COUNTIF(H131:I131,"x")+COUNTIF(J131:J131,"x")+COUNTIF(M131,"x")+COUNTIF(U131:W131,"x")+COUNTIF(Y131:AB131,"x")</f>
        <v>0</v>
      </c>
      <c r="D131" s="237">
        <f t="shared" ref="D131:D161" si="62">IF(OR(L131="x",G131="x"),"x",ROUND((5-GEOMEAN(((5-L131)/5*4+1),((5-L131)/5*4+1),((5-G131)/5*4+1)))/4*5,1))</f>
        <v>2.2000000000000002</v>
      </c>
      <c r="E131" s="236">
        <f>'Core Indicators'!R131</f>
        <v>1</v>
      </c>
      <c r="F131" s="236">
        <f>'Core Indicators'!Z131</f>
        <v>3</v>
      </c>
      <c r="G131" s="191">
        <f t="shared" ref="G131:G161" si="63">IF(AND(F131="x",E131="x"),"x",IF(OR(F131="x",E131="x"),AVERAGE(E131,F131),ROUND((10-GEOMEAN(((10-E131)/10*9+1),((10-F131)/10*9+1)))/9*10,1)))</f>
        <v>2.1</v>
      </c>
      <c r="H131" s="236">
        <f>'Core Indicators'!AH131</f>
        <v>2</v>
      </c>
      <c r="I131" s="236">
        <f>'Core Indicators'!AP131</f>
        <v>2</v>
      </c>
      <c r="J131" s="236">
        <f>'Core Indicators'!BN131</f>
        <v>3</v>
      </c>
      <c r="K131" s="236">
        <f t="shared" ref="K131:K161" si="64">IF(AND(J131="x",I131="x"),"x",IF(OR(J131="x",I131="x"),AVERAGE(I131,J131),ROUND((10-GEOMEAN(((10-I131)/10*9+1),((10-J131)/10*9+1)))/9*10,1)))</f>
        <v>2.5</v>
      </c>
      <c r="L131" s="190">
        <f t="shared" ref="L131:L161" si="65">IF(AND(H131="x",K131="x"),"x",IF(OR(H131="x",K131="x"),AVERAGE(H131,K131),ROUND((10-GEOMEAN(((10-H131)/10*9+1),((10-K131)/10*9+1)))/9*10,1)))</f>
        <v>2.2999999999999998</v>
      </c>
      <c r="M131" s="237">
        <f t="shared" ref="M131:M161" si="66">IF(N131="x","x",AVERAGE(N131:R131))</f>
        <v>2</v>
      </c>
      <c r="N131" s="238">
        <f>'Core Indicators'!DJ131</f>
        <v>2</v>
      </c>
      <c r="O131" s="238">
        <f>'Core Indicators'!DR131</f>
        <v>2</v>
      </c>
      <c r="P131" s="238">
        <f>'Core Indicators'!DZ131</f>
        <v>2</v>
      </c>
      <c r="Q131" s="238">
        <f>'Core Indicators'!EH131</f>
        <v>2</v>
      </c>
      <c r="R131" s="238">
        <f>'Core Indicators'!EP131</f>
        <v>2</v>
      </c>
      <c r="S131" s="191">
        <f t="shared" ref="S131:S161" si="67">IF(OR(Z131="x",T131="x"),T131,ROUND((10-GEOMEAN(((10-T131)/10*9+1),((10-Z131)/10*9+1)))/9*10,1))</f>
        <v>1.6</v>
      </c>
      <c r="T131" s="191">
        <f t="shared" ref="T131:T161" si="68">AVERAGE(U131,X131,Y131)</f>
        <v>1.1666666666666667</v>
      </c>
      <c r="U131" s="236">
        <v>1</v>
      </c>
      <c r="V131" s="236">
        <v>1</v>
      </c>
      <c r="W131" s="236">
        <f>'Core Indicators'!EX131</f>
        <v>2</v>
      </c>
      <c r="X131" s="191">
        <f t="shared" ref="X131:X161" si="69">AVERAGE(V131:W131)</f>
        <v>1.5</v>
      </c>
      <c r="Y131" s="236">
        <v>1</v>
      </c>
      <c r="Z131" s="191">
        <f t="shared" ref="Z131:Z161" si="70">IF(AND(AA131="x",AB131="x"),"x",AVERAGE(AA131:AB131))</f>
        <v>2</v>
      </c>
      <c r="AA131" s="236">
        <f>'Core Indicators'!FF131</f>
        <v>2</v>
      </c>
      <c r="AB131" s="236">
        <f t="shared" ref="AB131:AB161" si="71">IF(AND(AJ131="x",AN131="x",AG131="x"),"x",(AVERAGE(AJ131,AN131,AG131)))</f>
        <v>2</v>
      </c>
      <c r="AC131" s="11">
        <f>'Core Indicators'!GD131</f>
        <v>2</v>
      </c>
      <c r="AD131" s="11">
        <f>'Core Indicators'!GL131</f>
        <v>2</v>
      </c>
      <c r="AE131" s="11">
        <f>'Core Indicators'!GT131</f>
        <v>2</v>
      </c>
      <c r="AF131" s="11">
        <f>'Core Indicators'!HB131</f>
        <v>2</v>
      </c>
      <c r="AG131" s="11">
        <f t="shared" ref="AG131:AG161" si="72">IF(AND(AC131="x",AD131="x",AE131="x",AF131="x"),"x",AVERAGE(AC131:AF131))</f>
        <v>2</v>
      </c>
      <c r="AH131" s="11">
        <f>'Core Indicators'!HJ131</f>
        <v>2</v>
      </c>
      <c r="AI131" s="11">
        <f>'Core Indicators'!HR131</f>
        <v>2</v>
      </c>
      <c r="AJ131" s="11">
        <f t="shared" ref="AJ131:AJ161" si="73">IF(AND(AH131="x",AI131="x"),"x",AVERAGE(AH131:AI131))</f>
        <v>2</v>
      </c>
      <c r="AK131" s="11">
        <f>'Core Indicators'!HZ131</f>
        <v>2</v>
      </c>
      <c r="AL131" s="11">
        <f>'Core Indicators'!IH131</f>
        <v>2</v>
      </c>
      <c r="AM131" s="11">
        <f>'Core Indicators'!IP131</f>
        <v>2</v>
      </c>
      <c r="AN131" s="11">
        <f t="shared" ref="AN131:AN161" si="74">IF(AND(AK131="x",AL131="x",AM131="x"),"x",AVERAGE(AK131:AM131))</f>
        <v>2</v>
      </c>
    </row>
    <row r="132" spans="1:40" x14ac:dyDescent="0.25">
      <c r="A132" s="236" t="str">
        <f>Lists!C:C</f>
        <v>SSD001</v>
      </c>
      <c r="B132" s="190">
        <f t="shared" si="60"/>
        <v>2</v>
      </c>
      <c r="C132" s="191">
        <f t="shared" si="61"/>
        <v>0</v>
      </c>
      <c r="D132" s="237">
        <f t="shared" si="62"/>
        <v>2.5</v>
      </c>
      <c r="E132" s="236">
        <f>'Core Indicators'!R132</f>
        <v>3</v>
      </c>
      <c r="F132" s="236">
        <f>'Core Indicators'!Z132</f>
        <v>2</v>
      </c>
      <c r="G132" s="191">
        <f t="shared" si="63"/>
        <v>2.5</v>
      </c>
      <c r="H132" s="236">
        <f>'Core Indicators'!AH132</f>
        <v>2</v>
      </c>
      <c r="I132" s="236">
        <f>'Core Indicators'!AP132</f>
        <v>3</v>
      </c>
      <c r="J132" s="236">
        <f>'Core Indicators'!BN132</f>
        <v>3</v>
      </c>
      <c r="K132" s="236">
        <f t="shared" si="64"/>
        <v>3</v>
      </c>
      <c r="L132" s="190">
        <f t="shared" si="65"/>
        <v>2.5</v>
      </c>
      <c r="M132" s="237">
        <f t="shared" si="66"/>
        <v>2</v>
      </c>
      <c r="N132" s="238">
        <f>'Core Indicators'!DJ132</f>
        <v>2</v>
      </c>
      <c r="O132" s="238">
        <f>'Core Indicators'!DR132</f>
        <v>2</v>
      </c>
      <c r="P132" s="238">
        <f>'Core Indicators'!DZ132</f>
        <v>2</v>
      </c>
      <c r="Q132" s="238">
        <f>'Core Indicators'!EH132</f>
        <v>2</v>
      </c>
      <c r="R132" s="238">
        <f>'Core Indicators'!EP132</f>
        <v>2</v>
      </c>
      <c r="S132" s="191">
        <f t="shared" si="67"/>
        <v>1.7</v>
      </c>
      <c r="T132" s="191">
        <f t="shared" si="68"/>
        <v>1.3333333333333333</v>
      </c>
      <c r="U132" s="236">
        <v>1</v>
      </c>
      <c r="V132" s="236">
        <v>1</v>
      </c>
      <c r="W132" s="236">
        <f>'Core Indicators'!EX132</f>
        <v>3</v>
      </c>
      <c r="X132" s="191">
        <f t="shared" si="69"/>
        <v>2</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SVK002</v>
      </c>
      <c r="B133" s="190">
        <f t="shared" si="60"/>
        <v>1.9</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2</v>
      </c>
      <c r="N133" s="238">
        <f>'Core Indicators'!DJ133</f>
        <v>2</v>
      </c>
      <c r="O133" s="238">
        <f>'Core Indicators'!DR133</f>
        <v>2</v>
      </c>
      <c r="P133" s="238">
        <f>'Core Indicators'!DZ133</f>
        <v>2</v>
      </c>
      <c r="Q133" s="238">
        <f>'Core Indicators'!EH133</f>
        <v>2</v>
      </c>
      <c r="R133" s="238">
        <f>'Core Indicators'!EP133</f>
        <v>2</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SWZ001</v>
      </c>
      <c r="B134" s="190">
        <f t="shared" si="60"/>
        <v>1.3</v>
      </c>
      <c r="C134" s="191">
        <f t="shared" si="61"/>
        <v>1</v>
      </c>
      <c r="D134" s="237">
        <f t="shared" si="62"/>
        <v>1.3</v>
      </c>
      <c r="E134" s="236">
        <f>'Core Indicators'!R134</f>
        <v>1</v>
      </c>
      <c r="F134" s="236">
        <f>'Core Indicators'!Z134</f>
        <v>1</v>
      </c>
      <c r="G134" s="191">
        <f t="shared" si="63"/>
        <v>1</v>
      </c>
      <c r="H134" s="236">
        <f>'Core Indicators'!AH134</f>
        <v>1</v>
      </c>
      <c r="I134" s="236" t="str">
        <f>'Core Indicators'!AP134</f>
        <v>x</v>
      </c>
      <c r="J134" s="236">
        <f>'Core Indicators'!BN134</f>
        <v>2</v>
      </c>
      <c r="K134" s="236">
        <f t="shared" si="64"/>
        <v>2</v>
      </c>
      <c r="L134" s="190">
        <f t="shared" si="65"/>
        <v>1.5</v>
      </c>
      <c r="M134" s="237">
        <f t="shared" si="66"/>
        <v>1</v>
      </c>
      <c r="N134" s="238">
        <f>'Core Indicators'!DJ134</f>
        <v>1</v>
      </c>
      <c r="O134" s="238">
        <f>'Core Indicators'!DR134</f>
        <v>1</v>
      </c>
      <c r="P134" s="238">
        <f>'Core Indicators'!DZ134</f>
        <v>1</v>
      </c>
      <c r="Q134" s="238">
        <f>'Core Indicators'!EH134</f>
        <v>1</v>
      </c>
      <c r="R134" s="238">
        <f>'Core Indicators'!EP134</f>
        <v>1</v>
      </c>
      <c r="S134" s="191">
        <f t="shared" si="67"/>
        <v>1.6</v>
      </c>
      <c r="T134" s="191">
        <f t="shared" si="68"/>
        <v>1.1666666666666667</v>
      </c>
      <c r="U134" s="236">
        <v>1</v>
      </c>
      <c r="V134" s="236">
        <v>1</v>
      </c>
      <c r="W134" s="236">
        <f>'Core Indicators'!EX134</f>
        <v>2</v>
      </c>
      <c r="X134" s="191">
        <f t="shared" si="69"/>
        <v>1.5</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SYR001</v>
      </c>
      <c r="B135" s="190">
        <f t="shared" si="60"/>
        <v>1.3</v>
      </c>
      <c r="C135" s="191">
        <f t="shared" si="61"/>
        <v>0</v>
      </c>
      <c r="D135" s="237">
        <f t="shared" si="62"/>
        <v>1.9</v>
      </c>
      <c r="E135" s="236">
        <f>'Core Indicators'!R135</f>
        <v>2</v>
      </c>
      <c r="F135" s="236">
        <f>'Core Indicators'!Z135</f>
        <v>1</v>
      </c>
      <c r="G135" s="191">
        <f t="shared" si="63"/>
        <v>1.5</v>
      </c>
      <c r="H135" s="236">
        <f>'Core Indicators'!AH135</f>
        <v>1</v>
      </c>
      <c r="I135" s="236">
        <f>'Core Indicators'!AP135</f>
        <v>3</v>
      </c>
      <c r="J135" s="236">
        <f>'Core Indicators'!BN135</f>
        <v>3</v>
      </c>
      <c r="K135" s="236">
        <f t="shared" si="64"/>
        <v>3</v>
      </c>
      <c r="L135" s="190">
        <f t="shared" si="65"/>
        <v>2.1</v>
      </c>
      <c r="M135" s="237">
        <f t="shared" si="66"/>
        <v>1</v>
      </c>
      <c r="N135" s="238">
        <f>'Core Indicators'!DJ135</f>
        <v>1</v>
      </c>
      <c r="O135" s="238">
        <f>'Core Indicators'!DR135</f>
        <v>1</v>
      </c>
      <c r="P135" s="238">
        <f>'Core Indicators'!DZ135</f>
        <v>1</v>
      </c>
      <c r="Q135" s="238">
        <f>'Core Indicators'!EH135</f>
        <v>1</v>
      </c>
      <c r="R135" s="238">
        <f>'Core Indicators'!EP135</f>
        <v>1</v>
      </c>
      <c r="S135" s="191">
        <f t="shared" si="67"/>
        <v>1.4</v>
      </c>
      <c r="T135" s="191">
        <f t="shared" si="68"/>
        <v>1.3333333333333333</v>
      </c>
      <c r="U135" s="236">
        <v>1</v>
      </c>
      <c r="V135" s="236">
        <v>1</v>
      </c>
      <c r="W135" s="236">
        <f>'Core Indicators'!EX135</f>
        <v>3</v>
      </c>
      <c r="X135" s="191">
        <f t="shared" si="69"/>
        <v>2</v>
      </c>
      <c r="Y135" s="236">
        <v>1</v>
      </c>
      <c r="Z135" s="191">
        <f t="shared" si="70"/>
        <v>1.5</v>
      </c>
      <c r="AA135" s="236">
        <f>'Core Indicators'!FF135</f>
        <v>1</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SYR002</v>
      </c>
      <c r="B136" s="190">
        <f t="shared" si="60"/>
        <v>2.7</v>
      </c>
      <c r="C136" s="191">
        <f t="shared" si="61"/>
        <v>0</v>
      </c>
      <c r="D136" s="237">
        <f t="shared" si="62"/>
        <v>3</v>
      </c>
      <c r="E136" s="236">
        <f>'Core Indicators'!R136</f>
        <v>3</v>
      </c>
      <c r="F136" s="236">
        <f>'Core Indicators'!Z136</f>
        <v>3</v>
      </c>
      <c r="G136" s="191">
        <f t="shared" si="63"/>
        <v>3</v>
      </c>
      <c r="H136" s="236">
        <f>'Core Indicators'!AH136</f>
        <v>3</v>
      </c>
      <c r="I136" s="236">
        <f>'Core Indicators'!AP136</f>
        <v>3</v>
      </c>
      <c r="J136" s="236">
        <f>'Core Indicators'!BN136</f>
        <v>3</v>
      </c>
      <c r="K136" s="236">
        <f t="shared" si="64"/>
        <v>3</v>
      </c>
      <c r="L136" s="190">
        <f t="shared" si="65"/>
        <v>3</v>
      </c>
      <c r="M136" s="237">
        <f t="shared" si="66"/>
        <v>3</v>
      </c>
      <c r="N136" s="238">
        <f>'Core Indicators'!DJ136</f>
        <v>3</v>
      </c>
      <c r="O136" s="238">
        <f>'Core Indicators'!DR136</f>
        <v>3</v>
      </c>
      <c r="P136" s="238">
        <f>'Core Indicators'!DZ136</f>
        <v>3</v>
      </c>
      <c r="Q136" s="238">
        <f>'Core Indicators'!EH136</f>
        <v>3</v>
      </c>
      <c r="R136" s="238">
        <f>'Core Indicators'!EP136</f>
        <v>3</v>
      </c>
      <c r="S136" s="191">
        <f t="shared" si="67"/>
        <v>1.9</v>
      </c>
      <c r="T136" s="191">
        <f t="shared" si="68"/>
        <v>1.3333333333333333</v>
      </c>
      <c r="U136" s="236">
        <v>1</v>
      </c>
      <c r="V136" s="236">
        <v>1</v>
      </c>
      <c r="W136" s="236">
        <f>'Core Indicators'!EX136</f>
        <v>3</v>
      </c>
      <c r="X136" s="191">
        <f t="shared" si="69"/>
        <v>2</v>
      </c>
      <c r="Y136" s="236">
        <v>1</v>
      </c>
      <c r="Z136" s="191">
        <f t="shared" si="70"/>
        <v>2.5</v>
      </c>
      <c r="AA136" s="236">
        <f>'Core Indicators'!FF136</f>
        <v>3</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TCD001</v>
      </c>
      <c r="B137" s="190">
        <f t="shared" si="60"/>
        <v>2.2999999999999998</v>
      </c>
      <c r="C137" s="191">
        <f t="shared" si="61"/>
        <v>0</v>
      </c>
      <c r="D137" s="237">
        <f t="shared" si="62"/>
        <v>2.2000000000000002</v>
      </c>
      <c r="E137" s="236">
        <f>'Core Indicators'!R137</f>
        <v>1</v>
      </c>
      <c r="F137" s="236">
        <f>'Core Indicators'!Z137</f>
        <v>2</v>
      </c>
      <c r="G137" s="191">
        <f t="shared" si="63"/>
        <v>1.5</v>
      </c>
      <c r="H137" s="236">
        <f>'Core Indicators'!AH137</f>
        <v>3</v>
      </c>
      <c r="I137" s="236">
        <f>'Core Indicators'!AP137</f>
        <v>2</v>
      </c>
      <c r="J137" s="236">
        <f>'Core Indicators'!BN137</f>
        <v>2</v>
      </c>
      <c r="K137" s="236">
        <f t="shared" si="64"/>
        <v>2</v>
      </c>
      <c r="L137" s="190">
        <f t="shared" si="65"/>
        <v>2.5</v>
      </c>
      <c r="M137" s="237">
        <f t="shared" si="66"/>
        <v>3</v>
      </c>
      <c r="N137" s="238">
        <f>'Core Indicators'!DJ137</f>
        <v>3</v>
      </c>
      <c r="O137" s="238">
        <f>'Core Indicators'!DR137</f>
        <v>3</v>
      </c>
      <c r="P137" s="238">
        <f>'Core Indicators'!DZ137</f>
        <v>3</v>
      </c>
      <c r="Q137" s="238">
        <f>'Core Indicators'!EH137</f>
        <v>3</v>
      </c>
      <c r="R137" s="238">
        <f>'Core Indicators'!EP137</f>
        <v>3</v>
      </c>
      <c r="S137" s="191">
        <f t="shared" si="67"/>
        <v>1.3</v>
      </c>
      <c r="T137" s="191">
        <f t="shared" si="68"/>
        <v>1.1666666666666667</v>
      </c>
      <c r="U137" s="236">
        <v>1</v>
      </c>
      <c r="V137" s="236">
        <v>1</v>
      </c>
      <c r="W137" s="236">
        <f>'Core Indicators'!EX137</f>
        <v>2</v>
      </c>
      <c r="X137" s="191">
        <f t="shared" si="69"/>
        <v>1.5</v>
      </c>
      <c r="Y137" s="236">
        <v>1</v>
      </c>
      <c r="Z137" s="191">
        <f t="shared" si="70"/>
        <v>1.5</v>
      </c>
      <c r="AA137" s="236">
        <f>'Core Indicators'!FF137</f>
        <v>1</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TCD003</v>
      </c>
      <c r="B138" s="190">
        <f t="shared" si="60"/>
        <v>2.4</v>
      </c>
      <c r="C138" s="191">
        <f t="shared" si="61"/>
        <v>0</v>
      </c>
      <c r="D138" s="237">
        <f t="shared" si="62"/>
        <v>2</v>
      </c>
      <c r="E138" s="236">
        <f>'Core Indicators'!R138</f>
        <v>2</v>
      </c>
      <c r="F138" s="236">
        <f>'Core Indicators'!Z138</f>
        <v>2</v>
      </c>
      <c r="G138" s="191">
        <f t="shared" si="63"/>
        <v>2</v>
      </c>
      <c r="H138" s="236">
        <f>'Core Indicators'!AH138</f>
        <v>2</v>
      </c>
      <c r="I138" s="236">
        <f>'Core Indicators'!AP138</f>
        <v>2</v>
      </c>
      <c r="J138" s="236">
        <f>'Core Indicators'!BN138</f>
        <v>2</v>
      </c>
      <c r="K138" s="236">
        <f t="shared" si="64"/>
        <v>2</v>
      </c>
      <c r="L138" s="190">
        <f t="shared" si="65"/>
        <v>2</v>
      </c>
      <c r="M138" s="237">
        <f t="shared" si="66"/>
        <v>3</v>
      </c>
      <c r="N138" s="238">
        <f>'Core Indicators'!DJ138</f>
        <v>3</v>
      </c>
      <c r="O138" s="238">
        <f>'Core Indicators'!DR138</f>
        <v>3</v>
      </c>
      <c r="P138" s="238">
        <f>'Core Indicators'!DZ138</f>
        <v>3</v>
      </c>
      <c r="Q138" s="238">
        <f>'Core Indicators'!EH138</f>
        <v>3</v>
      </c>
      <c r="R138" s="238">
        <f>'Core Indicators'!EP138</f>
        <v>3</v>
      </c>
      <c r="S138" s="191">
        <f t="shared" si="67"/>
        <v>1.6</v>
      </c>
      <c r="T138" s="191">
        <f t="shared" si="68"/>
        <v>1.1666666666666667</v>
      </c>
      <c r="U138" s="236">
        <v>1</v>
      </c>
      <c r="V138" s="236">
        <v>1</v>
      </c>
      <c r="W138" s="236">
        <f>'Core Indicators'!EX138</f>
        <v>2</v>
      </c>
      <c r="X138" s="191">
        <f t="shared" si="69"/>
        <v>1.5</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TCD004</v>
      </c>
      <c r="B139" s="190">
        <f t="shared" si="60"/>
        <v>2</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2.2000000000000002</v>
      </c>
      <c r="N139" s="238">
        <f>'Core Indicators'!DJ139</f>
        <v>3</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TCD005</v>
      </c>
      <c r="B140" s="190">
        <f t="shared" si="60"/>
        <v>1.5</v>
      </c>
      <c r="C140" s="191">
        <f t="shared" si="61"/>
        <v>0</v>
      </c>
      <c r="D140" s="237">
        <f t="shared" si="62"/>
        <v>2</v>
      </c>
      <c r="E140" s="236">
        <f>'Core Indicators'!R140</f>
        <v>2</v>
      </c>
      <c r="F140" s="236">
        <f>'Core Indicators'!Z140</f>
        <v>2</v>
      </c>
      <c r="G140" s="191">
        <f t="shared" si="63"/>
        <v>2</v>
      </c>
      <c r="H140" s="236">
        <f>'Core Indicators'!AH140</f>
        <v>2</v>
      </c>
      <c r="I140" s="236">
        <f>'Core Indicators'!AP140</f>
        <v>2</v>
      </c>
      <c r="J140" s="236">
        <f>'Core Indicators'!BN140</f>
        <v>2</v>
      </c>
      <c r="K140" s="236">
        <f t="shared" si="64"/>
        <v>2</v>
      </c>
      <c r="L140" s="190">
        <f t="shared" si="65"/>
        <v>2</v>
      </c>
      <c r="M140" s="237">
        <f t="shared" si="66"/>
        <v>1.4</v>
      </c>
      <c r="N140" s="238">
        <f>'Core Indicators'!DJ140</f>
        <v>3</v>
      </c>
      <c r="O140" s="238">
        <f>'Core Indicators'!DR140</f>
        <v>2</v>
      </c>
      <c r="P140" s="238">
        <f>'Core Indicators'!DZ140</f>
        <v>2</v>
      </c>
      <c r="Q140" s="238">
        <f>'Core Indicators'!EH140</f>
        <v>0</v>
      </c>
      <c r="R140" s="238">
        <f>'Core Indicators'!EP140</f>
        <v>0</v>
      </c>
      <c r="S140" s="191">
        <f t="shared" si="67"/>
        <v>1.3</v>
      </c>
      <c r="T140" s="191">
        <f t="shared" si="68"/>
        <v>1.1666666666666667</v>
      </c>
      <c r="U140" s="236">
        <v>1</v>
      </c>
      <c r="V140" s="236">
        <v>1</v>
      </c>
      <c r="W140" s="236">
        <f>'Core Indicators'!EX140</f>
        <v>2</v>
      </c>
      <c r="X140" s="191">
        <f t="shared" si="69"/>
        <v>1.5</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THA001</v>
      </c>
      <c r="B141" s="190">
        <f t="shared" si="60"/>
        <v>2.2000000000000002</v>
      </c>
      <c r="C141" s="191">
        <f t="shared" si="61"/>
        <v>0</v>
      </c>
      <c r="D141" s="237">
        <f t="shared" si="62"/>
        <v>2.6</v>
      </c>
      <c r="E141" s="236">
        <f>'Core Indicators'!R141</f>
        <v>2</v>
      </c>
      <c r="F141" s="236">
        <f>'Core Indicators'!Z141</f>
        <v>2</v>
      </c>
      <c r="G141" s="191">
        <f t="shared" si="63"/>
        <v>2</v>
      </c>
      <c r="H141" s="236">
        <f>'Core Indicators'!AH141</f>
        <v>3</v>
      </c>
      <c r="I141" s="236">
        <f>'Core Indicators'!AP141</f>
        <v>3</v>
      </c>
      <c r="J141" s="236">
        <f>'Core Indicators'!BN141</f>
        <v>2</v>
      </c>
      <c r="K141" s="236">
        <f t="shared" si="64"/>
        <v>2.5</v>
      </c>
      <c r="L141" s="190">
        <f t="shared" si="65"/>
        <v>2.8</v>
      </c>
      <c r="M141" s="237">
        <f t="shared" si="66"/>
        <v>2.4</v>
      </c>
      <c r="N141" s="238">
        <f>'Core Indicators'!DJ141</f>
        <v>3</v>
      </c>
      <c r="O141" s="238">
        <f>'Core Indicators'!DR141</f>
        <v>2</v>
      </c>
      <c r="P141" s="238">
        <f>'Core Indicators'!DZ141</f>
        <v>3</v>
      </c>
      <c r="Q141" s="238">
        <f>'Core Indicators'!EH141</f>
        <v>2</v>
      </c>
      <c r="R141" s="238">
        <f>'Core Indicators'!EP141</f>
        <v>2</v>
      </c>
      <c r="S141" s="191">
        <f t="shared" si="67"/>
        <v>1.6</v>
      </c>
      <c r="T141" s="191">
        <f t="shared" si="68"/>
        <v>1.1666666666666667</v>
      </c>
      <c r="U141" s="236">
        <v>1</v>
      </c>
      <c r="V141" s="236">
        <v>1</v>
      </c>
      <c r="W141" s="236">
        <f>'Core Indicators'!EX141</f>
        <v>2</v>
      </c>
      <c r="X141" s="191">
        <f t="shared" si="69"/>
        <v>1.5</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THA002</v>
      </c>
      <c r="B142" s="190">
        <f t="shared" si="60"/>
        <v>1.9</v>
      </c>
      <c r="C142" s="191">
        <f t="shared" si="61"/>
        <v>2</v>
      </c>
      <c r="D142" s="237">
        <f t="shared" si="62"/>
        <v>2</v>
      </c>
      <c r="E142" s="236">
        <f>'Core Indicators'!R142</f>
        <v>2</v>
      </c>
      <c r="F142" s="236">
        <f>'Core Indicators'!Z142</f>
        <v>2</v>
      </c>
      <c r="G142" s="191">
        <f t="shared" si="63"/>
        <v>2</v>
      </c>
      <c r="H142" s="236" t="str">
        <f>'Core Indicators'!AH142</f>
        <v>x</v>
      </c>
      <c r="I142" s="236" t="str">
        <f>'Core Indicators'!AP142</f>
        <v>x</v>
      </c>
      <c r="J142" s="236">
        <f>'Core Indicators'!BN142</f>
        <v>2</v>
      </c>
      <c r="K142" s="236">
        <f t="shared" si="64"/>
        <v>2</v>
      </c>
      <c r="L142" s="190">
        <f t="shared" si="65"/>
        <v>2</v>
      </c>
      <c r="M142" s="237">
        <f t="shared" si="66"/>
        <v>2</v>
      </c>
      <c r="N142" s="238">
        <f>'Core Indicators'!DJ142</f>
        <v>2</v>
      </c>
      <c r="O142" s="238" t="str">
        <f>'Core Indicators'!DR142</f>
        <v>x</v>
      </c>
      <c r="P142" s="238" t="str">
        <f>'Core Indicators'!DZ142</f>
        <v>x</v>
      </c>
      <c r="Q142" s="238" t="str">
        <f>'Core Indicators'!EH142</f>
        <v>x</v>
      </c>
      <c r="R142" s="238" t="str">
        <f>'Core Indicators'!EP142</f>
        <v>x</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THA003</v>
      </c>
      <c r="B143" s="190">
        <f t="shared" si="60"/>
        <v>2.1</v>
      </c>
      <c r="C143" s="191">
        <f t="shared" si="61"/>
        <v>0</v>
      </c>
      <c r="D143" s="237">
        <f t="shared" si="62"/>
        <v>2.6</v>
      </c>
      <c r="E143" s="236">
        <f>'Core Indicators'!R143</f>
        <v>2</v>
      </c>
      <c r="F143" s="236">
        <f>'Core Indicators'!Z143</f>
        <v>2</v>
      </c>
      <c r="G143" s="191">
        <f t="shared" si="63"/>
        <v>2</v>
      </c>
      <c r="H143" s="236">
        <f>'Core Indicators'!AH143</f>
        <v>3</v>
      </c>
      <c r="I143" s="236">
        <f>'Core Indicators'!AP143</f>
        <v>3</v>
      </c>
      <c r="J143" s="236">
        <f>'Core Indicators'!BN143</f>
        <v>2</v>
      </c>
      <c r="K143" s="236">
        <f t="shared" si="64"/>
        <v>2.5</v>
      </c>
      <c r="L143" s="190">
        <f t="shared" si="65"/>
        <v>2.8</v>
      </c>
      <c r="M143" s="237">
        <f t="shared" si="66"/>
        <v>2.2000000000000002</v>
      </c>
      <c r="N143" s="238">
        <f>'Core Indicators'!DJ143</f>
        <v>2</v>
      </c>
      <c r="O143" s="238">
        <f>'Core Indicators'!DR143</f>
        <v>2</v>
      </c>
      <c r="P143" s="238">
        <f>'Core Indicators'!DZ143</f>
        <v>3</v>
      </c>
      <c r="Q143" s="238">
        <f>'Core Indicators'!EH143</f>
        <v>2</v>
      </c>
      <c r="R143" s="238">
        <f>'Core Indicators'!EP143</f>
        <v>2</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TTO002</v>
      </c>
      <c r="B144" s="190">
        <f t="shared" si="60"/>
        <v>1.7</v>
      </c>
      <c r="C144" s="191">
        <f t="shared" si="61"/>
        <v>0</v>
      </c>
      <c r="D144" s="237">
        <f t="shared" si="62"/>
        <v>1.7</v>
      </c>
      <c r="E144" s="236">
        <f>'Core Indicators'!R144</f>
        <v>1</v>
      </c>
      <c r="F144" s="236">
        <f>'Core Indicators'!Z144</f>
        <v>2</v>
      </c>
      <c r="G144" s="191">
        <f t="shared" si="63"/>
        <v>1.5</v>
      </c>
      <c r="H144" s="236">
        <f>'Core Indicators'!AH144</f>
        <v>2</v>
      </c>
      <c r="I144" s="236">
        <f>'Core Indicators'!AP144</f>
        <v>2</v>
      </c>
      <c r="J144" s="236">
        <f>'Core Indicators'!BN144</f>
        <v>1</v>
      </c>
      <c r="K144" s="236">
        <f t="shared" si="64"/>
        <v>1.5</v>
      </c>
      <c r="L144" s="190">
        <f t="shared" si="65"/>
        <v>1.8</v>
      </c>
      <c r="M144" s="237">
        <f t="shared" si="66"/>
        <v>2</v>
      </c>
      <c r="N144" s="238">
        <f>'Core Indicators'!DJ144</f>
        <v>2</v>
      </c>
      <c r="O144" s="238">
        <f>'Core Indicators'!DR144</f>
        <v>2</v>
      </c>
      <c r="P144" s="238">
        <f>'Core Indicators'!DZ144</f>
        <v>2</v>
      </c>
      <c r="Q144" s="238" t="str">
        <f>'Core Indicators'!EH144</f>
        <v>x</v>
      </c>
      <c r="R144" s="238" t="str">
        <f>'Core Indicators'!EP144</f>
        <v>x</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TUN002</v>
      </c>
      <c r="B145" s="190">
        <f t="shared" si="60"/>
        <v>2</v>
      </c>
      <c r="C145" s="191">
        <f t="shared" si="61"/>
        <v>0</v>
      </c>
      <c r="D145" s="237">
        <f t="shared" si="62"/>
        <v>2</v>
      </c>
      <c r="E145" s="236">
        <f>'Core Indicators'!R145</f>
        <v>2</v>
      </c>
      <c r="F145" s="236">
        <f>'Core Indicators'!Z145</f>
        <v>1</v>
      </c>
      <c r="G145" s="191">
        <f t="shared" si="63"/>
        <v>1.5</v>
      </c>
      <c r="H145" s="236">
        <f>'Core Indicators'!AH145</f>
        <v>2</v>
      </c>
      <c r="I145" s="236">
        <f>'Core Indicators'!AP145</f>
        <v>2</v>
      </c>
      <c r="J145" s="236">
        <f>'Core Indicators'!BN145</f>
        <v>3</v>
      </c>
      <c r="K145" s="236">
        <f t="shared" si="64"/>
        <v>2.5</v>
      </c>
      <c r="L145" s="190">
        <f t="shared" si="65"/>
        <v>2.2999999999999998</v>
      </c>
      <c r="M145" s="237">
        <f t="shared" si="66"/>
        <v>2</v>
      </c>
      <c r="N145" s="238">
        <f>'Core Indicators'!DJ145</f>
        <v>2</v>
      </c>
      <c r="O145" s="238">
        <f>'Core Indicators'!DR145</f>
        <v>2</v>
      </c>
      <c r="P145" s="238">
        <f>'Core Indicators'!DZ145</f>
        <v>2</v>
      </c>
      <c r="Q145" s="238">
        <f>'Core Indicators'!EH145</f>
        <v>2</v>
      </c>
      <c r="R145" s="238">
        <f>'Core Indicators'!EP145</f>
        <v>2</v>
      </c>
      <c r="S145" s="191">
        <f t="shared" si="67"/>
        <v>1.9</v>
      </c>
      <c r="T145" s="191">
        <f t="shared" si="68"/>
        <v>1.3333333333333333</v>
      </c>
      <c r="U145" s="236">
        <v>1</v>
      </c>
      <c r="V145" s="236">
        <v>1</v>
      </c>
      <c r="W145" s="236">
        <f>'Core Indicators'!EX145</f>
        <v>3</v>
      </c>
      <c r="X145" s="191">
        <f t="shared" si="69"/>
        <v>2</v>
      </c>
      <c r="Y145" s="236">
        <v>1</v>
      </c>
      <c r="Z145" s="191">
        <f t="shared" si="70"/>
        <v>2.5</v>
      </c>
      <c r="AA145" s="236">
        <f>'Core Indicators'!FF145</f>
        <v>3</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TUR001</v>
      </c>
      <c r="B146" s="190">
        <f t="shared" si="60"/>
        <v>2</v>
      </c>
      <c r="C146" s="191">
        <f t="shared" si="61"/>
        <v>0</v>
      </c>
      <c r="D146" s="237">
        <f t="shared" si="62"/>
        <v>2.2000000000000002</v>
      </c>
      <c r="E146" s="236">
        <f>'Core Indicators'!R146</f>
        <v>2</v>
      </c>
      <c r="F146" s="236">
        <f>'Core Indicators'!Z146</f>
        <v>2</v>
      </c>
      <c r="G146" s="191">
        <f t="shared" si="63"/>
        <v>2</v>
      </c>
      <c r="H146" s="236">
        <f>'Core Indicators'!AH146</f>
        <v>2</v>
      </c>
      <c r="I146" s="236">
        <f>'Core Indicators'!AP146</f>
        <v>2</v>
      </c>
      <c r="J146" s="236">
        <f>'Core Indicators'!BN146</f>
        <v>3</v>
      </c>
      <c r="K146" s="236">
        <f t="shared" si="64"/>
        <v>2.5</v>
      </c>
      <c r="L146" s="190">
        <f t="shared" si="65"/>
        <v>2.2999999999999998</v>
      </c>
      <c r="M146" s="237">
        <f t="shared" si="66"/>
        <v>2</v>
      </c>
      <c r="N146" s="238">
        <f>'Core Indicators'!DJ146</f>
        <v>2</v>
      </c>
      <c r="O146" s="238">
        <f>'Core Indicators'!DR146</f>
        <v>2</v>
      </c>
      <c r="P146" s="238">
        <f>'Core Indicators'!DZ146</f>
        <v>2</v>
      </c>
      <c r="Q146" s="238">
        <f>'Core Indicators'!EH146</f>
        <v>2</v>
      </c>
      <c r="R146" s="238">
        <f>'Core Indicators'!EP146</f>
        <v>2</v>
      </c>
      <c r="S146" s="191">
        <f t="shared" si="67"/>
        <v>1.7</v>
      </c>
      <c r="T146" s="191">
        <f t="shared" si="68"/>
        <v>1.3333333333333333</v>
      </c>
      <c r="U146" s="236">
        <v>1</v>
      </c>
      <c r="V146" s="236">
        <v>1</v>
      </c>
      <c r="W146" s="236">
        <f>'Core Indicators'!EX146</f>
        <v>3</v>
      </c>
      <c r="X146" s="191">
        <f t="shared" si="69"/>
        <v>2</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TUR002</v>
      </c>
      <c r="B147" s="190">
        <f t="shared" si="60"/>
        <v>1.9</v>
      </c>
      <c r="C147" s="191">
        <f t="shared" si="61"/>
        <v>1</v>
      </c>
      <c r="D147" s="237">
        <f t="shared" si="62"/>
        <v>2</v>
      </c>
      <c r="E147" s="236">
        <f>'Core Indicators'!R147</f>
        <v>2</v>
      </c>
      <c r="F147" s="236">
        <f>'Core Indicators'!Z147</f>
        <v>2</v>
      </c>
      <c r="G147" s="191">
        <f t="shared" si="63"/>
        <v>2</v>
      </c>
      <c r="H147" s="236">
        <f>'Core Indicators'!AH147</f>
        <v>2</v>
      </c>
      <c r="I147" s="236">
        <f>'Core Indicators'!AP147</f>
        <v>2</v>
      </c>
      <c r="J147" s="236" t="str">
        <f>'Core Indicators'!BN147</f>
        <v>x</v>
      </c>
      <c r="K147" s="236">
        <f t="shared" si="64"/>
        <v>2</v>
      </c>
      <c r="L147" s="190">
        <f t="shared" si="65"/>
        <v>2</v>
      </c>
      <c r="M147" s="237">
        <f t="shared" si="66"/>
        <v>2</v>
      </c>
      <c r="N147" s="238">
        <f>'Core Indicators'!DJ147</f>
        <v>2</v>
      </c>
      <c r="O147" s="238">
        <f>'Core Indicators'!DR147</f>
        <v>2</v>
      </c>
      <c r="P147" s="238">
        <f>'Core Indicators'!DZ147</f>
        <v>2</v>
      </c>
      <c r="Q147" s="238">
        <f>'Core Indicators'!EH147</f>
        <v>2</v>
      </c>
      <c r="R147" s="238">
        <f>'Core Indicators'!EP147</f>
        <v>2</v>
      </c>
      <c r="S147" s="191">
        <f t="shared" si="67"/>
        <v>1.7</v>
      </c>
      <c r="T147" s="191">
        <f t="shared" si="68"/>
        <v>1.3333333333333333</v>
      </c>
      <c r="U147" s="236">
        <v>1</v>
      </c>
      <c r="V147" s="236">
        <v>1</v>
      </c>
      <c r="W147" s="236">
        <f>'Core Indicators'!EX147</f>
        <v>3</v>
      </c>
      <c r="X147" s="191">
        <f t="shared" si="69"/>
        <v>2</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TUR003</v>
      </c>
      <c r="B148" s="190">
        <f t="shared" si="60"/>
        <v>2</v>
      </c>
      <c r="C148" s="191">
        <f t="shared" si="61"/>
        <v>0</v>
      </c>
      <c r="D148" s="237">
        <f t="shared" si="62"/>
        <v>2.2000000000000002</v>
      </c>
      <c r="E148" s="236">
        <f>'Core Indicators'!R148</f>
        <v>2</v>
      </c>
      <c r="F148" s="236">
        <f>'Core Indicators'!Z148</f>
        <v>2</v>
      </c>
      <c r="G148" s="191">
        <f t="shared" si="63"/>
        <v>2</v>
      </c>
      <c r="H148" s="236">
        <f>'Core Indicators'!AH148</f>
        <v>2</v>
      </c>
      <c r="I148" s="236">
        <f>'Core Indicators'!AP148</f>
        <v>2</v>
      </c>
      <c r="J148" s="236">
        <f>'Core Indicators'!BN148</f>
        <v>3</v>
      </c>
      <c r="K148" s="236">
        <f t="shared" si="64"/>
        <v>2.5</v>
      </c>
      <c r="L148" s="190">
        <f t="shared" si="65"/>
        <v>2.2999999999999998</v>
      </c>
      <c r="M148" s="237">
        <f t="shared" si="66"/>
        <v>2</v>
      </c>
      <c r="N148" s="238">
        <f>'Core Indicators'!DJ148</f>
        <v>2</v>
      </c>
      <c r="O148" s="238">
        <f>'Core Indicators'!DR148</f>
        <v>2</v>
      </c>
      <c r="P148" s="238">
        <f>'Core Indicators'!DZ148</f>
        <v>2</v>
      </c>
      <c r="Q148" s="238">
        <f>'Core Indicators'!EH148</f>
        <v>2</v>
      </c>
      <c r="R148" s="238">
        <f>'Core Indicators'!EP148</f>
        <v>2</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TUR004</v>
      </c>
      <c r="B149" s="190">
        <f t="shared" si="60"/>
        <v>2.5</v>
      </c>
      <c r="C149" s="191">
        <f t="shared" si="61"/>
        <v>0</v>
      </c>
      <c r="D149" s="237">
        <f t="shared" si="62"/>
        <v>2.7</v>
      </c>
      <c r="E149" s="236">
        <f>'Core Indicators'!R149</f>
        <v>2</v>
      </c>
      <c r="F149" s="236">
        <f>'Core Indicators'!Z149</f>
        <v>2</v>
      </c>
      <c r="G149" s="191">
        <f t="shared" si="63"/>
        <v>2</v>
      </c>
      <c r="H149" s="236">
        <f>'Core Indicators'!AH149</f>
        <v>3</v>
      </c>
      <c r="I149" s="236">
        <f>'Core Indicators'!AP149</f>
        <v>3</v>
      </c>
      <c r="J149" s="236">
        <f>'Core Indicators'!BN149</f>
        <v>3</v>
      </c>
      <c r="K149" s="236">
        <f t="shared" si="64"/>
        <v>3</v>
      </c>
      <c r="L149" s="190">
        <f t="shared" si="65"/>
        <v>3</v>
      </c>
      <c r="M149" s="237">
        <f t="shared" si="66"/>
        <v>3</v>
      </c>
      <c r="N149" s="238">
        <f>'Core Indicators'!DJ149</f>
        <v>3</v>
      </c>
      <c r="O149" s="238">
        <f>'Core Indicators'!DR149</f>
        <v>3</v>
      </c>
      <c r="P149" s="238">
        <f>'Core Indicators'!DZ149</f>
        <v>3</v>
      </c>
      <c r="Q149" s="238">
        <f>'Core Indicators'!EH149</f>
        <v>3</v>
      </c>
      <c r="R149" s="238">
        <f>'Core Indicators'!EP149</f>
        <v>3</v>
      </c>
      <c r="S149" s="191">
        <f t="shared" si="67"/>
        <v>1.7</v>
      </c>
      <c r="T149" s="191">
        <f t="shared" si="68"/>
        <v>1.3333333333333333</v>
      </c>
      <c r="U149" s="236">
        <v>1</v>
      </c>
      <c r="V149" s="236">
        <v>1</v>
      </c>
      <c r="W149" s="236">
        <f>'Core Indicators'!EX149</f>
        <v>3</v>
      </c>
      <c r="X149" s="191">
        <f t="shared" si="69"/>
        <v>2</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TUR005</v>
      </c>
      <c r="B150" s="190">
        <f t="shared" si="60"/>
        <v>2.7</v>
      </c>
      <c r="C150" s="191">
        <f t="shared" si="61"/>
        <v>0</v>
      </c>
      <c r="D150" s="237">
        <f t="shared" si="62"/>
        <v>3</v>
      </c>
      <c r="E150" s="236">
        <f>'Core Indicators'!R150</f>
        <v>3</v>
      </c>
      <c r="F150" s="236">
        <f>'Core Indicators'!Z150</f>
        <v>3</v>
      </c>
      <c r="G150" s="191">
        <f t="shared" si="63"/>
        <v>3</v>
      </c>
      <c r="H150" s="236">
        <f>'Core Indicators'!AH150</f>
        <v>3</v>
      </c>
      <c r="I150" s="236">
        <f>'Core Indicators'!AP150</f>
        <v>3</v>
      </c>
      <c r="J150" s="236">
        <f>'Core Indicators'!BN150</f>
        <v>3</v>
      </c>
      <c r="K150" s="236">
        <f t="shared" si="64"/>
        <v>3</v>
      </c>
      <c r="L150" s="190">
        <f t="shared" si="65"/>
        <v>3</v>
      </c>
      <c r="M150" s="237">
        <f t="shared" si="66"/>
        <v>3</v>
      </c>
      <c r="N150" s="238">
        <f>'Core Indicators'!DJ150</f>
        <v>3</v>
      </c>
      <c r="O150" s="238">
        <f>'Core Indicators'!DR150</f>
        <v>3</v>
      </c>
      <c r="P150" s="238">
        <f>'Core Indicators'!DZ150</f>
        <v>3</v>
      </c>
      <c r="Q150" s="238">
        <f>'Core Indicators'!EH150</f>
        <v>3</v>
      </c>
      <c r="R150" s="238">
        <f>'Core Indicators'!EP150</f>
        <v>3</v>
      </c>
      <c r="S150" s="191">
        <f t="shared" si="67"/>
        <v>1.9</v>
      </c>
      <c r="T150" s="191">
        <f t="shared" si="68"/>
        <v>1.3333333333333333</v>
      </c>
      <c r="U150" s="236">
        <v>1</v>
      </c>
      <c r="V150" s="236">
        <v>1</v>
      </c>
      <c r="W150" s="236">
        <f>'Core Indicators'!EX150</f>
        <v>3</v>
      </c>
      <c r="X150" s="191">
        <f t="shared" si="69"/>
        <v>2</v>
      </c>
      <c r="Y150" s="236">
        <v>1</v>
      </c>
      <c r="Z150" s="191">
        <f t="shared" si="70"/>
        <v>2.5</v>
      </c>
      <c r="AA150" s="236">
        <f>'Core Indicators'!FF150</f>
        <v>3</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TZA001</v>
      </c>
      <c r="B151" s="190">
        <f t="shared" si="60"/>
        <v>1.6</v>
      </c>
      <c r="C151" s="191">
        <f t="shared" si="61"/>
        <v>0</v>
      </c>
      <c r="D151" s="237">
        <f t="shared" si="62"/>
        <v>1.9</v>
      </c>
      <c r="E151" s="236">
        <f>'Core Indicators'!R151</f>
        <v>2</v>
      </c>
      <c r="F151" s="236">
        <f>'Core Indicators'!Z151</f>
        <v>2</v>
      </c>
      <c r="G151" s="191">
        <f t="shared" si="63"/>
        <v>2</v>
      </c>
      <c r="H151" s="236">
        <f>'Core Indicators'!AH151</f>
        <v>2</v>
      </c>
      <c r="I151" s="236">
        <f>'Core Indicators'!AP151</f>
        <v>1</v>
      </c>
      <c r="J151" s="236">
        <f>'Core Indicators'!BN151</f>
        <v>2</v>
      </c>
      <c r="K151" s="236">
        <f t="shared" si="64"/>
        <v>1.5</v>
      </c>
      <c r="L151" s="190">
        <f t="shared" si="65"/>
        <v>1.8</v>
      </c>
      <c r="M151" s="237">
        <f t="shared" si="66"/>
        <v>1.4</v>
      </c>
      <c r="N151" s="238">
        <f>'Core Indicators'!DJ151</f>
        <v>2</v>
      </c>
      <c r="O151" s="238">
        <f>'Core Indicators'!DR151</f>
        <v>2</v>
      </c>
      <c r="P151" s="238">
        <f>'Core Indicators'!DZ151</f>
        <v>1</v>
      </c>
      <c r="Q151" s="238">
        <f>'Core Indicators'!EH151</f>
        <v>1</v>
      </c>
      <c r="R151" s="238">
        <f>'Core Indicators'!EP151</f>
        <v>1</v>
      </c>
      <c r="S151" s="191">
        <f t="shared" si="67"/>
        <v>1.6</v>
      </c>
      <c r="T151" s="191">
        <f t="shared" si="68"/>
        <v>1.1666666666666667</v>
      </c>
      <c r="U151" s="236">
        <v>1</v>
      </c>
      <c r="V151" s="236">
        <v>1</v>
      </c>
      <c r="W151" s="236">
        <f>'Core Indicators'!EX151</f>
        <v>2</v>
      </c>
      <c r="X151" s="191">
        <f t="shared" si="69"/>
        <v>1.5</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TZA002</v>
      </c>
      <c r="B152" s="190">
        <f t="shared" si="60"/>
        <v>1.5</v>
      </c>
      <c r="C152" s="191">
        <f t="shared" si="61"/>
        <v>0</v>
      </c>
      <c r="D152" s="237">
        <f t="shared" si="62"/>
        <v>1.7</v>
      </c>
      <c r="E152" s="236">
        <f>'Core Indicators'!R152</f>
        <v>1</v>
      </c>
      <c r="F152" s="236">
        <f>'Core Indicators'!Z152</f>
        <v>2</v>
      </c>
      <c r="G152" s="191">
        <f t="shared" si="63"/>
        <v>1.5</v>
      </c>
      <c r="H152" s="236">
        <f>'Core Indicators'!AH152</f>
        <v>2</v>
      </c>
      <c r="I152" s="236">
        <f>'Core Indicators'!AP152</f>
        <v>1</v>
      </c>
      <c r="J152" s="236">
        <f>'Core Indicators'!BN152</f>
        <v>2</v>
      </c>
      <c r="K152" s="236">
        <f t="shared" si="64"/>
        <v>1.5</v>
      </c>
      <c r="L152" s="190">
        <f t="shared" si="65"/>
        <v>1.8</v>
      </c>
      <c r="M152" s="237">
        <f t="shared" si="66"/>
        <v>1.4</v>
      </c>
      <c r="N152" s="238">
        <f>'Core Indicators'!DJ152</f>
        <v>2</v>
      </c>
      <c r="O152" s="238">
        <f>'Core Indicators'!DR152</f>
        <v>2</v>
      </c>
      <c r="P152" s="238">
        <f>'Core Indicators'!DZ152</f>
        <v>1</v>
      </c>
      <c r="Q152" s="238">
        <f>'Core Indicators'!EH152</f>
        <v>1</v>
      </c>
      <c r="R152" s="238">
        <f>'Core Indicators'!EP152</f>
        <v>1</v>
      </c>
      <c r="S152" s="191">
        <f t="shared" si="67"/>
        <v>1.6</v>
      </c>
      <c r="T152" s="191">
        <f t="shared" si="68"/>
        <v>1.1666666666666667</v>
      </c>
      <c r="U152" s="236">
        <v>1</v>
      </c>
      <c r="V152" s="236">
        <v>1</v>
      </c>
      <c r="W152" s="236">
        <f>'Core Indicators'!EX152</f>
        <v>2</v>
      </c>
      <c r="X152" s="191">
        <f t="shared" si="69"/>
        <v>1.5</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TZA003</v>
      </c>
      <c r="B153" s="190">
        <f t="shared" si="60"/>
        <v>1.4</v>
      </c>
      <c r="C153" s="191">
        <f t="shared" si="61"/>
        <v>0</v>
      </c>
      <c r="D153" s="237">
        <f t="shared" si="62"/>
        <v>1.7</v>
      </c>
      <c r="E153" s="236">
        <f>'Core Indicators'!R153</f>
        <v>2</v>
      </c>
      <c r="F153" s="236">
        <f>'Core Indicators'!Z153</f>
        <v>1</v>
      </c>
      <c r="G153" s="191">
        <f t="shared" si="63"/>
        <v>1.5</v>
      </c>
      <c r="H153" s="236">
        <f>'Core Indicators'!AH153</f>
        <v>1</v>
      </c>
      <c r="I153" s="236">
        <f>'Core Indicators'!AP153</f>
        <v>3</v>
      </c>
      <c r="J153" s="236">
        <f>'Core Indicators'!BN153</f>
        <v>2</v>
      </c>
      <c r="K153" s="236">
        <f t="shared" si="64"/>
        <v>2.5</v>
      </c>
      <c r="L153" s="190">
        <f t="shared" si="65"/>
        <v>1.8</v>
      </c>
      <c r="M153" s="237">
        <f t="shared" si="66"/>
        <v>1</v>
      </c>
      <c r="N153" s="238">
        <f>'Core Indicators'!DJ153</f>
        <v>1</v>
      </c>
      <c r="O153" s="238">
        <f>'Core Indicators'!DR153</f>
        <v>1</v>
      </c>
      <c r="P153" s="238">
        <f>'Core Indicators'!DZ153</f>
        <v>1</v>
      </c>
      <c r="Q153" s="238">
        <f>'Core Indicators'!EH153</f>
        <v>1</v>
      </c>
      <c r="R153" s="238">
        <f>'Core Indicators'!EP153</f>
        <v>1</v>
      </c>
      <c r="S153" s="191">
        <f t="shared" si="67"/>
        <v>1.9</v>
      </c>
      <c r="T153" s="191">
        <f t="shared" si="68"/>
        <v>1.1666666666666667</v>
      </c>
      <c r="U153" s="236">
        <v>1</v>
      </c>
      <c r="V153" s="236">
        <v>1</v>
      </c>
      <c r="W153" s="236">
        <f>'Core Indicators'!EX153</f>
        <v>2</v>
      </c>
      <c r="X153" s="191">
        <f t="shared" si="69"/>
        <v>1.5</v>
      </c>
      <c r="Y153" s="236">
        <v>1</v>
      </c>
      <c r="Z153" s="191">
        <f t="shared" si="70"/>
        <v>2.5</v>
      </c>
      <c r="AA153" s="236">
        <f>'Core Indicators'!FF153</f>
        <v>3</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UGA005</v>
      </c>
      <c r="B154" s="190">
        <f t="shared" si="60"/>
        <v>2.1</v>
      </c>
      <c r="C154" s="191">
        <f t="shared" si="61"/>
        <v>1</v>
      </c>
      <c r="D154" s="237">
        <f t="shared" si="62"/>
        <v>2.2000000000000002</v>
      </c>
      <c r="E154" s="236">
        <f>'Core Indicators'!R154</f>
        <v>2</v>
      </c>
      <c r="F154" s="236">
        <f>'Core Indicators'!Z154</f>
        <v>3</v>
      </c>
      <c r="G154" s="191">
        <f t="shared" si="63"/>
        <v>2.5</v>
      </c>
      <c r="H154" s="236">
        <f>'Core Indicators'!AH154</f>
        <v>2</v>
      </c>
      <c r="I154" s="236">
        <f>'Core Indicators'!AP154</f>
        <v>2</v>
      </c>
      <c r="J154" s="236" t="str">
        <f>'Core Indicators'!BN154</f>
        <v>x</v>
      </c>
      <c r="K154" s="236">
        <f t="shared" si="64"/>
        <v>2</v>
      </c>
      <c r="L154" s="190">
        <f t="shared" si="65"/>
        <v>2</v>
      </c>
      <c r="M154" s="237">
        <f t="shared" si="66"/>
        <v>2.4</v>
      </c>
      <c r="N154" s="238">
        <f>'Core Indicators'!DJ154</f>
        <v>2</v>
      </c>
      <c r="O154" s="238">
        <f>'Core Indicators'!DR154</f>
        <v>2</v>
      </c>
      <c r="P154" s="238">
        <f>'Core Indicators'!DZ154</f>
        <v>2</v>
      </c>
      <c r="Q154" s="238">
        <f>'Core Indicators'!EH154</f>
        <v>3</v>
      </c>
      <c r="R154" s="238">
        <f>'Core Indicators'!EP154</f>
        <v>3</v>
      </c>
      <c r="S154" s="191">
        <f t="shared" si="67"/>
        <v>1.6</v>
      </c>
      <c r="T154" s="191">
        <f t="shared" si="68"/>
        <v>1.1666666666666667</v>
      </c>
      <c r="U154" s="236">
        <v>1</v>
      </c>
      <c r="V154" s="236">
        <v>1</v>
      </c>
      <c r="W154" s="236">
        <f>'Core Indicators'!EX154</f>
        <v>2</v>
      </c>
      <c r="X154" s="191">
        <f t="shared" si="69"/>
        <v>1.5</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UKR002</v>
      </c>
      <c r="B155" s="190">
        <f t="shared" si="60"/>
        <v>1.7</v>
      </c>
      <c r="C155" s="191">
        <f t="shared" si="61"/>
        <v>0</v>
      </c>
      <c r="D155" s="237">
        <f t="shared" si="62"/>
        <v>1.7</v>
      </c>
      <c r="E155" s="236">
        <f>'Core Indicators'!R155</f>
        <v>1</v>
      </c>
      <c r="F155" s="236">
        <f>'Core Indicators'!Z155</f>
        <v>1</v>
      </c>
      <c r="G155" s="191">
        <f t="shared" si="63"/>
        <v>1</v>
      </c>
      <c r="H155" s="236">
        <f>'Core Indicators'!AH155</f>
        <v>2</v>
      </c>
      <c r="I155" s="236">
        <f>'Core Indicators'!AP155</f>
        <v>2</v>
      </c>
      <c r="J155" s="236">
        <f>'Core Indicators'!BN155</f>
        <v>2</v>
      </c>
      <c r="K155" s="236">
        <f t="shared" si="64"/>
        <v>2</v>
      </c>
      <c r="L155" s="190">
        <f t="shared" si="65"/>
        <v>2</v>
      </c>
      <c r="M155" s="237">
        <f t="shared" si="66"/>
        <v>2</v>
      </c>
      <c r="N155" s="238">
        <f>'Core Indicators'!DJ155</f>
        <v>2</v>
      </c>
      <c r="O155" s="238">
        <f>'Core Indicators'!DR155</f>
        <v>2</v>
      </c>
      <c r="P155" s="238">
        <f>'Core Indicators'!DZ155</f>
        <v>2</v>
      </c>
      <c r="Q155" s="238">
        <f>'Core Indicators'!EH155</f>
        <v>2</v>
      </c>
      <c r="R155" s="238">
        <f>'Core Indicators'!EP155</f>
        <v>2</v>
      </c>
      <c r="S155" s="191">
        <f t="shared" si="67"/>
        <v>1.3</v>
      </c>
      <c r="T155" s="191">
        <f t="shared" si="68"/>
        <v>1.1666666666666667</v>
      </c>
      <c r="U155" s="236">
        <v>1</v>
      </c>
      <c r="V155" s="236">
        <v>1</v>
      </c>
      <c r="W155" s="236">
        <f>'Core Indicators'!EX155</f>
        <v>2</v>
      </c>
      <c r="X155" s="191">
        <f t="shared" si="69"/>
        <v>1.5</v>
      </c>
      <c r="Y155" s="236">
        <v>1</v>
      </c>
      <c r="Z155" s="191">
        <f t="shared" si="70"/>
        <v>1.5</v>
      </c>
      <c r="AA155" s="236">
        <f>'Core Indicators'!FF155</f>
        <v>1</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VEN001</v>
      </c>
      <c r="B156" s="190">
        <f t="shared" si="60"/>
        <v>2.2999999999999998</v>
      </c>
      <c r="C156" s="191">
        <f t="shared" si="61"/>
        <v>0</v>
      </c>
      <c r="D156" s="237">
        <f t="shared" si="62"/>
        <v>2</v>
      </c>
      <c r="E156" s="236">
        <f>'Core Indicators'!R156</f>
        <v>1</v>
      </c>
      <c r="F156" s="236">
        <f>'Core Indicators'!Z156</f>
        <v>2</v>
      </c>
      <c r="G156" s="191">
        <f t="shared" si="63"/>
        <v>1.5</v>
      </c>
      <c r="H156" s="236">
        <f>'Core Indicators'!AH156</f>
        <v>3</v>
      </c>
      <c r="I156" s="236">
        <f>'Core Indicators'!AP156</f>
        <v>2</v>
      </c>
      <c r="J156" s="236">
        <f>'Core Indicators'!BN156</f>
        <v>1</v>
      </c>
      <c r="K156" s="236">
        <f t="shared" si="64"/>
        <v>1.5</v>
      </c>
      <c r="L156" s="190">
        <f t="shared" si="65"/>
        <v>2.2999999999999998</v>
      </c>
      <c r="M156" s="237">
        <f t="shared" si="66"/>
        <v>3</v>
      </c>
      <c r="N156" s="238">
        <f>'Core Indicators'!DJ156</f>
        <v>3</v>
      </c>
      <c r="O156" s="238">
        <f>'Core Indicators'!DR156</f>
        <v>3</v>
      </c>
      <c r="P156" s="238">
        <f>'Core Indicators'!DZ156</f>
        <v>3</v>
      </c>
      <c r="Q156" s="238" t="str">
        <f>'Core Indicators'!EH156</f>
        <v>x</v>
      </c>
      <c r="R156" s="238" t="str">
        <f>'Core Indicators'!EP156</f>
        <v>x</v>
      </c>
      <c r="S156" s="191">
        <f t="shared" si="67"/>
        <v>1.3</v>
      </c>
      <c r="T156" s="191">
        <f t="shared" si="68"/>
        <v>1</v>
      </c>
      <c r="U156" s="236">
        <v>1</v>
      </c>
      <c r="V156" s="236">
        <v>1</v>
      </c>
      <c r="W156" s="236">
        <f>'Core Indicators'!EX156</f>
        <v>1</v>
      </c>
      <c r="X156" s="191">
        <f t="shared" si="69"/>
        <v>1</v>
      </c>
      <c r="Y156" s="236">
        <v>1</v>
      </c>
      <c r="Z156" s="191">
        <f t="shared" si="70"/>
        <v>1.5</v>
      </c>
      <c r="AA156" s="236">
        <f>'Core Indicators'!FF156</f>
        <v>1</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VUT003</v>
      </c>
      <c r="B157" s="190">
        <f t="shared" si="60"/>
        <v>2.1</v>
      </c>
      <c r="C157" s="191">
        <f t="shared" si="61"/>
        <v>2</v>
      </c>
      <c r="D157" s="237">
        <f t="shared" si="62"/>
        <v>2</v>
      </c>
      <c r="E157" s="236">
        <f>'Core Indicators'!R157</f>
        <v>2</v>
      </c>
      <c r="F157" s="236">
        <f>'Core Indicators'!Z157</f>
        <v>2</v>
      </c>
      <c r="G157" s="191">
        <f t="shared" si="63"/>
        <v>2</v>
      </c>
      <c r="H157" s="236">
        <f>'Core Indicators'!AH157</f>
        <v>2</v>
      </c>
      <c r="I157" s="236">
        <f>'Core Indicators'!AP157</f>
        <v>2</v>
      </c>
      <c r="J157" s="236" t="str">
        <f>'Core Indicators'!BN157</f>
        <v>x</v>
      </c>
      <c r="K157" s="236">
        <f t="shared" si="64"/>
        <v>2</v>
      </c>
      <c r="L157" s="190">
        <f t="shared" si="65"/>
        <v>2</v>
      </c>
      <c r="M157" s="237">
        <f t="shared" si="66"/>
        <v>2.6</v>
      </c>
      <c r="N157" s="238">
        <f>'Core Indicators'!DJ157</f>
        <v>3</v>
      </c>
      <c r="O157" s="238">
        <f>'Core Indicators'!DR157</f>
        <v>3</v>
      </c>
      <c r="P157" s="238">
        <f>'Core Indicators'!DZ157</f>
        <v>2</v>
      </c>
      <c r="Q157" s="238">
        <f>'Core Indicators'!EH157</f>
        <v>2</v>
      </c>
      <c r="R157" s="238">
        <f>'Core Indicators'!EP157</f>
        <v>3</v>
      </c>
      <c r="S157" s="191">
        <f t="shared" si="67"/>
        <v>1.5</v>
      </c>
      <c r="T157" s="191">
        <f t="shared" si="68"/>
        <v>1</v>
      </c>
      <c r="U157" s="236">
        <v>1</v>
      </c>
      <c r="V157" s="236">
        <v>1</v>
      </c>
      <c r="W157" s="236" t="str">
        <f>'Core Indicators'!EX157</f>
        <v>x</v>
      </c>
      <c r="X157" s="191">
        <f t="shared" si="69"/>
        <v>1</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YEM001</v>
      </c>
      <c r="B158" s="190">
        <f t="shared" si="60"/>
        <v>1.3</v>
      </c>
      <c r="C158" s="191">
        <f t="shared" si="61"/>
        <v>0</v>
      </c>
      <c r="D158" s="237">
        <f t="shared" si="62"/>
        <v>1.3</v>
      </c>
      <c r="E158" s="236">
        <f>'Core Indicators'!R158</f>
        <v>1</v>
      </c>
      <c r="F158" s="236">
        <f>'Core Indicators'!Z158</f>
        <v>1</v>
      </c>
      <c r="G158" s="191">
        <f t="shared" si="63"/>
        <v>1</v>
      </c>
      <c r="H158" s="236">
        <f>'Core Indicators'!AH158</f>
        <v>1</v>
      </c>
      <c r="I158" s="236">
        <f>'Core Indicators'!AP158</f>
        <v>2</v>
      </c>
      <c r="J158" s="236">
        <f>'Core Indicators'!BN158</f>
        <v>2</v>
      </c>
      <c r="K158" s="236">
        <f t="shared" si="64"/>
        <v>2</v>
      </c>
      <c r="L158" s="190">
        <f t="shared" si="65"/>
        <v>1.5</v>
      </c>
      <c r="M158" s="237">
        <f t="shared" si="66"/>
        <v>1</v>
      </c>
      <c r="N158" s="238">
        <f>'Core Indicators'!DJ158</f>
        <v>1</v>
      </c>
      <c r="O158" s="238">
        <f>'Core Indicators'!DR158</f>
        <v>1</v>
      </c>
      <c r="P158" s="238">
        <f>'Core Indicators'!DZ158</f>
        <v>1</v>
      </c>
      <c r="Q158" s="238">
        <f>'Core Indicators'!EH158</f>
        <v>1</v>
      </c>
      <c r="R158" s="238">
        <f>'Core Indicators'!EP158</f>
        <v>1</v>
      </c>
      <c r="S158" s="191">
        <f t="shared" si="67"/>
        <v>1.6</v>
      </c>
      <c r="T158" s="191">
        <f t="shared" si="68"/>
        <v>1.1666666666666667</v>
      </c>
      <c r="U158" s="236">
        <v>1</v>
      </c>
      <c r="V158" s="236">
        <v>1</v>
      </c>
      <c r="W158" s="236">
        <f>'Core Indicators'!EX158</f>
        <v>2</v>
      </c>
      <c r="X158" s="191">
        <f t="shared" si="69"/>
        <v>1.5</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YEM002</v>
      </c>
      <c r="B159" s="190">
        <f t="shared" si="60"/>
        <v>2</v>
      </c>
      <c r="C159" s="191">
        <f t="shared" si="61"/>
        <v>0</v>
      </c>
      <c r="D159" s="237">
        <f t="shared" si="62"/>
        <v>2</v>
      </c>
      <c r="E159" s="236">
        <f>'Core Indicators'!R159</f>
        <v>2</v>
      </c>
      <c r="F159" s="236">
        <f>'Core Indicators'!Z159</f>
        <v>2</v>
      </c>
      <c r="G159" s="191">
        <f t="shared" si="63"/>
        <v>2</v>
      </c>
      <c r="H159" s="236">
        <f>'Core Indicators'!AH159</f>
        <v>2</v>
      </c>
      <c r="I159" s="236">
        <f>'Core Indicators'!AP159</f>
        <v>2</v>
      </c>
      <c r="J159" s="236">
        <f>'Core Indicators'!BN159</f>
        <v>2</v>
      </c>
      <c r="K159" s="236">
        <f t="shared" si="64"/>
        <v>2</v>
      </c>
      <c r="L159" s="190">
        <f t="shared" si="65"/>
        <v>2</v>
      </c>
      <c r="M159" s="237">
        <f t="shared" si="66"/>
        <v>2.2000000000000002</v>
      </c>
      <c r="N159" s="238">
        <f>'Core Indicators'!DJ159</f>
        <v>3</v>
      </c>
      <c r="O159" s="238">
        <f>'Core Indicators'!DR159</f>
        <v>2</v>
      </c>
      <c r="P159" s="238">
        <f>'Core Indicators'!DZ159</f>
        <v>2</v>
      </c>
      <c r="Q159" s="238">
        <f>'Core Indicators'!EH159</f>
        <v>2</v>
      </c>
      <c r="R159" s="238">
        <f>'Core Indicators'!EP159</f>
        <v>2</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ZMB002</v>
      </c>
      <c r="B160" s="190">
        <f t="shared" si="60"/>
        <v>1.2</v>
      </c>
      <c r="C160" s="191">
        <f t="shared" si="61"/>
        <v>0</v>
      </c>
      <c r="D160" s="237">
        <f t="shared" si="62"/>
        <v>1.5</v>
      </c>
      <c r="E160" s="236">
        <f>'Core Indicators'!R160</f>
        <v>2</v>
      </c>
      <c r="F160" s="236">
        <f>'Core Indicators'!Z160</f>
        <v>1</v>
      </c>
      <c r="G160" s="191">
        <f t="shared" si="63"/>
        <v>1.5</v>
      </c>
      <c r="H160" s="236">
        <f>'Core Indicators'!AH160</f>
        <v>1</v>
      </c>
      <c r="I160" s="236">
        <f>'Core Indicators'!AP160</f>
        <v>2</v>
      </c>
      <c r="J160" s="236">
        <f>'Core Indicators'!BN160</f>
        <v>2</v>
      </c>
      <c r="K160" s="236">
        <f t="shared" si="64"/>
        <v>2</v>
      </c>
      <c r="L160" s="190">
        <f t="shared" si="65"/>
        <v>1.5</v>
      </c>
      <c r="M160" s="237">
        <f t="shared" si="66"/>
        <v>1</v>
      </c>
      <c r="N160" s="238">
        <f>'Core Indicators'!DJ160</f>
        <v>1</v>
      </c>
      <c r="O160" s="238">
        <f>'Core Indicators'!DR160</f>
        <v>1</v>
      </c>
      <c r="P160" s="238">
        <f>'Core Indicators'!DZ160</f>
        <v>1</v>
      </c>
      <c r="Q160" s="238">
        <f>'Core Indicators'!EH160</f>
        <v>1</v>
      </c>
      <c r="R160" s="238">
        <f>'Core Indicators'!EP160</f>
        <v>1</v>
      </c>
      <c r="S160" s="191">
        <f t="shared" si="67"/>
        <v>1.3</v>
      </c>
      <c r="T160" s="191">
        <f t="shared" si="68"/>
        <v>1.1666666666666667</v>
      </c>
      <c r="U160" s="236">
        <v>1</v>
      </c>
      <c r="V160" s="236">
        <v>1</v>
      </c>
      <c r="W160" s="236">
        <f>'Core Indicators'!EX160</f>
        <v>2</v>
      </c>
      <c r="X160" s="191">
        <f t="shared" si="69"/>
        <v>1.5</v>
      </c>
      <c r="Y160" s="236">
        <v>1</v>
      </c>
      <c r="Z160" s="191">
        <f t="shared" si="70"/>
        <v>1.5</v>
      </c>
      <c r="AA160" s="236">
        <f>'Core Indicators'!FF160</f>
        <v>1</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ZWE001</v>
      </c>
      <c r="B161" s="190">
        <f t="shared" si="60"/>
        <v>1.6</v>
      </c>
      <c r="C161" s="191">
        <f t="shared" si="61"/>
        <v>0</v>
      </c>
      <c r="D161" s="237">
        <f t="shared" si="62"/>
        <v>1.8</v>
      </c>
      <c r="E161" s="236">
        <f>'Core Indicators'!R161</f>
        <v>1</v>
      </c>
      <c r="F161" s="236">
        <f>'Core Indicators'!Z161</f>
        <v>2</v>
      </c>
      <c r="G161" s="191">
        <f t="shared" si="63"/>
        <v>1.5</v>
      </c>
      <c r="H161" s="236">
        <f>'Core Indicators'!AH161</f>
        <v>2</v>
      </c>
      <c r="I161" s="236">
        <f>'Core Indicators'!AP161</f>
        <v>2</v>
      </c>
      <c r="J161" s="236">
        <f>'Core Indicators'!BN161</f>
        <v>2</v>
      </c>
      <c r="K161" s="236">
        <f t="shared" si="64"/>
        <v>2</v>
      </c>
      <c r="L161" s="190">
        <f t="shared" si="65"/>
        <v>2</v>
      </c>
      <c r="M161" s="237">
        <f t="shared" si="66"/>
        <v>1.4</v>
      </c>
      <c r="N161" s="238">
        <f>'Core Indicators'!DJ161</f>
        <v>2</v>
      </c>
      <c r="O161" s="238">
        <f>'Core Indicators'!DR161</f>
        <v>2</v>
      </c>
      <c r="P161" s="238">
        <f>'Core Indicators'!DZ161</f>
        <v>1</v>
      </c>
      <c r="Q161" s="238">
        <f>'Core Indicators'!EH161</f>
        <v>1</v>
      </c>
      <c r="R161" s="238">
        <f>'Core Indicators'!EP161</f>
        <v>1</v>
      </c>
      <c r="S161" s="191">
        <f t="shared" si="67"/>
        <v>1.6</v>
      </c>
      <c r="T161" s="191">
        <f t="shared" si="68"/>
        <v>1.1666666666666667</v>
      </c>
      <c r="U161" s="236">
        <v>1</v>
      </c>
      <c r="V161" s="236">
        <v>1</v>
      </c>
      <c r="W161" s="236">
        <f>'Core Indicators'!EX161</f>
        <v>2</v>
      </c>
      <c r="X161" s="191">
        <f t="shared" si="69"/>
        <v>1.5</v>
      </c>
      <c r="Y161" s="236">
        <v>1</v>
      </c>
      <c r="Z161" s="191">
        <f t="shared" si="70"/>
        <v>2</v>
      </c>
      <c r="AA161" s="236">
        <f>'Core Indicators'!FF161</f>
        <v>2</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4"/>
  <sheetViews>
    <sheetView zoomScale="80" zoomScaleNormal="80" workbookViewId="0">
      <selection activeCell="A2" sqref="A2"/>
    </sheetView>
  </sheetViews>
  <sheetFormatPr defaultRowHeight="15" x14ac:dyDescent="0.25"/>
  <cols>
    <col min="2" max="2" width="10.5703125" bestFit="1" customWidth="1"/>
    <col min="3" max="3" width="9.5703125" customWidth="1"/>
  </cols>
  <sheetData>
    <row r="1" spans="1:22" x14ac:dyDescent="0.25">
      <c r="A1" s="311"/>
      <c r="B1" s="291"/>
      <c r="C1" s="291"/>
      <c r="D1" s="291"/>
      <c r="E1" s="291"/>
      <c r="F1" s="291"/>
      <c r="G1" s="291"/>
      <c r="H1" s="291"/>
      <c r="I1" s="291"/>
      <c r="J1" s="291"/>
      <c r="K1" s="291"/>
      <c r="L1" s="291"/>
      <c r="M1" s="291"/>
      <c r="N1" s="291"/>
      <c r="O1" s="291"/>
      <c r="P1" s="291"/>
      <c r="Q1" s="291"/>
      <c r="R1" s="291"/>
      <c r="S1" s="291"/>
      <c r="T1" s="291"/>
      <c r="U1" s="291"/>
      <c r="V1" s="291"/>
    </row>
    <row r="2" spans="1:22" x14ac:dyDescent="0.25">
      <c r="A2" s="239" t="s">
        <v>1</v>
      </c>
      <c r="B2" s="240" t="s">
        <v>9002</v>
      </c>
      <c r="C2" s="240" t="s">
        <v>8623</v>
      </c>
      <c r="D2" s="240" t="s">
        <v>8624</v>
      </c>
      <c r="E2" s="240" t="s">
        <v>8625</v>
      </c>
      <c r="F2" s="240" t="s">
        <v>8628</v>
      </c>
      <c r="G2" s="240" t="s">
        <v>8633</v>
      </c>
      <c r="H2" s="240" t="s">
        <v>8634</v>
      </c>
      <c r="I2" s="240" t="s">
        <v>8635</v>
      </c>
      <c r="J2" s="240" t="s">
        <v>8636</v>
      </c>
      <c r="K2" s="240" t="s">
        <v>8637</v>
      </c>
      <c r="L2" s="240" t="s">
        <v>8579</v>
      </c>
      <c r="M2" s="240" t="s">
        <v>2375</v>
      </c>
      <c r="N2" s="240" t="s">
        <v>2381</v>
      </c>
      <c r="O2" s="240" t="s">
        <v>2377</v>
      </c>
      <c r="P2" s="240" t="s">
        <v>2387</v>
      </c>
      <c r="Q2" s="240" t="s">
        <v>2372</v>
      </c>
      <c r="R2" s="240" t="s">
        <v>2379</v>
      </c>
      <c r="S2" s="240" t="s">
        <v>2383</v>
      </c>
      <c r="T2" s="240" t="s">
        <v>8583</v>
      </c>
      <c r="U2" s="240" t="s">
        <v>2393</v>
      </c>
      <c r="V2" s="240" t="s">
        <v>9003</v>
      </c>
    </row>
    <row r="3" spans="1:22" x14ac:dyDescent="0.25">
      <c r="A3" s="240" t="str">
        <f>Lists!C:C</f>
        <v>AFG001</v>
      </c>
      <c r="B3" s="241">
        <f>_xlfn.DAYS(About!$A$3,'Core Indicators'!U3)</f>
        <v>90</v>
      </c>
      <c r="C3" s="241">
        <f>_xlfn.DAYS(About!$A$3,'Core Indicators'!AC3)</f>
        <v>90</v>
      </c>
      <c r="D3" s="241">
        <f>_xlfn.DAYS(About!$A$3,'Core Indicators'!AK3)</f>
        <v>90</v>
      </c>
      <c r="E3" s="241">
        <f>_xlfn.DAYS(About!$A$3,'Core Indicators'!AS3)</f>
        <v>0</v>
      </c>
      <c r="F3" s="241">
        <f>_xlfn.DAYS(About!$A$3,'Core Indicators'!BQ3)</f>
        <v>0</v>
      </c>
      <c r="G3" s="241">
        <f>_xlfn.DAYS(About!$A$3,'Core Indicators'!DM3)</f>
        <v>90</v>
      </c>
      <c r="H3" s="241">
        <f>_xlfn.DAYS(About!$A$3,'Core Indicators'!DU3)</f>
        <v>90</v>
      </c>
      <c r="I3" s="241">
        <f>_xlfn.DAYS(About!$A$3,'Core Indicators'!EC3)</f>
        <v>90</v>
      </c>
      <c r="J3" s="241">
        <f>_xlfn.DAYS(About!$A$3,'Core Indicators'!EK3)</f>
        <v>90</v>
      </c>
      <c r="K3" s="241">
        <f>_xlfn.DAYS(About!$A$3,'Core Indicators'!ES3)</f>
        <v>90</v>
      </c>
      <c r="L3" s="241">
        <f>_xlfn.DAYS(About!$A$3,'Core Indicators'!FI3)</f>
        <v>823</v>
      </c>
      <c r="M3" s="241">
        <f>_xlfn.DAYS(About!$A$3,'Core Indicators'!GG3)</f>
        <v>189</v>
      </c>
      <c r="N3" s="241">
        <f>_xlfn.DAYS(About!$A$3,'Core Indicators'!GO3)</f>
        <v>189</v>
      </c>
      <c r="O3" s="241">
        <f>_xlfn.DAYS(About!$A$3,'Core Indicators'!GW3)</f>
        <v>189</v>
      </c>
      <c r="P3" s="241">
        <f>_xlfn.DAYS(About!$A$3,'Core Indicators'!HE3)</f>
        <v>188</v>
      </c>
      <c r="Q3" s="241">
        <f>_xlfn.DAYS(About!$A$3,'Core Indicators'!HM3)</f>
        <v>192</v>
      </c>
      <c r="R3" s="241">
        <f>_xlfn.DAYS(About!$A$3,'Core Indicators'!HU3)</f>
        <v>189</v>
      </c>
      <c r="S3" s="241">
        <f>_xlfn.DAYS(About!$A$3,'Core Indicators'!IC3)</f>
        <v>188</v>
      </c>
      <c r="T3" s="241">
        <f>_xlfn.DAYS(About!$A$3,'Core Indicators'!IK3)</f>
        <v>188</v>
      </c>
      <c r="U3" s="241">
        <f>_xlfn.DAYS(About!$A$3,'Core Indicators'!IS3)</f>
        <v>187</v>
      </c>
      <c r="V3" s="241">
        <f t="shared" ref="V3:V34" si="0">AVERAGE(D3:M3)</f>
        <v>155.19999999999999</v>
      </c>
    </row>
    <row r="4" spans="1:22" x14ac:dyDescent="0.25">
      <c r="A4" s="240" t="str">
        <f>Lists!C:C</f>
        <v>AGO002</v>
      </c>
      <c r="B4" s="241">
        <f>_xlfn.DAYS(About!$A$3,'Core Indicators'!U4)</f>
        <v>242</v>
      </c>
      <c r="C4" s="241">
        <f>_xlfn.DAYS(About!$A$3,'Core Indicators'!AC4)</f>
        <v>304</v>
      </c>
      <c r="D4" s="241">
        <f>_xlfn.DAYS(About!$A$3,'Core Indicators'!AK4)</f>
        <v>304</v>
      </c>
      <c r="E4" s="241">
        <f>_xlfn.DAYS(About!$A$3,'Core Indicators'!AS4)</f>
        <v>3</v>
      </c>
      <c r="F4" s="241">
        <f>_xlfn.DAYS(About!$A$3,'Core Indicators'!BQ4)</f>
        <v>500</v>
      </c>
      <c r="G4" s="241">
        <f>_xlfn.DAYS(About!$A$3,'Core Indicators'!DM4)</f>
        <v>304</v>
      </c>
      <c r="H4" s="241">
        <f>_xlfn.DAYS(About!$A$3,'Core Indicators'!DU4)</f>
        <v>304</v>
      </c>
      <c r="I4" s="241">
        <f>_xlfn.DAYS(About!$A$3,'Core Indicators'!EC4)</f>
        <v>304</v>
      </c>
      <c r="J4" s="241">
        <f>_xlfn.DAYS(About!$A$3,'Core Indicators'!EK4)</f>
        <v>304</v>
      </c>
      <c r="K4" s="241">
        <f>_xlfn.DAYS(About!$A$3,'Core Indicators'!ES4)</f>
        <v>304</v>
      </c>
      <c r="L4" s="241">
        <f>_xlfn.DAYS(About!$A$3,'Core Indicators'!FI4)</f>
        <v>3</v>
      </c>
      <c r="M4" s="241">
        <f>_xlfn.DAYS(About!$A$3,'Core Indicators'!GG4)</f>
        <v>183</v>
      </c>
      <c r="N4" s="241">
        <f>_xlfn.DAYS(About!$A$3,'Core Indicators'!GO4)</f>
        <v>183</v>
      </c>
      <c r="O4" s="241">
        <f>_xlfn.DAYS(About!$A$3,'Core Indicators'!GW4)</f>
        <v>183</v>
      </c>
      <c r="P4" s="241">
        <f>_xlfn.DAYS(About!$A$3,'Core Indicators'!HE4)</f>
        <v>183</v>
      </c>
      <c r="Q4" s="241">
        <f>_xlfn.DAYS(About!$A$3,'Core Indicators'!HM4)</f>
        <v>183</v>
      </c>
      <c r="R4" s="241">
        <f>_xlfn.DAYS(About!$A$3,'Core Indicators'!HU4)</f>
        <v>183</v>
      </c>
      <c r="S4" s="241">
        <f>_xlfn.DAYS(About!$A$3,'Core Indicators'!IC4)</f>
        <v>183</v>
      </c>
      <c r="T4" s="241">
        <f>_xlfn.DAYS(About!$A$3,'Core Indicators'!IK4)</f>
        <v>183</v>
      </c>
      <c r="U4" s="241">
        <f>_xlfn.DAYS(About!$A$3,'Core Indicators'!IS4)</f>
        <v>183</v>
      </c>
      <c r="V4" s="241">
        <f t="shared" si="0"/>
        <v>251.3</v>
      </c>
    </row>
    <row r="5" spans="1:22" x14ac:dyDescent="0.25">
      <c r="A5" s="240" t="str">
        <f>Lists!C:C</f>
        <v>ARM002</v>
      </c>
      <c r="B5" s="241">
        <f>_xlfn.DAYS(About!$A$3,'Core Indicators'!U5)</f>
        <v>326</v>
      </c>
      <c r="C5" s="241">
        <f>_xlfn.DAYS(About!$A$3,'Core Indicators'!AC5)</f>
        <v>326</v>
      </c>
      <c r="D5" s="241">
        <f>_xlfn.DAYS(About!$A$3,'Core Indicators'!AK5)</f>
        <v>326</v>
      </c>
      <c r="E5" s="241">
        <f>_xlfn.DAYS(About!$A$3,'Core Indicators'!AS5)</f>
        <v>326</v>
      </c>
      <c r="F5" s="241">
        <f>_xlfn.DAYS(About!$A$3,'Core Indicators'!BQ5)</f>
        <v>0</v>
      </c>
      <c r="G5" s="241">
        <f>_xlfn.DAYS(About!$A$3,'Core Indicators'!DM5)</f>
        <v>326</v>
      </c>
      <c r="H5" s="241">
        <f>_xlfn.DAYS(About!$A$3,'Core Indicators'!DU5)</f>
        <v>326</v>
      </c>
      <c r="I5" s="241">
        <f>_xlfn.DAYS(About!$A$3,'Core Indicators'!EC5)</f>
        <v>326</v>
      </c>
      <c r="J5" s="241">
        <f>_xlfn.DAYS(About!$A$3,'Core Indicators'!EK5)</f>
        <v>823</v>
      </c>
      <c r="K5" s="241">
        <f>_xlfn.DAYS(About!$A$3,'Core Indicators'!ES5)</f>
        <v>823</v>
      </c>
      <c r="L5" s="241">
        <f>_xlfn.DAYS(About!$A$3,'Core Indicators'!FI5)</f>
        <v>823</v>
      </c>
      <c r="M5" s="241">
        <f>_xlfn.DAYS(About!$A$3,'Core Indicators'!GG5)</f>
        <v>182</v>
      </c>
      <c r="N5" s="241">
        <f>_xlfn.DAYS(About!$A$3,'Core Indicators'!GO5)</f>
        <v>182</v>
      </c>
      <c r="O5" s="241">
        <f>_xlfn.DAYS(About!$A$3,'Core Indicators'!GW5)</f>
        <v>182</v>
      </c>
      <c r="P5" s="241">
        <f>_xlfn.DAYS(About!$A$3,'Core Indicators'!HE5)</f>
        <v>182</v>
      </c>
      <c r="Q5" s="241">
        <f>_xlfn.DAYS(About!$A$3,'Core Indicators'!HM5)</f>
        <v>182</v>
      </c>
      <c r="R5" s="241">
        <f>_xlfn.DAYS(About!$A$3,'Core Indicators'!HU5)</f>
        <v>182</v>
      </c>
      <c r="S5" s="241">
        <f>_xlfn.DAYS(About!$A$3,'Core Indicators'!IC5)</f>
        <v>182</v>
      </c>
      <c r="T5" s="241">
        <f>_xlfn.DAYS(About!$A$3,'Core Indicators'!IK5)</f>
        <v>182</v>
      </c>
      <c r="U5" s="241">
        <f>_xlfn.DAYS(About!$A$3,'Core Indicators'!IS5)</f>
        <v>182</v>
      </c>
      <c r="V5" s="241">
        <f t="shared" si="0"/>
        <v>428.1</v>
      </c>
    </row>
    <row r="6" spans="1:22" x14ac:dyDescent="0.25">
      <c r="A6" s="240" t="str">
        <f>Lists!C:C</f>
        <v>AZE002</v>
      </c>
      <c r="B6" s="241">
        <f>_xlfn.DAYS(About!$A$3,'Core Indicators'!U6)</f>
        <v>279</v>
      </c>
      <c r="C6" s="241">
        <f>_xlfn.DAYS(About!$A$3,'Core Indicators'!AC6)</f>
        <v>299</v>
      </c>
      <c r="D6" s="241">
        <f>_xlfn.DAYS(About!$A$3,'Core Indicators'!AK6)</f>
        <v>299</v>
      </c>
      <c r="E6" s="241">
        <f>_xlfn.DAYS(About!$A$3,'Core Indicators'!AS6)</f>
        <v>61</v>
      </c>
      <c r="F6" s="241">
        <f>_xlfn.DAYS(About!$A$3,'Core Indicators'!BQ6)</f>
        <v>0</v>
      </c>
      <c r="G6" s="241">
        <f>_xlfn.DAYS(About!$A$3,'Core Indicators'!DM6)</f>
        <v>299</v>
      </c>
      <c r="H6" s="241">
        <f>_xlfn.DAYS(About!$A$3,'Core Indicators'!DU6)</f>
        <v>304</v>
      </c>
      <c r="I6" s="241">
        <f>_xlfn.DAYS(About!$A$3,'Core Indicators'!EC6)</f>
        <v>299</v>
      </c>
      <c r="J6" s="241">
        <f>_xlfn.DAYS(About!$A$3,'Core Indicators'!EK6)</f>
        <v>299</v>
      </c>
      <c r="K6" s="241">
        <f>_xlfn.DAYS(About!$A$3,'Core Indicators'!ES6)</f>
        <v>299</v>
      </c>
      <c r="L6" s="241">
        <f>_xlfn.DAYS(About!$A$3,'Core Indicators'!FI6)</f>
        <v>907</v>
      </c>
      <c r="M6" s="241">
        <f>_xlfn.DAYS(About!$A$3,'Core Indicators'!GG6)</f>
        <v>181</v>
      </c>
      <c r="N6" s="241">
        <f>_xlfn.DAYS(About!$A$3,'Core Indicators'!GO6)</f>
        <v>181</v>
      </c>
      <c r="O6" s="241">
        <f>_xlfn.DAYS(About!$A$3,'Core Indicators'!GW6)</f>
        <v>181</v>
      </c>
      <c r="P6" s="241">
        <f>_xlfn.DAYS(About!$A$3,'Core Indicators'!HE6)</f>
        <v>181</v>
      </c>
      <c r="Q6" s="241">
        <f>_xlfn.DAYS(About!$A$3,'Core Indicators'!HM6)</f>
        <v>181</v>
      </c>
      <c r="R6" s="241">
        <f>_xlfn.DAYS(About!$A$3,'Core Indicators'!HU6)</f>
        <v>181</v>
      </c>
      <c r="S6" s="241">
        <f>_xlfn.DAYS(About!$A$3,'Core Indicators'!IC6)</f>
        <v>181</v>
      </c>
      <c r="T6" s="241">
        <f>_xlfn.DAYS(About!$A$3,'Core Indicators'!IK6)</f>
        <v>181</v>
      </c>
      <c r="U6" s="241">
        <f>_xlfn.DAYS(About!$A$3,'Core Indicators'!IS6)</f>
        <v>181</v>
      </c>
      <c r="V6" s="241">
        <f t="shared" si="0"/>
        <v>294.8</v>
      </c>
    </row>
    <row r="7" spans="1:22" x14ac:dyDescent="0.25">
      <c r="A7" s="240" t="str">
        <f>Lists!C:C</f>
        <v>BDI001</v>
      </c>
      <c r="B7" s="241">
        <f>_xlfn.DAYS(About!$A$3,'Core Indicators'!U7)</f>
        <v>44</v>
      </c>
      <c r="C7" s="241">
        <f>_xlfn.DAYS(About!$A$3,'Core Indicators'!AC7)</f>
        <v>44</v>
      </c>
      <c r="D7" s="241">
        <f>_xlfn.DAYS(About!$A$3,'Core Indicators'!AK7)</f>
        <v>44</v>
      </c>
      <c r="E7" s="241">
        <f>_xlfn.DAYS(About!$A$3,'Core Indicators'!AS7)</f>
        <v>44</v>
      </c>
      <c r="F7" s="241">
        <f>_xlfn.DAYS(About!$A$3,'Core Indicators'!BQ7)</f>
        <v>44</v>
      </c>
      <c r="G7" s="241">
        <f>_xlfn.DAYS(About!$A$3,'Core Indicators'!DM7)</f>
        <v>44</v>
      </c>
      <c r="H7" s="241">
        <f>_xlfn.DAYS(About!$A$3,'Core Indicators'!DU7)</f>
        <v>44</v>
      </c>
      <c r="I7" s="241">
        <f>_xlfn.DAYS(About!$A$3,'Core Indicators'!EC7)</f>
        <v>44</v>
      </c>
      <c r="J7" s="241">
        <f>_xlfn.DAYS(About!$A$3,'Core Indicators'!EK7)</f>
        <v>44</v>
      </c>
      <c r="K7" s="241">
        <f>_xlfn.DAYS(About!$A$3,'Core Indicators'!ES7)</f>
        <v>44</v>
      </c>
      <c r="L7" s="241">
        <f>_xlfn.DAYS(About!$A$3,'Core Indicators'!FI7)</f>
        <v>61</v>
      </c>
      <c r="M7" s="241">
        <f>_xlfn.DAYS(About!$A$3,'Core Indicators'!GG7)</f>
        <v>181</v>
      </c>
      <c r="N7" s="241">
        <f>_xlfn.DAYS(About!$A$3,'Core Indicators'!GO7)</f>
        <v>181</v>
      </c>
      <c r="O7" s="241">
        <f>_xlfn.DAYS(About!$A$3,'Core Indicators'!GW7)</f>
        <v>181</v>
      </c>
      <c r="P7" s="241">
        <f>_xlfn.DAYS(About!$A$3,'Core Indicators'!HE7)</f>
        <v>181</v>
      </c>
      <c r="Q7" s="241">
        <f>_xlfn.DAYS(About!$A$3,'Core Indicators'!HM7)</f>
        <v>181</v>
      </c>
      <c r="R7" s="241">
        <f>_xlfn.DAYS(About!$A$3,'Core Indicators'!HU7)</f>
        <v>181</v>
      </c>
      <c r="S7" s="241">
        <f>_xlfn.DAYS(About!$A$3,'Core Indicators'!IC7)</f>
        <v>181</v>
      </c>
      <c r="T7" s="241">
        <f>_xlfn.DAYS(About!$A$3,'Core Indicators'!IK7)</f>
        <v>181</v>
      </c>
      <c r="U7" s="241">
        <f>_xlfn.DAYS(About!$A$3,'Core Indicators'!IS7)</f>
        <v>181</v>
      </c>
      <c r="V7" s="241">
        <f t="shared" si="0"/>
        <v>59.4</v>
      </c>
    </row>
    <row r="8" spans="1:22" x14ac:dyDescent="0.25">
      <c r="A8" s="240" t="str">
        <f>Lists!C:C</f>
        <v>BFA002</v>
      </c>
      <c r="B8" s="241">
        <f>_xlfn.DAYS(About!$A$3,'Core Indicators'!U8)</f>
        <v>61</v>
      </c>
      <c r="C8" s="241">
        <f>_xlfn.DAYS(About!$A$3,'Core Indicators'!AC8)</f>
        <v>61</v>
      </c>
      <c r="D8" s="241">
        <f>_xlfn.DAYS(About!$A$3,'Core Indicators'!AK8)</f>
        <v>61</v>
      </c>
      <c r="E8" s="241">
        <f>_xlfn.DAYS(About!$A$3,'Core Indicators'!AS8)</f>
        <v>27</v>
      </c>
      <c r="F8" s="241">
        <f>_xlfn.DAYS(About!$A$3,'Core Indicators'!BQ8)</f>
        <v>27</v>
      </c>
      <c r="G8" s="241">
        <f>_xlfn.DAYS(About!$A$3,'Core Indicators'!DM8)</f>
        <v>61</v>
      </c>
      <c r="H8" s="241">
        <f>_xlfn.DAYS(About!$A$3,'Core Indicators'!DU8)</f>
        <v>61</v>
      </c>
      <c r="I8" s="241">
        <f>_xlfn.DAYS(About!$A$3,'Core Indicators'!EC8)</f>
        <v>61</v>
      </c>
      <c r="J8" s="241">
        <f>_xlfn.DAYS(About!$A$3,'Core Indicators'!EK8)</f>
        <v>61</v>
      </c>
      <c r="K8" s="241">
        <f>_xlfn.DAYS(About!$A$3,'Core Indicators'!ES8)</f>
        <v>61</v>
      </c>
      <c r="L8" s="241">
        <f>_xlfn.DAYS(About!$A$3,'Core Indicators'!FI8)</f>
        <v>1535</v>
      </c>
      <c r="M8" s="241">
        <f>_xlfn.DAYS(About!$A$3,'Core Indicators'!GG8)</f>
        <v>183</v>
      </c>
      <c r="N8" s="241">
        <f>_xlfn.DAYS(About!$A$3,'Core Indicators'!GO8)</f>
        <v>183</v>
      </c>
      <c r="O8" s="241">
        <f>_xlfn.DAYS(About!$A$3,'Core Indicators'!GW8)</f>
        <v>183</v>
      </c>
      <c r="P8" s="241">
        <f>_xlfn.DAYS(About!$A$3,'Core Indicators'!HE8)</f>
        <v>183</v>
      </c>
      <c r="Q8" s="241">
        <f>_xlfn.DAYS(About!$A$3,'Core Indicators'!HM8)</f>
        <v>183</v>
      </c>
      <c r="R8" s="241">
        <f>_xlfn.DAYS(About!$A$3,'Core Indicators'!HU8)</f>
        <v>183</v>
      </c>
      <c r="S8" s="241">
        <f>_xlfn.DAYS(About!$A$3,'Core Indicators'!IC8)</f>
        <v>183</v>
      </c>
      <c r="T8" s="241">
        <f>_xlfn.DAYS(About!$A$3,'Core Indicators'!IK8)</f>
        <v>183</v>
      </c>
      <c r="U8" s="241">
        <f>_xlfn.DAYS(About!$A$3,'Core Indicators'!IS8)</f>
        <v>183</v>
      </c>
      <c r="V8" s="241">
        <f t="shared" si="0"/>
        <v>213.8</v>
      </c>
    </row>
    <row r="9" spans="1:22" x14ac:dyDescent="0.25">
      <c r="A9" s="240" t="str">
        <f>Lists!C:C</f>
        <v>BGD002</v>
      </c>
      <c r="B9" s="241">
        <f>_xlfn.DAYS(About!$A$3,'Core Indicators'!U9)</f>
        <v>363</v>
      </c>
      <c r="C9" s="241">
        <f>_xlfn.DAYS(About!$A$3,'Core Indicators'!AC9)</f>
        <v>3</v>
      </c>
      <c r="D9" s="241">
        <f>_xlfn.DAYS(About!$A$3,'Core Indicators'!AK9)</f>
        <v>3</v>
      </c>
      <c r="E9" s="241">
        <f>_xlfn.DAYS(About!$A$3,'Core Indicators'!AS9)</f>
        <v>3</v>
      </c>
      <c r="F9" s="241">
        <f>_xlfn.DAYS(About!$A$3,'Core Indicators'!BQ9)</f>
        <v>3</v>
      </c>
      <c r="G9" s="241">
        <f>_xlfn.DAYS(About!$A$3,'Core Indicators'!DM9)</f>
        <v>3</v>
      </c>
      <c r="H9" s="241">
        <f>_xlfn.DAYS(About!$A$3,'Core Indicators'!DU9)</f>
        <v>3</v>
      </c>
      <c r="I9" s="241">
        <f>_xlfn.DAYS(About!$A$3,'Core Indicators'!EC9)</f>
        <v>3</v>
      </c>
      <c r="J9" s="241">
        <f>_xlfn.DAYS(About!$A$3,'Core Indicators'!EK9)</f>
        <v>3</v>
      </c>
      <c r="K9" s="241">
        <f>_xlfn.DAYS(About!$A$3,'Core Indicators'!ES9)</f>
        <v>3</v>
      </c>
      <c r="L9" s="241">
        <f>_xlfn.DAYS(About!$A$3,'Core Indicators'!FI9)</f>
        <v>3</v>
      </c>
      <c r="M9" s="241">
        <f>_xlfn.DAYS(About!$A$3,'Core Indicators'!GG9)</f>
        <v>181</v>
      </c>
      <c r="N9" s="241">
        <f>_xlfn.DAYS(About!$A$3,'Core Indicators'!GO9)</f>
        <v>181</v>
      </c>
      <c r="O9" s="241">
        <f>_xlfn.DAYS(About!$A$3,'Core Indicators'!GW9)</f>
        <v>181</v>
      </c>
      <c r="P9" s="241">
        <f>_xlfn.DAYS(About!$A$3,'Core Indicators'!HE9)</f>
        <v>181</v>
      </c>
      <c r="Q9" s="241">
        <f>_xlfn.DAYS(About!$A$3,'Core Indicators'!HM9)</f>
        <v>181</v>
      </c>
      <c r="R9" s="241">
        <f>_xlfn.DAYS(About!$A$3,'Core Indicators'!HU9)</f>
        <v>181</v>
      </c>
      <c r="S9" s="241">
        <f>_xlfn.DAYS(About!$A$3,'Core Indicators'!IC9)</f>
        <v>181</v>
      </c>
      <c r="T9" s="241">
        <f>_xlfn.DAYS(About!$A$3,'Core Indicators'!IK9)</f>
        <v>181</v>
      </c>
      <c r="U9" s="241">
        <f>_xlfn.DAYS(About!$A$3,'Core Indicators'!IS9)</f>
        <v>181</v>
      </c>
      <c r="V9" s="241">
        <f t="shared" si="0"/>
        <v>20.8</v>
      </c>
    </row>
    <row r="10" spans="1:22" x14ac:dyDescent="0.25">
      <c r="A10" s="240" t="str">
        <f>Lists!C:C</f>
        <v>BRA001</v>
      </c>
      <c r="B10" s="241">
        <f>_xlfn.DAYS(About!$A$3,'Core Indicators'!U10)</f>
        <v>29</v>
      </c>
      <c r="C10" s="241">
        <f>_xlfn.DAYS(About!$A$3,'Core Indicators'!AC10)</f>
        <v>29</v>
      </c>
      <c r="D10" s="241">
        <f>_xlfn.DAYS(About!$A$3,'Core Indicators'!AK10)</f>
        <v>29</v>
      </c>
      <c r="E10" s="241">
        <f>_xlfn.DAYS(About!$A$3,'Core Indicators'!AS10)</f>
        <v>29</v>
      </c>
      <c r="F10" s="241">
        <f>_xlfn.DAYS(About!$A$3,'Core Indicators'!BQ10)</f>
        <v>29</v>
      </c>
      <c r="G10" s="241">
        <f>_xlfn.DAYS(About!$A$3,'Core Indicators'!DM10)</f>
        <v>29</v>
      </c>
      <c r="H10" s="241">
        <f>_xlfn.DAYS(About!$A$3,'Core Indicators'!DU10)</f>
        <v>29</v>
      </c>
      <c r="I10" s="241">
        <f>_xlfn.DAYS(About!$A$3,'Core Indicators'!EC10)</f>
        <v>29</v>
      </c>
      <c r="J10" s="241">
        <f>_xlfn.DAYS(About!$A$3,'Core Indicators'!EK10)</f>
        <v>29</v>
      </c>
      <c r="K10" s="241">
        <f>_xlfn.DAYS(About!$A$3,'Core Indicators'!ES10)</f>
        <v>29</v>
      </c>
      <c r="L10" s="241">
        <f>_xlfn.DAYS(About!$A$3,'Core Indicators'!FI10)</f>
        <v>29</v>
      </c>
      <c r="M10" s="241">
        <f>_xlfn.DAYS(About!$A$3,'Core Indicators'!GG10)</f>
        <v>183</v>
      </c>
      <c r="N10" s="241">
        <f>_xlfn.DAYS(About!$A$3,'Core Indicators'!GO10)</f>
        <v>183</v>
      </c>
      <c r="O10" s="241">
        <f>_xlfn.DAYS(About!$A$3,'Core Indicators'!GW10)</f>
        <v>183</v>
      </c>
      <c r="P10" s="241">
        <f>_xlfn.DAYS(About!$A$3,'Core Indicators'!HE10)</f>
        <v>183</v>
      </c>
      <c r="Q10" s="241">
        <f>_xlfn.DAYS(About!$A$3,'Core Indicators'!HM10)</f>
        <v>183</v>
      </c>
      <c r="R10" s="241">
        <f>_xlfn.DAYS(About!$A$3,'Core Indicators'!HU10)</f>
        <v>183</v>
      </c>
      <c r="S10" s="241">
        <f>_xlfn.DAYS(About!$A$3,'Core Indicators'!IC10)</f>
        <v>183</v>
      </c>
      <c r="T10" s="241">
        <f>_xlfn.DAYS(About!$A$3,'Core Indicators'!IK10)</f>
        <v>183</v>
      </c>
      <c r="U10" s="241">
        <f>_xlfn.DAYS(About!$A$3,'Core Indicators'!IS10)</f>
        <v>183</v>
      </c>
      <c r="V10" s="241">
        <f t="shared" si="0"/>
        <v>44.4</v>
      </c>
    </row>
    <row r="11" spans="1:22" x14ac:dyDescent="0.25">
      <c r="A11" s="240" t="str">
        <f>Lists!C:C</f>
        <v>BRA002</v>
      </c>
      <c r="B11" s="241">
        <f>_xlfn.DAYS(About!$A$3,'Core Indicators'!U11)</f>
        <v>31</v>
      </c>
      <c r="C11" s="241">
        <f>_xlfn.DAYS(About!$A$3,'Core Indicators'!AC11)</f>
        <v>31</v>
      </c>
      <c r="D11" s="241">
        <f>_xlfn.DAYS(About!$A$3,'Core Indicators'!AK11)</f>
        <v>31</v>
      </c>
      <c r="E11" s="241">
        <f>_xlfn.DAYS(About!$A$3,'Core Indicators'!AS11)</f>
        <v>31</v>
      </c>
      <c r="F11" s="241">
        <f>_xlfn.DAYS(About!$A$3,'Core Indicators'!BQ11)</f>
        <v>31</v>
      </c>
      <c r="G11" s="241">
        <f>_xlfn.DAYS(About!$A$3,'Core Indicators'!DM11)</f>
        <v>31</v>
      </c>
      <c r="H11" s="241">
        <f>_xlfn.DAYS(About!$A$3,'Core Indicators'!DU11)</f>
        <v>31</v>
      </c>
      <c r="I11" s="241">
        <f>_xlfn.DAYS(About!$A$3,'Core Indicators'!EC11)</f>
        <v>31</v>
      </c>
      <c r="J11" s="241">
        <f>_xlfn.DAYS(About!$A$3,'Core Indicators'!EK11)</f>
        <v>31</v>
      </c>
      <c r="K11" s="241">
        <f>_xlfn.DAYS(About!$A$3,'Core Indicators'!ES11)</f>
        <v>31</v>
      </c>
      <c r="L11" s="241">
        <f>_xlfn.DAYS(About!$A$3,'Core Indicators'!FI11)</f>
        <v>31</v>
      </c>
      <c r="M11" s="241">
        <f>_xlfn.DAYS(About!$A$3,'Core Indicators'!GG11)</f>
        <v>183</v>
      </c>
      <c r="N11" s="241">
        <f>_xlfn.DAYS(About!$A$3,'Core Indicators'!GO11)</f>
        <v>183</v>
      </c>
      <c r="O11" s="241">
        <f>_xlfn.DAYS(About!$A$3,'Core Indicators'!GW11)</f>
        <v>183</v>
      </c>
      <c r="P11" s="241">
        <f>_xlfn.DAYS(About!$A$3,'Core Indicators'!HE11)</f>
        <v>183</v>
      </c>
      <c r="Q11" s="241">
        <f>_xlfn.DAYS(About!$A$3,'Core Indicators'!HM11)</f>
        <v>183</v>
      </c>
      <c r="R11" s="241">
        <f>_xlfn.DAYS(About!$A$3,'Core Indicators'!HU11)</f>
        <v>183</v>
      </c>
      <c r="S11" s="241">
        <f>_xlfn.DAYS(About!$A$3,'Core Indicators'!IC11)</f>
        <v>183</v>
      </c>
      <c r="T11" s="241">
        <f>_xlfn.DAYS(About!$A$3,'Core Indicators'!IK11)</f>
        <v>183</v>
      </c>
      <c r="U11" s="241">
        <f>_xlfn.DAYS(About!$A$3,'Core Indicators'!IS11)</f>
        <v>183</v>
      </c>
      <c r="V11" s="241">
        <f t="shared" si="0"/>
        <v>46.2</v>
      </c>
    </row>
    <row r="12" spans="1:22" x14ac:dyDescent="0.25">
      <c r="A12" s="240" t="str">
        <f>Lists!C:C</f>
        <v>BRA003</v>
      </c>
      <c r="B12" s="241">
        <f>_xlfn.DAYS(About!$A$3,'Core Indicators'!U12)</f>
        <v>31</v>
      </c>
      <c r="C12" s="241">
        <f>_xlfn.DAYS(About!$A$3,'Core Indicators'!AC12)</f>
        <v>31</v>
      </c>
      <c r="D12" s="241">
        <f>_xlfn.DAYS(About!$A$3,'Core Indicators'!AK12)</f>
        <v>31</v>
      </c>
      <c r="E12" s="241">
        <f>_xlfn.DAYS(About!$A$3,'Core Indicators'!AS12)</f>
        <v>31</v>
      </c>
      <c r="F12" s="241">
        <f>_xlfn.DAYS(About!$A$3,'Core Indicators'!BQ12)</f>
        <v>31</v>
      </c>
      <c r="G12" s="241">
        <f>_xlfn.DAYS(About!$A$3,'Core Indicators'!DM12)</f>
        <v>31</v>
      </c>
      <c r="H12" s="241">
        <f>_xlfn.DAYS(About!$A$3,'Core Indicators'!DU12)</f>
        <v>31</v>
      </c>
      <c r="I12" s="241">
        <f>_xlfn.DAYS(About!$A$3,'Core Indicators'!EC12)</f>
        <v>31</v>
      </c>
      <c r="J12" s="241">
        <f>_xlfn.DAYS(About!$A$3,'Core Indicators'!EK12)</f>
        <v>31</v>
      </c>
      <c r="K12" s="241">
        <f>_xlfn.DAYS(About!$A$3,'Core Indicators'!ES12)</f>
        <v>31</v>
      </c>
      <c r="L12" s="241">
        <f>_xlfn.DAYS(About!$A$3,'Core Indicators'!FI12)</f>
        <v>31</v>
      </c>
      <c r="M12" s="241">
        <f>_xlfn.DAYS(About!$A$3,'Core Indicators'!GG12)</f>
        <v>183</v>
      </c>
      <c r="N12" s="241">
        <f>_xlfn.DAYS(About!$A$3,'Core Indicators'!GO12)</f>
        <v>183</v>
      </c>
      <c r="O12" s="241">
        <f>_xlfn.DAYS(About!$A$3,'Core Indicators'!GW12)</f>
        <v>183</v>
      </c>
      <c r="P12" s="241">
        <f>_xlfn.DAYS(About!$A$3,'Core Indicators'!HE12)</f>
        <v>183</v>
      </c>
      <c r="Q12" s="241">
        <f>_xlfn.DAYS(About!$A$3,'Core Indicators'!HM12)</f>
        <v>183</v>
      </c>
      <c r="R12" s="241">
        <f>_xlfn.DAYS(About!$A$3,'Core Indicators'!HU12)</f>
        <v>183</v>
      </c>
      <c r="S12" s="241">
        <f>_xlfn.DAYS(About!$A$3,'Core Indicators'!IC12)</f>
        <v>183</v>
      </c>
      <c r="T12" s="241">
        <f>_xlfn.DAYS(About!$A$3,'Core Indicators'!IK12)</f>
        <v>183</v>
      </c>
      <c r="U12" s="241">
        <f>_xlfn.DAYS(About!$A$3,'Core Indicators'!IS12)</f>
        <v>183</v>
      </c>
      <c r="V12" s="241">
        <f t="shared" si="0"/>
        <v>46.2</v>
      </c>
    </row>
    <row r="13" spans="1:22" x14ac:dyDescent="0.25">
      <c r="A13" s="240" t="str">
        <f>Lists!C:C</f>
        <v>CAF001</v>
      </c>
      <c r="B13" s="241">
        <f>_xlfn.DAYS(About!$A$3,'Core Indicators'!U13)</f>
        <v>61</v>
      </c>
      <c r="C13" s="241">
        <f>_xlfn.DAYS(About!$A$3,'Core Indicators'!AC13)</f>
        <v>61</v>
      </c>
      <c r="D13" s="241">
        <f>_xlfn.DAYS(About!$A$3,'Core Indicators'!AK13)</f>
        <v>61</v>
      </c>
      <c r="E13" s="241">
        <f>_xlfn.DAYS(About!$A$3,'Core Indicators'!AS13)</f>
        <v>27</v>
      </c>
      <c r="F13" s="241">
        <f>_xlfn.DAYS(About!$A$3,'Core Indicators'!BQ13)</f>
        <v>27</v>
      </c>
      <c r="G13" s="241">
        <f>_xlfn.DAYS(About!$A$3,'Core Indicators'!DM13)</f>
        <v>61</v>
      </c>
      <c r="H13" s="241">
        <f>_xlfn.DAYS(About!$A$3,'Core Indicators'!DU13)</f>
        <v>61</v>
      </c>
      <c r="I13" s="241">
        <f>_xlfn.DAYS(About!$A$3,'Core Indicators'!EC13)</f>
        <v>61</v>
      </c>
      <c r="J13" s="241">
        <f>_xlfn.DAYS(About!$A$3,'Core Indicators'!EK13)</f>
        <v>61</v>
      </c>
      <c r="K13" s="241">
        <f>_xlfn.DAYS(About!$A$3,'Core Indicators'!ES13)</f>
        <v>61</v>
      </c>
      <c r="L13" s="241">
        <f>_xlfn.DAYS(About!$A$3,'Core Indicators'!FI13)</f>
        <v>61</v>
      </c>
      <c r="M13" s="241">
        <f>_xlfn.DAYS(About!$A$3,'Core Indicators'!GG13)</f>
        <v>183</v>
      </c>
      <c r="N13" s="241">
        <f>_xlfn.DAYS(About!$A$3,'Core Indicators'!GO13)</f>
        <v>183</v>
      </c>
      <c r="O13" s="241">
        <f>_xlfn.DAYS(About!$A$3,'Core Indicators'!GW13)</f>
        <v>183</v>
      </c>
      <c r="P13" s="241">
        <f>_xlfn.DAYS(About!$A$3,'Core Indicators'!HE13)</f>
        <v>183</v>
      </c>
      <c r="Q13" s="241">
        <f>_xlfn.DAYS(About!$A$3,'Core Indicators'!HM13)</f>
        <v>183</v>
      </c>
      <c r="R13" s="241">
        <f>_xlfn.DAYS(About!$A$3,'Core Indicators'!HU13)</f>
        <v>183</v>
      </c>
      <c r="S13" s="241">
        <f>_xlfn.DAYS(About!$A$3,'Core Indicators'!IC13)</f>
        <v>183</v>
      </c>
      <c r="T13" s="241">
        <f>_xlfn.DAYS(About!$A$3,'Core Indicators'!IK13)</f>
        <v>183</v>
      </c>
      <c r="U13" s="241">
        <f>_xlfn.DAYS(About!$A$3,'Core Indicators'!IS13)</f>
        <v>183</v>
      </c>
      <c r="V13" s="241">
        <f t="shared" si="0"/>
        <v>66.400000000000006</v>
      </c>
    </row>
    <row r="14" spans="1:22" x14ac:dyDescent="0.25">
      <c r="A14" s="240" t="str">
        <f>Lists!C:C</f>
        <v>CHL002</v>
      </c>
      <c r="B14" s="241">
        <f>_xlfn.DAYS(About!$A$3,'Core Indicators'!U14)</f>
        <v>61</v>
      </c>
      <c r="C14" s="241">
        <f>_xlfn.DAYS(About!$A$3,'Core Indicators'!AC14)</f>
        <v>61</v>
      </c>
      <c r="D14" s="241">
        <f>_xlfn.DAYS(About!$A$3,'Core Indicators'!AK14)</f>
        <v>61</v>
      </c>
      <c r="E14" s="241">
        <f>_xlfn.DAYS(About!$A$3,'Core Indicators'!AS14)</f>
        <v>61</v>
      </c>
      <c r="F14" s="241">
        <f>_xlfn.DAYS(About!$A$3,'Core Indicators'!BQ14)</f>
        <v>61</v>
      </c>
      <c r="G14" s="241">
        <f>_xlfn.DAYS(About!$A$3,'Core Indicators'!DM14)</f>
        <v>61</v>
      </c>
      <c r="H14" s="241">
        <f>_xlfn.DAYS(About!$A$3,'Core Indicators'!DU14)</f>
        <v>61</v>
      </c>
      <c r="I14" s="241">
        <f>_xlfn.DAYS(About!$A$3,'Core Indicators'!EC14)</f>
        <v>61</v>
      </c>
      <c r="J14" s="241">
        <f>_xlfn.DAYS(About!$A$3,'Core Indicators'!EK14)</f>
        <v>61</v>
      </c>
      <c r="K14" s="241">
        <f>_xlfn.DAYS(About!$A$3,'Core Indicators'!ES14)</f>
        <v>61</v>
      </c>
      <c r="L14" s="241">
        <f>_xlfn.DAYS(About!$A$3,'Core Indicators'!FI14)</f>
        <v>61</v>
      </c>
      <c r="M14" s="241">
        <f>_xlfn.DAYS(About!$A$3,'Core Indicators'!GG14)</f>
        <v>183</v>
      </c>
      <c r="N14" s="241">
        <f>_xlfn.DAYS(About!$A$3,'Core Indicators'!GO14)</f>
        <v>183</v>
      </c>
      <c r="O14" s="241">
        <f>_xlfn.DAYS(About!$A$3,'Core Indicators'!GW14)</f>
        <v>183</v>
      </c>
      <c r="P14" s="241">
        <f>_xlfn.DAYS(About!$A$3,'Core Indicators'!HE14)</f>
        <v>183</v>
      </c>
      <c r="Q14" s="241">
        <f>_xlfn.DAYS(About!$A$3,'Core Indicators'!HM14)</f>
        <v>183</v>
      </c>
      <c r="R14" s="241">
        <f>_xlfn.DAYS(About!$A$3,'Core Indicators'!HU14)</f>
        <v>183</v>
      </c>
      <c r="S14" s="241">
        <f>_xlfn.DAYS(About!$A$3,'Core Indicators'!IC14)</f>
        <v>183</v>
      </c>
      <c r="T14" s="241">
        <f>_xlfn.DAYS(About!$A$3,'Core Indicators'!IK14)</f>
        <v>183</v>
      </c>
      <c r="U14" s="241">
        <f>_xlfn.DAYS(About!$A$3,'Core Indicators'!IS14)</f>
        <v>183</v>
      </c>
      <c r="V14" s="241">
        <f t="shared" si="0"/>
        <v>73.2</v>
      </c>
    </row>
    <row r="15" spans="1:22" x14ac:dyDescent="0.25">
      <c r="A15" s="240" t="str">
        <f>Lists!C:C</f>
        <v>CMR001</v>
      </c>
      <c r="B15" s="241">
        <f>_xlfn.DAYS(About!$A$3,'Core Indicators'!U15)</f>
        <v>700</v>
      </c>
      <c r="C15" s="241">
        <f>_xlfn.DAYS(About!$A$3,'Core Indicators'!AC15)</f>
        <v>304</v>
      </c>
      <c r="D15" s="241">
        <f>_xlfn.DAYS(About!$A$3,'Core Indicators'!AK15)</f>
        <v>221</v>
      </c>
      <c r="E15" s="241">
        <f>_xlfn.DAYS(About!$A$3,'Core Indicators'!AS15)</f>
        <v>27</v>
      </c>
      <c r="F15" s="241">
        <f>_xlfn.DAYS(About!$A$3,'Core Indicators'!BQ15)</f>
        <v>27</v>
      </c>
      <c r="G15" s="241">
        <f>_xlfn.DAYS(About!$A$3,'Core Indicators'!DM15)</f>
        <v>221</v>
      </c>
      <c r="H15" s="241">
        <f>_xlfn.DAYS(About!$A$3,'Core Indicators'!DU15)</f>
        <v>221</v>
      </c>
      <c r="I15" s="241">
        <f>_xlfn.DAYS(About!$A$3,'Core Indicators'!EC15)</f>
        <v>221</v>
      </c>
      <c r="J15" s="241">
        <f>_xlfn.DAYS(About!$A$3,'Core Indicators'!EK15)</f>
        <v>221</v>
      </c>
      <c r="K15" s="241">
        <f>_xlfn.DAYS(About!$A$3,'Core Indicators'!ES15)</f>
        <v>221</v>
      </c>
      <c r="L15" s="241">
        <f>_xlfn.DAYS(About!$A$3,'Core Indicators'!FI15)</f>
        <v>304</v>
      </c>
      <c r="M15" s="241">
        <f>_xlfn.DAYS(About!$A$3,'Core Indicators'!GG15)</f>
        <v>183</v>
      </c>
      <c r="N15" s="241">
        <f>_xlfn.DAYS(About!$A$3,'Core Indicators'!GO15)</f>
        <v>183</v>
      </c>
      <c r="O15" s="241">
        <f>_xlfn.DAYS(About!$A$3,'Core Indicators'!GW15)</f>
        <v>183</v>
      </c>
      <c r="P15" s="241">
        <f>_xlfn.DAYS(About!$A$3,'Core Indicators'!HE15)</f>
        <v>183</v>
      </c>
      <c r="Q15" s="241">
        <f>_xlfn.DAYS(About!$A$3,'Core Indicators'!HM15)</f>
        <v>183</v>
      </c>
      <c r="R15" s="241">
        <f>_xlfn.DAYS(About!$A$3,'Core Indicators'!HU15)</f>
        <v>183</v>
      </c>
      <c r="S15" s="241">
        <f>_xlfn.DAYS(About!$A$3,'Core Indicators'!IC15)</f>
        <v>183</v>
      </c>
      <c r="T15" s="241">
        <f>_xlfn.DAYS(About!$A$3,'Core Indicators'!IK15)</f>
        <v>183</v>
      </c>
      <c r="U15" s="241">
        <f>_xlfn.DAYS(About!$A$3,'Core Indicators'!IS15)</f>
        <v>183</v>
      </c>
      <c r="V15" s="241">
        <f t="shared" si="0"/>
        <v>186.7</v>
      </c>
    </row>
    <row r="16" spans="1:22" x14ac:dyDescent="0.25">
      <c r="A16" s="240" t="str">
        <f>Lists!C:C</f>
        <v>CMR002</v>
      </c>
      <c r="B16" s="241">
        <f>_xlfn.DAYS(About!$A$3,'Core Indicators'!U16)</f>
        <v>1349</v>
      </c>
      <c r="C16" s="241">
        <f>_xlfn.DAYS(About!$A$3,'Core Indicators'!AC16)</f>
        <v>282</v>
      </c>
      <c r="D16" s="241">
        <f>_xlfn.DAYS(About!$A$3,'Core Indicators'!AK16)</f>
        <v>282</v>
      </c>
      <c r="E16" s="241">
        <f>_xlfn.DAYS(About!$A$3,'Core Indicators'!AS16)</f>
        <v>27</v>
      </c>
      <c r="F16" s="241">
        <f>_xlfn.DAYS(About!$A$3,'Core Indicators'!BQ16)</f>
        <v>27</v>
      </c>
      <c r="G16" s="241">
        <f>_xlfn.DAYS(About!$A$3,'Core Indicators'!DM16)</f>
        <v>282</v>
      </c>
      <c r="H16" s="241">
        <f>_xlfn.DAYS(About!$A$3,'Core Indicators'!DU16)</f>
        <v>282</v>
      </c>
      <c r="I16" s="241">
        <f>_xlfn.DAYS(About!$A$3,'Core Indicators'!EC16)</f>
        <v>282</v>
      </c>
      <c r="J16" s="241">
        <f>_xlfn.DAYS(About!$A$3,'Core Indicators'!EK16)</f>
        <v>282</v>
      </c>
      <c r="K16" s="241">
        <f>_xlfn.DAYS(About!$A$3,'Core Indicators'!ES16)</f>
        <v>282</v>
      </c>
      <c r="L16" s="241">
        <f>_xlfn.DAYS(About!$A$3,'Core Indicators'!FI16)</f>
        <v>243</v>
      </c>
      <c r="M16" s="241">
        <f>_xlfn.DAYS(About!$A$3,'Core Indicators'!GG16)</f>
        <v>183</v>
      </c>
      <c r="N16" s="241">
        <f>_xlfn.DAYS(About!$A$3,'Core Indicators'!GO16)</f>
        <v>183</v>
      </c>
      <c r="O16" s="241">
        <f>_xlfn.DAYS(About!$A$3,'Core Indicators'!GW16)</f>
        <v>183</v>
      </c>
      <c r="P16" s="241">
        <f>_xlfn.DAYS(About!$A$3,'Core Indicators'!HE16)</f>
        <v>183</v>
      </c>
      <c r="Q16" s="241">
        <f>_xlfn.DAYS(About!$A$3,'Core Indicators'!HM16)</f>
        <v>183</v>
      </c>
      <c r="R16" s="241">
        <f>_xlfn.DAYS(About!$A$3,'Core Indicators'!HU16)</f>
        <v>183</v>
      </c>
      <c r="S16" s="241">
        <f>_xlfn.DAYS(About!$A$3,'Core Indicators'!IC16)</f>
        <v>183</v>
      </c>
      <c r="T16" s="241">
        <f>_xlfn.DAYS(About!$A$3,'Core Indicators'!IK16)</f>
        <v>183</v>
      </c>
      <c r="U16" s="241">
        <f>_xlfn.DAYS(About!$A$3,'Core Indicators'!IS16)</f>
        <v>183</v>
      </c>
      <c r="V16" s="241">
        <f t="shared" si="0"/>
        <v>217.2</v>
      </c>
    </row>
    <row r="17" spans="1:22" x14ac:dyDescent="0.25">
      <c r="A17" s="240" t="str">
        <f>Lists!C:C</f>
        <v>CMR003</v>
      </c>
      <c r="B17" s="241">
        <f>_xlfn.DAYS(About!$A$3,'Core Indicators'!U17)</f>
        <v>405</v>
      </c>
      <c r="C17" s="241">
        <f>_xlfn.DAYS(About!$A$3,'Core Indicators'!AC17)</f>
        <v>282</v>
      </c>
      <c r="D17" s="241">
        <f>_xlfn.DAYS(About!$A$3,'Core Indicators'!AK17)</f>
        <v>282</v>
      </c>
      <c r="E17" s="241">
        <f>_xlfn.DAYS(About!$A$3,'Core Indicators'!AS17)</f>
        <v>27</v>
      </c>
      <c r="F17" s="241">
        <f>_xlfn.DAYS(About!$A$3,'Core Indicators'!BQ17)</f>
        <v>27</v>
      </c>
      <c r="G17" s="241">
        <f>_xlfn.DAYS(About!$A$3,'Core Indicators'!DM17)</f>
        <v>282</v>
      </c>
      <c r="H17" s="241">
        <f>_xlfn.DAYS(About!$A$3,'Core Indicators'!DU17)</f>
        <v>282</v>
      </c>
      <c r="I17" s="241">
        <f>_xlfn.DAYS(About!$A$3,'Core Indicators'!EC17)</f>
        <v>282</v>
      </c>
      <c r="J17" s="241">
        <f>_xlfn.DAYS(About!$A$3,'Core Indicators'!EK17)</f>
        <v>282</v>
      </c>
      <c r="K17" s="241">
        <f>_xlfn.DAYS(About!$A$3,'Core Indicators'!ES17)</f>
        <v>282</v>
      </c>
      <c r="L17" s="241">
        <f>_xlfn.DAYS(About!$A$3,'Core Indicators'!FI17)</f>
        <v>243</v>
      </c>
      <c r="M17" s="241">
        <f>_xlfn.DAYS(About!$A$3,'Core Indicators'!GG17)</f>
        <v>183</v>
      </c>
      <c r="N17" s="241">
        <f>_xlfn.DAYS(About!$A$3,'Core Indicators'!GO17)</f>
        <v>183</v>
      </c>
      <c r="O17" s="241">
        <f>_xlfn.DAYS(About!$A$3,'Core Indicators'!GW17)</f>
        <v>183</v>
      </c>
      <c r="P17" s="241">
        <f>_xlfn.DAYS(About!$A$3,'Core Indicators'!HE17)</f>
        <v>183</v>
      </c>
      <c r="Q17" s="241">
        <f>_xlfn.DAYS(About!$A$3,'Core Indicators'!HM17)</f>
        <v>183</v>
      </c>
      <c r="R17" s="241">
        <f>_xlfn.DAYS(About!$A$3,'Core Indicators'!HU17)</f>
        <v>183</v>
      </c>
      <c r="S17" s="241">
        <f>_xlfn.DAYS(About!$A$3,'Core Indicators'!IC17)</f>
        <v>183</v>
      </c>
      <c r="T17" s="241">
        <f>_xlfn.DAYS(About!$A$3,'Core Indicators'!IK17)</f>
        <v>183</v>
      </c>
      <c r="U17" s="241">
        <f>_xlfn.DAYS(About!$A$3,'Core Indicators'!IS17)</f>
        <v>183</v>
      </c>
      <c r="V17" s="241">
        <f t="shared" si="0"/>
        <v>217.2</v>
      </c>
    </row>
    <row r="18" spans="1:22" x14ac:dyDescent="0.25">
      <c r="A18" s="240" t="str">
        <f>Lists!C:C</f>
        <v>CMR004</v>
      </c>
      <c r="B18" s="241">
        <f>_xlfn.DAYS(About!$A$3,'Core Indicators'!U18)</f>
        <v>405</v>
      </c>
      <c r="C18" s="241">
        <f>_xlfn.DAYS(About!$A$3,'Core Indicators'!AC18)</f>
        <v>282</v>
      </c>
      <c r="D18" s="241">
        <f>_xlfn.DAYS(About!$A$3,'Core Indicators'!AK18)</f>
        <v>282</v>
      </c>
      <c r="E18" s="241">
        <f>_xlfn.DAYS(About!$A$3,'Core Indicators'!AS18)</f>
        <v>27</v>
      </c>
      <c r="F18" s="241">
        <f>_xlfn.DAYS(About!$A$3,'Core Indicators'!BQ18)</f>
        <v>27</v>
      </c>
      <c r="G18" s="241">
        <f>_xlfn.DAYS(About!$A$3,'Core Indicators'!DM18)</f>
        <v>282</v>
      </c>
      <c r="H18" s="241">
        <f>_xlfn.DAYS(About!$A$3,'Core Indicators'!DU18)</f>
        <v>282</v>
      </c>
      <c r="I18" s="241">
        <f>_xlfn.DAYS(About!$A$3,'Core Indicators'!EC18)</f>
        <v>282</v>
      </c>
      <c r="J18" s="241">
        <f>_xlfn.DAYS(About!$A$3,'Core Indicators'!EK18)</f>
        <v>282</v>
      </c>
      <c r="K18" s="241">
        <f>_xlfn.DAYS(About!$A$3,'Core Indicators'!ES18)</f>
        <v>282</v>
      </c>
      <c r="L18" s="241">
        <f>_xlfn.DAYS(About!$A$3,'Core Indicators'!FI18)</f>
        <v>1537</v>
      </c>
      <c r="M18" s="241">
        <f>_xlfn.DAYS(About!$A$3,'Core Indicators'!GG18)</f>
        <v>183</v>
      </c>
      <c r="N18" s="241">
        <f>_xlfn.DAYS(About!$A$3,'Core Indicators'!GO18)</f>
        <v>183</v>
      </c>
      <c r="O18" s="241">
        <f>_xlfn.DAYS(About!$A$3,'Core Indicators'!GW18)</f>
        <v>183</v>
      </c>
      <c r="P18" s="241">
        <f>_xlfn.DAYS(About!$A$3,'Core Indicators'!HE18)</f>
        <v>183</v>
      </c>
      <c r="Q18" s="241">
        <f>_xlfn.DAYS(About!$A$3,'Core Indicators'!HM18)</f>
        <v>183</v>
      </c>
      <c r="R18" s="241">
        <f>_xlfn.DAYS(About!$A$3,'Core Indicators'!HU18)</f>
        <v>183</v>
      </c>
      <c r="S18" s="241">
        <f>_xlfn.DAYS(About!$A$3,'Core Indicators'!IC18)</f>
        <v>183</v>
      </c>
      <c r="T18" s="241">
        <f>_xlfn.DAYS(About!$A$3,'Core Indicators'!IK18)</f>
        <v>183</v>
      </c>
      <c r="U18" s="241">
        <f>_xlfn.DAYS(About!$A$3,'Core Indicators'!IS18)</f>
        <v>183</v>
      </c>
      <c r="V18" s="241">
        <f t="shared" si="0"/>
        <v>346.6</v>
      </c>
    </row>
    <row r="19" spans="1:22" x14ac:dyDescent="0.25">
      <c r="A19" s="240" t="str">
        <f>Lists!C:C</f>
        <v>COD001</v>
      </c>
      <c r="B19" s="241">
        <f>_xlfn.DAYS(About!$A$3,'Core Indicators'!U19)</f>
        <v>61</v>
      </c>
      <c r="C19" s="241">
        <f>_xlfn.DAYS(About!$A$3,'Core Indicators'!AC19)</f>
        <v>61</v>
      </c>
      <c r="D19" s="241">
        <f>_xlfn.DAYS(About!$A$3,'Core Indicators'!AK19)</f>
        <v>61</v>
      </c>
      <c r="E19" s="241">
        <f>_xlfn.DAYS(About!$A$3,'Core Indicators'!AS19)</f>
        <v>27</v>
      </c>
      <c r="F19" s="241">
        <f>_xlfn.DAYS(About!$A$3,'Core Indicators'!BQ19)</f>
        <v>27</v>
      </c>
      <c r="G19" s="241">
        <f>_xlfn.DAYS(About!$A$3,'Core Indicators'!DM19)</f>
        <v>61</v>
      </c>
      <c r="H19" s="241">
        <f>_xlfn.DAYS(About!$A$3,'Core Indicators'!DU19)</f>
        <v>61</v>
      </c>
      <c r="I19" s="241">
        <f>_xlfn.DAYS(About!$A$3,'Core Indicators'!EC19)</f>
        <v>61</v>
      </c>
      <c r="J19" s="241">
        <f>_xlfn.DAYS(About!$A$3,'Core Indicators'!EK19)</f>
        <v>61</v>
      </c>
      <c r="K19" s="241">
        <f>_xlfn.DAYS(About!$A$3,'Core Indicators'!ES19)</f>
        <v>61</v>
      </c>
      <c r="L19" s="241">
        <f>_xlfn.DAYS(About!$A$3,'Core Indicators'!FI19)</f>
        <v>1537</v>
      </c>
      <c r="M19" s="241">
        <f>_xlfn.DAYS(About!$A$3,'Core Indicators'!GG19)</f>
        <v>183</v>
      </c>
      <c r="N19" s="241">
        <f>_xlfn.DAYS(About!$A$3,'Core Indicators'!GO19)</f>
        <v>183</v>
      </c>
      <c r="O19" s="241">
        <f>_xlfn.DAYS(About!$A$3,'Core Indicators'!GW19)</f>
        <v>183</v>
      </c>
      <c r="P19" s="241">
        <f>_xlfn.DAYS(About!$A$3,'Core Indicators'!HE19)</f>
        <v>183</v>
      </c>
      <c r="Q19" s="241">
        <f>_xlfn.DAYS(About!$A$3,'Core Indicators'!HM19)</f>
        <v>183</v>
      </c>
      <c r="R19" s="241">
        <f>_xlfn.DAYS(About!$A$3,'Core Indicators'!HU19)</f>
        <v>183</v>
      </c>
      <c r="S19" s="241">
        <f>_xlfn.DAYS(About!$A$3,'Core Indicators'!IC19)</f>
        <v>183</v>
      </c>
      <c r="T19" s="241">
        <f>_xlfn.DAYS(About!$A$3,'Core Indicators'!IK19)</f>
        <v>183</v>
      </c>
      <c r="U19" s="241">
        <f>_xlfn.DAYS(About!$A$3,'Core Indicators'!IS19)</f>
        <v>183</v>
      </c>
      <c r="V19" s="241">
        <f t="shared" si="0"/>
        <v>214</v>
      </c>
    </row>
    <row r="20" spans="1:22" x14ac:dyDescent="0.25">
      <c r="A20" s="240" t="str">
        <f>Lists!C:C</f>
        <v>COG001</v>
      </c>
      <c r="B20" s="241">
        <f>_xlfn.DAYS(About!$A$3,'Core Indicators'!U20)</f>
        <v>3</v>
      </c>
      <c r="C20" s="241">
        <f>_xlfn.DAYS(About!$A$3,'Core Indicators'!AC20)</f>
        <v>305</v>
      </c>
      <c r="D20" s="241">
        <f>_xlfn.DAYS(About!$A$3,'Core Indicators'!AK20)</f>
        <v>305</v>
      </c>
      <c r="E20" s="241">
        <f>_xlfn.DAYS(About!$A$3,'Core Indicators'!AS20)</f>
        <v>3</v>
      </c>
      <c r="F20" s="241">
        <f>_xlfn.DAYS(About!$A$3,'Core Indicators'!BQ20)</f>
        <v>3</v>
      </c>
      <c r="G20" s="241">
        <f>_xlfn.DAYS(About!$A$3,'Core Indicators'!DM20)</f>
        <v>305</v>
      </c>
      <c r="H20" s="241">
        <f>_xlfn.DAYS(About!$A$3,'Core Indicators'!DU20)</f>
        <v>305</v>
      </c>
      <c r="I20" s="241">
        <f>_xlfn.DAYS(About!$A$3,'Core Indicators'!EC20)</f>
        <v>305</v>
      </c>
      <c r="J20" s="241">
        <f>_xlfn.DAYS(About!$A$3,'Core Indicators'!EK20)</f>
        <v>305</v>
      </c>
      <c r="K20" s="241">
        <f>_xlfn.DAYS(About!$A$3,'Core Indicators'!ES20)</f>
        <v>843</v>
      </c>
      <c r="L20" s="241">
        <f>_xlfn.DAYS(About!$A$3,'Core Indicators'!FI20)</f>
        <v>3</v>
      </c>
      <c r="M20" s="241">
        <f>_xlfn.DAYS(About!$A$3,'Core Indicators'!GG20)</f>
        <v>183</v>
      </c>
      <c r="N20" s="241">
        <f>_xlfn.DAYS(About!$A$3,'Core Indicators'!GO20)</f>
        <v>183</v>
      </c>
      <c r="O20" s="241">
        <f>_xlfn.DAYS(About!$A$3,'Core Indicators'!GW20)</f>
        <v>183</v>
      </c>
      <c r="P20" s="241">
        <f>_xlfn.DAYS(About!$A$3,'Core Indicators'!HE20)</f>
        <v>183</v>
      </c>
      <c r="Q20" s="241">
        <f>_xlfn.DAYS(About!$A$3,'Core Indicators'!HM20)</f>
        <v>183</v>
      </c>
      <c r="R20" s="241">
        <f>_xlfn.DAYS(About!$A$3,'Core Indicators'!HU20)</f>
        <v>183</v>
      </c>
      <c r="S20" s="241">
        <f>_xlfn.DAYS(About!$A$3,'Core Indicators'!IC20)</f>
        <v>183</v>
      </c>
      <c r="T20" s="241">
        <f>_xlfn.DAYS(About!$A$3,'Core Indicators'!IK20)</f>
        <v>183</v>
      </c>
      <c r="U20" s="241">
        <f>_xlfn.DAYS(About!$A$3,'Core Indicators'!IS20)</f>
        <v>183</v>
      </c>
      <c r="V20" s="241">
        <f t="shared" si="0"/>
        <v>256</v>
      </c>
    </row>
    <row r="21" spans="1:22" x14ac:dyDescent="0.25">
      <c r="A21" s="240" t="str">
        <f>Lists!C:C</f>
        <v>COL001</v>
      </c>
      <c r="B21" s="241">
        <f>_xlfn.DAYS(About!$A$3,'Core Indicators'!U21)</f>
        <v>32</v>
      </c>
      <c r="C21" s="241">
        <f>_xlfn.DAYS(About!$A$3,'Core Indicators'!AC21)</f>
        <v>32</v>
      </c>
      <c r="D21" s="241">
        <f>_xlfn.DAYS(About!$A$3,'Core Indicators'!AK21)</f>
        <v>32</v>
      </c>
      <c r="E21" s="241">
        <f>_xlfn.DAYS(About!$A$3,'Core Indicators'!AS21)</f>
        <v>32</v>
      </c>
      <c r="F21" s="241">
        <f>_xlfn.DAYS(About!$A$3,'Core Indicators'!BQ21)</f>
        <v>32</v>
      </c>
      <c r="G21" s="241">
        <f>_xlfn.DAYS(About!$A$3,'Core Indicators'!DM21)</f>
        <v>32</v>
      </c>
      <c r="H21" s="241">
        <f>_xlfn.DAYS(About!$A$3,'Core Indicators'!DU21)</f>
        <v>32</v>
      </c>
      <c r="I21" s="241">
        <f>_xlfn.DAYS(About!$A$3,'Core Indicators'!EC21)</f>
        <v>32</v>
      </c>
      <c r="J21" s="241">
        <f>_xlfn.DAYS(About!$A$3,'Core Indicators'!EK21)</f>
        <v>32</v>
      </c>
      <c r="K21" s="241">
        <f>_xlfn.DAYS(About!$A$3,'Core Indicators'!ES21)</f>
        <v>32</v>
      </c>
      <c r="L21" s="241">
        <f>_xlfn.DAYS(About!$A$3,'Core Indicators'!FI21)</f>
        <v>32</v>
      </c>
      <c r="M21" s="241">
        <f>_xlfn.DAYS(About!$A$3,'Core Indicators'!GG21)</f>
        <v>183</v>
      </c>
      <c r="N21" s="241">
        <f>_xlfn.DAYS(About!$A$3,'Core Indicators'!GO21)</f>
        <v>183</v>
      </c>
      <c r="O21" s="241">
        <f>_xlfn.DAYS(About!$A$3,'Core Indicators'!GW21)</f>
        <v>183</v>
      </c>
      <c r="P21" s="241">
        <f>_xlfn.DAYS(About!$A$3,'Core Indicators'!HE21)</f>
        <v>183</v>
      </c>
      <c r="Q21" s="241">
        <f>_xlfn.DAYS(About!$A$3,'Core Indicators'!HM21)</f>
        <v>183</v>
      </c>
      <c r="R21" s="241">
        <f>_xlfn.DAYS(About!$A$3,'Core Indicators'!HU21)</f>
        <v>183</v>
      </c>
      <c r="S21" s="241">
        <f>_xlfn.DAYS(About!$A$3,'Core Indicators'!IC21)</f>
        <v>183</v>
      </c>
      <c r="T21" s="241">
        <f>_xlfn.DAYS(About!$A$3,'Core Indicators'!IK21)</f>
        <v>183</v>
      </c>
      <c r="U21" s="241">
        <f>_xlfn.DAYS(About!$A$3,'Core Indicators'!IS21)</f>
        <v>183</v>
      </c>
      <c r="V21" s="241">
        <f t="shared" si="0"/>
        <v>47.1</v>
      </c>
    </row>
    <row r="22" spans="1:22" x14ac:dyDescent="0.25">
      <c r="A22" s="240" t="str">
        <f>Lists!C:C</f>
        <v>COL002</v>
      </c>
      <c r="B22" s="241">
        <f>_xlfn.DAYS(About!$A$3,'Core Indicators'!U22)</f>
        <v>20</v>
      </c>
      <c r="C22" s="241">
        <f>_xlfn.DAYS(About!$A$3,'Core Indicators'!AC22)</f>
        <v>20</v>
      </c>
      <c r="D22" s="241">
        <f>_xlfn.DAYS(About!$A$3,'Core Indicators'!AK22)</f>
        <v>20</v>
      </c>
      <c r="E22" s="241">
        <f>_xlfn.DAYS(About!$A$3,'Core Indicators'!AS22)</f>
        <v>20</v>
      </c>
      <c r="F22" s="241">
        <f>_xlfn.DAYS(About!$A$3,'Core Indicators'!BQ22)</f>
        <v>20</v>
      </c>
      <c r="G22" s="241">
        <f>_xlfn.DAYS(About!$A$3,'Core Indicators'!DM22)</f>
        <v>20</v>
      </c>
      <c r="H22" s="241">
        <f>_xlfn.DAYS(About!$A$3,'Core Indicators'!DU22)</f>
        <v>20</v>
      </c>
      <c r="I22" s="241">
        <f>_xlfn.DAYS(About!$A$3,'Core Indicators'!EC22)</f>
        <v>20</v>
      </c>
      <c r="J22" s="241">
        <f>_xlfn.DAYS(About!$A$3,'Core Indicators'!EK22)</f>
        <v>20</v>
      </c>
      <c r="K22" s="241">
        <f>_xlfn.DAYS(About!$A$3,'Core Indicators'!ES22)</f>
        <v>20</v>
      </c>
      <c r="L22" s="241">
        <f>_xlfn.DAYS(About!$A$3,'Core Indicators'!FI22)</f>
        <v>20</v>
      </c>
      <c r="M22" s="241">
        <f>_xlfn.DAYS(About!$A$3,'Core Indicators'!GG22)</f>
        <v>183</v>
      </c>
      <c r="N22" s="241">
        <f>_xlfn.DAYS(About!$A$3,'Core Indicators'!GO22)</f>
        <v>183</v>
      </c>
      <c r="O22" s="241">
        <f>_xlfn.DAYS(About!$A$3,'Core Indicators'!GW22)</f>
        <v>183</v>
      </c>
      <c r="P22" s="241">
        <f>_xlfn.DAYS(About!$A$3,'Core Indicators'!HE22)</f>
        <v>183</v>
      </c>
      <c r="Q22" s="241">
        <f>_xlfn.DAYS(About!$A$3,'Core Indicators'!HM22)</f>
        <v>183</v>
      </c>
      <c r="R22" s="241">
        <f>_xlfn.DAYS(About!$A$3,'Core Indicators'!HU22)</f>
        <v>183</v>
      </c>
      <c r="S22" s="241">
        <f>_xlfn.DAYS(About!$A$3,'Core Indicators'!IC22)</f>
        <v>183</v>
      </c>
      <c r="T22" s="241">
        <f>_xlfn.DAYS(About!$A$3,'Core Indicators'!IK22)</f>
        <v>183</v>
      </c>
      <c r="U22" s="241">
        <f>_xlfn.DAYS(About!$A$3,'Core Indicators'!IS22)</f>
        <v>183</v>
      </c>
      <c r="V22" s="241">
        <f t="shared" si="0"/>
        <v>36.299999999999997</v>
      </c>
    </row>
    <row r="23" spans="1:22" x14ac:dyDescent="0.25">
      <c r="A23" s="240" t="str">
        <f>Lists!C:C</f>
        <v>CRI002</v>
      </c>
      <c r="B23" s="241">
        <f>_xlfn.DAYS(About!$A$3,'Core Indicators'!U23)</f>
        <v>0</v>
      </c>
      <c r="C23" s="241">
        <f>_xlfn.DAYS(About!$A$3,'Core Indicators'!AC23)</f>
        <v>0</v>
      </c>
      <c r="D23" s="241">
        <f>_xlfn.DAYS(About!$A$3,'Core Indicators'!AK23)</f>
        <v>0</v>
      </c>
      <c r="E23" s="241">
        <f>_xlfn.DAYS(About!$A$3,'Core Indicators'!AS23)</f>
        <v>0</v>
      </c>
      <c r="F23" s="241">
        <f>_xlfn.DAYS(About!$A$3,'Core Indicators'!BQ23)</f>
        <v>0</v>
      </c>
      <c r="G23" s="241">
        <f>_xlfn.DAYS(About!$A$3,'Core Indicators'!DM23)</f>
        <v>0</v>
      </c>
      <c r="H23" s="241">
        <f>_xlfn.DAYS(About!$A$3,'Core Indicators'!DU23)</f>
        <v>0</v>
      </c>
      <c r="I23" s="241">
        <f>_xlfn.DAYS(About!$A$3,'Core Indicators'!EC23)</f>
        <v>0</v>
      </c>
      <c r="J23" s="241">
        <f>_xlfn.DAYS(About!$A$3,'Core Indicators'!EK23)</f>
        <v>0</v>
      </c>
      <c r="K23" s="241">
        <f>_xlfn.DAYS(About!$A$3,'Core Indicators'!ES23)</f>
        <v>0</v>
      </c>
      <c r="L23" s="241">
        <f>_xlfn.DAYS(About!$A$3,'Core Indicators'!FI23)</f>
        <v>0</v>
      </c>
      <c r="M23" s="241">
        <f>_xlfn.DAYS(About!$A$3,'Core Indicators'!GG23)</f>
        <v>183</v>
      </c>
      <c r="N23" s="241">
        <f>_xlfn.DAYS(About!$A$3,'Core Indicators'!GO23)</f>
        <v>183</v>
      </c>
      <c r="O23" s="241">
        <f>_xlfn.DAYS(About!$A$3,'Core Indicators'!GW23)</f>
        <v>183</v>
      </c>
      <c r="P23" s="241">
        <f>_xlfn.DAYS(About!$A$3,'Core Indicators'!HE23)</f>
        <v>183</v>
      </c>
      <c r="Q23" s="241">
        <f>_xlfn.DAYS(About!$A$3,'Core Indicators'!HM23)</f>
        <v>183</v>
      </c>
      <c r="R23" s="241">
        <f>_xlfn.DAYS(About!$A$3,'Core Indicators'!HU23)</f>
        <v>183</v>
      </c>
      <c r="S23" s="241">
        <f>_xlfn.DAYS(About!$A$3,'Core Indicators'!IC23)</f>
        <v>183</v>
      </c>
      <c r="T23" s="241">
        <f>_xlfn.DAYS(About!$A$3,'Core Indicators'!IK23)</f>
        <v>183</v>
      </c>
      <c r="U23" s="241">
        <f>_xlfn.DAYS(About!$A$3,'Core Indicators'!IS23)</f>
        <v>183</v>
      </c>
      <c r="V23" s="241">
        <f t="shared" si="0"/>
        <v>18.3</v>
      </c>
    </row>
    <row r="24" spans="1:22" x14ac:dyDescent="0.25">
      <c r="A24" s="240" t="str">
        <f>Lists!C:C</f>
        <v>DJI001</v>
      </c>
      <c r="B24" s="241">
        <f>_xlfn.DAYS(About!$A$3,'Core Indicators'!U24)</f>
        <v>153</v>
      </c>
      <c r="C24" s="241">
        <f>_xlfn.DAYS(About!$A$3,'Core Indicators'!AC24)</f>
        <v>33</v>
      </c>
      <c r="D24" s="241">
        <f>_xlfn.DAYS(About!$A$3,'Core Indicators'!AK24)</f>
        <v>33</v>
      </c>
      <c r="E24" s="241">
        <f>_xlfn.DAYS(About!$A$3,'Core Indicators'!AS24)</f>
        <v>33</v>
      </c>
      <c r="F24" s="241">
        <f>_xlfn.DAYS(About!$A$3,'Core Indicators'!BQ24)</f>
        <v>131</v>
      </c>
      <c r="G24" s="241">
        <f>_xlfn.DAYS(About!$A$3,'Core Indicators'!DM24)</f>
        <v>33</v>
      </c>
      <c r="H24" s="241">
        <f>_xlfn.DAYS(About!$A$3,'Core Indicators'!DU24)</f>
        <v>33</v>
      </c>
      <c r="I24" s="241">
        <f>_xlfn.DAYS(About!$A$3,'Core Indicators'!EC24)</f>
        <v>33</v>
      </c>
      <c r="J24" s="241">
        <f>_xlfn.DAYS(About!$A$3,'Core Indicators'!EK24)</f>
        <v>68</v>
      </c>
      <c r="K24" s="241">
        <f>_xlfn.DAYS(About!$A$3,'Core Indicators'!ES24)</f>
        <v>68</v>
      </c>
      <c r="L24" s="241">
        <f>_xlfn.DAYS(About!$A$3,'Core Indicators'!FI24)</f>
        <v>153</v>
      </c>
      <c r="M24" s="241">
        <f>_xlfn.DAYS(About!$A$3,'Core Indicators'!GG24)</f>
        <v>181</v>
      </c>
      <c r="N24" s="241">
        <f>_xlfn.DAYS(About!$A$3,'Core Indicators'!GO24)</f>
        <v>181</v>
      </c>
      <c r="O24" s="241">
        <f>_xlfn.DAYS(About!$A$3,'Core Indicators'!GW24)</f>
        <v>181</v>
      </c>
      <c r="P24" s="241">
        <f>_xlfn.DAYS(About!$A$3,'Core Indicators'!HE24)</f>
        <v>181</v>
      </c>
      <c r="Q24" s="241">
        <f>_xlfn.DAYS(About!$A$3,'Core Indicators'!HM24)</f>
        <v>181</v>
      </c>
      <c r="R24" s="241">
        <f>_xlfn.DAYS(About!$A$3,'Core Indicators'!HU24)</f>
        <v>181</v>
      </c>
      <c r="S24" s="241">
        <f>_xlfn.DAYS(About!$A$3,'Core Indicators'!IC24)</f>
        <v>181</v>
      </c>
      <c r="T24" s="241">
        <f>_xlfn.DAYS(About!$A$3,'Core Indicators'!IK24)</f>
        <v>181</v>
      </c>
      <c r="U24" s="241">
        <f>_xlfn.DAYS(About!$A$3,'Core Indicators'!IS24)</f>
        <v>181</v>
      </c>
      <c r="V24" s="241">
        <f t="shared" si="0"/>
        <v>76.599999999999994</v>
      </c>
    </row>
    <row r="25" spans="1:22" x14ac:dyDescent="0.25">
      <c r="A25" s="240" t="str">
        <f>Lists!C:C</f>
        <v>DJI002</v>
      </c>
      <c r="B25" s="241">
        <f>_xlfn.DAYS(About!$A$3,'Core Indicators'!U25)</f>
        <v>153</v>
      </c>
      <c r="C25" s="241">
        <f>_xlfn.DAYS(About!$A$3,'Core Indicators'!AC25)</f>
        <v>153</v>
      </c>
      <c r="D25" s="241">
        <f>_xlfn.DAYS(About!$A$3,'Core Indicators'!AK25)</f>
        <v>33</v>
      </c>
      <c r="E25" s="241">
        <f>_xlfn.DAYS(About!$A$3,'Core Indicators'!AS25)</f>
        <v>33</v>
      </c>
      <c r="F25" s="241">
        <f>_xlfn.DAYS(About!$A$3,'Core Indicators'!BQ25)</f>
        <v>131</v>
      </c>
      <c r="G25" s="241">
        <f>_xlfn.DAYS(About!$A$3,'Core Indicators'!DM25)</f>
        <v>33</v>
      </c>
      <c r="H25" s="241">
        <f>_xlfn.DAYS(About!$A$3,'Core Indicators'!DU25)</f>
        <v>33</v>
      </c>
      <c r="I25" s="241">
        <f>_xlfn.DAYS(About!$A$3,'Core Indicators'!EC25)</f>
        <v>33</v>
      </c>
      <c r="J25" s="241">
        <f>_xlfn.DAYS(About!$A$3,'Core Indicators'!EK25)</f>
        <v>33</v>
      </c>
      <c r="K25" s="241">
        <f>_xlfn.DAYS(About!$A$3,'Core Indicators'!ES25)</f>
        <v>33</v>
      </c>
      <c r="L25" s="241">
        <f>_xlfn.DAYS(About!$A$3,'Core Indicators'!FI25)</f>
        <v>153</v>
      </c>
      <c r="M25" s="241">
        <f>_xlfn.DAYS(About!$A$3,'Core Indicators'!GG25)</f>
        <v>181</v>
      </c>
      <c r="N25" s="241">
        <f>_xlfn.DAYS(About!$A$3,'Core Indicators'!GO25)</f>
        <v>181</v>
      </c>
      <c r="O25" s="241">
        <f>_xlfn.DAYS(About!$A$3,'Core Indicators'!GW25)</f>
        <v>181</v>
      </c>
      <c r="P25" s="241">
        <f>_xlfn.DAYS(About!$A$3,'Core Indicators'!HE25)</f>
        <v>181</v>
      </c>
      <c r="Q25" s="241">
        <f>_xlfn.DAYS(About!$A$3,'Core Indicators'!HM25)</f>
        <v>181</v>
      </c>
      <c r="R25" s="241">
        <f>_xlfn.DAYS(About!$A$3,'Core Indicators'!HU25)</f>
        <v>181</v>
      </c>
      <c r="S25" s="241">
        <f>_xlfn.DAYS(About!$A$3,'Core Indicators'!IC25)</f>
        <v>181</v>
      </c>
      <c r="T25" s="241">
        <f>_xlfn.DAYS(About!$A$3,'Core Indicators'!IK25)</f>
        <v>181</v>
      </c>
      <c r="U25" s="241">
        <f>_xlfn.DAYS(About!$A$3,'Core Indicators'!IS25)</f>
        <v>181</v>
      </c>
      <c r="V25" s="241">
        <f t="shared" si="0"/>
        <v>69.599999999999994</v>
      </c>
    </row>
    <row r="26" spans="1:22" x14ac:dyDescent="0.25">
      <c r="A26" s="240" t="str">
        <f>Lists!C:C</f>
        <v>DJI003</v>
      </c>
      <c r="B26" s="241">
        <f>_xlfn.DAYS(About!$A$3,'Core Indicators'!U26)</f>
        <v>153</v>
      </c>
      <c r="C26" s="241">
        <f>_xlfn.DAYS(About!$A$3,'Core Indicators'!AC26)</f>
        <v>33</v>
      </c>
      <c r="D26" s="241">
        <f>_xlfn.DAYS(About!$A$3,'Core Indicators'!AK26)</f>
        <v>33</v>
      </c>
      <c r="E26" s="241">
        <f>_xlfn.DAYS(About!$A$3,'Core Indicators'!AS26)</f>
        <v>153</v>
      </c>
      <c r="F26" s="241">
        <f>_xlfn.DAYS(About!$A$3,'Core Indicators'!BQ26)</f>
        <v>153</v>
      </c>
      <c r="G26" s="241">
        <f>_xlfn.DAYS(About!$A$3,'Core Indicators'!DM26)</f>
        <v>33</v>
      </c>
      <c r="H26" s="241">
        <f>_xlfn.DAYS(About!$A$3,'Core Indicators'!DU26)</f>
        <v>33</v>
      </c>
      <c r="I26" s="241">
        <f>_xlfn.DAYS(About!$A$3,'Core Indicators'!EC26)</f>
        <v>33</v>
      </c>
      <c r="J26" s="241">
        <f>_xlfn.DAYS(About!$A$3,'Core Indicators'!EK26)</f>
        <v>33</v>
      </c>
      <c r="K26" s="241">
        <f>_xlfn.DAYS(About!$A$3,'Core Indicators'!ES26)</f>
        <v>33</v>
      </c>
      <c r="L26" s="241">
        <f>_xlfn.DAYS(About!$A$3,'Core Indicators'!FI26)</f>
        <v>153</v>
      </c>
      <c r="M26" s="241">
        <f>_xlfn.DAYS(About!$A$3,'Core Indicators'!GG26)</f>
        <v>181</v>
      </c>
      <c r="N26" s="241">
        <f>_xlfn.DAYS(About!$A$3,'Core Indicators'!GO26)</f>
        <v>181</v>
      </c>
      <c r="O26" s="241">
        <f>_xlfn.DAYS(About!$A$3,'Core Indicators'!GW26)</f>
        <v>181</v>
      </c>
      <c r="P26" s="241">
        <f>_xlfn.DAYS(About!$A$3,'Core Indicators'!HE26)</f>
        <v>181</v>
      </c>
      <c r="Q26" s="241">
        <f>_xlfn.DAYS(About!$A$3,'Core Indicators'!HM26)</f>
        <v>181</v>
      </c>
      <c r="R26" s="241">
        <f>_xlfn.DAYS(About!$A$3,'Core Indicators'!HU26)</f>
        <v>181</v>
      </c>
      <c r="S26" s="241">
        <f>_xlfn.DAYS(About!$A$3,'Core Indicators'!IC26)</f>
        <v>181</v>
      </c>
      <c r="T26" s="241">
        <f>_xlfn.DAYS(About!$A$3,'Core Indicators'!IK26)</f>
        <v>181</v>
      </c>
      <c r="U26" s="241">
        <f>_xlfn.DAYS(About!$A$3,'Core Indicators'!IS26)</f>
        <v>181</v>
      </c>
      <c r="V26" s="241">
        <f t="shared" si="0"/>
        <v>83.8</v>
      </c>
    </row>
    <row r="27" spans="1:22" x14ac:dyDescent="0.25">
      <c r="A27" s="240" t="str">
        <f>Lists!C:C</f>
        <v>DOM002</v>
      </c>
      <c r="B27" s="241">
        <f>_xlfn.DAYS(About!$A$3,'Core Indicators'!U27)</f>
        <v>4</v>
      </c>
      <c r="C27" s="241">
        <f>_xlfn.DAYS(About!$A$3,'Core Indicators'!AC27)</f>
        <v>4</v>
      </c>
      <c r="D27" s="241">
        <f>_xlfn.DAYS(About!$A$3,'Core Indicators'!AK27)</f>
        <v>4</v>
      </c>
      <c r="E27" s="241">
        <f>_xlfn.DAYS(About!$A$3,'Core Indicators'!AS27)</f>
        <v>4</v>
      </c>
      <c r="F27" s="241">
        <f>_xlfn.DAYS(About!$A$3,'Core Indicators'!BQ27)</f>
        <v>4</v>
      </c>
      <c r="G27" s="241">
        <f>_xlfn.DAYS(About!$A$3,'Core Indicators'!DM27)</f>
        <v>4</v>
      </c>
      <c r="H27" s="241">
        <f>_xlfn.DAYS(About!$A$3,'Core Indicators'!DU27)</f>
        <v>4</v>
      </c>
      <c r="I27" s="241">
        <f>_xlfn.DAYS(About!$A$3,'Core Indicators'!EC27)</f>
        <v>4</v>
      </c>
      <c r="J27" s="241">
        <f>_xlfn.DAYS(About!$A$3,'Core Indicators'!EK27)</f>
        <v>4</v>
      </c>
      <c r="K27" s="241">
        <f>_xlfn.DAYS(About!$A$3,'Core Indicators'!ES27)</f>
        <v>4</v>
      </c>
      <c r="L27" s="241">
        <f>_xlfn.DAYS(About!$A$3,'Core Indicators'!FI27)</f>
        <v>4</v>
      </c>
      <c r="M27" s="241">
        <f>_xlfn.DAYS(About!$A$3,'Core Indicators'!GG27)</f>
        <v>183</v>
      </c>
      <c r="N27" s="241">
        <f>_xlfn.DAYS(About!$A$3,'Core Indicators'!GO27)</f>
        <v>183</v>
      </c>
      <c r="O27" s="241">
        <f>_xlfn.DAYS(About!$A$3,'Core Indicators'!GW27)</f>
        <v>183</v>
      </c>
      <c r="P27" s="241">
        <f>_xlfn.DAYS(About!$A$3,'Core Indicators'!HE27)</f>
        <v>183</v>
      </c>
      <c r="Q27" s="241">
        <f>_xlfn.DAYS(About!$A$3,'Core Indicators'!HM27)</f>
        <v>183</v>
      </c>
      <c r="R27" s="241">
        <f>_xlfn.DAYS(About!$A$3,'Core Indicators'!HU27)</f>
        <v>183</v>
      </c>
      <c r="S27" s="241">
        <f>_xlfn.DAYS(About!$A$3,'Core Indicators'!IC27)</f>
        <v>183</v>
      </c>
      <c r="T27" s="241">
        <f>_xlfn.DAYS(About!$A$3,'Core Indicators'!IK27)</f>
        <v>183</v>
      </c>
      <c r="U27" s="241">
        <f>_xlfn.DAYS(About!$A$3,'Core Indicators'!IS27)</f>
        <v>183</v>
      </c>
      <c r="V27" s="241">
        <f t="shared" si="0"/>
        <v>21.9</v>
      </c>
    </row>
    <row r="28" spans="1:22" x14ac:dyDescent="0.25">
      <c r="A28" s="240" t="str">
        <f>Lists!C:C</f>
        <v>DZA002</v>
      </c>
      <c r="B28" s="241">
        <f>_xlfn.DAYS(About!$A$3,'Core Indicators'!U28)</f>
        <v>273</v>
      </c>
      <c r="C28" s="241">
        <f>_xlfn.DAYS(About!$A$3,'Core Indicators'!AC28)</f>
        <v>3</v>
      </c>
      <c r="D28" s="241">
        <f>_xlfn.DAYS(About!$A$3,'Core Indicators'!AK28)</f>
        <v>32</v>
      </c>
      <c r="E28" s="241">
        <f>_xlfn.DAYS(About!$A$3,'Core Indicators'!AS28)</f>
        <v>32</v>
      </c>
      <c r="F28" s="241">
        <f>_xlfn.DAYS(About!$A$3,'Core Indicators'!BQ28)</f>
        <v>3</v>
      </c>
      <c r="G28" s="241">
        <f>_xlfn.DAYS(About!$A$3,'Core Indicators'!DM28)</f>
        <v>3</v>
      </c>
      <c r="H28" s="241">
        <f>_xlfn.DAYS(About!$A$3,'Core Indicators'!DU28)</f>
        <v>32</v>
      </c>
      <c r="I28" s="241">
        <f>_xlfn.DAYS(About!$A$3,'Core Indicators'!EC28)</f>
        <v>32</v>
      </c>
      <c r="J28" s="241">
        <f>_xlfn.DAYS(About!$A$3,'Core Indicators'!EK28)</f>
        <v>32</v>
      </c>
      <c r="K28" s="241">
        <f>_xlfn.DAYS(About!$A$3,'Core Indicators'!ES28)</f>
        <v>32</v>
      </c>
      <c r="L28" s="241">
        <f>_xlfn.DAYS(About!$A$3,'Core Indicators'!FI28)</f>
        <v>273</v>
      </c>
      <c r="M28" s="241">
        <f>_xlfn.DAYS(About!$A$3,'Core Indicators'!GG28)</f>
        <v>188</v>
      </c>
      <c r="N28" s="241">
        <f>_xlfn.DAYS(About!$A$3,'Core Indicators'!GO28)</f>
        <v>188</v>
      </c>
      <c r="O28" s="241">
        <f>_xlfn.DAYS(About!$A$3,'Core Indicators'!GW28)</f>
        <v>188</v>
      </c>
      <c r="P28" s="241">
        <f>_xlfn.DAYS(About!$A$3,'Core Indicators'!HE28)</f>
        <v>188</v>
      </c>
      <c r="Q28" s="241">
        <f>_xlfn.DAYS(About!$A$3,'Core Indicators'!HM28)</f>
        <v>188</v>
      </c>
      <c r="R28" s="241">
        <f>_xlfn.DAYS(About!$A$3,'Core Indicators'!HU28)</f>
        <v>188</v>
      </c>
      <c r="S28" s="241">
        <f>_xlfn.DAYS(About!$A$3,'Core Indicators'!IC28)</f>
        <v>188</v>
      </c>
      <c r="T28" s="241">
        <f>_xlfn.DAYS(About!$A$3,'Core Indicators'!IK28)</f>
        <v>188</v>
      </c>
      <c r="U28" s="241">
        <f>_xlfn.DAYS(About!$A$3,'Core Indicators'!IS28)</f>
        <v>188</v>
      </c>
      <c r="V28" s="241">
        <f t="shared" si="0"/>
        <v>65.900000000000006</v>
      </c>
    </row>
    <row r="29" spans="1:22" x14ac:dyDescent="0.25">
      <c r="A29" s="240" t="str">
        <f>Lists!C:C</f>
        <v>DZA003</v>
      </c>
      <c r="B29" s="241">
        <f>_xlfn.DAYS(About!$A$3,'Core Indicators'!U29)</f>
        <v>273</v>
      </c>
      <c r="C29" s="241">
        <f>_xlfn.DAYS(About!$A$3,'Core Indicators'!AC29)</f>
        <v>273</v>
      </c>
      <c r="D29" s="241">
        <f>_xlfn.DAYS(About!$A$3,'Core Indicators'!AK29)</f>
        <v>273</v>
      </c>
      <c r="E29" s="241">
        <f>_xlfn.DAYS(About!$A$3,'Core Indicators'!AS29)</f>
        <v>249</v>
      </c>
      <c r="F29" s="241">
        <f>_xlfn.DAYS(About!$A$3,'Core Indicators'!BQ29)</f>
        <v>3</v>
      </c>
      <c r="G29" s="241">
        <f>_xlfn.DAYS(About!$A$3,'Core Indicators'!DM29)</f>
        <v>249</v>
      </c>
      <c r="H29" s="241">
        <f>_xlfn.DAYS(About!$A$3,'Core Indicators'!DU29)</f>
        <v>249</v>
      </c>
      <c r="I29" s="241">
        <f>_xlfn.DAYS(About!$A$3,'Core Indicators'!EC29)</f>
        <v>249</v>
      </c>
      <c r="J29" s="241">
        <f>_xlfn.DAYS(About!$A$3,'Core Indicators'!EK29)</f>
        <v>249</v>
      </c>
      <c r="K29" s="241">
        <f>_xlfn.DAYS(About!$A$3,'Core Indicators'!ES29)</f>
        <v>249</v>
      </c>
      <c r="L29" s="241">
        <f>_xlfn.DAYS(About!$A$3,'Core Indicators'!FI29)</f>
        <v>273</v>
      </c>
      <c r="M29" s="241">
        <f>_xlfn.DAYS(About!$A$3,'Core Indicators'!GG29)</f>
        <v>188</v>
      </c>
      <c r="N29" s="241">
        <f>_xlfn.DAYS(About!$A$3,'Core Indicators'!GO29)</f>
        <v>188</v>
      </c>
      <c r="O29" s="241">
        <f>_xlfn.DAYS(About!$A$3,'Core Indicators'!GW29)</f>
        <v>188</v>
      </c>
      <c r="P29" s="241">
        <f>_xlfn.DAYS(About!$A$3,'Core Indicators'!HE29)</f>
        <v>188</v>
      </c>
      <c r="Q29" s="241">
        <f>_xlfn.DAYS(About!$A$3,'Core Indicators'!HM29)</f>
        <v>188</v>
      </c>
      <c r="R29" s="241">
        <f>_xlfn.DAYS(About!$A$3,'Core Indicators'!HU29)</f>
        <v>188</v>
      </c>
      <c r="S29" s="241">
        <f>_xlfn.DAYS(About!$A$3,'Core Indicators'!IC29)</f>
        <v>188</v>
      </c>
      <c r="T29" s="241">
        <f>_xlfn.DAYS(About!$A$3,'Core Indicators'!IK29)</f>
        <v>188</v>
      </c>
      <c r="U29" s="241">
        <f>_xlfn.DAYS(About!$A$3,'Core Indicators'!IS29)</f>
        <v>188</v>
      </c>
      <c r="V29" s="241">
        <f t="shared" si="0"/>
        <v>223.1</v>
      </c>
    </row>
    <row r="30" spans="1:22" x14ac:dyDescent="0.25">
      <c r="A30" s="240" t="str">
        <f>Lists!C:C</f>
        <v>DZA004</v>
      </c>
      <c r="B30" s="241">
        <f>_xlfn.DAYS(About!$A$3,'Core Indicators'!U30)</f>
        <v>350</v>
      </c>
      <c r="C30" s="241">
        <f>_xlfn.DAYS(About!$A$3,'Core Indicators'!AC30)</f>
        <v>3</v>
      </c>
      <c r="D30" s="241">
        <f>_xlfn.DAYS(About!$A$3,'Core Indicators'!AK30)</f>
        <v>3</v>
      </c>
      <c r="E30" s="241">
        <f>_xlfn.DAYS(About!$A$3,'Core Indicators'!AS30)</f>
        <v>249</v>
      </c>
      <c r="F30" s="241">
        <f>_xlfn.DAYS(About!$A$3,'Core Indicators'!BQ30)</f>
        <v>3</v>
      </c>
      <c r="G30" s="241">
        <f>_xlfn.DAYS(About!$A$3,'Core Indicators'!DM30)</f>
        <v>3</v>
      </c>
      <c r="H30" s="241">
        <f>_xlfn.DAYS(About!$A$3,'Core Indicators'!DU30)</f>
        <v>3</v>
      </c>
      <c r="I30" s="241">
        <f>_xlfn.DAYS(About!$A$3,'Core Indicators'!EC30)</f>
        <v>3</v>
      </c>
      <c r="J30" s="241">
        <f>_xlfn.DAYS(About!$A$3,'Core Indicators'!EK30)</f>
        <v>3</v>
      </c>
      <c r="K30" s="241">
        <f>_xlfn.DAYS(About!$A$3,'Core Indicators'!ES30)</f>
        <v>3</v>
      </c>
      <c r="L30" s="241">
        <f>_xlfn.DAYS(About!$A$3,'Core Indicators'!FI30)</f>
        <v>350</v>
      </c>
      <c r="M30" s="241">
        <f>_xlfn.DAYS(About!$A$3,'Core Indicators'!GG30)</f>
        <v>188</v>
      </c>
      <c r="N30" s="241">
        <f>_xlfn.DAYS(About!$A$3,'Core Indicators'!GO30)</f>
        <v>188</v>
      </c>
      <c r="O30" s="241">
        <f>_xlfn.DAYS(About!$A$3,'Core Indicators'!GW30)</f>
        <v>188</v>
      </c>
      <c r="P30" s="241">
        <f>_xlfn.DAYS(About!$A$3,'Core Indicators'!HE30)</f>
        <v>188</v>
      </c>
      <c r="Q30" s="241">
        <f>_xlfn.DAYS(About!$A$3,'Core Indicators'!HM30)</f>
        <v>188</v>
      </c>
      <c r="R30" s="241">
        <f>_xlfn.DAYS(About!$A$3,'Core Indicators'!HU30)</f>
        <v>188</v>
      </c>
      <c r="S30" s="241">
        <f>_xlfn.DAYS(About!$A$3,'Core Indicators'!IC30)</f>
        <v>188</v>
      </c>
      <c r="T30" s="241">
        <f>_xlfn.DAYS(About!$A$3,'Core Indicators'!IK30)</f>
        <v>188</v>
      </c>
      <c r="U30" s="241">
        <f>_xlfn.DAYS(About!$A$3,'Core Indicators'!IS30)</f>
        <v>188</v>
      </c>
      <c r="V30" s="241">
        <f t="shared" si="0"/>
        <v>80.8</v>
      </c>
    </row>
    <row r="31" spans="1:22" x14ac:dyDescent="0.25">
      <c r="A31" s="240" t="str">
        <f>Lists!C:C</f>
        <v>ECU002</v>
      </c>
      <c r="B31" s="241">
        <f>_xlfn.DAYS(About!$A$3,'Core Indicators'!U31)</f>
        <v>61</v>
      </c>
      <c r="C31" s="241">
        <f>_xlfn.DAYS(About!$A$3,'Core Indicators'!AC31)</f>
        <v>61</v>
      </c>
      <c r="D31" s="241">
        <f>_xlfn.DAYS(About!$A$3,'Core Indicators'!AK31)</f>
        <v>61</v>
      </c>
      <c r="E31" s="241">
        <f>_xlfn.DAYS(About!$A$3,'Core Indicators'!AS31)</f>
        <v>61</v>
      </c>
      <c r="F31" s="241">
        <f>_xlfn.DAYS(About!$A$3,'Core Indicators'!BQ31)</f>
        <v>61</v>
      </c>
      <c r="G31" s="241">
        <f>_xlfn.DAYS(About!$A$3,'Core Indicators'!DM31)</f>
        <v>61</v>
      </c>
      <c r="H31" s="241">
        <f>_xlfn.DAYS(About!$A$3,'Core Indicators'!DU31)</f>
        <v>61</v>
      </c>
      <c r="I31" s="241">
        <f>_xlfn.DAYS(About!$A$3,'Core Indicators'!EC31)</f>
        <v>61</v>
      </c>
      <c r="J31" s="241">
        <f>_xlfn.DAYS(About!$A$3,'Core Indicators'!EK31)</f>
        <v>61</v>
      </c>
      <c r="K31" s="241">
        <f>_xlfn.DAYS(About!$A$3,'Core Indicators'!ES31)</f>
        <v>61</v>
      </c>
      <c r="L31" s="241">
        <f>_xlfn.DAYS(About!$A$3,'Core Indicators'!FI31)</f>
        <v>61</v>
      </c>
      <c r="M31" s="241">
        <f>_xlfn.DAYS(About!$A$3,'Core Indicators'!GG31)</f>
        <v>183</v>
      </c>
      <c r="N31" s="241">
        <f>_xlfn.DAYS(About!$A$3,'Core Indicators'!GO31)</f>
        <v>183</v>
      </c>
      <c r="O31" s="241">
        <f>_xlfn.DAYS(About!$A$3,'Core Indicators'!GW31)</f>
        <v>183</v>
      </c>
      <c r="P31" s="241">
        <f>_xlfn.DAYS(About!$A$3,'Core Indicators'!HE31)</f>
        <v>183</v>
      </c>
      <c r="Q31" s="241">
        <f>_xlfn.DAYS(About!$A$3,'Core Indicators'!HM31)</f>
        <v>183</v>
      </c>
      <c r="R31" s="241">
        <f>_xlfn.DAYS(About!$A$3,'Core Indicators'!HU31)</f>
        <v>183</v>
      </c>
      <c r="S31" s="241">
        <f>_xlfn.DAYS(About!$A$3,'Core Indicators'!IC31)</f>
        <v>183</v>
      </c>
      <c r="T31" s="241">
        <f>_xlfn.DAYS(About!$A$3,'Core Indicators'!IK31)</f>
        <v>183</v>
      </c>
      <c r="U31" s="241">
        <f>_xlfn.DAYS(About!$A$3,'Core Indicators'!IS31)</f>
        <v>183</v>
      </c>
      <c r="V31" s="241">
        <f t="shared" si="0"/>
        <v>73.2</v>
      </c>
    </row>
    <row r="32" spans="1:22" x14ac:dyDescent="0.25">
      <c r="A32" s="240" t="str">
        <f>Lists!C:C</f>
        <v>EGY002</v>
      </c>
      <c r="B32" s="241">
        <f>_xlfn.DAYS(About!$A$3,'Core Indicators'!U32)</f>
        <v>273</v>
      </c>
      <c r="C32" s="241">
        <f>_xlfn.DAYS(About!$A$3,'Core Indicators'!AC32)</f>
        <v>3</v>
      </c>
      <c r="D32" s="241">
        <f>_xlfn.DAYS(About!$A$3,'Core Indicators'!AK32)</f>
        <v>3</v>
      </c>
      <c r="E32" s="241">
        <f>_xlfn.DAYS(About!$A$3,'Core Indicators'!AS32)</f>
        <v>3</v>
      </c>
      <c r="F32" s="241">
        <f>_xlfn.DAYS(About!$A$3,'Core Indicators'!BQ32)</f>
        <v>3</v>
      </c>
      <c r="G32" s="241">
        <f>_xlfn.DAYS(About!$A$3,'Core Indicators'!DM32)</f>
        <v>3</v>
      </c>
      <c r="H32" s="241">
        <f>_xlfn.DAYS(About!$A$3,'Core Indicators'!DU32)</f>
        <v>3</v>
      </c>
      <c r="I32" s="241">
        <f>_xlfn.DAYS(About!$A$3,'Core Indicators'!EC32)</f>
        <v>3</v>
      </c>
      <c r="J32" s="241">
        <f>_xlfn.DAYS(About!$A$3,'Core Indicators'!EK32)</f>
        <v>3</v>
      </c>
      <c r="K32" s="241">
        <f>_xlfn.DAYS(About!$A$3,'Core Indicators'!ES32)</f>
        <v>3</v>
      </c>
      <c r="L32" s="241">
        <f>_xlfn.DAYS(About!$A$3,'Core Indicators'!FI32)</f>
        <v>273</v>
      </c>
      <c r="M32" s="241">
        <f>_xlfn.DAYS(About!$A$3,'Core Indicators'!GG32)</f>
        <v>188</v>
      </c>
      <c r="N32" s="241">
        <f>_xlfn.DAYS(About!$A$3,'Core Indicators'!GO32)</f>
        <v>188</v>
      </c>
      <c r="O32" s="241">
        <f>_xlfn.DAYS(About!$A$3,'Core Indicators'!GW32)</f>
        <v>188</v>
      </c>
      <c r="P32" s="241">
        <f>_xlfn.DAYS(About!$A$3,'Core Indicators'!HE32)</f>
        <v>188</v>
      </c>
      <c r="Q32" s="241">
        <f>_xlfn.DAYS(About!$A$3,'Core Indicators'!HM32)</f>
        <v>188</v>
      </c>
      <c r="R32" s="241">
        <f>_xlfn.DAYS(About!$A$3,'Core Indicators'!HU32)</f>
        <v>188</v>
      </c>
      <c r="S32" s="241">
        <f>_xlfn.DAYS(About!$A$3,'Core Indicators'!IC32)</f>
        <v>188</v>
      </c>
      <c r="T32" s="241">
        <f>_xlfn.DAYS(About!$A$3,'Core Indicators'!IK32)</f>
        <v>188</v>
      </c>
      <c r="U32" s="241">
        <f>_xlfn.DAYS(About!$A$3,'Core Indicators'!IS32)</f>
        <v>188</v>
      </c>
      <c r="V32" s="241">
        <f t="shared" si="0"/>
        <v>48.5</v>
      </c>
    </row>
    <row r="33" spans="1:22" x14ac:dyDescent="0.25">
      <c r="A33" s="240" t="str">
        <f>Lists!C:C</f>
        <v>ERI001</v>
      </c>
      <c r="B33" s="241">
        <f>_xlfn.DAYS(About!$A$3,'Core Indicators'!U33)</f>
        <v>61</v>
      </c>
      <c r="C33" s="241">
        <f>_xlfn.DAYS(About!$A$3,'Core Indicators'!AC33)</f>
        <v>61</v>
      </c>
      <c r="D33" s="241">
        <f>_xlfn.DAYS(About!$A$3,'Core Indicators'!AK33)</f>
        <v>61</v>
      </c>
      <c r="E33" s="241">
        <f>_xlfn.DAYS(About!$A$3,'Core Indicators'!AS33)</f>
        <v>61</v>
      </c>
      <c r="F33" s="241">
        <f>_xlfn.DAYS(About!$A$3,'Core Indicators'!BQ33)</f>
        <v>61</v>
      </c>
      <c r="G33" s="241">
        <f>_xlfn.DAYS(About!$A$3,'Core Indicators'!DM33)</f>
        <v>61</v>
      </c>
      <c r="H33" s="241">
        <f>_xlfn.DAYS(About!$A$3,'Core Indicators'!DU33)</f>
        <v>61</v>
      </c>
      <c r="I33" s="241">
        <f>_xlfn.DAYS(About!$A$3,'Core Indicators'!EC33)</f>
        <v>61</v>
      </c>
      <c r="J33" s="241">
        <f>_xlfn.DAYS(About!$A$3,'Core Indicators'!EK33)</f>
        <v>61</v>
      </c>
      <c r="K33" s="241">
        <f>_xlfn.DAYS(About!$A$3,'Core Indicators'!ES33)</f>
        <v>61</v>
      </c>
      <c r="L33" s="241">
        <f>_xlfn.DAYS(About!$A$3,'Core Indicators'!FI33)</f>
        <v>347</v>
      </c>
      <c r="M33" s="241">
        <f>_xlfn.DAYS(About!$A$3,'Core Indicators'!GG33)</f>
        <v>181</v>
      </c>
      <c r="N33" s="241">
        <f>_xlfn.DAYS(About!$A$3,'Core Indicators'!GO33)</f>
        <v>181</v>
      </c>
      <c r="O33" s="241">
        <f>_xlfn.DAYS(About!$A$3,'Core Indicators'!GW33)</f>
        <v>181</v>
      </c>
      <c r="P33" s="241">
        <f>_xlfn.DAYS(About!$A$3,'Core Indicators'!HE33)</f>
        <v>181</v>
      </c>
      <c r="Q33" s="241">
        <f>_xlfn.DAYS(About!$A$3,'Core Indicators'!HM33)</f>
        <v>181</v>
      </c>
      <c r="R33" s="241">
        <f>_xlfn.DAYS(About!$A$3,'Core Indicators'!HU33)</f>
        <v>181</v>
      </c>
      <c r="S33" s="241">
        <f>_xlfn.DAYS(About!$A$3,'Core Indicators'!IC33)</f>
        <v>181</v>
      </c>
      <c r="T33" s="241">
        <f>_xlfn.DAYS(About!$A$3,'Core Indicators'!IK33)</f>
        <v>181</v>
      </c>
      <c r="U33" s="241">
        <f>_xlfn.DAYS(About!$A$3,'Core Indicators'!IS33)</f>
        <v>181</v>
      </c>
      <c r="V33" s="241">
        <f t="shared" si="0"/>
        <v>101.6</v>
      </c>
    </row>
    <row r="34" spans="1:22" x14ac:dyDescent="0.25">
      <c r="A34" s="240" t="str">
        <f>Lists!C:C</f>
        <v>ESP002</v>
      </c>
      <c r="B34" s="241">
        <f>_xlfn.DAYS(About!$A$3,'Core Indicators'!U34)</f>
        <v>273</v>
      </c>
      <c r="C34" s="241">
        <f>_xlfn.DAYS(About!$A$3,'Core Indicators'!AC34)</f>
        <v>3</v>
      </c>
      <c r="D34" s="241">
        <f>_xlfn.DAYS(About!$A$3,'Core Indicators'!AK34)</f>
        <v>3</v>
      </c>
      <c r="E34" s="241">
        <f>_xlfn.DAYS(About!$A$3,'Core Indicators'!AS34)</f>
        <v>3</v>
      </c>
      <c r="F34" s="241">
        <f>_xlfn.DAYS(About!$A$3,'Core Indicators'!BQ34)</f>
        <v>3</v>
      </c>
      <c r="G34" s="241">
        <f>_xlfn.DAYS(About!$A$3,'Core Indicators'!DM34)</f>
        <v>3</v>
      </c>
      <c r="H34" s="241">
        <f>_xlfn.DAYS(About!$A$3,'Core Indicators'!DU34)</f>
        <v>3</v>
      </c>
      <c r="I34" s="241">
        <f>_xlfn.DAYS(About!$A$3,'Core Indicators'!EC34)</f>
        <v>3</v>
      </c>
      <c r="J34" s="241">
        <f>_xlfn.DAYS(About!$A$3,'Core Indicators'!EK34)</f>
        <v>3</v>
      </c>
      <c r="K34" s="241">
        <f>_xlfn.DAYS(About!$A$3,'Core Indicators'!ES34)</f>
        <v>3</v>
      </c>
      <c r="L34" s="241">
        <f>_xlfn.DAYS(About!$A$3,'Core Indicators'!FI34)</f>
        <v>273</v>
      </c>
      <c r="M34" s="241">
        <f>_xlfn.DAYS(About!$A$3,'Core Indicators'!GG34)</f>
        <v>186</v>
      </c>
      <c r="N34" s="241">
        <f>_xlfn.DAYS(About!$A$3,'Core Indicators'!GO34)</f>
        <v>186</v>
      </c>
      <c r="O34" s="241">
        <f>_xlfn.DAYS(About!$A$3,'Core Indicators'!GW34)</f>
        <v>186</v>
      </c>
      <c r="P34" s="241">
        <f>_xlfn.DAYS(About!$A$3,'Core Indicators'!HE34)</f>
        <v>186</v>
      </c>
      <c r="Q34" s="241">
        <f>_xlfn.DAYS(About!$A$3,'Core Indicators'!HM34)</f>
        <v>186</v>
      </c>
      <c r="R34" s="241">
        <f>_xlfn.DAYS(About!$A$3,'Core Indicators'!HU34)</f>
        <v>186</v>
      </c>
      <c r="S34" s="241">
        <f>_xlfn.DAYS(About!$A$3,'Core Indicators'!IC34)</f>
        <v>186</v>
      </c>
      <c r="T34" s="241">
        <f>_xlfn.DAYS(About!$A$3,'Core Indicators'!IK34)</f>
        <v>186</v>
      </c>
      <c r="U34" s="241">
        <f>_xlfn.DAYS(About!$A$3,'Core Indicators'!IS34)</f>
        <v>186</v>
      </c>
      <c r="V34" s="241">
        <f t="shared" si="0"/>
        <v>48.3</v>
      </c>
    </row>
    <row r="35" spans="1:22" x14ac:dyDescent="0.25">
      <c r="A35" s="240" t="str">
        <f>Lists!C:C</f>
        <v>ETH001</v>
      </c>
      <c r="B35" s="241">
        <f>_xlfn.DAYS(About!$A$3,'Core Indicators'!U35)</f>
        <v>68</v>
      </c>
      <c r="C35" s="241">
        <f>_xlfn.DAYS(About!$A$3,'Core Indicators'!AC35)</f>
        <v>0</v>
      </c>
      <c r="D35" s="241">
        <f>_xlfn.DAYS(About!$A$3,'Core Indicators'!AK35)</f>
        <v>0</v>
      </c>
      <c r="E35" s="241">
        <f>_xlfn.DAYS(About!$A$3,'Core Indicators'!AS35)</f>
        <v>0</v>
      </c>
      <c r="F35" s="241">
        <f>_xlfn.DAYS(About!$A$3,'Core Indicators'!BQ35)</f>
        <v>0</v>
      </c>
      <c r="G35" s="241">
        <f>_xlfn.DAYS(About!$A$3,'Core Indicators'!DM35)</f>
        <v>0</v>
      </c>
      <c r="H35" s="241">
        <f>_xlfn.DAYS(About!$A$3,'Core Indicators'!DU35)</f>
        <v>0</v>
      </c>
      <c r="I35" s="241">
        <f>_xlfn.DAYS(About!$A$3,'Core Indicators'!EC35)</f>
        <v>0</v>
      </c>
      <c r="J35" s="241">
        <f>_xlfn.DAYS(About!$A$3,'Core Indicators'!EK35)</f>
        <v>0</v>
      </c>
      <c r="K35" s="241">
        <f>_xlfn.DAYS(About!$A$3,'Core Indicators'!ES35)</f>
        <v>0</v>
      </c>
      <c r="L35" s="241">
        <f>_xlfn.DAYS(About!$A$3,'Core Indicators'!FI35)</f>
        <v>310</v>
      </c>
      <c r="M35" s="241">
        <f>_xlfn.DAYS(About!$A$3,'Core Indicators'!GG35)</f>
        <v>175</v>
      </c>
      <c r="N35" s="241">
        <f>_xlfn.DAYS(About!$A$3,'Core Indicators'!GO35)</f>
        <v>175</v>
      </c>
      <c r="O35" s="241">
        <f>_xlfn.DAYS(About!$A$3,'Core Indicators'!GW35)</f>
        <v>175</v>
      </c>
      <c r="P35" s="241">
        <f>_xlfn.DAYS(About!$A$3,'Core Indicators'!HE35)</f>
        <v>175</v>
      </c>
      <c r="Q35" s="241">
        <f>_xlfn.DAYS(About!$A$3,'Core Indicators'!HM35)</f>
        <v>175</v>
      </c>
      <c r="R35" s="241">
        <f>_xlfn.DAYS(About!$A$3,'Core Indicators'!HU35)</f>
        <v>175</v>
      </c>
      <c r="S35" s="241">
        <f>_xlfn.DAYS(About!$A$3,'Core Indicators'!IC35)</f>
        <v>175</v>
      </c>
      <c r="T35" s="241">
        <f>_xlfn.DAYS(About!$A$3,'Core Indicators'!IK35)</f>
        <v>175</v>
      </c>
      <c r="U35" s="241">
        <f>_xlfn.DAYS(About!$A$3,'Core Indicators'!IS35)</f>
        <v>175</v>
      </c>
      <c r="V35" s="241">
        <f t="shared" ref="V35:V66" si="1">AVERAGE(D35:M35)</f>
        <v>48.5</v>
      </c>
    </row>
    <row r="36" spans="1:22" x14ac:dyDescent="0.25">
      <c r="A36" s="240" t="str">
        <f>Lists!C:C</f>
        <v>ETH003</v>
      </c>
      <c r="B36" s="241">
        <f>_xlfn.DAYS(About!$A$3,'Core Indicators'!U36)</f>
        <v>68</v>
      </c>
      <c r="C36" s="241">
        <f>_xlfn.DAYS(About!$A$3,'Core Indicators'!AC36)</f>
        <v>0</v>
      </c>
      <c r="D36" s="241">
        <f>_xlfn.DAYS(About!$A$3,'Core Indicators'!AK36)</f>
        <v>0</v>
      </c>
      <c r="E36" s="241">
        <f>_xlfn.DAYS(About!$A$3,'Core Indicators'!AS36)</f>
        <v>0</v>
      </c>
      <c r="F36" s="241">
        <f>_xlfn.DAYS(About!$A$3,'Core Indicators'!BQ36)</f>
        <v>131</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683</v>
      </c>
      <c r="M36" s="241">
        <f>_xlfn.DAYS(About!$A$3,'Core Indicators'!GG36)</f>
        <v>178</v>
      </c>
      <c r="N36" s="241">
        <f>_xlfn.DAYS(About!$A$3,'Core Indicators'!GO36)</f>
        <v>178</v>
      </c>
      <c r="O36" s="241">
        <f>_xlfn.DAYS(About!$A$3,'Core Indicators'!GW36)</f>
        <v>178</v>
      </c>
      <c r="P36" s="241">
        <f>_xlfn.DAYS(About!$A$3,'Core Indicators'!HE36)</f>
        <v>178</v>
      </c>
      <c r="Q36" s="241">
        <f>_xlfn.DAYS(About!$A$3,'Core Indicators'!HM36)</f>
        <v>178</v>
      </c>
      <c r="R36" s="241">
        <f>_xlfn.DAYS(About!$A$3,'Core Indicators'!HU36)</f>
        <v>178</v>
      </c>
      <c r="S36" s="241">
        <f>_xlfn.DAYS(About!$A$3,'Core Indicators'!IC36)</f>
        <v>178</v>
      </c>
      <c r="T36" s="241">
        <f>_xlfn.DAYS(About!$A$3,'Core Indicators'!IK36)</f>
        <v>178</v>
      </c>
      <c r="U36" s="241">
        <f>_xlfn.DAYS(About!$A$3,'Core Indicators'!IS36)</f>
        <v>178</v>
      </c>
      <c r="V36" s="241">
        <f t="shared" si="1"/>
        <v>99.2</v>
      </c>
    </row>
    <row r="37" spans="1:22" x14ac:dyDescent="0.25">
      <c r="A37" s="240" t="str">
        <f>Lists!C:C</f>
        <v>ETH004</v>
      </c>
      <c r="B37" s="241">
        <f>_xlfn.DAYS(About!$A$3,'Core Indicators'!U37)</f>
        <v>214</v>
      </c>
      <c r="C37" s="241">
        <f>_xlfn.DAYS(About!$A$3,'Core Indicators'!AC37)</f>
        <v>31</v>
      </c>
      <c r="D37" s="241">
        <f>_xlfn.DAYS(About!$A$3,'Core Indicators'!AK37)</f>
        <v>31</v>
      </c>
      <c r="E37" s="241">
        <f>_xlfn.DAYS(About!$A$3,'Core Indicators'!AS37)</f>
        <v>31</v>
      </c>
      <c r="F37" s="241">
        <f>_xlfn.DAYS(About!$A$3,'Core Indicators'!BQ37)</f>
        <v>0</v>
      </c>
      <c r="G37" s="241">
        <f>_xlfn.DAYS(About!$A$3,'Core Indicators'!DM37)</f>
        <v>31</v>
      </c>
      <c r="H37" s="241">
        <f>_xlfn.DAYS(About!$A$3,'Core Indicators'!DU37)</f>
        <v>31</v>
      </c>
      <c r="I37" s="241">
        <f>_xlfn.DAYS(About!$A$3,'Core Indicators'!EC37)</f>
        <v>31</v>
      </c>
      <c r="J37" s="241">
        <f>_xlfn.DAYS(About!$A$3,'Core Indicators'!EK37)</f>
        <v>31</v>
      </c>
      <c r="K37" s="241">
        <f>_xlfn.DAYS(About!$A$3,'Core Indicators'!ES37)</f>
        <v>31</v>
      </c>
      <c r="L37" s="241">
        <f>_xlfn.DAYS(About!$A$3,'Core Indicators'!FI37)</f>
        <v>532</v>
      </c>
      <c r="M37" s="241">
        <f>_xlfn.DAYS(About!$A$3,'Core Indicators'!GG37)</f>
        <v>177</v>
      </c>
      <c r="N37" s="241">
        <f>_xlfn.DAYS(About!$A$3,'Core Indicators'!GO37)</f>
        <v>177</v>
      </c>
      <c r="O37" s="241">
        <f>_xlfn.DAYS(About!$A$3,'Core Indicators'!GW37)</f>
        <v>177</v>
      </c>
      <c r="P37" s="241">
        <f>_xlfn.DAYS(About!$A$3,'Core Indicators'!HE37)</f>
        <v>177</v>
      </c>
      <c r="Q37" s="241">
        <f>_xlfn.DAYS(About!$A$3,'Core Indicators'!HM37)</f>
        <v>177</v>
      </c>
      <c r="R37" s="241">
        <f>_xlfn.DAYS(About!$A$3,'Core Indicators'!HU37)</f>
        <v>177</v>
      </c>
      <c r="S37" s="241">
        <f>_xlfn.DAYS(About!$A$3,'Core Indicators'!IC37)</f>
        <v>177</v>
      </c>
      <c r="T37" s="241">
        <f>_xlfn.DAYS(About!$A$3,'Core Indicators'!IK37)</f>
        <v>177</v>
      </c>
      <c r="U37" s="241">
        <f>_xlfn.DAYS(About!$A$3,'Core Indicators'!IS37)</f>
        <v>177</v>
      </c>
      <c r="V37" s="241">
        <f t="shared" si="1"/>
        <v>92.6</v>
      </c>
    </row>
    <row r="38" spans="1:22" x14ac:dyDescent="0.25">
      <c r="A38" s="240" t="str">
        <f>Lists!C:C</f>
        <v>ETH005</v>
      </c>
      <c r="B38" s="241">
        <f>_xlfn.DAYS(About!$A$3,'Core Indicators'!U38)</f>
        <v>214</v>
      </c>
      <c r="C38" s="241">
        <f>_xlfn.DAYS(About!$A$3,'Core Indicators'!AC38)</f>
        <v>0</v>
      </c>
      <c r="D38" s="241">
        <f>_xlfn.DAYS(About!$A$3,'Core Indicators'!AK38)</f>
        <v>0</v>
      </c>
      <c r="E38" s="241">
        <f>_xlfn.DAYS(About!$A$3,'Core Indicators'!AS38)</f>
        <v>0</v>
      </c>
      <c r="F38" s="241">
        <f>_xlfn.DAYS(About!$A$3,'Core Indicators'!BQ38)</f>
        <v>131</v>
      </c>
      <c r="G38" s="241">
        <f>_xlfn.DAYS(About!$A$3,'Core Indicators'!DM38)</f>
        <v>0</v>
      </c>
      <c r="H38" s="241">
        <f>_xlfn.DAYS(About!$A$3,'Core Indicators'!DU38)</f>
        <v>0</v>
      </c>
      <c r="I38" s="241">
        <f>_xlfn.DAYS(About!$A$3,'Core Indicators'!EC38)</f>
        <v>0</v>
      </c>
      <c r="J38" s="241">
        <f>_xlfn.DAYS(About!$A$3,'Core Indicators'!EK38)</f>
        <v>0</v>
      </c>
      <c r="K38" s="241">
        <f>_xlfn.DAYS(About!$A$3,'Core Indicators'!ES38)</f>
        <v>0</v>
      </c>
      <c r="L38" s="241">
        <f>_xlfn.DAYS(About!$A$3,'Core Indicators'!FI38)</f>
        <v>446</v>
      </c>
      <c r="M38" s="241">
        <f>_xlfn.DAYS(About!$A$3,'Core Indicators'!GG38)</f>
        <v>177</v>
      </c>
      <c r="N38" s="241">
        <f>_xlfn.DAYS(About!$A$3,'Core Indicators'!GO38)</f>
        <v>177</v>
      </c>
      <c r="O38" s="241">
        <f>_xlfn.DAYS(About!$A$3,'Core Indicators'!GW38)</f>
        <v>177</v>
      </c>
      <c r="P38" s="241">
        <f>_xlfn.DAYS(About!$A$3,'Core Indicators'!HE38)</f>
        <v>177</v>
      </c>
      <c r="Q38" s="241">
        <f>_xlfn.DAYS(About!$A$3,'Core Indicators'!HM38)</f>
        <v>177</v>
      </c>
      <c r="R38" s="241">
        <f>_xlfn.DAYS(About!$A$3,'Core Indicators'!HU38)</f>
        <v>177</v>
      </c>
      <c r="S38" s="241">
        <f>_xlfn.DAYS(About!$A$3,'Core Indicators'!IC38)</f>
        <v>177</v>
      </c>
      <c r="T38" s="241">
        <f>_xlfn.DAYS(About!$A$3,'Core Indicators'!IK38)</f>
        <v>177</v>
      </c>
      <c r="U38" s="241">
        <f>_xlfn.DAYS(About!$A$3,'Core Indicators'!IS38)</f>
        <v>177</v>
      </c>
      <c r="V38" s="241">
        <f t="shared" si="1"/>
        <v>75.400000000000006</v>
      </c>
    </row>
    <row r="39" spans="1:22" x14ac:dyDescent="0.25">
      <c r="A39" s="240" t="str">
        <f>Lists!C:C</f>
        <v>GRC002</v>
      </c>
      <c r="B39" s="241">
        <f>_xlfn.DAYS(About!$A$3,'Core Indicators'!U39)</f>
        <v>5</v>
      </c>
      <c r="C39" s="241">
        <f>_xlfn.DAYS(About!$A$3,'Core Indicators'!AC39)</f>
        <v>5</v>
      </c>
      <c r="D39" s="241">
        <f>_xlfn.DAYS(About!$A$3,'Core Indicators'!AK39)</f>
        <v>5</v>
      </c>
      <c r="E39" s="241">
        <f>_xlfn.DAYS(About!$A$3,'Core Indicators'!AS39)</f>
        <v>5</v>
      </c>
      <c r="F39" s="241">
        <f>_xlfn.DAYS(About!$A$3,'Core Indicators'!BQ39)</f>
        <v>5</v>
      </c>
      <c r="G39" s="241">
        <f>_xlfn.DAYS(About!$A$3,'Core Indicators'!DM39)</f>
        <v>5</v>
      </c>
      <c r="H39" s="241">
        <f>_xlfn.DAYS(About!$A$3,'Core Indicators'!DU39)</f>
        <v>5</v>
      </c>
      <c r="I39" s="241">
        <f>_xlfn.DAYS(About!$A$3,'Core Indicators'!EC39)</f>
        <v>5</v>
      </c>
      <c r="J39" s="241">
        <f>_xlfn.DAYS(About!$A$3,'Core Indicators'!EK39)</f>
        <v>5</v>
      </c>
      <c r="K39" s="241">
        <f>_xlfn.DAYS(About!$A$3,'Core Indicators'!ES39)</f>
        <v>5</v>
      </c>
      <c r="L39" s="241">
        <f>_xlfn.DAYS(About!$A$3,'Core Indicators'!FI39)</f>
        <v>1545</v>
      </c>
      <c r="M39" s="241">
        <f>_xlfn.DAYS(About!$A$3,'Core Indicators'!GG39)</f>
        <v>181</v>
      </c>
      <c r="N39" s="241">
        <f>_xlfn.DAYS(About!$A$3,'Core Indicators'!GO39)</f>
        <v>181</v>
      </c>
      <c r="O39" s="241">
        <f>_xlfn.DAYS(About!$A$3,'Core Indicators'!GW39)</f>
        <v>181</v>
      </c>
      <c r="P39" s="241">
        <f>_xlfn.DAYS(About!$A$3,'Core Indicators'!HE39)</f>
        <v>181</v>
      </c>
      <c r="Q39" s="241">
        <f>_xlfn.DAYS(About!$A$3,'Core Indicators'!HM39)</f>
        <v>181</v>
      </c>
      <c r="R39" s="241">
        <f>_xlfn.DAYS(About!$A$3,'Core Indicators'!HU39)</f>
        <v>181</v>
      </c>
      <c r="S39" s="241">
        <f>_xlfn.DAYS(About!$A$3,'Core Indicators'!IC39)</f>
        <v>181</v>
      </c>
      <c r="T39" s="241">
        <f>_xlfn.DAYS(About!$A$3,'Core Indicators'!IK39)</f>
        <v>181</v>
      </c>
      <c r="U39" s="241">
        <f>_xlfn.DAYS(About!$A$3,'Core Indicators'!IS39)</f>
        <v>181</v>
      </c>
      <c r="V39" s="241">
        <f t="shared" si="1"/>
        <v>176.6</v>
      </c>
    </row>
    <row r="40" spans="1:22" x14ac:dyDescent="0.25">
      <c r="A40" s="240" t="str">
        <f>Lists!C:C</f>
        <v>GTM001</v>
      </c>
      <c r="B40" s="241">
        <f>_xlfn.DAYS(About!$A$3,'Core Indicators'!U40)</f>
        <v>125</v>
      </c>
      <c r="C40" s="241">
        <f>_xlfn.DAYS(About!$A$3,'Core Indicators'!AC40)</f>
        <v>90</v>
      </c>
      <c r="D40" s="241">
        <f>_xlfn.DAYS(About!$A$3,'Core Indicators'!AK40)</f>
        <v>125</v>
      </c>
      <c r="E40" s="241">
        <f>_xlfn.DAYS(About!$A$3,'Core Indicators'!AS40)</f>
        <v>125</v>
      </c>
      <c r="F40" s="241">
        <f>_xlfn.DAYS(About!$A$3,'Core Indicators'!BQ40)</f>
        <v>68</v>
      </c>
      <c r="G40" s="241">
        <f>_xlfn.DAYS(About!$A$3,'Core Indicators'!DM40)</f>
        <v>125</v>
      </c>
      <c r="H40" s="241">
        <f>_xlfn.DAYS(About!$A$3,'Core Indicators'!DU40)</f>
        <v>90</v>
      </c>
      <c r="I40" s="241">
        <f>_xlfn.DAYS(About!$A$3,'Core Indicators'!EC40)</f>
        <v>90</v>
      </c>
      <c r="J40" s="241">
        <f>_xlfn.DAYS(About!$A$3,'Core Indicators'!EK40)</f>
        <v>125</v>
      </c>
      <c r="K40" s="241">
        <f>_xlfn.DAYS(About!$A$3,'Core Indicators'!ES40)</f>
        <v>125</v>
      </c>
      <c r="L40" s="241">
        <f>_xlfn.DAYS(About!$A$3,'Core Indicators'!FI40)</f>
        <v>125</v>
      </c>
      <c r="M40" s="241">
        <f>_xlfn.DAYS(About!$A$3,'Core Indicators'!GG40)</f>
        <v>183</v>
      </c>
      <c r="N40" s="241">
        <f>_xlfn.DAYS(About!$A$3,'Core Indicators'!GO40)</f>
        <v>183</v>
      </c>
      <c r="O40" s="241">
        <f>_xlfn.DAYS(About!$A$3,'Core Indicators'!GW40)</f>
        <v>183</v>
      </c>
      <c r="P40" s="241">
        <f>_xlfn.DAYS(About!$A$3,'Core Indicators'!HE40)</f>
        <v>183</v>
      </c>
      <c r="Q40" s="241">
        <f>_xlfn.DAYS(About!$A$3,'Core Indicators'!HM40)</f>
        <v>183</v>
      </c>
      <c r="R40" s="241">
        <f>_xlfn.DAYS(About!$A$3,'Core Indicators'!HU40)</f>
        <v>183</v>
      </c>
      <c r="S40" s="241">
        <f>_xlfn.DAYS(About!$A$3,'Core Indicators'!IC40)</f>
        <v>183</v>
      </c>
      <c r="T40" s="241">
        <f>_xlfn.DAYS(About!$A$3,'Core Indicators'!IK40)</f>
        <v>183</v>
      </c>
      <c r="U40" s="241">
        <f>_xlfn.DAYS(About!$A$3,'Core Indicators'!IS40)</f>
        <v>183</v>
      </c>
      <c r="V40" s="241">
        <f t="shared" si="1"/>
        <v>118.1</v>
      </c>
    </row>
    <row r="41" spans="1:22" x14ac:dyDescent="0.25">
      <c r="A41" s="240" t="str">
        <f>Lists!C:C</f>
        <v>HND001</v>
      </c>
      <c r="B41" s="241">
        <f>_xlfn.DAYS(About!$A$3,'Core Indicators'!U41)</f>
        <v>125</v>
      </c>
      <c r="C41" s="241">
        <f>_xlfn.DAYS(About!$A$3,'Core Indicators'!AC41)</f>
        <v>94</v>
      </c>
      <c r="D41" s="241">
        <f>_xlfn.DAYS(About!$A$3,'Core Indicators'!AK41)</f>
        <v>125</v>
      </c>
      <c r="E41" s="241">
        <f>_xlfn.DAYS(About!$A$3,'Core Indicators'!AS41)</f>
        <v>125</v>
      </c>
      <c r="F41" s="241">
        <f>_xlfn.DAYS(About!$A$3,'Core Indicators'!BQ41)</f>
        <v>68</v>
      </c>
      <c r="G41" s="241">
        <f>_xlfn.DAYS(About!$A$3,'Core Indicators'!DM41)</f>
        <v>125</v>
      </c>
      <c r="H41" s="241">
        <f>_xlfn.DAYS(About!$A$3,'Core Indicators'!DU41)</f>
        <v>94</v>
      </c>
      <c r="I41" s="241">
        <f>_xlfn.DAYS(About!$A$3,'Core Indicators'!EC41)</f>
        <v>94</v>
      </c>
      <c r="J41" s="241">
        <f>_xlfn.DAYS(About!$A$3,'Core Indicators'!EK41)</f>
        <v>125</v>
      </c>
      <c r="K41" s="241">
        <f>_xlfn.DAYS(About!$A$3,'Core Indicators'!ES41)</f>
        <v>125</v>
      </c>
      <c r="L41" s="241">
        <f>_xlfn.DAYS(About!$A$3,'Core Indicators'!FI41)</f>
        <v>125</v>
      </c>
      <c r="M41" s="241">
        <f>_xlfn.DAYS(About!$A$3,'Core Indicators'!GG41)</f>
        <v>183</v>
      </c>
      <c r="N41" s="241">
        <f>_xlfn.DAYS(About!$A$3,'Core Indicators'!GO41)</f>
        <v>183</v>
      </c>
      <c r="O41" s="241">
        <f>_xlfn.DAYS(About!$A$3,'Core Indicators'!GW41)</f>
        <v>183</v>
      </c>
      <c r="P41" s="241">
        <f>_xlfn.DAYS(About!$A$3,'Core Indicators'!HE41)</f>
        <v>183</v>
      </c>
      <c r="Q41" s="241">
        <f>_xlfn.DAYS(About!$A$3,'Core Indicators'!HM41)</f>
        <v>183</v>
      </c>
      <c r="R41" s="241">
        <f>_xlfn.DAYS(About!$A$3,'Core Indicators'!HU41)</f>
        <v>183</v>
      </c>
      <c r="S41" s="241">
        <f>_xlfn.DAYS(About!$A$3,'Core Indicators'!IC41)</f>
        <v>183</v>
      </c>
      <c r="T41" s="241">
        <f>_xlfn.DAYS(About!$A$3,'Core Indicators'!IK41)</f>
        <v>183</v>
      </c>
      <c r="U41" s="241">
        <f>_xlfn.DAYS(About!$A$3,'Core Indicators'!IS41)</f>
        <v>183</v>
      </c>
      <c r="V41" s="241">
        <f t="shared" si="1"/>
        <v>118.9</v>
      </c>
    </row>
    <row r="42" spans="1:22" x14ac:dyDescent="0.25">
      <c r="A42" s="240" t="str">
        <f>Lists!C:C</f>
        <v>HTI001</v>
      </c>
      <c r="B42" s="241">
        <f>_xlfn.DAYS(About!$A$3,'Core Indicators'!U42)</f>
        <v>33</v>
      </c>
      <c r="C42" s="241">
        <f>_xlfn.DAYS(About!$A$3,'Core Indicators'!AC42)</f>
        <v>33</v>
      </c>
      <c r="D42" s="241">
        <f>_xlfn.DAYS(About!$A$3,'Core Indicators'!AK42)</f>
        <v>33</v>
      </c>
      <c r="E42" s="241">
        <f>_xlfn.DAYS(About!$A$3,'Core Indicators'!AS42)</f>
        <v>33</v>
      </c>
      <c r="F42" s="241">
        <f>_xlfn.DAYS(About!$A$3,'Core Indicators'!BQ42)</f>
        <v>33</v>
      </c>
      <c r="G42" s="241">
        <f>_xlfn.DAYS(About!$A$3,'Core Indicators'!DM42)</f>
        <v>33</v>
      </c>
      <c r="H42" s="241">
        <f>_xlfn.DAYS(About!$A$3,'Core Indicators'!DU42)</f>
        <v>33</v>
      </c>
      <c r="I42" s="241">
        <f>_xlfn.DAYS(About!$A$3,'Core Indicators'!EC42)</f>
        <v>33</v>
      </c>
      <c r="J42" s="241">
        <f>_xlfn.DAYS(About!$A$3,'Core Indicators'!EK42)</f>
        <v>33</v>
      </c>
      <c r="K42" s="241">
        <f>_xlfn.DAYS(About!$A$3,'Core Indicators'!ES42)</f>
        <v>33</v>
      </c>
      <c r="L42" s="241">
        <f>_xlfn.DAYS(About!$A$3,'Core Indicators'!FI42)</f>
        <v>33</v>
      </c>
      <c r="M42" s="241">
        <f>_xlfn.DAYS(About!$A$3,'Core Indicators'!GG42)</f>
        <v>183</v>
      </c>
      <c r="N42" s="241">
        <f>_xlfn.DAYS(About!$A$3,'Core Indicators'!GO42)</f>
        <v>183</v>
      </c>
      <c r="O42" s="241">
        <f>_xlfn.DAYS(About!$A$3,'Core Indicators'!GW42)</f>
        <v>183</v>
      </c>
      <c r="P42" s="241">
        <f>_xlfn.DAYS(About!$A$3,'Core Indicators'!HE42)</f>
        <v>183</v>
      </c>
      <c r="Q42" s="241">
        <f>_xlfn.DAYS(About!$A$3,'Core Indicators'!HM42)</f>
        <v>183</v>
      </c>
      <c r="R42" s="241">
        <f>_xlfn.DAYS(About!$A$3,'Core Indicators'!HU42)</f>
        <v>183</v>
      </c>
      <c r="S42" s="241">
        <f>_xlfn.DAYS(About!$A$3,'Core Indicators'!IC42)</f>
        <v>183</v>
      </c>
      <c r="T42" s="241">
        <f>_xlfn.DAYS(About!$A$3,'Core Indicators'!IK42)</f>
        <v>183</v>
      </c>
      <c r="U42" s="241">
        <f>_xlfn.DAYS(About!$A$3,'Core Indicators'!IS42)</f>
        <v>183</v>
      </c>
      <c r="V42" s="241">
        <f t="shared" si="1"/>
        <v>48</v>
      </c>
    </row>
    <row r="43" spans="1:22" x14ac:dyDescent="0.25">
      <c r="A43" s="240" t="str">
        <f>Lists!C:C</f>
        <v>HTI002</v>
      </c>
      <c r="B43" s="241">
        <f>_xlfn.DAYS(About!$A$3,'Core Indicators'!U43)</f>
        <v>33</v>
      </c>
      <c r="C43" s="241">
        <f>_xlfn.DAYS(About!$A$3,'Core Indicators'!AC43)</f>
        <v>33</v>
      </c>
      <c r="D43" s="241">
        <f>_xlfn.DAYS(About!$A$3,'Core Indicators'!AK43)</f>
        <v>33</v>
      </c>
      <c r="E43" s="241">
        <f>_xlfn.DAYS(About!$A$3,'Core Indicators'!AS43)</f>
        <v>33</v>
      </c>
      <c r="F43" s="241">
        <f>_xlfn.DAYS(About!$A$3,'Core Indicators'!BQ43)</f>
        <v>33</v>
      </c>
      <c r="G43" s="241">
        <f>_xlfn.DAYS(About!$A$3,'Core Indicators'!DM43)</f>
        <v>33</v>
      </c>
      <c r="H43" s="241">
        <f>_xlfn.DAYS(About!$A$3,'Core Indicators'!DU43)</f>
        <v>33</v>
      </c>
      <c r="I43" s="241">
        <f>_xlfn.DAYS(About!$A$3,'Core Indicators'!EC43)</f>
        <v>33</v>
      </c>
      <c r="J43" s="241">
        <f>_xlfn.DAYS(About!$A$3,'Core Indicators'!EK43)</f>
        <v>33</v>
      </c>
      <c r="K43" s="241">
        <f>_xlfn.DAYS(About!$A$3,'Core Indicators'!ES43)</f>
        <v>33</v>
      </c>
      <c r="L43" s="241">
        <f>_xlfn.DAYS(About!$A$3,'Core Indicators'!FI43)</f>
        <v>33</v>
      </c>
      <c r="M43" s="241">
        <f>_xlfn.DAYS(About!$A$3,'Core Indicators'!GG43)</f>
        <v>183</v>
      </c>
      <c r="N43" s="241">
        <f>_xlfn.DAYS(About!$A$3,'Core Indicators'!GO43)</f>
        <v>183</v>
      </c>
      <c r="O43" s="241">
        <f>_xlfn.DAYS(About!$A$3,'Core Indicators'!GW43)</f>
        <v>183</v>
      </c>
      <c r="P43" s="241">
        <f>_xlfn.DAYS(About!$A$3,'Core Indicators'!HE43)</f>
        <v>183</v>
      </c>
      <c r="Q43" s="241">
        <f>_xlfn.DAYS(About!$A$3,'Core Indicators'!HM43)</f>
        <v>183</v>
      </c>
      <c r="R43" s="241">
        <f>_xlfn.DAYS(About!$A$3,'Core Indicators'!HU43)</f>
        <v>183</v>
      </c>
      <c r="S43" s="241">
        <f>_xlfn.DAYS(About!$A$3,'Core Indicators'!IC43)</f>
        <v>183</v>
      </c>
      <c r="T43" s="241">
        <f>_xlfn.DAYS(About!$A$3,'Core Indicators'!IK43)</f>
        <v>183</v>
      </c>
      <c r="U43" s="241">
        <f>_xlfn.DAYS(About!$A$3,'Core Indicators'!IS43)</f>
        <v>183</v>
      </c>
      <c r="V43" s="241">
        <f t="shared" si="1"/>
        <v>48</v>
      </c>
    </row>
    <row r="44" spans="1:22" x14ac:dyDescent="0.25">
      <c r="A44" s="240" t="str">
        <f>Lists!C:C</f>
        <v>HUN002</v>
      </c>
      <c r="B44" s="241">
        <f>_xlfn.DAYS(About!$A$3,'Core Indicators'!U44)</f>
        <v>46</v>
      </c>
      <c r="C44" s="241">
        <f>_xlfn.DAYS(About!$A$3,'Core Indicators'!AC44)</f>
        <v>4</v>
      </c>
      <c r="D44" s="241">
        <f>_xlfn.DAYS(About!$A$3,'Core Indicators'!AK44)</f>
        <v>4</v>
      </c>
      <c r="E44" s="241">
        <f>_xlfn.DAYS(About!$A$3,'Core Indicators'!AS44)</f>
        <v>4</v>
      </c>
      <c r="F44" s="241">
        <f>_xlfn.DAYS(About!$A$3,'Core Indicators'!BQ44)</f>
        <v>4</v>
      </c>
      <c r="G44" s="241">
        <f>_xlfn.DAYS(About!$A$3,'Core Indicators'!DM44)</f>
        <v>4</v>
      </c>
      <c r="H44" s="241">
        <f>_xlfn.DAYS(About!$A$3,'Core Indicators'!DU44)</f>
        <v>4</v>
      </c>
      <c r="I44" s="241">
        <f>_xlfn.DAYS(About!$A$3,'Core Indicators'!EC44)</f>
        <v>4</v>
      </c>
      <c r="J44" s="241">
        <f>_xlfn.DAYS(About!$A$3,'Core Indicators'!EK44)</f>
        <v>4</v>
      </c>
      <c r="K44" s="241">
        <f>_xlfn.DAYS(About!$A$3,'Core Indicators'!ES44)</f>
        <v>4</v>
      </c>
      <c r="L44" s="241">
        <f>_xlfn.DAYS(About!$A$3,'Core Indicators'!FI44)</f>
        <v>273</v>
      </c>
      <c r="M44" s="241">
        <f>_xlfn.DAYS(About!$A$3,'Core Indicators'!GG44)</f>
        <v>184</v>
      </c>
      <c r="N44" s="241">
        <f>_xlfn.DAYS(About!$A$3,'Core Indicators'!GO44)</f>
        <v>184</v>
      </c>
      <c r="O44" s="241">
        <f>_xlfn.DAYS(About!$A$3,'Core Indicators'!GW44)</f>
        <v>184</v>
      </c>
      <c r="P44" s="241">
        <f>_xlfn.DAYS(About!$A$3,'Core Indicators'!HE44)</f>
        <v>184</v>
      </c>
      <c r="Q44" s="241">
        <f>_xlfn.DAYS(About!$A$3,'Core Indicators'!HM44)</f>
        <v>184</v>
      </c>
      <c r="R44" s="241">
        <f>_xlfn.DAYS(About!$A$3,'Core Indicators'!HU44)</f>
        <v>184</v>
      </c>
      <c r="S44" s="241">
        <f>_xlfn.DAYS(About!$A$3,'Core Indicators'!IC44)</f>
        <v>184</v>
      </c>
      <c r="T44" s="241">
        <f>_xlfn.DAYS(About!$A$3,'Core Indicators'!IK44)</f>
        <v>184</v>
      </c>
      <c r="U44" s="241">
        <f>_xlfn.DAYS(About!$A$3,'Core Indicators'!IS44)</f>
        <v>184</v>
      </c>
      <c r="V44" s="241">
        <f t="shared" si="1"/>
        <v>48.9</v>
      </c>
    </row>
    <row r="45" spans="1:22" x14ac:dyDescent="0.25">
      <c r="A45" s="240" t="str">
        <f>Lists!C:C</f>
        <v>IDN002</v>
      </c>
      <c r="B45" s="241">
        <f>_xlfn.DAYS(About!$A$3,'Core Indicators'!U45)</f>
        <v>363</v>
      </c>
      <c r="C45" s="241">
        <f>_xlfn.DAYS(About!$A$3,'Core Indicators'!AC45)</f>
        <v>363</v>
      </c>
      <c r="D45" s="241">
        <f>_xlfn.DAYS(About!$A$3,'Core Indicators'!AK45)</f>
        <v>363</v>
      </c>
      <c r="E45" s="241">
        <f>_xlfn.DAYS(About!$A$3,'Core Indicators'!AS45)</f>
        <v>418</v>
      </c>
      <c r="F45" s="241">
        <f>_xlfn.DAYS(About!$A$3,'Core Indicators'!BQ45)</f>
        <v>3</v>
      </c>
      <c r="G45" s="241">
        <f>_xlfn.DAYS(About!$A$3,'Core Indicators'!DM45)</f>
        <v>328</v>
      </c>
      <c r="H45" s="241">
        <f>_xlfn.DAYS(About!$A$3,'Core Indicators'!DU45)</f>
        <v>334</v>
      </c>
      <c r="I45" s="241">
        <f>_xlfn.DAYS(About!$A$3,'Core Indicators'!EC45)</f>
        <v>363</v>
      </c>
      <c r="J45" s="241">
        <f>_xlfn.DAYS(About!$A$3,'Core Indicators'!EK45)</f>
        <v>363</v>
      </c>
      <c r="K45" s="241">
        <f>_xlfn.DAYS(About!$A$3,'Core Indicators'!ES45)</f>
        <v>363</v>
      </c>
      <c r="L45" s="241">
        <f>_xlfn.DAYS(About!$A$3,'Core Indicators'!FI45)</f>
        <v>1370</v>
      </c>
      <c r="M45" s="241">
        <f>_xlfn.DAYS(About!$A$3,'Core Indicators'!GG45)</f>
        <v>181</v>
      </c>
      <c r="N45" s="241">
        <f>_xlfn.DAYS(About!$A$3,'Core Indicators'!GO45)</f>
        <v>181</v>
      </c>
      <c r="O45" s="241">
        <f>_xlfn.DAYS(About!$A$3,'Core Indicators'!GW45)</f>
        <v>181</v>
      </c>
      <c r="P45" s="241">
        <f>_xlfn.DAYS(About!$A$3,'Core Indicators'!HE45)</f>
        <v>181</v>
      </c>
      <c r="Q45" s="241">
        <f>_xlfn.DAYS(About!$A$3,'Core Indicators'!HM45)</f>
        <v>181</v>
      </c>
      <c r="R45" s="241">
        <f>_xlfn.DAYS(About!$A$3,'Core Indicators'!HU45)</f>
        <v>181</v>
      </c>
      <c r="S45" s="241">
        <f>_xlfn.DAYS(About!$A$3,'Core Indicators'!IC45)</f>
        <v>181</v>
      </c>
      <c r="T45" s="241">
        <f>_xlfn.DAYS(About!$A$3,'Core Indicators'!IK45)</f>
        <v>181</v>
      </c>
      <c r="U45" s="241">
        <f>_xlfn.DAYS(About!$A$3,'Core Indicators'!IS45)</f>
        <v>181</v>
      </c>
      <c r="V45" s="241">
        <f t="shared" si="1"/>
        <v>408.6</v>
      </c>
    </row>
    <row r="46" spans="1:22" x14ac:dyDescent="0.25">
      <c r="A46" s="240" t="str">
        <f>Lists!C:C</f>
        <v>IDN007</v>
      </c>
      <c r="B46" s="241">
        <f>_xlfn.DAYS(About!$A$3,'Core Indicators'!U46)</f>
        <v>153</v>
      </c>
      <c r="C46" s="241">
        <f>_xlfn.DAYS(About!$A$3,'Core Indicators'!AC46)</f>
        <v>153</v>
      </c>
      <c r="D46" s="241">
        <f>_xlfn.DAYS(About!$A$3,'Core Indicators'!AK46)</f>
        <v>153</v>
      </c>
      <c r="E46" s="241">
        <f>_xlfn.DAYS(About!$A$3,'Core Indicators'!AS46)</f>
        <v>153</v>
      </c>
      <c r="F46" s="241">
        <f>_xlfn.DAYS(About!$A$3,'Core Indicators'!BQ46)</f>
        <v>3</v>
      </c>
      <c r="G46" s="241">
        <f>_xlfn.DAYS(About!$A$3,'Core Indicators'!DM46)</f>
        <v>3</v>
      </c>
      <c r="H46" s="241">
        <f>_xlfn.DAYS(About!$A$3,'Core Indicators'!DU46)</f>
        <v>3</v>
      </c>
      <c r="I46" s="241">
        <f>_xlfn.DAYS(About!$A$3,'Core Indicators'!EC46)</f>
        <v>3</v>
      </c>
      <c r="J46" s="241">
        <f>_xlfn.DAYS(About!$A$3,'Core Indicators'!EK46)</f>
        <v>153</v>
      </c>
      <c r="K46" s="241">
        <f>_xlfn.DAYS(About!$A$3,'Core Indicators'!ES46)</f>
        <v>153</v>
      </c>
      <c r="L46" s="241">
        <f>_xlfn.DAYS(About!$A$3,'Core Indicators'!FI46)</f>
        <v>153</v>
      </c>
      <c r="M46" s="241">
        <f>_xlfn.DAYS(About!$A$3,'Core Indicators'!GG46)</f>
        <v>152</v>
      </c>
      <c r="N46" s="241">
        <f>_xlfn.DAYS(About!$A$3,'Core Indicators'!GO46)</f>
        <v>152</v>
      </c>
      <c r="O46" s="241">
        <f>_xlfn.DAYS(About!$A$3,'Core Indicators'!GW46)</f>
        <v>152</v>
      </c>
      <c r="P46" s="241">
        <f>_xlfn.DAYS(About!$A$3,'Core Indicators'!HE46)</f>
        <v>152</v>
      </c>
      <c r="Q46" s="241">
        <f>_xlfn.DAYS(About!$A$3,'Core Indicators'!HM46)</f>
        <v>152</v>
      </c>
      <c r="R46" s="241">
        <f>_xlfn.DAYS(About!$A$3,'Core Indicators'!HU46)</f>
        <v>152</v>
      </c>
      <c r="S46" s="241">
        <f>_xlfn.DAYS(About!$A$3,'Core Indicators'!IC46)</f>
        <v>152</v>
      </c>
      <c r="T46" s="241">
        <f>_xlfn.DAYS(About!$A$3,'Core Indicators'!IK46)</f>
        <v>152</v>
      </c>
      <c r="U46" s="241">
        <f>_xlfn.DAYS(About!$A$3,'Core Indicators'!IS46)</f>
        <v>152</v>
      </c>
      <c r="V46" s="241">
        <f t="shared" si="1"/>
        <v>92.9</v>
      </c>
    </row>
    <row r="47" spans="1:22" x14ac:dyDescent="0.25">
      <c r="A47" s="240" t="str">
        <f>Lists!C:C</f>
        <v>IDN008</v>
      </c>
      <c r="B47" s="241">
        <f>_xlfn.DAYS(About!$A$3,'Core Indicators'!U47)</f>
        <v>153</v>
      </c>
      <c r="C47" s="241">
        <f>_xlfn.DAYS(About!$A$3,'Core Indicators'!AC47)</f>
        <v>153</v>
      </c>
      <c r="D47" s="241">
        <f>_xlfn.DAYS(About!$A$3,'Core Indicators'!AK47)</f>
        <v>153</v>
      </c>
      <c r="E47" s="241">
        <f>_xlfn.DAYS(About!$A$3,'Core Indicators'!AS47)</f>
        <v>3</v>
      </c>
      <c r="F47" s="241">
        <f>_xlfn.DAYS(About!$A$3,'Core Indicators'!BQ47)</f>
        <v>91</v>
      </c>
      <c r="G47" s="241">
        <f>_xlfn.DAYS(About!$A$3,'Core Indicators'!DM47)</f>
        <v>3</v>
      </c>
      <c r="H47" s="241">
        <f>_xlfn.DAYS(About!$A$3,'Core Indicators'!DU47)</f>
        <v>3</v>
      </c>
      <c r="I47" s="241">
        <f>_xlfn.DAYS(About!$A$3,'Core Indicators'!EC47)</f>
        <v>3</v>
      </c>
      <c r="J47" s="241">
        <f>_xlfn.DAYS(About!$A$3,'Core Indicators'!EK47)</f>
        <v>153</v>
      </c>
      <c r="K47" s="241">
        <f>_xlfn.DAYS(About!$A$3,'Core Indicators'!ES47)</f>
        <v>153</v>
      </c>
      <c r="L47" s="241">
        <f>_xlfn.DAYS(About!$A$3,'Core Indicators'!FI47)</f>
        <v>153</v>
      </c>
      <c r="M47" s="241">
        <f>_xlfn.DAYS(About!$A$3,'Core Indicators'!GG47)</f>
        <v>152</v>
      </c>
      <c r="N47" s="241">
        <f>_xlfn.DAYS(About!$A$3,'Core Indicators'!GO47)</f>
        <v>152</v>
      </c>
      <c r="O47" s="241">
        <f>_xlfn.DAYS(About!$A$3,'Core Indicators'!GW47)</f>
        <v>152</v>
      </c>
      <c r="P47" s="241">
        <f>_xlfn.DAYS(About!$A$3,'Core Indicators'!HE47)</f>
        <v>152</v>
      </c>
      <c r="Q47" s="241">
        <f>_xlfn.DAYS(About!$A$3,'Core Indicators'!HM47)</f>
        <v>152</v>
      </c>
      <c r="R47" s="241">
        <f>_xlfn.DAYS(About!$A$3,'Core Indicators'!HU47)</f>
        <v>152</v>
      </c>
      <c r="S47" s="241">
        <f>_xlfn.DAYS(About!$A$3,'Core Indicators'!IC47)</f>
        <v>152</v>
      </c>
      <c r="T47" s="241">
        <f>_xlfn.DAYS(About!$A$3,'Core Indicators'!IK47)</f>
        <v>152</v>
      </c>
      <c r="U47" s="241">
        <f>_xlfn.DAYS(About!$A$3,'Core Indicators'!IS47)</f>
        <v>152</v>
      </c>
      <c r="V47" s="241">
        <f t="shared" si="1"/>
        <v>86.7</v>
      </c>
    </row>
    <row r="48" spans="1:22" x14ac:dyDescent="0.25">
      <c r="A48" s="240" t="str">
        <f>Lists!C:C</f>
        <v>IND002</v>
      </c>
      <c r="B48" s="241">
        <f>_xlfn.DAYS(About!$A$3,'Core Indicators'!U48)</f>
        <v>823</v>
      </c>
      <c r="C48" s="241">
        <f>_xlfn.DAYS(About!$A$3,'Core Indicators'!AC48)</f>
        <v>823</v>
      </c>
      <c r="D48" s="241">
        <f>_xlfn.DAYS(About!$A$3,'Core Indicators'!AK48)</f>
        <v>823</v>
      </c>
      <c r="E48" s="241">
        <f>_xlfn.DAYS(About!$A$3,'Core Indicators'!AS48)</f>
        <v>823</v>
      </c>
      <c r="F48" s="241">
        <f>_xlfn.DAYS(About!$A$3,'Core Indicators'!BQ48)</f>
        <v>3</v>
      </c>
      <c r="G48" s="241">
        <f>_xlfn.DAYS(About!$A$3,'Core Indicators'!DM48)</f>
        <v>823</v>
      </c>
      <c r="H48" s="241">
        <f>_xlfn.DAYS(About!$A$3,'Core Indicators'!DU48)</f>
        <v>823</v>
      </c>
      <c r="I48" s="241">
        <f>_xlfn.DAYS(About!$A$3,'Core Indicators'!EC48)</f>
        <v>823</v>
      </c>
      <c r="J48" s="241">
        <f>_xlfn.DAYS(About!$A$3,'Core Indicators'!EK48)</f>
        <v>823</v>
      </c>
      <c r="K48" s="241">
        <f>_xlfn.DAYS(About!$A$3,'Core Indicators'!ES48)</f>
        <v>823</v>
      </c>
      <c r="L48" s="241">
        <f>_xlfn.DAYS(About!$A$3,'Core Indicators'!FI48)</f>
        <v>1250</v>
      </c>
      <c r="M48" s="241">
        <f>_xlfn.DAYS(About!$A$3,'Core Indicators'!GG48)</f>
        <v>181</v>
      </c>
      <c r="N48" s="241">
        <f>_xlfn.DAYS(About!$A$3,'Core Indicators'!GO48)</f>
        <v>181</v>
      </c>
      <c r="O48" s="241">
        <f>_xlfn.DAYS(About!$A$3,'Core Indicators'!GW48)</f>
        <v>181</v>
      </c>
      <c r="P48" s="241">
        <f>_xlfn.DAYS(About!$A$3,'Core Indicators'!HE48)</f>
        <v>181</v>
      </c>
      <c r="Q48" s="241">
        <f>_xlfn.DAYS(About!$A$3,'Core Indicators'!HM48)</f>
        <v>181</v>
      </c>
      <c r="R48" s="241">
        <f>_xlfn.DAYS(About!$A$3,'Core Indicators'!HU48)</f>
        <v>181</v>
      </c>
      <c r="S48" s="241">
        <f>_xlfn.DAYS(About!$A$3,'Core Indicators'!IC48)</f>
        <v>181</v>
      </c>
      <c r="T48" s="241">
        <f>_xlfn.DAYS(About!$A$3,'Core Indicators'!IK48)</f>
        <v>181</v>
      </c>
      <c r="U48" s="241">
        <f>_xlfn.DAYS(About!$A$3,'Core Indicators'!IS48)</f>
        <v>181</v>
      </c>
      <c r="V48" s="241">
        <f t="shared" si="1"/>
        <v>719.5</v>
      </c>
    </row>
    <row r="49" spans="1:22" x14ac:dyDescent="0.25">
      <c r="A49" s="240" t="str">
        <f>Lists!C:C</f>
        <v>IRN004</v>
      </c>
      <c r="B49" s="241">
        <f>_xlfn.DAYS(About!$A$3,'Core Indicators'!U49)</f>
        <v>776</v>
      </c>
      <c r="C49" s="241">
        <f>_xlfn.DAYS(About!$A$3,'Core Indicators'!AC49)</f>
        <v>776</v>
      </c>
      <c r="D49" s="241">
        <f>_xlfn.DAYS(About!$A$3,'Core Indicators'!AK49)</f>
        <v>61</v>
      </c>
      <c r="E49" s="241">
        <f>_xlfn.DAYS(About!$A$3,'Core Indicators'!AS49)</f>
        <v>61</v>
      </c>
      <c r="F49" s="241">
        <f>_xlfn.DAYS(About!$A$3,'Core Indicators'!BQ49)</f>
        <v>0</v>
      </c>
      <c r="G49" s="241">
        <f>_xlfn.DAYS(About!$A$3,'Core Indicators'!DM49)</f>
        <v>61</v>
      </c>
      <c r="H49" s="241">
        <f>_xlfn.DAYS(About!$A$3,'Core Indicators'!DU49)</f>
        <v>61</v>
      </c>
      <c r="I49" s="241">
        <f>_xlfn.DAYS(About!$A$3,'Core Indicators'!EC49)</f>
        <v>61</v>
      </c>
      <c r="J49" s="241">
        <f>_xlfn.DAYS(About!$A$3,'Core Indicators'!EK49)</f>
        <v>61</v>
      </c>
      <c r="K49" s="241">
        <f>_xlfn.DAYS(About!$A$3,'Core Indicators'!ES49)</f>
        <v>61</v>
      </c>
      <c r="L49" s="241">
        <f>_xlfn.DAYS(About!$A$3,'Core Indicators'!FI49)</f>
        <v>776</v>
      </c>
      <c r="M49" s="241">
        <f>_xlfn.DAYS(About!$A$3,'Core Indicators'!GG49)</f>
        <v>181</v>
      </c>
      <c r="N49" s="241">
        <f>_xlfn.DAYS(About!$A$3,'Core Indicators'!GO49)</f>
        <v>181</v>
      </c>
      <c r="O49" s="241">
        <f>_xlfn.DAYS(About!$A$3,'Core Indicators'!GW49)</f>
        <v>181</v>
      </c>
      <c r="P49" s="241">
        <f>_xlfn.DAYS(About!$A$3,'Core Indicators'!HE49)</f>
        <v>181</v>
      </c>
      <c r="Q49" s="241">
        <f>_xlfn.DAYS(About!$A$3,'Core Indicators'!HM49)</f>
        <v>181</v>
      </c>
      <c r="R49" s="241">
        <f>_xlfn.DAYS(About!$A$3,'Core Indicators'!HU49)</f>
        <v>181</v>
      </c>
      <c r="S49" s="241">
        <f>_xlfn.DAYS(About!$A$3,'Core Indicators'!IC49)</f>
        <v>181</v>
      </c>
      <c r="T49" s="241">
        <f>_xlfn.DAYS(About!$A$3,'Core Indicators'!IK49)</f>
        <v>181</v>
      </c>
      <c r="U49" s="241">
        <f>_xlfn.DAYS(About!$A$3,'Core Indicators'!IS49)</f>
        <v>181</v>
      </c>
      <c r="V49" s="241">
        <f t="shared" si="1"/>
        <v>138.4</v>
      </c>
    </row>
    <row r="50" spans="1:22" x14ac:dyDescent="0.25">
      <c r="A50" s="240" t="str">
        <f>Lists!C:C</f>
        <v>IRQ001</v>
      </c>
      <c r="B50" s="241">
        <f>_xlfn.DAYS(About!$A$3,'Core Indicators'!U50)</f>
        <v>5</v>
      </c>
      <c r="C50" s="241">
        <f>_xlfn.DAYS(About!$A$3,'Core Indicators'!AC50)</f>
        <v>5</v>
      </c>
      <c r="D50" s="241">
        <f>_xlfn.DAYS(About!$A$3,'Core Indicators'!AK50)</f>
        <v>5</v>
      </c>
      <c r="E50" s="241">
        <f>_xlfn.DAYS(About!$A$3,'Core Indicators'!AS50)</f>
        <v>5</v>
      </c>
      <c r="F50" s="241">
        <f>_xlfn.DAYS(About!$A$3,'Core Indicators'!BQ50)</f>
        <v>5</v>
      </c>
      <c r="G50" s="241">
        <f>_xlfn.DAYS(About!$A$3,'Core Indicators'!DM50)</f>
        <v>5</v>
      </c>
      <c r="H50" s="241">
        <f>_xlfn.DAYS(About!$A$3,'Core Indicators'!DU50)</f>
        <v>5</v>
      </c>
      <c r="I50" s="241">
        <f>_xlfn.DAYS(About!$A$3,'Core Indicators'!EC50)</f>
        <v>5</v>
      </c>
      <c r="J50" s="241">
        <f>_xlfn.DAYS(About!$A$3,'Core Indicators'!EK50)</f>
        <v>5</v>
      </c>
      <c r="K50" s="241">
        <f>_xlfn.DAYS(About!$A$3,'Core Indicators'!ES50)</f>
        <v>5</v>
      </c>
      <c r="L50" s="241">
        <f>_xlfn.DAYS(About!$A$3,'Core Indicators'!FI50)</f>
        <v>1096</v>
      </c>
      <c r="M50" s="241">
        <f>_xlfn.DAYS(About!$A$3,'Core Indicators'!GG50)</f>
        <v>181</v>
      </c>
      <c r="N50" s="241">
        <f>_xlfn.DAYS(About!$A$3,'Core Indicators'!GO50)</f>
        <v>181</v>
      </c>
      <c r="O50" s="241">
        <f>_xlfn.DAYS(About!$A$3,'Core Indicators'!GW50)</f>
        <v>181</v>
      </c>
      <c r="P50" s="241">
        <f>_xlfn.DAYS(About!$A$3,'Core Indicators'!HE50)</f>
        <v>181</v>
      </c>
      <c r="Q50" s="241">
        <f>_xlfn.DAYS(About!$A$3,'Core Indicators'!HM50)</f>
        <v>181</v>
      </c>
      <c r="R50" s="241">
        <f>_xlfn.DAYS(About!$A$3,'Core Indicators'!HU50)</f>
        <v>181</v>
      </c>
      <c r="S50" s="241">
        <f>_xlfn.DAYS(About!$A$3,'Core Indicators'!IC50)</f>
        <v>181</v>
      </c>
      <c r="T50" s="241">
        <f>_xlfn.DAYS(About!$A$3,'Core Indicators'!IK50)</f>
        <v>181</v>
      </c>
      <c r="U50" s="241">
        <f>_xlfn.DAYS(About!$A$3,'Core Indicators'!IS50)</f>
        <v>181</v>
      </c>
      <c r="V50" s="241">
        <f t="shared" si="1"/>
        <v>131.69999999999999</v>
      </c>
    </row>
    <row r="51" spans="1:22" x14ac:dyDescent="0.25">
      <c r="A51" s="240" t="str">
        <f>Lists!C:C</f>
        <v>IRQ002</v>
      </c>
      <c r="B51" s="241">
        <f>_xlfn.DAYS(About!$A$3,'Core Indicators'!U51)</f>
        <v>5</v>
      </c>
      <c r="C51" s="241">
        <f>_xlfn.DAYS(About!$A$3,'Core Indicators'!AC51)</f>
        <v>5</v>
      </c>
      <c r="D51" s="241">
        <f>_xlfn.DAYS(About!$A$3,'Core Indicators'!AK51)</f>
        <v>5</v>
      </c>
      <c r="E51" s="241">
        <f>_xlfn.DAYS(About!$A$3,'Core Indicators'!AS51)</f>
        <v>5</v>
      </c>
      <c r="F51" s="241">
        <f>_xlfn.DAYS(About!$A$3,'Core Indicators'!BQ51)</f>
        <v>5</v>
      </c>
      <c r="G51" s="241">
        <f>_xlfn.DAYS(About!$A$3,'Core Indicators'!DM51)</f>
        <v>5</v>
      </c>
      <c r="H51" s="241">
        <f>_xlfn.DAYS(About!$A$3,'Core Indicators'!DU51)</f>
        <v>5</v>
      </c>
      <c r="I51" s="241">
        <f>_xlfn.DAYS(About!$A$3,'Core Indicators'!EC51)</f>
        <v>5</v>
      </c>
      <c r="J51" s="241">
        <f>_xlfn.DAYS(About!$A$3,'Core Indicators'!EK51)</f>
        <v>5</v>
      </c>
      <c r="K51" s="241">
        <f>_xlfn.DAYS(About!$A$3,'Core Indicators'!ES51)</f>
        <v>5</v>
      </c>
      <c r="L51" s="241">
        <f>_xlfn.DAYS(About!$A$3,'Core Indicators'!FI51)</f>
        <v>1179</v>
      </c>
      <c r="M51" s="241">
        <f>_xlfn.DAYS(About!$A$3,'Core Indicators'!GG51)</f>
        <v>181</v>
      </c>
      <c r="N51" s="241">
        <f>_xlfn.DAYS(About!$A$3,'Core Indicators'!GO51)</f>
        <v>181</v>
      </c>
      <c r="O51" s="241">
        <f>_xlfn.DAYS(About!$A$3,'Core Indicators'!GW51)</f>
        <v>181</v>
      </c>
      <c r="P51" s="241">
        <f>_xlfn.DAYS(About!$A$3,'Core Indicators'!HE51)</f>
        <v>181</v>
      </c>
      <c r="Q51" s="241">
        <f>_xlfn.DAYS(About!$A$3,'Core Indicators'!HM51)</f>
        <v>181</v>
      </c>
      <c r="R51" s="241">
        <f>_xlfn.DAYS(About!$A$3,'Core Indicators'!HU51)</f>
        <v>181</v>
      </c>
      <c r="S51" s="241">
        <f>_xlfn.DAYS(About!$A$3,'Core Indicators'!IC51)</f>
        <v>181</v>
      </c>
      <c r="T51" s="241">
        <f>_xlfn.DAYS(About!$A$3,'Core Indicators'!IK51)</f>
        <v>181</v>
      </c>
      <c r="U51" s="241">
        <f>_xlfn.DAYS(About!$A$3,'Core Indicators'!IS51)</f>
        <v>181</v>
      </c>
      <c r="V51" s="241">
        <f t="shared" si="1"/>
        <v>140</v>
      </c>
    </row>
    <row r="52" spans="1:22" x14ac:dyDescent="0.25">
      <c r="A52" s="240" t="str">
        <f>Lists!C:C</f>
        <v>IRQ003</v>
      </c>
      <c r="B52" s="241">
        <f>_xlfn.DAYS(About!$A$3,'Core Indicators'!U52)</f>
        <v>5</v>
      </c>
      <c r="C52" s="241">
        <f>_xlfn.DAYS(About!$A$3,'Core Indicators'!AC52)</f>
        <v>5</v>
      </c>
      <c r="D52" s="241">
        <f>_xlfn.DAYS(About!$A$3,'Core Indicators'!AK52)</f>
        <v>5</v>
      </c>
      <c r="E52" s="241">
        <f>_xlfn.DAYS(About!$A$3,'Core Indicators'!AS52)</f>
        <v>5</v>
      </c>
      <c r="F52" s="241">
        <f>_xlfn.DAYS(About!$A$3,'Core Indicators'!BQ52)</f>
        <v>153</v>
      </c>
      <c r="G52" s="241">
        <f>_xlfn.DAYS(About!$A$3,'Core Indicators'!DM52)</f>
        <v>5</v>
      </c>
      <c r="H52" s="241">
        <f>_xlfn.DAYS(About!$A$3,'Core Indicators'!DU52)</f>
        <v>5</v>
      </c>
      <c r="I52" s="241">
        <f>_xlfn.DAYS(About!$A$3,'Core Indicators'!EC52)</f>
        <v>5</v>
      </c>
      <c r="J52" s="241">
        <f>_xlfn.DAYS(About!$A$3,'Core Indicators'!EK52)</f>
        <v>5</v>
      </c>
      <c r="K52" s="241">
        <f>_xlfn.DAYS(About!$A$3,'Core Indicators'!ES52)</f>
        <v>5</v>
      </c>
      <c r="L52" s="241">
        <f>_xlfn.DAYS(About!$A$3,'Core Indicators'!FI52)</f>
        <v>1535</v>
      </c>
      <c r="M52" s="241">
        <f>_xlfn.DAYS(About!$A$3,'Core Indicators'!GG52)</f>
        <v>181</v>
      </c>
      <c r="N52" s="241">
        <f>_xlfn.DAYS(About!$A$3,'Core Indicators'!GO52)</f>
        <v>181</v>
      </c>
      <c r="O52" s="241">
        <f>_xlfn.DAYS(About!$A$3,'Core Indicators'!GW52)</f>
        <v>181</v>
      </c>
      <c r="P52" s="241">
        <f>_xlfn.DAYS(About!$A$3,'Core Indicators'!HE52)</f>
        <v>181</v>
      </c>
      <c r="Q52" s="241">
        <f>_xlfn.DAYS(About!$A$3,'Core Indicators'!HM52)</f>
        <v>181</v>
      </c>
      <c r="R52" s="241">
        <f>_xlfn.DAYS(About!$A$3,'Core Indicators'!HU52)</f>
        <v>181</v>
      </c>
      <c r="S52" s="241">
        <f>_xlfn.DAYS(About!$A$3,'Core Indicators'!IC52)</f>
        <v>181</v>
      </c>
      <c r="T52" s="241">
        <f>_xlfn.DAYS(About!$A$3,'Core Indicators'!IK52)</f>
        <v>181</v>
      </c>
      <c r="U52" s="241">
        <f>_xlfn.DAYS(About!$A$3,'Core Indicators'!IS52)</f>
        <v>181</v>
      </c>
      <c r="V52" s="241">
        <f t="shared" si="1"/>
        <v>190.4</v>
      </c>
    </row>
    <row r="53" spans="1:22" x14ac:dyDescent="0.25">
      <c r="A53" s="240" t="str">
        <f>Lists!C:C</f>
        <v>ITA002</v>
      </c>
      <c r="B53" s="241">
        <f>_xlfn.DAYS(About!$A$3,'Core Indicators'!U53)</f>
        <v>273</v>
      </c>
      <c r="C53" s="241">
        <f>_xlfn.DAYS(About!$A$3,'Core Indicators'!AC53)</f>
        <v>3</v>
      </c>
      <c r="D53" s="241">
        <f>_xlfn.DAYS(About!$A$3,'Core Indicators'!AK53)</f>
        <v>3</v>
      </c>
      <c r="E53" s="241">
        <f>_xlfn.DAYS(About!$A$3,'Core Indicators'!AS53)</f>
        <v>3</v>
      </c>
      <c r="F53" s="241">
        <f>_xlfn.DAYS(About!$A$3,'Core Indicators'!BQ53)</f>
        <v>3</v>
      </c>
      <c r="G53" s="241">
        <f>_xlfn.DAYS(About!$A$3,'Core Indicators'!DM53)</f>
        <v>3</v>
      </c>
      <c r="H53" s="241">
        <f>_xlfn.DAYS(About!$A$3,'Core Indicators'!DU53)</f>
        <v>3</v>
      </c>
      <c r="I53" s="241">
        <f>_xlfn.DAYS(About!$A$3,'Core Indicators'!EC53)</f>
        <v>3</v>
      </c>
      <c r="J53" s="241">
        <f>_xlfn.DAYS(About!$A$3,'Core Indicators'!EK53)</f>
        <v>3</v>
      </c>
      <c r="K53" s="241">
        <f>_xlfn.DAYS(About!$A$3,'Core Indicators'!ES53)</f>
        <v>3</v>
      </c>
      <c r="L53" s="241">
        <f>_xlfn.DAYS(About!$A$3,'Core Indicators'!FI53)</f>
        <v>273</v>
      </c>
      <c r="M53" s="241">
        <f>_xlfn.DAYS(About!$A$3,'Core Indicators'!GG53)</f>
        <v>186</v>
      </c>
      <c r="N53" s="241">
        <f>_xlfn.DAYS(About!$A$3,'Core Indicators'!GO53)</f>
        <v>186</v>
      </c>
      <c r="O53" s="241">
        <f>_xlfn.DAYS(About!$A$3,'Core Indicators'!GW53)</f>
        <v>186</v>
      </c>
      <c r="P53" s="241">
        <f>_xlfn.DAYS(About!$A$3,'Core Indicators'!HE53)</f>
        <v>186</v>
      </c>
      <c r="Q53" s="241">
        <f>_xlfn.DAYS(About!$A$3,'Core Indicators'!HM53)</f>
        <v>186</v>
      </c>
      <c r="R53" s="241">
        <f>_xlfn.DAYS(About!$A$3,'Core Indicators'!HU53)</f>
        <v>186</v>
      </c>
      <c r="S53" s="241">
        <f>_xlfn.DAYS(About!$A$3,'Core Indicators'!IC53)</f>
        <v>186</v>
      </c>
      <c r="T53" s="241">
        <f>_xlfn.DAYS(About!$A$3,'Core Indicators'!IK53)</f>
        <v>186</v>
      </c>
      <c r="U53" s="241">
        <f>_xlfn.DAYS(About!$A$3,'Core Indicators'!IS53)</f>
        <v>186</v>
      </c>
      <c r="V53" s="241">
        <f t="shared" si="1"/>
        <v>48.3</v>
      </c>
    </row>
    <row r="54" spans="1:22" x14ac:dyDescent="0.25">
      <c r="A54" s="240" t="str">
        <f>Lists!C:C</f>
        <v>JOR002</v>
      </c>
      <c r="B54" s="241">
        <f>_xlfn.DAYS(About!$A$3,'Core Indicators'!U54)</f>
        <v>5</v>
      </c>
      <c r="C54" s="241">
        <f>_xlfn.DAYS(About!$A$3,'Core Indicators'!AC54)</f>
        <v>5</v>
      </c>
      <c r="D54" s="241">
        <f>_xlfn.DAYS(About!$A$3,'Core Indicators'!AK54)</f>
        <v>5</v>
      </c>
      <c r="E54" s="241">
        <f>_xlfn.DAYS(About!$A$3,'Core Indicators'!AS54)</f>
        <v>5</v>
      </c>
      <c r="F54" s="241">
        <f>_xlfn.DAYS(About!$A$3,'Core Indicators'!BQ54)</f>
        <v>881</v>
      </c>
      <c r="G54" s="241">
        <f>_xlfn.DAYS(About!$A$3,'Core Indicators'!DM54)</f>
        <v>5</v>
      </c>
      <c r="H54" s="241">
        <f>_xlfn.DAYS(About!$A$3,'Core Indicators'!DU54)</f>
        <v>5</v>
      </c>
      <c r="I54" s="241">
        <f>_xlfn.DAYS(About!$A$3,'Core Indicators'!EC54)</f>
        <v>5</v>
      </c>
      <c r="J54" s="241">
        <f>_xlfn.DAYS(About!$A$3,'Core Indicators'!EK54)</f>
        <v>5</v>
      </c>
      <c r="K54" s="241">
        <f>_xlfn.DAYS(About!$A$3,'Core Indicators'!ES54)</f>
        <v>36</v>
      </c>
      <c r="L54" s="241">
        <f>_xlfn.DAYS(About!$A$3,'Core Indicators'!FI54)</f>
        <v>1031</v>
      </c>
      <c r="M54" s="241">
        <f>_xlfn.DAYS(About!$A$3,'Core Indicators'!GG54)</f>
        <v>181</v>
      </c>
      <c r="N54" s="241">
        <f>_xlfn.DAYS(About!$A$3,'Core Indicators'!GO54)</f>
        <v>181</v>
      </c>
      <c r="O54" s="241">
        <f>_xlfn.DAYS(About!$A$3,'Core Indicators'!GW54)</f>
        <v>181</v>
      </c>
      <c r="P54" s="241">
        <f>_xlfn.DAYS(About!$A$3,'Core Indicators'!HE54)</f>
        <v>181</v>
      </c>
      <c r="Q54" s="241">
        <f>_xlfn.DAYS(About!$A$3,'Core Indicators'!HM54)</f>
        <v>181</v>
      </c>
      <c r="R54" s="241">
        <f>_xlfn.DAYS(About!$A$3,'Core Indicators'!HU54)</f>
        <v>181</v>
      </c>
      <c r="S54" s="241">
        <f>_xlfn.DAYS(About!$A$3,'Core Indicators'!IC54)</f>
        <v>181</v>
      </c>
      <c r="T54" s="241">
        <f>_xlfn.DAYS(About!$A$3,'Core Indicators'!IK54)</f>
        <v>181</v>
      </c>
      <c r="U54" s="241">
        <f>_xlfn.DAYS(About!$A$3,'Core Indicators'!IS54)</f>
        <v>181</v>
      </c>
      <c r="V54" s="241">
        <f t="shared" si="1"/>
        <v>215.9</v>
      </c>
    </row>
    <row r="55" spans="1:22" x14ac:dyDescent="0.25">
      <c r="A55" s="240" t="str">
        <f>Lists!C:C</f>
        <v>KEN001</v>
      </c>
      <c r="B55" s="241">
        <f>_xlfn.DAYS(About!$A$3,'Core Indicators'!U55)</f>
        <v>34</v>
      </c>
      <c r="C55" s="241">
        <f>_xlfn.DAYS(About!$A$3,'Core Indicators'!AC55)</f>
        <v>34</v>
      </c>
      <c r="D55" s="241">
        <f>_xlfn.DAYS(About!$A$3,'Core Indicators'!AK55)</f>
        <v>34</v>
      </c>
      <c r="E55" s="241">
        <f>_xlfn.DAYS(About!$A$3,'Core Indicators'!AS55)</f>
        <v>34</v>
      </c>
      <c r="F55" s="241">
        <f>_xlfn.DAYS(About!$A$3,'Core Indicators'!BQ55)</f>
        <v>34</v>
      </c>
      <c r="G55" s="241">
        <f>_xlfn.DAYS(About!$A$3,'Core Indicators'!DM55)</f>
        <v>34</v>
      </c>
      <c r="H55" s="241">
        <f>_xlfn.DAYS(About!$A$3,'Core Indicators'!DU55)</f>
        <v>34</v>
      </c>
      <c r="I55" s="241">
        <f>_xlfn.DAYS(About!$A$3,'Core Indicators'!EC55)</f>
        <v>34</v>
      </c>
      <c r="J55" s="241">
        <f>_xlfn.DAYS(About!$A$3,'Core Indicators'!EK55)</f>
        <v>34</v>
      </c>
      <c r="K55" s="241">
        <f>_xlfn.DAYS(About!$A$3,'Core Indicators'!ES55)</f>
        <v>34</v>
      </c>
      <c r="L55" s="241">
        <f>_xlfn.DAYS(About!$A$3,'Core Indicators'!FI55)</f>
        <v>310</v>
      </c>
      <c r="M55" s="241">
        <f>_xlfn.DAYS(About!$A$3,'Core Indicators'!GG55)</f>
        <v>184</v>
      </c>
      <c r="N55" s="241">
        <f>_xlfn.DAYS(About!$A$3,'Core Indicators'!GO55)</f>
        <v>184</v>
      </c>
      <c r="O55" s="241">
        <f>_xlfn.DAYS(About!$A$3,'Core Indicators'!GW55)</f>
        <v>184</v>
      </c>
      <c r="P55" s="241">
        <f>_xlfn.DAYS(About!$A$3,'Core Indicators'!HE55)</f>
        <v>184</v>
      </c>
      <c r="Q55" s="241">
        <f>_xlfn.DAYS(About!$A$3,'Core Indicators'!HM55)</f>
        <v>184</v>
      </c>
      <c r="R55" s="241">
        <f>_xlfn.DAYS(About!$A$3,'Core Indicators'!HU55)</f>
        <v>184</v>
      </c>
      <c r="S55" s="241">
        <f>_xlfn.DAYS(About!$A$3,'Core Indicators'!IC55)</f>
        <v>184</v>
      </c>
      <c r="T55" s="241">
        <f>_xlfn.DAYS(About!$A$3,'Core Indicators'!IK55)</f>
        <v>184</v>
      </c>
      <c r="U55" s="241">
        <f>_xlfn.DAYS(About!$A$3,'Core Indicators'!IS55)</f>
        <v>184</v>
      </c>
      <c r="V55" s="241">
        <f t="shared" si="1"/>
        <v>76.599999999999994</v>
      </c>
    </row>
    <row r="56" spans="1:22" x14ac:dyDescent="0.25">
      <c r="A56" s="240" t="str">
        <f>Lists!C:C</f>
        <v>KEN002</v>
      </c>
      <c r="B56" s="241">
        <f>_xlfn.DAYS(About!$A$3,'Core Indicators'!U56)</f>
        <v>310</v>
      </c>
      <c r="C56" s="241">
        <f>_xlfn.DAYS(About!$A$3,'Core Indicators'!AC56)</f>
        <v>68</v>
      </c>
      <c r="D56" s="241">
        <f>_xlfn.DAYS(About!$A$3,'Core Indicators'!AK56)</f>
        <v>68</v>
      </c>
      <c r="E56" s="241">
        <f>_xlfn.DAYS(About!$A$3,'Core Indicators'!AS56)</f>
        <v>68</v>
      </c>
      <c r="F56" s="241">
        <f>_xlfn.DAYS(About!$A$3,'Core Indicators'!BQ56)</f>
        <v>310</v>
      </c>
      <c r="G56" s="241">
        <f>_xlfn.DAYS(About!$A$3,'Core Indicators'!DM56)</f>
        <v>68</v>
      </c>
      <c r="H56" s="241">
        <f>_xlfn.DAYS(About!$A$3,'Core Indicators'!DU56)</f>
        <v>68</v>
      </c>
      <c r="I56" s="241">
        <f>_xlfn.DAYS(About!$A$3,'Core Indicators'!EC56)</f>
        <v>68</v>
      </c>
      <c r="J56" s="241">
        <f>_xlfn.DAYS(About!$A$3,'Core Indicators'!EK56)</f>
        <v>68</v>
      </c>
      <c r="K56" s="241">
        <f>_xlfn.DAYS(About!$A$3,'Core Indicators'!ES56)</f>
        <v>68</v>
      </c>
      <c r="L56" s="241">
        <f>_xlfn.DAYS(About!$A$3,'Core Indicators'!FI56)</f>
        <v>310</v>
      </c>
      <c r="M56" s="241">
        <f>_xlfn.DAYS(About!$A$3,'Core Indicators'!GG56)</f>
        <v>184</v>
      </c>
      <c r="N56" s="241">
        <f>_xlfn.DAYS(About!$A$3,'Core Indicators'!GO56)</f>
        <v>184</v>
      </c>
      <c r="O56" s="241">
        <f>_xlfn.DAYS(About!$A$3,'Core Indicators'!GW56)</f>
        <v>184</v>
      </c>
      <c r="P56" s="241">
        <f>_xlfn.DAYS(About!$A$3,'Core Indicators'!HE56)</f>
        <v>184</v>
      </c>
      <c r="Q56" s="241">
        <f>_xlfn.DAYS(About!$A$3,'Core Indicators'!HM56)</f>
        <v>184</v>
      </c>
      <c r="R56" s="241">
        <f>_xlfn.DAYS(About!$A$3,'Core Indicators'!HU56)</f>
        <v>184</v>
      </c>
      <c r="S56" s="241">
        <f>_xlfn.DAYS(About!$A$3,'Core Indicators'!IC56)</f>
        <v>184</v>
      </c>
      <c r="T56" s="241">
        <f>_xlfn.DAYS(About!$A$3,'Core Indicators'!IK56)</f>
        <v>184</v>
      </c>
      <c r="U56" s="241">
        <f>_xlfn.DAYS(About!$A$3,'Core Indicators'!IS56)</f>
        <v>184</v>
      </c>
      <c r="V56" s="241">
        <f t="shared" si="1"/>
        <v>128</v>
      </c>
    </row>
    <row r="57" spans="1:22" x14ac:dyDescent="0.25">
      <c r="A57" s="240" t="str">
        <f>Lists!C:C</f>
        <v>KEN003</v>
      </c>
      <c r="B57" s="241">
        <f>_xlfn.DAYS(About!$A$3,'Core Indicators'!U57)</f>
        <v>68</v>
      </c>
      <c r="C57" s="241">
        <f>_xlfn.DAYS(About!$A$3,'Core Indicators'!AC57)</f>
        <v>68</v>
      </c>
      <c r="D57" s="241">
        <f>_xlfn.DAYS(About!$A$3,'Core Indicators'!AK57)</f>
        <v>68</v>
      </c>
      <c r="E57" s="241">
        <f>_xlfn.DAYS(About!$A$3,'Core Indicators'!AS57)</f>
        <v>310</v>
      </c>
      <c r="F57" s="241">
        <f>_xlfn.DAYS(About!$A$3,'Core Indicators'!BQ57)</f>
        <v>237</v>
      </c>
      <c r="G57" s="241">
        <f>_xlfn.DAYS(About!$A$3,'Core Indicators'!DM57)</f>
        <v>46</v>
      </c>
      <c r="H57" s="241">
        <f>_xlfn.DAYS(About!$A$3,'Core Indicators'!DU57)</f>
        <v>46</v>
      </c>
      <c r="I57" s="241">
        <f>_xlfn.DAYS(About!$A$3,'Core Indicators'!EC57)</f>
        <v>46</v>
      </c>
      <c r="J57" s="241">
        <f>_xlfn.DAYS(About!$A$3,'Core Indicators'!EK57)</f>
        <v>46</v>
      </c>
      <c r="K57" s="241">
        <f>_xlfn.DAYS(About!$A$3,'Core Indicators'!ES57)</f>
        <v>46</v>
      </c>
      <c r="L57" s="241">
        <f>_xlfn.DAYS(About!$A$3,'Core Indicators'!FI57)</f>
        <v>310</v>
      </c>
      <c r="M57" s="241">
        <f>_xlfn.DAYS(About!$A$3,'Core Indicators'!GG57)</f>
        <v>184</v>
      </c>
      <c r="N57" s="241">
        <f>_xlfn.DAYS(About!$A$3,'Core Indicators'!GO57)</f>
        <v>184</v>
      </c>
      <c r="O57" s="241">
        <f>_xlfn.DAYS(About!$A$3,'Core Indicators'!GW57)</f>
        <v>184</v>
      </c>
      <c r="P57" s="241">
        <f>_xlfn.DAYS(About!$A$3,'Core Indicators'!HE57)</f>
        <v>184</v>
      </c>
      <c r="Q57" s="241">
        <f>_xlfn.DAYS(About!$A$3,'Core Indicators'!HM57)</f>
        <v>184</v>
      </c>
      <c r="R57" s="241">
        <f>_xlfn.DAYS(About!$A$3,'Core Indicators'!HU57)</f>
        <v>184</v>
      </c>
      <c r="S57" s="241">
        <f>_xlfn.DAYS(About!$A$3,'Core Indicators'!IC57)</f>
        <v>184</v>
      </c>
      <c r="T57" s="241">
        <f>_xlfn.DAYS(About!$A$3,'Core Indicators'!IK57)</f>
        <v>184</v>
      </c>
      <c r="U57" s="241">
        <f>_xlfn.DAYS(About!$A$3,'Core Indicators'!IS57)</f>
        <v>184</v>
      </c>
      <c r="V57" s="241">
        <f t="shared" si="1"/>
        <v>133.9</v>
      </c>
    </row>
    <row r="58" spans="1:22" x14ac:dyDescent="0.25">
      <c r="A58" s="240" t="str">
        <f>Lists!C:C</f>
        <v>LBN002</v>
      </c>
      <c r="B58" s="241">
        <f>_xlfn.DAYS(About!$A$3,'Core Indicators'!U58)</f>
        <v>5</v>
      </c>
      <c r="C58" s="241">
        <f>_xlfn.DAYS(About!$A$3,'Core Indicators'!AC58)</f>
        <v>5</v>
      </c>
      <c r="D58" s="241">
        <f>_xlfn.DAYS(About!$A$3,'Core Indicators'!AK58)</f>
        <v>5</v>
      </c>
      <c r="E58" s="241">
        <f>_xlfn.DAYS(About!$A$3,'Core Indicators'!AS58)</f>
        <v>5</v>
      </c>
      <c r="F58" s="241">
        <f>_xlfn.DAYS(About!$A$3,'Core Indicators'!BQ58)</f>
        <v>5</v>
      </c>
      <c r="G58" s="241">
        <f>_xlfn.DAYS(About!$A$3,'Core Indicators'!DM58)</f>
        <v>5</v>
      </c>
      <c r="H58" s="241">
        <f>_xlfn.DAYS(About!$A$3,'Core Indicators'!DU58)</f>
        <v>5</v>
      </c>
      <c r="I58" s="241">
        <f>_xlfn.DAYS(About!$A$3,'Core Indicators'!EC58)</f>
        <v>5</v>
      </c>
      <c r="J58" s="241">
        <f>_xlfn.DAYS(About!$A$3,'Core Indicators'!EK58)</f>
        <v>5</v>
      </c>
      <c r="K58" s="241">
        <f>_xlfn.DAYS(About!$A$3,'Core Indicators'!ES58)</f>
        <v>5</v>
      </c>
      <c r="L58" s="241">
        <f>_xlfn.DAYS(About!$A$3,'Core Indicators'!FI58)</f>
        <v>1059</v>
      </c>
      <c r="M58" s="241">
        <f>_xlfn.DAYS(About!$A$3,'Core Indicators'!GG58)</f>
        <v>181</v>
      </c>
      <c r="N58" s="241">
        <f>_xlfn.DAYS(About!$A$3,'Core Indicators'!GO58)</f>
        <v>181</v>
      </c>
      <c r="O58" s="241">
        <f>_xlfn.DAYS(About!$A$3,'Core Indicators'!GW58)</f>
        <v>181</v>
      </c>
      <c r="P58" s="241">
        <f>_xlfn.DAYS(About!$A$3,'Core Indicators'!HE58)</f>
        <v>181</v>
      </c>
      <c r="Q58" s="241">
        <f>_xlfn.DAYS(About!$A$3,'Core Indicators'!HM58)</f>
        <v>181</v>
      </c>
      <c r="R58" s="241">
        <f>_xlfn.DAYS(About!$A$3,'Core Indicators'!HU58)</f>
        <v>181</v>
      </c>
      <c r="S58" s="241">
        <f>_xlfn.DAYS(About!$A$3,'Core Indicators'!IC58)</f>
        <v>181</v>
      </c>
      <c r="T58" s="241">
        <f>_xlfn.DAYS(About!$A$3,'Core Indicators'!IK58)</f>
        <v>181</v>
      </c>
      <c r="U58" s="241">
        <f>_xlfn.DAYS(About!$A$3,'Core Indicators'!IS58)</f>
        <v>181</v>
      </c>
      <c r="V58" s="241">
        <f t="shared" si="1"/>
        <v>128</v>
      </c>
    </row>
    <row r="59" spans="1:22" x14ac:dyDescent="0.25">
      <c r="A59" s="240" t="str">
        <f>Lists!C:C</f>
        <v>LBN004</v>
      </c>
      <c r="B59" s="241">
        <f>_xlfn.DAYS(About!$A$3,'Core Indicators'!U59)</f>
        <v>5</v>
      </c>
      <c r="C59" s="241">
        <f>_xlfn.DAYS(About!$A$3,'Core Indicators'!AC59)</f>
        <v>5</v>
      </c>
      <c r="D59" s="241">
        <f>_xlfn.DAYS(About!$A$3,'Core Indicators'!AK59)</f>
        <v>5</v>
      </c>
      <c r="E59" s="241">
        <f>_xlfn.DAYS(About!$A$3,'Core Indicators'!AS59)</f>
        <v>5</v>
      </c>
      <c r="F59" s="241">
        <f>_xlfn.DAYS(About!$A$3,'Core Indicators'!BQ59)</f>
        <v>5</v>
      </c>
      <c r="G59" s="241">
        <f>_xlfn.DAYS(About!$A$3,'Core Indicators'!DM59)</f>
        <v>5</v>
      </c>
      <c r="H59" s="241">
        <f>_xlfn.DAYS(About!$A$3,'Core Indicators'!DU59)</f>
        <v>5</v>
      </c>
      <c r="I59" s="241">
        <f>_xlfn.DAYS(About!$A$3,'Core Indicators'!EC59)</f>
        <v>5</v>
      </c>
      <c r="J59" s="241">
        <f>_xlfn.DAYS(About!$A$3,'Core Indicators'!EK59)</f>
        <v>5</v>
      </c>
      <c r="K59" s="241">
        <f>_xlfn.DAYS(About!$A$3,'Core Indicators'!ES59)</f>
        <v>5</v>
      </c>
      <c r="L59" s="241">
        <f>_xlfn.DAYS(About!$A$3,'Core Indicators'!FI59)</f>
        <v>1096</v>
      </c>
      <c r="M59" s="241">
        <f>_xlfn.DAYS(About!$A$3,'Core Indicators'!GG59)</f>
        <v>181</v>
      </c>
      <c r="N59" s="241">
        <f>_xlfn.DAYS(About!$A$3,'Core Indicators'!GO59)</f>
        <v>181</v>
      </c>
      <c r="O59" s="241">
        <f>_xlfn.DAYS(About!$A$3,'Core Indicators'!GW59)</f>
        <v>181</v>
      </c>
      <c r="P59" s="241">
        <f>_xlfn.DAYS(About!$A$3,'Core Indicators'!HE59)</f>
        <v>181</v>
      </c>
      <c r="Q59" s="241">
        <f>_xlfn.DAYS(About!$A$3,'Core Indicators'!HM59)</f>
        <v>181</v>
      </c>
      <c r="R59" s="241">
        <f>_xlfn.DAYS(About!$A$3,'Core Indicators'!HU59)</f>
        <v>181</v>
      </c>
      <c r="S59" s="241">
        <f>_xlfn.DAYS(About!$A$3,'Core Indicators'!IC59)</f>
        <v>181</v>
      </c>
      <c r="T59" s="241">
        <f>_xlfn.DAYS(About!$A$3,'Core Indicators'!IK59)</f>
        <v>181</v>
      </c>
      <c r="U59" s="241">
        <f>_xlfn.DAYS(About!$A$3,'Core Indicators'!IS59)</f>
        <v>181</v>
      </c>
      <c r="V59" s="241">
        <f t="shared" si="1"/>
        <v>131.69999999999999</v>
      </c>
    </row>
    <row r="60" spans="1:22" x14ac:dyDescent="0.25">
      <c r="A60" s="240" t="str">
        <f>Lists!C:C</f>
        <v>LBY001</v>
      </c>
      <c r="B60" s="241">
        <f>_xlfn.DAYS(About!$A$3,'Core Indicators'!U60)</f>
        <v>90</v>
      </c>
      <c r="C60" s="241">
        <f>_xlfn.DAYS(About!$A$3,'Core Indicators'!AC60)</f>
        <v>3</v>
      </c>
      <c r="D60" s="241">
        <f>_xlfn.DAYS(About!$A$3,'Core Indicators'!AK60)</f>
        <v>3</v>
      </c>
      <c r="E60" s="241">
        <f>_xlfn.DAYS(About!$A$3,'Core Indicators'!AS60)</f>
        <v>3</v>
      </c>
      <c r="F60" s="241">
        <f>_xlfn.DAYS(About!$A$3,'Core Indicators'!BQ60)</f>
        <v>3</v>
      </c>
      <c r="G60" s="241">
        <f>_xlfn.DAYS(About!$A$3,'Core Indicators'!DM60)</f>
        <v>3</v>
      </c>
      <c r="H60" s="241">
        <f>_xlfn.DAYS(About!$A$3,'Core Indicators'!DU60)</f>
        <v>3</v>
      </c>
      <c r="I60" s="241">
        <f>_xlfn.DAYS(About!$A$3,'Core Indicators'!EC60)</f>
        <v>3</v>
      </c>
      <c r="J60" s="241">
        <f>_xlfn.DAYS(About!$A$3,'Core Indicators'!EK60)</f>
        <v>3</v>
      </c>
      <c r="K60" s="241">
        <f>_xlfn.DAYS(About!$A$3,'Core Indicators'!ES60)</f>
        <v>3</v>
      </c>
      <c r="L60" s="241">
        <f>_xlfn.DAYS(About!$A$3,'Core Indicators'!FI60)</f>
        <v>273</v>
      </c>
      <c r="M60" s="241">
        <f>_xlfn.DAYS(About!$A$3,'Core Indicators'!GG60)</f>
        <v>186</v>
      </c>
      <c r="N60" s="241">
        <f>_xlfn.DAYS(About!$A$3,'Core Indicators'!GO60)</f>
        <v>186</v>
      </c>
      <c r="O60" s="241">
        <f>_xlfn.DAYS(About!$A$3,'Core Indicators'!GW60)</f>
        <v>186</v>
      </c>
      <c r="P60" s="241">
        <f>_xlfn.DAYS(About!$A$3,'Core Indicators'!HE60)</f>
        <v>186</v>
      </c>
      <c r="Q60" s="241">
        <f>_xlfn.DAYS(About!$A$3,'Core Indicators'!HM60)</f>
        <v>186</v>
      </c>
      <c r="R60" s="241">
        <f>_xlfn.DAYS(About!$A$3,'Core Indicators'!HU60)</f>
        <v>186</v>
      </c>
      <c r="S60" s="241">
        <f>_xlfn.DAYS(About!$A$3,'Core Indicators'!IC60)</f>
        <v>186</v>
      </c>
      <c r="T60" s="241">
        <f>_xlfn.DAYS(About!$A$3,'Core Indicators'!IK60)</f>
        <v>186</v>
      </c>
      <c r="U60" s="241">
        <f>_xlfn.DAYS(About!$A$3,'Core Indicators'!IS60)</f>
        <v>186</v>
      </c>
      <c r="V60" s="241">
        <f t="shared" si="1"/>
        <v>48.3</v>
      </c>
    </row>
    <row r="61" spans="1:22" x14ac:dyDescent="0.25">
      <c r="A61" s="240" t="str">
        <f>Lists!C:C</f>
        <v>LBY002</v>
      </c>
      <c r="B61" s="241">
        <f>_xlfn.DAYS(About!$A$3,'Core Indicators'!U61)</f>
        <v>90</v>
      </c>
      <c r="C61" s="241">
        <f>_xlfn.DAYS(About!$A$3,'Core Indicators'!AC61)</f>
        <v>3</v>
      </c>
      <c r="D61" s="241">
        <f>_xlfn.DAYS(About!$A$3,'Core Indicators'!AK61)</f>
        <v>3</v>
      </c>
      <c r="E61" s="241">
        <f>_xlfn.DAYS(About!$A$3,'Core Indicators'!AS61)</f>
        <v>3</v>
      </c>
      <c r="F61" s="241">
        <f>_xlfn.DAYS(About!$A$3,'Core Indicators'!BQ61)</f>
        <v>3</v>
      </c>
      <c r="G61" s="241">
        <f>_xlfn.DAYS(About!$A$3,'Core Indicators'!DM61)</f>
        <v>3</v>
      </c>
      <c r="H61" s="241">
        <f>_xlfn.DAYS(About!$A$3,'Core Indicators'!DU61)</f>
        <v>3</v>
      </c>
      <c r="I61" s="241">
        <f>_xlfn.DAYS(About!$A$3,'Core Indicators'!EC61)</f>
        <v>3</v>
      </c>
      <c r="J61" s="241">
        <f>_xlfn.DAYS(About!$A$3,'Core Indicators'!EK61)</f>
        <v>3</v>
      </c>
      <c r="K61" s="241">
        <f>_xlfn.DAYS(About!$A$3,'Core Indicators'!ES61)</f>
        <v>3</v>
      </c>
      <c r="L61" s="241">
        <f>_xlfn.DAYS(About!$A$3,'Core Indicators'!FI61)</f>
        <v>273</v>
      </c>
      <c r="M61" s="241">
        <f>_xlfn.DAYS(About!$A$3,'Core Indicators'!GG61)</f>
        <v>186</v>
      </c>
      <c r="N61" s="241">
        <f>_xlfn.DAYS(About!$A$3,'Core Indicators'!GO61)</f>
        <v>186</v>
      </c>
      <c r="O61" s="241">
        <f>_xlfn.DAYS(About!$A$3,'Core Indicators'!GW61)</f>
        <v>186</v>
      </c>
      <c r="P61" s="241">
        <f>_xlfn.DAYS(About!$A$3,'Core Indicators'!HE61)</f>
        <v>186</v>
      </c>
      <c r="Q61" s="241">
        <f>_xlfn.DAYS(About!$A$3,'Core Indicators'!HM61)</f>
        <v>186</v>
      </c>
      <c r="R61" s="241">
        <f>_xlfn.DAYS(About!$A$3,'Core Indicators'!HU61)</f>
        <v>186</v>
      </c>
      <c r="S61" s="241">
        <f>_xlfn.DAYS(About!$A$3,'Core Indicators'!IC61)</f>
        <v>186</v>
      </c>
      <c r="T61" s="241">
        <f>_xlfn.DAYS(About!$A$3,'Core Indicators'!IK61)</f>
        <v>186</v>
      </c>
      <c r="U61" s="241">
        <f>_xlfn.DAYS(About!$A$3,'Core Indicators'!IS61)</f>
        <v>186</v>
      </c>
      <c r="V61" s="241">
        <f t="shared" si="1"/>
        <v>48.3</v>
      </c>
    </row>
    <row r="62" spans="1:22" x14ac:dyDescent="0.25">
      <c r="A62" s="240" t="str">
        <f>Lists!C:C</f>
        <v>LKA002</v>
      </c>
      <c r="B62" s="241">
        <f>_xlfn.DAYS(About!$A$3,'Core Indicators'!U62)</f>
        <v>314</v>
      </c>
      <c r="C62" s="241">
        <f>_xlfn.DAYS(About!$A$3,'Core Indicators'!AC62)</f>
        <v>157</v>
      </c>
      <c r="D62" s="241">
        <f>_xlfn.DAYS(About!$A$3,'Core Indicators'!AK62)</f>
        <v>157</v>
      </c>
      <c r="E62" s="241">
        <f>_xlfn.DAYS(About!$A$3,'Core Indicators'!AS62)</f>
        <v>314</v>
      </c>
      <c r="F62" s="241">
        <f>_xlfn.DAYS(About!$A$3,'Core Indicators'!BQ62)</f>
        <v>1</v>
      </c>
      <c r="G62" s="241">
        <f>_xlfn.DAYS(About!$A$3,'Core Indicators'!DM62)</f>
        <v>314</v>
      </c>
      <c r="H62" s="241">
        <f>_xlfn.DAYS(About!$A$3,'Core Indicators'!DU62)</f>
        <v>157</v>
      </c>
      <c r="I62" s="241">
        <f>_xlfn.DAYS(About!$A$3,'Core Indicators'!EC62)</f>
        <v>122</v>
      </c>
      <c r="J62" s="241">
        <f>_xlfn.DAYS(About!$A$3,'Core Indicators'!EK62)</f>
        <v>122</v>
      </c>
      <c r="K62" s="241">
        <f>_xlfn.DAYS(About!$A$3,'Core Indicators'!ES62)</f>
        <v>122</v>
      </c>
      <c r="L62" s="241">
        <f>_xlfn.DAYS(About!$A$3,'Core Indicators'!FI62)</f>
        <v>314</v>
      </c>
      <c r="M62" s="241">
        <f>_xlfn.DAYS(About!$A$3,'Core Indicators'!GG62)</f>
        <v>181</v>
      </c>
      <c r="N62" s="241">
        <f>_xlfn.DAYS(About!$A$3,'Core Indicators'!GO62)</f>
        <v>181</v>
      </c>
      <c r="O62" s="241">
        <f>_xlfn.DAYS(About!$A$3,'Core Indicators'!GW62)</f>
        <v>181</v>
      </c>
      <c r="P62" s="241">
        <f>_xlfn.DAYS(About!$A$3,'Core Indicators'!HE62)</f>
        <v>181</v>
      </c>
      <c r="Q62" s="241">
        <f>_xlfn.DAYS(About!$A$3,'Core Indicators'!HM62)</f>
        <v>181</v>
      </c>
      <c r="R62" s="241">
        <f>_xlfn.DAYS(About!$A$3,'Core Indicators'!HU62)</f>
        <v>181</v>
      </c>
      <c r="S62" s="241">
        <f>_xlfn.DAYS(About!$A$3,'Core Indicators'!IC62)</f>
        <v>181</v>
      </c>
      <c r="T62" s="241">
        <f>_xlfn.DAYS(About!$A$3,'Core Indicators'!IK62)</f>
        <v>181</v>
      </c>
      <c r="U62" s="241">
        <f>_xlfn.DAYS(About!$A$3,'Core Indicators'!IS62)</f>
        <v>181</v>
      </c>
      <c r="V62" s="241">
        <f t="shared" si="1"/>
        <v>180.4</v>
      </c>
    </row>
    <row r="63" spans="1:22" x14ac:dyDescent="0.25">
      <c r="A63" s="240" t="str">
        <f>Lists!C:C</f>
        <v>MAR002</v>
      </c>
      <c r="B63" s="241">
        <f>_xlfn.DAYS(About!$A$3,'Core Indicators'!U63)</f>
        <v>273</v>
      </c>
      <c r="C63" s="241">
        <f>_xlfn.DAYS(About!$A$3,'Core Indicators'!AC63)</f>
        <v>3</v>
      </c>
      <c r="D63" s="241">
        <f>_xlfn.DAYS(About!$A$3,'Core Indicators'!AK63)</f>
        <v>273</v>
      </c>
      <c r="E63" s="241">
        <f>_xlfn.DAYS(About!$A$3,'Core Indicators'!AS63)</f>
        <v>273</v>
      </c>
      <c r="F63" s="241">
        <f>_xlfn.DAYS(About!$A$3,'Core Indicators'!BQ63)</f>
        <v>3</v>
      </c>
      <c r="G63" s="241">
        <f>_xlfn.DAYS(About!$A$3,'Core Indicators'!DM63)</f>
        <v>3</v>
      </c>
      <c r="H63" s="241">
        <f>_xlfn.DAYS(About!$A$3,'Core Indicators'!DU63)</f>
        <v>273</v>
      </c>
      <c r="I63" s="241">
        <f>_xlfn.DAYS(About!$A$3,'Core Indicators'!EC63)</f>
        <v>273</v>
      </c>
      <c r="J63" s="241">
        <f>_xlfn.DAYS(About!$A$3,'Core Indicators'!EK63)</f>
        <v>273</v>
      </c>
      <c r="K63" s="241">
        <f>_xlfn.DAYS(About!$A$3,'Core Indicators'!ES63)</f>
        <v>273</v>
      </c>
      <c r="L63" s="241">
        <f>_xlfn.DAYS(About!$A$3,'Core Indicators'!FI63)</f>
        <v>273</v>
      </c>
      <c r="M63" s="241">
        <f>_xlfn.DAYS(About!$A$3,'Core Indicators'!GG63)</f>
        <v>188</v>
      </c>
      <c r="N63" s="241">
        <f>_xlfn.DAYS(About!$A$3,'Core Indicators'!GO63)</f>
        <v>188</v>
      </c>
      <c r="O63" s="241">
        <f>_xlfn.DAYS(About!$A$3,'Core Indicators'!GW63)</f>
        <v>188</v>
      </c>
      <c r="P63" s="241">
        <f>_xlfn.DAYS(About!$A$3,'Core Indicators'!HE63)</f>
        <v>188</v>
      </c>
      <c r="Q63" s="241">
        <f>_xlfn.DAYS(About!$A$3,'Core Indicators'!HM63)</f>
        <v>188</v>
      </c>
      <c r="R63" s="241">
        <f>_xlfn.DAYS(About!$A$3,'Core Indicators'!HU63)</f>
        <v>188</v>
      </c>
      <c r="S63" s="241">
        <f>_xlfn.DAYS(About!$A$3,'Core Indicators'!IC63)</f>
        <v>188</v>
      </c>
      <c r="T63" s="241">
        <f>_xlfn.DAYS(About!$A$3,'Core Indicators'!IK63)</f>
        <v>188</v>
      </c>
      <c r="U63" s="241">
        <f>_xlfn.DAYS(About!$A$3,'Core Indicators'!IS63)</f>
        <v>188</v>
      </c>
      <c r="V63" s="241">
        <f t="shared" si="1"/>
        <v>210.5</v>
      </c>
    </row>
    <row r="64" spans="1:22" x14ac:dyDescent="0.25">
      <c r="A64" s="240" t="str">
        <f>Lists!C:C</f>
        <v>MDA002</v>
      </c>
      <c r="B64" s="241">
        <f>_xlfn.DAYS(About!$A$3,'Core Indicators'!U64)</f>
        <v>46</v>
      </c>
      <c r="C64" s="241">
        <f>_xlfn.DAYS(About!$A$3,'Core Indicators'!AC64)</f>
        <v>4</v>
      </c>
      <c r="D64" s="241">
        <f>_xlfn.DAYS(About!$A$3,'Core Indicators'!AK64)</f>
        <v>4</v>
      </c>
      <c r="E64" s="241">
        <f>_xlfn.DAYS(About!$A$3,'Core Indicators'!AS64)</f>
        <v>4</v>
      </c>
      <c r="F64" s="241">
        <f>_xlfn.DAYS(About!$A$3,'Core Indicators'!BQ64)</f>
        <v>4</v>
      </c>
      <c r="G64" s="241">
        <f>_xlfn.DAYS(About!$A$3,'Core Indicators'!DM64)</f>
        <v>4</v>
      </c>
      <c r="H64" s="241">
        <f>_xlfn.DAYS(About!$A$3,'Core Indicators'!DU64)</f>
        <v>4</v>
      </c>
      <c r="I64" s="241">
        <f>_xlfn.DAYS(About!$A$3,'Core Indicators'!EC64)</f>
        <v>4</v>
      </c>
      <c r="J64" s="241">
        <f>_xlfn.DAYS(About!$A$3,'Core Indicators'!EK64)</f>
        <v>4</v>
      </c>
      <c r="K64" s="241">
        <f>_xlfn.DAYS(About!$A$3,'Core Indicators'!ES64)</f>
        <v>4</v>
      </c>
      <c r="L64" s="241">
        <f>_xlfn.DAYS(About!$A$3,'Core Indicators'!FI64)</f>
        <v>273</v>
      </c>
      <c r="M64" s="241">
        <f>_xlfn.DAYS(About!$A$3,'Core Indicators'!GG64)</f>
        <v>184</v>
      </c>
      <c r="N64" s="241">
        <f>_xlfn.DAYS(About!$A$3,'Core Indicators'!GO64)</f>
        <v>184</v>
      </c>
      <c r="O64" s="241">
        <f>_xlfn.DAYS(About!$A$3,'Core Indicators'!GW64)</f>
        <v>184</v>
      </c>
      <c r="P64" s="241">
        <f>_xlfn.DAYS(About!$A$3,'Core Indicators'!HE64)</f>
        <v>184</v>
      </c>
      <c r="Q64" s="241">
        <f>_xlfn.DAYS(About!$A$3,'Core Indicators'!HM64)</f>
        <v>184</v>
      </c>
      <c r="R64" s="241">
        <f>_xlfn.DAYS(About!$A$3,'Core Indicators'!HU64)</f>
        <v>184</v>
      </c>
      <c r="S64" s="241">
        <f>_xlfn.DAYS(About!$A$3,'Core Indicators'!IC64)</f>
        <v>184</v>
      </c>
      <c r="T64" s="241">
        <f>_xlfn.DAYS(About!$A$3,'Core Indicators'!IK64)</f>
        <v>184</v>
      </c>
      <c r="U64" s="241">
        <f>_xlfn.DAYS(About!$A$3,'Core Indicators'!IS64)</f>
        <v>184</v>
      </c>
      <c r="V64" s="241">
        <f t="shared" si="1"/>
        <v>48.9</v>
      </c>
    </row>
    <row r="65" spans="1:22" x14ac:dyDescent="0.25">
      <c r="A65" s="240" t="str">
        <f>Lists!C:C</f>
        <v>MDG001</v>
      </c>
      <c r="B65" s="241">
        <f>_xlfn.DAYS(About!$A$3,'Core Indicators'!U65)</f>
        <v>30</v>
      </c>
      <c r="C65" s="241">
        <f>_xlfn.DAYS(About!$A$3,'Core Indicators'!AC65)</f>
        <v>30</v>
      </c>
      <c r="D65" s="241">
        <f>_xlfn.DAYS(About!$A$3,'Core Indicators'!AK65)</f>
        <v>30</v>
      </c>
      <c r="E65" s="241">
        <f>_xlfn.DAYS(About!$A$3,'Core Indicators'!AS65)</f>
        <v>30</v>
      </c>
      <c r="F65" s="241">
        <f>_xlfn.DAYS(About!$A$3,'Core Indicators'!BQ65)</f>
        <v>30</v>
      </c>
      <c r="G65" s="241">
        <f>_xlfn.DAYS(About!$A$3,'Core Indicators'!DM65)</f>
        <v>30</v>
      </c>
      <c r="H65" s="241">
        <f>_xlfn.DAYS(About!$A$3,'Core Indicators'!DU65)</f>
        <v>30</v>
      </c>
      <c r="I65" s="241">
        <f>_xlfn.DAYS(About!$A$3,'Core Indicators'!EC65)</f>
        <v>30</v>
      </c>
      <c r="J65" s="241">
        <f>_xlfn.DAYS(About!$A$3,'Core Indicators'!EK65)</f>
        <v>30</v>
      </c>
      <c r="K65" s="241">
        <f>_xlfn.DAYS(About!$A$3,'Core Indicators'!ES65)</f>
        <v>30</v>
      </c>
      <c r="L65" s="241">
        <f>_xlfn.DAYS(About!$A$3,'Core Indicators'!FI65)</f>
        <v>30</v>
      </c>
      <c r="M65" s="241">
        <f>_xlfn.DAYS(About!$A$3,'Core Indicators'!GG65)</f>
        <v>30</v>
      </c>
      <c r="N65" s="241">
        <f>_xlfn.DAYS(About!$A$3,'Core Indicators'!GO65)</f>
        <v>30</v>
      </c>
      <c r="O65" s="241">
        <f>_xlfn.DAYS(About!$A$3,'Core Indicators'!GW65)</f>
        <v>30</v>
      </c>
      <c r="P65" s="241">
        <f>_xlfn.DAYS(About!$A$3,'Core Indicators'!HE65)</f>
        <v>30</v>
      </c>
      <c r="Q65" s="241">
        <f>_xlfn.DAYS(About!$A$3,'Core Indicators'!HM65)</f>
        <v>30</v>
      </c>
      <c r="R65" s="241">
        <f>_xlfn.DAYS(About!$A$3,'Core Indicators'!HU65)</f>
        <v>30</v>
      </c>
      <c r="S65" s="241">
        <f>_xlfn.DAYS(About!$A$3,'Core Indicators'!IC65)</f>
        <v>30</v>
      </c>
      <c r="T65" s="241">
        <f>_xlfn.DAYS(About!$A$3,'Core Indicators'!IK65)</f>
        <v>30</v>
      </c>
      <c r="U65" s="241">
        <f>_xlfn.DAYS(About!$A$3,'Core Indicators'!IS65)</f>
        <v>30</v>
      </c>
      <c r="V65" s="241">
        <f t="shared" si="1"/>
        <v>30</v>
      </c>
    </row>
    <row r="66" spans="1:22" x14ac:dyDescent="0.25">
      <c r="A66" s="240" t="str">
        <f>Lists!C:C</f>
        <v>MDG002</v>
      </c>
      <c r="B66" s="241">
        <f>_xlfn.DAYS(About!$A$3,'Core Indicators'!U66)</f>
        <v>81</v>
      </c>
      <c r="C66" s="241">
        <f>_xlfn.DAYS(About!$A$3,'Core Indicators'!AC66)</f>
        <v>33</v>
      </c>
      <c r="D66" s="241">
        <f>_xlfn.DAYS(About!$A$3,'Core Indicators'!AK66)</f>
        <v>33</v>
      </c>
      <c r="E66" s="241">
        <f>_xlfn.DAYS(About!$A$3,'Core Indicators'!AS66)</f>
        <v>33</v>
      </c>
      <c r="F66" s="241">
        <f>_xlfn.DAYS(About!$A$3,'Core Indicators'!BQ66)</f>
        <v>81</v>
      </c>
      <c r="G66" s="241">
        <f>_xlfn.DAYS(About!$A$3,'Core Indicators'!DM66)</f>
        <v>33</v>
      </c>
      <c r="H66" s="241">
        <f>_xlfn.DAYS(About!$A$3,'Core Indicators'!DU66)</f>
        <v>33</v>
      </c>
      <c r="I66" s="241">
        <f>_xlfn.DAYS(About!$A$3,'Core Indicators'!EC66)</f>
        <v>33</v>
      </c>
      <c r="J66" s="241">
        <f>_xlfn.DAYS(About!$A$3,'Core Indicators'!EK66)</f>
        <v>33</v>
      </c>
      <c r="K66" s="241">
        <f>_xlfn.DAYS(About!$A$3,'Core Indicators'!ES66)</f>
        <v>33</v>
      </c>
      <c r="L66" s="241">
        <f>_xlfn.DAYS(About!$A$3,'Core Indicators'!FI66)</f>
        <v>81</v>
      </c>
      <c r="M66" s="241">
        <f>_xlfn.DAYS(About!$A$3,'Core Indicators'!GG66)</f>
        <v>181</v>
      </c>
      <c r="N66" s="241">
        <f>_xlfn.DAYS(About!$A$3,'Core Indicators'!GO66)</f>
        <v>181</v>
      </c>
      <c r="O66" s="241">
        <f>_xlfn.DAYS(About!$A$3,'Core Indicators'!GW66)</f>
        <v>181</v>
      </c>
      <c r="P66" s="241">
        <f>_xlfn.DAYS(About!$A$3,'Core Indicators'!HE66)</f>
        <v>181</v>
      </c>
      <c r="Q66" s="241">
        <f>_xlfn.DAYS(About!$A$3,'Core Indicators'!HM66)</f>
        <v>181</v>
      </c>
      <c r="R66" s="241">
        <f>_xlfn.DAYS(About!$A$3,'Core Indicators'!HU66)</f>
        <v>181</v>
      </c>
      <c r="S66" s="241">
        <f>_xlfn.DAYS(About!$A$3,'Core Indicators'!IC66)</f>
        <v>181</v>
      </c>
      <c r="T66" s="241">
        <f>_xlfn.DAYS(About!$A$3,'Core Indicators'!IK66)</f>
        <v>181</v>
      </c>
      <c r="U66" s="241">
        <f>_xlfn.DAYS(About!$A$3,'Core Indicators'!IS66)</f>
        <v>181</v>
      </c>
      <c r="V66" s="241">
        <f t="shared" si="1"/>
        <v>57.4</v>
      </c>
    </row>
    <row r="67" spans="1:22" x14ac:dyDescent="0.25">
      <c r="A67" s="240" t="str">
        <f>Lists!C:C</f>
        <v>MDG007</v>
      </c>
      <c r="B67" s="241">
        <f>_xlfn.DAYS(About!$A$3,'Core Indicators'!U67)</f>
        <v>81</v>
      </c>
      <c r="C67" s="241">
        <f>_xlfn.DAYS(About!$A$3,'Core Indicators'!AC67)</f>
        <v>33</v>
      </c>
      <c r="D67" s="241">
        <f>_xlfn.DAYS(About!$A$3,'Core Indicators'!AK67)</f>
        <v>33</v>
      </c>
      <c r="E67" s="241">
        <f>_xlfn.DAYS(About!$A$3,'Core Indicators'!AS67)</f>
        <v>33</v>
      </c>
      <c r="F67" s="241">
        <f>_xlfn.DAYS(About!$A$3,'Core Indicators'!BQ67)</f>
        <v>81</v>
      </c>
      <c r="G67" s="241">
        <f>_xlfn.DAYS(About!$A$3,'Core Indicators'!DM67)</f>
        <v>33</v>
      </c>
      <c r="H67" s="241">
        <f>_xlfn.DAYS(About!$A$3,'Core Indicators'!DU67)</f>
        <v>33</v>
      </c>
      <c r="I67" s="241">
        <f>_xlfn.DAYS(About!$A$3,'Core Indicators'!EC67)</f>
        <v>33</v>
      </c>
      <c r="J67" s="241">
        <f>_xlfn.DAYS(About!$A$3,'Core Indicators'!EK67)</f>
        <v>81</v>
      </c>
      <c r="K67" s="241">
        <f>_xlfn.DAYS(About!$A$3,'Core Indicators'!ES67)</f>
        <v>81</v>
      </c>
      <c r="L67" s="241">
        <f>_xlfn.DAYS(About!$A$3,'Core Indicators'!FI67)</f>
        <v>81</v>
      </c>
      <c r="M67" s="241">
        <f>_xlfn.DAYS(About!$A$3,'Core Indicators'!GG67)</f>
        <v>81</v>
      </c>
      <c r="N67" s="241">
        <f>_xlfn.DAYS(About!$A$3,'Core Indicators'!GO67)</f>
        <v>81</v>
      </c>
      <c r="O67" s="241">
        <f>_xlfn.DAYS(About!$A$3,'Core Indicators'!GW67)</f>
        <v>81</v>
      </c>
      <c r="P67" s="241">
        <f>_xlfn.DAYS(About!$A$3,'Core Indicators'!HE67)</f>
        <v>81</v>
      </c>
      <c r="Q67" s="241">
        <f>_xlfn.DAYS(About!$A$3,'Core Indicators'!HM67)</f>
        <v>81</v>
      </c>
      <c r="R67" s="241">
        <f>_xlfn.DAYS(About!$A$3,'Core Indicators'!HU67)</f>
        <v>81</v>
      </c>
      <c r="S67" s="241">
        <f>_xlfn.DAYS(About!$A$3,'Core Indicators'!IC67)</f>
        <v>81</v>
      </c>
      <c r="T67" s="241">
        <f>_xlfn.DAYS(About!$A$3,'Core Indicators'!IK67)</f>
        <v>81</v>
      </c>
      <c r="U67" s="241">
        <f>_xlfn.DAYS(About!$A$3,'Core Indicators'!IS67)</f>
        <v>81</v>
      </c>
      <c r="V67" s="241">
        <f t="shared" ref="V67:V98" si="2">AVERAGE(D67:M67)</f>
        <v>57</v>
      </c>
    </row>
    <row r="68" spans="1:22" x14ac:dyDescent="0.25">
      <c r="A68" s="240" t="str">
        <f>Lists!C:C</f>
        <v>MDG008</v>
      </c>
      <c r="B68" s="241">
        <f>_xlfn.DAYS(About!$A$3,'Core Indicators'!U68)</f>
        <v>30</v>
      </c>
      <c r="C68" s="241">
        <f>_xlfn.DAYS(About!$A$3,'Core Indicators'!AC68)</f>
        <v>30</v>
      </c>
      <c r="D68" s="241">
        <f>_xlfn.DAYS(About!$A$3,'Core Indicators'!AK68)</f>
        <v>30</v>
      </c>
      <c r="E68" s="241">
        <f>_xlfn.DAYS(About!$A$3,'Core Indicators'!AS68)</f>
        <v>30</v>
      </c>
      <c r="F68" s="241">
        <f>_xlfn.DAYS(About!$A$3,'Core Indicators'!BQ68)</f>
        <v>30</v>
      </c>
      <c r="G68" s="241">
        <f>_xlfn.DAYS(About!$A$3,'Core Indicators'!DM68)</f>
        <v>30</v>
      </c>
      <c r="H68" s="241">
        <f>_xlfn.DAYS(About!$A$3,'Core Indicators'!DU68)</f>
        <v>30</v>
      </c>
      <c r="I68" s="241">
        <f>_xlfn.DAYS(About!$A$3,'Core Indicators'!EC68)</f>
        <v>30</v>
      </c>
      <c r="J68" s="241">
        <f>_xlfn.DAYS(About!$A$3,'Core Indicators'!EK68)</f>
        <v>30</v>
      </c>
      <c r="K68" s="241">
        <f>_xlfn.DAYS(About!$A$3,'Core Indicators'!ES68)</f>
        <v>30</v>
      </c>
      <c r="L68" s="241">
        <f>_xlfn.DAYS(About!$A$3,'Core Indicators'!FI68)</f>
        <v>30</v>
      </c>
      <c r="M68" s="241">
        <f>_xlfn.DAYS(About!$A$3,'Core Indicators'!GG68)</f>
        <v>30</v>
      </c>
      <c r="N68" s="241">
        <f>_xlfn.DAYS(About!$A$3,'Core Indicators'!GO68)</f>
        <v>30</v>
      </c>
      <c r="O68" s="241">
        <f>_xlfn.DAYS(About!$A$3,'Core Indicators'!GW68)</f>
        <v>30</v>
      </c>
      <c r="P68" s="241">
        <f>_xlfn.DAYS(About!$A$3,'Core Indicators'!HE68)</f>
        <v>30</v>
      </c>
      <c r="Q68" s="241">
        <f>_xlfn.DAYS(About!$A$3,'Core Indicators'!HM68)</f>
        <v>30</v>
      </c>
      <c r="R68" s="241">
        <f>_xlfn.DAYS(About!$A$3,'Core Indicators'!HU68)</f>
        <v>30</v>
      </c>
      <c r="S68" s="241">
        <f>_xlfn.DAYS(About!$A$3,'Core Indicators'!IC68)</f>
        <v>30</v>
      </c>
      <c r="T68" s="241">
        <f>_xlfn.DAYS(About!$A$3,'Core Indicators'!IK68)</f>
        <v>30</v>
      </c>
      <c r="U68" s="241">
        <f>_xlfn.DAYS(About!$A$3,'Core Indicators'!IS68)</f>
        <v>30</v>
      </c>
      <c r="V68" s="241">
        <f t="shared" si="2"/>
        <v>30</v>
      </c>
    </row>
    <row r="69" spans="1:22" x14ac:dyDescent="0.25">
      <c r="A69" s="240" t="str">
        <f>Lists!C:C</f>
        <v>MEX001</v>
      </c>
      <c r="B69" s="241">
        <f>_xlfn.DAYS(About!$A$3,'Core Indicators'!U69)</f>
        <v>33</v>
      </c>
      <c r="C69" s="241">
        <f>_xlfn.DAYS(About!$A$3,'Core Indicators'!AC69)</f>
        <v>33</v>
      </c>
      <c r="D69" s="241">
        <f>_xlfn.DAYS(About!$A$3,'Core Indicators'!AK69)</f>
        <v>33</v>
      </c>
      <c r="E69" s="241">
        <f>_xlfn.DAYS(About!$A$3,'Core Indicators'!AS69)</f>
        <v>33</v>
      </c>
      <c r="F69" s="241">
        <f>_xlfn.DAYS(About!$A$3,'Core Indicators'!BQ69)</f>
        <v>33</v>
      </c>
      <c r="G69" s="241">
        <f>_xlfn.DAYS(About!$A$3,'Core Indicators'!DM69)</f>
        <v>33</v>
      </c>
      <c r="H69" s="241">
        <f>_xlfn.DAYS(About!$A$3,'Core Indicators'!DU69)</f>
        <v>33</v>
      </c>
      <c r="I69" s="241">
        <f>_xlfn.DAYS(About!$A$3,'Core Indicators'!EC69)</f>
        <v>33</v>
      </c>
      <c r="J69" s="241">
        <f>_xlfn.DAYS(About!$A$3,'Core Indicators'!EK69)</f>
        <v>33</v>
      </c>
      <c r="K69" s="241">
        <f>_xlfn.DAYS(About!$A$3,'Core Indicators'!ES69)</f>
        <v>33</v>
      </c>
      <c r="L69" s="241">
        <f>_xlfn.DAYS(About!$A$3,'Core Indicators'!FI69)</f>
        <v>33</v>
      </c>
      <c r="M69" s="241">
        <f>_xlfn.DAYS(About!$A$3,'Core Indicators'!GG69)</f>
        <v>183</v>
      </c>
      <c r="N69" s="241">
        <f>_xlfn.DAYS(About!$A$3,'Core Indicators'!GO69)</f>
        <v>183</v>
      </c>
      <c r="O69" s="241">
        <f>_xlfn.DAYS(About!$A$3,'Core Indicators'!GW69)</f>
        <v>183</v>
      </c>
      <c r="P69" s="241">
        <f>_xlfn.DAYS(About!$A$3,'Core Indicators'!HE69)</f>
        <v>183</v>
      </c>
      <c r="Q69" s="241">
        <f>_xlfn.DAYS(About!$A$3,'Core Indicators'!HM69)</f>
        <v>183</v>
      </c>
      <c r="R69" s="241">
        <f>_xlfn.DAYS(About!$A$3,'Core Indicators'!HU69)</f>
        <v>183</v>
      </c>
      <c r="S69" s="241">
        <f>_xlfn.DAYS(About!$A$3,'Core Indicators'!IC69)</f>
        <v>183</v>
      </c>
      <c r="T69" s="241">
        <f>_xlfn.DAYS(About!$A$3,'Core Indicators'!IK69)</f>
        <v>183</v>
      </c>
      <c r="U69" s="241">
        <f>_xlfn.DAYS(About!$A$3,'Core Indicators'!IS69)</f>
        <v>183</v>
      </c>
      <c r="V69" s="241">
        <f t="shared" si="2"/>
        <v>48</v>
      </c>
    </row>
    <row r="70" spans="1:22" x14ac:dyDescent="0.25">
      <c r="A70" s="240" t="str">
        <f>Lists!C:C</f>
        <v>MEX002</v>
      </c>
      <c r="B70" s="241">
        <f>_xlfn.DAYS(About!$A$3,'Core Indicators'!U70)</f>
        <v>33</v>
      </c>
      <c r="C70" s="241">
        <f>_xlfn.DAYS(About!$A$3,'Core Indicators'!AC70)</f>
        <v>33</v>
      </c>
      <c r="D70" s="241">
        <f>_xlfn.DAYS(About!$A$3,'Core Indicators'!AK70)</f>
        <v>33</v>
      </c>
      <c r="E70" s="241">
        <f>_xlfn.DAYS(About!$A$3,'Core Indicators'!AS70)</f>
        <v>33</v>
      </c>
      <c r="F70" s="241">
        <f>_xlfn.DAYS(About!$A$3,'Core Indicators'!BQ70)</f>
        <v>33</v>
      </c>
      <c r="G70" s="241">
        <f>_xlfn.DAYS(About!$A$3,'Core Indicators'!DM70)</f>
        <v>33</v>
      </c>
      <c r="H70" s="241">
        <f>_xlfn.DAYS(About!$A$3,'Core Indicators'!DU70)</f>
        <v>33</v>
      </c>
      <c r="I70" s="241">
        <f>_xlfn.DAYS(About!$A$3,'Core Indicators'!EC70)</f>
        <v>33</v>
      </c>
      <c r="J70" s="241">
        <f>_xlfn.DAYS(About!$A$3,'Core Indicators'!EK70)</f>
        <v>33</v>
      </c>
      <c r="K70" s="241">
        <f>_xlfn.DAYS(About!$A$3,'Core Indicators'!ES70)</f>
        <v>33</v>
      </c>
      <c r="L70" s="241">
        <f>_xlfn.DAYS(About!$A$3,'Core Indicators'!FI70)</f>
        <v>33</v>
      </c>
      <c r="M70" s="241">
        <f>_xlfn.DAYS(About!$A$3,'Core Indicators'!GG70)</f>
        <v>183</v>
      </c>
      <c r="N70" s="241">
        <f>_xlfn.DAYS(About!$A$3,'Core Indicators'!GO70)</f>
        <v>183</v>
      </c>
      <c r="O70" s="241">
        <f>_xlfn.DAYS(About!$A$3,'Core Indicators'!GW70)</f>
        <v>183</v>
      </c>
      <c r="P70" s="241">
        <f>_xlfn.DAYS(About!$A$3,'Core Indicators'!HE70)</f>
        <v>183</v>
      </c>
      <c r="Q70" s="241">
        <f>_xlfn.DAYS(About!$A$3,'Core Indicators'!HM70)</f>
        <v>183</v>
      </c>
      <c r="R70" s="241">
        <f>_xlfn.DAYS(About!$A$3,'Core Indicators'!HU70)</f>
        <v>183</v>
      </c>
      <c r="S70" s="241">
        <f>_xlfn.DAYS(About!$A$3,'Core Indicators'!IC70)</f>
        <v>183</v>
      </c>
      <c r="T70" s="241">
        <f>_xlfn.DAYS(About!$A$3,'Core Indicators'!IK70)</f>
        <v>183</v>
      </c>
      <c r="U70" s="241">
        <f>_xlfn.DAYS(About!$A$3,'Core Indicators'!IS70)</f>
        <v>183</v>
      </c>
      <c r="V70" s="241">
        <f t="shared" si="2"/>
        <v>48</v>
      </c>
    </row>
    <row r="71" spans="1:22" x14ac:dyDescent="0.25">
      <c r="A71" s="240" t="str">
        <f>Lists!C:C</f>
        <v>MEX003</v>
      </c>
      <c r="B71" s="241">
        <f>_xlfn.DAYS(About!$A$3,'Core Indicators'!U71)</f>
        <v>33</v>
      </c>
      <c r="C71" s="241">
        <f>_xlfn.DAYS(About!$A$3,'Core Indicators'!AC71)</f>
        <v>33</v>
      </c>
      <c r="D71" s="241">
        <f>_xlfn.DAYS(About!$A$3,'Core Indicators'!AK71)</f>
        <v>33</v>
      </c>
      <c r="E71" s="241">
        <f>_xlfn.DAYS(About!$A$3,'Core Indicators'!AS71)</f>
        <v>33</v>
      </c>
      <c r="F71" s="241">
        <f>_xlfn.DAYS(About!$A$3,'Core Indicators'!BQ71)</f>
        <v>33</v>
      </c>
      <c r="G71" s="241">
        <f>_xlfn.DAYS(About!$A$3,'Core Indicators'!DM71)</f>
        <v>33</v>
      </c>
      <c r="H71" s="241">
        <f>_xlfn.DAYS(About!$A$3,'Core Indicators'!DU71)</f>
        <v>33</v>
      </c>
      <c r="I71" s="241">
        <f>_xlfn.DAYS(About!$A$3,'Core Indicators'!EC71)</f>
        <v>33</v>
      </c>
      <c r="J71" s="241">
        <f>_xlfn.DAYS(About!$A$3,'Core Indicators'!EK71)</f>
        <v>33</v>
      </c>
      <c r="K71" s="241">
        <f>_xlfn.DAYS(About!$A$3,'Core Indicators'!ES71)</f>
        <v>33</v>
      </c>
      <c r="L71" s="241">
        <f>_xlfn.DAYS(About!$A$3,'Core Indicators'!FI71)</f>
        <v>33</v>
      </c>
      <c r="M71" s="241">
        <f>_xlfn.DAYS(About!$A$3,'Core Indicators'!GG71)</f>
        <v>183</v>
      </c>
      <c r="N71" s="241">
        <f>_xlfn.DAYS(About!$A$3,'Core Indicators'!GO71)</f>
        <v>183</v>
      </c>
      <c r="O71" s="241">
        <f>_xlfn.DAYS(About!$A$3,'Core Indicators'!GW71)</f>
        <v>183</v>
      </c>
      <c r="P71" s="241">
        <f>_xlfn.DAYS(About!$A$3,'Core Indicators'!HE71)</f>
        <v>183</v>
      </c>
      <c r="Q71" s="241">
        <f>_xlfn.DAYS(About!$A$3,'Core Indicators'!HM71)</f>
        <v>183</v>
      </c>
      <c r="R71" s="241">
        <f>_xlfn.DAYS(About!$A$3,'Core Indicators'!HU71)</f>
        <v>183</v>
      </c>
      <c r="S71" s="241">
        <f>_xlfn.DAYS(About!$A$3,'Core Indicators'!IC71)</f>
        <v>183</v>
      </c>
      <c r="T71" s="241">
        <f>_xlfn.DAYS(About!$A$3,'Core Indicators'!IK71)</f>
        <v>183</v>
      </c>
      <c r="U71" s="241">
        <f>_xlfn.DAYS(About!$A$3,'Core Indicators'!IS71)</f>
        <v>183</v>
      </c>
      <c r="V71" s="241">
        <f t="shared" si="2"/>
        <v>48</v>
      </c>
    </row>
    <row r="72" spans="1:22" x14ac:dyDescent="0.25">
      <c r="A72" s="240" t="str">
        <f>Lists!C:C</f>
        <v>MLI001</v>
      </c>
      <c r="B72" s="241">
        <f>_xlfn.DAYS(About!$A$3,'Core Indicators'!U72)</f>
        <v>242</v>
      </c>
      <c r="C72" s="241">
        <f>_xlfn.DAYS(About!$A$3,'Core Indicators'!AC72)</f>
        <v>93</v>
      </c>
      <c r="D72" s="241">
        <f>_xlfn.DAYS(About!$A$3,'Core Indicators'!AK72)</f>
        <v>93</v>
      </c>
      <c r="E72" s="241">
        <f>_xlfn.DAYS(About!$A$3,'Core Indicators'!AS72)</f>
        <v>3</v>
      </c>
      <c r="F72" s="241">
        <f>_xlfn.DAYS(About!$A$3,'Core Indicators'!BQ72)</f>
        <v>3</v>
      </c>
      <c r="G72" s="241">
        <f>_xlfn.DAYS(About!$A$3,'Core Indicators'!DM72)</f>
        <v>93</v>
      </c>
      <c r="H72" s="241">
        <f>_xlfn.DAYS(About!$A$3,'Core Indicators'!DU72)</f>
        <v>93</v>
      </c>
      <c r="I72" s="241">
        <f>_xlfn.DAYS(About!$A$3,'Core Indicators'!EC72)</f>
        <v>93</v>
      </c>
      <c r="J72" s="241">
        <f>_xlfn.DAYS(About!$A$3,'Core Indicators'!EK72)</f>
        <v>93</v>
      </c>
      <c r="K72" s="241">
        <f>_xlfn.DAYS(About!$A$3,'Core Indicators'!ES72)</f>
        <v>93</v>
      </c>
      <c r="L72" s="241">
        <f>_xlfn.DAYS(About!$A$3,'Core Indicators'!FI72)</f>
        <v>3</v>
      </c>
      <c r="M72" s="241">
        <f>_xlfn.DAYS(About!$A$3,'Core Indicators'!GG72)</f>
        <v>183</v>
      </c>
      <c r="N72" s="241">
        <f>_xlfn.DAYS(About!$A$3,'Core Indicators'!GO72)</f>
        <v>183</v>
      </c>
      <c r="O72" s="241">
        <f>_xlfn.DAYS(About!$A$3,'Core Indicators'!GW72)</f>
        <v>183</v>
      </c>
      <c r="P72" s="241">
        <f>_xlfn.DAYS(About!$A$3,'Core Indicators'!HE72)</f>
        <v>183</v>
      </c>
      <c r="Q72" s="241">
        <f>_xlfn.DAYS(About!$A$3,'Core Indicators'!HM72)</f>
        <v>183</v>
      </c>
      <c r="R72" s="241">
        <f>_xlfn.DAYS(About!$A$3,'Core Indicators'!HU72)</f>
        <v>183</v>
      </c>
      <c r="S72" s="241">
        <f>_xlfn.DAYS(About!$A$3,'Core Indicators'!IC72)</f>
        <v>183</v>
      </c>
      <c r="T72" s="241">
        <f>_xlfn.DAYS(About!$A$3,'Core Indicators'!IK72)</f>
        <v>183</v>
      </c>
      <c r="U72" s="241">
        <f>_xlfn.DAYS(About!$A$3,'Core Indicators'!IS72)</f>
        <v>183</v>
      </c>
      <c r="V72" s="241">
        <f t="shared" si="2"/>
        <v>75</v>
      </c>
    </row>
    <row r="73" spans="1:22" x14ac:dyDescent="0.25">
      <c r="A73" s="240" t="str">
        <f>Lists!C:C</f>
        <v>MMR001</v>
      </c>
      <c r="B73" s="241">
        <f>_xlfn.DAYS(About!$A$3,'Core Indicators'!U73)</f>
        <v>90</v>
      </c>
      <c r="C73" s="241">
        <f>_xlfn.DAYS(About!$A$3,'Core Indicators'!AC73)</f>
        <v>90</v>
      </c>
      <c r="D73" s="241">
        <f>_xlfn.DAYS(About!$A$3,'Core Indicators'!AK73)</f>
        <v>90</v>
      </c>
      <c r="E73" s="241">
        <f>_xlfn.DAYS(About!$A$3,'Core Indicators'!AS73)</f>
        <v>3</v>
      </c>
      <c r="F73" s="241">
        <f>_xlfn.DAYS(About!$A$3,'Core Indicators'!BQ73)</f>
        <v>3</v>
      </c>
      <c r="G73" s="241">
        <f>_xlfn.DAYS(About!$A$3,'Core Indicators'!DM73)</f>
        <v>90</v>
      </c>
      <c r="H73" s="241">
        <f>_xlfn.DAYS(About!$A$3,'Core Indicators'!DU73)</f>
        <v>90</v>
      </c>
      <c r="I73" s="241">
        <f>_xlfn.DAYS(About!$A$3,'Core Indicators'!EC73)</f>
        <v>90</v>
      </c>
      <c r="J73" s="241">
        <f>_xlfn.DAYS(About!$A$3,'Core Indicators'!EK73)</f>
        <v>90</v>
      </c>
      <c r="K73" s="241">
        <f>_xlfn.DAYS(About!$A$3,'Core Indicators'!ES73)</f>
        <v>90</v>
      </c>
      <c r="L73" s="241">
        <f>_xlfn.DAYS(About!$A$3,'Core Indicators'!FI73)</f>
        <v>818</v>
      </c>
      <c r="M73" s="241">
        <f>_xlfn.DAYS(About!$A$3,'Core Indicators'!GG73)</f>
        <v>181</v>
      </c>
      <c r="N73" s="241">
        <f>_xlfn.DAYS(About!$A$3,'Core Indicators'!GO73)</f>
        <v>181</v>
      </c>
      <c r="O73" s="241">
        <f>_xlfn.DAYS(About!$A$3,'Core Indicators'!GW73)</f>
        <v>181</v>
      </c>
      <c r="P73" s="241">
        <f>_xlfn.DAYS(About!$A$3,'Core Indicators'!HE73)</f>
        <v>181</v>
      </c>
      <c r="Q73" s="241">
        <f>_xlfn.DAYS(About!$A$3,'Core Indicators'!HM73)</f>
        <v>181</v>
      </c>
      <c r="R73" s="241">
        <f>_xlfn.DAYS(About!$A$3,'Core Indicators'!HU73)</f>
        <v>181</v>
      </c>
      <c r="S73" s="241">
        <f>_xlfn.DAYS(About!$A$3,'Core Indicators'!IC73)</f>
        <v>181</v>
      </c>
      <c r="T73" s="241">
        <f>_xlfn.DAYS(About!$A$3,'Core Indicators'!IK73)</f>
        <v>181</v>
      </c>
      <c r="U73" s="241">
        <f>_xlfn.DAYS(About!$A$3,'Core Indicators'!IS73)</f>
        <v>181</v>
      </c>
      <c r="V73" s="241">
        <f t="shared" si="2"/>
        <v>154.5</v>
      </c>
    </row>
    <row r="74" spans="1:22" x14ac:dyDescent="0.25">
      <c r="A74" s="240" t="str">
        <f>Lists!C:C</f>
        <v>MMR002</v>
      </c>
      <c r="B74" s="241">
        <f>_xlfn.DAYS(About!$A$3,'Core Indicators'!U74)</f>
        <v>90</v>
      </c>
      <c r="C74" s="241">
        <f>_xlfn.DAYS(About!$A$3,'Core Indicators'!AC74)</f>
        <v>90</v>
      </c>
      <c r="D74" s="241">
        <f>_xlfn.DAYS(About!$A$3,'Core Indicators'!AK74)</f>
        <v>90</v>
      </c>
      <c r="E74" s="241">
        <f>_xlfn.DAYS(About!$A$3,'Core Indicators'!AS74)</f>
        <v>3</v>
      </c>
      <c r="F74" s="241">
        <f>_xlfn.DAYS(About!$A$3,'Core Indicators'!BQ74)</f>
        <v>3</v>
      </c>
      <c r="G74" s="241">
        <f>_xlfn.DAYS(About!$A$3,'Core Indicators'!DM74)</f>
        <v>90</v>
      </c>
      <c r="H74" s="241">
        <f>_xlfn.DAYS(About!$A$3,'Core Indicators'!DU74)</f>
        <v>90</v>
      </c>
      <c r="I74" s="241">
        <f>_xlfn.DAYS(About!$A$3,'Core Indicators'!EC74)</f>
        <v>90</v>
      </c>
      <c r="J74" s="241">
        <f>_xlfn.DAYS(About!$A$3,'Core Indicators'!EK74)</f>
        <v>90</v>
      </c>
      <c r="K74" s="241">
        <f>_xlfn.DAYS(About!$A$3,'Core Indicators'!ES74)</f>
        <v>462</v>
      </c>
      <c r="L74" s="241">
        <f>_xlfn.DAYS(About!$A$3,'Core Indicators'!FI74)</f>
        <v>818</v>
      </c>
      <c r="M74" s="241">
        <f>_xlfn.DAYS(About!$A$3,'Core Indicators'!GG74)</f>
        <v>181</v>
      </c>
      <c r="N74" s="241">
        <f>_xlfn.DAYS(About!$A$3,'Core Indicators'!GO74)</f>
        <v>181</v>
      </c>
      <c r="O74" s="241">
        <f>_xlfn.DAYS(About!$A$3,'Core Indicators'!GW74)</f>
        <v>181</v>
      </c>
      <c r="P74" s="241">
        <f>_xlfn.DAYS(About!$A$3,'Core Indicators'!HE74)</f>
        <v>181</v>
      </c>
      <c r="Q74" s="241">
        <f>_xlfn.DAYS(About!$A$3,'Core Indicators'!HM74)</f>
        <v>181</v>
      </c>
      <c r="R74" s="241">
        <f>_xlfn.DAYS(About!$A$3,'Core Indicators'!HU74)</f>
        <v>181</v>
      </c>
      <c r="S74" s="241">
        <f>_xlfn.DAYS(About!$A$3,'Core Indicators'!IC74)</f>
        <v>181</v>
      </c>
      <c r="T74" s="241">
        <f>_xlfn.DAYS(About!$A$3,'Core Indicators'!IK74)</f>
        <v>181</v>
      </c>
      <c r="U74" s="241">
        <f>_xlfn.DAYS(About!$A$3,'Core Indicators'!IS74)</f>
        <v>181</v>
      </c>
      <c r="V74" s="241">
        <f t="shared" si="2"/>
        <v>191.7</v>
      </c>
    </row>
    <row r="75" spans="1:22" x14ac:dyDescent="0.25">
      <c r="A75" s="240" t="str">
        <f>Lists!C:C</f>
        <v>MMR003</v>
      </c>
      <c r="B75" s="241">
        <f>_xlfn.DAYS(About!$A$3,'Core Indicators'!U75)</f>
        <v>90</v>
      </c>
      <c r="C75" s="241">
        <f>_xlfn.DAYS(About!$A$3,'Core Indicators'!AC75)</f>
        <v>90</v>
      </c>
      <c r="D75" s="241">
        <f>_xlfn.DAYS(About!$A$3,'Core Indicators'!AK75)</f>
        <v>90</v>
      </c>
      <c r="E75" s="241">
        <f>_xlfn.DAYS(About!$A$3,'Core Indicators'!AS75)</f>
        <v>3</v>
      </c>
      <c r="F75" s="241">
        <f>_xlfn.DAYS(About!$A$3,'Core Indicators'!BQ75)</f>
        <v>3</v>
      </c>
      <c r="G75" s="241">
        <f>_xlfn.DAYS(About!$A$3,'Core Indicators'!DM75)</f>
        <v>90</v>
      </c>
      <c r="H75" s="241">
        <f>_xlfn.DAYS(About!$A$3,'Core Indicators'!DU75)</f>
        <v>90</v>
      </c>
      <c r="I75" s="241">
        <f>_xlfn.DAYS(About!$A$3,'Core Indicators'!EC75)</f>
        <v>90</v>
      </c>
      <c r="J75" s="241">
        <f>_xlfn.DAYS(About!$A$3,'Core Indicators'!EK75)</f>
        <v>90</v>
      </c>
      <c r="K75" s="241">
        <f>_xlfn.DAYS(About!$A$3,'Core Indicators'!ES75)</f>
        <v>90</v>
      </c>
      <c r="L75" s="241">
        <f>_xlfn.DAYS(About!$A$3,'Core Indicators'!FI75)</f>
        <v>818</v>
      </c>
      <c r="M75" s="241">
        <f>_xlfn.DAYS(About!$A$3,'Core Indicators'!GG75)</f>
        <v>181</v>
      </c>
      <c r="N75" s="241">
        <f>_xlfn.DAYS(About!$A$3,'Core Indicators'!GO75)</f>
        <v>181</v>
      </c>
      <c r="O75" s="241">
        <f>_xlfn.DAYS(About!$A$3,'Core Indicators'!GW75)</f>
        <v>181</v>
      </c>
      <c r="P75" s="241">
        <f>_xlfn.DAYS(About!$A$3,'Core Indicators'!HE75)</f>
        <v>181</v>
      </c>
      <c r="Q75" s="241">
        <f>_xlfn.DAYS(About!$A$3,'Core Indicators'!HM75)</f>
        <v>181</v>
      </c>
      <c r="R75" s="241">
        <f>_xlfn.DAYS(About!$A$3,'Core Indicators'!HU75)</f>
        <v>181</v>
      </c>
      <c r="S75" s="241">
        <f>_xlfn.DAYS(About!$A$3,'Core Indicators'!IC75)</f>
        <v>181</v>
      </c>
      <c r="T75" s="241">
        <f>_xlfn.DAYS(About!$A$3,'Core Indicators'!IK75)</f>
        <v>181</v>
      </c>
      <c r="U75" s="241">
        <f>_xlfn.DAYS(About!$A$3,'Core Indicators'!IS75)</f>
        <v>181</v>
      </c>
      <c r="V75" s="241">
        <f t="shared" si="2"/>
        <v>154.5</v>
      </c>
    </row>
    <row r="76" spans="1:22" x14ac:dyDescent="0.25">
      <c r="A76" s="240" t="str">
        <f>Lists!C:C</f>
        <v>MMR004</v>
      </c>
      <c r="B76" s="241">
        <f>_xlfn.DAYS(About!$A$3,'Core Indicators'!U76)</f>
        <v>90</v>
      </c>
      <c r="C76" s="241">
        <f>_xlfn.DAYS(About!$A$3,'Core Indicators'!AC76)</f>
        <v>90</v>
      </c>
      <c r="D76" s="241">
        <f>_xlfn.DAYS(About!$A$3,'Core Indicators'!AK76)</f>
        <v>90</v>
      </c>
      <c r="E76" s="241">
        <f>_xlfn.DAYS(About!$A$3,'Core Indicators'!AS76)</f>
        <v>3</v>
      </c>
      <c r="F76" s="241">
        <f>_xlfn.DAYS(About!$A$3,'Core Indicators'!BQ76)</f>
        <v>3</v>
      </c>
      <c r="G76" s="241">
        <f>_xlfn.DAYS(About!$A$3,'Core Indicators'!DM76)</f>
        <v>90</v>
      </c>
      <c r="H76" s="241">
        <f>_xlfn.DAYS(About!$A$3,'Core Indicators'!DU76)</f>
        <v>90</v>
      </c>
      <c r="I76" s="241">
        <f>_xlfn.DAYS(About!$A$3,'Core Indicators'!EC76)</f>
        <v>90</v>
      </c>
      <c r="J76" s="241">
        <f>_xlfn.DAYS(About!$A$3,'Core Indicators'!EK76)</f>
        <v>90</v>
      </c>
      <c r="K76" s="241">
        <f>_xlfn.DAYS(About!$A$3,'Core Indicators'!ES76)</f>
        <v>90</v>
      </c>
      <c r="L76" s="241">
        <f>_xlfn.DAYS(About!$A$3,'Core Indicators'!FI76)</f>
        <v>676</v>
      </c>
      <c r="M76" s="241">
        <f>_xlfn.DAYS(About!$A$3,'Core Indicators'!GG76)</f>
        <v>181</v>
      </c>
      <c r="N76" s="241">
        <f>_xlfn.DAYS(About!$A$3,'Core Indicators'!GO76)</f>
        <v>181</v>
      </c>
      <c r="O76" s="241">
        <f>_xlfn.DAYS(About!$A$3,'Core Indicators'!GW76)</f>
        <v>181</v>
      </c>
      <c r="P76" s="241">
        <f>_xlfn.DAYS(About!$A$3,'Core Indicators'!HE76)</f>
        <v>181</v>
      </c>
      <c r="Q76" s="241">
        <f>_xlfn.DAYS(About!$A$3,'Core Indicators'!HM76)</f>
        <v>181</v>
      </c>
      <c r="R76" s="241">
        <f>_xlfn.DAYS(About!$A$3,'Core Indicators'!HU76)</f>
        <v>181</v>
      </c>
      <c r="S76" s="241">
        <f>_xlfn.DAYS(About!$A$3,'Core Indicators'!IC76)</f>
        <v>181</v>
      </c>
      <c r="T76" s="241">
        <f>_xlfn.DAYS(About!$A$3,'Core Indicators'!IK76)</f>
        <v>181</v>
      </c>
      <c r="U76" s="241">
        <f>_xlfn.DAYS(About!$A$3,'Core Indicators'!IS76)</f>
        <v>181</v>
      </c>
      <c r="V76" s="241">
        <f t="shared" si="2"/>
        <v>140.30000000000001</v>
      </c>
    </row>
    <row r="77" spans="1:22" x14ac:dyDescent="0.25">
      <c r="A77" s="240" t="str">
        <f>Lists!C:C</f>
        <v>MNG002</v>
      </c>
      <c r="B77" s="241">
        <f>_xlfn.DAYS(About!$A$3,'Core Indicators'!U77)</f>
        <v>27</v>
      </c>
      <c r="C77" s="241">
        <f>_xlfn.DAYS(About!$A$3,'Core Indicators'!AC77)</f>
        <v>27</v>
      </c>
      <c r="D77" s="241">
        <f>_xlfn.DAYS(About!$A$3,'Core Indicators'!AK77)</f>
        <v>27</v>
      </c>
      <c r="E77" s="241">
        <f>_xlfn.DAYS(About!$A$3,'Core Indicators'!AS77)</f>
        <v>27</v>
      </c>
      <c r="F77" s="241">
        <f>_xlfn.DAYS(About!$A$3,'Core Indicators'!BQ77)</f>
        <v>27</v>
      </c>
      <c r="G77" s="241">
        <f>_xlfn.DAYS(About!$A$3,'Core Indicators'!DM77)</f>
        <v>27</v>
      </c>
      <c r="H77" s="241">
        <f>_xlfn.DAYS(About!$A$3,'Core Indicators'!DU77)</f>
        <v>27</v>
      </c>
      <c r="I77" s="241">
        <f>_xlfn.DAYS(About!$A$3,'Core Indicators'!EC77)</f>
        <v>27</v>
      </c>
      <c r="J77" s="241">
        <f>_xlfn.DAYS(About!$A$3,'Core Indicators'!EK77)</f>
        <v>27</v>
      </c>
      <c r="K77" s="241">
        <f>_xlfn.DAYS(About!$A$3,'Core Indicators'!ES77)</f>
        <v>27</v>
      </c>
      <c r="L77" s="241">
        <f>_xlfn.DAYS(About!$A$3,'Core Indicators'!FI77)</f>
        <v>27</v>
      </c>
      <c r="M77" s="241">
        <f>_xlfn.DAYS(About!$A$3,'Core Indicators'!GG77)</f>
        <v>27</v>
      </c>
      <c r="N77" s="241">
        <f>_xlfn.DAYS(About!$A$3,'Core Indicators'!GO77)</f>
        <v>27</v>
      </c>
      <c r="O77" s="241">
        <f>_xlfn.DAYS(About!$A$3,'Core Indicators'!GW77)</f>
        <v>27</v>
      </c>
      <c r="P77" s="241">
        <f>_xlfn.DAYS(About!$A$3,'Core Indicators'!HE77)</f>
        <v>27</v>
      </c>
      <c r="Q77" s="241">
        <f>_xlfn.DAYS(About!$A$3,'Core Indicators'!HM77)</f>
        <v>27</v>
      </c>
      <c r="R77" s="241">
        <f>_xlfn.DAYS(About!$A$3,'Core Indicators'!HU77)</f>
        <v>27</v>
      </c>
      <c r="S77" s="241">
        <f>_xlfn.DAYS(About!$A$3,'Core Indicators'!IC77)</f>
        <v>27</v>
      </c>
      <c r="T77" s="241">
        <f>_xlfn.DAYS(About!$A$3,'Core Indicators'!IK77)</f>
        <v>27</v>
      </c>
      <c r="U77" s="241">
        <f>_xlfn.DAYS(About!$A$3,'Core Indicators'!IS77)</f>
        <v>27</v>
      </c>
      <c r="V77" s="241">
        <f t="shared" si="2"/>
        <v>27</v>
      </c>
    </row>
    <row r="78" spans="1:22" x14ac:dyDescent="0.25">
      <c r="A78" s="240" t="str">
        <f>Lists!C:C</f>
        <v>MOZ001</v>
      </c>
      <c r="B78" s="241">
        <f>_xlfn.DAYS(About!$A$3,'Core Indicators'!U78)</f>
        <v>1</v>
      </c>
      <c r="C78" s="241">
        <f>_xlfn.DAYS(About!$A$3,'Core Indicators'!AC78)</f>
        <v>0</v>
      </c>
      <c r="D78" s="241">
        <f>_xlfn.DAYS(About!$A$3,'Core Indicators'!AK78)</f>
        <v>0</v>
      </c>
      <c r="E78" s="241">
        <f>_xlfn.DAYS(About!$A$3,'Core Indicators'!AS78)</f>
        <v>0</v>
      </c>
      <c r="F78" s="241">
        <f>_xlfn.DAYS(About!$A$3,'Core Indicators'!BQ78)</f>
        <v>0</v>
      </c>
      <c r="G78" s="241">
        <f>_xlfn.DAYS(About!$A$3,'Core Indicators'!DM78)</f>
        <v>0</v>
      </c>
      <c r="H78" s="241">
        <f>_xlfn.DAYS(About!$A$3,'Core Indicators'!DU78)</f>
        <v>0</v>
      </c>
      <c r="I78" s="241">
        <f>_xlfn.DAYS(About!$A$3,'Core Indicators'!EC78)</f>
        <v>0</v>
      </c>
      <c r="J78" s="241">
        <f>_xlfn.DAYS(About!$A$3,'Core Indicators'!EK78)</f>
        <v>0</v>
      </c>
      <c r="K78" s="241">
        <f>_xlfn.DAYS(About!$A$3,'Core Indicators'!ES78)</f>
        <v>0</v>
      </c>
      <c r="L78" s="241">
        <f>_xlfn.DAYS(About!$A$3,'Core Indicators'!FI78)</f>
        <v>1</v>
      </c>
      <c r="M78" s="241">
        <f>_xlfn.DAYS(About!$A$3,'Core Indicators'!GG78)</f>
        <v>30</v>
      </c>
      <c r="N78" s="241">
        <f>_xlfn.DAYS(About!$A$3,'Core Indicators'!GO78)</f>
        <v>30</v>
      </c>
      <c r="O78" s="241">
        <f>_xlfn.DAYS(About!$A$3,'Core Indicators'!GW78)</f>
        <v>30</v>
      </c>
      <c r="P78" s="241">
        <f>_xlfn.DAYS(About!$A$3,'Core Indicators'!HE78)</f>
        <v>30</v>
      </c>
      <c r="Q78" s="241">
        <f>_xlfn.DAYS(About!$A$3,'Core Indicators'!HM78)</f>
        <v>30</v>
      </c>
      <c r="R78" s="241">
        <f>_xlfn.DAYS(About!$A$3,'Core Indicators'!HU78)</f>
        <v>30</v>
      </c>
      <c r="S78" s="241">
        <f>_xlfn.DAYS(About!$A$3,'Core Indicators'!IC78)</f>
        <v>30</v>
      </c>
      <c r="T78" s="241">
        <f>_xlfn.DAYS(About!$A$3,'Core Indicators'!IK78)</f>
        <v>30</v>
      </c>
      <c r="U78" s="241">
        <f>_xlfn.DAYS(About!$A$3,'Core Indicators'!IS78)</f>
        <v>30</v>
      </c>
      <c r="V78" s="241">
        <f t="shared" si="2"/>
        <v>3.1</v>
      </c>
    </row>
    <row r="79" spans="1:22" x14ac:dyDescent="0.25">
      <c r="A79" s="240" t="str">
        <f>Lists!C:C</f>
        <v>MOZ004</v>
      </c>
      <c r="B79" s="241">
        <f>_xlfn.DAYS(About!$A$3,'Core Indicators'!U79)</f>
        <v>66</v>
      </c>
      <c r="C79" s="241">
        <f>_xlfn.DAYS(About!$A$3,'Core Indicators'!AC79)</f>
        <v>66</v>
      </c>
      <c r="D79" s="241">
        <f>_xlfn.DAYS(About!$A$3,'Core Indicators'!AK79)</f>
        <v>66</v>
      </c>
      <c r="E79" s="241">
        <f>_xlfn.DAYS(About!$A$3,'Core Indicators'!AS79)</f>
        <v>0</v>
      </c>
      <c r="F79" s="241">
        <f>_xlfn.DAYS(About!$A$3,'Core Indicators'!BQ79)</f>
        <v>0</v>
      </c>
      <c r="G79" s="241">
        <f>_xlfn.DAYS(About!$A$3,'Core Indicators'!DM79)</f>
        <v>66</v>
      </c>
      <c r="H79" s="241">
        <f>_xlfn.DAYS(About!$A$3,'Core Indicators'!DU79)</f>
        <v>66</v>
      </c>
      <c r="I79" s="241">
        <f>_xlfn.DAYS(About!$A$3,'Core Indicators'!EC79)</f>
        <v>66</v>
      </c>
      <c r="J79" s="241">
        <f>_xlfn.DAYS(About!$A$3,'Core Indicators'!EK79)</f>
        <v>66</v>
      </c>
      <c r="K79" s="241">
        <f>_xlfn.DAYS(About!$A$3,'Core Indicators'!ES79)</f>
        <v>66</v>
      </c>
      <c r="L79" s="241">
        <f>_xlfn.DAYS(About!$A$3,'Core Indicators'!FI79)</f>
        <v>654</v>
      </c>
      <c r="M79" s="241">
        <f>_xlfn.DAYS(About!$A$3,'Core Indicators'!GG79)</f>
        <v>186</v>
      </c>
      <c r="N79" s="241">
        <f>_xlfn.DAYS(About!$A$3,'Core Indicators'!GO79)</f>
        <v>186</v>
      </c>
      <c r="O79" s="241">
        <f>_xlfn.DAYS(About!$A$3,'Core Indicators'!GW79)</f>
        <v>186</v>
      </c>
      <c r="P79" s="241">
        <f>_xlfn.DAYS(About!$A$3,'Core Indicators'!HE79)</f>
        <v>186</v>
      </c>
      <c r="Q79" s="241">
        <f>_xlfn.DAYS(About!$A$3,'Core Indicators'!HM79)</f>
        <v>186</v>
      </c>
      <c r="R79" s="241">
        <f>_xlfn.DAYS(About!$A$3,'Core Indicators'!HU79)</f>
        <v>186</v>
      </c>
      <c r="S79" s="241">
        <f>_xlfn.DAYS(About!$A$3,'Core Indicators'!IC79)</f>
        <v>186</v>
      </c>
      <c r="T79" s="241">
        <f>_xlfn.DAYS(About!$A$3,'Core Indicators'!IK79)</f>
        <v>186</v>
      </c>
      <c r="U79" s="241">
        <f>_xlfn.DAYS(About!$A$3,'Core Indicators'!IS79)</f>
        <v>186</v>
      </c>
      <c r="V79" s="241">
        <f t="shared" si="2"/>
        <v>123.6</v>
      </c>
    </row>
    <row r="80" spans="1:22" x14ac:dyDescent="0.25">
      <c r="A80" s="240" t="str">
        <f>Lists!C:C</f>
        <v>MOZ009</v>
      </c>
      <c r="B80" s="241">
        <f>_xlfn.DAYS(About!$A$3,'Core Indicators'!U80)</f>
        <v>66</v>
      </c>
      <c r="C80" s="241">
        <f>_xlfn.DAYS(About!$A$3,'Core Indicators'!AC80)</f>
        <v>66</v>
      </c>
      <c r="D80" s="241">
        <f>_xlfn.DAYS(About!$A$3,'Core Indicators'!AK80)</f>
        <v>66</v>
      </c>
      <c r="E80" s="241">
        <f>_xlfn.DAYS(About!$A$3,'Core Indicators'!AS80)</f>
        <v>66</v>
      </c>
      <c r="F80" s="241">
        <f>_xlfn.DAYS(About!$A$3,'Core Indicators'!BQ80)</f>
        <v>66</v>
      </c>
      <c r="G80" s="241">
        <f>_xlfn.DAYS(About!$A$3,'Core Indicators'!DM80)</f>
        <v>66</v>
      </c>
      <c r="H80" s="241">
        <f>_xlfn.DAYS(About!$A$3,'Core Indicators'!DU80)</f>
        <v>66</v>
      </c>
      <c r="I80" s="241">
        <f>_xlfn.DAYS(About!$A$3,'Core Indicators'!EC80)</f>
        <v>66</v>
      </c>
      <c r="J80" s="241">
        <f>_xlfn.DAYS(About!$A$3,'Core Indicators'!EK80)</f>
        <v>66</v>
      </c>
      <c r="K80" s="241">
        <f>_xlfn.DAYS(About!$A$3,'Core Indicators'!ES80)</f>
        <v>66</v>
      </c>
      <c r="L80" s="241">
        <f>_xlfn.DAYS(About!$A$3,'Core Indicators'!FI80)</f>
        <v>66</v>
      </c>
      <c r="M80" s="241">
        <f>_xlfn.DAYS(About!$A$3,'Core Indicators'!GG80)</f>
        <v>66</v>
      </c>
      <c r="N80" s="241">
        <f>_xlfn.DAYS(About!$A$3,'Core Indicators'!GO80)</f>
        <v>66</v>
      </c>
      <c r="O80" s="241">
        <f>_xlfn.DAYS(About!$A$3,'Core Indicators'!GW80)</f>
        <v>66</v>
      </c>
      <c r="P80" s="241">
        <f>_xlfn.DAYS(About!$A$3,'Core Indicators'!HE80)</f>
        <v>66</v>
      </c>
      <c r="Q80" s="241">
        <f>_xlfn.DAYS(About!$A$3,'Core Indicators'!HM80)</f>
        <v>66</v>
      </c>
      <c r="R80" s="241">
        <f>_xlfn.DAYS(About!$A$3,'Core Indicators'!HU80)</f>
        <v>66</v>
      </c>
      <c r="S80" s="241">
        <f>_xlfn.DAYS(About!$A$3,'Core Indicators'!IC80)</f>
        <v>66</v>
      </c>
      <c r="T80" s="241">
        <f>_xlfn.DAYS(About!$A$3,'Core Indicators'!IK80)</f>
        <v>66</v>
      </c>
      <c r="U80" s="241">
        <f>_xlfn.DAYS(About!$A$3,'Core Indicators'!IS80)</f>
        <v>66</v>
      </c>
      <c r="V80" s="241">
        <f t="shared" si="2"/>
        <v>66</v>
      </c>
    </row>
    <row r="81" spans="1:22" x14ac:dyDescent="0.25">
      <c r="A81" s="240" t="str">
        <f>Lists!C:C</f>
        <v>MOZ010</v>
      </c>
      <c r="B81" s="241">
        <f>_xlfn.DAYS(About!$A$3,'Core Indicators'!U81)</f>
        <v>1</v>
      </c>
      <c r="C81" s="241">
        <f>_xlfn.DAYS(About!$A$3,'Core Indicators'!AC81)</f>
        <v>0</v>
      </c>
      <c r="D81" s="241">
        <f>_xlfn.DAYS(About!$A$3,'Core Indicators'!AK81)</f>
        <v>0</v>
      </c>
      <c r="E81" s="241">
        <f>_xlfn.DAYS(About!$A$3,'Core Indicators'!AS81)</f>
        <v>0</v>
      </c>
      <c r="F81" s="241">
        <f>_xlfn.DAYS(About!$A$3,'Core Indicators'!BQ81)</f>
        <v>0</v>
      </c>
      <c r="G81" s="241">
        <f>_xlfn.DAYS(About!$A$3,'Core Indicators'!DM81)</f>
        <v>0</v>
      </c>
      <c r="H81" s="241">
        <f>_xlfn.DAYS(About!$A$3,'Core Indicators'!DU81)</f>
        <v>0</v>
      </c>
      <c r="I81" s="241">
        <f>_xlfn.DAYS(About!$A$3,'Core Indicators'!EC81)</f>
        <v>0</v>
      </c>
      <c r="J81" s="241">
        <f>_xlfn.DAYS(About!$A$3,'Core Indicators'!EK81)</f>
        <v>0</v>
      </c>
      <c r="K81" s="241">
        <f>_xlfn.DAYS(About!$A$3,'Core Indicators'!ES81)</f>
        <v>0</v>
      </c>
      <c r="L81" s="241">
        <f>_xlfn.DAYS(About!$A$3,'Core Indicators'!FI81)</f>
        <v>1</v>
      </c>
      <c r="M81" s="241">
        <f>_xlfn.DAYS(About!$A$3,'Core Indicators'!GG81)</f>
        <v>30</v>
      </c>
      <c r="N81" s="241">
        <f>_xlfn.DAYS(About!$A$3,'Core Indicators'!GO81)</f>
        <v>30</v>
      </c>
      <c r="O81" s="241">
        <f>_xlfn.DAYS(About!$A$3,'Core Indicators'!GW81)</f>
        <v>30</v>
      </c>
      <c r="P81" s="241">
        <f>_xlfn.DAYS(About!$A$3,'Core Indicators'!HE81)</f>
        <v>30</v>
      </c>
      <c r="Q81" s="241">
        <f>_xlfn.DAYS(About!$A$3,'Core Indicators'!HM81)</f>
        <v>30</v>
      </c>
      <c r="R81" s="241">
        <f>_xlfn.DAYS(About!$A$3,'Core Indicators'!HU81)</f>
        <v>30</v>
      </c>
      <c r="S81" s="241">
        <f>_xlfn.DAYS(About!$A$3,'Core Indicators'!IC81)</f>
        <v>30</v>
      </c>
      <c r="T81" s="241">
        <f>_xlfn.DAYS(About!$A$3,'Core Indicators'!IK81)</f>
        <v>30</v>
      </c>
      <c r="U81" s="241">
        <f>_xlfn.DAYS(About!$A$3,'Core Indicators'!IS81)</f>
        <v>30</v>
      </c>
      <c r="V81" s="241">
        <f t="shared" si="2"/>
        <v>3.1</v>
      </c>
    </row>
    <row r="82" spans="1:22" x14ac:dyDescent="0.25">
      <c r="A82" s="240" t="str">
        <f>Lists!C:C</f>
        <v>MRT002</v>
      </c>
      <c r="B82" s="241">
        <f>_xlfn.DAYS(About!$A$3,'Core Indicators'!U82)</f>
        <v>0</v>
      </c>
      <c r="C82" s="241">
        <f>_xlfn.DAYS(About!$A$3,'Core Indicators'!AC82)</f>
        <v>0</v>
      </c>
      <c r="D82" s="241">
        <f>_xlfn.DAYS(About!$A$3,'Core Indicators'!AK82)</f>
        <v>0</v>
      </c>
      <c r="E82" s="241">
        <f>_xlfn.DAYS(About!$A$3,'Core Indicators'!AS82)</f>
        <v>0</v>
      </c>
      <c r="F82" s="241">
        <f>_xlfn.DAYS(About!$A$3,'Core Indicators'!BQ82)</f>
        <v>0</v>
      </c>
      <c r="G82" s="241">
        <f>_xlfn.DAYS(About!$A$3,'Core Indicators'!DM82)</f>
        <v>0</v>
      </c>
      <c r="H82" s="241">
        <f>_xlfn.DAYS(About!$A$3,'Core Indicators'!DU82)</f>
        <v>0</v>
      </c>
      <c r="I82" s="241">
        <f>_xlfn.DAYS(About!$A$3,'Core Indicators'!EC82)</f>
        <v>0</v>
      </c>
      <c r="J82" s="241">
        <f>_xlfn.DAYS(About!$A$3,'Core Indicators'!EK82)</f>
        <v>0</v>
      </c>
      <c r="K82" s="241">
        <f>_xlfn.DAYS(About!$A$3,'Core Indicators'!ES82)</f>
        <v>0</v>
      </c>
      <c r="L82" s="241">
        <f>_xlfn.DAYS(About!$A$3,'Core Indicators'!FI82)</f>
        <v>0</v>
      </c>
      <c r="M82" s="241">
        <f>_xlfn.DAYS(About!$A$3,'Core Indicators'!GG82)</f>
        <v>186</v>
      </c>
      <c r="N82" s="241">
        <f>_xlfn.DAYS(About!$A$3,'Core Indicators'!GO82)</f>
        <v>186</v>
      </c>
      <c r="O82" s="241">
        <f>_xlfn.DAYS(About!$A$3,'Core Indicators'!GW82)</f>
        <v>186</v>
      </c>
      <c r="P82" s="241">
        <f>_xlfn.DAYS(About!$A$3,'Core Indicators'!HE82)</f>
        <v>186</v>
      </c>
      <c r="Q82" s="241">
        <f>_xlfn.DAYS(About!$A$3,'Core Indicators'!HM82)</f>
        <v>186</v>
      </c>
      <c r="R82" s="241">
        <f>_xlfn.DAYS(About!$A$3,'Core Indicators'!HU82)</f>
        <v>186</v>
      </c>
      <c r="S82" s="241">
        <f>_xlfn.DAYS(About!$A$3,'Core Indicators'!IC82)</f>
        <v>186</v>
      </c>
      <c r="T82" s="241">
        <f>_xlfn.DAYS(About!$A$3,'Core Indicators'!IK82)</f>
        <v>186</v>
      </c>
      <c r="U82" s="241">
        <f>_xlfn.DAYS(About!$A$3,'Core Indicators'!IS82)</f>
        <v>186</v>
      </c>
      <c r="V82" s="241">
        <f t="shared" si="2"/>
        <v>18.600000000000001</v>
      </c>
    </row>
    <row r="83" spans="1:22" x14ac:dyDescent="0.25">
      <c r="A83" s="240" t="str">
        <f>Lists!C:C</f>
        <v>MRT003</v>
      </c>
      <c r="B83" s="241">
        <f>_xlfn.DAYS(About!$A$3,'Core Indicators'!U83)</f>
        <v>944</v>
      </c>
      <c r="C83" s="241">
        <f>_xlfn.DAYS(About!$A$3,'Core Indicators'!AC83)</f>
        <v>108</v>
      </c>
      <c r="D83" s="241">
        <f>_xlfn.DAYS(About!$A$3,'Core Indicators'!AK83)</f>
        <v>108</v>
      </c>
      <c r="E83" s="241">
        <f>_xlfn.DAYS(About!$A$3,'Core Indicators'!AS83)</f>
        <v>977</v>
      </c>
      <c r="F83" s="241">
        <f>_xlfn.DAYS(About!$A$3,'Core Indicators'!BQ83)</f>
        <v>0</v>
      </c>
      <c r="G83" s="241">
        <f>_xlfn.DAYS(About!$A$3,'Core Indicators'!DM83)</f>
        <v>108</v>
      </c>
      <c r="H83" s="241">
        <f>_xlfn.DAYS(About!$A$3,'Core Indicators'!DU83)</f>
        <v>108</v>
      </c>
      <c r="I83" s="241">
        <f>_xlfn.DAYS(About!$A$3,'Core Indicators'!EC83)</f>
        <v>108</v>
      </c>
      <c r="J83" s="241">
        <f>_xlfn.DAYS(About!$A$3,'Core Indicators'!EK83)</f>
        <v>108</v>
      </c>
      <c r="K83" s="241">
        <f>_xlfn.DAYS(About!$A$3,'Core Indicators'!ES83)</f>
        <v>108</v>
      </c>
      <c r="L83" s="241">
        <f>_xlfn.DAYS(About!$A$3,'Core Indicators'!FI83)</f>
        <v>108</v>
      </c>
      <c r="M83" s="241">
        <f>_xlfn.DAYS(About!$A$3,'Core Indicators'!GG83)</f>
        <v>186</v>
      </c>
      <c r="N83" s="241">
        <f>_xlfn.DAYS(About!$A$3,'Core Indicators'!GO83)</f>
        <v>186</v>
      </c>
      <c r="O83" s="241">
        <f>_xlfn.DAYS(About!$A$3,'Core Indicators'!GW83)</f>
        <v>186</v>
      </c>
      <c r="P83" s="241">
        <f>_xlfn.DAYS(About!$A$3,'Core Indicators'!HE83)</f>
        <v>186</v>
      </c>
      <c r="Q83" s="241">
        <f>_xlfn.DAYS(About!$A$3,'Core Indicators'!HM83)</f>
        <v>186</v>
      </c>
      <c r="R83" s="241">
        <f>_xlfn.DAYS(About!$A$3,'Core Indicators'!HU83)</f>
        <v>186</v>
      </c>
      <c r="S83" s="241">
        <f>_xlfn.DAYS(About!$A$3,'Core Indicators'!IC83)</f>
        <v>186</v>
      </c>
      <c r="T83" s="241">
        <f>_xlfn.DAYS(About!$A$3,'Core Indicators'!IK83)</f>
        <v>186</v>
      </c>
      <c r="U83" s="241">
        <f>_xlfn.DAYS(About!$A$3,'Core Indicators'!IS83)</f>
        <v>186</v>
      </c>
      <c r="V83" s="241">
        <f t="shared" si="2"/>
        <v>191.9</v>
      </c>
    </row>
    <row r="84" spans="1:22" x14ac:dyDescent="0.25">
      <c r="A84" s="240" t="str">
        <f>Lists!C:C</f>
        <v>MWI002</v>
      </c>
      <c r="B84" s="241">
        <f>_xlfn.DAYS(About!$A$3,'Core Indicators'!U84)</f>
        <v>30</v>
      </c>
      <c r="C84" s="241">
        <f>_xlfn.DAYS(About!$A$3,'Core Indicators'!AC84)</f>
        <v>2</v>
      </c>
      <c r="D84" s="241">
        <f>_xlfn.DAYS(About!$A$3,'Core Indicators'!AK84)</f>
        <v>2</v>
      </c>
      <c r="E84" s="241">
        <f>_xlfn.DAYS(About!$A$3,'Core Indicators'!AS84)</f>
        <v>2</v>
      </c>
      <c r="F84" s="241">
        <f>_xlfn.DAYS(About!$A$3,'Core Indicators'!BQ84)</f>
        <v>2</v>
      </c>
      <c r="G84" s="241">
        <f>_xlfn.DAYS(About!$A$3,'Core Indicators'!DM84)</f>
        <v>2</v>
      </c>
      <c r="H84" s="241">
        <f>_xlfn.DAYS(About!$A$3,'Core Indicators'!DU84)</f>
        <v>2</v>
      </c>
      <c r="I84" s="241">
        <f>_xlfn.DAYS(About!$A$3,'Core Indicators'!EC84)</f>
        <v>2</v>
      </c>
      <c r="J84" s="241">
        <f>_xlfn.DAYS(About!$A$3,'Core Indicators'!EK84)</f>
        <v>2</v>
      </c>
      <c r="K84" s="241">
        <f>_xlfn.DAYS(About!$A$3,'Core Indicators'!ES84)</f>
        <v>2</v>
      </c>
      <c r="L84" s="241">
        <f>_xlfn.DAYS(About!$A$3,'Core Indicators'!FI84)</f>
        <v>2</v>
      </c>
      <c r="M84" s="241">
        <f>_xlfn.DAYS(About!$A$3,'Core Indicators'!GG84)</f>
        <v>30</v>
      </c>
      <c r="N84" s="241">
        <f>_xlfn.DAYS(About!$A$3,'Core Indicators'!GO84)</f>
        <v>30</v>
      </c>
      <c r="O84" s="241">
        <f>_xlfn.DAYS(About!$A$3,'Core Indicators'!GW84)</f>
        <v>30</v>
      </c>
      <c r="P84" s="241">
        <f>_xlfn.DAYS(About!$A$3,'Core Indicators'!HE84)</f>
        <v>30</v>
      </c>
      <c r="Q84" s="241">
        <f>_xlfn.DAYS(About!$A$3,'Core Indicators'!HM84)</f>
        <v>30</v>
      </c>
      <c r="R84" s="241">
        <f>_xlfn.DAYS(About!$A$3,'Core Indicators'!HU84)</f>
        <v>30</v>
      </c>
      <c r="S84" s="241">
        <f>_xlfn.DAYS(About!$A$3,'Core Indicators'!IC84)</f>
        <v>30</v>
      </c>
      <c r="T84" s="241">
        <f>_xlfn.DAYS(About!$A$3,'Core Indicators'!IK84)</f>
        <v>30</v>
      </c>
      <c r="U84" s="241">
        <f>_xlfn.DAYS(About!$A$3,'Core Indicators'!IS84)</f>
        <v>30</v>
      </c>
      <c r="V84" s="241">
        <f t="shared" si="2"/>
        <v>4.8</v>
      </c>
    </row>
    <row r="85" spans="1:22" x14ac:dyDescent="0.25">
      <c r="A85" s="240" t="str">
        <f>Lists!C:C</f>
        <v>MWI005</v>
      </c>
      <c r="B85" s="241">
        <f>_xlfn.DAYS(About!$A$3,'Core Indicators'!U85)</f>
        <v>2</v>
      </c>
      <c r="C85" s="241">
        <f>_xlfn.DAYS(About!$A$3,'Core Indicators'!AC85)</f>
        <v>2</v>
      </c>
      <c r="D85" s="241">
        <f>_xlfn.DAYS(About!$A$3,'Core Indicators'!AK85)</f>
        <v>2</v>
      </c>
      <c r="E85" s="241">
        <f>_xlfn.DAYS(About!$A$3,'Core Indicators'!AS85)</f>
        <v>2</v>
      </c>
      <c r="F85" s="241">
        <f>_xlfn.DAYS(About!$A$3,'Core Indicators'!BQ85)</f>
        <v>2</v>
      </c>
      <c r="G85" s="241">
        <f>_xlfn.DAYS(About!$A$3,'Core Indicators'!DM85)</f>
        <v>2</v>
      </c>
      <c r="H85" s="241">
        <f>_xlfn.DAYS(About!$A$3,'Core Indicators'!DU85)</f>
        <v>2</v>
      </c>
      <c r="I85" s="241">
        <f>_xlfn.DAYS(About!$A$3,'Core Indicators'!EC85)</f>
        <v>2</v>
      </c>
      <c r="J85" s="241">
        <f>_xlfn.DAYS(About!$A$3,'Core Indicators'!EK85)</f>
        <v>2</v>
      </c>
      <c r="K85" s="241">
        <f>_xlfn.DAYS(About!$A$3,'Core Indicators'!ES85)</f>
        <v>2</v>
      </c>
      <c r="L85" s="241">
        <f>_xlfn.DAYS(About!$A$3,'Core Indicators'!FI85)</f>
        <v>2</v>
      </c>
      <c r="M85" s="241">
        <f>_xlfn.DAYS(About!$A$3,'Core Indicators'!GG85)</f>
        <v>30</v>
      </c>
      <c r="N85" s="241">
        <f>_xlfn.DAYS(About!$A$3,'Core Indicators'!GO85)</f>
        <v>30</v>
      </c>
      <c r="O85" s="241">
        <f>_xlfn.DAYS(About!$A$3,'Core Indicators'!GW85)</f>
        <v>30</v>
      </c>
      <c r="P85" s="241">
        <f>_xlfn.DAYS(About!$A$3,'Core Indicators'!HE85)</f>
        <v>30</v>
      </c>
      <c r="Q85" s="241">
        <f>_xlfn.DAYS(About!$A$3,'Core Indicators'!HM85)</f>
        <v>30</v>
      </c>
      <c r="R85" s="241">
        <f>_xlfn.DAYS(About!$A$3,'Core Indicators'!HU85)</f>
        <v>30</v>
      </c>
      <c r="S85" s="241">
        <f>_xlfn.DAYS(About!$A$3,'Core Indicators'!IC85)</f>
        <v>30</v>
      </c>
      <c r="T85" s="241">
        <f>_xlfn.DAYS(About!$A$3,'Core Indicators'!IK85)</f>
        <v>30</v>
      </c>
      <c r="U85" s="241">
        <f>_xlfn.DAYS(About!$A$3,'Core Indicators'!IS85)</f>
        <v>30</v>
      </c>
      <c r="V85" s="241">
        <f t="shared" si="2"/>
        <v>4.8</v>
      </c>
    </row>
    <row r="86" spans="1:22" x14ac:dyDescent="0.25">
      <c r="A86" s="240" t="str">
        <f>Lists!C:C</f>
        <v>MYS001</v>
      </c>
      <c r="B86" s="241">
        <f>_xlfn.DAYS(About!$A$3,'Core Indicators'!U86)</f>
        <v>334</v>
      </c>
      <c r="C86" s="241">
        <f>_xlfn.DAYS(About!$A$3,'Core Indicators'!AC86)</f>
        <v>334</v>
      </c>
      <c r="D86" s="241">
        <f>_xlfn.DAYS(About!$A$3,'Core Indicators'!AK86)</f>
        <v>334</v>
      </c>
      <c r="E86" s="241">
        <f>_xlfn.DAYS(About!$A$3,'Core Indicators'!AS86)</f>
        <v>3</v>
      </c>
      <c r="F86" s="241">
        <f>_xlfn.DAYS(About!$A$3,'Core Indicators'!BQ86)</f>
        <v>151</v>
      </c>
      <c r="G86" s="241">
        <f>_xlfn.DAYS(About!$A$3,'Core Indicators'!DM86)</f>
        <v>382</v>
      </c>
      <c r="H86" s="241">
        <f>_xlfn.DAYS(About!$A$3,'Core Indicators'!DU86)</f>
        <v>3</v>
      </c>
      <c r="I86" s="241">
        <f>_xlfn.DAYS(About!$A$3,'Core Indicators'!EC86)</f>
        <v>3</v>
      </c>
      <c r="J86" s="241">
        <f>_xlfn.DAYS(About!$A$3,'Core Indicators'!EK86)</f>
        <v>382</v>
      </c>
      <c r="K86" s="241">
        <f>_xlfn.DAYS(About!$A$3,'Core Indicators'!ES86)</f>
        <v>382</v>
      </c>
      <c r="L86" s="241">
        <f>_xlfn.DAYS(About!$A$3,'Core Indicators'!FI86)</f>
        <v>762</v>
      </c>
      <c r="M86" s="241">
        <f>_xlfn.DAYS(About!$A$3,'Core Indicators'!GG86)</f>
        <v>181</v>
      </c>
      <c r="N86" s="241">
        <f>_xlfn.DAYS(About!$A$3,'Core Indicators'!GO86)</f>
        <v>181</v>
      </c>
      <c r="O86" s="241">
        <f>_xlfn.DAYS(About!$A$3,'Core Indicators'!GW86)</f>
        <v>181</v>
      </c>
      <c r="P86" s="241">
        <f>_xlfn.DAYS(About!$A$3,'Core Indicators'!HE86)</f>
        <v>181</v>
      </c>
      <c r="Q86" s="241">
        <f>_xlfn.DAYS(About!$A$3,'Core Indicators'!HM86)</f>
        <v>181</v>
      </c>
      <c r="R86" s="241">
        <f>_xlfn.DAYS(About!$A$3,'Core Indicators'!HU86)</f>
        <v>181</v>
      </c>
      <c r="S86" s="241">
        <f>_xlfn.DAYS(About!$A$3,'Core Indicators'!IC86)</f>
        <v>181</v>
      </c>
      <c r="T86" s="241">
        <f>_xlfn.DAYS(About!$A$3,'Core Indicators'!IK86)</f>
        <v>181</v>
      </c>
      <c r="U86" s="241">
        <f>_xlfn.DAYS(About!$A$3,'Core Indicators'!IS86)</f>
        <v>181</v>
      </c>
      <c r="V86" s="241">
        <f t="shared" si="2"/>
        <v>258.3</v>
      </c>
    </row>
    <row r="87" spans="1:22" x14ac:dyDescent="0.25">
      <c r="A87" s="240" t="str">
        <f>Lists!C:C</f>
        <v>NAM002</v>
      </c>
      <c r="B87" s="241">
        <f>_xlfn.DAYS(About!$A$3,'Core Indicators'!U87)</f>
        <v>223</v>
      </c>
      <c r="C87" s="241">
        <f>_xlfn.DAYS(About!$A$3,'Core Indicators'!AC87)</f>
        <v>7</v>
      </c>
      <c r="D87" s="241">
        <f>_xlfn.DAYS(About!$A$3,'Core Indicators'!AK87)</f>
        <v>7</v>
      </c>
      <c r="E87" s="241">
        <f>_xlfn.DAYS(About!$A$3,'Core Indicators'!AS87)</f>
        <v>1178</v>
      </c>
      <c r="F87" s="241">
        <f>_xlfn.DAYS(About!$A$3,'Core Indicators'!BQ87)</f>
        <v>7</v>
      </c>
      <c r="G87" s="241">
        <f>_xlfn.DAYS(About!$A$3,'Core Indicators'!DM87)</f>
        <v>7</v>
      </c>
      <c r="H87" s="241">
        <f>_xlfn.DAYS(About!$A$3,'Core Indicators'!DU87)</f>
        <v>7</v>
      </c>
      <c r="I87" s="241">
        <f>_xlfn.DAYS(About!$A$3,'Core Indicators'!EC87)</f>
        <v>7</v>
      </c>
      <c r="J87" s="241">
        <f>_xlfn.DAYS(About!$A$3,'Core Indicators'!EK87)</f>
        <v>7</v>
      </c>
      <c r="K87" s="241">
        <f>_xlfn.DAYS(About!$A$3,'Core Indicators'!ES87)</f>
        <v>7</v>
      </c>
      <c r="L87" s="241">
        <f>_xlfn.DAYS(About!$A$3,'Core Indicators'!FI87)</f>
        <v>658</v>
      </c>
      <c r="M87" s="241">
        <f>_xlfn.DAYS(About!$A$3,'Core Indicators'!GG87)</f>
        <v>185</v>
      </c>
      <c r="N87" s="241">
        <f>_xlfn.DAYS(About!$A$3,'Core Indicators'!GO87)</f>
        <v>185</v>
      </c>
      <c r="O87" s="241">
        <f>_xlfn.DAYS(About!$A$3,'Core Indicators'!GW87)</f>
        <v>185</v>
      </c>
      <c r="P87" s="241">
        <f>_xlfn.DAYS(About!$A$3,'Core Indicators'!HE87)</f>
        <v>185</v>
      </c>
      <c r="Q87" s="241">
        <f>_xlfn.DAYS(About!$A$3,'Core Indicators'!HM87)</f>
        <v>185</v>
      </c>
      <c r="R87" s="241">
        <f>_xlfn.DAYS(About!$A$3,'Core Indicators'!HU87)</f>
        <v>185</v>
      </c>
      <c r="S87" s="241">
        <f>_xlfn.DAYS(About!$A$3,'Core Indicators'!IC87)</f>
        <v>185</v>
      </c>
      <c r="T87" s="241">
        <f>_xlfn.DAYS(About!$A$3,'Core Indicators'!IK87)</f>
        <v>185</v>
      </c>
      <c r="U87" s="241">
        <f>_xlfn.DAYS(About!$A$3,'Core Indicators'!IS87)</f>
        <v>185</v>
      </c>
      <c r="V87" s="241">
        <f t="shared" si="2"/>
        <v>207</v>
      </c>
    </row>
    <row r="88" spans="1:22" x14ac:dyDescent="0.25">
      <c r="A88" s="240" t="str">
        <f>Lists!C:C</f>
        <v>NER001</v>
      </c>
      <c r="B88" s="241">
        <f>_xlfn.DAYS(About!$A$3,'Core Indicators'!U88)</f>
        <v>242</v>
      </c>
      <c r="C88" s="241">
        <f>_xlfn.DAYS(About!$A$3,'Core Indicators'!AC88)</f>
        <v>93</v>
      </c>
      <c r="D88" s="241">
        <f>_xlfn.DAYS(About!$A$3,'Core Indicators'!AK88)</f>
        <v>93</v>
      </c>
      <c r="E88" s="241">
        <f>_xlfn.DAYS(About!$A$3,'Core Indicators'!AS88)</f>
        <v>3</v>
      </c>
      <c r="F88" s="241">
        <f>_xlfn.DAYS(About!$A$3,'Core Indicators'!BQ88)</f>
        <v>3</v>
      </c>
      <c r="G88" s="241">
        <f>_xlfn.DAYS(About!$A$3,'Core Indicators'!DM88)</f>
        <v>93</v>
      </c>
      <c r="H88" s="241">
        <f>_xlfn.DAYS(About!$A$3,'Core Indicators'!DU88)</f>
        <v>93</v>
      </c>
      <c r="I88" s="241">
        <f>_xlfn.DAYS(About!$A$3,'Core Indicators'!EC88)</f>
        <v>93</v>
      </c>
      <c r="J88" s="241">
        <f>_xlfn.DAYS(About!$A$3,'Core Indicators'!EK88)</f>
        <v>93</v>
      </c>
      <c r="K88" s="241">
        <f>_xlfn.DAYS(About!$A$3,'Core Indicators'!ES88)</f>
        <v>93</v>
      </c>
      <c r="L88" s="241">
        <f>_xlfn.DAYS(About!$A$3,'Core Indicators'!FI88)</f>
        <v>3</v>
      </c>
      <c r="M88" s="241">
        <f>_xlfn.DAYS(About!$A$3,'Core Indicators'!GG88)</f>
        <v>183</v>
      </c>
      <c r="N88" s="241">
        <f>_xlfn.DAYS(About!$A$3,'Core Indicators'!GO88)</f>
        <v>183</v>
      </c>
      <c r="O88" s="241">
        <f>_xlfn.DAYS(About!$A$3,'Core Indicators'!GW88)</f>
        <v>183</v>
      </c>
      <c r="P88" s="241">
        <f>_xlfn.DAYS(About!$A$3,'Core Indicators'!HE88)</f>
        <v>183</v>
      </c>
      <c r="Q88" s="241">
        <f>_xlfn.DAYS(About!$A$3,'Core Indicators'!HM88)</f>
        <v>183</v>
      </c>
      <c r="R88" s="241">
        <f>_xlfn.DAYS(About!$A$3,'Core Indicators'!HU88)</f>
        <v>183</v>
      </c>
      <c r="S88" s="241">
        <f>_xlfn.DAYS(About!$A$3,'Core Indicators'!IC88)</f>
        <v>183</v>
      </c>
      <c r="T88" s="241">
        <f>_xlfn.DAYS(About!$A$3,'Core Indicators'!IK88)</f>
        <v>183</v>
      </c>
      <c r="U88" s="241">
        <f>_xlfn.DAYS(About!$A$3,'Core Indicators'!IS88)</f>
        <v>183</v>
      </c>
      <c r="V88" s="241">
        <f t="shared" si="2"/>
        <v>75</v>
      </c>
    </row>
    <row r="89" spans="1:22" x14ac:dyDescent="0.25">
      <c r="A89" s="240" t="str">
        <f>Lists!C:C</f>
        <v>NER002</v>
      </c>
      <c r="B89" s="241">
        <f>_xlfn.DAYS(About!$A$3,'Core Indicators'!U89)</f>
        <v>39</v>
      </c>
      <c r="C89" s="241">
        <f>_xlfn.DAYS(About!$A$3,'Core Indicators'!AC89)</f>
        <v>243</v>
      </c>
      <c r="D89" s="241">
        <f>_xlfn.DAYS(About!$A$3,'Core Indicators'!AK89)</f>
        <v>243</v>
      </c>
      <c r="E89" s="241">
        <f>_xlfn.DAYS(About!$A$3,'Core Indicators'!AS89)</f>
        <v>3</v>
      </c>
      <c r="F89" s="241">
        <f>_xlfn.DAYS(About!$A$3,'Core Indicators'!BQ89)</f>
        <v>3</v>
      </c>
      <c r="G89" s="241">
        <f>_xlfn.DAYS(About!$A$3,'Core Indicators'!DM89)</f>
        <v>243</v>
      </c>
      <c r="H89" s="241">
        <f>_xlfn.DAYS(About!$A$3,'Core Indicators'!DU89)</f>
        <v>243</v>
      </c>
      <c r="I89" s="241">
        <f>_xlfn.DAYS(About!$A$3,'Core Indicators'!EC89)</f>
        <v>243</v>
      </c>
      <c r="J89" s="241">
        <f>_xlfn.DAYS(About!$A$3,'Core Indicators'!EK89)</f>
        <v>243</v>
      </c>
      <c r="K89" s="241">
        <f>_xlfn.DAYS(About!$A$3,'Core Indicators'!ES89)</f>
        <v>243</v>
      </c>
      <c r="L89" s="241">
        <f>_xlfn.DAYS(About!$A$3,'Core Indicators'!FI89)</f>
        <v>3</v>
      </c>
      <c r="M89" s="241">
        <f>_xlfn.DAYS(About!$A$3,'Core Indicators'!GG89)</f>
        <v>183</v>
      </c>
      <c r="N89" s="241">
        <f>_xlfn.DAYS(About!$A$3,'Core Indicators'!GO89)</f>
        <v>183</v>
      </c>
      <c r="O89" s="241">
        <f>_xlfn.DAYS(About!$A$3,'Core Indicators'!GW89)</f>
        <v>183</v>
      </c>
      <c r="P89" s="241">
        <f>_xlfn.DAYS(About!$A$3,'Core Indicators'!HE89)</f>
        <v>183</v>
      </c>
      <c r="Q89" s="241">
        <f>_xlfn.DAYS(About!$A$3,'Core Indicators'!HM89)</f>
        <v>183</v>
      </c>
      <c r="R89" s="241">
        <f>_xlfn.DAYS(About!$A$3,'Core Indicators'!HU89)</f>
        <v>183</v>
      </c>
      <c r="S89" s="241">
        <f>_xlfn.DAYS(About!$A$3,'Core Indicators'!IC89)</f>
        <v>183</v>
      </c>
      <c r="T89" s="241">
        <f>_xlfn.DAYS(About!$A$3,'Core Indicators'!IK89)</f>
        <v>183</v>
      </c>
      <c r="U89" s="241">
        <f>_xlfn.DAYS(About!$A$3,'Core Indicators'!IS89)</f>
        <v>183</v>
      </c>
      <c r="V89" s="241">
        <f t="shared" si="2"/>
        <v>165</v>
      </c>
    </row>
    <row r="90" spans="1:22" x14ac:dyDescent="0.25">
      <c r="A90" s="240" t="str">
        <f>Lists!C:C</f>
        <v>NER003</v>
      </c>
      <c r="B90" s="241">
        <f>_xlfn.DAYS(About!$A$3,'Core Indicators'!U90)</f>
        <v>1538</v>
      </c>
      <c r="C90" s="241">
        <f>_xlfn.DAYS(About!$A$3,'Core Indicators'!AC90)</f>
        <v>230</v>
      </c>
      <c r="D90" s="241">
        <f>_xlfn.DAYS(About!$A$3,'Core Indicators'!AK90)</f>
        <v>230</v>
      </c>
      <c r="E90" s="241">
        <f>_xlfn.DAYS(About!$A$3,'Core Indicators'!AS90)</f>
        <v>3</v>
      </c>
      <c r="F90" s="241">
        <f>_xlfn.DAYS(About!$A$3,'Core Indicators'!BQ90)</f>
        <v>3</v>
      </c>
      <c r="G90" s="241">
        <f>_xlfn.DAYS(About!$A$3,'Core Indicators'!DM90)</f>
        <v>230</v>
      </c>
      <c r="H90" s="241">
        <f>_xlfn.DAYS(About!$A$3,'Core Indicators'!DU90)</f>
        <v>243</v>
      </c>
      <c r="I90" s="241">
        <f>_xlfn.DAYS(About!$A$3,'Core Indicators'!EC90)</f>
        <v>243</v>
      </c>
      <c r="J90" s="241">
        <f>_xlfn.DAYS(About!$A$3,'Core Indicators'!EK90)</f>
        <v>243</v>
      </c>
      <c r="K90" s="241">
        <f>_xlfn.DAYS(About!$A$3,'Core Indicators'!ES90)</f>
        <v>243</v>
      </c>
      <c r="L90" s="241">
        <f>_xlfn.DAYS(About!$A$3,'Core Indicators'!FI90)</f>
        <v>3</v>
      </c>
      <c r="M90" s="241">
        <f>_xlfn.DAYS(About!$A$3,'Core Indicators'!GG90)</f>
        <v>183</v>
      </c>
      <c r="N90" s="241">
        <f>_xlfn.DAYS(About!$A$3,'Core Indicators'!GO90)</f>
        <v>183</v>
      </c>
      <c r="O90" s="241">
        <f>_xlfn.DAYS(About!$A$3,'Core Indicators'!GW90)</f>
        <v>183</v>
      </c>
      <c r="P90" s="241">
        <f>_xlfn.DAYS(About!$A$3,'Core Indicators'!HE90)</f>
        <v>183</v>
      </c>
      <c r="Q90" s="241">
        <f>_xlfn.DAYS(About!$A$3,'Core Indicators'!HM90)</f>
        <v>183</v>
      </c>
      <c r="R90" s="241">
        <f>_xlfn.DAYS(About!$A$3,'Core Indicators'!HU90)</f>
        <v>183</v>
      </c>
      <c r="S90" s="241">
        <f>_xlfn.DAYS(About!$A$3,'Core Indicators'!IC90)</f>
        <v>183</v>
      </c>
      <c r="T90" s="241">
        <f>_xlfn.DAYS(About!$A$3,'Core Indicators'!IK90)</f>
        <v>183</v>
      </c>
      <c r="U90" s="241">
        <f>_xlfn.DAYS(About!$A$3,'Core Indicators'!IS90)</f>
        <v>183</v>
      </c>
      <c r="V90" s="241">
        <f t="shared" si="2"/>
        <v>162.4</v>
      </c>
    </row>
    <row r="91" spans="1:22" x14ac:dyDescent="0.25">
      <c r="A91" s="240" t="str">
        <f>Lists!C:C</f>
        <v>NER004</v>
      </c>
      <c r="B91" s="241">
        <f>_xlfn.DAYS(About!$A$3,'Core Indicators'!U91)</f>
        <v>821</v>
      </c>
      <c r="C91" s="241">
        <f>_xlfn.DAYS(About!$A$3,'Core Indicators'!AC91)</f>
        <v>230</v>
      </c>
      <c r="D91" s="241">
        <f>_xlfn.DAYS(About!$A$3,'Core Indicators'!AK91)</f>
        <v>223</v>
      </c>
      <c r="E91" s="241">
        <f>_xlfn.DAYS(About!$A$3,'Core Indicators'!AS91)</f>
        <v>3</v>
      </c>
      <c r="F91" s="241">
        <f>_xlfn.DAYS(About!$A$3,'Core Indicators'!BQ91)</f>
        <v>3</v>
      </c>
      <c r="G91" s="241">
        <f>_xlfn.DAYS(About!$A$3,'Core Indicators'!DM91)</f>
        <v>230</v>
      </c>
      <c r="H91" s="241">
        <f>_xlfn.DAYS(About!$A$3,'Core Indicators'!DU91)</f>
        <v>223</v>
      </c>
      <c r="I91" s="241">
        <f>_xlfn.DAYS(About!$A$3,'Core Indicators'!EC91)</f>
        <v>223</v>
      </c>
      <c r="J91" s="241">
        <f>_xlfn.DAYS(About!$A$3,'Core Indicators'!EK91)</f>
        <v>223</v>
      </c>
      <c r="K91" s="241">
        <f>_xlfn.DAYS(About!$A$3,'Core Indicators'!ES91)</f>
        <v>223</v>
      </c>
      <c r="L91" s="241">
        <f>_xlfn.DAYS(About!$A$3,'Core Indicators'!FI91)</f>
        <v>3</v>
      </c>
      <c r="M91" s="241">
        <f>_xlfn.DAYS(About!$A$3,'Core Indicators'!GG91)</f>
        <v>183</v>
      </c>
      <c r="N91" s="241">
        <f>_xlfn.DAYS(About!$A$3,'Core Indicators'!GO91)</f>
        <v>183</v>
      </c>
      <c r="O91" s="241">
        <f>_xlfn.DAYS(About!$A$3,'Core Indicators'!GW91)</f>
        <v>183</v>
      </c>
      <c r="P91" s="241">
        <f>_xlfn.DAYS(About!$A$3,'Core Indicators'!HE91)</f>
        <v>183</v>
      </c>
      <c r="Q91" s="241">
        <f>_xlfn.DAYS(About!$A$3,'Core Indicators'!HM91)</f>
        <v>183</v>
      </c>
      <c r="R91" s="241">
        <f>_xlfn.DAYS(About!$A$3,'Core Indicators'!HU91)</f>
        <v>183</v>
      </c>
      <c r="S91" s="241">
        <f>_xlfn.DAYS(About!$A$3,'Core Indicators'!IC91)</f>
        <v>183</v>
      </c>
      <c r="T91" s="241">
        <f>_xlfn.DAYS(About!$A$3,'Core Indicators'!IK91)</f>
        <v>183</v>
      </c>
      <c r="U91" s="241">
        <f>_xlfn.DAYS(About!$A$3,'Core Indicators'!IS91)</f>
        <v>183</v>
      </c>
      <c r="V91" s="241">
        <f t="shared" si="2"/>
        <v>153.69999999999999</v>
      </c>
    </row>
    <row r="92" spans="1:22" x14ac:dyDescent="0.25">
      <c r="A92" s="240" t="str">
        <f>Lists!C:C</f>
        <v>NGA001</v>
      </c>
      <c r="B92" s="241">
        <f>_xlfn.DAYS(About!$A$3,'Core Indicators'!U92)</f>
        <v>213</v>
      </c>
      <c r="C92" s="241">
        <f>_xlfn.DAYS(About!$A$3,'Core Indicators'!AC92)</f>
        <v>0</v>
      </c>
      <c r="D92" s="241">
        <f>_xlfn.DAYS(About!$A$3,'Core Indicators'!AK92)</f>
        <v>0</v>
      </c>
      <c r="E92" s="241">
        <f>_xlfn.DAYS(About!$A$3,'Core Indicators'!AS92)</f>
        <v>0</v>
      </c>
      <c r="F92" s="241">
        <f>_xlfn.DAYS(About!$A$3,'Core Indicators'!BQ92)</f>
        <v>0</v>
      </c>
      <c r="G92" s="241">
        <f>_xlfn.DAYS(About!$A$3,'Core Indicators'!DM92)</f>
        <v>0</v>
      </c>
      <c r="H92" s="241">
        <f>_xlfn.DAYS(About!$A$3,'Core Indicators'!DU92)</f>
        <v>0</v>
      </c>
      <c r="I92" s="241">
        <f>_xlfn.DAYS(About!$A$3,'Core Indicators'!EC92)</f>
        <v>0</v>
      </c>
      <c r="J92" s="241">
        <f>_xlfn.DAYS(About!$A$3,'Core Indicators'!EK92)</f>
        <v>0</v>
      </c>
      <c r="K92" s="241">
        <f>_xlfn.DAYS(About!$A$3,'Core Indicators'!ES92)</f>
        <v>0</v>
      </c>
      <c r="L92" s="241">
        <f>_xlfn.DAYS(About!$A$3,'Core Indicators'!FI92)</f>
        <v>1397</v>
      </c>
      <c r="M92" s="241">
        <f>_xlfn.DAYS(About!$A$3,'Core Indicators'!GG92)</f>
        <v>181</v>
      </c>
      <c r="N92" s="241">
        <f>_xlfn.DAYS(About!$A$3,'Core Indicators'!GO92)</f>
        <v>181</v>
      </c>
      <c r="O92" s="241">
        <f>_xlfn.DAYS(About!$A$3,'Core Indicators'!GW92)</f>
        <v>181</v>
      </c>
      <c r="P92" s="241">
        <f>_xlfn.DAYS(About!$A$3,'Core Indicators'!HE92)</f>
        <v>181</v>
      </c>
      <c r="Q92" s="241">
        <f>_xlfn.DAYS(About!$A$3,'Core Indicators'!HM92)</f>
        <v>181</v>
      </c>
      <c r="R92" s="241">
        <f>_xlfn.DAYS(About!$A$3,'Core Indicators'!HU92)</f>
        <v>181</v>
      </c>
      <c r="S92" s="241">
        <f>_xlfn.DAYS(About!$A$3,'Core Indicators'!IC92)</f>
        <v>181</v>
      </c>
      <c r="T92" s="241">
        <f>_xlfn.DAYS(About!$A$3,'Core Indicators'!IK92)</f>
        <v>181</v>
      </c>
      <c r="U92" s="241">
        <f>_xlfn.DAYS(About!$A$3,'Core Indicators'!IS92)</f>
        <v>181</v>
      </c>
      <c r="V92" s="241">
        <f t="shared" si="2"/>
        <v>157.80000000000001</v>
      </c>
    </row>
    <row r="93" spans="1:22" x14ac:dyDescent="0.25">
      <c r="A93" s="240" t="str">
        <f>Lists!C:C</f>
        <v>NGA003</v>
      </c>
      <c r="B93" s="241">
        <f>_xlfn.DAYS(About!$A$3,'Core Indicators'!U93)</f>
        <v>213</v>
      </c>
      <c r="C93" s="241">
        <f>_xlfn.DAYS(About!$A$3,'Core Indicators'!AC93)</f>
        <v>305</v>
      </c>
      <c r="D93" s="241">
        <f>_xlfn.DAYS(About!$A$3,'Core Indicators'!AK93)</f>
        <v>61</v>
      </c>
      <c r="E93" s="241">
        <f>_xlfn.DAYS(About!$A$3,'Core Indicators'!AS93)</f>
        <v>32</v>
      </c>
      <c r="F93" s="241">
        <f>_xlfn.DAYS(About!$A$3,'Core Indicators'!BQ93)</f>
        <v>0</v>
      </c>
      <c r="G93" s="241">
        <f>_xlfn.DAYS(About!$A$3,'Core Indicators'!DM93)</f>
        <v>61</v>
      </c>
      <c r="H93" s="241">
        <f>_xlfn.DAYS(About!$A$3,'Core Indicators'!DU93)</f>
        <v>61</v>
      </c>
      <c r="I93" s="241">
        <f>_xlfn.DAYS(About!$A$3,'Core Indicators'!EC93)</f>
        <v>61</v>
      </c>
      <c r="J93" s="241">
        <f>_xlfn.DAYS(About!$A$3,'Core Indicators'!EK93)</f>
        <v>61</v>
      </c>
      <c r="K93" s="241">
        <f>_xlfn.DAYS(About!$A$3,'Core Indicators'!ES93)</f>
        <v>61</v>
      </c>
      <c r="L93" s="241">
        <f>_xlfn.DAYS(About!$A$3,'Core Indicators'!FI93)</f>
        <v>1398</v>
      </c>
      <c r="M93" s="241">
        <f>_xlfn.DAYS(About!$A$3,'Core Indicators'!GG93)</f>
        <v>182</v>
      </c>
      <c r="N93" s="241">
        <f>_xlfn.DAYS(About!$A$3,'Core Indicators'!GO93)</f>
        <v>182</v>
      </c>
      <c r="O93" s="241">
        <f>_xlfn.DAYS(About!$A$3,'Core Indicators'!GW93)</f>
        <v>182</v>
      </c>
      <c r="P93" s="241">
        <f>_xlfn.DAYS(About!$A$3,'Core Indicators'!HE93)</f>
        <v>182</v>
      </c>
      <c r="Q93" s="241">
        <f>_xlfn.DAYS(About!$A$3,'Core Indicators'!HM93)</f>
        <v>182</v>
      </c>
      <c r="R93" s="241">
        <f>_xlfn.DAYS(About!$A$3,'Core Indicators'!HU93)</f>
        <v>182</v>
      </c>
      <c r="S93" s="241">
        <f>_xlfn.DAYS(About!$A$3,'Core Indicators'!IC93)</f>
        <v>182</v>
      </c>
      <c r="T93" s="241">
        <f>_xlfn.DAYS(About!$A$3,'Core Indicators'!IK93)</f>
        <v>182</v>
      </c>
      <c r="U93" s="241">
        <f>_xlfn.DAYS(About!$A$3,'Core Indicators'!IS93)</f>
        <v>182</v>
      </c>
      <c r="V93" s="241">
        <f t="shared" si="2"/>
        <v>197.8</v>
      </c>
    </row>
    <row r="94" spans="1:22" x14ac:dyDescent="0.25">
      <c r="A94" s="240" t="str">
        <f>Lists!C:C</f>
        <v>NGA004</v>
      </c>
      <c r="B94" s="241">
        <f>_xlfn.DAYS(About!$A$3,'Core Indicators'!U94)</f>
        <v>213</v>
      </c>
      <c r="C94" s="241">
        <f>_xlfn.DAYS(About!$A$3,'Core Indicators'!AC94)</f>
        <v>37</v>
      </c>
      <c r="D94" s="241">
        <f>_xlfn.DAYS(About!$A$3,'Core Indicators'!AK94)</f>
        <v>37</v>
      </c>
      <c r="E94" s="241">
        <f>_xlfn.DAYS(About!$A$3,'Core Indicators'!AS94)</f>
        <v>0</v>
      </c>
      <c r="F94" s="241">
        <f>_xlfn.DAYS(About!$A$3,'Core Indicators'!BQ94)</f>
        <v>0</v>
      </c>
      <c r="G94" s="241">
        <f>_xlfn.DAYS(About!$A$3,'Core Indicators'!DM94)</f>
        <v>37</v>
      </c>
      <c r="H94" s="241">
        <f>_xlfn.DAYS(About!$A$3,'Core Indicators'!DU94)</f>
        <v>37</v>
      </c>
      <c r="I94" s="241">
        <f>_xlfn.DAYS(About!$A$3,'Core Indicators'!EC94)</f>
        <v>37</v>
      </c>
      <c r="J94" s="241">
        <f>_xlfn.DAYS(About!$A$3,'Core Indicators'!EK94)</f>
        <v>37</v>
      </c>
      <c r="K94" s="241">
        <f>_xlfn.DAYS(About!$A$3,'Core Indicators'!ES94)</f>
        <v>37</v>
      </c>
      <c r="L94" s="241">
        <f>_xlfn.DAYS(About!$A$3,'Core Indicators'!FI94)</f>
        <v>1399</v>
      </c>
      <c r="M94" s="241">
        <f>_xlfn.DAYS(About!$A$3,'Core Indicators'!GG94)</f>
        <v>182</v>
      </c>
      <c r="N94" s="241">
        <f>_xlfn.DAYS(About!$A$3,'Core Indicators'!GO94)</f>
        <v>182</v>
      </c>
      <c r="O94" s="241">
        <f>_xlfn.DAYS(About!$A$3,'Core Indicators'!GW94)</f>
        <v>182</v>
      </c>
      <c r="P94" s="241">
        <f>_xlfn.DAYS(About!$A$3,'Core Indicators'!HE94)</f>
        <v>182</v>
      </c>
      <c r="Q94" s="241">
        <f>_xlfn.DAYS(About!$A$3,'Core Indicators'!HM94)</f>
        <v>182</v>
      </c>
      <c r="R94" s="241">
        <f>_xlfn.DAYS(About!$A$3,'Core Indicators'!HU94)</f>
        <v>182</v>
      </c>
      <c r="S94" s="241">
        <f>_xlfn.DAYS(About!$A$3,'Core Indicators'!IC94)</f>
        <v>182</v>
      </c>
      <c r="T94" s="241">
        <f>_xlfn.DAYS(About!$A$3,'Core Indicators'!IK94)</f>
        <v>182</v>
      </c>
      <c r="U94" s="241">
        <f>_xlfn.DAYS(About!$A$3,'Core Indicators'!IS94)</f>
        <v>182</v>
      </c>
      <c r="V94" s="241">
        <f t="shared" si="2"/>
        <v>180.3</v>
      </c>
    </row>
    <row r="95" spans="1:22" x14ac:dyDescent="0.25">
      <c r="A95" s="240" t="str">
        <f>Lists!C:C</f>
        <v>NGA007</v>
      </c>
      <c r="B95" s="241">
        <f>_xlfn.DAYS(About!$A$3,'Core Indicators'!U95)</f>
        <v>213</v>
      </c>
      <c r="C95" s="241">
        <f>_xlfn.DAYS(About!$A$3,'Core Indicators'!AC95)</f>
        <v>213</v>
      </c>
      <c r="D95" s="241">
        <f>_xlfn.DAYS(About!$A$3,'Core Indicators'!AK95)</f>
        <v>61</v>
      </c>
      <c r="E95" s="241">
        <f>_xlfn.DAYS(About!$A$3,'Core Indicators'!AS95)</f>
        <v>32</v>
      </c>
      <c r="F95" s="241">
        <f>_xlfn.DAYS(About!$A$3,'Core Indicators'!BQ95)</f>
        <v>0</v>
      </c>
      <c r="G95" s="241">
        <f>_xlfn.DAYS(About!$A$3,'Core Indicators'!DM95)</f>
        <v>61</v>
      </c>
      <c r="H95" s="241">
        <f>_xlfn.DAYS(About!$A$3,'Core Indicators'!DU95)</f>
        <v>61</v>
      </c>
      <c r="I95" s="241">
        <f>_xlfn.DAYS(About!$A$3,'Core Indicators'!EC95)</f>
        <v>61</v>
      </c>
      <c r="J95" s="241">
        <f>_xlfn.DAYS(About!$A$3,'Core Indicators'!EK95)</f>
        <v>61</v>
      </c>
      <c r="K95" s="241">
        <f>_xlfn.DAYS(About!$A$3,'Core Indicators'!ES95)</f>
        <v>61</v>
      </c>
      <c r="L95" s="241">
        <f>_xlfn.DAYS(About!$A$3,'Core Indicators'!FI95)</f>
        <v>1231</v>
      </c>
      <c r="M95" s="241">
        <f>_xlfn.DAYS(About!$A$3,'Core Indicators'!GG95)</f>
        <v>182</v>
      </c>
      <c r="N95" s="241">
        <f>_xlfn.DAYS(About!$A$3,'Core Indicators'!GO95)</f>
        <v>182</v>
      </c>
      <c r="O95" s="241">
        <f>_xlfn.DAYS(About!$A$3,'Core Indicators'!GW95)</f>
        <v>182</v>
      </c>
      <c r="P95" s="241">
        <f>_xlfn.DAYS(About!$A$3,'Core Indicators'!HE95)</f>
        <v>182</v>
      </c>
      <c r="Q95" s="241">
        <f>_xlfn.DAYS(About!$A$3,'Core Indicators'!HM95)</f>
        <v>182</v>
      </c>
      <c r="R95" s="241">
        <f>_xlfn.DAYS(About!$A$3,'Core Indicators'!HU95)</f>
        <v>182</v>
      </c>
      <c r="S95" s="241">
        <f>_xlfn.DAYS(About!$A$3,'Core Indicators'!IC95)</f>
        <v>182</v>
      </c>
      <c r="T95" s="241">
        <f>_xlfn.DAYS(About!$A$3,'Core Indicators'!IK95)</f>
        <v>182</v>
      </c>
      <c r="U95" s="241">
        <f>_xlfn.DAYS(About!$A$3,'Core Indicators'!IS95)</f>
        <v>182</v>
      </c>
      <c r="V95" s="241">
        <f t="shared" si="2"/>
        <v>181.1</v>
      </c>
    </row>
    <row r="96" spans="1:22" x14ac:dyDescent="0.25">
      <c r="A96" s="240" t="str">
        <f>Lists!C:C</f>
        <v>NGA008</v>
      </c>
      <c r="B96" s="241">
        <f>_xlfn.DAYS(About!$A$3,'Core Indicators'!U96)</f>
        <v>213</v>
      </c>
      <c r="C96" s="241">
        <f>_xlfn.DAYS(About!$A$3,'Core Indicators'!AC96)</f>
        <v>213</v>
      </c>
      <c r="D96" s="241">
        <f>_xlfn.DAYS(About!$A$3,'Core Indicators'!AK96)</f>
        <v>0</v>
      </c>
      <c r="E96" s="241">
        <f>_xlfn.DAYS(About!$A$3,'Core Indicators'!AS96)</f>
        <v>0</v>
      </c>
      <c r="F96" s="241">
        <f>_xlfn.DAYS(About!$A$3,'Core Indicators'!BQ96)</f>
        <v>279</v>
      </c>
      <c r="G96" s="241">
        <f>_xlfn.DAYS(About!$A$3,'Core Indicators'!DM96)</f>
        <v>0</v>
      </c>
      <c r="H96" s="241">
        <f>_xlfn.DAYS(About!$A$3,'Core Indicators'!DU96)</f>
        <v>0</v>
      </c>
      <c r="I96" s="241">
        <f>_xlfn.DAYS(About!$A$3,'Core Indicators'!EC96)</f>
        <v>0</v>
      </c>
      <c r="J96" s="241">
        <f>_xlfn.DAYS(About!$A$3,'Core Indicators'!EK96)</f>
        <v>0</v>
      </c>
      <c r="K96" s="241">
        <f>_xlfn.DAYS(About!$A$3,'Core Indicators'!ES96)</f>
        <v>0</v>
      </c>
      <c r="L96" s="241">
        <f>_xlfn.DAYS(About!$A$3,'Core Indicators'!FI96)</f>
        <v>1187</v>
      </c>
      <c r="M96" s="241">
        <f>_xlfn.DAYS(About!$A$3,'Core Indicators'!GG96)</f>
        <v>182</v>
      </c>
      <c r="N96" s="241">
        <f>_xlfn.DAYS(About!$A$3,'Core Indicators'!GO96)</f>
        <v>182</v>
      </c>
      <c r="O96" s="241">
        <f>_xlfn.DAYS(About!$A$3,'Core Indicators'!GW96)</f>
        <v>182</v>
      </c>
      <c r="P96" s="241">
        <f>_xlfn.DAYS(About!$A$3,'Core Indicators'!HE96)</f>
        <v>182</v>
      </c>
      <c r="Q96" s="241">
        <f>_xlfn.DAYS(About!$A$3,'Core Indicators'!HM96)</f>
        <v>182</v>
      </c>
      <c r="R96" s="241">
        <f>_xlfn.DAYS(About!$A$3,'Core Indicators'!HU96)</f>
        <v>182</v>
      </c>
      <c r="S96" s="241">
        <f>_xlfn.DAYS(About!$A$3,'Core Indicators'!IC96)</f>
        <v>182</v>
      </c>
      <c r="T96" s="241">
        <f>_xlfn.DAYS(About!$A$3,'Core Indicators'!IK96)</f>
        <v>182</v>
      </c>
      <c r="U96" s="241">
        <f>_xlfn.DAYS(About!$A$3,'Core Indicators'!IS96)</f>
        <v>182</v>
      </c>
      <c r="V96" s="241">
        <f t="shared" si="2"/>
        <v>164.8</v>
      </c>
    </row>
    <row r="97" spans="1:22" x14ac:dyDescent="0.25">
      <c r="A97" s="240" t="str">
        <f>Lists!C:C</f>
        <v>NIC001</v>
      </c>
      <c r="B97" s="241">
        <f>_xlfn.DAYS(About!$A$3,'Core Indicators'!U97)</f>
        <v>125</v>
      </c>
      <c r="C97" s="241">
        <f>_xlfn.DAYS(About!$A$3,'Core Indicators'!AC97)</f>
        <v>125</v>
      </c>
      <c r="D97" s="241">
        <f>_xlfn.DAYS(About!$A$3,'Core Indicators'!AK97)</f>
        <v>125</v>
      </c>
      <c r="E97" s="241">
        <f>_xlfn.DAYS(About!$A$3,'Core Indicators'!AS97)</f>
        <v>125</v>
      </c>
      <c r="F97" s="241">
        <f>_xlfn.DAYS(About!$A$3,'Core Indicators'!BQ97)</f>
        <v>96</v>
      </c>
      <c r="G97" s="241">
        <f>_xlfn.DAYS(About!$A$3,'Core Indicators'!DM97)</f>
        <v>125</v>
      </c>
      <c r="H97" s="241">
        <f>_xlfn.DAYS(About!$A$3,'Core Indicators'!DU97)</f>
        <v>125</v>
      </c>
      <c r="I97" s="241">
        <f>_xlfn.DAYS(About!$A$3,'Core Indicators'!EC97)</f>
        <v>125</v>
      </c>
      <c r="J97" s="241">
        <f>_xlfn.DAYS(About!$A$3,'Core Indicators'!EK97)</f>
        <v>125</v>
      </c>
      <c r="K97" s="241">
        <f>_xlfn.DAYS(About!$A$3,'Core Indicators'!ES97)</f>
        <v>125</v>
      </c>
      <c r="L97" s="241">
        <f>_xlfn.DAYS(About!$A$3,'Core Indicators'!FI97)</f>
        <v>125</v>
      </c>
      <c r="M97" s="241">
        <f>_xlfn.DAYS(About!$A$3,'Core Indicators'!GG97)</f>
        <v>183</v>
      </c>
      <c r="N97" s="241">
        <f>_xlfn.DAYS(About!$A$3,'Core Indicators'!GO97)</f>
        <v>183</v>
      </c>
      <c r="O97" s="241">
        <f>_xlfn.DAYS(About!$A$3,'Core Indicators'!GW97)</f>
        <v>183</v>
      </c>
      <c r="P97" s="241">
        <f>_xlfn.DAYS(About!$A$3,'Core Indicators'!HE97)</f>
        <v>183</v>
      </c>
      <c r="Q97" s="241">
        <f>_xlfn.DAYS(About!$A$3,'Core Indicators'!HM97)</f>
        <v>183</v>
      </c>
      <c r="R97" s="241">
        <f>_xlfn.DAYS(About!$A$3,'Core Indicators'!HU97)</f>
        <v>183</v>
      </c>
      <c r="S97" s="241">
        <f>_xlfn.DAYS(About!$A$3,'Core Indicators'!IC97)</f>
        <v>183</v>
      </c>
      <c r="T97" s="241">
        <f>_xlfn.DAYS(About!$A$3,'Core Indicators'!IK97)</f>
        <v>183</v>
      </c>
      <c r="U97" s="241">
        <f>_xlfn.DAYS(About!$A$3,'Core Indicators'!IS97)</f>
        <v>183</v>
      </c>
      <c r="V97" s="241">
        <f t="shared" si="2"/>
        <v>127.9</v>
      </c>
    </row>
    <row r="98" spans="1:22" x14ac:dyDescent="0.25">
      <c r="A98" s="240" t="str">
        <f>Lists!C:C</f>
        <v>PAK001</v>
      </c>
      <c r="B98" s="241">
        <f>_xlfn.DAYS(About!$A$3,'Core Indicators'!U98)</f>
        <v>488</v>
      </c>
      <c r="C98" s="241">
        <f>_xlfn.DAYS(About!$A$3,'Core Indicators'!AC98)</f>
        <v>0</v>
      </c>
      <c r="D98" s="241">
        <f>_xlfn.DAYS(About!$A$3,'Core Indicators'!AK98)</f>
        <v>0</v>
      </c>
      <c r="E98" s="241">
        <f>_xlfn.DAYS(About!$A$3,'Core Indicators'!AS98)</f>
        <v>0</v>
      </c>
      <c r="F98" s="241">
        <f>_xlfn.DAYS(About!$A$3,'Core Indicators'!BQ98)</f>
        <v>0</v>
      </c>
      <c r="G98" s="241">
        <f>_xlfn.DAYS(About!$A$3,'Core Indicators'!DM98)</f>
        <v>0</v>
      </c>
      <c r="H98" s="241">
        <f>_xlfn.DAYS(About!$A$3,'Core Indicators'!DU98)</f>
        <v>0</v>
      </c>
      <c r="I98" s="241">
        <f>_xlfn.DAYS(About!$A$3,'Core Indicators'!EC98)</f>
        <v>0</v>
      </c>
      <c r="J98" s="241">
        <f>_xlfn.DAYS(About!$A$3,'Core Indicators'!EK98)</f>
        <v>0</v>
      </c>
      <c r="K98" s="241">
        <f>_xlfn.DAYS(About!$A$3,'Core Indicators'!ES98)</f>
        <v>0</v>
      </c>
      <c r="L98" s="241">
        <f>_xlfn.DAYS(About!$A$3,'Core Indicators'!FI98)</f>
        <v>1543</v>
      </c>
      <c r="M98" s="241">
        <f>_xlfn.DAYS(About!$A$3,'Core Indicators'!GG98)</f>
        <v>181</v>
      </c>
      <c r="N98" s="241">
        <f>_xlfn.DAYS(About!$A$3,'Core Indicators'!GO98)</f>
        <v>181</v>
      </c>
      <c r="O98" s="241">
        <f>_xlfn.DAYS(About!$A$3,'Core Indicators'!GW98)</f>
        <v>181</v>
      </c>
      <c r="P98" s="241">
        <f>_xlfn.DAYS(About!$A$3,'Core Indicators'!HE98)</f>
        <v>181</v>
      </c>
      <c r="Q98" s="241">
        <f>_xlfn.DAYS(About!$A$3,'Core Indicators'!HM98)</f>
        <v>181</v>
      </c>
      <c r="R98" s="241">
        <f>_xlfn.DAYS(About!$A$3,'Core Indicators'!HU98)</f>
        <v>181</v>
      </c>
      <c r="S98" s="241">
        <f>_xlfn.DAYS(About!$A$3,'Core Indicators'!IC98)</f>
        <v>181</v>
      </c>
      <c r="T98" s="241">
        <f>_xlfn.DAYS(About!$A$3,'Core Indicators'!IK98)</f>
        <v>181</v>
      </c>
      <c r="U98" s="241">
        <f>_xlfn.DAYS(About!$A$3,'Core Indicators'!IS98)</f>
        <v>181</v>
      </c>
      <c r="V98" s="241">
        <f t="shared" si="2"/>
        <v>172.4</v>
      </c>
    </row>
    <row r="99" spans="1:22" x14ac:dyDescent="0.25">
      <c r="A99" s="240" t="str">
        <f>Lists!C:C</f>
        <v>PAK004</v>
      </c>
      <c r="B99" s="241">
        <f>_xlfn.DAYS(About!$A$3,'Core Indicators'!U99)</f>
        <v>246</v>
      </c>
      <c r="C99" s="241">
        <f>_xlfn.DAYS(About!$A$3,'Core Indicators'!AC99)</f>
        <v>246</v>
      </c>
      <c r="D99" s="241">
        <f>_xlfn.DAYS(About!$A$3,'Core Indicators'!AK99)</f>
        <v>488</v>
      </c>
      <c r="E99" s="241">
        <f>_xlfn.DAYS(About!$A$3,'Core Indicators'!AS99)</f>
        <v>488</v>
      </c>
      <c r="F99" s="241">
        <f>_xlfn.DAYS(About!$A$3,'Core Indicators'!BQ99)</f>
        <v>0</v>
      </c>
      <c r="G99" s="241">
        <f>_xlfn.DAYS(About!$A$3,'Core Indicators'!DM99)</f>
        <v>488</v>
      </c>
      <c r="H99" s="241">
        <f>_xlfn.DAYS(About!$A$3,'Core Indicators'!DU99)</f>
        <v>488</v>
      </c>
      <c r="I99" s="241">
        <f>_xlfn.DAYS(About!$A$3,'Core Indicators'!EC99)</f>
        <v>488</v>
      </c>
      <c r="J99" s="241">
        <f>_xlfn.DAYS(About!$A$3,'Core Indicators'!EK99)</f>
        <v>488</v>
      </c>
      <c r="K99" s="241">
        <f>_xlfn.DAYS(About!$A$3,'Core Indicators'!ES99)</f>
        <v>488</v>
      </c>
      <c r="L99" s="241">
        <f>_xlfn.DAYS(About!$A$3,'Core Indicators'!FI99)</f>
        <v>1523</v>
      </c>
      <c r="M99" s="241">
        <f>_xlfn.DAYS(About!$A$3,'Core Indicators'!GG99)</f>
        <v>181</v>
      </c>
      <c r="N99" s="241">
        <f>_xlfn.DAYS(About!$A$3,'Core Indicators'!GO99)</f>
        <v>181</v>
      </c>
      <c r="O99" s="241">
        <f>_xlfn.DAYS(About!$A$3,'Core Indicators'!GW99)</f>
        <v>181</v>
      </c>
      <c r="P99" s="241">
        <f>_xlfn.DAYS(About!$A$3,'Core Indicators'!HE99)</f>
        <v>181</v>
      </c>
      <c r="Q99" s="241">
        <f>_xlfn.DAYS(About!$A$3,'Core Indicators'!HM99)</f>
        <v>181</v>
      </c>
      <c r="R99" s="241">
        <f>_xlfn.DAYS(About!$A$3,'Core Indicators'!HU99)</f>
        <v>181</v>
      </c>
      <c r="S99" s="241">
        <f>_xlfn.DAYS(About!$A$3,'Core Indicators'!IC99)</f>
        <v>181</v>
      </c>
      <c r="T99" s="241">
        <f>_xlfn.DAYS(About!$A$3,'Core Indicators'!IK99)</f>
        <v>181</v>
      </c>
      <c r="U99" s="241">
        <f>_xlfn.DAYS(About!$A$3,'Core Indicators'!IS99)</f>
        <v>181</v>
      </c>
      <c r="V99" s="241">
        <f t="shared" ref="V99:V130" si="3">AVERAGE(D99:M99)</f>
        <v>512</v>
      </c>
    </row>
    <row r="100" spans="1:22" x14ac:dyDescent="0.25">
      <c r="A100" s="240" t="str">
        <f>Lists!C:C</f>
        <v>PAK005</v>
      </c>
      <c r="B100" s="241">
        <f>_xlfn.DAYS(About!$A$3,'Core Indicators'!U100)</f>
        <v>61</v>
      </c>
      <c r="C100" s="241">
        <f>_xlfn.DAYS(About!$A$3,'Core Indicators'!AC100)</f>
        <v>242</v>
      </c>
      <c r="D100" s="241">
        <f>_xlfn.DAYS(About!$A$3,'Core Indicators'!AK100)</f>
        <v>242</v>
      </c>
      <c r="E100" s="241">
        <f>_xlfn.DAYS(About!$A$3,'Core Indicators'!AS100)</f>
        <v>34</v>
      </c>
      <c r="F100" s="241">
        <f>_xlfn.DAYS(About!$A$3,'Core Indicators'!BQ100)</f>
        <v>151</v>
      </c>
      <c r="G100" s="241">
        <f>_xlfn.DAYS(About!$A$3,'Core Indicators'!DM100)</f>
        <v>242</v>
      </c>
      <c r="H100" s="241">
        <f>_xlfn.DAYS(About!$A$3,'Core Indicators'!DU100)</f>
        <v>181</v>
      </c>
      <c r="I100" s="241">
        <f>_xlfn.DAYS(About!$A$3,'Core Indicators'!EC100)</f>
        <v>181</v>
      </c>
      <c r="J100" s="241">
        <f>_xlfn.DAYS(About!$A$3,'Core Indicators'!EK100)</f>
        <v>242</v>
      </c>
      <c r="K100" s="241">
        <f>_xlfn.DAYS(About!$A$3,'Core Indicators'!ES100)</f>
        <v>276</v>
      </c>
      <c r="L100" s="241">
        <f>_xlfn.DAYS(About!$A$3,'Core Indicators'!FI100)</f>
        <v>276</v>
      </c>
      <c r="M100" s="241">
        <f>_xlfn.DAYS(About!$A$3,'Core Indicators'!GG100)</f>
        <v>181</v>
      </c>
      <c r="N100" s="241">
        <f>_xlfn.DAYS(About!$A$3,'Core Indicators'!GO100)</f>
        <v>181</v>
      </c>
      <c r="O100" s="241">
        <f>_xlfn.DAYS(About!$A$3,'Core Indicators'!GW100)</f>
        <v>181</v>
      </c>
      <c r="P100" s="241">
        <f>_xlfn.DAYS(About!$A$3,'Core Indicators'!HE100)</f>
        <v>181</v>
      </c>
      <c r="Q100" s="241">
        <f>_xlfn.DAYS(About!$A$3,'Core Indicators'!HM100)</f>
        <v>181</v>
      </c>
      <c r="R100" s="241">
        <f>_xlfn.DAYS(About!$A$3,'Core Indicators'!HU100)</f>
        <v>181</v>
      </c>
      <c r="S100" s="241">
        <f>_xlfn.DAYS(About!$A$3,'Core Indicators'!IC100)</f>
        <v>181</v>
      </c>
      <c r="T100" s="241">
        <f>_xlfn.DAYS(About!$A$3,'Core Indicators'!IK100)</f>
        <v>181</v>
      </c>
      <c r="U100" s="241">
        <f>_xlfn.DAYS(About!$A$3,'Core Indicators'!IS100)</f>
        <v>181</v>
      </c>
      <c r="V100" s="241">
        <f t="shared" si="3"/>
        <v>200.6</v>
      </c>
    </row>
    <row r="101" spans="1:22" x14ac:dyDescent="0.25">
      <c r="A101" s="240" t="str">
        <f>Lists!C:C</f>
        <v>PAN002</v>
      </c>
      <c r="B101" s="241">
        <f>_xlfn.DAYS(About!$A$3,'Core Indicators'!U101)</f>
        <v>125</v>
      </c>
      <c r="C101" s="241">
        <f>_xlfn.DAYS(About!$A$3,'Core Indicators'!AC101)</f>
        <v>96</v>
      </c>
      <c r="D101" s="241">
        <f>_xlfn.DAYS(About!$A$3,'Core Indicators'!AK101)</f>
        <v>96</v>
      </c>
      <c r="E101" s="241">
        <f>_xlfn.DAYS(About!$A$3,'Core Indicators'!AS101)</f>
        <v>96</v>
      </c>
      <c r="F101" s="241">
        <f>_xlfn.DAYS(About!$A$3,'Core Indicators'!BQ101)</f>
        <v>68</v>
      </c>
      <c r="G101" s="241">
        <f>_xlfn.DAYS(About!$A$3,'Core Indicators'!DM101)</f>
        <v>96</v>
      </c>
      <c r="H101" s="241">
        <f>_xlfn.DAYS(About!$A$3,'Core Indicators'!DU101)</f>
        <v>96</v>
      </c>
      <c r="I101" s="241">
        <f>_xlfn.DAYS(About!$A$3,'Core Indicators'!EC101)</f>
        <v>96</v>
      </c>
      <c r="J101" s="241">
        <f>_xlfn.DAYS(About!$A$3,'Core Indicators'!EK101)</f>
        <v>125</v>
      </c>
      <c r="K101" s="241">
        <f>_xlfn.DAYS(About!$A$3,'Core Indicators'!ES101)</f>
        <v>125</v>
      </c>
      <c r="L101" s="241">
        <f>_xlfn.DAYS(About!$A$3,'Core Indicators'!FI101)</f>
        <v>125</v>
      </c>
      <c r="M101" s="241">
        <f>_xlfn.DAYS(About!$A$3,'Core Indicators'!GG101)</f>
        <v>183</v>
      </c>
      <c r="N101" s="241">
        <f>_xlfn.DAYS(About!$A$3,'Core Indicators'!GO101)</f>
        <v>183</v>
      </c>
      <c r="O101" s="241">
        <f>_xlfn.DAYS(About!$A$3,'Core Indicators'!GW101)</f>
        <v>183</v>
      </c>
      <c r="P101" s="241">
        <f>_xlfn.DAYS(About!$A$3,'Core Indicators'!HE101)</f>
        <v>183</v>
      </c>
      <c r="Q101" s="241">
        <f>_xlfn.DAYS(About!$A$3,'Core Indicators'!HM101)</f>
        <v>183</v>
      </c>
      <c r="R101" s="241">
        <f>_xlfn.DAYS(About!$A$3,'Core Indicators'!HU101)</f>
        <v>183</v>
      </c>
      <c r="S101" s="241">
        <f>_xlfn.DAYS(About!$A$3,'Core Indicators'!IC101)</f>
        <v>183</v>
      </c>
      <c r="T101" s="241">
        <f>_xlfn.DAYS(About!$A$3,'Core Indicators'!IK101)</f>
        <v>183</v>
      </c>
      <c r="U101" s="241">
        <f>_xlfn.DAYS(About!$A$3,'Core Indicators'!IS101)</f>
        <v>183</v>
      </c>
      <c r="V101" s="241">
        <f t="shared" si="3"/>
        <v>110.6</v>
      </c>
    </row>
    <row r="102" spans="1:22" x14ac:dyDescent="0.25">
      <c r="A102" s="240" t="str">
        <f>Lists!C:C</f>
        <v>PER002</v>
      </c>
      <c r="B102" s="241">
        <f>_xlfn.DAYS(About!$A$3,'Core Indicators'!U102)</f>
        <v>61</v>
      </c>
      <c r="C102" s="241">
        <f>_xlfn.DAYS(About!$A$3,'Core Indicators'!AC102)</f>
        <v>61</v>
      </c>
      <c r="D102" s="241">
        <f>_xlfn.DAYS(About!$A$3,'Core Indicators'!AK102)</f>
        <v>61</v>
      </c>
      <c r="E102" s="241">
        <f>_xlfn.DAYS(About!$A$3,'Core Indicators'!AS102)</f>
        <v>61</v>
      </c>
      <c r="F102" s="241">
        <f>_xlfn.DAYS(About!$A$3,'Core Indicators'!BQ102)</f>
        <v>61</v>
      </c>
      <c r="G102" s="241">
        <f>_xlfn.DAYS(About!$A$3,'Core Indicators'!DM102)</f>
        <v>61</v>
      </c>
      <c r="H102" s="241">
        <f>_xlfn.DAYS(About!$A$3,'Core Indicators'!DU102)</f>
        <v>61</v>
      </c>
      <c r="I102" s="241">
        <f>_xlfn.DAYS(About!$A$3,'Core Indicators'!EC102)</f>
        <v>61</v>
      </c>
      <c r="J102" s="241">
        <f>_xlfn.DAYS(About!$A$3,'Core Indicators'!EK102)</f>
        <v>61</v>
      </c>
      <c r="K102" s="241">
        <f>_xlfn.DAYS(About!$A$3,'Core Indicators'!ES102)</f>
        <v>61</v>
      </c>
      <c r="L102" s="241">
        <f>_xlfn.DAYS(About!$A$3,'Core Indicators'!FI102)</f>
        <v>61</v>
      </c>
      <c r="M102" s="241">
        <f>_xlfn.DAYS(About!$A$3,'Core Indicators'!GG102)</f>
        <v>183</v>
      </c>
      <c r="N102" s="241">
        <f>_xlfn.DAYS(About!$A$3,'Core Indicators'!GO102)</f>
        <v>183</v>
      </c>
      <c r="O102" s="241">
        <f>_xlfn.DAYS(About!$A$3,'Core Indicators'!GW102)</f>
        <v>183</v>
      </c>
      <c r="P102" s="241">
        <f>_xlfn.DAYS(About!$A$3,'Core Indicators'!HE102)</f>
        <v>183</v>
      </c>
      <c r="Q102" s="241">
        <f>_xlfn.DAYS(About!$A$3,'Core Indicators'!HM102)</f>
        <v>183</v>
      </c>
      <c r="R102" s="241">
        <f>_xlfn.DAYS(About!$A$3,'Core Indicators'!HU102)</f>
        <v>183</v>
      </c>
      <c r="S102" s="241">
        <f>_xlfn.DAYS(About!$A$3,'Core Indicators'!IC102)</f>
        <v>183</v>
      </c>
      <c r="T102" s="241">
        <f>_xlfn.DAYS(About!$A$3,'Core Indicators'!IK102)</f>
        <v>183</v>
      </c>
      <c r="U102" s="241">
        <f>_xlfn.DAYS(About!$A$3,'Core Indicators'!IS102)</f>
        <v>183</v>
      </c>
      <c r="V102" s="241">
        <f t="shared" si="3"/>
        <v>73.2</v>
      </c>
    </row>
    <row r="103" spans="1:22" x14ac:dyDescent="0.25">
      <c r="A103" s="240" t="str">
        <f>Lists!C:C</f>
        <v>PHL001</v>
      </c>
      <c r="B103" s="241">
        <f>_xlfn.DAYS(About!$A$3,'Core Indicators'!U103)</f>
        <v>153</v>
      </c>
      <c r="C103" s="241">
        <f>_xlfn.DAYS(About!$A$3,'Core Indicators'!AC103)</f>
        <v>87</v>
      </c>
      <c r="D103" s="241">
        <f>_xlfn.DAYS(About!$A$3,'Core Indicators'!AK103)</f>
        <v>3</v>
      </c>
      <c r="E103" s="241">
        <f>_xlfn.DAYS(About!$A$3,'Core Indicators'!AS103)</f>
        <v>3</v>
      </c>
      <c r="F103" s="241">
        <f>_xlfn.DAYS(About!$A$3,'Core Indicators'!BQ103)</f>
        <v>3</v>
      </c>
      <c r="G103" s="241">
        <f>_xlfn.DAYS(About!$A$3,'Core Indicators'!DM103)</f>
        <v>3</v>
      </c>
      <c r="H103" s="241">
        <f>_xlfn.DAYS(About!$A$3,'Core Indicators'!DU103)</f>
        <v>3</v>
      </c>
      <c r="I103" s="241">
        <f>_xlfn.DAYS(About!$A$3,'Core Indicators'!EC103)</f>
        <v>3</v>
      </c>
      <c r="J103" s="241">
        <f>_xlfn.DAYS(About!$A$3,'Core Indicators'!EK103)</f>
        <v>3</v>
      </c>
      <c r="K103" s="241">
        <f>_xlfn.DAYS(About!$A$3,'Core Indicators'!ES103)</f>
        <v>3</v>
      </c>
      <c r="L103" s="241">
        <f>_xlfn.DAYS(About!$A$3,'Core Indicators'!FI103)</f>
        <v>153</v>
      </c>
      <c r="M103" s="241">
        <f>_xlfn.DAYS(About!$A$3,'Core Indicators'!GG103)</f>
        <v>151</v>
      </c>
      <c r="N103" s="241">
        <f>_xlfn.DAYS(About!$A$3,'Core Indicators'!GO103)</f>
        <v>151</v>
      </c>
      <c r="O103" s="241">
        <f>_xlfn.DAYS(About!$A$3,'Core Indicators'!GW103)</f>
        <v>151</v>
      </c>
      <c r="P103" s="241">
        <f>_xlfn.DAYS(About!$A$3,'Core Indicators'!HE103)</f>
        <v>151</v>
      </c>
      <c r="Q103" s="241">
        <f>_xlfn.DAYS(About!$A$3,'Core Indicators'!HM103)</f>
        <v>151</v>
      </c>
      <c r="R103" s="241">
        <f>_xlfn.DAYS(About!$A$3,'Core Indicators'!HU103)</f>
        <v>151</v>
      </c>
      <c r="S103" s="241">
        <f>_xlfn.DAYS(About!$A$3,'Core Indicators'!IC103)</f>
        <v>151</v>
      </c>
      <c r="T103" s="241">
        <f>_xlfn.DAYS(About!$A$3,'Core Indicators'!IK103)</f>
        <v>151</v>
      </c>
      <c r="U103" s="241">
        <f>_xlfn.DAYS(About!$A$3,'Core Indicators'!IS103)</f>
        <v>151</v>
      </c>
      <c r="V103" s="241">
        <f t="shared" si="3"/>
        <v>32.799999999999997</v>
      </c>
    </row>
    <row r="104" spans="1:22" x14ac:dyDescent="0.25">
      <c r="A104" s="240" t="str">
        <f>Lists!C:C</f>
        <v>PHL003</v>
      </c>
      <c r="B104" s="241">
        <f>_xlfn.DAYS(About!$A$3,'Core Indicators'!U104)</f>
        <v>1248</v>
      </c>
      <c r="C104" s="241">
        <f>_xlfn.DAYS(About!$A$3,'Core Indicators'!AC104)</f>
        <v>643</v>
      </c>
      <c r="D104" s="241">
        <f>_xlfn.DAYS(About!$A$3,'Core Indicators'!AK104)</f>
        <v>3</v>
      </c>
      <c r="E104" s="241">
        <f>_xlfn.DAYS(About!$A$3,'Core Indicators'!AS104)</f>
        <v>3</v>
      </c>
      <c r="F104" s="241">
        <f>_xlfn.DAYS(About!$A$3,'Core Indicators'!BQ104)</f>
        <v>3</v>
      </c>
      <c r="G104" s="241">
        <f>_xlfn.DAYS(About!$A$3,'Core Indicators'!DM104)</f>
        <v>3</v>
      </c>
      <c r="H104" s="241">
        <f>_xlfn.DAYS(About!$A$3,'Core Indicators'!DU104)</f>
        <v>3</v>
      </c>
      <c r="I104" s="241">
        <f>_xlfn.DAYS(About!$A$3,'Core Indicators'!EC104)</f>
        <v>3</v>
      </c>
      <c r="J104" s="241">
        <f>_xlfn.DAYS(About!$A$3,'Core Indicators'!EK104)</f>
        <v>3</v>
      </c>
      <c r="K104" s="241">
        <f>_xlfn.DAYS(About!$A$3,'Core Indicators'!ES104)</f>
        <v>3</v>
      </c>
      <c r="L104" s="241">
        <f>_xlfn.DAYS(About!$A$3,'Core Indicators'!FI104)</f>
        <v>1248</v>
      </c>
      <c r="M104" s="241">
        <f>_xlfn.DAYS(About!$A$3,'Core Indicators'!GG104)</f>
        <v>181</v>
      </c>
      <c r="N104" s="241">
        <f>_xlfn.DAYS(About!$A$3,'Core Indicators'!GO104)</f>
        <v>181</v>
      </c>
      <c r="O104" s="241">
        <f>_xlfn.DAYS(About!$A$3,'Core Indicators'!GW104)</f>
        <v>181</v>
      </c>
      <c r="P104" s="241">
        <f>_xlfn.DAYS(About!$A$3,'Core Indicators'!HE104)</f>
        <v>181</v>
      </c>
      <c r="Q104" s="241">
        <f>_xlfn.DAYS(About!$A$3,'Core Indicators'!HM104)</f>
        <v>181</v>
      </c>
      <c r="R104" s="241">
        <f>_xlfn.DAYS(About!$A$3,'Core Indicators'!HU104)</f>
        <v>181</v>
      </c>
      <c r="S104" s="241">
        <f>_xlfn.DAYS(About!$A$3,'Core Indicators'!IC104)</f>
        <v>181</v>
      </c>
      <c r="T104" s="241">
        <f>_xlfn.DAYS(About!$A$3,'Core Indicators'!IK104)</f>
        <v>181</v>
      </c>
      <c r="U104" s="241">
        <f>_xlfn.DAYS(About!$A$3,'Core Indicators'!IS104)</f>
        <v>181</v>
      </c>
      <c r="V104" s="241">
        <f t="shared" si="3"/>
        <v>145.30000000000001</v>
      </c>
    </row>
    <row r="105" spans="1:22" x14ac:dyDescent="0.25">
      <c r="A105" s="240" t="str">
        <f>Lists!C:C</f>
        <v>PHL012</v>
      </c>
      <c r="B105" s="241">
        <f>_xlfn.DAYS(About!$A$3,'Core Indicators'!U105)</f>
        <v>153</v>
      </c>
      <c r="C105" s="241">
        <f>_xlfn.DAYS(About!$A$3,'Core Indicators'!AC105)</f>
        <v>153</v>
      </c>
      <c r="D105" s="241">
        <f>_xlfn.DAYS(About!$A$3,'Core Indicators'!AK105)</f>
        <v>90</v>
      </c>
      <c r="E105" s="241">
        <f>_xlfn.DAYS(About!$A$3,'Core Indicators'!AS105)</f>
        <v>3</v>
      </c>
      <c r="F105" s="241">
        <f>_xlfn.DAYS(About!$A$3,'Core Indicators'!BQ105)</f>
        <v>153</v>
      </c>
      <c r="G105" s="241">
        <f>_xlfn.DAYS(About!$A$3,'Core Indicators'!DM105)</f>
        <v>3</v>
      </c>
      <c r="H105" s="241">
        <f>_xlfn.DAYS(About!$A$3,'Core Indicators'!DU105)</f>
        <v>3</v>
      </c>
      <c r="I105" s="241">
        <f>_xlfn.DAYS(About!$A$3,'Core Indicators'!EC105)</f>
        <v>3</v>
      </c>
      <c r="J105" s="241">
        <f>_xlfn.DAYS(About!$A$3,'Core Indicators'!EK105)</f>
        <v>61</v>
      </c>
      <c r="K105" s="241">
        <f>_xlfn.DAYS(About!$A$3,'Core Indicators'!ES105)</f>
        <v>61</v>
      </c>
      <c r="L105" s="241">
        <f>_xlfn.DAYS(About!$A$3,'Core Indicators'!FI105)</f>
        <v>153</v>
      </c>
      <c r="M105" s="241">
        <f>_xlfn.DAYS(About!$A$3,'Core Indicators'!GG105)</f>
        <v>151</v>
      </c>
      <c r="N105" s="241">
        <f>_xlfn.DAYS(About!$A$3,'Core Indicators'!GO105)</f>
        <v>151</v>
      </c>
      <c r="O105" s="241">
        <f>_xlfn.DAYS(About!$A$3,'Core Indicators'!GW105)</f>
        <v>151</v>
      </c>
      <c r="P105" s="241">
        <f>_xlfn.DAYS(About!$A$3,'Core Indicators'!HE105)</f>
        <v>151</v>
      </c>
      <c r="Q105" s="241">
        <f>_xlfn.DAYS(About!$A$3,'Core Indicators'!HM105)</f>
        <v>151</v>
      </c>
      <c r="R105" s="241">
        <f>_xlfn.DAYS(About!$A$3,'Core Indicators'!HU105)</f>
        <v>151</v>
      </c>
      <c r="S105" s="241">
        <f>_xlfn.DAYS(About!$A$3,'Core Indicators'!IC105)</f>
        <v>151</v>
      </c>
      <c r="T105" s="241">
        <f>_xlfn.DAYS(About!$A$3,'Core Indicators'!IK105)</f>
        <v>151</v>
      </c>
      <c r="U105" s="241">
        <f>_xlfn.DAYS(About!$A$3,'Core Indicators'!IS105)</f>
        <v>151</v>
      </c>
      <c r="V105" s="241">
        <f t="shared" si="3"/>
        <v>68.099999999999994</v>
      </c>
    </row>
    <row r="106" spans="1:22" x14ac:dyDescent="0.25">
      <c r="A106" s="240" t="str">
        <f>Lists!C:C</f>
        <v>PHL013</v>
      </c>
      <c r="B106" s="241">
        <f>_xlfn.DAYS(About!$A$3,'Core Indicators'!U106)</f>
        <v>89</v>
      </c>
      <c r="C106" s="241">
        <f>_xlfn.DAYS(About!$A$3,'Core Indicators'!AC106)</f>
        <v>89</v>
      </c>
      <c r="D106" s="241">
        <f>_xlfn.DAYS(About!$A$3,'Core Indicators'!AK106)</f>
        <v>61</v>
      </c>
      <c r="E106" s="241">
        <f>_xlfn.DAYS(About!$A$3,'Core Indicators'!AS106)</f>
        <v>3</v>
      </c>
      <c r="F106" s="241">
        <f>_xlfn.DAYS(About!$A$3,'Core Indicators'!BQ106)</f>
        <v>61</v>
      </c>
      <c r="G106" s="241">
        <f>_xlfn.DAYS(About!$A$3,'Core Indicators'!DM106)</f>
        <v>3</v>
      </c>
      <c r="H106" s="241">
        <f>_xlfn.DAYS(About!$A$3,'Core Indicators'!DU106)</f>
        <v>3</v>
      </c>
      <c r="I106" s="241">
        <f>_xlfn.DAYS(About!$A$3,'Core Indicators'!EC106)</f>
        <v>3</v>
      </c>
      <c r="J106" s="241">
        <f>_xlfn.DAYS(About!$A$3,'Core Indicators'!EK106)</f>
        <v>61</v>
      </c>
      <c r="K106" s="241">
        <f>_xlfn.DAYS(About!$A$3,'Core Indicators'!ES106)</f>
        <v>61</v>
      </c>
      <c r="L106" s="241">
        <f>_xlfn.DAYS(About!$A$3,'Core Indicators'!FI106)</f>
        <v>89</v>
      </c>
      <c r="M106" s="241">
        <f>_xlfn.DAYS(About!$A$3,'Core Indicators'!GG106)</f>
        <v>89</v>
      </c>
      <c r="N106" s="241">
        <f>_xlfn.DAYS(About!$A$3,'Core Indicators'!GO106)</f>
        <v>89</v>
      </c>
      <c r="O106" s="241">
        <f>_xlfn.DAYS(About!$A$3,'Core Indicators'!GW106)</f>
        <v>89</v>
      </c>
      <c r="P106" s="241">
        <f>_xlfn.DAYS(About!$A$3,'Core Indicators'!HE106)</f>
        <v>89</v>
      </c>
      <c r="Q106" s="241">
        <f>_xlfn.DAYS(About!$A$3,'Core Indicators'!HM106)</f>
        <v>89</v>
      </c>
      <c r="R106" s="241">
        <f>_xlfn.DAYS(About!$A$3,'Core Indicators'!HU106)</f>
        <v>89</v>
      </c>
      <c r="S106" s="241">
        <f>_xlfn.DAYS(About!$A$3,'Core Indicators'!IC106)</f>
        <v>89</v>
      </c>
      <c r="T106" s="241">
        <f>_xlfn.DAYS(About!$A$3,'Core Indicators'!IK106)</f>
        <v>89</v>
      </c>
      <c r="U106" s="241">
        <f>_xlfn.DAYS(About!$A$3,'Core Indicators'!IS106)</f>
        <v>89</v>
      </c>
      <c r="V106" s="241">
        <f t="shared" si="3"/>
        <v>43.4</v>
      </c>
    </row>
    <row r="107" spans="1:22" x14ac:dyDescent="0.25">
      <c r="A107" s="240" t="str">
        <f>Lists!C:C</f>
        <v>PNG003</v>
      </c>
      <c r="B107" s="241">
        <f>_xlfn.DAYS(About!$A$3,'Core Indicators'!U107)</f>
        <v>185</v>
      </c>
      <c r="C107" s="241">
        <f>_xlfn.DAYS(About!$A$3,'Core Indicators'!AC107)</f>
        <v>185</v>
      </c>
      <c r="D107" s="241">
        <f>_xlfn.DAYS(About!$A$3,'Core Indicators'!AK107)</f>
        <v>224</v>
      </c>
      <c r="E107" s="241">
        <f>_xlfn.DAYS(About!$A$3,'Core Indicators'!AS107)</f>
        <v>122</v>
      </c>
      <c r="F107" s="241">
        <f>_xlfn.DAYS(About!$A$3,'Core Indicators'!BQ107)</f>
        <v>1</v>
      </c>
      <c r="G107" s="241">
        <f>_xlfn.DAYS(About!$A$3,'Core Indicators'!DM107)</f>
        <v>185</v>
      </c>
      <c r="H107" s="241">
        <f>_xlfn.DAYS(About!$A$3,'Core Indicators'!DU107)</f>
        <v>223</v>
      </c>
      <c r="I107" s="241">
        <f>_xlfn.DAYS(About!$A$3,'Core Indicators'!EC107)</f>
        <v>122</v>
      </c>
      <c r="J107" s="241">
        <f>_xlfn.DAYS(About!$A$3,'Core Indicators'!EK107)</f>
        <v>122</v>
      </c>
      <c r="K107" s="241">
        <f>_xlfn.DAYS(About!$A$3,'Core Indicators'!ES107)</f>
        <v>223</v>
      </c>
      <c r="L107" s="241">
        <f>_xlfn.DAYS(About!$A$3,'Core Indicators'!FI107)</f>
        <v>224</v>
      </c>
      <c r="M107" s="241">
        <f>_xlfn.DAYS(About!$A$3,'Core Indicators'!GG107)</f>
        <v>181</v>
      </c>
      <c r="N107" s="241">
        <f>_xlfn.DAYS(About!$A$3,'Core Indicators'!GO107)</f>
        <v>181</v>
      </c>
      <c r="O107" s="241">
        <f>_xlfn.DAYS(About!$A$3,'Core Indicators'!GW107)</f>
        <v>181</v>
      </c>
      <c r="P107" s="241">
        <f>_xlfn.DAYS(About!$A$3,'Core Indicators'!HE107)</f>
        <v>181</v>
      </c>
      <c r="Q107" s="241">
        <f>_xlfn.DAYS(About!$A$3,'Core Indicators'!HM107)</f>
        <v>181</v>
      </c>
      <c r="R107" s="241">
        <f>_xlfn.DAYS(About!$A$3,'Core Indicators'!HU107)</f>
        <v>181</v>
      </c>
      <c r="S107" s="241">
        <f>_xlfn.DAYS(About!$A$3,'Core Indicators'!IC107)</f>
        <v>181</v>
      </c>
      <c r="T107" s="241">
        <f>_xlfn.DAYS(About!$A$3,'Core Indicators'!IK107)</f>
        <v>181</v>
      </c>
      <c r="U107" s="241">
        <f>_xlfn.DAYS(About!$A$3,'Core Indicators'!IS107)</f>
        <v>181</v>
      </c>
      <c r="V107" s="241">
        <f t="shared" si="3"/>
        <v>162.69999999999999</v>
      </c>
    </row>
    <row r="108" spans="1:22" x14ac:dyDescent="0.25">
      <c r="A108" s="240" t="str">
        <f>Lists!C:C</f>
        <v>POL002</v>
      </c>
      <c r="B108" s="241">
        <f>_xlfn.DAYS(About!$A$3,'Core Indicators'!U108)</f>
        <v>273</v>
      </c>
      <c r="C108" s="241">
        <f>_xlfn.DAYS(About!$A$3,'Core Indicators'!AC108)</f>
        <v>3</v>
      </c>
      <c r="D108" s="241">
        <f>_xlfn.DAYS(About!$A$3,'Core Indicators'!AK108)</f>
        <v>3</v>
      </c>
      <c r="E108" s="241">
        <f>_xlfn.DAYS(About!$A$3,'Core Indicators'!AS108)</f>
        <v>3</v>
      </c>
      <c r="F108" s="241">
        <f>_xlfn.DAYS(About!$A$3,'Core Indicators'!BQ108)</f>
        <v>3</v>
      </c>
      <c r="G108" s="241">
        <f>_xlfn.DAYS(About!$A$3,'Core Indicators'!DM108)</f>
        <v>3</v>
      </c>
      <c r="H108" s="241">
        <f>_xlfn.DAYS(About!$A$3,'Core Indicators'!DU108)</f>
        <v>3</v>
      </c>
      <c r="I108" s="241">
        <f>_xlfn.DAYS(About!$A$3,'Core Indicators'!EC108)</f>
        <v>3</v>
      </c>
      <c r="J108" s="241">
        <f>_xlfn.DAYS(About!$A$3,'Core Indicators'!EK108)</f>
        <v>3</v>
      </c>
      <c r="K108" s="241">
        <f>_xlfn.DAYS(About!$A$3,'Core Indicators'!ES108)</f>
        <v>3</v>
      </c>
      <c r="L108" s="241">
        <f>_xlfn.DAYS(About!$A$3,'Core Indicators'!FI108)</f>
        <v>273</v>
      </c>
      <c r="M108" s="241">
        <f>_xlfn.DAYS(About!$A$3,'Core Indicators'!GG108)</f>
        <v>184</v>
      </c>
      <c r="N108" s="241">
        <f>_xlfn.DAYS(About!$A$3,'Core Indicators'!GO108)</f>
        <v>184</v>
      </c>
      <c r="O108" s="241">
        <f>_xlfn.DAYS(About!$A$3,'Core Indicators'!GW108)</f>
        <v>184</v>
      </c>
      <c r="P108" s="241">
        <f>_xlfn.DAYS(About!$A$3,'Core Indicators'!HE108)</f>
        <v>184</v>
      </c>
      <c r="Q108" s="241">
        <f>_xlfn.DAYS(About!$A$3,'Core Indicators'!HM108)</f>
        <v>184</v>
      </c>
      <c r="R108" s="241">
        <f>_xlfn.DAYS(About!$A$3,'Core Indicators'!HU108)</f>
        <v>184</v>
      </c>
      <c r="S108" s="241">
        <f>_xlfn.DAYS(About!$A$3,'Core Indicators'!IC108)</f>
        <v>184</v>
      </c>
      <c r="T108" s="241">
        <f>_xlfn.DAYS(About!$A$3,'Core Indicators'!IK108)</f>
        <v>184</v>
      </c>
      <c r="U108" s="241">
        <f>_xlfn.DAYS(About!$A$3,'Core Indicators'!IS108)</f>
        <v>184</v>
      </c>
      <c r="V108" s="241">
        <f t="shared" si="3"/>
        <v>48.1</v>
      </c>
    </row>
    <row r="109" spans="1:22" x14ac:dyDescent="0.25">
      <c r="A109" s="240" t="str">
        <f>Lists!C:C</f>
        <v>PRK001</v>
      </c>
      <c r="B109" s="241">
        <f>_xlfn.DAYS(About!$A$3,'Core Indicators'!U109)</f>
        <v>768</v>
      </c>
      <c r="C109" s="241">
        <f>_xlfn.DAYS(About!$A$3,'Core Indicators'!AC109)</f>
        <v>0</v>
      </c>
      <c r="D109" s="241">
        <f>_xlfn.DAYS(About!$A$3,'Core Indicators'!AK109)</f>
        <v>0</v>
      </c>
      <c r="E109" s="241">
        <f>_xlfn.DAYS(About!$A$3,'Core Indicators'!AS109)</f>
        <v>682</v>
      </c>
      <c r="F109" s="241">
        <f>_xlfn.DAYS(About!$A$3,'Core Indicators'!BQ109)</f>
        <v>0</v>
      </c>
      <c r="G109" s="241">
        <f>_xlfn.DAYS(About!$A$3,'Core Indicators'!DM109)</f>
        <v>61</v>
      </c>
      <c r="H109" s="241">
        <f>_xlfn.DAYS(About!$A$3,'Core Indicators'!DU109)</f>
        <v>0</v>
      </c>
      <c r="I109" s="241">
        <f>_xlfn.DAYS(About!$A$3,'Core Indicators'!EC109)</f>
        <v>0</v>
      </c>
      <c r="J109" s="241">
        <f>_xlfn.DAYS(About!$A$3,'Core Indicators'!EK109)</f>
        <v>61</v>
      </c>
      <c r="K109" s="241">
        <f>_xlfn.DAYS(About!$A$3,'Core Indicators'!ES109)</f>
        <v>61</v>
      </c>
      <c r="L109" s="241">
        <f>_xlfn.DAYS(About!$A$3,'Core Indicators'!FI109)</f>
        <v>1553</v>
      </c>
      <c r="M109" s="241">
        <f>_xlfn.DAYS(About!$A$3,'Core Indicators'!GG109)</f>
        <v>181</v>
      </c>
      <c r="N109" s="241">
        <f>_xlfn.DAYS(About!$A$3,'Core Indicators'!GO109)</f>
        <v>181</v>
      </c>
      <c r="O109" s="241">
        <f>_xlfn.DAYS(About!$A$3,'Core Indicators'!GW109)</f>
        <v>181</v>
      </c>
      <c r="P109" s="241">
        <f>_xlfn.DAYS(About!$A$3,'Core Indicators'!HE109)</f>
        <v>181</v>
      </c>
      <c r="Q109" s="241">
        <f>_xlfn.DAYS(About!$A$3,'Core Indicators'!HM109)</f>
        <v>181</v>
      </c>
      <c r="R109" s="241">
        <f>_xlfn.DAYS(About!$A$3,'Core Indicators'!HU109)</f>
        <v>181</v>
      </c>
      <c r="S109" s="241">
        <f>_xlfn.DAYS(About!$A$3,'Core Indicators'!IC109)</f>
        <v>181</v>
      </c>
      <c r="T109" s="241">
        <f>_xlfn.DAYS(About!$A$3,'Core Indicators'!IK109)</f>
        <v>181</v>
      </c>
      <c r="U109" s="241">
        <f>_xlfn.DAYS(About!$A$3,'Core Indicators'!IS109)</f>
        <v>181</v>
      </c>
      <c r="V109" s="241">
        <f t="shared" si="3"/>
        <v>259.89999999999998</v>
      </c>
    </row>
    <row r="110" spans="1:22" x14ac:dyDescent="0.25">
      <c r="A110" s="240" t="str">
        <f>Lists!C:C</f>
        <v>PSE002</v>
      </c>
      <c r="B110" s="241">
        <f>_xlfn.DAYS(About!$A$3,'Core Indicators'!U110)</f>
        <v>5</v>
      </c>
      <c r="C110" s="241">
        <f>_xlfn.DAYS(About!$A$3,'Core Indicators'!AC110)</f>
        <v>5</v>
      </c>
      <c r="D110" s="241">
        <f>_xlfn.DAYS(About!$A$3,'Core Indicators'!AK110)</f>
        <v>5</v>
      </c>
      <c r="E110" s="241">
        <f>_xlfn.DAYS(About!$A$3,'Core Indicators'!AS110)</f>
        <v>5</v>
      </c>
      <c r="F110" s="241">
        <f>_xlfn.DAYS(About!$A$3,'Core Indicators'!BQ110)</f>
        <v>5</v>
      </c>
      <c r="G110" s="241">
        <f>_xlfn.DAYS(About!$A$3,'Core Indicators'!DM110)</f>
        <v>5</v>
      </c>
      <c r="H110" s="241">
        <f>_xlfn.DAYS(About!$A$3,'Core Indicators'!DU110)</f>
        <v>5</v>
      </c>
      <c r="I110" s="241">
        <f>_xlfn.DAYS(About!$A$3,'Core Indicators'!EC110)</f>
        <v>5</v>
      </c>
      <c r="J110" s="241">
        <f>_xlfn.DAYS(About!$A$3,'Core Indicators'!EK110)</f>
        <v>5</v>
      </c>
      <c r="K110" s="241">
        <f>_xlfn.DAYS(About!$A$3,'Core Indicators'!ES110)</f>
        <v>5</v>
      </c>
      <c r="L110" s="241">
        <f>_xlfn.DAYS(About!$A$3,'Core Indicators'!FI110)</f>
        <v>1543</v>
      </c>
      <c r="M110" s="241">
        <f>_xlfn.DAYS(About!$A$3,'Core Indicators'!GG110)</f>
        <v>181</v>
      </c>
      <c r="N110" s="241">
        <f>_xlfn.DAYS(About!$A$3,'Core Indicators'!GO110)</f>
        <v>181</v>
      </c>
      <c r="O110" s="241">
        <f>_xlfn.DAYS(About!$A$3,'Core Indicators'!GW110)</f>
        <v>181</v>
      </c>
      <c r="P110" s="241">
        <f>_xlfn.DAYS(About!$A$3,'Core Indicators'!HE110)</f>
        <v>181</v>
      </c>
      <c r="Q110" s="241">
        <f>_xlfn.DAYS(About!$A$3,'Core Indicators'!HM110)</f>
        <v>181</v>
      </c>
      <c r="R110" s="241">
        <f>_xlfn.DAYS(About!$A$3,'Core Indicators'!HU110)</f>
        <v>181</v>
      </c>
      <c r="S110" s="241">
        <f>_xlfn.DAYS(About!$A$3,'Core Indicators'!IC110)</f>
        <v>181</v>
      </c>
      <c r="T110" s="241">
        <f>_xlfn.DAYS(About!$A$3,'Core Indicators'!IK110)</f>
        <v>181</v>
      </c>
      <c r="U110" s="241">
        <f>_xlfn.DAYS(About!$A$3,'Core Indicators'!IS110)</f>
        <v>181</v>
      </c>
      <c r="V110" s="241">
        <f t="shared" si="3"/>
        <v>176.4</v>
      </c>
    </row>
    <row r="111" spans="1:22" x14ac:dyDescent="0.25">
      <c r="A111" s="240" t="str">
        <f>Lists!C:C</f>
        <v>REG001</v>
      </c>
      <c r="B111" s="241">
        <f>_xlfn.DAYS(About!$A$3,'Core Indicators'!U111)</f>
        <v>39</v>
      </c>
      <c r="C111" s="241">
        <f>_xlfn.DAYS(About!$A$3,'Core Indicators'!AC111)</f>
        <v>243</v>
      </c>
      <c r="D111" s="241">
        <f>_xlfn.DAYS(About!$A$3,'Core Indicators'!AK111)</f>
        <v>243</v>
      </c>
      <c r="E111" s="241">
        <f>_xlfn.DAYS(About!$A$3,'Core Indicators'!AS111)</f>
        <v>3</v>
      </c>
      <c r="F111" s="241">
        <f>_xlfn.DAYS(About!$A$3,'Core Indicators'!BQ111)</f>
        <v>3</v>
      </c>
      <c r="G111" s="241">
        <f>_xlfn.DAYS(About!$A$3,'Core Indicators'!DM111)</f>
        <v>243</v>
      </c>
      <c r="H111" s="241">
        <f>_xlfn.DAYS(About!$A$3,'Core Indicators'!DU111)</f>
        <v>243</v>
      </c>
      <c r="I111" s="241">
        <f>_xlfn.DAYS(About!$A$3,'Core Indicators'!EC111)</f>
        <v>243</v>
      </c>
      <c r="J111" s="241">
        <f>_xlfn.DAYS(About!$A$3,'Core Indicators'!EK111)</f>
        <v>243</v>
      </c>
      <c r="K111" s="241">
        <f>_xlfn.DAYS(About!$A$3,'Core Indicators'!ES111)</f>
        <v>243</v>
      </c>
      <c r="L111" s="241">
        <f>_xlfn.DAYS(About!$A$3,'Core Indicators'!FI111)</f>
        <v>3</v>
      </c>
      <c r="M111" s="241">
        <f>_xlfn.DAYS(About!$A$3,'Core Indicators'!GG111)</f>
        <v>183</v>
      </c>
      <c r="N111" s="241">
        <f>_xlfn.DAYS(About!$A$3,'Core Indicators'!GO111)</f>
        <v>183</v>
      </c>
      <c r="O111" s="241">
        <f>_xlfn.DAYS(About!$A$3,'Core Indicators'!GW111)</f>
        <v>183</v>
      </c>
      <c r="P111" s="241">
        <f>_xlfn.DAYS(About!$A$3,'Core Indicators'!HE111)</f>
        <v>183</v>
      </c>
      <c r="Q111" s="241">
        <f>_xlfn.DAYS(About!$A$3,'Core Indicators'!HM111)</f>
        <v>183</v>
      </c>
      <c r="R111" s="241">
        <f>_xlfn.DAYS(About!$A$3,'Core Indicators'!HU111)</f>
        <v>183</v>
      </c>
      <c r="S111" s="241">
        <f>_xlfn.DAYS(About!$A$3,'Core Indicators'!IC111)</f>
        <v>183</v>
      </c>
      <c r="T111" s="241">
        <f>_xlfn.DAYS(About!$A$3,'Core Indicators'!IK111)</f>
        <v>183</v>
      </c>
      <c r="U111" s="241">
        <f>_xlfn.DAYS(About!$A$3,'Core Indicators'!IS111)</f>
        <v>183</v>
      </c>
      <c r="V111" s="241">
        <f t="shared" si="3"/>
        <v>165</v>
      </c>
    </row>
    <row r="112" spans="1:22" x14ac:dyDescent="0.25">
      <c r="A112" s="240" t="str">
        <f>Lists!C:C</f>
        <v>REG002</v>
      </c>
      <c r="B112" s="241">
        <f>_xlfn.DAYS(About!$A$3,'Core Indicators'!U112)</f>
        <v>244</v>
      </c>
      <c r="C112" s="241">
        <f>_xlfn.DAYS(About!$A$3,'Core Indicators'!AC112)</f>
        <v>244</v>
      </c>
      <c r="D112" s="241">
        <f>_xlfn.DAYS(About!$A$3,'Core Indicators'!AK112)</f>
        <v>244</v>
      </c>
      <c r="E112" s="241">
        <f>_xlfn.DAYS(About!$A$3,'Core Indicators'!AS112)</f>
        <v>244</v>
      </c>
      <c r="F112" s="241">
        <f>_xlfn.DAYS(About!$A$3,'Core Indicators'!BQ112)</f>
        <v>244</v>
      </c>
      <c r="G112" s="241">
        <f>_xlfn.DAYS(About!$A$3,'Core Indicators'!DM112)</f>
        <v>244</v>
      </c>
      <c r="H112" s="241">
        <f>_xlfn.DAYS(About!$A$3,'Core Indicators'!DU112)</f>
        <v>244</v>
      </c>
      <c r="I112" s="241">
        <f>_xlfn.DAYS(About!$A$3,'Core Indicators'!EC112)</f>
        <v>244</v>
      </c>
      <c r="J112" s="241">
        <f>_xlfn.DAYS(About!$A$3,'Core Indicators'!EK112)</f>
        <v>244</v>
      </c>
      <c r="K112" s="241">
        <f>_xlfn.DAYS(About!$A$3,'Core Indicators'!ES112)</f>
        <v>412</v>
      </c>
      <c r="L112" s="241">
        <f>_xlfn.DAYS(About!$A$3,'Core Indicators'!FI112)</f>
        <v>244</v>
      </c>
      <c r="M112" s="241">
        <f>_xlfn.DAYS(About!$A$3,'Core Indicators'!GG112)</f>
        <v>181</v>
      </c>
      <c r="N112" s="241">
        <f>_xlfn.DAYS(About!$A$3,'Core Indicators'!GO112)</f>
        <v>181</v>
      </c>
      <c r="O112" s="241">
        <f>_xlfn.DAYS(About!$A$3,'Core Indicators'!GW112)</f>
        <v>181</v>
      </c>
      <c r="P112" s="241">
        <f>_xlfn.DAYS(About!$A$3,'Core Indicators'!HE112)</f>
        <v>181</v>
      </c>
      <c r="Q112" s="241">
        <f>_xlfn.DAYS(About!$A$3,'Core Indicators'!HM112)</f>
        <v>181</v>
      </c>
      <c r="R112" s="241">
        <f>_xlfn.DAYS(About!$A$3,'Core Indicators'!HU112)</f>
        <v>181</v>
      </c>
      <c r="S112" s="241">
        <f>_xlfn.DAYS(About!$A$3,'Core Indicators'!IC112)</f>
        <v>181</v>
      </c>
      <c r="T112" s="241">
        <f>_xlfn.DAYS(About!$A$3,'Core Indicators'!IK112)</f>
        <v>181</v>
      </c>
      <c r="U112" s="241">
        <f>_xlfn.DAYS(About!$A$3,'Core Indicators'!IS112)</f>
        <v>181</v>
      </c>
      <c r="V112" s="241">
        <f t="shared" si="3"/>
        <v>254.5</v>
      </c>
    </row>
    <row r="113" spans="1:22" x14ac:dyDescent="0.25">
      <c r="A113" s="240" t="str">
        <f>Lists!C:C</f>
        <v>REG003</v>
      </c>
      <c r="B113" s="241">
        <f>_xlfn.DAYS(About!$A$3,'Core Indicators'!U113)</f>
        <v>246</v>
      </c>
      <c r="C113" s="241">
        <f>_xlfn.DAYS(About!$A$3,'Core Indicators'!AC113)</f>
        <v>246</v>
      </c>
      <c r="D113" s="241">
        <f>_xlfn.DAYS(About!$A$3,'Core Indicators'!AK113)</f>
        <v>936</v>
      </c>
      <c r="E113" s="241">
        <f>_xlfn.DAYS(About!$A$3,'Core Indicators'!AS113)</f>
        <v>1259</v>
      </c>
      <c r="F113" s="241">
        <f>_xlfn.DAYS(About!$A$3,'Core Indicators'!BQ113)</f>
        <v>89</v>
      </c>
      <c r="G113" s="241">
        <f>_xlfn.DAYS(About!$A$3,'Core Indicators'!DM113)</f>
        <v>1259</v>
      </c>
      <c r="H113" s="241">
        <f>_xlfn.DAYS(About!$A$3,'Core Indicators'!DU113)</f>
        <v>1466</v>
      </c>
      <c r="I113" s="241">
        <f>_xlfn.DAYS(About!$A$3,'Core Indicators'!EC113)</f>
        <v>1466</v>
      </c>
      <c r="J113" s="241">
        <f>_xlfn.DAYS(About!$A$3,'Core Indicators'!EK113)</f>
        <v>1466</v>
      </c>
      <c r="K113" s="241">
        <f>_xlfn.DAYS(About!$A$3,'Core Indicators'!ES113)</f>
        <v>1466</v>
      </c>
      <c r="L113" s="241">
        <f>_xlfn.DAYS(About!$A$3,'Core Indicators'!FI113)</f>
        <v>1466</v>
      </c>
      <c r="M113" s="241">
        <f>_xlfn.DAYS(About!$A$3,'Core Indicators'!GG113)</f>
        <v>181</v>
      </c>
      <c r="N113" s="241">
        <f>_xlfn.DAYS(About!$A$3,'Core Indicators'!GO113)</f>
        <v>181</v>
      </c>
      <c r="O113" s="241">
        <f>_xlfn.DAYS(About!$A$3,'Core Indicators'!GW113)</f>
        <v>181</v>
      </c>
      <c r="P113" s="241">
        <f>_xlfn.DAYS(About!$A$3,'Core Indicators'!HE113)</f>
        <v>181</v>
      </c>
      <c r="Q113" s="241">
        <f>_xlfn.DAYS(About!$A$3,'Core Indicators'!HM113)</f>
        <v>181</v>
      </c>
      <c r="R113" s="241">
        <f>_xlfn.DAYS(About!$A$3,'Core Indicators'!HU113)</f>
        <v>181</v>
      </c>
      <c r="S113" s="241">
        <f>_xlfn.DAYS(About!$A$3,'Core Indicators'!IC113)</f>
        <v>181</v>
      </c>
      <c r="T113" s="241">
        <f>_xlfn.DAYS(About!$A$3,'Core Indicators'!IK113)</f>
        <v>181</v>
      </c>
      <c r="U113" s="241">
        <f>_xlfn.DAYS(About!$A$3,'Core Indicators'!IS113)</f>
        <v>181</v>
      </c>
      <c r="V113" s="241">
        <f t="shared" si="3"/>
        <v>1105.4000000000001</v>
      </c>
    </row>
    <row r="114" spans="1:22" x14ac:dyDescent="0.25">
      <c r="A114" s="240" t="str">
        <f>Lists!C:C</f>
        <v>REG004</v>
      </c>
      <c r="B114" s="241">
        <f>_xlfn.DAYS(About!$A$3,'Core Indicators'!U114)</f>
        <v>4</v>
      </c>
      <c r="C114" s="241">
        <f>_xlfn.DAYS(About!$A$3,'Core Indicators'!AC114)</f>
        <v>4</v>
      </c>
      <c r="D114" s="241">
        <f>_xlfn.DAYS(About!$A$3,'Core Indicators'!AK114)</f>
        <v>36</v>
      </c>
      <c r="E114" s="241">
        <f>_xlfn.DAYS(About!$A$3,'Core Indicators'!AS114)</f>
        <v>4</v>
      </c>
      <c r="F114" s="241">
        <f>_xlfn.DAYS(About!$A$3,'Core Indicators'!BQ114)</f>
        <v>4</v>
      </c>
      <c r="G114" s="241">
        <f>_xlfn.DAYS(About!$A$3,'Core Indicators'!DM114)</f>
        <v>4</v>
      </c>
      <c r="H114" s="241">
        <f>_xlfn.DAYS(About!$A$3,'Core Indicators'!DU114)</f>
        <v>4</v>
      </c>
      <c r="I114" s="241">
        <f>_xlfn.DAYS(About!$A$3,'Core Indicators'!EC114)</f>
        <v>4</v>
      </c>
      <c r="J114" s="241">
        <f>_xlfn.DAYS(About!$A$3,'Core Indicators'!EK114)</f>
        <v>4</v>
      </c>
      <c r="K114" s="241">
        <f>_xlfn.DAYS(About!$A$3,'Core Indicators'!ES114)</f>
        <v>4</v>
      </c>
      <c r="L114" s="241">
        <f>_xlfn.DAYS(About!$A$3,'Core Indicators'!FI114)</f>
        <v>1440</v>
      </c>
      <c r="M114" s="241">
        <f>_xlfn.DAYS(About!$A$3,'Core Indicators'!GG114)</f>
        <v>181</v>
      </c>
      <c r="N114" s="241">
        <f>_xlfn.DAYS(About!$A$3,'Core Indicators'!GO114)</f>
        <v>181</v>
      </c>
      <c r="O114" s="241">
        <f>_xlfn.DAYS(About!$A$3,'Core Indicators'!GW114)</f>
        <v>181</v>
      </c>
      <c r="P114" s="241">
        <f>_xlfn.DAYS(About!$A$3,'Core Indicators'!HE114)</f>
        <v>181</v>
      </c>
      <c r="Q114" s="241">
        <f>_xlfn.DAYS(About!$A$3,'Core Indicators'!HM114)</f>
        <v>181</v>
      </c>
      <c r="R114" s="241">
        <f>_xlfn.DAYS(About!$A$3,'Core Indicators'!HU114)</f>
        <v>181</v>
      </c>
      <c r="S114" s="241">
        <f>_xlfn.DAYS(About!$A$3,'Core Indicators'!IC114)</f>
        <v>181</v>
      </c>
      <c r="T114" s="241">
        <f>_xlfn.DAYS(About!$A$3,'Core Indicators'!IK114)</f>
        <v>181</v>
      </c>
      <c r="U114" s="241">
        <f>_xlfn.DAYS(About!$A$3,'Core Indicators'!IS114)</f>
        <v>181</v>
      </c>
      <c r="V114" s="241">
        <f t="shared" si="3"/>
        <v>168.5</v>
      </c>
    </row>
    <row r="115" spans="1:22" x14ac:dyDescent="0.25">
      <c r="A115" s="240" t="str">
        <f>Lists!C:C</f>
        <v>REG006</v>
      </c>
      <c r="B115" s="241">
        <f>_xlfn.DAYS(About!$A$3,'Core Indicators'!U115)</f>
        <v>4</v>
      </c>
      <c r="C115" s="241">
        <f>_xlfn.DAYS(About!$A$3,'Core Indicators'!AC115)</f>
        <v>4</v>
      </c>
      <c r="D115" s="241">
        <f>_xlfn.DAYS(About!$A$3,'Core Indicators'!AK115)</f>
        <v>4</v>
      </c>
      <c r="E115" s="241">
        <f>_xlfn.DAYS(About!$A$3,'Core Indicators'!AS115)</f>
        <v>4</v>
      </c>
      <c r="F115" s="241">
        <f>_xlfn.DAYS(About!$A$3,'Core Indicators'!BQ115)</f>
        <v>4</v>
      </c>
      <c r="G115" s="241">
        <f>_xlfn.DAYS(About!$A$3,'Core Indicators'!DM115)</f>
        <v>4</v>
      </c>
      <c r="H115" s="241">
        <f>_xlfn.DAYS(About!$A$3,'Core Indicators'!DU115)</f>
        <v>4</v>
      </c>
      <c r="I115" s="241">
        <f>_xlfn.DAYS(About!$A$3,'Core Indicators'!EC115)</f>
        <v>4</v>
      </c>
      <c r="J115" s="241">
        <f>_xlfn.DAYS(About!$A$3,'Core Indicators'!EK115)</f>
        <v>4</v>
      </c>
      <c r="K115" s="241">
        <f>_xlfn.DAYS(About!$A$3,'Core Indicators'!ES115)</f>
        <v>4</v>
      </c>
      <c r="L115" s="241">
        <f>_xlfn.DAYS(About!$A$3,'Core Indicators'!FI115)</f>
        <v>1443</v>
      </c>
      <c r="M115" s="241">
        <f>_xlfn.DAYS(About!$A$3,'Core Indicators'!GG115)</f>
        <v>181</v>
      </c>
      <c r="N115" s="241">
        <f>_xlfn.DAYS(About!$A$3,'Core Indicators'!GO115)</f>
        <v>181</v>
      </c>
      <c r="O115" s="241">
        <f>_xlfn.DAYS(About!$A$3,'Core Indicators'!GW115)</f>
        <v>181</v>
      </c>
      <c r="P115" s="241">
        <f>_xlfn.DAYS(About!$A$3,'Core Indicators'!HE115)</f>
        <v>181</v>
      </c>
      <c r="Q115" s="241">
        <f>_xlfn.DAYS(About!$A$3,'Core Indicators'!HM115)</f>
        <v>181</v>
      </c>
      <c r="R115" s="241">
        <f>_xlfn.DAYS(About!$A$3,'Core Indicators'!HU115)</f>
        <v>181</v>
      </c>
      <c r="S115" s="241">
        <f>_xlfn.DAYS(About!$A$3,'Core Indicators'!IC115)</f>
        <v>181</v>
      </c>
      <c r="T115" s="241">
        <f>_xlfn.DAYS(About!$A$3,'Core Indicators'!IK115)</f>
        <v>181</v>
      </c>
      <c r="U115" s="241">
        <f>_xlfn.DAYS(About!$A$3,'Core Indicators'!IS115)</f>
        <v>181</v>
      </c>
      <c r="V115" s="241">
        <f t="shared" si="3"/>
        <v>165.6</v>
      </c>
    </row>
    <row r="116" spans="1:22" x14ac:dyDescent="0.25">
      <c r="A116" s="240" t="str">
        <f>Lists!C:C</f>
        <v>REG007</v>
      </c>
      <c r="B116" s="241">
        <f>_xlfn.DAYS(About!$A$3,'Core Indicators'!U116)</f>
        <v>3</v>
      </c>
      <c r="C116" s="241">
        <f>_xlfn.DAYS(About!$A$3,'Core Indicators'!AC116)</f>
        <v>3</v>
      </c>
      <c r="D116" s="241">
        <f>_xlfn.DAYS(About!$A$3,'Core Indicators'!AK116)</f>
        <v>3</v>
      </c>
      <c r="E116" s="241">
        <f>_xlfn.DAYS(About!$A$3,'Core Indicators'!AS116)</f>
        <v>3</v>
      </c>
      <c r="F116" s="241">
        <f>_xlfn.DAYS(About!$A$3,'Core Indicators'!BQ116)</f>
        <v>3</v>
      </c>
      <c r="G116" s="241">
        <f>_xlfn.DAYS(About!$A$3,'Core Indicators'!DM116)</f>
        <v>3</v>
      </c>
      <c r="H116" s="241">
        <f>_xlfn.DAYS(About!$A$3,'Core Indicators'!DU116)</f>
        <v>3</v>
      </c>
      <c r="I116" s="241">
        <f>_xlfn.DAYS(About!$A$3,'Core Indicators'!EC116)</f>
        <v>3</v>
      </c>
      <c r="J116" s="241">
        <f>_xlfn.DAYS(About!$A$3,'Core Indicators'!EK116)</f>
        <v>3</v>
      </c>
      <c r="K116" s="241">
        <f>_xlfn.DAYS(About!$A$3,'Core Indicators'!ES116)</f>
        <v>3</v>
      </c>
      <c r="L116" s="241">
        <f>_xlfn.DAYS(About!$A$3,'Core Indicators'!FI116)</f>
        <v>245</v>
      </c>
      <c r="M116" s="241">
        <f>_xlfn.DAYS(About!$A$3,'Core Indicators'!GG116)</f>
        <v>186</v>
      </c>
      <c r="N116" s="241">
        <f>_xlfn.DAYS(About!$A$3,'Core Indicators'!GO116)</f>
        <v>186</v>
      </c>
      <c r="O116" s="241">
        <f>_xlfn.DAYS(About!$A$3,'Core Indicators'!GW116)</f>
        <v>186</v>
      </c>
      <c r="P116" s="241">
        <f>_xlfn.DAYS(About!$A$3,'Core Indicators'!HE116)</f>
        <v>186</v>
      </c>
      <c r="Q116" s="241">
        <f>_xlfn.DAYS(About!$A$3,'Core Indicators'!HM116)</f>
        <v>186</v>
      </c>
      <c r="R116" s="241">
        <f>_xlfn.DAYS(About!$A$3,'Core Indicators'!HU116)</f>
        <v>186</v>
      </c>
      <c r="S116" s="241">
        <f>_xlfn.DAYS(About!$A$3,'Core Indicators'!IC116)</f>
        <v>186</v>
      </c>
      <c r="T116" s="241">
        <f>_xlfn.DAYS(About!$A$3,'Core Indicators'!IK116)</f>
        <v>186</v>
      </c>
      <c r="U116" s="241">
        <f>_xlfn.DAYS(About!$A$3,'Core Indicators'!IS116)</f>
        <v>186</v>
      </c>
      <c r="V116" s="241">
        <f t="shared" si="3"/>
        <v>45.5</v>
      </c>
    </row>
    <row r="117" spans="1:22" x14ac:dyDescent="0.25">
      <c r="A117" s="240" t="str">
        <f>Lists!C:C</f>
        <v>REG008</v>
      </c>
      <c r="B117" s="241">
        <f>_xlfn.DAYS(About!$A$3,'Core Indicators'!U117)</f>
        <v>3</v>
      </c>
      <c r="C117" s="241">
        <f>_xlfn.DAYS(About!$A$3,'Core Indicators'!AC117)</f>
        <v>3</v>
      </c>
      <c r="D117" s="241">
        <f>_xlfn.DAYS(About!$A$3,'Core Indicators'!AK117)</f>
        <v>3</v>
      </c>
      <c r="E117" s="241">
        <f>_xlfn.DAYS(About!$A$3,'Core Indicators'!AS117)</f>
        <v>3</v>
      </c>
      <c r="F117" s="241">
        <f>_xlfn.DAYS(About!$A$3,'Core Indicators'!BQ117)</f>
        <v>3</v>
      </c>
      <c r="G117" s="241">
        <f>_xlfn.DAYS(About!$A$3,'Core Indicators'!DM117)</f>
        <v>3</v>
      </c>
      <c r="H117" s="241">
        <f>_xlfn.DAYS(About!$A$3,'Core Indicators'!DU117)</f>
        <v>3</v>
      </c>
      <c r="I117" s="241">
        <f>_xlfn.DAYS(About!$A$3,'Core Indicators'!EC117)</f>
        <v>3</v>
      </c>
      <c r="J117" s="241">
        <f>_xlfn.DAYS(About!$A$3,'Core Indicators'!EK117)</f>
        <v>3</v>
      </c>
      <c r="K117" s="241">
        <f>_xlfn.DAYS(About!$A$3,'Core Indicators'!ES117)</f>
        <v>3</v>
      </c>
      <c r="L117" s="241">
        <f>_xlfn.DAYS(About!$A$3,'Core Indicators'!FI117)</f>
        <v>245</v>
      </c>
      <c r="M117" s="241">
        <f>_xlfn.DAYS(About!$A$3,'Core Indicators'!GG117)</f>
        <v>186</v>
      </c>
      <c r="N117" s="241">
        <f>_xlfn.DAYS(About!$A$3,'Core Indicators'!GO117)</f>
        <v>186</v>
      </c>
      <c r="O117" s="241">
        <f>_xlfn.DAYS(About!$A$3,'Core Indicators'!GW117)</f>
        <v>186</v>
      </c>
      <c r="P117" s="241">
        <f>_xlfn.DAYS(About!$A$3,'Core Indicators'!HE117)</f>
        <v>186</v>
      </c>
      <c r="Q117" s="241">
        <f>_xlfn.DAYS(About!$A$3,'Core Indicators'!HM117)</f>
        <v>186</v>
      </c>
      <c r="R117" s="241">
        <f>_xlfn.DAYS(About!$A$3,'Core Indicators'!HU117)</f>
        <v>186</v>
      </c>
      <c r="S117" s="241">
        <f>_xlfn.DAYS(About!$A$3,'Core Indicators'!IC117)</f>
        <v>186</v>
      </c>
      <c r="T117" s="241">
        <f>_xlfn.DAYS(About!$A$3,'Core Indicators'!IK117)</f>
        <v>186</v>
      </c>
      <c r="U117" s="241">
        <f>_xlfn.DAYS(About!$A$3,'Core Indicators'!IS117)</f>
        <v>186</v>
      </c>
      <c r="V117" s="241">
        <f t="shared" si="3"/>
        <v>45.5</v>
      </c>
    </row>
    <row r="118" spans="1:22" x14ac:dyDescent="0.25">
      <c r="A118" s="240" t="str">
        <f>Lists!C:C</f>
        <v>REG011</v>
      </c>
      <c r="B118" s="241">
        <f>_xlfn.DAYS(About!$A$3,'Core Indicators'!U118)</f>
        <v>89</v>
      </c>
      <c r="C118" s="241">
        <f>_xlfn.DAYS(About!$A$3,'Core Indicators'!AC118)</f>
        <v>3</v>
      </c>
      <c r="D118" s="241">
        <f>_xlfn.DAYS(About!$A$3,'Core Indicators'!AK118)</f>
        <v>3</v>
      </c>
      <c r="E118" s="241">
        <f>_xlfn.DAYS(About!$A$3,'Core Indicators'!AS118)</f>
        <v>3</v>
      </c>
      <c r="F118" s="241">
        <f>_xlfn.DAYS(About!$A$3,'Core Indicators'!BQ118)</f>
        <v>3</v>
      </c>
      <c r="G118" s="241">
        <f>_xlfn.DAYS(About!$A$3,'Core Indicators'!DM118)</f>
        <v>3</v>
      </c>
      <c r="H118" s="241">
        <f>_xlfn.DAYS(About!$A$3,'Core Indicators'!DU118)</f>
        <v>3</v>
      </c>
      <c r="I118" s="241">
        <f>_xlfn.DAYS(About!$A$3,'Core Indicators'!EC118)</f>
        <v>3</v>
      </c>
      <c r="J118" s="241">
        <f>_xlfn.DAYS(About!$A$3,'Core Indicators'!EK118)</f>
        <v>3</v>
      </c>
      <c r="K118" s="241">
        <f>_xlfn.DAYS(About!$A$3,'Core Indicators'!ES118)</f>
        <v>3</v>
      </c>
      <c r="L118" s="241">
        <f>_xlfn.DAYS(About!$A$3,'Core Indicators'!FI118)</f>
        <v>3</v>
      </c>
      <c r="M118" s="241">
        <f>_xlfn.DAYS(About!$A$3,'Core Indicators'!GG118)</f>
        <v>181</v>
      </c>
      <c r="N118" s="241">
        <f>_xlfn.DAYS(About!$A$3,'Core Indicators'!GO118)</f>
        <v>181</v>
      </c>
      <c r="O118" s="241">
        <f>_xlfn.DAYS(About!$A$3,'Core Indicators'!GW118)</f>
        <v>181</v>
      </c>
      <c r="P118" s="241">
        <f>_xlfn.DAYS(About!$A$3,'Core Indicators'!HE118)</f>
        <v>181</v>
      </c>
      <c r="Q118" s="241">
        <f>_xlfn.DAYS(About!$A$3,'Core Indicators'!HM118)</f>
        <v>181</v>
      </c>
      <c r="R118" s="241">
        <f>_xlfn.DAYS(About!$A$3,'Core Indicators'!HU118)</f>
        <v>181</v>
      </c>
      <c r="S118" s="241">
        <f>_xlfn.DAYS(About!$A$3,'Core Indicators'!IC118)</f>
        <v>181</v>
      </c>
      <c r="T118" s="241">
        <f>_xlfn.DAYS(About!$A$3,'Core Indicators'!IK118)</f>
        <v>181</v>
      </c>
      <c r="U118" s="241">
        <f>_xlfn.DAYS(About!$A$3,'Core Indicators'!IS118)</f>
        <v>181</v>
      </c>
      <c r="V118" s="241">
        <f t="shared" si="3"/>
        <v>20.8</v>
      </c>
    </row>
    <row r="119" spans="1:22" x14ac:dyDescent="0.25">
      <c r="A119" s="240" t="str">
        <f>Lists!C:C</f>
        <v>REG012</v>
      </c>
      <c r="B119" s="241">
        <f>_xlfn.DAYS(About!$A$3,'Core Indicators'!U119)</f>
        <v>0</v>
      </c>
      <c r="C119" s="241">
        <f>_xlfn.DAYS(About!$A$3,'Core Indicators'!AC119)</f>
        <v>0</v>
      </c>
      <c r="D119" s="241">
        <f>_xlfn.DAYS(About!$A$3,'Core Indicators'!AK119)</f>
        <v>0</v>
      </c>
      <c r="E119" s="241">
        <f>_xlfn.DAYS(About!$A$3,'Core Indicators'!AS119)</f>
        <v>0</v>
      </c>
      <c r="F119" s="241">
        <f>_xlfn.DAYS(About!$A$3,'Core Indicators'!BQ119)</f>
        <v>32</v>
      </c>
      <c r="G119" s="241">
        <f>_xlfn.DAYS(About!$A$3,'Core Indicators'!DM119)</f>
        <v>0</v>
      </c>
      <c r="H119" s="241">
        <f>_xlfn.DAYS(About!$A$3,'Core Indicators'!DU119)</f>
        <v>0</v>
      </c>
      <c r="I119" s="241">
        <f>_xlfn.DAYS(About!$A$3,'Core Indicators'!EC119)</f>
        <v>0</v>
      </c>
      <c r="J119" s="241">
        <f>_xlfn.DAYS(About!$A$3,'Core Indicators'!EK119)</f>
        <v>0</v>
      </c>
      <c r="K119" s="241">
        <f>_xlfn.DAYS(About!$A$3,'Core Indicators'!ES119)</f>
        <v>0</v>
      </c>
      <c r="L119" s="241">
        <f>_xlfn.DAYS(About!$A$3,'Core Indicators'!FI119)</f>
        <v>0</v>
      </c>
      <c r="M119" s="241">
        <f>_xlfn.DAYS(About!$A$3,'Core Indicators'!GG119)</f>
        <v>181</v>
      </c>
      <c r="N119" s="241">
        <f>_xlfn.DAYS(About!$A$3,'Core Indicators'!GO119)</f>
        <v>181</v>
      </c>
      <c r="O119" s="241">
        <f>_xlfn.DAYS(About!$A$3,'Core Indicators'!GW119)</f>
        <v>181</v>
      </c>
      <c r="P119" s="241">
        <f>_xlfn.DAYS(About!$A$3,'Core Indicators'!HE119)</f>
        <v>181</v>
      </c>
      <c r="Q119" s="241">
        <f>_xlfn.DAYS(About!$A$3,'Core Indicators'!HM119)</f>
        <v>181</v>
      </c>
      <c r="R119" s="241">
        <f>_xlfn.DAYS(About!$A$3,'Core Indicators'!HU119)</f>
        <v>181</v>
      </c>
      <c r="S119" s="241">
        <f>_xlfn.DAYS(About!$A$3,'Core Indicators'!IC119)</f>
        <v>181</v>
      </c>
      <c r="T119" s="241">
        <f>_xlfn.DAYS(About!$A$3,'Core Indicators'!IK119)</f>
        <v>181</v>
      </c>
      <c r="U119" s="241">
        <f>_xlfn.DAYS(About!$A$3,'Core Indicators'!IS119)</f>
        <v>181</v>
      </c>
      <c r="V119" s="241">
        <f t="shared" si="3"/>
        <v>21.3</v>
      </c>
    </row>
    <row r="120" spans="1:22" x14ac:dyDescent="0.25">
      <c r="A120" s="240" t="str">
        <f>Lists!C:C</f>
        <v>REG013</v>
      </c>
      <c r="B120" s="241">
        <f>_xlfn.DAYS(About!$A$3,'Core Indicators'!U120)</f>
        <v>307</v>
      </c>
      <c r="C120" s="241">
        <f>_xlfn.DAYS(About!$A$3,'Core Indicators'!AC120)</f>
        <v>307</v>
      </c>
      <c r="D120" s="241">
        <f>_xlfn.DAYS(About!$A$3,'Core Indicators'!AK120)</f>
        <v>307</v>
      </c>
      <c r="E120" s="241">
        <f>_xlfn.DAYS(About!$A$3,'Core Indicators'!AS120)</f>
        <v>61</v>
      </c>
      <c r="F120" s="241">
        <f>_xlfn.DAYS(About!$A$3,'Core Indicators'!BQ120)</f>
        <v>0</v>
      </c>
      <c r="G120" s="241">
        <f>_xlfn.DAYS(About!$A$3,'Core Indicators'!DM120)</f>
        <v>307</v>
      </c>
      <c r="H120" s="241">
        <f>_xlfn.DAYS(About!$A$3,'Core Indicators'!DU120)</f>
        <v>307</v>
      </c>
      <c r="I120" s="241">
        <f>_xlfn.DAYS(About!$A$3,'Core Indicators'!EC120)</f>
        <v>307</v>
      </c>
      <c r="J120" s="241">
        <f>_xlfn.DAYS(About!$A$3,'Core Indicators'!EK120)</f>
        <v>307</v>
      </c>
      <c r="K120" s="241">
        <f>_xlfn.DAYS(About!$A$3,'Core Indicators'!ES120)</f>
        <v>307</v>
      </c>
      <c r="L120" s="241">
        <f>_xlfn.DAYS(About!$A$3,'Core Indicators'!FI120)</f>
        <v>307</v>
      </c>
      <c r="M120" s="241">
        <f>_xlfn.DAYS(About!$A$3,'Core Indicators'!GG120)</f>
        <v>181</v>
      </c>
      <c r="N120" s="241">
        <f>_xlfn.DAYS(About!$A$3,'Core Indicators'!GO120)</f>
        <v>181</v>
      </c>
      <c r="O120" s="241">
        <f>_xlfn.DAYS(About!$A$3,'Core Indicators'!GW120)</f>
        <v>181</v>
      </c>
      <c r="P120" s="241">
        <f>_xlfn.DAYS(About!$A$3,'Core Indicators'!HE120)</f>
        <v>181</v>
      </c>
      <c r="Q120" s="241">
        <f>_xlfn.DAYS(About!$A$3,'Core Indicators'!HM120)</f>
        <v>181</v>
      </c>
      <c r="R120" s="241">
        <f>_xlfn.DAYS(About!$A$3,'Core Indicators'!HU120)</f>
        <v>181</v>
      </c>
      <c r="S120" s="241">
        <f>_xlfn.DAYS(About!$A$3,'Core Indicators'!IC120)</f>
        <v>181</v>
      </c>
      <c r="T120" s="241">
        <f>_xlfn.DAYS(About!$A$3,'Core Indicators'!IK120)</f>
        <v>181</v>
      </c>
      <c r="U120" s="241">
        <f>_xlfn.DAYS(About!$A$3,'Core Indicators'!IS120)</f>
        <v>181</v>
      </c>
      <c r="V120" s="241">
        <f t="shared" si="3"/>
        <v>239.1</v>
      </c>
    </row>
    <row r="121" spans="1:22" x14ac:dyDescent="0.25">
      <c r="A121" s="240" t="str">
        <f>Lists!C:C</f>
        <v>REG014</v>
      </c>
      <c r="B121" s="241">
        <f>_xlfn.DAYS(About!$A$3,'Core Indicators'!U121)</f>
        <v>61</v>
      </c>
      <c r="C121" s="241">
        <f>_xlfn.DAYS(About!$A$3,'Core Indicators'!AC121)</f>
        <v>61</v>
      </c>
      <c r="D121" s="241">
        <f>_xlfn.DAYS(About!$A$3,'Core Indicators'!AK121)</f>
        <v>61</v>
      </c>
      <c r="E121" s="241">
        <f>_xlfn.DAYS(About!$A$3,'Core Indicators'!AS121)</f>
        <v>61</v>
      </c>
      <c r="F121" s="241">
        <f>_xlfn.DAYS(About!$A$3,'Core Indicators'!BQ121)</f>
        <v>61</v>
      </c>
      <c r="G121" s="241">
        <f>_xlfn.DAYS(About!$A$3,'Core Indicators'!DM121)</f>
        <v>61</v>
      </c>
      <c r="H121" s="241">
        <f>_xlfn.DAYS(About!$A$3,'Core Indicators'!DU121)</f>
        <v>61</v>
      </c>
      <c r="I121" s="241">
        <f>_xlfn.DAYS(About!$A$3,'Core Indicators'!EC121)</f>
        <v>61</v>
      </c>
      <c r="J121" s="241">
        <f>_xlfn.DAYS(About!$A$3,'Core Indicators'!EK121)</f>
        <v>61</v>
      </c>
      <c r="K121" s="241">
        <f>_xlfn.DAYS(About!$A$3,'Core Indicators'!ES121)</f>
        <v>61</v>
      </c>
      <c r="L121" s="241">
        <f>_xlfn.DAYS(About!$A$3,'Core Indicators'!FI121)</f>
        <v>424</v>
      </c>
      <c r="M121" s="241">
        <f>_xlfn.DAYS(About!$A$3,'Core Indicators'!GG121)</f>
        <v>174</v>
      </c>
      <c r="N121" s="241">
        <f>_xlfn.DAYS(About!$A$3,'Core Indicators'!GO121)</f>
        <v>174</v>
      </c>
      <c r="O121" s="241">
        <f>_xlfn.DAYS(About!$A$3,'Core Indicators'!GW121)</f>
        <v>174</v>
      </c>
      <c r="P121" s="241">
        <f>_xlfn.DAYS(About!$A$3,'Core Indicators'!HE121)</f>
        <v>174</v>
      </c>
      <c r="Q121" s="241">
        <f>_xlfn.DAYS(About!$A$3,'Core Indicators'!HM121)</f>
        <v>174</v>
      </c>
      <c r="R121" s="241">
        <f>_xlfn.DAYS(About!$A$3,'Core Indicators'!HU121)</f>
        <v>174</v>
      </c>
      <c r="S121" s="241">
        <f>_xlfn.DAYS(About!$A$3,'Core Indicators'!IC121)</f>
        <v>174</v>
      </c>
      <c r="T121" s="241">
        <f>_xlfn.DAYS(About!$A$3,'Core Indicators'!IK121)</f>
        <v>174</v>
      </c>
      <c r="U121" s="241">
        <f>_xlfn.DAYS(About!$A$3,'Core Indicators'!IS121)</f>
        <v>174</v>
      </c>
      <c r="V121" s="241">
        <f t="shared" si="3"/>
        <v>108.6</v>
      </c>
    </row>
    <row r="122" spans="1:22" x14ac:dyDescent="0.25">
      <c r="A122" s="240" t="str">
        <f>Lists!C:C</f>
        <v>REG015</v>
      </c>
      <c r="B122" s="241">
        <f>_xlfn.DAYS(About!$A$3,'Core Indicators'!U122)</f>
        <v>31</v>
      </c>
      <c r="C122" s="241">
        <f>_xlfn.DAYS(About!$A$3,'Core Indicators'!AC122)</f>
        <v>31</v>
      </c>
      <c r="D122" s="241">
        <f>_xlfn.DAYS(About!$A$3,'Core Indicators'!AK122)</f>
        <v>31</v>
      </c>
      <c r="E122" s="241">
        <f>_xlfn.DAYS(About!$A$3,'Core Indicators'!AS122)</f>
        <v>31</v>
      </c>
      <c r="F122" s="241">
        <f>_xlfn.DAYS(About!$A$3,'Core Indicators'!BQ122)</f>
        <v>31</v>
      </c>
      <c r="G122" s="241">
        <f>_xlfn.DAYS(About!$A$3,'Core Indicators'!DM122)</f>
        <v>31</v>
      </c>
      <c r="H122" s="241">
        <f>_xlfn.DAYS(About!$A$3,'Core Indicators'!DU122)</f>
        <v>31</v>
      </c>
      <c r="I122" s="241">
        <f>_xlfn.DAYS(About!$A$3,'Core Indicators'!EC122)</f>
        <v>31</v>
      </c>
      <c r="J122" s="241">
        <f>_xlfn.DAYS(About!$A$3,'Core Indicators'!EK122)</f>
        <v>31</v>
      </c>
      <c r="K122" s="241">
        <f>_xlfn.DAYS(About!$A$3,'Core Indicators'!ES122)</f>
        <v>27</v>
      </c>
      <c r="L122" s="241">
        <f>_xlfn.DAYS(About!$A$3,'Core Indicators'!FI122)</f>
        <v>27</v>
      </c>
      <c r="M122" s="241">
        <f>_xlfn.DAYS(About!$A$3,'Core Indicators'!GG122)</f>
        <v>82</v>
      </c>
      <c r="N122" s="241">
        <f>_xlfn.DAYS(About!$A$3,'Core Indicators'!GO122)</f>
        <v>82</v>
      </c>
      <c r="O122" s="241">
        <f>_xlfn.DAYS(About!$A$3,'Core Indicators'!GW122)</f>
        <v>82</v>
      </c>
      <c r="P122" s="241">
        <f>_xlfn.DAYS(About!$A$3,'Core Indicators'!HE122)</f>
        <v>82</v>
      </c>
      <c r="Q122" s="241">
        <f>_xlfn.DAYS(About!$A$3,'Core Indicators'!HM122)</f>
        <v>82</v>
      </c>
      <c r="R122" s="241">
        <f>_xlfn.DAYS(About!$A$3,'Core Indicators'!HU122)</f>
        <v>82</v>
      </c>
      <c r="S122" s="241">
        <f>_xlfn.DAYS(About!$A$3,'Core Indicators'!IC122)</f>
        <v>82</v>
      </c>
      <c r="T122" s="241">
        <f>_xlfn.DAYS(About!$A$3,'Core Indicators'!IK122)</f>
        <v>82</v>
      </c>
      <c r="U122" s="241">
        <f>_xlfn.DAYS(About!$A$3,'Core Indicators'!IS122)</f>
        <v>82</v>
      </c>
      <c r="V122" s="241">
        <f t="shared" si="3"/>
        <v>35.299999999999997</v>
      </c>
    </row>
    <row r="123" spans="1:22" x14ac:dyDescent="0.25">
      <c r="A123" s="240" t="str">
        <f>Lists!C:C</f>
        <v>ROU002</v>
      </c>
      <c r="B123" s="241">
        <f>_xlfn.DAYS(About!$A$3,'Core Indicators'!U123)</f>
        <v>273</v>
      </c>
      <c r="C123" s="241">
        <f>_xlfn.DAYS(About!$A$3,'Core Indicators'!AC123)</f>
        <v>3</v>
      </c>
      <c r="D123" s="241">
        <f>_xlfn.DAYS(About!$A$3,'Core Indicators'!AK123)</f>
        <v>3</v>
      </c>
      <c r="E123" s="241">
        <f>_xlfn.DAYS(About!$A$3,'Core Indicators'!AS123)</f>
        <v>3</v>
      </c>
      <c r="F123" s="241">
        <f>_xlfn.DAYS(About!$A$3,'Core Indicators'!BQ123)</f>
        <v>3</v>
      </c>
      <c r="G123" s="241">
        <f>_xlfn.DAYS(About!$A$3,'Core Indicators'!DM123)</f>
        <v>3</v>
      </c>
      <c r="H123" s="241">
        <f>_xlfn.DAYS(About!$A$3,'Core Indicators'!DU123)</f>
        <v>3</v>
      </c>
      <c r="I123" s="241">
        <f>_xlfn.DAYS(About!$A$3,'Core Indicators'!EC123)</f>
        <v>3</v>
      </c>
      <c r="J123" s="241">
        <f>_xlfn.DAYS(About!$A$3,'Core Indicators'!EK123)</f>
        <v>3</v>
      </c>
      <c r="K123" s="241">
        <f>_xlfn.DAYS(About!$A$3,'Core Indicators'!ES123)</f>
        <v>3</v>
      </c>
      <c r="L123" s="241">
        <f>_xlfn.DAYS(About!$A$3,'Core Indicators'!FI123)</f>
        <v>273</v>
      </c>
      <c r="M123" s="241">
        <f>_xlfn.DAYS(About!$A$3,'Core Indicators'!GG123)</f>
        <v>184</v>
      </c>
      <c r="N123" s="241">
        <f>_xlfn.DAYS(About!$A$3,'Core Indicators'!GO123)</f>
        <v>184</v>
      </c>
      <c r="O123" s="241">
        <f>_xlfn.DAYS(About!$A$3,'Core Indicators'!GW123)</f>
        <v>184</v>
      </c>
      <c r="P123" s="241">
        <f>_xlfn.DAYS(About!$A$3,'Core Indicators'!HE123)</f>
        <v>184</v>
      </c>
      <c r="Q123" s="241">
        <f>_xlfn.DAYS(About!$A$3,'Core Indicators'!HM123)</f>
        <v>184</v>
      </c>
      <c r="R123" s="241">
        <f>_xlfn.DAYS(About!$A$3,'Core Indicators'!HU123)</f>
        <v>184</v>
      </c>
      <c r="S123" s="241">
        <f>_xlfn.DAYS(About!$A$3,'Core Indicators'!IC123)</f>
        <v>184</v>
      </c>
      <c r="T123" s="241">
        <f>_xlfn.DAYS(About!$A$3,'Core Indicators'!IK123)</f>
        <v>184</v>
      </c>
      <c r="U123" s="241">
        <f>_xlfn.DAYS(About!$A$3,'Core Indicators'!IS123)</f>
        <v>184</v>
      </c>
      <c r="V123" s="241">
        <f t="shared" si="3"/>
        <v>48.1</v>
      </c>
    </row>
    <row r="124" spans="1:22" x14ac:dyDescent="0.25">
      <c r="A124" s="240" t="str">
        <f>Lists!C:C</f>
        <v>RWA002</v>
      </c>
      <c r="B124" s="241">
        <f>_xlfn.DAYS(About!$A$3,'Core Indicators'!U124)</f>
        <v>44</v>
      </c>
      <c r="C124" s="241">
        <f>_xlfn.DAYS(About!$A$3,'Core Indicators'!AC124)</f>
        <v>44</v>
      </c>
      <c r="D124" s="241">
        <f>_xlfn.DAYS(About!$A$3,'Core Indicators'!AK124)</f>
        <v>44</v>
      </c>
      <c r="E124" s="241">
        <f>_xlfn.DAYS(About!$A$3,'Core Indicators'!AS124)</f>
        <v>44</v>
      </c>
      <c r="F124" s="241">
        <f>_xlfn.DAYS(About!$A$3,'Core Indicators'!BQ124)</f>
        <v>912</v>
      </c>
      <c r="G124" s="241">
        <f>_xlfn.DAYS(About!$A$3,'Core Indicators'!DM124)</f>
        <v>44</v>
      </c>
      <c r="H124" s="241">
        <f>_xlfn.DAYS(About!$A$3,'Core Indicators'!DU124)</f>
        <v>44</v>
      </c>
      <c r="I124" s="241">
        <f>_xlfn.DAYS(About!$A$3,'Core Indicators'!EC124)</f>
        <v>44</v>
      </c>
      <c r="J124" s="241">
        <f>_xlfn.DAYS(About!$A$3,'Core Indicators'!EK124)</f>
        <v>44</v>
      </c>
      <c r="K124" s="241">
        <f>_xlfn.DAYS(About!$A$3,'Core Indicators'!ES124)</f>
        <v>44</v>
      </c>
      <c r="L124" s="241">
        <f>_xlfn.DAYS(About!$A$3,'Core Indicators'!FI124)</f>
        <v>396</v>
      </c>
      <c r="M124" s="241">
        <f>_xlfn.DAYS(About!$A$3,'Core Indicators'!GG124)</f>
        <v>182</v>
      </c>
      <c r="N124" s="241">
        <f>_xlfn.DAYS(About!$A$3,'Core Indicators'!GO124)</f>
        <v>182</v>
      </c>
      <c r="O124" s="241">
        <f>_xlfn.DAYS(About!$A$3,'Core Indicators'!GW124)</f>
        <v>182</v>
      </c>
      <c r="P124" s="241">
        <f>_xlfn.DAYS(About!$A$3,'Core Indicators'!HE124)</f>
        <v>182</v>
      </c>
      <c r="Q124" s="241">
        <f>_xlfn.DAYS(About!$A$3,'Core Indicators'!HM124)</f>
        <v>182</v>
      </c>
      <c r="R124" s="241">
        <f>_xlfn.DAYS(About!$A$3,'Core Indicators'!HU124)</f>
        <v>182</v>
      </c>
      <c r="S124" s="241">
        <f>_xlfn.DAYS(About!$A$3,'Core Indicators'!IC124)</f>
        <v>182</v>
      </c>
      <c r="T124" s="241">
        <f>_xlfn.DAYS(About!$A$3,'Core Indicators'!IK124)</f>
        <v>182</v>
      </c>
      <c r="U124" s="241">
        <f>_xlfn.DAYS(About!$A$3,'Core Indicators'!IS124)</f>
        <v>182</v>
      </c>
      <c r="V124" s="241">
        <f t="shared" si="3"/>
        <v>179.8</v>
      </c>
    </row>
    <row r="125" spans="1:22" x14ac:dyDescent="0.25">
      <c r="A125" s="240" t="str">
        <f>Lists!C:C</f>
        <v>SDN001</v>
      </c>
      <c r="B125" s="241">
        <f>_xlfn.DAYS(About!$A$3,'Core Indicators'!U125)</f>
        <v>671</v>
      </c>
      <c r="C125" s="241">
        <f>_xlfn.DAYS(About!$A$3,'Core Indicators'!AC125)</f>
        <v>132</v>
      </c>
      <c r="D125" s="241">
        <f>_xlfn.DAYS(About!$A$3,'Core Indicators'!AK125)</f>
        <v>132</v>
      </c>
      <c r="E125" s="241">
        <f>_xlfn.DAYS(About!$A$3,'Core Indicators'!AS125)</f>
        <v>0</v>
      </c>
      <c r="F125" s="241">
        <f>_xlfn.DAYS(About!$A$3,'Core Indicators'!BQ125)</f>
        <v>0</v>
      </c>
      <c r="G125" s="241">
        <f>_xlfn.DAYS(About!$A$3,'Core Indicators'!DM125)</f>
        <v>152</v>
      </c>
      <c r="H125" s="241">
        <f>_xlfn.DAYS(About!$A$3,'Core Indicators'!DU125)</f>
        <v>152</v>
      </c>
      <c r="I125" s="241">
        <f>_xlfn.DAYS(About!$A$3,'Core Indicators'!EC125)</f>
        <v>152</v>
      </c>
      <c r="J125" s="241">
        <f>_xlfn.DAYS(About!$A$3,'Core Indicators'!EK125)</f>
        <v>152</v>
      </c>
      <c r="K125" s="241">
        <f>_xlfn.DAYS(About!$A$3,'Core Indicators'!ES125)</f>
        <v>152</v>
      </c>
      <c r="L125" s="241">
        <f>_xlfn.DAYS(About!$A$3,'Core Indicators'!FI125)</f>
        <v>152</v>
      </c>
      <c r="M125" s="241">
        <f>_xlfn.DAYS(About!$A$3,'Core Indicators'!GG125)</f>
        <v>187</v>
      </c>
      <c r="N125" s="241">
        <f>_xlfn.DAYS(About!$A$3,'Core Indicators'!GO125)</f>
        <v>187</v>
      </c>
      <c r="O125" s="241">
        <f>_xlfn.DAYS(About!$A$3,'Core Indicators'!GW125)</f>
        <v>187</v>
      </c>
      <c r="P125" s="241">
        <f>_xlfn.DAYS(About!$A$3,'Core Indicators'!HE125)</f>
        <v>187</v>
      </c>
      <c r="Q125" s="241">
        <f>_xlfn.DAYS(About!$A$3,'Core Indicators'!HM125)</f>
        <v>187</v>
      </c>
      <c r="R125" s="241">
        <f>_xlfn.DAYS(About!$A$3,'Core Indicators'!HU125)</f>
        <v>187</v>
      </c>
      <c r="S125" s="241">
        <f>_xlfn.DAYS(About!$A$3,'Core Indicators'!IC125)</f>
        <v>187</v>
      </c>
      <c r="T125" s="241">
        <f>_xlfn.DAYS(About!$A$3,'Core Indicators'!IK125)</f>
        <v>187</v>
      </c>
      <c r="U125" s="241">
        <f>_xlfn.DAYS(About!$A$3,'Core Indicators'!IS125)</f>
        <v>187</v>
      </c>
      <c r="V125" s="241">
        <f t="shared" si="3"/>
        <v>123.1</v>
      </c>
    </row>
    <row r="126" spans="1:22" x14ac:dyDescent="0.25">
      <c r="A126" s="240" t="str">
        <f>Lists!C:C</f>
        <v>SDN005</v>
      </c>
      <c r="B126" s="241">
        <f>_xlfn.DAYS(About!$A$3,'Core Indicators'!U126)</f>
        <v>671</v>
      </c>
      <c r="C126" s="241">
        <f>_xlfn.DAYS(About!$A$3,'Core Indicators'!AC126)</f>
        <v>0</v>
      </c>
      <c r="D126" s="241">
        <f>_xlfn.DAYS(About!$A$3,'Core Indicators'!AK126)</f>
        <v>0</v>
      </c>
      <c r="E126" s="241">
        <f>_xlfn.DAYS(About!$A$3,'Core Indicators'!AS126)</f>
        <v>0</v>
      </c>
      <c r="F126" s="241">
        <f>_xlfn.DAYS(About!$A$3,'Core Indicators'!BQ126)</f>
        <v>0</v>
      </c>
      <c r="G126" s="241">
        <f>_xlfn.DAYS(About!$A$3,'Core Indicators'!DM126)</f>
        <v>0</v>
      </c>
      <c r="H126" s="241">
        <f>_xlfn.DAYS(About!$A$3,'Core Indicators'!DU126)</f>
        <v>0</v>
      </c>
      <c r="I126" s="241">
        <f>_xlfn.DAYS(About!$A$3,'Core Indicators'!EC126)</f>
        <v>0</v>
      </c>
      <c r="J126" s="241">
        <f>_xlfn.DAYS(About!$A$3,'Core Indicators'!EK126)</f>
        <v>0</v>
      </c>
      <c r="K126" s="241">
        <f>_xlfn.DAYS(About!$A$3,'Core Indicators'!ES126)</f>
        <v>0</v>
      </c>
      <c r="L126" s="241">
        <f>_xlfn.DAYS(About!$A$3,'Core Indicators'!FI126)</f>
        <v>594</v>
      </c>
      <c r="M126" s="241">
        <f>_xlfn.DAYS(About!$A$3,'Core Indicators'!GG126)</f>
        <v>187</v>
      </c>
      <c r="N126" s="241">
        <f>_xlfn.DAYS(About!$A$3,'Core Indicators'!GO126)</f>
        <v>187</v>
      </c>
      <c r="O126" s="241">
        <f>_xlfn.DAYS(About!$A$3,'Core Indicators'!GW126)</f>
        <v>187</v>
      </c>
      <c r="P126" s="241">
        <f>_xlfn.DAYS(About!$A$3,'Core Indicators'!HE126)</f>
        <v>187</v>
      </c>
      <c r="Q126" s="241">
        <f>_xlfn.DAYS(About!$A$3,'Core Indicators'!HM126)</f>
        <v>187</v>
      </c>
      <c r="R126" s="241">
        <f>_xlfn.DAYS(About!$A$3,'Core Indicators'!HU126)</f>
        <v>187</v>
      </c>
      <c r="S126" s="241">
        <f>_xlfn.DAYS(About!$A$3,'Core Indicators'!IC126)</f>
        <v>187</v>
      </c>
      <c r="T126" s="241">
        <f>_xlfn.DAYS(About!$A$3,'Core Indicators'!IK126)</f>
        <v>187</v>
      </c>
      <c r="U126" s="241">
        <f>_xlfn.DAYS(About!$A$3,'Core Indicators'!IS126)</f>
        <v>187</v>
      </c>
      <c r="V126" s="241">
        <f t="shared" si="3"/>
        <v>78.099999999999994</v>
      </c>
    </row>
    <row r="127" spans="1:22" x14ac:dyDescent="0.25">
      <c r="A127" s="240" t="str">
        <f>Lists!C:C</f>
        <v>SDN008</v>
      </c>
      <c r="B127" s="241">
        <f>_xlfn.DAYS(About!$A$3,'Core Indicators'!U127)</f>
        <v>308</v>
      </c>
      <c r="C127" s="241">
        <f>_xlfn.DAYS(About!$A$3,'Core Indicators'!AC127)</f>
        <v>152</v>
      </c>
      <c r="D127" s="241">
        <f>_xlfn.DAYS(About!$A$3,'Core Indicators'!AK127)</f>
        <v>152</v>
      </c>
      <c r="E127" s="241">
        <f>_xlfn.DAYS(About!$A$3,'Core Indicators'!AS127)</f>
        <v>65</v>
      </c>
      <c r="F127" s="241">
        <f>_xlfn.DAYS(About!$A$3,'Core Indicators'!BQ127)</f>
        <v>0</v>
      </c>
      <c r="G127" s="241">
        <f>_xlfn.DAYS(About!$A$3,'Core Indicators'!DM127)</f>
        <v>152</v>
      </c>
      <c r="H127" s="241">
        <f>_xlfn.DAYS(About!$A$3,'Core Indicators'!DU127)</f>
        <v>152</v>
      </c>
      <c r="I127" s="241">
        <f>_xlfn.DAYS(About!$A$3,'Core Indicators'!EC127)</f>
        <v>152</v>
      </c>
      <c r="J127" s="241">
        <f>_xlfn.DAYS(About!$A$3,'Core Indicators'!EK127)</f>
        <v>152</v>
      </c>
      <c r="K127" s="241">
        <f>_xlfn.DAYS(About!$A$3,'Core Indicators'!ES127)</f>
        <v>152</v>
      </c>
      <c r="L127" s="241">
        <f>_xlfn.DAYS(About!$A$3,'Core Indicators'!FI127)</f>
        <v>730</v>
      </c>
      <c r="M127" s="241">
        <f>_xlfn.DAYS(About!$A$3,'Core Indicators'!GG127)</f>
        <v>187</v>
      </c>
      <c r="N127" s="241">
        <f>_xlfn.DAYS(About!$A$3,'Core Indicators'!GO127)</f>
        <v>187</v>
      </c>
      <c r="O127" s="241">
        <f>_xlfn.DAYS(About!$A$3,'Core Indicators'!GW127)</f>
        <v>187</v>
      </c>
      <c r="P127" s="241">
        <f>_xlfn.DAYS(About!$A$3,'Core Indicators'!HE127)</f>
        <v>187</v>
      </c>
      <c r="Q127" s="241">
        <f>_xlfn.DAYS(About!$A$3,'Core Indicators'!HM127)</f>
        <v>187</v>
      </c>
      <c r="R127" s="241">
        <f>_xlfn.DAYS(About!$A$3,'Core Indicators'!HU127)</f>
        <v>187</v>
      </c>
      <c r="S127" s="241">
        <f>_xlfn.DAYS(About!$A$3,'Core Indicators'!IC127)</f>
        <v>187</v>
      </c>
      <c r="T127" s="241">
        <f>_xlfn.DAYS(About!$A$3,'Core Indicators'!IK127)</f>
        <v>187</v>
      </c>
      <c r="U127" s="241">
        <f>_xlfn.DAYS(About!$A$3,'Core Indicators'!IS127)</f>
        <v>187</v>
      </c>
      <c r="V127" s="241">
        <f t="shared" si="3"/>
        <v>189.4</v>
      </c>
    </row>
    <row r="128" spans="1:22" x14ac:dyDescent="0.25">
      <c r="A128" s="240" t="str">
        <f>Lists!C:C</f>
        <v>SEN002</v>
      </c>
      <c r="B128" s="241">
        <f>_xlfn.DAYS(About!$A$3,'Core Indicators'!U128)</f>
        <v>242</v>
      </c>
      <c r="C128" s="241">
        <f>_xlfn.DAYS(About!$A$3,'Core Indicators'!AC128)</f>
        <v>3</v>
      </c>
      <c r="D128" s="241">
        <f>_xlfn.DAYS(About!$A$3,'Core Indicators'!AK128)</f>
        <v>3</v>
      </c>
      <c r="E128" s="241">
        <f>_xlfn.DAYS(About!$A$3,'Core Indicators'!AS128)</f>
        <v>177</v>
      </c>
      <c r="F128" s="241">
        <f>_xlfn.DAYS(About!$A$3,'Core Indicators'!BQ128)</f>
        <v>242</v>
      </c>
      <c r="G128" s="241">
        <f>_xlfn.DAYS(About!$A$3,'Core Indicators'!DM128)</f>
        <v>3</v>
      </c>
      <c r="H128" s="241">
        <f>_xlfn.DAYS(About!$A$3,'Core Indicators'!DU128)</f>
        <v>3</v>
      </c>
      <c r="I128" s="241">
        <f>_xlfn.DAYS(About!$A$3,'Core Indicators'!EC128)</f>
        <v>3</v>
      </c>
      <c r="J128" s="241">
        <f>_xlfn.DAYS(About!$A$3,'Core Indicators'!EK128)</f>
        <v>3</v>
      </c>
      <c r="K128" s="241">
        <f>_xlfn.DAYS(About!$A$3,'Core Indicators'!ES128)</f>
        <v>3</v>
      </c>
      <c r="L128" s="241">
        <f>_xlfn.DAYS(About!$A$3,'Core Indicators'!FI128)</f>
        <v>177</v>
      </c>
      <c r="M128" s="241">
        <f>_xlfn.DAYS(About!$A$3,'Core Indicators'!GG128)</f>
        <v>183</v>
      </c>
      <c r="N128" s="241">
        <f>_xlfn.DAYS(About!$A$3,'Core Indicators'!GO128)</f>
        <v>183</v>
      </c>
      <c r="O128" s="241">
        <f>_xlfn.DAYS(About!$A$3,'Core Indicators'!GW128)</f>
        <v>183</v>
      </c>
      <c r="P128" s="241">
        <f>_xlfn.DAYS(About!$A$3,'Core Indicators'!HE128)</f>
        <v>183</v>
      </c>
      <c r="Q128" s="241">
        <f>_xlfn.DAYS(About!$A$3,'Core Indicators'!HM128)</f>
        <v>183</v>
      </c>
      <c r="R128" s="241">
        <f>_xlfn.DAYS(About!$A$3,'Core Indicators'!HU128)</f>
        <v>183</v>
      </c>
      <c r="S128" s="241">
        <f>_xlfn.DAYS(About!$A$3,'Core Indicators'!IC128)</f>
        <v>183</v>
      </c>
      <c r="T128" s="241">
        <f>_xlfn.DAYS(About!$A$3,'Core Indicators'!IK128)</f>
        <v>183</v>
      </c>
      <c r="U128" s="241">
        <f>_xlfn.DAYS(About!$A$3,'Core Indicators'!IS128)</f>
        <v>183</v>
      </c>
      <c r="V128" s="241">
        <f t="shared" si="3"/>
        <v>79.7</v>
      </c>
    </row>
    <row r="129" spans="1:22" x14ac:dyDescent="0.25">
      <c r="A129" s="240" t="str">
        <f>Lists!C:C</f>
        <v>SLV001</v>
      </c>
      <c r="B129" s="241">
        <f>_xlfn.DAYS(About!$A$3,'Core Indicators'!U129)</f>
        <v>68</v>
      </c>
      <c r="C129" s="241">
        <f>_xlfn.DAYS(About!$A$3,'Core Indicators'!AC129)</f>
        <v>68</v>
      </c>
      <c r="D129" s="241">
        <f>_xlfn.DAYS(About!$A$3,'Core Indicators'!AK129)</f>
        <v>60</v>
      </c>
      <c r="E129" s="241">
        <f>_xlfn.DAYS(About!$A$3,'Core Indicators'!AS129)</f>
        <v>125</v>
      </c>
      <c r="F129" s="241">
        <f>_xlfn.DAYS(About!$A$3,'Core Indicators'!BQ129)</f>
        <v>68</v>
      </c>
      <c r="G129" s="241">
        <f>_xlfn.DAYS(About!$A$3,'Core Indicators'!DM129)</f>
        <v>61</v>
      </c>
      <c r="H129" s="241">
        <f>_xlfn.DAYS(About!$A$3,'Core Indicators'!DU129)</f>
        <v>68</v>
      </c>
      <c r="I129" s="241">
        <f>_xlfn.DAYS(About!$A$3,'Core Indicators'!EC129)</f>
        <v>68</v>
      </c>
      <c r="J129" s="241">
        <f>_xlfn.DAYS(About!$A$3,'Core Indicators'!EK129)</f>
        <v>125</v>
      </c>
      <c r="K129" s="241">
        <f>_xlfn.DAYS(About!$A$3,'Core Indicators'!ES129)</f>
        <v>125</v>
      </c>
      <c r="L129" s="241">
        <f>_xlfn.DAYS(About!$A$3,'Core Indicators'!FI129)</f>
        <v>125</v>
      </c>
      <c r="M129" s="241">
        <f>_xlfn.DAYS(About!$A$3,'Core Indicators'!GG129)</f>
        <v>183</v>
      </c>
      <c r="N129" s="241">
        <f>_xlfn.DAYS(About!$A$3,'Core Indicators'!GO129)</f>
        <v>183</v>
      </c>
      <c r="O129" s="241">
        <f>_xlfn.DAYS(About!$A$3,'Core Indicators'!GW129)</f>
        <v>183</v>
      </c>
      <c r="P129" s="241">
        <f>_xlfn.DAYS(About!$A$3,'Core Indicators'!HE129)</f>
        <v>183</v>
      </c>
      <c r="Q129" s="241">
        <f>_xlfn.DAYS(About!$A$3,'Core Indicators'!HM129)</f>
        <v>183</v>
      </c>
      <c r="R129" s="241">
        <f>_xlfn.DAYS(About!$A$3,'Core Indicators'!HU129)</f>
        <v>183</v>
      </c>
      <c r="S129" s="241">
        <f>_xlfn.DAYS(About!$A$3,'Core Indicators'!IC129)</f>
        <v>183</v>
      </c>
      <c r="T129" s="241">
        <f>_xlfn.DAYS(About!$A$3,'Core Indicators'!IK129)</f>
        <v>183</v>
      </c>
      <c r="U129" s="241">
        <f>_xlfn.DAYS(About!$A$3,'Core Indicators'!IS129)</f>
        <v>183</v>
      </c>
      <c r="V129" s="241">
        <f t="shared" si="3"/>
        <v>100.8</v>
      </c>
    </row>
    <row r="130" spans="1:22" x14ac:dyDescent="0.25">
      <c r="A130" s="240" t="str">
        <f>Lists!C:C</f>
        <v>SOM001</v>
      </c>
      <c r="B130" s="241">
        <f>_xlfn.DAYS(About!$A$3,'Core Indicators'!U130)</f>
        <v>1287</v>
      </c>
      <c r="C130" s="241">
        <f>_xlfn.DAYS(About!$A$3,'Core Indicators'!AC130)</f>
        <v>3</v>
      </c>
      <c r="D130" s="241">
        <f>_xlfn.DAYS(About!$A$3,'Core Indicators'!AK130)</f>
        <v>3</v>
      </c>
      <c r="E130" s="241">
        <f>_xlfn.DAYS(About!$A$3,'Core Indicators'!AS130)</f>
        <v>3</v>
      </c>
      <c r="F130" s="241">
        <f>_xlfn.DAYS(About!$A$3,'Core Indicators'!BQ130)</f>
        <v>3</v>
      </c>
      <c r="G130" s="241">
        <f>_xlfn.DAYS(About!$A$3,'Core Indicators'!DM130)</f>
        <v>3</v>
      </c>
      <c r="H130" s="241">
        <f>_xlfn.DAYS(About!$A$3,'Core Indicators'!DU130)</f>
        <v>3</v>
      </c>
      <c r="I130" s="241">
        <f>_xlfn.DAYS(About!$A$3,'Core Indicators'!EC130)</f>
        <v>3</v>
      </c>
      <c r="J130" s="241">
        <f>_xlfn.DAYS(About!$A$3,'Core Indicators'!EK130)</f>
        <v>3</v>
      </c>
      <c r="K130" s="241">
        <f>_xlfn.DAYS(About!$A$3,'Core Indicators'!ES130)</f>
        <v>3</v>
      </c>
      <c r="L130" s="241">
        <f>_xlfn.DAYS(About!$A$3,'Core Indicators'!FI130)</f>
        <v>76</v>
      </c>
      <c r="M130" s="241">
        <f>_xlfn.DAYS(About!$A$3,'Core Indicators'!GG130)</f>
        <v>184</v>
      </c>
      <c r="N130" s="241">
        <f>_xlfn.DAYS(About!$A$3,'Core Indicators'!GO130)</f>
        <v>184</v>
      </c>
      <c r="O130" s="241">
        <f>_xlfn.DAYS(About!$A$3,'Core Indicators'!GW130)</f>
        <v>184</v>
      </c>
      <c r="P130" s="241">
        <f>_xlfn.DAYS(About!$A$3,'Core Indicators'!HE130)</f>
        <v>184</v>
      </c>
      <c r="Q130" s="241">
        <f>_xlfn.DAYS(About!$A$3,'Core Indicators'!HM130)</f>
        <v>184</v>
      </c>
      <c r="R130" s="241">
        <f>_xlfn.DAYS(About!$A$3,'Core Indicators'!HU130)</f>
        <v>184</v>
      </c>
      <c r="S130" s="241">
        <f>_xlfn.DAYS(About!$A$3,'Core Indicators'!IC130)</f>
        <v>184</v>
      </c>
      <c r="T130" s="241">
        <f>_xlfn.DAYS(About!$A$3,'Core Indicators'!IK130)</f>
        <v>184</v>
      </c>
      <c r="U130" s="241">
        <f>_xlfn.DAYS(About!$A$3,'Core Indicators'!IS130)</f>
        <v>184</v>
      </c>
      <c r="V130" s="241">
        <f t="shared" si="3"/>
        <v>28.4</v>
      </c>
    </row>
    <row r="131" spans="1:22" x14ac:dyDescent="0.25">
      <c r="A131" s="240" t="str">
        <f>Lists!C:C</f>
        <v>SOM002</v>
      </c>
      <c r="B131" s="241">
        <f>_xlfn.DAYS(About!$A$3,'Core Indicators'!U131)</f>
        <v>271</v>
      </c>
      <c r="C131" s="241">
        <f>_xlfn.DAYS(About!$A$3,'Core Indicators'!AC131)</f>
        <v>225</v>
      </c>
      <c r="D131" s="241">
        <f>_xlfn.DAYS(About!$A$3,'Core Indicators'!AK131)</f>
        <v>3</v>
      </c>
      <c r="E131" s="241">
        <f>_xlfn.DAYS(About!$A$3,'Core Indicators'!AS131)</f>
        <v>3</v>
      </c>
      <c r="F131" s="241">
        <f>_xlfn.DAYS(About!$A$3,'Core Indicators'!BQ131)</f>
        <v>3</v>
      </c>
      <c r="G131" s="241">
        <f>_xlfn.DAYS(About!$A$3,'Core Indicators'!DM131)</f>
        <v>3</v>
      </c>
      <c r="H131" s="241">
        <f>_xlfn.DAYS(About!$A$3,'Core Indicators'!DU131)</f>
        <v>3</v>
      </c>
      <c r="I131" s="241">
        <f>_xlfn.DAYS(About!$A$3,'Core Indicators'!EC131)</f>
        <v>3</v>
      </c>
      <c r="J131" s="241">
        <f>_xlfn.DAYS(About!$A$3,'Core Indicators'!EK131)</f>
        <v>3</v>
      </c>
      <c r="K131" s="241">
        <f>_xlfn.DAYS(About!$A$3,'Core Indicators'!ES131)</f>
        <v>3</v>
      </c>
      <c r="L131" s="241">
        <f>_xlfn.DAYS(About!$A$3,'Core Indicators'!FI131)</f>
        <v>706</v>
      </c>
      <c r="M131" s="241">
        <f>_xlfn.DAYS(About!$A$3,'Core Indicators'!GG131)</f>
        <v>184</v>
      </c>
      <c r="N131" s="241">
        <f>_xlfn.DAYS(About!$A$3,'Core Indicators'!GO131)</f>
        <v>184</v>
      </c>
      <c r="O131" s="241">
        <f>_xlfn.DAYS(About!$A$3,'Core Indicators'!GW131)</f>
        <v>184</v>
      </c>
      <c r="P131" s="241">
        <f>_xlfn.DAYS(About!$A$3,'Core Indicators'!HE131)</f>
        <v>184</v>
      </c>
      <c r="Q131" s="241">
        <f>_xlfn.DAYS(About!$A$3,'Core Indicators'!HM131)</f>
        <v>184</v>
      </c>
      <c r="R131" s="241">
        <f>_xlfn.DAYS(About!$A$3,'Core Indicators'!HU131)</f>
        <v>184</v>
      </c>
      <c r="S131" s="241">
        <f>_xlfn.DAYS(About!$A$3,'Core Indicators'!IC131)</f>
        <v>184</v>
      </c>
      <c r="T131" s="241">
        <f>_xlfn.DAYS(About!$A$3,'Core Indicators'!IK131)</f>
        <v>184</v>
      </c>
      <c r="U131" s="241">
        <f>_xlfn.DAYS(About!$A$3,'Core Indicators'!IS131)</f>
        <v>184</v>
      </c>
      <c r="V131" s="241">
        <f t="shared" ref="V131:V161" si="4">AVERAGE(D131:M131)</f>
        <v>91.4</v>
      </c>
    </row>
    <row r="132" spans="1:22" x14ac:dyDescent="0.25">
      <c r="A132" s="240" t="str">
        <f>Lists!C:C</f>
        <v>SSD001</v>
      </c>
      <c r="B132" s="241">
        <f>_xlfn.DAYS(About!$A$3,'Core Indicators'!U132)</f>
        <v>153</v>
      </c>
      <c r="C132" s="241">
        <f>_xlfn.DAYS(About!$A$3,'Core Indicators'!AC132)</f>
        <v>153</v>
      </c>
      <c r="D132" s="241">
        <f>_xlfn.DAYS(About!$A$3,'Core Indicators'!AK132)</f>
        <v>153</v>
      </c>
      <c r="E132" s="241">
        <f>_xlfn.DAYS(About!$A$3,'Core Indicators'!AS132)</f>
        <v>4</v>
      </c>
      <c r="F132" s="241">
        <f>_xlfn.DAYS(About!$A$3,'Core Indicators'!BQ132)</f>
        <v>4</v>
      </c>
      <c r="G132" s="241">
        <f>_xlfn.DAYS(About!$A$3,'Core Indicators'!DM132)</f>
        <v>68</v>
      </c>
      <c r="H132" s="241">
        <f>_xlfn.DAYS(About!$A$3,'Core Indicators'!DU132)</f>
        <v>68</v>
      </c>
      <c r="I132" s="241">
        <f>_xlfn.DAYS(About!$A$3,'Core Indicators'!EC132)</f>
        <v>68</v>
      </c>
      <c r="J132" s="241">
        <f>_xlfn.DAYS(About!$A$3,'Core Indicators'!EK132)</f>
        <v>68</v>
      </c>
      <c r="K132" s="241">
        <f>_xlfn.DAYS(About!$A$3,'Core Indicators'!ES132)</f>
        <v>68</v>
      </c>
      <c r="L132" s="241">
        <f>_xlfn.DAYS(About!$A$3,'Core Indicators'!FI132)</f>
        <v>153</v>
      </c>
      <c r="M132" s="241">
        <f>_xlfn.DAYS(About!$A$3,'Core Indicators'!GG132)</f>
        <v>184</v>
      </c>
      <c r="N132" s="241">
        <f>_xlfn.DAYS(About!$A$3,'Core Indicators'!GO132)</f>
        <v>184</v>
      </c>
      <c r="O132" s="241">
        <f>_xlfn.DAYS(About!$A$3,'Core Indicators'!GW132)</f>
        <v>184</v>
      </c>
      <c r="P132" s="241">
        <f>_xlfn.DAYS(About!$A$3,'Core Indicators'!HE132)</f>
        <v>184</v>
      </c>
      <c r="Q132" s="241">
        <f>_xlfn.DAYS(About!$A$3,'Core Indicators'!HM132)</f>
        <v>184</v>
      </c>
      <c r="R132" s="241">
        <f>_xlfn.DAYS(About!$A$3,'Core Indicators'!HU132)</f>
        <v>184</v>
      </c>
      <c r="S132" s="241">
        <f>_xlfn.DAYS(About!$A$3,'Core Indicators'!IC132)</f>
        <v>184</v>
      </c>
      <c r="T132" s="241">
        <f>_xlfn.DAYS(About!$A$3,'Core Indicators'!IK132)</f>
        <v>184</v>
      </c>
      <c r="U132" s="241">
        <f>_xlfn.DAYS(About!$A$3,'Core Indicators'!IS132)</f>
        <v>184</v>
      </c>
      <c r="V132" s="241">
        <f t="shared" si="4"/>
        <v>83.8</v>
      </c>
    </row>
    <row r="133" spans="1:22" x14ac:dyDescent="0.25">
      <c r="A133" s="240" t="str">
        <f>Lists!C:C</f>
        <v>SVK002</v>
      </c>
      <c r="B133" s="241">
        <f>_xlfn.DAYS(About!$A$3,'Core Indicators'!U133)</f>
        <v>46</v>
      </c>
      <c r="C133" s="241">
        <f>_xlfn.DAYS(About!$A$3,'Core Indicators'!AC133)</f>
        <v>4</v>
      </c>
      <c r="D133" s="241">
        <f>_xlfn.DAYS(About!$A$3,'Core Indicators'!AK133)</f>
        <v>4</v>
      </c>
      <c r="E133" s="241">
        <f>_xlfn.DAYS(About!$A$3,'Core Indicators'!AS133)</f>
        <v>4</v>
      </c>
      <c r="F133" s="241">
        <f>_xlfn.DAYS(About!$A$3,'Core Indicators'!BQ133)</f>
        <v>4</v>
      </c>
      <c r="G133" s="241">
        <f>_xlfn.DAYS(About!$A$3,'Core Indicators'!DM133)</f>
        <v>4</v>
      </c>
      <c r="H133" s="241">
        <f>_xlfn.DAYS(About!$A$3,'Core Indicators'!DU133)</f>
        <v>4</v>
      </c>
      <c r="I133" s="241">
        <f>_xlfn.DAYS(About!$A$3,'Core Indicators'!EC133)</f>
        <v>4</v>
      </c>
      <c r="J133" s="241">
        <f>_xlfn.DAYS(About!$A$3,'Core Indicators'!EK133)</f>
        <v>4</v>
      </c>
      <c r="K133" s="241">
        <f>_xlfn.DAYS(About!$A$3,'Core Indicators'!ES133)</f>
        <v>4</v>
      </c>
      <c r="L133" s="241">
        <f>_xlfn.DAYS(About!$A$3,'Core Indicators'!FI133)</f>
        <v>273</v>
      </c>
      <c r="M133" s="241">
        <f>_xlfn.DAYS(About!$A$3,'Core Indicators'!GG133)</f>
        <v>184</v>
      </c>
      <c r="N133" s="241">
        <f>_xlfn.DAYS(About!$A$3,'Core Indicators'!GO133)</f>
        <v>184</v>
      </c>
      <c r="O133" s="241">
        <f>_xlfn.DAYS(About!$A$3,'Core Indicators'!GW133)</f>
        <v>184</v>
      </c>
      <c r="P133" s="241">
        <f>_xlfn.DAYS(About!$A$3,'Core Indicators'!HE133)</f>
        <v>184</v>
      </c>
      <c r="Q133" s="241">
        <f>_xlfn.DAYS(About!$A$3,'Core Indicators'!HM133)</f>
        <v>184</v>
      </c>
      <c r="R133" s="241">
        <f>_xlfn.DAYS(About!$A$3,'Core Indicators'!HU133)</f>
        <v>184</v>
      </c>
      <c r="S133" s="241">
        <f>_xlfn.DAYS(About!$A$3,'Core Indicators'!IC133)</f>
        <v>184</v>
      </c>
      <c r="T133" s="241">
        <f>_xlfn.DAYS(About!$A$3,'Core Indicators'!IK133)</f>
        <v>184</v>
      </c>
      <c r="U133" s="241">
        <f>_xlfn.DAYS(About!$A$3,'Core Indicators'!IS133)</f>
        <v>184</v>
      </c>
      <c r="V133" s="241">
        <f t="shared" si="4"/>
        <v>48.9</v>
      </c>
    </row>
    <row r="134" spans="1:22" x14ac:dyDescent="0.25">
      <c r="A134" s="240" t="str">
        <f>Lists!C:C</f>
        <v>SWZ001</v>
      </c>
      <c r="B134" s="241">
        <f>_xlfn.DAYS(About!$A$3,'Core Indicators'!U134)</f>
        <v>223</v>
      </c>
      <c r="C134" s="241">
        <f>_xlfn.DAYS(About!$A$3,'Core Indicators'!AC134)</f>
        <v>199</v>
      </c>
      <c r="D134" s="241">
        <f>_xlfn.DAYS(About!$A$3,'Core Indicators'!AK134)</f>
        <v>199</v>
      </c>
      <c r="E134" s="241">
        <f>_xlfn.DAYS(About!$A$3,'Core Indicators'!AS134)</f>
        <v>1172</v>
      </c>
      <c r="F134" s="241">
        <f>_xlfn.DAYS(About!$A$3,'Core Indicators'!BQ134)</f>
        <v>7</v>
      </c>
      <c r="G134" s="241">
        <f>_xlfn.DAYS(About!$A$3,'Core Indicators'!DM134)</f>
        <v>199</v>
      </c>
      <c r="H134" s="241">
        <f>_xlfn.DAYS(About!$A$3,'Core Indicators'!DU134)</f>
        <v>199</v>
      </c>
      <c r="I134" s="241">
        <f>_xlfn.DAYS(About!$A$3,'Core Indicators'!EC134)</f>
        <v>199</v>
      </c>
      <c r="J134" s="241">
        <f>_xlfn.DAYS(About!$A$3,'Core Indicators'!EK134)</f>
        <v>199</v>
      </c>
      <c r="K134" s="241">
        <f>_xlfn.DAYS(About!$A$3,'Core Indicators'!ES134)</f>
        <v>199</v>
      </c>
      <c r="L134" s="241">
        <f>_xlfn.DAYS(About!$A$3,'Core Indicators'!FI134)</f>
        <v>199</v>
      </c>
      <c r="M134" s="241">
        <f>_xlfn.DAYS(About!$A$3,'Core Indicators'!GG134)</f>
        <v>181</v>
      </c>
      <c r="N134" s="241">
        <f>_xlfn.DAYS(About!$A$3,'Core Indicators'!GO134)</f>
        <v>181</v>
      </c>
      <c r="O134" s="241">
        <f>_xlfn.DAYS(About!$A$3,'Core Indicators'!GW134)</f>
        <v>181</v>
      </c>
      <c r="P134" s="241">
        <f>_xlfn.DAYS(About!$A$3,'Core Indicators'!HE134)</f>
        <v>181</v>
      </c>
      <c r="Q134" s="241">
        <f>_xlfn.DAYS(About!$A$3,'Core Indicators'!HM134)</f>
        <v>181</v>
      </c>
      <c r="R134" s="241">
        <f>_xlfn.DAYS(About!$A$3,'Core Indicators'!HU134)</f>
        <v>181</v>
      </c>
      <c r="S134" s="241">
        <f>_xlfn.DAYS(About!$A$3,'Core Indicators'!IC134)</f>
        <v>181</v>
      </c>
      <c r="T134" s="241">
        <f>_xlfn.DAYS(About!$A$3,'Core Indicators'!IK134)</f>
        <v>181</v>
      </c>
      <c r="U134" s="241">
        <f>_xlfn.DAYS(About!$A$3,'Core Indicators'!IS134)</f>
        <v>181</v>
      </c>
      <c r="V134" s="241">
        <f t="shared" si="4"/>
        <v>275.3</v>
      </c>
    </row>
    <row r="135" spans="1:22" x14ac:dyDescent="0.25">
      <c r="A135" s="240" t="str">
        <f>Lists!C:C</f>
        <v>SYR001</v>
      </c>
      <c r="B135" s="241">
        <f>_xlfn.DAYS(About!$A$3,'Core Indicators'!U135)</f>
        <v>5</v>
      </c>
      <c r="C135" s="241">
        <f>_xlfn.DAYS(About!$A$3,'Core Indicators'!AC135)</f>
        <v>5</v>
      </c>
      <c r="D135" s="241">
        <f>_xlfn.DAYS(About!$A$3,'Core Indicators'!AK135)</f>
        <v>5</v>
      </c>
      <c r="E135" s="241">
        <f>_xlfn.DAYS(About!$A$3,'Core Indicators'!AS135)</f>
        <v>5</v>
      </c>
      <c r="F135" s="241">
        <f>_xlfn.DAYS(About!$A$3,'Core Indicators'!BQ135)</f>
        <v>5</v>
      </c>
      <c r="G135" s="241">
        <f>_xlfn.DAYS(About!$A$3,'Core Indicators'!DM135)</f>
        <v>5</v>
      </c>
      <c r="H135" s="241">
        <f>_xlfn.DAYS(About!$A$3,'Core Indicators'!DU135)</f>
        <v>5</v>
      </c>
      <c r="I135" s="241">
        <f>_xlfn.DAYS(About!$A$3,'Core Indicators'!EC135)</f>
        <v>5</v>
      </c>
      <c r="J135" s="241">
        <f>_xlfn.DAYS(About!$A$3,'Core Indicators'!EK135)</f>
        <v>5</v>
      </c>
      <c r="K135" s="241">
        <f>_xlfn.DAYS(About!$A$3,'Core Indicators'!ES135)</f>
        <v>5</v>
      </c>
      <c r="L135" s="241">
        <f>_xlfn.DAYS(About!$A$3,'Core Indicators'!FI135)</f>
        <v>1551</v>
      </c>
      <c r="M135" s="241">
        <f>_xlfn.DAYS(About!$A$3,'Core Indicators'!GG135)</f>
        <v>181</v>
      </c>
      <c r="N135" s="241">
        <f>_xlfn.DAYS(About!$A$3,'Core Indicators'!GO135)</f>
        <v>181</v>
      </c>
      <c r="O135" s="241">
        <f>_xlfn.DAYS(About!$A$3,'Core Indicators'!GW135)</f>
        <v>181</v>
      </c>
      <c r="P135" s="241">
        <f>_xlfn.DAYS(About!$A$3,'Core Indicators'!HE135)</f>
        <v>181</v>
      </c>
      <c r="Q135" s="241">
        <f>_xlfn.DAYS(About!$A$3,'Core Indicators'!HM135)</f>
        <v>181</v>
      </c>
      <c r="R135" s="241">
        <f>_xlfn.DAYS(About!$A$3,'Core Indicators'!HU135)</f>
        <v>181</v>
      </c>
      <c r="S135" s="241">
        <f>_xlfn.DAYS(About!$A$3,'Core Indicators'!IC135)</f>
        <v>181</v>
      </c>
      <c r="T135" s="241">
        <f>_xlfn.DAYS(About!$A$3,'Core Indicators'!IK135)</f>
        <v>181</v>
      </c>
      <c r="U135" s="241">
        <f>_xlfn.DAYS(About!$A$3,'Core Indicators'!IS135)</f>
        <v>181</v>
      </c>
      <c r="V135" s="241">
        <f t="shared" si="4"/>
        <v>177.2</v>
      </c>
    </row>
    <row r="136" spans="1:22" x14ac:dyDescent="0.25">
      <c r="A136" s="240" t="str">
        <f>Lists!C:C</f>
        <v>SYR002</v>
      </c>
      <c r="B136" s="241">
        <f>_xlfn.DAYS(About!$A$3,'Core Indicators'!U136)</f>
        <v>5</v>
      </c>
      <c r="C136" s="241">
        <f>_xlfn.DAYS(About!$A$3,'Core Indicators'!AC136)</f>
        <v>5</v>
      </c>
      <c r="D136" s="241">
        <f>_xlfn.DAYS(About!$A$3,'Core Indicators'!AK136)</f>
        <v>5</v>
      </c>
      <c r="E136" s="241">
        <f>_xlfn.DAYS(About!$A$3,'Core Indicators'!AS136)</f>
        <v>5</v>
      </c>
      <c r="F136" s="241">
        <f>_xlfn.DAYS(About!$A$3,'Core Indicators'!BQ136)</f>
        <v>5</v>
      </c>
      <c r="G136" s="241">
        <f>_xlfn.DAYS(About!$A$3,'Core Indicators'!DM136)</f>
        <v>5</v>
      </c>
      <c r="H136" s="241">
        <f>_xlfn.DAYS(About!$A$3,'Core Indicators'!DU136)</f>
        <v>5</v>
      </c>
      <c r="I136" s="241">
        <f>_xlfn.DAYS(About!$A$3,'Core Indicators'!EC136)</f>
        <v>5</v>
      </c>
      <c r="J136" s="241">
        <f>_xlfn.DAYS(About!$A$3,'Core Indicators'!EK136)</f>
        <v>36</v>
      </c>
      <c r="K136" s="241">
        <f>_xlfn.DAYS(About!$A$3,'Core Indicators'!ES136)</f>
        <v>31</v>
      </c>
      <c r="L136" s="241">
        <f>_xlfn.DAYS(About!$A$3,'Core Indicators'!FI136)</f>
        <v>5</v>
      </c>
      <c r="M136" s="241">
        <f>_xlfn.DAYS(About!$A$3,'Core Indicators'!GG136)</f>
        <v>82</v>
      </c>
      <c r="N136" s="241">
        <f>_xlfn.DAYS(About!$A$3,'Core Indicators'!GO136)</f>
        <v>82</v>
      </c>
      <c r="O136" s="241">
        <f>_xlfn.DAYS(About!$A$3,'Core Indicators'!GW136)</f>
        <v>82</v>
      </c>
      <c r="P136" s="241">
        <f>_xlfn.DAYS(About!$A$3,'Core Indicators'!HE136)</f>
        <v>82</v>
      </c>
      <c r="Q136" s="241">
        <f>_xlfn.DAYS(About!$A$3,'Core Indicators'!HM136)</f>
        <v>82</v>
      </c>
      <c r="R136" s="241">
        <f>_xlfn.DAYS(About!$A$3,'Core Indicators'!HU136)</f>
        <v>82</v>
      </c>
      <c r="S136" s="241">
        <f>_xlfn.DAYS(About!$A$3,'Core Indicators'!IC136)</f>
        <v>82</v>
      </c>
      <c r="T136" s="241">
        <f>_xlfn.DAYS(About!$A$3,'Core Indicators'!IK136)</f>
        <v>82</v>
      </c>
      <c r="U136" s="241">
        <f>_xlfn.DAYS(About!$A$3,'Core Indicators'!IS136)</f>
        <v>82</v>
      </c>
      <c r="V136" s="241">
        <f t="shared" si="4"/>
        <v>18.399999999999999</v>
      </c>
    </row>
    <row r="137" spans="1:22" x14ac:dyDescent="0.25">
      <c r="A137" s="240" t="str">
        <f>Lists!C:C</f>
        <v>TCD001</v>
      </c>
      <c r="B137" s="241">
        <f>_xlfn.DAYS(About!$A$3,'Core Indicators'!U137)</f>
        <v>859</v>
      </c>
      <c r="C137" s="241">
        <f>_xlfn.DAYS(About!$A$3,'Core Indicators'!AC137)</f>
        <v>765</v>
      </c>
      <c r="D137" s="241">
        <f>_xlfn.DAYS(About!$A$3,'Core Indicators'!AK137)</f>
        <v>859</v>
      </c>
      <c r="E137" s="241">
        <f>_xlfn.DAYS(About!$A$3,'Core Indicators'!AS137)</f>
        <v>27</v>
      </c>
      <c r="F137" s="241">
        <f>_xlfn.DAYS(About!$A$3,'Core Indicators'!BQ137)</f>
        <v>27</v>
      </c>
      <c r="G137" s="241">
        <f>_xlfn.DAYS(About!$A$3,'Core Indicators'!DM137)</f>
        <v>859</v>
      </c>
      <c r="H137" s="241">
        <f>_xlfn.DAYS(About!$A$3,'Core Indicators'!DU137)</f>
        <v>859</v>
      </c>
      <c r="I137" s="241">
        <f>_xlfn.DAYS(About!$A$3,'Core Indicators'!EC137)</f>
        <v>277</v>
      </c>
      <c r="J137" s="241">
        <f>_xlfn.DAYS(About!$A$3,'Core Indicators'!EK137)</f>
        <v>277</v>
      </c>
      <c r="K137" s="241">
        <f>_xlfn.DAYS(About!$A$3,'Core Indicators'!ES137)</f>
        <v>277</v>
      </c>
      <c r="L137" s="241">
        <f>_xlfn.DAYS(About!$A$3,'Core Indicators'!FI137)</f>
        <v>859</v>
      </c>
      <c r="M137" s="241">
        <f>_xlfn.DAYS(About!$A$3,'Core Indicators'!GG137)</f>
        <v>183</v>
      </c>
      <c r="N137" s="241">
        <f>_xlfn.DAYS(About!$A$3,'Core Indicators'!GO137)</f>
        <v>183</v>
      </c>
      <c r="O137" s="241">
        <f>_xlfn.DAYS(About!$A$3,'Core Indicators'!GW137)</f>
        <v>183</v>
      </c>
      <c r="P137" s="241">
        <f>_xlfn.DAYS(About!$A$3,'Core Indicators'!HE137)</f>
        <v>183</v>
      </c>
      <c r="Q137" s="241">
        <f>_xlfn.DAYS(About!$A$3,'Core Indicators'!HM137)</f>
        <v>183</v>
      </c>
      <c r="R137" s="241">
        <f>_xlfn.DAYS(About!$A$3,'Core Indicators'!HU137)</f>
        <v>183</v>
      </c>
      <c r="S137" s="241">
        <f>_xlfn.DAYS(About!$A$3,'Core Indicators'!IC137)</f>
        <v>183</v>
      </c>
      <c r="T137" s="241">
        <f>_xlfn.DAYS(About!$A$3,'Core Indicators'!IK137)</f>
        <v>183</v>
      </c>
      <c r="U137" s="241">
        <f>_xlfn.DAYS(About!$A$3,'Core Indicators'!IS137)</f>
        <v>183</v>
      </c>
      <c r="V137" s="241">
        <f t="shared" si="4"/>
        <v>450.4</v>
      </c>
    </row>
    <row r="138" spans="1:22" x14ac:dyDescent="0.25">
      <c r="A138" s="240" t="str">
        <f>Lists!C:C</f>
        <v>TCD003</v>
      </c>
      <c r="B138" s="241">
        <f>_xlfn.DAYS(About!$A$3,'Core Indicators'!U138)</f>
        <v>1535</v>
      </c>
      <c r="C138" s="241">
        <f>_xlfn.DAYS(About!$A$3,'Core Indicators'!AC138)</f>
        <v>277</v>
      </c>
      <c r="D138" s="241">
        <f>_xlfn.DAYS(About!$A$3,'Core Indicators'!AK138)</f>
        <v>277</v>
      </c>
      <c r="E138" s="241">
        <f>_xlfn.DAYS(About!$A$3,'Core Indicators'!AS138)</f>
        <v>27</v>
      </c>
      <c r="F138" s="241">
        <f>_xlfn.DAYS(About!$A$3,'Core Indicators'!BQ138)</f>
        <v>27</v>
      </c>
      <c r="G138" s="241">
        <f>_xlfn.DAYS(About!$A$3,'Core Indicators'!DM138)</f>
        <v>277</v>
      </c>
      <c r="H138" s="241">
        <f>_xlfn.DAYS(About!$A$3,'Core Indicators'!DU138)</f>
        <v>277</v>
      </c>
      <c r="I138" s="241">
        <f>_xlfn.DAYS(About!$A$3,'Core Indicators'!EC138)</f>
        <v>277</v>
      </c>
      <c r="J138" s="241">
        <f>_xlfn.DAYS(About!$A$3,'Core Indicators'!EK138)</f>
        <v>277</v>
      </c>
      <c r="K138" s="241">
        <f>_xlfn.DAYS(About!$A$3,'Core Indicators'!ES138)</f>
        <v>277</v>
      </c>
      <c r="L138" s="241">
        <f>_xlfn.DAYS(About!$A$3,'Core Indicators'!FI138)</f>
        <v>1535</v>
      </c>
      <c r="M138" s="241">
        <f>_xlfn.DAYS(About!$A$3,'Core Indicators'!GG138)</f>
        <v>183</v>
      </c>
      <c r="N138" s="241">
        <f>_xlfn.DAYS(About!$A$3,'Core Indicators'!GO138)</f>
        <v>183</v>
      </c>
      <c r="O138" s="241">
        <f>_xlfn.DAYS(About!$A$3,'Core Indicators'!GW138)</f>
        <v>183</v>
      </c>
      <c r="P138" s="241">
        <f>_xlfn.DAYS(About!$A$3,'Core Indicators'!HE138)</f>
        <v>183</v>
      </c>
      <c r="Q138" s="241">
        <f>_xlfn.DAYS(About!$A$3,'Core Indicators'!HM138)</f>
        <v>183</v>
      </c>
      <c r="R138" s="241">
        <f>_xlfn.DAYS(About!$A$3,'Core Indicators'!HU138)</f>
        <v>183</v>
      </c>
      <c r="S138" s="241">
        <f>_xlfn.DAYS(About!$A$3,'Core Indicators'!IC138)</f>
        <v>183</v>
      </c>
      <c r="T138" s="241">
        <f>_xlfn.DAYS(About!$A$3,'Core Indicators'!IK138)</f>
        <v>183</v>
      </c>
      <c r="U138" s="241">
        <f>_xlfn.DAYS(About!$A$3,'Core Indicators'!IS138)</f>
        <v>183</v>
      </c>
      <c r="V138" s="241">
        <f t="shared" si="4"/>
        <v>343.4</v>
      </c>
    </row>
    <row r="139" spans="1:22" x14ac:dyDescent="0.25">
      <c r="A139" s="240" t="str">
        <f>Lists!C:C</f>
        <v>TCD004</v>
      </c>
      <c r="B139" s="241">
        <f>_xlfn.DAYS(About!$A$3,'Core Indicators'!U139)</f>
        <v>1132</v>
      </c>
      <c r="C139" s="241">
        <f>_xlfn.DAYS(About!$A$3,'Core Indicators'!AC139)</f>
        <v>272</v>
      </c>
      <c r="D139" s="241">
        <f>_xlfn.DAYS(About!$A$3,'Core Indicators'!AK139)</f>
        <v>272</v>
      </c>
      <c r="E139" s="241">
        <f>_xlfn.DAYS(About!$A$3,'Core Indicators'!AS139)</f>
        <v>27</v>
      </c>
      <c r="F139" s="241">
        <f>_xlfn.DAYS(About!$A$3,'Core Indicators'!BQ139)</f>
        <v>27</v>
      </c>
      <c r="G139" s="241">
        <f>_xlfn.DAYS(About!$A$3,'Core Indicators'!DM139)</f>
        <v>277</v>
      </c>
      <c r="H139" s="241">
        <f>_xlfn.DAYS(About!$A$3,'Core Indicators'!DU139)</f>
        <v>272</v>
      </c>
      <c r="I139" s="241">
        <f>_xlfn.DAYS(About!$A$3,'Core Indicators'!EC139)</f>
        <v>272</v>
      </c>
      <c r="J139" s="241">
        <f>_xlfn.DAYS(About!$A$3,'Core Indicators'!EK139)</f>
        <v>272</v>
      </c>
      <c r="K139" s="241">
        <f>_xlfn.DAYS(About!$A$3,'Core Indicators'!ES139)</f>
        <v>272</v>
      </c>
      <c r="L139" s="241">
        <f>_xlfn.DAYS(About!$A$3,'Core Indicators'!FI139)</f>
        <v>1535</v>
      </c>
      <c r="M139" s="241">
        <f>_xlfn.DAYS(About!$A$3,'Core Indicators'!GG139)</f>
        <v>183</v>
      </c>
      <c r="N139" s="241">
        <f>_xlfn.DAYS(About!$A$3,'Core Indicators'!GO139)</f>
        <v>183</v>
      </c>
      <c r="O139" s="241">
        <f>_xlfn.DAYS(About!$A$3,'Core Indicators'!GW139)</f>
        <v>183</v>
      </c>
      <c r="P139" s="241">
        <f>_xlfn.DAYS(About!$A$3,'Core Indicators'!HE139)</f>
        <v>183</v>
      </c>
      <c r="Q139" s="241">
        <f>_xlfn.DAYS(About!$A$3,'Core Indicators'!HM139)</f>
        <v>183</v>
      </c>
      <c r="R139" s="241">
        <f>_xlfn.DAYS(About!$A$3,'Core Indicators'!HU139)</f>
        <v>183</v>
      </c>
      <c r="S139" s="241">
        <f>_xlfn.DAYS(About!$A$3,'Core Indicators'!IC139)</f>
        <v>183</v>
      </c>
      <c r="T139" s="241">
        <f>_xlfn.DAYS(About!$A$3,'Core Indicators'!IK139)</f>
        <v>183</v>
      </c>
      <c r="U139" s="241">
        <f>_xlfn.DAYS(About!$A$3,'Core Indicators'!IS139)</f>
        <v>183</v>
      </c>
      <c r="V139" s="241">
        <f t="shared" si="4"/>
        <v>340.9</v>
      </c>
    </row>
    <row r="140" spans="1:22" x14ac:dyDescent="0.25">
      <c r="A140" s="240" t="str">
        <f>Lists!C:C</f>
        <v>TCD005</v>
      </c>
      <c r="B140" s="241">
        <f>_xlfn.DAYS(About!$A$3,'Core Indicators'!U140)</f>
        <v>1132</v>
      </c>
      <c r="C140" s="241">
        <f>_xlfn.DAYS(About!$A$3,'Core Indicators'!AC140)</f>
        <v>277</v>
      </c>
      <c r="D140" s="241">
        <f>_xlfn.DAYS(About!$A$3,'Core Indicators'!AK140)</f>
        <v>277</v>
      </c>
      <c r="E140" s="241">
        <f>_xlfn.DAYS(About!$A$3,'Core Indicators'!AS140)</f>
        <v>27</v>
      </c>
      <c r="F140" s="241">
        <f>_xlfn.DAYS(About!$A$3,'Core Indicators'!BQ140)</f>
        <v>27</v>
      </c>
      <c r="G140" s="241">
        <f>_xlfn.DAYS(About!$A$3,'Core Indicators'!DM140)</f>
        <v>277</v>
      </c>
      <c r="H140" s="241">
        <f>_xlfn.DAYS(About!$A$3,'Core Indicators'!DU140)</f>
        <v>272</v>
      </c>
      <c r="I140" s="241">
        <f>_xlfn.DAYS(About!$A$3,'Core Indicators'!EC140)</f>
        <v>272</v>
      </c>
      <c r="J140" s="241">
        <f>_xlfn.DAYS(About!$A$3,'Core Indicators'!EK140)</f>
        <v>277</v>
      </c>
      <c r="K140" s="241">
        <f>_xlfn.DAYS(About!$A$3,'Core Indicators'!ES140)</f>
        <v>277</v>
      </c>
      <c r="L140" s="241">
        <f>_xlfn.DAYS(About!$A$3,'Core Indicators'!FI140)</f>
        <v>243</v>
      </c>
      <c r="M140" s="241">
        <f>_xlfn.DAYS(About!$A$3,'Core Indicators'!GG140)</f>
        <v>183</v>
      </c>
      <c r="N140" s="241">
        <f>_xlfn.DAYS(About!$A$3,'Core Indicators'!GO140)</f>
        <v>183</v>
      </c>
      <c r="O140" s="241">
        <f>_xlfn.DAYS(About!$A$3,'Core Indicators'!GW140)</f>
        <v>183</v>
      </c>
      <c r="P140" s="241">
        <f>_xlfn.DAYS(About!$A$3,'Core Indicators'!HE140)</f>
        <v>183</v>
      </c>
      <c r="Q140" s="241">
        <f>_xlfn.DAYS(About!$A$3,'Core Indicators'!HM140)</f>
        <v>183</v>
      </c>
      <c r="R140" s="241">
        <f>_xlfn.DAYS(About!$A$3,'Core Indicators'!HU140)</f>
        <v>183</v>
      </c>
      <c r="S140" s="241">
        <f>_xlfn.DAYS(About!$A$3,'Core Indicators'!IC140)</f>
        <v>183</v>
      </c>
      <c r="T140" s="241">
        <f>_xlfn.DAYS(About!$A$3,'Core Indicators'!IK140)</f>
        <v>183</v>
      </c>
      <c r="U140" s="241">
        <f>_xlfn.DAYS(About!$A$3,'Core Indicators'!IS140)</f>
        <v>183</v>
      </c>
      <c r="V140" s="241">
        <f t="shared" si="4"/>
        <v>213.2</v>
      </c>
    </row>
    <row r="141" spans="1:22" x14ac:dyDescent="0.25">
      <c r="A141" s="240" t="str">
        <f>Lists!C:C</f>
        <v>THA001</v>
      </c>
      <c r="B141" s="241">
        <f>_xlfn.DAYS(About!$A$3,'Core Indicators'!U141)</f>
        <v>1370</v>
      </c>
      <c r="C141" s="241">
        <f>_xlfn.DAYS(About!$A$3,'Core Indicators'!AC141)</f>
        <v>33</v>
      </c>
      <c r="D141" s="241">
        <f>_xlfn.DAYS(About!$A$3,'Core Indicators'!AK141)</f>
        <v>33</v>
      </c>
      <c r="E141" s="241">
        <f>_xlfn.DAYS(About!$A$3,'Core Indicators'!AS141)</f>
        <v>33</v>
      </c>
      <c r="F141" s="241">
        <f>_xlfn.DAYS(About!$A$3,'Core Indicators'!BQ141)</f>
        <v>1</v>
      </c>
      <c r="G141" s="241">
        <f>_xlfn.DAYS(About!$A$3,'Core Indicators'!DM141)</f>
        <v>33</v>
      </c>
      <c r="H141" s="241">
        <f>_xlfn.DAYS(About!$A$3,'Core Indicators'!DU141)</f>
        <v>363</v>
      </c>
      <c r="I141" s="241">
        <f>_xlfn.DAYS(About!$A$3,'Core Indicators'!EC141)</f>
        <v>33</v>
      </c>
      <c r="J141" s="241">
        <f>_xlfn.DAYS(About!$A$3,'Core Indicators'!EK141)</f>
        <v>363</v>
      </c>
      <c r="K141" s="241">
        <f>_xlfn.DAYS(About!$A$3,'Core Indicators'!ES141)</f>
        <v>363</v>
      </c>
      <c r="L141" s="241">
        <f>_xlfn.DAYS(About!$A$3,'Core Indicators'!FI141)</f>
        <v>1537</v>
      </c>
      <c r="M141" s="241">
        <f>_xlfn.DAYS(About!$A$3,'Core Indicators'!GG141)</f>
        <v>181</v>
      </c>
      <c r="N141" s="241">
        <f>_xlfn.DAYS(About!$A$3,'Core Indicators'!GO141)</f>
        <v>181</v>
      </c>
      <c r="O141" s="241">
        <f>_xlfn.DAYS(About!$A$3,'Core Indicators'!GW141)</f>
        <v>181</v>
      </c>
      <c r="P141" s="241">
        <f>_xlfn.DAYS(About!$A$3,'Core Indicators'!HE141)</f>
        <v>181</v>
      </c>
      <c r="Q141" s="241">
        <f>_xlfn.DAYS(About!$A$3,'Core Indicators'!HM141)</f>
        <v>181</v>
      </c>
      <c r="R141" s="241">
        <f>_xlfn.DAYS(About!$A$3,'Core Indicators'!HU141)</f>
        <v>181</v>
      </c>
      <c r="S141" s="241">
        <f>_xlfn.DAYS(About!$A$3,'Core Indicators'!IC141)</f>
        <v>181</v>
      </c>
      <c r="T141" s="241">
        <f>_xlfn.DAYS(About!$A$3,'Core Indicators'!IK141)</f>
        <v>181</v>
      </c>
      <c r="U141" s="241">
        <f>_xlfn.DAYS(About!$A$3,'Core Indicators'!IS141)</f>
        <v>181</v>
      </c>
      <c r="V141" s="241">
        <f t="shared" si="4"/>
        <v>294</v>
      </c>
    </row>
    <row r="142" spans="1:22" x14ac:dyDescent="0.25">
      <c r="A142" s="240" t="str">
        <f>Lists!C:C</f>
        <v>THA002</v>
      </c>
      <c r="B142" s="241">
        <f>_xlfn.DAYS(About!$A$3,'Core Indicators'!U142)</f>
        <v>1370</v>
      </c>
      <c r="C142" s="241">
        <f>_xlfn.DAYS(About!$A$3,'Core Indicators'!AC142)</f>
        <v>1370</v>
      </c>
      <c r="D142" s="241">
        <f>_xlfn.DAYS(About!$A$3,'Core Indicators'!AK142)</f>
        <v>550</v>
      </c>
      <c r="E142" s="241">
        <f>_xlfn.DAYS(About!$A$3,'Core Indicators'!AS142)</f>
        <v>1370</v>
      </c>
      <c r="F142" s="241">
        <f>_xlfn.DAYS(About!$A$3,'Core Indicators'!BQ142)</f>
        <v>1</v>
      </c>
      <c r="G142" s="241">
        <f>_xlfn.DAYS(About!$A$3,'Core Indicators'!DM142)</f>
        <v>363</v>
      </c>
      <c r="H142" s="241">
        <f>_xlfn.DAYS(About!$A$3,'Core Indicators'!DU142)</f>
        <v>1126</v>
      </c>
      <c r="I142" s="241">
        <f>_xlfn.DAYS(About!$A$3,'Core Indicators'!EC142)</f>
        <v>1126</v>
      </c>
      <c r="J142" s="241">
        <f>_xlfn.DAYS(About!$A$3,'Core Indicators'!EK142)</f>
        <v>1126</v>
      </c>
      <c r="K142" s="241">
        <f>_xlfn.DAYS(About!$A$3,'Core Indicators'!ES142)</f>
        <v>1126</v>
      </c>
      <c r="L142" s="241">
        <f>_xlfn.DAYS(About!$A$3,'Core Indicators'!FI142)</f>
        <v>1537</v>
      </c>
      <c r="M142" s="241">
        <f>_xlfn.DAYS(About!$A$3,'Core Indicators'!GG142)</f>
        <v>181</v>
      </c>
      <c r="N142" s="241">
        <f>_xlfn.DAYS(About!$A$3,'Core Indicators'!GO142)</f>
        <v>181</v>
      </c>
      <c r="O142" s="241">
        <f>_xlfn.DAYS(About!$A$3,'Core Indicators'!GW142)</f>
        <v>181</v>
      </c>
      <c r="P142" s="241">
        <f>_xlfn.DAYS(About!$A$3,'Core Indicators'!HE142)</f>
        <v>181</v>
      </c>
      <c r="Q142" s="241">
        <f>_xlfn.DAYS(About!$A$3,'Core Indicators'!HM142)</f>
        <v>181</v>
      </c>
      <c r="R142" s="241">
        <f>_xlfn.DAYS(About!$A$3,'Core Indicators'!HU142)</f>
        <v>181</v>
      </c>
      <c r="S142" s="241">
        <f>_xlfn.DAYS(About!$A$3,'Core Indicators'!IC142)</f>
        <v>181</v>
      </c>
      <c r="T142" s="241">
        <f>_xlfn.DAYS(About!$A$3,'Core Indicators'!IK142)</f>
        <v>181</v>
      </c>
      <c r="U142" s="241">
        <f>_xlfn.DAYS(About!$A$3,'Core Indicators'!IS142)</f>
        <v>181</v>
      </c>
      <c r="V142" s="241">
        <f t="shared" si="4"/>
        <v>850.6</v>
      </c>
    </row>
    <row r="143" spans="1:22" x14ac:dyDescent="0.25">
      <c r="A143" s="240" t="str">
        <f>Lists!C:C</f>
        <v>THA003</v>
      </c>
      <c r="B143" s="241">
        <f>_xlfn.DAYS(About!$A$3,'Core Indicators'!U143)</f>
        <v>363</v>
      </c>
      <c r="C143" s="241">
        <f>_xlfn.DAYS(About!$A$3,'Core Indicators'!AC143)</f>
        <v>33</v>
      </c>
      <c r="D143" s="241">
        <f>_xlfn.DAYS(About!$A$3,'Core Indicators'!AK143)</f>
        <v>33</v>
      </c>
      <c r="E143" s="241">
        <f>_xlfn.DAYS(About!$A$3,'Core Indicators'!AS143)</f>
        <v>33</v>
      </c>
      <c r="F143" s="241">
        <f>_xlfn.DAYS(About!$A$3,'Core Indicators'!BQ143)</f>
        <v>33</v>
      </c>
      <c r="G143" s="241">
        <f>_xlfn.DAYS(About!$A$3,'Core Indicators'!DM143)</f>
        <v>33</v>
      </c>
      <c r="H143" s="241">
        <f>_xlfn.DAYS(About!$A$3,'Core Indicators'!DU143)</f>
        <v>363</v>
      </c>
      <c r="I143" s="241">
        <f>_xlfn.DAYS(About!$A$3,'Core Indicators'!EC143)</f>
        <v>33</v>
      </c>
      <c r="J143" s="241">
        <f>_xlfn.DAYS(About!$A$3,'Core Indicators'!EK143)</f>
        <v>363</v>
      </c>
      <c r="K143" s="241">
        <f>_xlfn.DAYS(About!$A$3,'Core Indicators'!ES143)</f>
        <v>363</v>
      </c>
      <c r="L143" s="241">
        <f>_xlfn.DAYS(About!$A$3,'Core Indicators'!FI143)</f>
        <v>1537</v>
      </c>
      <c r="M143" s="241">
        <f>_xlfn.DAYS(About!$A$3,'Core Indicators'!GG143)</f>
        <v>181</v>
      </c>
      <c r="N143" s="241">
        <f>_xlfn.DAYS(About!$A$3,'Core Indicators'!GO143)</f>
        <v>181</v>
      </c>
      <c r="O143" s="241">
        <f>_xlfn.DAYS(About!$A$3,'Core Indicators'!GW143)</f>
        <v>181</v>
      </c>
      <c r="P143" s="241">
        <f>_xlfn.DAYS(About!$A$3,'Core Indicators'!HE143)</f>
        <v>181</v>
      </c>
      <c r="Q143" s="241">
        <f>_xlfn.DAYS(About!$A$3,'Core Indicators'!HM143)</f>
        <v>181</v>
      </c>
      <c r="R143" s="241">
        <f>_xlfn.DAYS(About!$A$3,'Core Indicators'!HU143)</f>
        <v>181</v>
      </c>
      <c r="S143" s="241">
        <f>_xlfn.DAYS(About!$A$3,'Core Indicators'!IC143)</f>
        <v>181</v>
      </c>
      <c r="T143" s="241">
        <f>_xlfn.DAYS(About!$A$3,'Core Indicators'!IK143)</f>
        <v>181</v>
      </c>
      <c r="U143" s="241">
        <f>_xlfn.DAYS(About!$A$3,'Core Indicators'!IS143)</f>
        <v>181</v>
      </c>
      <c r="V143" s="241">
        <f t="shared" si="4"/>
        <v>297.2</v>
      </c>
    </row>
    <row r="144" spans="1:22" x14ac:dyDescent="0.25">
      <c r="A144" s="240" t="str">
        <f>Lists!C:C</f>
        <v>TTO002</v>
      </c>
      <c r="B144" s="241">
        <f>_xlfn.DAYS(About!$A$3,'Core Indicators'!U144)</f>
        <v>61</v>
      </c>
      <c r="C144" s="241">
        <f>_xlfn.DAYS(About!$A$3,'Core Indicators'!AC144)</f>
        <v>61</v>
      </c>
      <c r="D144" s="241">
        <f>_xlfn.DAYS(About!$A$3,'Core Indicators'!AK144)</f>
        <v>61</v>
      </c>
      <c r="E144" s="241">
        <f>_xlfn.DAYS(About!$A$3,'Core Indicators'!AS144)</f>
        <v>61</v>
      </c>
      <c r="F144" s="241">
        <f>_xlfn.DAYS(About!$A$3,'Core Indicators'!BQ144)</f>
        <v>61</v>
      </c>
      <c r="G144" s="241">
        <f>_xlfn.DAYS(About!$A$3,'Core Indicators'!DM144)</f>
        <v>61</v>
      </c>
      <c r="H144" s="241">
        <f>_xlfn.DAYS(About!$A$3,'Core Indicators'!DU144)</f>
        <v>61</v>
      </c>
      <c r="I144" s="241">
        <f>_xlfn.DAYS(About!$A$3,'Core Indicators'!EC144)</f>
        <v>61</v>
      </c>
      <c r="J144" s="241">
        <f>_xlfn.DAYS(About!$A$3,'Core Indicators'!EK144)</f>
        <v>61</v>
      </c>
      <c r="K144" s="241">
        <f>_xlfn.DAYS(About!$A$3,'Core Indicators'!ES144)</f>
        <v>61</v>
      </c>
      <c r="L144" s="241">
        <f>_xlfn.DAYS(About!$A$3,'Core Indicators'!FI144)</f>
        <v>61</v>
      </c>
      <c r="M144" s="241">
        <f>_xlfn.DAYS(About!$A$3,'Core Indicators'!GG144)</f>
        <v>183</v>
      </c>
      <c r="N144" s="241">
        <f>_xlfn.DAYS(About!$A$3,'Core Indicators'!GO144)</f>
        <v>183</v>
      </c>
      <c r="O144" s="241">
        <f>_xlfn.DAYS(About!$A$3,'Core Indicators'!GW144)</f>
        <v>183</v>
      </c>
      <c r="P144" s="241">
        <f>_xlfn.DAYS(About!$A$3,'Core Indicators'!HE144)</f>
        <v>183</v>
      </c>
      <c r="Q144" s="241">
        <f>_xlfn.DAYS(About!$A$3,'Core Indicators'!HM144)</f>
        <v>183</v>
      </c>
      <c r="R144" s="241">
        <f>_xlfn.DAYS(About!$A$3,'Core Indicators'!HU144)</f>
        <v>183</v>
      </c>
      <c r="S144" s="241">
        <f>_xlfn.DAYS(About!$A$3,'Core Indicators'!IC144)</f>
        <v>183</v>
      </c>
      <c r="T144" s="241">
        <f>_xlfn.DAYS(About!$A$3,'Core Indicators'!IK144)</f>
        <v>183</v>
      </c>
      <c r="U144" s="241">
        <f>_xlfn.DAYS(About!$A$3,'Core Indicators'!IS144)</f>
        <v>183</v>
      </c>
      <c r="V144" s="241">
        <f t="shared" si="4"/>
        <v>73.2</v>
      </c>
    </row>
    <row r="145" spans="1:22" x14ac:dyDescent="0.25">
      <c r="A145" s="240" t="str">
        <f>Lists!C:C</f>
        <v>TUN002</v>
      </c>
      <c r="B145" s="241">
        <f>_xlfn.DAYS(About!$A$3,'Core Indicators'!U145)</f>
        <v>273</v>
      </c>
      <c r="C145" s="241">
        <f>_xlfn.DAYS(About!$A$3,'Core Indicators'!AC145)</f>
        <v>3</v>
      </c>
      <c r="D145" s="241">
        <f>_xlfn.DAYS(About!$A$3,'Core Indicators'!AK145)</f>
        <v>3</v>
      </c>
      <c r="E145" s="241">
        <f>_xlfn.DAYS(About!$A$3,'Core Indicators'!AS145)</f>
        <v>3</v>
      </c>
      <c r="F145" s="241">
        <f>_xlfn.DAYS(About!$A$3,'Core Indicators'!BQ145)</f>
        <v>3</v>
      </c>
      <c r="G145" s="241">
        <f>_xlfn.DAYS(About!$A$3,'Core Indicators'!DM145)</f>
        <v>3</v>
      </c>
      <c r="H145" s="241">
        <f>_xlfn.DAYS(About!$A$3,'Core Indicators'!DU145)</f>
        <v>3</v>
      </c>
      <c r="I145" s="241">
        <f>_xlfn.DAYS(About!$A$3,'Core Indicators'!EC145)</f>
        <v>3</v>
      </c>
      <c r="J145" s="241">
        <f>_xlfn.DAYS(About!$A$3,'Core Indicators'!EK145)</f>
        <v>3</v>
      </c>
      <c r="K145" s="241">
        <f>_xlfn.DAYS(About!$A$3,'Core Indicators'!ES145)</f>
        <v>3</v>
      </c>
      <c r="L145" s="241">
        <f>_xlfn.DAYS(About!$A$3,'Core Indicators'!FI145)</f>
        <v>273</v>
      </c>
      <c r="M145" s="241">
        <f>_xlfn.DAYS(About!$A$3,'Core Indicators'!GG145)</f>
        <v>187</v>
      </c>
      <c r="N145" s="241">
        <f>_xlfn.DAYS(About!$A$3,'Core Indicators'!GO145)</f>
        <v>187</v>
      </c>
      <c r="O145" s="241">
        <f>_xlfn.DAYS(About!$A$3,'Core Indicators'!GW145)</f>
        <v>187</v>
      </c>
      <c r="P145" s="241">
        <f>_xlfn.DAYS(About!$A$3,'Core Indicators'!HE145)</f>
        <v>187</v>
      </c>
      <c r="Q145" s="241">
        <f>_xlfn.DAYS(About!$A$3,'Core Indicators'!HM145)</f>
        <v>187</v>
      </c>
      <c r="R145" s="241">
        <f>_xlfn.DAYS(About!$A$3,'Core Indicators'!HU145)</f>
        <v>187</v>
      </c>
      <c r="S145" s="241">
        <f>_xlfn.DAYS(About!$A$3,'Core Indicators'!IC145)</f>
        <v>187</v>
      </c>
      <c r="T145" s="241">
        <f>_xlfn.DAYS(About!$A$3,'Core Indicators'!IK145)</f>
        <v>187</v>
      </c>
      <c r="U145" s="241">
        <f>_xlfn.DAYS(About!$A$3,'Core Indicators'!IS145)</f>
        <v>187</v>
      </c>
      <c r="V145" s="241">
        <f t="shared" si="4"/>
        <v>48.4</v>
      </c>
    </row>
    <row r="146" spans="1:22" x14ac:dyDescent="0.25">
      <c r="A146" s="240" t="str">
        <f>Lists!C:C</f>
        <v>TUR001</v>
      </c>
      <c r="B146" s="241">
        <f>_xlfn.DAYS(About!$A$3,'Core Indicators'!U146)</f>
        <v>4</v>
      </c>
      <c r="C146" s="241">
        <f>_xlfn.DAYS(About!$A$3,'Core Indicators'!AC146)</f>
        <v>4</v>
      </c>
      <c r="D146" s="241">
        <f>_xlfn.DAYS(About!$A$3,'Core Indicators'!AK146)</f>
        <v>4</v>
      </c>
      <c r="E146" s="241">
        <f>_xlfn.DAYS(About!$A$3,'Core Indicators'!AS146)</f>
        <v>4</v>
      </c>
      <c r="F146" s="241">
        <f>_xlfn.DAYS(About!$A$3,'Core Indicators'!BQ146)</f>
        <v>4</v>
      </c>
      <c r="G146" s="241">
        <f>_xlfn.DAYS(About!$A$3,'Core Indicators'!DM146)</f>
        <v>4</v>
      </c>
      <c r="H146" s="241">
        <f>_xlfn.DAYS(About!$A$3,'Core Indicators'!DU146)</f>
        <v>4</v>
      </c>
      <c r="I146" s="241">
        <f>_xlfn.DAYS(About!$A$3,'Core Indicators'!EC146)</f>
        <v>4</v>
      </c>
      <c r="J146" s="241">
        <f>_xlfn.DAYS(About!$A$3,'Core Indicators'!EK146)</f>
        <v>4</v>
      </c>
      <c r="K146" s="241">
        <f>_xlfn.DAYS(About!$A$3,'Core Indicators'!ES146)</f>
        <v>4</v>
      </c>
      <c r="L146" s="241">
        <f>_xlfn.DAYS(About!$A$3,'Core Indicators'!FI146)</f>
        <v>1535</v>
      </c>
      <c r="M146" s="241">
        <f>_xlfn.DAYS(About!$A$3,'Core Indicators'!GG146)</f>
        <v>181</v>
      </c>
      <c r="N146" s="241">
        <f>_xlfn.DAYS(About!$A$3,'Core Indicators'!GO146)</f>
        <v>181</v>
      </c>
      <c r="O146" s="241">
        <f>_xlfn.DAYS(About!$A$3,'Core Indicators'!GW146)</f>
        <v>181</v>
      </c>
      <c r="P146" s="241">
        <f>_xlfn.DAYS(About!$A$3,'Core Indicators'!HE146)</f>
        <v>181</v>
      </c>
      <c r="Q146" s="241">
        <f>_xlfn.DAYS(About!$A$3,'Core Indicators'!HM146)</f>
        <v>181</v>
      </c>
      <c r="R146" s="241">
        <f>_xlfn.DAYS(About!$A$3,'Core Indicators'!HU146)</f>
        <v>181</v>
      </c>
      <c r="S146" s="241">
        <f>_xlfn.DAYS(About!$A$3,'Core Indicators'!IC146)</f>
        <v>181</v>
      </c>
      <c r="T146" s="241">
        <f>_xlfn.DAYS(About!$A$3,'Core Indicators'!IK146)</f>
        <v>181</v>
      </c>
      <c r="U146" s="241">
        <f>_xlfn.DAYS(About!$A$3,'Core Indicators'!IS146)</f>
        <v>181</v>
      </c>
      <c r="V146" s="241">
        <f t="shared" si="4"/>
        <v>174.8</v>
      </c>
    </row>
    <row r="147" spans="1:22" x14ac:dyDescent="0.25">
      <c r="A147" s="240" t="str">
        <f>Lists!C:C</f>
        <v>TUR002</v>
      </c>
      <c r="B147" s="241">
        <f>_xlfn.DAYS(About!$A$3,'Core Indicators'!U147)</f>
        <v>4</v>
      </c>
      <c r="C147" s="241">
        <f>_xlfn.DAYS(About!$A$3,'Core Indicators'!AC147)</f>
        <v>4</v>
      </c>
      <c r="D147" s="241">
        <f>_xlfn.DAYS(About!$A$3,'Core Indicators'!AK147)</f>
        <v>4</v>
      </c>
      <c r="E147" s="241">
        <f>_xlfn.DAYS(About!$A$3,'Core Indicators'!AS147)</f>
        <v>4</v>
      </c>
      <c r="F147" s="241">
        <f>_xlfn.DAYS(About!$A$3,'Core Indicators'!BQ147)</f>
        <v>375</v>
      </c>
      <c r="G147" s="241">
        <f>_xlfn.DAYS(About!$A$3,'Core Indicators'!DM147)</f>
        <v>4</v>
      </c>
      <c r="H147" s="241">
        <f>_xlfn.DAYS(About!$A$3,'Core Indicators'!DU147)</f>
        <v>4</v>
      </c>
      <c r="I147" s="241">
        <f>_xlfn.DAYS(About!$A$3,'Core Indicators'!EC147)</f>
        <v>4</v>
      </c>
      <c r="J147" s="241">
        <f>_xlfn.DAYS(About!$A$3,'Core Indicators'!EK147)</f>
        <v>4</v>
      </c>
      <c r="K147" s="241">
        <f>_xlfn.DAYS(About!$A$3,'Core Indicators'!ES147)</f>
        <v>4</v>
      </c>
      <c r="L147" s="241">
        <f>_xlfn.DAYS(About!$A$3,'Core Indicators'!FI147)</f>
        <v>1535</v>
      </c>
      <c r="M147" s="241">
        <f>_xlfn.DAYS(About!$A$3,'Core Indicators'!GG147)</f>
        <v>181</v>
      </c>
      <c r="N147" s="241">
        <f>_xlfn.DAYS(About!$A$3,'Core Indicators'!GO147)</f>
        <v>181</v>
      </c>
      <c r="O147" s="241">
        <f>_xlfn.DAYS(About!$A$3,'Core Indicators'!GW147)</f>
        <v>181</v>
      </c>
      <c r="P147" s="241">
        <f>_xlfn.DAYS(About!$A$3,'Core Indicators'!HE147)</f>
        <v>181</v>
      </c>
      <c r="Q147" s="241">
        <f>_xlfn.DAYS(About!$A$3,'Core Indicators'!HM147)</f>
        <v>181</v>
      </c>
      <c r="R147" s="241">
        <f>_xlfn.DAYS(About!$A$3,'Core Indicators'!HU147)</f>
        <v>181</v>
      </c>
      <c r="S147" s="241">
        <f>_xlfn.DAYS(About!$A$3,'Core Indicators'!IC147)</f>
        <v>181</v>
      </c>
      <c r="T147" s="241">
        <f>_xlfn.DAYS(About!$A$3,'Core Indicators'!IK147)</f>
        <v>181</v>
      </c>
      <c r="U147" s="241">
        <f>_xlfn.DAYS(About!$A$3,'Core Indicators'!IS147)</f>
        <v>181</v>
      </c>
      <c r="V147" s="241">
        <f t="shared" si="4"/>
        <v>211.9</v>
      </c>
    </row>
    <row r="148" spans="1:22" x14ac:dyDescent="0.25">
      <c r="A148" s="240" t="str">
        <f>Lists!C:C</f>
        <v>TUR003</v>
      </c>
      <c r="B148" s="241">
        <f>_xlfn.DAYS(About!$A$3,'Core Indicators'!U148)</f>
        <v>4</v>
      </c>
      <c r="C148" s="241">
        <f>_xlfn.DAYS(About!$A$3,'Core Indicators'!AC148)</f>
        <v>4</v>
      </c>
      <c r="D148" s="241">
        <f>_xlfn.DAYS(About!$A$3,'Core Indicators'!AK148)</f>
        <v>4</v>
      </c>
      <c r="E148" s="241">
        <f>_xlfn.DAYS(About!$A$3,'Core Indicators'!AS148)</f>
        <v>4</v>
      </c>
      <c r="F148" s="241">
        <f>_xlfn.DAYS(About!$A$3,'Core Indicators'!BQ148)</f>
        <v>4</v>
      </c>
      <c r="G148" s="241">
        <f>_xlfn.DAYS(About!$A$3,'Core Indicators'!DM148)</f>
        <v>4</v>
      </c>
      <c r="H148" s="241">
        <f>_xlfn.DAYS(About!$A$3,'Core Indicators'!DU148)</f>
        <v>4</v>
      </c>
      <c r="I148" s="241">
        <f>_xlfn.DAYS(About!$A$3,'Core Indicators'!EC148)</f>
        <v>4</v>
      </c>
      <c r="J148" s="241">
        <f>_xlfn.DAYS(About!$A$3,'Core Indicators'!EK148)</f>
        <v>4</v>
      </c>
      <c r="K148" s="241">
        <f>_xlfn.DAYS(About!$A$3,'Core Indicators'!ES148)</f>
        <v>4</v>
      </c>
      <c r="L148" s="241">
        <f>_xlfn.DAYS(About!$A$3,'Core Indicators'!FI148)</f>
        <v>1535</v>
      </c>
      <c r="M148" s="241">
        <f>_xlfn.DAYS(About!$A$3,'Core Indicators'!GG148)</f>
        <v>181</v>
      </c>
      <c r="N148" s="241">
        <f>_xlfn.DAYS(About!$A$3,'Core Indicators'!GO148)</f>
        <v>181</v>
      </c>
      <c r="O148" s="241">
        <f>_xlfn.DAYS(About!$A$3,'Core Indicators'!GW148)</f>
        <v>181</v>
      </c>
      <c r="P148" s="241">
        <f>_xlfn.DAYS(About!$A$3,'Core Indicators'!HE148)</f>
        <v>181</v>
      </c>
      <c r="Q148" s="241">
        <f>_xlfn.DAYS(About!$A$3,'Core Indicators'!HM148)</f>
        <v>181</v>
      </c>
      <c r="R148" s="241">
        <f>_xlfn.DAYS(About!$A$3,'Core Indicators'!HU148)</f>
        <v>181</v>
      </c>
      <c r="S148" s="241">
        <f>_xlfn.DAYS(About!$A$3,'Core Indicators'!IC148)</f>
        <v>181</v>
      </c>
      <c r="T148" s="241">
        <f>_xlfn.DAYS(About!$A$3,'Core Indicators'!IK148)</f>
        <v>181</v>
      </c>
      <c r="U148" s="241">
        <f>_xlfn.DAYS(About!$A$3,'Core Indicators'!IS148)</f>
        <v>181</v>
      </c>
      <c r="V148" s="241">
        <f t="shared" si="4"/>
        <v>174.8</v>
      </c>
    </row>
    <row r="149" spans="1:22" x14ac:dyDescent="0.25">
      <c r="A149" s="240" t="str">
        <f>Lists!C:C</f>
        <v>TUR004</v>
      </c>
      <c r="B149" s="241">
        <f>_xlfn.DAYS(About!$A$3,'Core Indicators'!U149)</f>
        <v>4</v>
      </c>
      <c r="C149" s="241">
        <f>_xlfn.DAYS(About!$A$3,'Core Indicators'!AC149)</f>
        <v>4</v>
      </c>
      <c r="D149" s="241">
        <f>_xlfn.DAYS(About!$A$3,'Core Indicators'!AK149)</f>
        <v>36</v>
      </c>
      <c r="E149" s="241">
        <f>_xlfn.DAYS(About!$A$3,'Core Indicators'!AS149)</f>
        <v>4</v>
      </c>
      <c r="F149" s="241">
        <f>_xlfn.DAYS(About!$A$3,'Core Indicators'!BQ149)</f>
        <v>31</v>
      </c>
      <c r="G149" s="241">
        <f>_xlfn.DAYS(About!$A$3,'Core Indicators'!DM149)</f>
        <v>31</v>
      </c>
      <c r="H149" s="241">
        <f>_xlfn.DAYS(About!$A$3,'Core Indicators'!DU149)</f>
        <v>31</v>
      </c>
      <c r="I149" s="241">
        <f>_xlfn.DAYS(About!$A$3,'Core Indicators'!EC149)</f>
        <v>31</v>
      </c>
      <c r="J149" s="241">
        <f>_xlfn.DAYS(About!$A$3,'Core Indicators'!EK149)</f>
        <v>31</v>
      </c>
      <c r="K149" s="241">
        <f>_xlfn.DAYS(About!$A$3,'Core Indicators'!ES149)</f>
        <v>31</v>
      </c>
      <c r="L149" s="241">
        <f>_xlfn.DAYS(About!$A$3,'Core Indicators'!FI149)</f>
        <v>1535</v>
      </c>
      <c r="M149" s="241">
        <f>_xlfn.DAYS(About!$A$3,'Core Indicators'!GG149)</f>
        <v>181</v>
      </c>
      <c r="N149" s="241">
        <f>_xlfn.DAYS(About!$A$3,'Core Indicators'!GO149)</f>
        <v>181</v>
      </c>
      <c r="O149" s="241">
        <f>_xlfn.DAYS(About!$A$3,'Core Indicators'!GW149)</f>
        <v>181</v>
      </c>
      <c r="P149" s="241">
        <f>_xlfn.DAYS(About!$A$3,'Core Indicators'!HE149)</f>
        <v>181</v>
      </c>
      <c r="Q149" s="241">
        <f>_xlfn.DAYS(About!$A$3,'Core Indicators'!HM149)</f>
        <v>181</v>
      </c>
      <c r="R149" s="241">
        <f>_xlfn.DAYS(About!$A$3,'Core Indicators'!HU149)</f>
        <v>181</v>
      </c>
      <c r="S149" s="241">
        <f>_xlfn.DAYS(About!$A$3,'Core Indicators'!IC149)</f>
        <v>181</v>
      </c>
      <c r="T149" s="241">
        <f>_xlfn.DAYS(About!$A$3,'Core Indicators'!IK149)</f>
        <v>181</v>
      </c>
      <c r="U149" s="241">
        <f>_xlfn.DAYS(About!$A$3,'Core Indicators'!IS149)</f>
        <v>181</v>
      </c>
      <c r="V149" s="241">
        <f t="shared" si="4"/>
        <v>194.2</v>
      </c>
    </row>
    <row r="150" spans="1:22" x14ac:dyDescent="0.25">
      <c r="A150" s="240" t="str">
        <f>Lists!C:C</f>
        <v>TUR005</v>
      </c>
      <c r="B150" s="241">
        <f>_xlfn.DAYS(About!$A$3,'Core Indicators'!U150)</f>
        <v>4</v>
      </c>
      <c r="C150" s="241">
        <f>_xlfn.DAYS(About!$A$3,'Core Indicators'!AC150)</f>
        <v>4</v>
      </c>
      <c r="D150" s="241">
        <f>_xlfn.DAYS(About!$A$3,'Core Indicators'!AK150)</f>
        <v>4</v>
      </c>
      <c r="E150" s="241">
        <f>_xlfn.DAYS(About!$A$3,'Core Indicators'!AS150)</f>
        <v>4</v>
      </c>
      <c r="F150" s="241">
        <f>_xlfn.DAYS(About!$A$3,'Core Indicators'!BQ150)</f>
        <v>4</v>
      </c>
      <c r="G150" s="241">
        <f>_xlfn.DAYS(About!$A$3,'Core Indicators'!DM150)</f>
        <v>4</v>
      </c>
      <c r="H150" s="241">
        <f>_xlfn.DAYS(About!$A$3,'Core Indicators'!DU150)</f>
        <v>4</v>
      </c>
      <c r="I150" s="241">
        <f>_xlfn.DAYS(About!$A$3,'Core Indicators'!EC150)</f>
        <v>4</v>
      </c>
      <c r="J150" s="241">
        <f>_xlfn.DAYS(About!$A$3,'Core Indicators'!EK150)</f>
        <v>36</v>
      </c>
      <c r="K150" s="241">
        <f>_xlfn.DAYS(About!$A$3,'Core Indicators'!ES150)</f>
        <v>36</v>
      </c>
      <c r="L150" s="241">
        <f>_xlfn.DAYS(About!$A$3,'Core Indicators'!FI150)</f>
        <v>4</v>
      </c>
      <c r="M150" s="241">
        <f>_xlfn.DAYS(About!$A$3,'Core Indicators'!GG150)</f>
        <v>82</v>
      </c>
      <c r="N150" s="241">
        <f>_xlfn.DAYS(About!$A$3,'Core Indicators'!GO150)</f>
        <v>82</v>
      </c>
      <c r="O150" s="241">
        <f>_xlfn.DAYS(About!$A$3,'Core Indicators'!GW150)</f>
        <v>82</v>
      </c>
      <c r="P150" s="241">
        <f>_xlfn.DAYS(About!$A$3,'Core Indicators'!HE150)</f>
        <v>82</v>
      </c>
      <c r="Q150" s="241">
        <f>_xlfn.DAYS(About!$A$3,'Core Indicators'!HM150)</f>
        <v>82</v>
      </c>
      <c r="R150" s="241">
        <f>_xlfn.DAYS(About!$A$3,'Core Indicators'!HU150)</f>
        <v>82</v>
      </c>
      <c r="S150" s="241">
        <f>_xlfn.DAYS(About!$A$3,'Core Indicators'!IC150)</f>
        <v>82</v>
      </c>
      <c r="T150" s="241">
        <f>_xlfn.DAYS(About!$A$3,'Core Indicators'!IK150)</f>
        <v>82</v>
      </c>
      <c r="U150" s="241">
        <f>_xlfn.DAYS(About!$A$3,'Core Indicators'!IS150)</f>
        <v>82</v>
      </c>
      <c r="V150" s="241">
        <f t="shared" si="4"/>
        <v>18.2</v>
      </c>
    </row>
    <row r="151" spans="1:22" x14ac:dyDescent="0.25">
      <c r="A151" s="240" t="str">
        <f>Lists!C:C</f>
        <v>TZA001</v>
      </c>
      <c r="B151" s="241">
        <f>_xlfn.DAYS(About!$A$3,'Core Indicators'!U151)</f>
        <v>0</v>
      </c>
      <c r="C151" s="241">
        <f>_xlfn.DAYS(About!$A$3,'Core Indicators'!AC151)</f>
        <v>0</v>
      </c>
      <c r="D151" s="241">
        <f>_xlfn.DAYS(About!$A$3,'Core Indicators'!AK151)</f>
        <v>0</v>
      </c>
      <c r="E151" s="241">
        <f>_xlfn.DAYS(About!$A$3,'Core Indicators'!AS151)</f>
        <v>0</v>
      </c>
      <c r="F151" s="241">
        <f>_xlfn.DAYS(About!$A$3,'Core Indicators'!BQ151)</f>
        <v>0</v>
      </c>
      <c r="G151" s="241">
        <f>_xlfn.DAYS(About!$A$3,'Core Indicators'!DM151)</f>
        <v>0</v>
      </c>
      <c r="H151" s="241">
        <f>_xlfn.DAYS(About!$A$3,'Core Indicators'!DU151)</f>
        <v>0</v>
      </c>
      <c r="I151" s="241">
        <f>_xlfn.DAYS(About!$A$3,'Core Indicators'!EC151)</f>
        <v>0</v>
      </c>
      <c r="J151" s="241">
        <f>_xlfn.DAYS(About!$A$3,'Core Indicators'!EK151)</f>
        <v>0</v>
      </c>
      <c r="K151" s="241">
        <f>_xlfn.DAYS(About!$A$3,'Core Indicators'!ES151)</f>
        <v>0</v>
      </c>
      <c r="L151" s="241">
        <f>_xlfn.DAYS(About!$A$3,'Core Indicators'!FI151)</f>
        <v>0</v>
      </c>
      <c r="M151" s="241">
        <f>_xlfn.DAYS(About!$A$3,'Core Indicators'!GG151)</f>
        <v>181</v>
      </c>
      <c r="N151" s="241">
        <f>_xlfn.DAYS(About!$A$3,'Core Indicators'!GO151)</f>
        <v>181</v>
      </c>
      <c r="O151" s="241">
        <f>_xlfn.DAYS(About!$A$3,'Core Indicators'!GW151)</f>
        <v>181</v>
      </c>
      <c r="P151" s="241">
        <f>_xlfn.DAYS(About!$A$3,'Core Indicators'!HE151)</f>
        <v>181</v>
      </c>
      <c r="Q151" s="241">
        <f>_xlfn.DAYS(About!$A$3,'Core Indicators'!HM151)</f>
        <v>181</v>
      </c>
      <c r="R151" s="241">
        <f>_xlfn.DAYS(About!$A$3,'Core Indicators'!HU151)</f>
        <v>181</v>
      </c>
      <c r="S151" s="241">
        <f>_xlfn.DAYS(About!$A$3,'Core Indicators'!IC151)</f>
        <v>181</v>
      </c>
      <c r="T151" s="241">
        <f>_xlfn.DAYS(About!$A$3,'Core Indicators'!IK151)</f>
        <v>181</v>
      </c>
      <c r="U151" s="241">
        <f>_xlfn.DAYS(About!$A$3,'Core Indicators'!IS151)</f>
        <v>181</v>
      </c>
      <c r="V151" s="241">
        <f t="shared" si="4"/>
        <v>18.100000000000001</v>
      </c>
    </row>
    <row r="152" spans="1:22" x14ac:dyDescent="0.25">
      <c r="A152" s="240" t="str">
        <f>Lists!C:C</f>
        <v>TZA002</v>
      </c>
      <c r="B152" s="241">
        <f>_xlfn.DAYS(About!$A$3,'Core Indicators'!U152)</f>
        <v>0</v>
      </c>
      <c r="C152" s="241">
        <f>_xlfn.DAYS(About!$A$3,'Core Indicators'!AC152)</f>
        <v>0</v>
      </c>
      <c r="D152" s="241">
        <f>_xlfn.DAYS(About!$A$3,'Core Indicators'!AK152)</f>
        <v>0</v>
      </c>
      <c r="E152" s="241">
        <f>_xlfn.DAYS(About!$A$3,'Core Indicators'!AS152)</f>
        <v>0</v>
      </c>
      <c r="F152" s="241">
        <f>_xlfn.DAYS(About!$A$3,'Core Indicators'!BQ152)</f>
        <v>0</v>
      </c>
      <c r="G152" s="241">
        <f>_xlfn.DAYS(About!$A$3,'Core Indicators'!DM152)</f>
        <v>0</v>
      </c>
      <c r="H152" s="241">
        <f>_xlfn.DAYS(About!$A$3,'Core Indicators'!DU152)</f>
        <v>0</v>
      </c>
      <c r="I152" s="241">
        <f>_xlfn.DAYS(About!$A$3,'Core Indicators'!EC152)</f>
        <v>0</v>
      </c>
      <c r="J152" s="241">
        <f>_xlfn.DAYS(About!$A$3,'Core Indicators'!EK152)</f>
        <v>0</v>
      </c>
      <c r="K152" s="241">
        <f>_xlfn.DAYS(About!$A$3,'Core Indicators'!ES152)</f>
        <v>0</v>
      </c>
      <c r="L152" s="241">
        <f>_xlfn.DAYS(About!$A$3,'Core Indicators'!FI152)</f>
        <v>0</v>
      </c>
      <c r="M152" s="241">
        <f>_xlfn.DAYS(About!$A$3,'Core Indicators'!GG152)</f>
        <v>181</v>
      </c>
      <c r="N152" s="241">
        <f>_xlfn.DAYS(About!$A$3,'Core Indicators'!GO152)</f>
        <v>181</v>
      </c>
      <c r="O152" s="241">
        <f>_xlfn.DAYS(About!$A$3,'Core Indicators'!GW152)</f>
        <v>181</v>
      </c>
      <c r="P152" s="241">
        <f>_xlfn.DAYS(About!$A$3,'Core Indicators'!HE152)</f>
        <v>181</v>
      </c>
      <c r="Q152" s="241">
        <f>_xlfn.DAYS(About!$A$3,'Core Indicators'!HM152)</f>
        <v>181</v>
      </c>
      <c r="R152" s="241">
        <f>_xlfn.DAYS(About!$A$3,'Core Indicators'!HU152)</f>
        <v>181</v>
      </c>
      <c r="S152" s="241">
        <f>_xlfn.DAYS(About!$A$3,'Core Indicators'!IC152)</f>
        <v>181</v>
      </c>
      <c r="T152" s="241">
        <f>_xlfn.DAYS(About!$A$3,'Core Indicators'!IK152)</f>
        <v>181</v>
      </c>
      <c r="U152" s="241">
        <f>_xlfn.DAYS(About!$A$3,'Core Indicators'!IS152)</f>
        <v>181</v>
      </c>
      <c r="V152" s="241">
        <f t="shared" si="4"/>
        <v>18.100000000000001</v>
      </c>
    </row>
    <row r="153" spans="1:22" x14ac:dyDescent="0.25">
      <c r="A153" s="240" t="str">
        <f>Lists!C:C</f>
        <v>TZA003</v>
      </c>
      <c r="B153" s="241">
        <f>_xlfn.DAYS(About!$A$3,'Core Indicators'!U153)</f>
        <v>34</v>
      </c>
      <c r="C153" s="241">
        <f>_xlfn.DAYS(About!$A$3,'Core Indicators'!AC153)</f>
        <v>34</v>
      </c>
      <c r="D153" s="241">
        <f>_xlfn.DAYS(About!$A$3,'Core Indicators'!AK153)</f>
        <v>34</v>
      </c>
      <c r="E153" s="241">
        <f>_xlfn.DAYS(About!$A$3,'Core Indicators'!AS153)</f>
        <v>411</v>
      </c>
      <c r="F153" s="241">
        <f>_xlfn.DAYS(About!$A$3,'Core Indicators'!BQ153)</f>
        <v>0</v>
      </c>
      <c r="G153" s="241">
        <f>_xlfn.DAYS(About!$A$3,'Core Indicators'!DM153)</f>
        <v>34</v>
      </c>
      <c r="H153" s="241">
        <f>_xlfn.DAYS(About!$A$3,'Core Indicators'!DU153)</f>
        <v>34</v>
      </c>
      <c r="I153" s="241">
        <f>_xlfn.DAYS(About!$A$3,'Core Indicators'!EC153)</f>
        <v>34</v>
      </c>
      <c r="J153" s="241">
        <f>_xlfn.DAYS(About!$A$3,'Core Indicators'!EK153)</f>
        <v>34</v>
      </c>
      <c r="K153" s="241">
        <f>_xlfn.DAYS(About!$A$3,'Core Indicators'!ES153)</f>
        <v>34</v>
      </c>
      <c r="L153" s="241">
        <f>_xlfn.DAYS(About!$A$3,'Core Indicators'!FI153)</f>
        <v>411</v>
      </c>
      <c r="M153" s="241">
        <f>_xlfn.DAYS(About!$A$3,'Core Indicators'!GG153)</f>
        <v>181</v>
      </c>
      <c r="N153" s="241">
        <f>_xlfn.DAYS(About!$A$3,'Core Indicators'!GO153)</f>
        <v>181</v>
      </c>
      <c r="O153" s="241">
        <f>_xlfn.DAYS(About!$A$3,'Core Indicators'!GW153)</f>
        <v>181</v>
      </c>
      <c r="P153" s="241">
        <f>_xlfn.DAYS(About!$A$3,'Core Indicators'!HE153)</f>
        <v>181</v>
      </c>
      <c r="Q153" s="241">
        <f>_xlfn.DAYS(About!$A$3,'Core Indicators'!HM153)</f>
        <v>181</v>
      </c>
      <c r="R153" s="241">
        <f>_xlfn.DAYS(About!$A$3,'Core Indicators'!HU153)</f>
        <v>181</v>
      </c>
      <c r="S153" s="241">
        <f>_xlfn.DAYS(About!$A$3,'Core Indicators'!IC153)</f>
        <v>181</v>
      </c>
      <c r="T153" s="241">
        <f>_xlfn.DAYS(About!$A$3,'Core Indicators'!IK153)</f>
        <v>181</v>
      </c>
      <c r="U153" s="241">
        <f>_xlfn.DAYS(About!$A$3,'Core Indicators'!IS153)</f>
        <v>181</v>
      </c>
      <c r="V153" s="241">
        <f t="shared" si="4"/>
        <v>120.7</v>
      </c>
    </row>
    <row r="154" spans="1:22" x14ac:dyDescent="0.25">
      <c r="A154" s="240" t="str">
        <f>Lists!C:C</f>
        <v>UGA005</v>
      </c>
      <c r="B154" s="241">
        <f>_xlfn.DAYS(About!$A$3,'Core Indicators'!U154)</f>
        <v>277</v>
      </c>
      <c r="C154" s="241">
        <f>_xlfn.DAYS(About!$A$3,'Core Indicators'!AC154)</f>
        <v>12</v>
      </c>
      <c r="D154" s="241">
        <f>_xlfn.DAYS(About!$A$3,'Core Indicators'!AK154)</f>
        <v>12</v>
      </c>
      <c r="E154" s="241">
        <f>_xlfn.DAYS(About!$A$3,'Core Indicators'!AS154)</f>
        <v>12</v>
      </c>
      <c r="F154" s="241">
        <f>_xlfn.DAYS(About!$A$3,'Core Indicators'!BQ154)</f>
        <v>1059</v>
      </c>
      <c r="G154" s="241">
        <f>_xlfn.DAYS(About!$A$3,'Core Indicators'!DM154)</f>
        <v>12</v>
      </c>
      <c r="H154" s="241">
        <f>_xlfn.DAYS(About!$A$3,'Core Indicators'!DU154)</f>
        <v>12</v>
      </c>
      <c r="I154" s="241">
        <f>_xlfn.DAYS(About!$A$3,'Core Indicators'!EC154)</f>
        <v>12</v>
      </c>
      <c r="J154" s="241">
        <f>_xlfn.DAYS(About!$A$3,'Core Indicators'!EK154)</f>
        <v>12</v>
      </c>
      <c r="K154" s="241">
        <f>_xlfn.DAYS(About!$A$3,'Core Indicators'!ES154)</f>
        <v>12</v>
      </c>
      <c r="L154" s="241">
        <f>_xlfn.DAYS(About!$A$3,'Core Indicators'!FI154)</f>
        <v>69</v>
      </c>
      <c r="M154" s="241">
        <f>_xlfn.DAYS(About!$A$3,'Core Indicators'!GG154)</f>
        <v>182</v>
      </c>
      <c r="N154" s="241">
        <f>_xlfn.DAYS(About!$A$3,'Core Indicators'!GO154)</f>
        <v>182</v>
      </c>
      <c r="O154" s="241">
        <f>_xlfn.DAYS(About!$A$3,'Core Indicators'!GW154)</f>
        <v>182</v>
      </c>
      <c r="P154" s="241">
        <f>_xlfn.DAYS(About!$A$3,'Core Indicators'!HE154)</f>
        <v>182</v>
      </c>
      <c r="Q154" s="241">
        <f>_xlfn.DAYS(About!$A$3,'Core Indicators'!HM154)</f>
        <v>182</v>
      </c>
      <c r="R154" s="241">
        <f>_xlfn.DAYS(About!$A$3,'Core Indicators'!HU154)</f>
        <v>182</v>
      </c>
      <c r="S154" s="241">
        <f>_xlfn.DAYS(About!$A$3,'Core Indicators'!IC154)</f>
        <v>182</v>
      </c>
      <c r="T154" s="241">
        <f>_xlfn.DAYS(About!$A$3,'Core Indicators'!IK154)</f>
        <v>182</v>
      </c>
      <c r="U154" s="241">
        <f>_xlfn.DAYS(About!$A$3,'Core Indicators'!IS154)</f>
        <v>182</v>
      </c>
      <c r="V154" s="241">
        <f t="shared" si="4"/>
        <v>139.4</v>
      </c>
    </row>
    <row r="155" spans="1:22" x14ac:dyDescent="0.25">
      <c r="A155" s="240" t="str">
        <f>Lists!C:C</f>
        <v>UKR002</v>
      </c>
      <c r="B155" s="241">
        <f>_xlfn.DAYS(About!$A$3,'Core Indicators'!U155)</f>
        <v>273</v>
      </c>
      <c r="C155" s="241">
        <f>_xlfn.DAYS(About!$A$3,'Core Indicators'!AC155)</f>
        <v>4</v>
      </c>
      <c r="D155" s="241">
        <f>_xlfn.DAYS(About!$A$3,'Core Indicators'!AK155)</f>
        <v>4</v>
      </c>
      <c r="E155" s="241">
        <f>_xlfn.DAYS(About!$A$3,'Core Indicators'!AS155)</f>
        <v>4</v>
      </c>
      <c r="F155" s="241">
        <f>_xlfn.DAYS(About!$A$3,'Core Indicators'!BQ155)</f>
        <v>4</v>
      </c>
      <c r="G155" s="241">
        <f>_xlfn.DAYS(About!$A$3,'Core Indicators'!DM155)</f>
        <v>0</v>
      </c>
      <c r="H155" s="241">
        <f>_xlfn.DAYS(About!$A$3,'Core Indicators'!DU155)</f>
        <v>0</v>
      </c>
      <c r="I155" s="241">
        <f>_xlfn.DAYS(About!$A$3,'Core Indicators'!EC155)</f>
        <v>0</v>
      </c>
      <c r="J155" s="241">
        <f>_xlfn.DAYS(About!$A$3,'Core Indicators'!EK155)</f>
        <v>0</v>
      </c>
      <c r="K155" s="241">
        <f>_xlfn.DAYS(About!$A$3,'Core Indicators'!ES155)</f>
        <v>0</v>
      </c>
      <c r="L155" s="241">
        <f>_xlfn.DAYS(About!$A$3,'Core Indicators'!FI155)</f>
        <v>273</v>
      </c>
      <c r="M155" s="241">
        <f>_xlfn.DAYS(About!$A$3,'Core Indicators'!GG155)</f>
        <v>185</v>
      </c>
      <c r="N155" s="241">
        <f>_xlfn.DAYS(About!$A$3,'Core Indicators'!GO155)</f>
        <v>185</v>
      </c>
      <c r="O155" s="241">
        <f>_xlfn.DAYS(About!$A$3,'Core Indicators'!GW155)</f>
        <v>185</v>
      </c>
      <c r="P155" s="241">
        <f>_xlfn.DAYS(About!$A$3,'Core Indicators'!HE155)</f>
        <v>185</v>
      </c>
      <c r="Q155" s="241">
        <f>_xlfn.DAYS(About!$A$3,'Core Indicators'!HM155)</f>
        <v>186</v>
      </c>
      <c r="R155" s="241">
        <f>_xlfn.DAYS(About!$A$3,'Core Indicators'!HU155)</f>
        <v>185</v>
      </c>
      <c r="S155" s="241">
        <f>_xlfn.DAYS(About!$A$3,'Core Indicators'!IC155)</f>
        <v>185</v>
      </c>
      <c r="T155" s="241">
        <f>_xlfn.DAYS(About!$A$3,'Core Indicators'!IK155)</f>
        <v>185</v>
      </c>
      <c r="U155" s="241">
        <f>_xlfn.DAYS(About!$A$3,'Core Indicators'!IS155)</f>
        <v>185</v>
      </c>
      <c r="V155" s="241">
        <f t="shared" si="4"/>
        <v>47</v>
      </c>
    </row>
    <row r="156" spans="1:22" x14ac:dyDescent="0.25">
      <c r="A156" s="240" t="str">
        <f>Lists!C:C</f>
        <v>VEN001</v>
      </c>
      <c r="B156" s="241">
        <f>_xlfn.DAYS(About!$A$3,'Core Indicators'!U156)</f>
        <v>0</v>
      </c>
      <c r="C156" s="241">
        <f>_xlfn.DAYS(About!$A$3,'Core Indicators'!AC156)</f>
        <v>0</v>
      </c>
      <c r="D156" s="241">
        <f>_xlfn.DAYS(About!$A$3,'Core Indicators'!AK156)</f>
        <v>0</v>
      </c>
      <c r="E156" s="241">
        <f>_xlfn.DAYS(About!$A$3,'Core Indicators'!AS156)</f>
        <v>0</v>
      </c>
      <c r="F156" s="241">
        <f>_xlfn.DAYS(About!$A$3,'Core Indicators'!BQ156)</f>
        <v>0</v>
      </c>
      <c r="G156" s="241">
        <f>_xlfn.DAYS(About!$A$3,'Core Indicators'!DM156)</f>
        <v>0</v>
      </c>
      <c r="H156" s="241">
        <f>_xlfn.DAYS(About!$A$3,'Core Indicators'!DU156)</f>
        <v>0</v>
      </c>
      <c r="I156" s="241">
        <f>_xlfn.DAYS(About!$A$3,'Core Indicators'!EC156)</f>
        <v>0</v>
      </c>
      <c r="J156" s="241">
        <f>_xlfn.DAYS(About!$A$3,'Core Indicators'!EK156)</f>
        <v>0</v>
      </c>
      <c r="K156" s="241">
        <f>_xlfn.DAYS(About!$A$3,'Core Indicators'!ES156)</f>
        <v>0</v>
      </c>
      <c r="L156" s="241">
        <f>_xlfn.DAYS(About!$A$3,'Core Indicators'!FI156)</f>
        <v>0</v>
      </c>
      <c r="M156" s="241">
        <f>_xlfn.DAYS(About!$A$3,'Core Indicators'!GG156)</f>
        <v>183</v>
      </c>
      <c r="N156" s="241">
        <f>_xlfn.DAYS(About!$A$3,'Core Indicators'!GO156)</f>
        <v>183</v>
      </c>
      <c r="O156" s="241">
        <f>_xlfn.DAYS(About!$A$3,'Core Indicators'!GW156)</f>
        <v>183</v>
      </c>
      <c r="P156" s="241">
        <f>_xlfn.DAYS(About!$A$3,'Core Indicators'!HE156)</f>
        <v>183</v>
      </c>
      <c r="Q156" s="241">
        <f>_xlfn.DAYS(About!$A$3,'Core Indicators'!HM156)</f>
        <v>183</v>
      </c>
      <c r="R156" s="241">
        <f>_xlfn.DAYS(About!$A$3,'Core Indicators'!HU156)</f>
        <v>183</v>
      </c>
      <c r="S156" s="241">
        <f>_xlfn.DAYS(About!$A$3,'Core Indicators'!IC156)</f>
        <v>183</v>
      </c>
      <c r="T156" s="241">
        <f>_xlfn.DAYS(About!$A$3,'Core Indicators'!IK156)</f>
        <v>183</v>
      </c>
      <c r="U156" s="241">
        <f>_xlfn.DAYS(About!$A$3,'Core Indicators'!IS156)</f>
        <v>183</v>
      </c>
      <c r="V156" s="241">
        <f t="shared" si="4"/>
        <v>18.3</v>
      </c>
    </row>
    <row r="157" spans="1:22" x14ac:dyDescent="0.25">
      <c r="A157" s="240" t="str">
        <f>Lists!C:C</f>
        <v>VUT003</v>
      </c>
      <c r="B157" s="241">
        <f>_xlfn.DAYS(About!$A$3,'Core Indicators'!U157)</f>
        <v>41</v>
      </c>
      <c r="C157" s="241">
        <f>_xlfn.DAYS(About!$A$3,'Core Indicators'!AC157)</f>
        <v>41</v>
      </c>
      <c r="D157" s="241">
        <f>_xlfn.DAYS(About!$A$3,'Core Indicators'!AK157)</f>
        <v>41</v>
      </c>
      <c r="E157" s="241">
        <f>_xlfn.DAYS(About!$A$3,'Core Indicators'!AS157)</f>
        <v>0</v>
      </c>
      <c r="F157" s="241">
        <f>_xlfn.DAYS(About!$A$3,'Core Indicators'!BQ157)</f>
        <v>41</v>
      </c>
      <c r="G157" s="241">
        <f>_xlfn.DAYS(About!$A$3,'Core Indicators'!DM157)</f>
        <v>0</v>
      </c>
      <c r="H157" s="241">
        <f>_xlfn.DAYS(About!$A$3,'Core Indicators'!DU157)</f>
        <v>0</v>
      </c>
      <c r="I157" s="241">
        <f>_xlfn.DAYS(About!$A$3,'Core Indicators'!EC157)</f>
        <v>0</v>
      </c>
      <c r="J157" s="241">
        <f>_xlfn.DAYS(About!$A$3,'Core Indicators'!EK157)</f>
        <v>0</v>
      </c>
      <c r="K157" s="241">
        <f>_xlfn.DAYS(About!$A$3,'Core Indicators'!ES157)</f>
        <v>0</v>
      </c>
      <c r="L157" s="241">
        <f>_xlfn.DAYS(About!$A$3,'Core Indicators'!FI157)</f>
        <v>41</v>
      </c>
      <c r="M157" s="241">
        <f>_xlfn.DAYS(About!$A$3,'Core Indicators'!GG157)</f>
        <v>41</v>
      </c>
      <c r="N157" s="241">
        <f>_xlfn.DAYS(About!$A$3,'Core Indicators'!GO157)</f>
        <v>41</v>
      </c>
      <c r="O157" s="241">
        <f>_xlfn.DAYS(About!$A$3,'Core Indicators'!GW157)</f>
        <v>41</v>
      </c>
      <c r="P157" s="241">
        <f>_xlfn.DAYS(About!$A$3,'Core Indicators'!HE157)</f>
        <v>41</v>
      </c>
      <c r="Q157" s="241">
        <f>_xlfn.DAYS(About!$A$3,'Core Indicators'!HM157)</f>
        <v>41</v>
      </c>
      <c r="R157" s="241">
        <f>_xlfn.DAYS(About!$A$3,'Core Indicators'!HU157)</f>
        <v>41</v>
      </c>
      <c r="S157" s="241">
        <f>_xlfn.DAYS(About!$A$3,'Core Indicators'!IC157)</f>
        <v>41</v>
      </c>
      <c r="T157" s="241">
        <f>_xlfn.DAYS(About!$A$3,'Core Indicators'!IK157)</f>
        <v>41</v>
      </c>
      <c r="U157" s="241">
        <f>_xlfn.DAYS(About!$A$3,'Core Indicators'!IS157)</f>
        <v>41</v>
      </c>
      <c r="V157" s="241">
        <f t="shared" si="4"/>
        <v>16.399999999999999</v>
      </c>
    </row>
    <row r="158" spans="1:22" x14ac:dyDescent="0.25">
      <c r="A158" s="240" t="str">
        <f>Lists!C:C</f>
        <v>YEM001</v>
      </c>
      <c r="B158" s="241">
        <f>_xlfn.DAYS(About!$A$3,'Core Indicators'!U158)</f>
        <v>31</v>
      </c>
      <c r="C158" s="241">
        <f>_xlfn.DAYS(About!$A$3,'Core Indicators'!AC158)</f>
        <v>31</v>
      </c>
      <c r="D158" s="241">
        <f>_xlfn.DAYS(About!$A$3,'Core Indicators'!AK158)</f>
        <v>31</v>
      </c>
      <c r="E158" s="241">
        <f>_xlfn.DAYS(About!$A$3,'Core Indicators'!AS158)</f>
        <v>31</v>
      </c>
      <c r="F158" s="241">
        <f>_xlfn.DAYS(About!$A$3,'Core Indicators'!BQ158)</f>
        <v>31</v>
      </c>
      <c r="G158" s="241">
        <f>_xlfn.DAYS(About!$A$3,'Core Indicators'!DM158)</f>
        <v>31</v>
      </c>
      <c r="H158" s="241">
        <f>_xlfn.DAYS(About!$A$3,'Core Indicators'!DU158)</f>
        <v>31</v>
      </c>
      <c r="I158" s="241">
        <f>_xlfn.DAYS(About!$A$3,'Core Indicators'!EC158)</f>
        <v>31</v>
      </c>
      <c r="J158" s="241">
        <f>_xlfn.DAYS(About!$A$3,'Core Indicators'!EK158)</f>
        <v>31</v>
      </c>
      <c r="K158" s="241">
        <f>_xlfn.DAYS(About!$A$3,'Core Indicators'!ES158)</f>
        <v>31</v>
      </c>
      <c r="L158" s="241">
        <f>_xlfn.DAYS(About!$A$3,'Core Indicators'!FI158)</f>
        <v>213</v>
      </c>
      <c r="M158" s="241">
        <f>_xlfn.DAYS(About!$A$3,'Core Indicators'!GG158)</f>
        <v>186</v>
      </c>
      <c r="N158" s="241">
        <f>_xlfn.DAYS(About!$A$3,'Core Indicators'!GO158)</f>
        <v>186</v>
      </c>
      <c r="O158" s="241">
        <f>_xlfn.DAYS(About!$A$3,'Core Indicators'!GW158)</f>
        <v>186</v>
      </c>
      <c r="P158" s="241">
        <f>_xlfn.DAYS(About!$A$3,'Core Indicators'!HE158)</f>
        <v>186</v>
      </c>
      <c r="Q158" s="241">
        <f>_xlfn.DAYS(About!$A$3,'Core Indicators'!HM158)</f>
        <v>186</v>
      </c>
      <c r="R158" s="241">
        <f>_xlfn.DAYS(About!$A$3,'Core Indicators'!HU158)</f>
        <v>186</v>
      </c>
      <c r="S158" s="241">
        <f>_xlfn.DAYS(About!$A$3,'Core Indicators'!IC158)</f>
        <v>186</v>
      </c>
      <c r="T158" s="241">
        <f>_xlfn.DAYS(About!$A$3,'Core Indicators'!IK158)</f>
        <v>186</v>
      </c>
      <c r="U158" s="241">
        <f>_xlfn.DAYS(About!$A$3,'Core Indicators'!IS158)</f>
        <v>186</v>
      </c>
      <c r="V158" s="241">
        <f t="shared" si="4"/>
        <v>64.7</v>
      </c>
    </row>
    <row r="159" spans="1:22" x14ac:dyDescent="0.25">
      <c r="A159" s="240" t="str">
        <f>Lists!C:C</f>
        <v>YEM002</v>
      </c>
      <c r="B159" s="241">
        <f>_xlfn.DAYS(About!$A$3,'Core Indicators'!U159)</f>
        <v>31</v>
      </c>
      <c r="C159" s="241">
        <f>_xlfn.DAYS(About!$A$3,'Core Indicators'!AC159)</f>
        <v>31</v>
      </c>
      <c r="D159" s="241">
        <f>_xlfn.DAYS(About!$A$3,'Core Indicators'!AK159)</f>
        <v>31</v>
      </c>
      <c r="E159" s="241">
        <f>_xlfn.DAYS(About!$A$3,'Core Indicators'!AS159)</f>
        <v>31</v>
      </c>
      <c r="F159" s="241">
        <f>_xlfn.DAYS(About!$A$3,'Core Indicators'!BQ159)</f>
        <v>31</v>
      </c>
      <c r="G159" s="241">
        <f>_xlfn.DAYS(About!$A$3,'Core Indicators'!DM159)</f>
        <v>31</v>
      </c>
      <c r="H159" s="241">
        <f>_xlfn.DAYS(About!$A$3,'Core Indicators'!DU159)</f>
        <v>31</v>
      </c>
      <c r="I159" s="241">
        <f>_xlfn.DAYS(About!$A$3,'Core Indicators'!EC159)</f>
        <v>31</v>
      </c>
      <c r="J159" s="241">
        <f>_xlfn.DAYS(About!$A$3,'Core Indicators'!EK159)</f>
        <v>31</v>
      </c>
      <c r="K159" s="241">
        <f>_xlfn.DAYS(About!$A$3,'Core Indicators'!ES159)</f>
        <v>31</v>
      </c>
      <c r="L159" s="241">
        <f>_xlfn.DAYS(About!$A$3,'Core Indicators'!FI159)</f>
        <v>31</v>
      </c>
      <c r="M159" s="241">
        <f>_xlfn.DAYS(About!$A$3,'Core Indicators'!GG159)</f>
        <v>186</v>
      </c>
      <c r="N159" s="241">
        <f>_xlfn.DAYS(About!$A$3,'Core Indicators'!GO159)</f>
        <v>186</v>
      </c>
      <c r="O159" s="241">
        <f>_xlfn.DAYS(About!$A$3,'Core Indicators'!GW159)</f>
        <v>186</v>
      </c>
      <c r="P159" s="241">
        <f>_xlfn.DAYS(About!$A$3,'Core Indicators'!HE159)</f>
        <v>186</v>
      </c>
      <c r="Q159" s="241">
        <f>_xlfn.DAYS(About!$A$3,'Core Indicators'!HM159)</f>
        <v>186</v>
      </c>
      <c r="R159" s="241">
        <f>_xlfn.DAYS(About!$A$3,'Core Indicators'!HU159)</f>
        <v>186</v>
      </c>
      <c r="S159" s="241">
        <f>_xlfn.DAYS(About!$A$3,'Core Indicators'!IC159)</f>
        <v>186</v>
      </c>
      <c r="T159" s="241">
        <f>_xlfn.DAYS(About!$A$3,'Core Indicators'!IK159)</f>
        <v>186</v>
      </c>
      <c r="U159" s="241">
        <f>_xlfn.DAYS(About!$A$3,'Core Indicators'!IS159)</f>
        <v>186</v>
      </c>
      <c r="V159" s="241">
        <f t="shared" si="4"/>
        <v>46.5</v>
      </c>
    </row>
    <row r="160" spans="1:22" x14ac:dyDescent="0.25">
      <c r="A160" s="240" t="str">
        <f>Lists!C:C</f>
        <v>ZMB002</v>
      </c>
      <c r="B160" s="241">
        <f>_xlfn.DAYS(About!$A$3,'Core Indicators'!U160)</f>
        <v>595</v>
      </c>
      <c r="C160" s="241">
        <f>_xlfn.DAYS(About!$A$3,'Core Indicators'!AC160)</f>
        <v>193</v>
      </c>
      <c r="D160" s="241">
        <f>_xlfn.DAYS(About!$A$3,'Core Indicators'!AK160)</f>
        <v>193</v>
      </c>
      <c r="E160" s="241">
        <f>_xlfn.DAYS(About!$A$3,'Core Indicators'!AS160)</f>
        <v>1339</v>
      </c>
      <c r="F160" s="241">
        <f>_xlfn.DAYS(About!$A$3,'Core Indicators'!BQ160)</f>
        <v>7</v>
      </c>
      <c r="G160" s="241">
        <f>_xlfn.DAYS(About!$A$3,'Core Indicators'!DM160)</f>
        <v>193</v>
      </c>
      <c r="H160" s="241">
        <f>_xlfn.DAYS(About!$A$3,'Core Indicators'!DU160)</f>
        <v>193</v>
      </c>
      <c r="I160" s="241">
        <f>_xlfn.DAYS(About!$A$3,'Core Indicators'!EC160)</f>
        <v>193</v>
      </c>
      <c r="J160" s="241">
        <f>_xlfn.DAYS(About!$A$3,'Core Indicators'!EK160)</f>
        <v>193</v>
      </c>
      <c r="K160" s="241">
        <f>_xlfn.DAYS(About!$A$3,'Core Indicators'!ES160)</f>
        <v>193</v>
      </c>
      <c r="L160" s="241">
        <f>_xlfn.DAYS(About!$A$3,'Core Indicators'!FI160)</f>
        <v>595</v>
      </c>
      <c r="M160" s="241">
        <f>_xlfn.DAYS(About!$A$3,'Core Indicators'!GG160)</f>
        <v>185</v>
      </c>
      <c r="N160" s="241">
        <f>_xlfn.DAYS(About!$A$3,'Core Indicators'!GO160)</f>
        <v>185</v>
      </c>
      <c r="O160" s="241">
        <f>_xlfn.DAYS(About!$A$3,'Core Indicators'!GW160)</f>
        <v>185</v>
      </c>
      <c r="P160" s="241">
        <f>_xlfn.DAYS(About!$A$3,'Core Indicators'!HE160)</f>
        <v>185</v>
      </c>
      <c r="Q160" s="241">
        <f>_xlfn.DAYS(About!$A$3,'Core Indicators'!HM160)</f>
        <v>185</v>
      </c>
      <c r="R160" s="241">
        <f>_xlfn.DAYS(About!$A$3,'Core Indicators'!HU160)</f>
        <v>185</v>
      </c>
      <c r="S160" s="241">
        <f>_xlfn.DAYS(About!$A$3,'Core Indicators'!IC160)</f>
        <v>185</v>
      </c>
      <c r="T160" s="241">
        <f>_xlfn.DAYS(About!$A$3,'Core Indicators'!IK160)</f>
        <v>185</v>
      </c>
      <c r="U160" s="241">
        <f>_xlfn.DAYS(About!$A$3,'Core Indicators'!IS160)</f>
        <v>185</v>
      </c>
      <c r="V160" s="241">
        <f t="shared" si="4"/>
        <v>328.4</v>
      </c>
    </row>
    <row r="161" spans="1:24" x14ac:dyDescent="0.25">
      <c r="A161" s="240" t="str">
        <f>Lists!C:C</f>
        <v>ZWE001</v>
      </c>
      <c r="B161" s="241">
        <f>_xlfn.DAYS(About!$A$3,'Core Indicators'!U161)</f>
        <v>228</v>
      </c>
      <c r="C161" s="241">
        <f>_xlfn.DAYS(About!$A$3,'Core Indicators'!AC161)</f>
        <v>7</v>
      </c>
      <c r="D161" s="241">
        <f>_xlfn.DAYS(About!$A$3,'Core Indicators'!AK161)</f>
        <v>7</v>
      </c>
      <c r="E161" s="241">
        <f>_xlfn.DAYS(About!$A$3,'Core Indicators'!AS161)</f>
        <v>7</v>
      </c>
      <c r="F161" s="241">
        <f>_xlfn.DAYS(About!$A$3,'Core Indicators'!BQ161)</f>
        <v>7</v>
      </c>
      <c r="G161" s="241">
        <f>_xlfn.DAYS(About!$A$3,'Core Indicators'!DM161)</f>
        <v>7</v>
      </c>
      <c r="H161" s="241">
        <f>_xlfn.DAYS(About!$A$3,'Core Indicators'!DU161)</f>
        <v>7</v>
      </c>
      <c r="I161" s="241">
        <f>_xlfn.DAYS(About!$A$3,'Core Indicators'!EC161)</f>
        <v>7</v>
      </c>
      <c r="J161" s="241">
        <f>_xlfn.DAYS(About!$A$3,'Core Indicators'!EK161)</f>
        <v>7</v>
      </c>
      <c r="K161" s="241">
        <f>_xlfn.DAYS(About!$A$3,'Core Indicators'!ES161)</f>
        <v>7</v>
      </c>
      <c r="L161" s="241">
        <f>_xlfn.DAYS(About!$A$3,'Core Indicators'!FI161)</f>
        <v>386</v>
      </c>
      <c r="M161" s="241">
        <f>_xlfn.DAYS(About!$A$3,'Core Indicators'!GG161)</f>
        <v>185</v>
      </c>
      <c r="N161" s="241">
        <f>_xlfn.DAYS(About!$A$3,'Core Indicators'!GO161)</f>
        <v>185</v>
      </c>
      <c r="O161" s="241">
        <f>_xlfn.DAYS(About!$A$3,'Core Indicators'!GW161)</f>
        <v>185</v>
      </c>
      <c r="P161" s="241">
        <f>_xlfn.DAYS(About!$A$3,'Core Indicators'!HE161)</f>
        <v>185</v>
      </c>
      <c r="Q161" s="241">
        <f>_xlfn.DAYS(About!$A$3,'Core Indicators'!HM161)</f>
        <v>185</v>
      </c>
      <c r="R161" s="241">
        <f>_xlfn.DAYS(About!$A$3,'Core Indicators'!HU161)</f>
        <v>185</v>
      </c>
      <c r="S161" s="241">
        <f>_xlfn.DAYS(About!$A$3,'Core Indicators'!IC161)</f>
        <v>185</v>
      </c>
      <c r="T161" s="241">
        <f>_xlfn.DAYS(About!$A$3,'Core Indicators'!IK161)</f>
        <v>185</v>
      </c>
      <c r="U161" s="241">
        <f>_xlfn.DAYS(About!$A$3,'Core Indicators'!IS161)</f>
        <v>185</v>
      </c>
      <c r="V161" s="241">
        <f t="shared" si="4"/>
        <v>62.7</v>
      </c>
    </row>
    <row r="163" spans="1:24" x14ac:dyDescent="0.25">
      <c r="W163" t="s">
        <v>8549</v>
      </c>
      <c r="X163">
        <f>MIN(V3:V300)</f>
        <v>3.1</v>
      </c>
    </row>
    <row r="164" spans="1:24" x14ac:dyDescent="0.25">
      <c r="W164" t="s">
        <v>8548</v>
      </c>
      <c r="X164">
        <f>MAX(V3:V300)</f>
        <v>1105.4000000000001</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zoomScale="80" zoomScaleNormal="80" workbookViewId="0">
      <selection activeCell="A2" sqref="A2"/>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88"/>
      <c r="B1" s="312"/>
      <c r="C1" s="312"/>
      <c r="D1" s="312"/>
      <c r="E1" s="312"/>
      <c r="F1" s="312"/>
      <c r="G1" s="312"/>
      <c r="H1" s="312"/>
      <c r="I1" s="312"/>
      <c r="J1" s="312"/>
    </row>
    <row r="2" spans="1:10" ht="15.6" customHeight="1" thickBot="1" x14ac:dyDescent="0.3">
      <c r="A2" s="125" t="s">
        <v>9004</v>
      </c>
      <c r="B2" s="125" t="s">
        <v>9005</v>
      </c>
      <c r="C2" s="125" t="s">
        <v>9006</v>
      </c>
      <c r="D2" s="125" t="s">
        <v>9007</v>
      </c>
      <c r="E2" s="125" t="s">
        <v>9008</v>
      </c>
      <c r="F2" s="125" t="s">
        <v>9009</v>
      </c>
      <c r="G2" s="125" t="s">
        <v>9010</v>
      </c>
      <c r="H2" s="125" t="s">
        <v>9011</v>
      </c>
      <c r="I2" s="125" t="s">
        <v>9012</v>
      </c>
      <c r="J2" s="125" t="s">
        <v>9013</v>
      </c>
    </row>
    <row r="3" spans="1:10" ht="65.099999999999994" customHeight="1" x14ac:dyDescent="0.25">
      <c r="A3" s="121" t="s">
        <v>9014</v>
      </c>
      <c r="B3" s="37" t="s">
        <v>8513</v>
      </c>
      <c r="C3" s="37" t="s">
        <v>8532</v>
      </c>
      <c r="D3" s="37" t="s">
        <v>9002</v>
      </c>
      <c r="E3" s="37" t="s">
        <v>9015</v>
      </c>
      <c r="F3" s="37" t="s">
        <v>9016</v>
      </c>
      <c r="G3" s="37"/>
      <c r="H3" s="37" t="s">
        <v>9017</v>
      </c>
      <c r="I3" s="37"/>
      <c r="J3" s="126"/>
    </row>
    <row r="4" spans="1:10" ht="65.099999999999994" customHeight="1" x14ac:dyDescent="0.25">
      <c r="A4" s="121" t="s">
        <v>9014</v>
      </c>
      <c r="B4" s="37" t="s">
        <v>8513</v>
      </c>
      <c r="C4" s="37" t="s">
        <v>8532</v>
      </c>
      <c r="D4" s="37" t="s">
        <v>9018</v>
      </c>
      <c r="E4" s="126" t="s">
        <v>9019</v>
      </c>
      <c r="F4" s="37" t="s">
        <v>9016</v>
      </c>
      <c r="G4" s="37"/>
      <c r="H4" s="37" t="s">
        <v>9017</v>
      </c>
      <c r="I4" s="37"/>
      <c r="J4" s="126"/>
    </row>
    <row r="5" spans="1:10" ht="65.099999999999994" customHeight="1" x14ac:dyDescent="0.25">
      <c r="A5" s="121" t="s">
        <v>9014</v>
      </c>
      <c r="B5" s="37" t="s">
        <v>8513</v>
      </c>
      <c r="C5" s="37" t="s">
        <v>8536</v>
      </c>
      <c r="D5" s="126" t="s">
        <v>8623</v>
      </c>
      <c r="E5" s="126" t="s">
        <v>9020</v>
      </c>
      <c r="F5" s="37" t="s">
        <v>9016</v>
      </c>
      <c r="G5" s="37"/>
      <c r="H5" s="37" t="s">
        <v>9021</v>
      </c>
      <c r="I5" s="37"/>
      <c r="J5" s="126"/>
    </row>
    <row r="6" spans="1:10" ht="65.099999999999994" customHeight="1" x14ac:dyDescent="0.25">
      <c r="A6" s="121" t="s">
        <v>9014</v>
      </c>
      <c r="B6" s="37" t="s">
        <v>8513</v>
      </c>
      <c r="C6" s="37" t="s">
        <v>8536</v>
      </c>
      <c r="D6" s="126" t="s">
        <v>9022</v>
      </c>
      <c r="E6" s="126" t="s">
        <v>9023</v>
      </c>
      <c r="F6" s="37" t="s">
        <v>9016</v>
      </c>
      <c r="G6" s="37"/>
      <c r="H6" s="37" t="s">
        <v>9021</v>
      </c>
      <c r="I6" s="37"/>
      <c r="J6" s="126"/>
    </row>
    <row r="7" spans="1:10" ht="65.099999999999994" customHeight="1" x14ac:dyDescent="0.25">
      <c r="A7" s="121" t="s">
        <v>9014</v>
      </c>
      <c r="B7" s="126" t="s">
        <v>9024</v>
      </c>
      <c r="C7" s="126" t="s">
        <v>1129</v>
      </c>
      <c r="D7" s="126" t="s">
        <v>1129</v>
      </c>
      <c r="E7" s="126" t="s">
        <v>8624</v>
      </c>
      <c r="F7" s="37" t="s">
        <v>9016</v>
      </c>
      <c r="G7" s="37"/>
      <c r="H7" s="37" t="s">
        <v>9025</v>
      </c>
      <c r="I7" s="37"/>
      <c r="J7" s="126"/>
    </row>
    <row r="8" spans="1:10" ht="65.099999999999994" customHeight="1" x14ac:dyDescent="0.25">
      <c r="A8" s="121" t="s">
        <v>9014</v>
      </c>
      <c r="B8" s="126" t="s">
        <v>9024</v>
      </c>
      <c r="C8" s="126" t="s">
        <v>1129</v>
      </c>
      <c r="D8" s="126" t="s">
        <v>9026</v>
      </c>
      <c r="E8" s="126" t="s">
        <v>9027</v>
      </c>
      <c r="F8" s="37" t="s">
        <v>9016</v>
      </c>
      <c r="G8" s="37"/>
      <c r="H8" s="37" t="s">
        <v>9025</v>
      </c>
      <c r="I8" s="37"/>
      <c r="J8" s="126"/>
    </row>
    <row r="9" spans="1:10" ht="65.099999999999994" customHeight="1" x14ac:dyDescent="0.25">
      <c r="A9" s="121" t="s">
        <v>9014</v>
      </c>
      <c r="B9" s="126" t="s">
        <v>9024</v>
      </c>
      <c r="C9" s="126" t="s">
        <v>8547</v>
      </c>
      <c r="D9" s="126" t="s">
        <v>789</v>
      </c>
      <c r="E9" s="126" t="s">
        <v>8625</v>
      </c>
      <c r="F9" s="37" t="s">
        <v>9016</v>
      </c>
      <c r="G9" s="37"/>
      <c r="H9" s="37" t="s">
        <v>9028</v>
      </c>
      <c r="I9" s="37"/>
      <c r="J9" s="126"/>
    </row>
    <row r="10" spans="1:10" ht="65.099999999999994" customHeight="1" x14ac:dyDescent="0.25">
      <c r="A10" s="121" t="s">
        <v>9014</v>
      </c>
      <c r="B10" s="126" t="s">
        <v>9024</v>
      </c>
      <c r="C10" s="126" t="s">
        <v>8547</v>
      </c>
      <c r="D10" s="126" t="s">
        <v>9029</v>
      </c>
      <c r="E10" s="126" t="s">
        <v>9030</v>
      </c>
      <c r="F10" s="37" t="s">
        <v>9016</v>
      </c>
      <c r="G10" s="37"/>
      <c r="H10" s="37" t="s">
        <v>9028</v>
      </c>
      <c r="I10" s="37"/>
      <c r="J10" s="126"/>
    </row>
    <row r="11" spans="1:10" ht="26.1" hidden="1" customHeight="1" x14ac:dyDescent="0.25">
      <c r="A11" s="121" t="s">
        <v>9014</v>
      </c>
      <c r="B11" s="126" t="s">
        <v>9024</v>
      </c>
      <c r="C11" s="126" t="s">
        <v>8547</v>
      </c>
      <c r="D11" s="126" t="s">
        <v>9031</v>
      </c>
      <c r="E11" s="126" t="s">
        <v>9032</v>
      </c>
      <c r="F11" s="126"/>
      <c r="G11" s="37"/>
      <c r="H11" s="37" t="s">
        <v>9033</v>
      </c>
      <c r="I11" s="37"/>
      <c r="J11" s="126"/>
    </row>
    <row r="12" spans="1:10" ht="65.099999999999994" customHeight="1" x14ac:dyDescent="0.25">
      <c r="A12" s="121" t="s">
        <v>9014</v>
      </c>
      <c r="B12" s="126" t="s">
        <v>9024</v>
      </c>
      <c r="C12" s="126" t="s">
        <v>8547</v>
      </c>
      <c r="D12" s="126" t="s">
        <v>9034</v>
      </c>
      <c r="E12" s="126" t="s">
        <v>8628</v>
      </c>
      <c r="F12" s="37" t="s">
        <v>9016</v>
      </c>
      <c r="G12" s="37"/>
      <c r="H12" s="37" t="s">
        <v>9033</v>
      </c>
      <c r="I12" s="37"/>
      <c r="J12" s="126"/>
    </row>
    <row r="13" spans="1:10" ht="65.099999999999994" customHeight="1" x14ac:dyDescent="0.25">
      <c r="A13" s="121" t="s">
        <v>9014</v>
      </c>
      <c r="B13" s="126" t="s">
        <v>9024</v>
      </c>
      <c r="C13" s="126" t="s">
        <v>8547</v>
      </c>
      <c r="D13" s="126" t="s">
        <v>8545</v>
      </c>
      <c r="E13" s="126" t="s">
        <v>9035</v>
      </c>
      <c r="F13" s="37" t="s">
        <v>9016</v>
      </c>
      <c r="G13" s="37"/>
      <c r="H13" s="37" t="s">
        <v>9033</v>
      </c>
      <c r="I13" s="37"/>
      <c r="J13" s="126"/>
    </row>
    <row r="14" spans="1:10" ht="26.1" hidden="1" customHeight="1" x14ac:dyDescent="0.25">
      <c r="A14" s="121" t="s">
        <v>9014</v>
      </c>
      <c r="B14" s="126" t="s">
        <v>9036</v>
      </c>
      <c r="C14" s="126" t="s">
        <v>9037</v>
      </c>
      <c r="D14" s="126" t="s">
        <v>8629</v>
      </c>
      <c r="E14" s="126" t="s">
        <v>9038</v>
      </c>
      <c r="F14" s="126"/>
      <c r="G14" s="37"/>
      <c r="H14" s="37" t="s">
        <v>9039</v>
      </c>
      <c r="I14" s="37"/>
      <c r="J14" s="126"/>
    </row>
    <row r="15" spans="1:10" ht="26.1" hidden="1" customHeight="1" x14ac:dyDescent="0.25">
      <c r="A15" s="121" t="s">
        <v>9014</v>
      </c>
      <c r="B15" s="126" t="s">
        <v>9036</v>
      </c>
      <c r="C15" s="126" t="s">
        <v>9037</v>
      </c>
      <c r="D15" s="126" t="s">
        <v>8630</v>
      </c>
      <c r="E15" s="126" t="s">
        <v>9040</v>
      </c>
      <c r="F15" s="126"/>
      <c r="G15" s="37"/>
      <c r="H15" s="37" t="s">
        <v>9039</v>
      </c>
      <c r="I15" s="37"/>
      <c r="J15" s="126"/>
    </row>
    <row r="16" spans="1:10" ht="26.1" hidden="1" customHeight="1" x14ac:dyDescent="0.25">
      <c r="A16" s="121" t="s">
        <v>9014</v>
      </c>
      <c r="B16" s="126" t="s">
        <v>9036</v>
      </c>
      <c r="C16" s="126" t="s">
        <v>9041</v>
      </c>
      <c r="D16" s="126" t="s">
        <v>9042</v>
      </c>
      <c r="E16" s="126" t="s">
        <v>9043</v>
      </c>
      <c r="F16" s="126"/>
      <c r="G16" s="37"/>
      <c r="H16" s="37"/>
      <c r="I16" s="37"/>
      <c r="J16" s="126"/>
    </row>
    <row r="17" spans="1:10" ht="26.1" customHeight="1" x14ac:dyDescent="0.25">
      <c r="A17" s="127" t="s">
        <v>8515</v>
      </c>
      <c r="B17" s="126" t="s">
        <v>4423</v>
      </c>
      <c r="C17" s="126"/>
      <c r="D17" s="126" t="s">
        <v>9044</v>
      </c>
      <c r="E17" s="126"/>
      <c r="F17" s="126" t="s">
        <v>9045</v>
      </c>
      <c r="G17" s="126"/>
      <c r="H17" s="126" t="s">
        <v>9046</v>
      </c>
      <c r="I17" s="126"/>
      <c r="J17" s="126"/>
    </row>
    <row r="18" spans="1:10" ht="51.95" customHeight="1" x14ac:dyDescent="0.25">
      <c r="A18" s="127" t="s">
        <v>8515</v>
      </c>
      <c r="B18" s="126" t="s">
        <v>8516</v>
      </c>
      <c r="C18" s="126" t="s">
        <v>9047</v>
      </c>
      <c r="D18" s="126" t="s">
        <v>8556</v>
      </c>
      <c r="E18" s="126" t="s">
        <v>9048</v>
      </c>
      <c r="F18" s="126" t="s">
        <v>9045</v>
      </c>
      <c r="G18" s="126"/>
      <c r="H18" s="126" t="s">
        <v>9046</v>
      </c>
      <c r="I18" s="126"/>
      <c r="J18" s="126"/>
    </row>
    <row r="19" spans="1:10" ht="78" customHeight="1" x14ac:dyDescent="0.25">
      <c r="A19" s="127" t="s">
        <v>8515</v>
      </c>
      <c r="B19" s="126" t="s">
        <v>8516</v>
      </c>
      <c r="C19" s="126" t="s">
        <v>9049</v>
      </c>
      <c r="D19" s="126" t="s">
        <v>8557</v>
      </c>
      <c r="E19" s="126" t="s">
        <v>9050</v>
      </c>
      <c r="F19" s="126" t="s">
        <v>9045</v>
      </c>
      <c r="G19" s="126"/>
      <c r="H19" s="126" t="s">
        <v>9046</v>
      </c>
      <c r="I19" s="126"/>
      <c r="J19" s="126"/>
    </row>
    <row r="20" spans="1:10" ht="143.1" customHeight="1" x14ac:dyDescent="0.25">
      <c r="A20" s="127" t="s">
        <v>8515</v>
      </c>
      <c r="B20" s="126" t="s">
        <v>8516</v>
      </c>
      <c r="C20" s="126" t="s">
        <v>9051</v>
      </c>
      <c r="D20" s="126" t="s">
        <v>8558</v>
      </c>
      <c r="E20" s="126" t="s">
        <v>9052</v>
      </c>
      <c r="F20" s="126" t="s">
        <v>9045</v>
      </c>
      <c r="G20" s="126"/>
      <c r="H20" s="126" t="s">
        <v>9046</v>
      </c>
      <c r="I20" s="126"/>
      <c r="J20" s="126"/>
    </row>
    <row r="21" spans="1:10" ht="117" customHeight="1" x14ac:dyDescent="0.25">
      <c r="A21" s="127" t="s">
        <v>8515</v>
      </c>
      <c r="B21" s="126" t="s">
        <v>8516</v>
      </c>
      <c r="C21" s="126" t="s">
        <v>9053</v>
      </c>
      <c r="D21" s="126" t="s">
        <v>8559</v>
      </c>
      <c r="E21" s="126" t="s">
        <v>9054</v>
      </c>
      <c r="F21" s="126" t="s">
        <v>9045</v>
      </c>
      <c r="G21" s="126"/>
      <c r="H21" s="126" t="s">
        <v>9046</v>
      </c>
      <c r="I21" s="126"/>
      <c r="J21" s="126"/>
    </row>
    <row r="22" spans="1:10" ht="90.95" customHeight="1" x14ac:dyDescent="0.25">
      <c r="A22" s="127" t="s">
        <v>8515</v>
      </c>
      <c r="B22" s="126" t="s">
        <v>8516</v>
      </c>
      <c r="C22" s="126" t="s">
        <v>9055</v>
      </c>
      <c r="D22" s="126" t="s">
        <v>8560</v>
      </c>
      <c r="E22" s="126" t="s">
        <v>9056</v>
      </c>
      <c r="F22" s="126" t="s">
        <v>9045</v>
      </c>
      <c r="G22" s="126"/>
      <c r="H22" s="126" t="s">
        <v>9046</v>
      </c>
      <c r="I22" s="126"/>
      <c r="J22" s="126"/>
    </row>
    <row r="23" spans="1:10" ht="104.1" customHeight="1" x14ac:dyDescent="0.25">
      <c r="A23" s="128" t="s">
        <v>8517</v>
      </c>
      <c r="B23" s="126" t="s">
        <v>8518</v>
      </c>
      <c r="C23" s="126" t="s">
        <v>9057</v>
      </c>
      <c r="D23" s="126" t="s">
        <v>8566</v>
      </c>
      <c r="E23" s="126" t="s">
        <v>9058</v>
      </c>
      <c r="F23" s="126"/>
      <c r="G23" s="126"/>
      <c r="H23" s="126" t="s">
        <v>9059</v>
      </c>
      <c r="I23" s="126" t="s">
        <v>9060</v>
      </c>
      <c r="J23" s="126" t="s">
        <v>9061</v>
      </c>
    </row>
    <row r="24" spans="1:10" ht="90.95" customHeight="1" x14ac:dyDescent="0.25">
      <c r="A24" s="128" t="s">
        <v>8517</v>
      </c>
      <c r="B24" s="126" t="s">
        <v>8518</v>
      </c>
      <c r="C24" s="126" t="s">
        <v>9057</v>
      </c>
      <c r="D24" s="126" t="s">
        <v>9062</v>
      </c>
      <c r="E24" s="126" t="s">
        <v>9063</v>
      </c>
      <c r="F24" s="126"/>
      <c r="G24" s="126"/>
      <c r="H24" s="126" t="s">
        <v>9064</v>
      </c>
      <c r="I24" s="126" t="s">
        <v>9065</v>
      </c>
      <c r="J24" s="129" t="s">
        <v>9066</v>
      </c>
    </row>
    <row r="25" spans="1:10" ht="78" customHeight="1" x14ac:dyDescent="0.25">
      <c r="A25" s="128" t="s">
        <v>8517</v>
      </c>
      <c r="B25" s="126" t="s">
        <v>8518</v>
      </c>
      <c r="C25" s="126" t="s">
        <v>9067</v>
      </c>
      <c r="D25" s="126" t="s">
        <v>8651</v>
      </c>
      <c r="E25" s="126" t="s">
        <v>9068</v>
      </c>
      <c r="F25" s="126"/>
      <c r="G25" s="126"/>
      <c r="H25" s="126" t="s">
        <v>9069</v>
      </c>
      <c r="I25" s="126" t="s">
        <v>9070</v>
      </c>
      <c r="J25" s="126" t="s">
        <v>9071</v>
      </c>
    </row>
    <row r="26" spans="1:10" ht="90.95" customHeight="1" x14ac:dyDescent="0.25">
      <c r="A26" s="128" t="s">
        <v>8517</v>
      </c>
      <c r="B26" s="126" t="s">
        <v>8518</v>
      </c>
      <c r="C26" s="126" t="s">
        <v>9067</v>
      </c>
      <c r="D26" s="126" t="s">
        <v>8562</v>
      </c>
      <c r="E26" s="126" t="s">
        <v>9072</v>
      </c>
      <c r="F26" s="126"/>
      <c r="G26" s="126"/>
      <c r="H26" s="126" t="s">
        <v>9073</v>
      </c>
      <c r="I26" s="126"/>
      <c r="J26" s="126" t="s">
        <v>9074</v>
      </c>
    </row>
    <row r="27" spans="1:10" ht="78" customHeight="1" x14ac:dyDescent="0.25">
      <c r="A27" s="128" t="s">
        <v>8517</v>
      </c>
      <c r="B27" s="126" t="s">
        <v>8518</v>
      </c>
      <c r="C27" s="126" t="s">
        <v>9075</v>
      </c>
      <c r="D27" s="126" t="s">
        <v>8652</v>
      </c>
      <c r="E27" s="126" t="s">
        <v>9076</v>
      </c>
      <c r="F27" s="126" t="s">
        <v>9077</v>
      </c>
      <c r="G27" s="126"/>
      <c r="H27" s="126" t="s">
        <v>9078</v>
      </c>
      <c r="I27" s="126"/>
      <c r="J27" s="126" t="s">
        <v>9079</v>
      </c>
    </row>
    <row r="28" spans="1:10" ht="65.099999999999994" customHeight="1" x14ac:dyDescent="0.25">
      <c r="A28" s="128" t="s">
        <v>8517</v>
      </c>
      <c r="B28" s="126" t="s">
        <v>8518</v>
      </c>
      <c r="C28" s="126" t="s">
        <v>9075</v>
      </c>
      <c r="D28" s="126" t="s">
        <v>8568</v>
      </c>
      <c r="E28" s="126" t="s">
        <v>9080</v>
      </c>
      <c r="F28" s="126" t="s">
        <v>9081</v>
      </c>
      <c r="G28" s="126"/>
      <c r="H28" s="126" t="s">
        <v>337</v>
      </c>
      <c r="I28" s="126"/>
      <c r="J28" s="126" t="s">
        <v>9082</v>
      </c>
    </row>
    <row r="29" spans="1:10" ht="39" customHeight="1" x14ac:dyDescent="0.25">
      <c r="A29" s="128" t="s">
        <v>8517</v>
      </c>
      <c r="B29" s="126" t="s">
        <v>8518</v>
      </c>
      <c r="C29" s="126" t="s">
        <v>8573</v>
      </c>
      <c r="D29" s="126" t="s">
        <v>9083</v>
      </c>
      <c r="E29" s="126" t="s">
        <v>9084</v>
      </c>
      <c r="F29" s="126"/>
      <c r="G29" s="126"/>
      <c r="H29" s="126" t="s">
        <v>9085</v>
      </c>
      <c r="I29" s="126" t="s">
        <v>9086</v>
      </c>
      <c r="J29" s="126" t="s">
        <v>9087</v>
      </c>
    </row>
    <row r="30" spans="1:10" ht="26.1" customHeight="1" x14ac:dyDescent="0.25">
      <c r="A30" s="128" t="s">
        <v>8517</v>
      </c>
      <c r="B30" s="126" t="s">
        <v>8518</v>
      </c>
      <c r="C30" s="126" t="s">
        <v>8573</v>
      </c>
      <c r="D30" s="126" t="s">
        <v>9088</v>
      </c>
      <c r="E30" s="126" t="s">
        <v>9089</v>
      </c>
      <c r="F30" s="126"/>
      <c r="G30" s="126"/>
      <c r="H30" s="126" t="s">
        <v>9090</v>
      </c>
      <c r="I30" s="126"/>
      <c r="J30" s="126"/>
    </row>
    <row r="31" spans="1:10" ht="51.95" customHeight="1" x14ac:dyDescent="0.25">
      <c r="A31" s="128" t="s">
        <v>8517</v>
      </c>
      <c r="B31" s="126" t="s">
        <v>8518</v>
      </c>
      <c r="C31" s="126" t="s">
        <v>8578</v>
      </c>
      <c r="D31" s="126" t="s">
        <v>9091</v>
      </c>
      <c r="E31" s="126" t="s">
        <v>9092</v>
      </c>
      <c r="F31" s="126"/>
      <c r="G31" s="126"/>
      <c r="H31" s="126" t="s">
        <v>9093</v>
      </c>
      <c r="I31" s="126"/>
      <c r="J31" s="126" t="s">
        <v>9094</v>
      </c>
    </row>
    <row r="32" spans="1:10" ht="90.95" customHeight="1" x14ac:dyDescent="0.25">
      <c r="A32" s="128" t="s">
        <v>8517</v>
      </c>
      <c r="B32" s="126" t="s">
        <v>8518</v>
      </c>
      <c r="C32" s="126" t="s">
        <v>8578</v>
      </c>
      <c r="D32" s="126" t="s">
        <v>9095</v>
      </c>
      <c r="E32" s="126" t="s">
        <v>9072</v>
      </c>
      <c r="F32" s="126"/>
      <c r="G32" s="126"/>
      <c r="H32" s="126" t="s">
        <v>9073</v>
      </c>
      <c r="I32" s="126"/>
      <c r="J32" s="126" t="s">
        <v>9074</v>
      </c>
    </row>
    <row r="33" spans="1:10" ht="51.95" customHeight="1" x14ac:dyDescent="0.25">
      <c r="A33" s="128" t="s">
        <v>8517</v>
      </c>
      <c r="B33" s="126" t="s">
        <v>8518</v>
      </c>
      <c r="C33" s="126" t="s">
        <v>8578</v>
      </c>
      <c r="D33" s="126" t="s">
        <v>8655</v>
      </c>
      <c r="E33" s="126" t="s">
        <v>9096</v>
      </c>
      <c r="F33" s="126"/>
      <c r="G33" s="126"/>
      <c r="H33" s="126" t="s">
        <v>9097</v>
      </c>
      <c r="I33" s="126"/>
      <c r="J33" s="126" t="s">
        <v>9098</v>
      </c>
    </row>
    <row r="34" spans="1:10" ht="51.95" customHeight="1" x14ac:dyDescent="0.25">
      <c r="A34" s="128" t="s">
        <v>8517</v>
      </c>
      <c r="B34" s="126" t="s">
        <v>8518</v>
      </c>
      <c r="C34" s="126" t="s">
        <v>8578</v>
      </c>
      <c r="D34" s="126" t="s">
        <v>9099</v>
      </c>
      <c r="E34" s="126" t="s">
        <v>9100</v>
      </c>
      <c r="F34" s="126" t="s">
        <v>9101</v>
      </c>
      <c r="G34" s="126"/>
      <c r="H34" s="126" t="s">
        <v>9102</v>
      </c>
      <c r="I34" s="126"/>
      <c r="J34" s="126" t="s">
        <v>9103</v>
      </c>
    </row>
    <row r="35" spans="1:10" ht="51.95" customHeight="1" x14ac:dyDescent="0.25">
      <c r="A35" s="128" t="s">
        <v>8517</v>
      </c>
      <c r="B35" s="126" t="s">
        <v>8519</v>
      </c>
      <c r="C35" s="126" t="s">
        <v>8580</v>
      </c>
      <c r="D35" s="126" t="s">
        <v>9104</v>
      </c>
      <c r="E35" s="126" t="s">
        <v>9105</v>
      </c>
      <c r="F35" s="126" t="s">
        <v>9106</v>
      </c>
      <c r="G35" s="126"/>
      <c r="H35" s="126" t="s">
        <v>9107</v>
      </c>
      <c r="I35" s="126"/>
      <c r="J35" s="126" t="s">
        <v>9108</v>
      </c>
    </row>
    <row r="36" spans="1:10" ht="90.95" customHeight="1" x14ac:dyDescent="0.25">
      <c r="A36" s="128" t="s">
        <v>8517</v>
      </c>
      <c r="B36" s="126" t="s">
        <v>8519</v>
      </c>
      <c r="C36" s="126" t="s">
        <v>8585</v>
      </c>
      <c r="D36" s="126" t="s">
        <v>2375</v>
      </c>
      <c r="E36" s="126" t="s">
        <v>9109</v>
      </c>
      <c r="F36" s="126"/>
      <c r="G36" s="126"/>
      <c r="H36" s="126" t="s">
        <v>9108</v>
      </c>
      <c r="I36" s="126" t="s">
        <v>9110</v>
      </c>
      <c r="J36" s="126" t="s">
        <v>9111</v>
      </c>
    </row>
    <row r="37" spans="1:10" ht="78" customHeight="1" x14ac:dyDescent="0.25">
      <c r="A37" s="128" t="s">
        <v>8517</v>
      </c>
      <c r="B37" s="126" t="s">
        <v>8519</v>
      </c>
      <c r="C37" s="126" t="s">
        <v>8585</v>
      </c>
      <c r="D37" s="126" t="s">
        <v>2381</v>
      </c>
      <c r="E37" s="126" t="s">
        <v>9112</v>
      </c>
      <c r="F37" s="126"/>
      <c r="G37" s="126"/>
      <c r="H37" s="126" t="s">
        <v>9108</v>
      </c>
      <c r="I37" s="126" t="s">
        <v>9110</v>
      </c>
      <c r="J37" s="126" t="s">
        <v>9111</v>
      </c>
    </row>
    <row r="38" spans="1:10" ht="51.95" customHeight="1" x14ac:dyDescent="0.25">
      <c r="A38" s="128" t="s">
        <v>8517</v>
      </c>
      <c r="B38" s="126" t="s">
        <v>8519</v>
      </c>
      <c r="C38" s="126" t="s">
        <v>8585</v>
      </c>
      <c r="D38" s="126" t="s">
        <v>2377</v>
      </c>
      <c r="E38" s="126" t="s">
        <v>9113</v>
      </c>
      <c r="F38" s="126"/>
      <c r="G38" s="126"/>
      <c r="H38" s="126" t="s">
        <v>9108</v>
      </c>
      <c r="I38" s="126" t="s">
        <v>9110</v>
      </c>
      <c r="J38" s="126" t="s">
        <v>9111</v>
      </c>
    </row>
    <row r="39" spans="1:10" ht="65.099999999999994" customHeight="1" x14ac:dyDescent="0.25">
      <c r="A39" s="128" t="s">
        <v>8517</v>
      </c>
      <c r="B39" s="126" t="s">
        <v>8519</v>
      </c>
      <c r="C39" s="126" t="s">
        <v>8585</v>
      </c>
      <c r="D39" s="126" t="s">
        <v>2387</v>
      </c>
      <c r="E39" s="126" t="s">
        <v>9114</v>
      </c>
      <c r="F39" s="126"/>
      <c r="G39" s="126"/>
      <c r="H39" s="126" t="s">
        <v>9108</v>
      </c>
      <c r="I39" s="126" t="s">
        <v>9110</v>
      </c>
      <c r="J39" s="126" t="s">
        <v>9111</v>
      </c>
    </row>
    <row r="40" spans="1:10" ht="51.95" customHeight="1" x14ac:dyDescent="0.25">
      <c r="A40" s="128" t="s">
        <v>8517</v>
      </c>
      <c r="B40" s="126" t="s">
        <v>8519</v>
      </c>
      <c r="C40" s="126" t="s">
        <v>8585</v>
      </c>
      <c r="D40" s="126" t="s">
        <v>2372</v>
      </c>
      <c r="E40" s="126" t="s">
        <v>9115</v>
      </c>
      <c r="F40" s="126"/>
      <c r="G40" s="126"/>
      <c r="H40" s="126" t="s">
        <v>9108</v>
      </c>
      <c r="I40" s="126" t="s">
        <v>9110</v>
      </c>
      <c r="J40" s="126" t="s">
        <v>9111</v>
      </c>
    </row>
    <row r="41" spans="1:10" ht="78" customHeight="1" x14ac:dyDescent="0.25">
      <c r="A41" s="128" t="s">
        <v>8517</v>
      </c>
      <c r="B41" s="126" t="s">
        <v>8519</v>
      </c>
      <c r="C41" s="126" t="s">
        <v>8585</v>
      </c>
      <c r="D41" s="126" t="s">
        <v>2379</v>
      </c>
      <c r="E41" s="126" t="s">
        <v>9116</v>
      </c>
      <c r="F41" s="126"/>
      <c r="G41" s="126"/>
      <c r="H41" s="126" t="s">
        <v>9108</v>
      </c>
      <c r="I41" s="126" t="s">
        <v>9110</v>
      </c>
      <c r="J41" s="126" t="s">
        <v>9111</v>
      </c>
    </row>
    <row r="42" spans="1:10" ht="51.95" customHeight="1" x14ac:dyDescent="0.25">
      <c r="A42" s="128" t="s">
        <v>8517</v>
      </c>
      <c r="B42" s="126" t="s">
        <v>8519</v>
      </c>
      <c r="C42" s="126" t="s">
        <v>8585</v>
      </c>
      <c r="D42" s="126" t="s">
        <v>2383</v>
      </c>
      <c r="E42" s="126" t="s">
        <v>9117</v>
      </c>
      <c r="F42" s="126"/>
      <c r="G42" s="126"/>
      <c r="H42" s="126" t="s">
        <v>9108</v>
      </c>
      <c r="I42" s="126" t="s">
        <v>9110</v>
      </c>
      <c r="J42" s="126" t="s">
        <v>9111</v>
      </c>
    </row>
    <row r="43" spans="1:10" ht="39" customHeight="1" x14ac:dyDescent="0.25">
      <c r="A43" s="128" t="s">
        <v>8517</v>
      </c>
      <c r="B43" s="126" t="s">
        <v>8519</v>
      </c>
      <c r="C43" s="126" t="s">
        <v>8585</v>
      </c>
      <c r="D43" s="126" t="s">
        <v>8583</v>
      </c>
      <c r="E43" s="126" t="s">
        <v>9118</v>
      </c>
      <c r="F43" s="126"/>
      <c r="G43" s="126"/>
      <c r="H43" s="126" t="s">
        <v>9108</v>
      </c>
      <c r="I43" s="126" t="s">
        <v>9110</v>
      </c>
      <c r="J43" s="126" t="s">
        <v>9111</v>
      </c>
    </row>
    <row r="44" spans="1:10" ht="78" customHeight="1" x14ac:dyDescent="0.25">
      <c r="A44" s="128" t="s">
        <v>8517</v>
      </c>
      <c r="B44" s="126" t="s">
        <v>8519</v>
      </c>
      <c r="C44" s="126" t="s">
        <v>8585</v>
      </c>
      <c r="D44" s="126" t="s">
        <v>2393</v>
      </c>
      <c r="E44" s="126" t="s">
        <v>9119</v>
      </c>
      <c r="F44" s="126"/>
      <c r="G44" s="126"/>
      <c r="H44" s="126" t="s">
        <v>9108</v>
      </c>
      <c r="I44" s="126" t="s">
        <v>9110</v>
      </c>
      <c r="J44" s="126" t="s">
        <v>9111</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D268"/>
  <sheetViews>
    <sheetView zoomScale="80" zoomScaleNormal="80" workbookViewId="0">
      <pane xSplit="3" topLeftCell="D1" activePane="topRight" state="frozen"/>
      <selection pane="topRight" activeCell="C2" sqref="C2"/>
    </sheetView>
  </sheetViews>
  <sheetFormatPr defaultRowHeight="15" x14ac:dyDescent="0.25"/>
  <cols>
    <col min="1" max="1" width="25" hidden="1" customWidth="1"/>
    <col min="2" max="2" width="40" hidden="1" customWidth="1"/>
    <col min="3" max="3" width="10" customWidth="1"/>
    <col min="4" max="4" width="12" customWidth="1"/>
    <col min="5" max="56" width="10" customWidth="1"/>
  </cols>
  <sheetData>
    <row r="1" spans="1:56" x14ac:dyDescent="0.25">
      <c r="A1" s="280"/>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c r="AO1" s="280"/>
      <c r="AP1" s="280"/>
      <c r="AQ1" s="280"/>
      <c r="AR1" s="280"/>
      <c r="AS1" s="280"/>
      <c r="AT1" s="280"/>
      <c r="AU1" s="280"/>
      <c r="AV1" s="280"/>
      <c r="AW1" s="280"/>
      <c r="AX1" s="280"/>
      <c r="AY1" s="280"/>
      <c r="AZ1" s="280"/>
      <c r="BA1" s="280"/>
      <c r="BB1" s="280"/>
      <c r="BC1" s="280"/>
      <c r="BD1" s="280"/>
    </row>
    <row r="2" spans="1:56" x14ac:dyDescent="0.25">
      <c r="A2" s="281" t="s">
        <v>2</v>
      </c>
      <c r="B2" s="281" t="s">
        <v>0</v>
      </c>
      <c r="C2" s="281" t="s">
        <v>1</v>
      </c>
      <c r="D2" s="281" t="s">
        <v>9120</v>
      </c>
      <c r="E2" s="282">
        <v>43466</v>
      </c>
      <c r="F2" s="282">
        <v>43497</v>
      </c>
      <c r="G2" s="282">
        <v>43525</v>
      </c>
      <c r="H2" s="282">
        <v>43556</v>
      </c>
      <c r="I2" s="282">
        <v>43586</v>
      </c>
      <c r="J2" s="282">
        <v>43617</v>
      </c>
      <c r="K2" s="282">
        <v>43647</v>
      </c>
      <c r="L2" s="282">
        <v>43678</v>
      </c>
      <c r="M2" s="282">
        <v>43709</v>
      </c>
      <c r="N2" s="282">
        <v>43739</v>
      </c>
      <c r="O2" s="282">
        <v>43770</v>
      </c>
      <c r="P2" s="282">
        <v>43800</v>
      </c>
      <c r="Q2" s="282">
        <v>43831</v>
      </c>
      <c r="R2" s="282">
        <v>43862</v>
      </c>
      <c r="S2" s="282">
        <v>43891</v>
      </c>
      <c r="T2" s="282">
        <v>43922</v>
      </c>
      <c r="U2" s="282">
        <v>43952</v>
      </c>
      <c r="V2" s="282">
        <v>43983</v>
      </c>
      <c r="W2" s="282">
        <v>44013</v>
      </c>
      <c r="X2" s="282">
        <v>44044</v>
      </c>
      <c r="Y2" s="282">
        <v>44075</v>
      </c>
      <c r="Z2" s="282">
        <v>44105</v>
      </c>
      <c r="AA2" s="282">
        <v>44136</v>
      </c>
      <c r="AB2" s="282">
        <v>44166</v>
      </c>
      <c r="AC2" s="282">
        <v>44197</v>
      </c>
      <c r="AD2" s="282">
        <v>44228</v>
      </c>
      <c r="AE2" s="282">
        <v>44256</v>
      </c>
      <c r="AF2" s="282">
        <v>44287</v>
      </c>
      <c r="AG2" s="282">
        <v>44317</v>
      </c>
      <c r="AH2" s="282">
        <v>44348</v>
      </c>
      <c r="AI2" s="282">
        <v>44378</v>
      </c>
      <c r="AJ2" s="282">
        <v>44409</v>
      </c>
      <c r="AK2" s="282">
        <v>44440</v>
      </c>
      <c r="AL2" s="282">
        <v>44470</v>
      </c>
      <c r="AM2" s="282">
        <v>44501</v>
      </c>
      <c r="AN2" s="282">
        <v>44531</v>
      </c>
      <c r="AO2" s="282">
        <v>44562</v>
      </c>
      <c r="AP2" s="282">
        <v>44593</v>
      </c>
      <c r="AQ2" s="282">
        <v>44621</v>
      </c>
      <c r="AR2" s="282">
        <v>44652</v>
      </c>
      <c r="AS2" s="282">
        <v>44682</v>
      </c>
      <c r="AT2" s="282">
        <v>44713</v>
      </c>
      <c r="AU2" s="282">
        <v>44743</v>
      </c>
      <c r="AV2" s="282">
        <v>44774</v>
      </c>
      <c r="AW2" s="282">
        <v>44805</v>
      </c>
      <c r="AX2" s="282">
        <v>44835</v>
      </c>
      <c r="AY2" s="282">
        <v>44866</v>
      </c>
      <c r="AZ2" s="282">
        <v>44896</v>
      </c>
      <c r="BA2" s="282">
        <v>44927</v>
      </c>
      <c r="BB2" s="282">
        <v>44958</v>
      </c>
      <c r="BC2" s="282">
        <v>44986</v>
      </c>
      <c r="BD2" s="282">
        <v>45017</v>
      </c>
    </row>
    <row r="3" spans="1:56" x14ac:dyDescent="0.25">
      <c r="A3" t="s">
        <v>62</v>
      </c>
      <c r="B3" t="s">
        <v>60</v>
      </c>
      <c r="C3" t="s">
        <v>61</v>
      </c>
      <c r="D3" s="283" t="str">
        <f t="shared" ref="D3:D66" si="0">IF(BD3="-","-",IFERROR(IF(ROUND(AVERAGE(BB3:BD3),1)=ROUND(AVERAGE(AY3:BA3),1),"Stable",IF(ROUND(AVERAGE(BB3:BD3),1)&lt;ROUND(AVERAGE(AY3:BA3),1),"Decreasing",IF(ROUND(AVERAGE(BB3:BD3),1)&gt;ROUND(AVERAGE(AY3:BA3),1),"Increasing"))),"-"))</f>
        <v>Stable</v>
      </c>
      <c r="E3" s="283">
        <v>4.4000000000000004</v>
      </c>
      <c r="F3" s="283">
        <v>4.4000000000000004</v>
      </c>
      <c r="G3" s="283">
        <v>4.4000000000000004</v>
      </c>
      <c r="H3" s="283">
        <v>4.5</v>
      </c>
      <c r="I3" s="283">
        <v>4.5</v>
      </c>
      <c r="J3" s="283">
        <v>4.5</v>
      </c>
      <c r="K3" s="283">
        <v>4.5</v>
      </c>
      <c r="L3" s="283">
        <v>4.5</v>
      </c>
      <c r="M3" s="283">
        <v>4.5</v>
      </c>
      <c r="N3" s="283">
        <v>4.4000000000000004</v>
      </c>
      <c r="O3" s="283">
        <v>4.4000000000000004</v>
      </c>
      <c r="P3" s="283">
        <v>4.4000000000000004</v>
      </c>
      <c r="Q3" s="283">
        <v>4.4000000000000004</v>
      </c>
      <c r="R3" s="283">
        <v>4.4000000000000004</v>
      </c>
      <c r="S3" s="283">
        <v>4.5</v>
      </c>
      <c r="T3" s="283">
        <v>4.5</v>
      </c>
      <c r="U3" s="283">
        <v>4.5</v>
      </c>
      <c r="V3" s="283">
        <v>4.5</v>
      </c>
      <c r="W3" s="283">
        <v>4.5</v>
      </c>
      <c r="X3" s="283">
        <v>4.5</v>
      </c>
      <c r="Y3" s="283">
        <v>4.5999999999999996</v>
      </c>
      <c r="Z3" s="283">
        <v>4.5999999999999996</v>
      </c>
      <c r="AA3" s="283">
        <v>4.5999999999999996</v>
      </c>
      <c r="AB3" s="283">
        <v>4.5999999999999996</v>
      </c>
      <c r="AC3" s="283">
        <v>4.5999999999999996</v>
      </c>
      <c r="AD3" s="283">
        <v>4.5999999999999996</v>
      </c>
      <c r="AE3" s="283">
        <v>4.5999999999999996</v>
      </c>
      <c r="AF3" s="283">
        <v>4.5999999999999996</v>
      </c>
      <c r="AG3" s="283">
        <v>4.5999999999999996</v>
      </c>
      <c r="AH3" s="283">
        <v>4.7</v>
      </c>
      <c r="AI3" s="283">
        <v>4.7</v>
      </c>
      <c r="AJ3" s="283">
        <v>4.7</v>
      </c>
      <c r="AK3" s="283">
        <v>4.7</v>
      </c>
      <c r="AL3" s="283">
        <v>4.7</v>
      </c>
      <c r="AM3" s="283">
        <v>4.7</v>
      </c>
      <c r="AN3" s="283">
        <v>4.7</v>
      </c>
      <c r="AO3" s="283">
        <v>4.5999999999999996</v>
      </c>
      <c r="AP3" s="283">
        <v>4.5999999999999996</v>
      </c>
      <c r="AQ3" s="283">
        <v>4.5999999999999996</v>
      </c>
      <c r="AR3" s="283">
        <v>4.5</v>
      </c>
      <c r="AS3" s="283">
        <v>4.4000000000000004</v>
      </c>
      <c r="AT3" s="283">
        <v>4.5</v>
      </c>
      <c r="AU3" s="283">
        <v>4.5</v>
      </c>
      <c r="AV3" s="283">
        <v>4.5</v>
      </c>
      <c r="AW3" s="283">
        <v>4.5</v>
      </c>
      <c r="AX3" s="283">
        <v>4.5</v>
      </c>
      <c r="AY3" s="283">
        <v>4.5</v>
      </c>
      <c r="AZ3" s="283">
        <v>4.5</v>
      </c>
      <c r="BA3" s="283">
        <v>4.5</v>
      </c>
      <c r="BB3" s="283">
        <v>4.5</v>
      </c>
      <c r="BC3" s="283">
        <v>4.5</v>
      </c>
      <c r="BD3" s="283">
        <f>_xlfn.IFNA(VLOOKUP(C3,'INFORM Severity - hidden'!$C$5:$G$300,5,FALSE),"-")</f>
        <v>4.4000000000000004</v>
      </c>
    </row>
    <row r="4" spans="1:56" x14ac:dyDescent="0.25">
      <c r="C4" t="s">
        <v>9121</v>
      </c>
      <c r="D4" s="283" t="str">
        <f t="shared" si="0"/>
        <v>-</v>
      </c>
      <c r="E4" s="283">
        <v>4.0999999999999996</v>
      </c>
      <c r="F4" s="283" t="s">
        <v>9122</v>
      </c>
      <c r="G4" s="283" t="s">
        <v>9122</v>
      </c>
      <c r="H4" s="283" t="s">
        <v>9122</v>
      </c>
      <c r="I4" s="283" t="s">
        <v>9122</v>
      </c>
      <c r="J4" s="283" t="s">
        <v>9122</v>
      </c>
      <c r="K4" s="283" t="s">
        <v>9122</v>
      </c>
      <c r="L4" s="283" t="s">
        <v>9122</v>
      </c>
      <c r="M4" s="283" t="s">
        <v>9122</v>
      </c>
      <c r="N4" s="283" t="s">
        <v>9122</v>
      </c>
      <c r="O4" s="283" t="s">
        <v>9122</v>
      </c>
      <c r="P4" s="283" t="s">
        <v>9122</v>
      </c>
      <c r="Q4" s="283" t="s">
        <v>9122</v>
      </c>
      <c r="R4" s="283" t="s">
        <v>9122</v>
      </c>
      <c r="S4" s="283" t="s">
        <v>9122</v>
      </c>
      <c r="T4" s="283" t="s">
        <v>9122</v>
      </c>
      <c r="U4" s="283" t="s">
        <v>9122</v>
      </c>
      <c r="V4" s="283" t="s">
        <v>9122</v>
      </c>
      <c r="W4" s="283" t="s">
        <v>9122</v>
      </c>
      <c r="X4" s="283" t="s">
        <v>9122</v>
      </c>
      <c r="Y4" s="283" t="s">
        <v>9122</v>
      </c>
      <c r="Z4" s="283" t="s">
        <v>9122</v>
      </c>
      <c r="AA4" s="283" t="s">
        <v>9122</v>
      </c>
      <c r="AB4" s="283" t="s">
        <v>9122</v>
      </c>
      <c r="AC4" s="283" t="s">
        <v>9122</v>
      </c>
      <c r="AD4" s="283" t="s">
        <v>9122</v>
      </c>
      <c r="AE4" s="283" t="s">
        <v>9122</v>
      </c>
      <c r="AF4" s="283" t="s">
        <v>9122</v>
      </c>
      <c r="AG4" s="283" t="s">
        <v>9122</v>
      </c>
      <c r="AH4" s="283" t="s">
        <v>9122</v>
      </c>
      <c r="AI4" s="283" t="s">
        <v>9122</v>
      </c>
      <c r="AJ4" s="283" t="s">
        <v>9122</v>
      </c>
      <c r="AK4" s="283" t="s">
        <v>9122</v>
      </c>
      <c r="AL4" s="283" t="s">
        <v>9122</v>
      </c>
      <c r="AM4" s="283" t="s">
        <v>9122</v>
      </c>
      <c r="AN4" s="283" t="s">
        <v>9122</v>
      </c>
      <c r="AO4" s="283" t="s">
        <v>9122</v>
      </c>
      <c r="AP4" s="283" t="s">
        <v>9122</v>
      </c>
      <c r="AQ4" s="283" t="s">
        <v>9122</v>
      </c>
      <c r="AR4" s="283" t="s">
        <v>9122</v>
      </c>
      <c r="AS4" s="283" t="s">
        <v>9122</v>
      </c>
      <c r="AT4" s="283" t="s">
        <v>9122</v>
      </c>
      <c r="AU4" s="283" t="s">
        <v>9122</v>
      </c>
      <c r="AV4" s="283" t="s">
        <v>9122</v>
      </c>
      <c r="AW4" s="283" t="s">
        <v>9122</v>
      </c>
      <c r="AX4" s="283" t="s">
        <v>9122</v>
      </c>
      <c r="AY4" s="283" t="s">
        <v>9122</v>
      </c>
      <c r="AZ4" s="283" t="s">
        <v>9122</v>
      </c>
      <c r="BA4" s="283" t="s">
        <v>9122</v>
      </c>
      <c r="BB4" s="283" t="s">
        <v>9122</v>
      </c>
      <c r="BC4" s="283" t="s">
        <v>9122</v>
      </c>
      <c r="BD4" s="283" t="str">
        <f>_xlfn.IFNA(VLOOKUP(C4,'INFORM Severity - hidden'!$C$5:$G$300,5,FALSE),"-")</f>
        <v>-</v>
      </c>
    </row>
    <row r="5" spans="1:56" x14ac:dyDescent="0.25">
      <c r="C5" t="s">
        <v>9123</v>
      </c>
      <c r="D5" s="283" t="str">
        <f t="shared" si="0"/>
        <v>-</v>
      </c>
      <c r="E5" s="283">
        <v>3.9</v>
      </c>
      <c r="F5" s="283" t="s">
        <v>9122</v>
      </c>
      <c r="G5" s="283" t="s">
        <v>9122</v>
      </c>
      <c r="H5" s="283" t="s">
        <v>9122</v>
      </c>
      <c r="I5" s="283" t="s">
        <v>9122</v>
      </c>
      <c r="J5" s="283" t="s">
        <v>9122</v>
      </c>
      <c r="K5" s="283" t="s">
        <v>9122</v>
      </c>
      <c r="L5" s="283" t="s">
        <v>9122</v>
      </c>
      <c r="M5" s="283" t="s">
        <v>9122</v>
      </c>
      <c r="N5" s="283" t="s">
        <v>9122</v>
      </c>
      <c r="O5" s="283" t="s">
        <v>9122</v>
      </c>
      <c r="P5" s="283" t="s">
        <v>9122</v>
      </c>
      <c r="Q5" s="283" t="s">
        <v>9122</v>
      </c>
      <c r="R5" s="283" t="s">
        <v>9122</v>
      </c>
      <c r="S5" s="283" t="s">
        <v>9122</v>
      </c>
      <c r="T5" s="283" t="s">
        <v>9122</v>
      </c>
      <c r="U5" s="283" t="s">
        <v>9122</v>
      </c>
      <c r="V5" s="283" t="s">
        <v>9122</v>
      </c>
      <c r="W5" s="283" t="s">
        <v>9122</v>
      </c>
      <c r="X5" s="283" t="s">
        <v>9122</v>
      </c>
      <c r="Y5" s="283" t="s">
        <v>9122</v>
      </c>
      <c r="Z5" s="283" t="s">
        <v>9122</v>
      </c>
      <c r="AA5" s="283" t="s">
        <v>9122</v>
      </c>
      <c r="AB5" s="283" t="s">
        <v>9122</v>
      </c>
      <c r="AC5" s="283" t="s">
        <v>9122</v>
      </c>
      <c r="AD5" s="283" t="s">
        <v>9122</v>
      </c>
      <c r="AE5" s="283" t="s">
        <v>9122</v>
      </c>
      <c r="AF5" s="283" t="s">
        <v>9122</v>
      </c>
      <c r="AG5" s="283" t="s">
        <v>9122</v>
      </c>
      <c r="AH5" s="283" t="s">
        <v>9122</v>
      </c>
      <c r="AI5" s="283" t="s">
        <v>9122</v>
      </c>
      <c r="AJ5" s="283" t="s">
        <v>9122</v>
      </c>
      <c r="AK5" s="283" t="s">
        <v>9122</v>
      </c>
      <c r="AL5" s="283" t="s">
        <v>9122</v>
      </c>
      <c r="AM5" s="283" t="s">
        <v>9122</v>
      </c>
      <c r="AN5" s="283" t="s">
        <v>9122</v>
      </c>
      <c r="AO5" s="283" t="s">
        <v>9122</v>
      </c>
      <c r="AP5" s="283" t="s">
        <v>9122</v>
      </c>
      <c r="AQ5" s="283" t="s">
        <v>9122</v>
      </c>
      <c r="AR5" s="283" t="s">
        <v>9122</v>
      </c>
      <c r="AS5" s="283" t="s">
        <v>9122</v>
      </c>
      <c r="AT5" s="283" t="s">
        <v>9122</v>
      </c>
      <c r="AU5" s="283" t="s">
        <v>9122</v>
      </c>
      <c r="AV5" s="283" t="s">
        <v>9122</v>
      </c>
      <c r="AW5" s="283" t="s">
        <v>9122</v>
      </c>
      <c r="AX5" s="283" t="s">
        <v>9122</v>
      </c>
      <c r="AY5" s="283" t="s">
        <v>9122</v>
      </c>
      <c r="AZ5" s="283" t="s">
        <v>9122</v>
      </c>
      <c r="BA5" s="283" t="s">
        <v>9122</v>
      </c>
      <c r="BB5" s="283" t="s">
        <v>9122</v>
      </c>
      <c r="BC5" s="283" t="s">
        <v>9122</v>
      </c>
      <c r="BD5" s="283" t="str">
        <f>_xlfn.IFNA(VLOOKUP(C5,'INFORM Severity - hidden'!$C$5:$G$300,5,FALSE),"-")</f>
        <v>-</v>
      </c>
    </row>
    <row r="6" spans="1:56" x14ac:dyDescent="0.25">
      <c r="C6" t="s">
        <v>9124</v>
      </c>
      <c r="D6" s="283" t="str">
        <f t="shared" si="0"/>
        <v>-</v>
      </c>
      <c r="E6" s="283" t="s">
        <v>9122</v>
      </c>
      <c r="F6" s="283" t="s">
        <v>9122</v>
      </c>
      <c r="G6" s="283">
        <v>2.1</v>
      </c>
      <c r="H6" s="283">
        <v>2.2000000000000002</v>
      </c>
      <c r="I6" s="283" t="s">
        <v>9122</v>
      </c>
      <c r="J6" s="283" t="s">
        <v>9122</v>
      </c>
      <c r="K6" s="283" t="s">
        <v>9122</v>
      </c>
      <c r="L6" s="283" t="s">
        <v>9122</v>
      </c>
      <c r="M6" s="283" t="s">
        <v>9122</v>
      </c>
      <c r="N6" s="283" t="s">
        <v>9122</v>
      </c>
      <c r="O6" s="283" t="s">
        <v>9122</v>
      </c>
      <c r="P6" s="283" t="s">
        <v>9122</v>
      </c>
      <c r="Q6" s="283" t="s">
        <v>9122</v>
      </c>
      <c r="R6" s="283" t="s">
        <v>9122</v>
      </c>
      <c r="S6" s="283" t="s">
        <v>9122</v>
      </c>
      <c r="T6" s="283" t="s">
        <v>9122</v>
      </c>
      <c r="U6" s="283" t="s">
        <v>9122</v>
      </c>
      <c r="V6" s="283" t="s">
        <v>9122</v>
      </c>
      <c r="W6" s="283" t="s">
        <v>9122</v>
      </c>
      <c r="X6" s="283" t="s">
        <v>9122</v>
      </c>
      <c r="Y6" s="283" t="s">
        <v>9122</v>
      </c>
      <c r="Z6" s="283" t="s">
        <v>9122</v>
      </c>
      <c r="AA6" s="283" t="s">
        <v>9122</v>
      </c>
      <c r="AB6" s="283" t="s">
        <v>9122</v>
      </c>
      <c r="AC6" s="283" t="s">
        <v>9122</v>
      </c>
      <c r="AD6" s="283" t="s">
        <v>9122</v>
      </c>
      <c r="AE6" s="283" t="s">
        <v>9122</v>
      </c>
      <c r="AF6" s="283" t="s">
        <v>9122</v>
      </c>
      <c r="AG6" s="283" t="s">
        <v>9122</v>
      </c>
      <c r="AH6" s="283" t="s">
        <v>9122</v>
      </c>
      <c r="AI6" s="283" t="s">
        <v>9122</v>
      </c>
      <c r="AJ6" s="283" t="s">
        <v>9122</v>
      </c>
      <c r="AK6" s="283" t="s">
        <v>9122</v>
      </c>
      <c r="AL6" s="283" t="s">
        <v>9122</v>
      </c>
      <c r="AM6" s="283" t="s">
        <v>9122</v>
      </c>
      <c r="AN6" s="283" t="s">
        <v>9122</v>
      </c>
      <c r="AO6" s="283" t="s">
        <v>9122</v>
      </c>
      <c r="AP6" s="283" t="s">
        <v>9122</v>
      </c>
      <c r="AQ6" s="283" t="s">
        <v>9122</v>
      </c>
      <c r="AR6" s="283" t="s">
        <v>9122</v>
      </c>
      <c r="AS6" s="283" t="s">
        <v>9122</v>
      </c>
      <c r="AT6" s="283" t="s">
        <v>9122</v>
      </c>
      <c r="AU6" s="283" t="s">
        <v>9122</v>
      </c>
      <c r="AV6" s="283" t="s">
        <v>9122</v>
      </c>
      <c r="AW6" s="283" t="s">
        <v>9122</v>
      </c>
      <c r="AX6" s="283" t="s">
        <v>9122</v>
      </c>
      <c r="AY6" s="283" t="s">
        <v>9122</v>
      </c>
      <c r="AZ6" s="283" t="s">
        <v>9122</v>
      </c>
      <c r="BA6" s="283" t="s">
        <v>9122</v>
      </c>
      <c r="BB6" s="283" t="s">
        <v>9122</v>
      </c>
      <c r="BC6" s="283" t="s">
        <v>9122</v>
      </c>
      <c r="BD6" s="283" t="str">
        <f>_xlfn.IFNA(VLOOKUP(C6,'INFORM Severity - hidden'!$C$5:$G$300,5,FALSE),"-")</f>
        <v>-</v>
      </c>
    </row>
    <row r="7" spans="1:56" x14ac:dyDescent="0.25">
      <c r="C7" t="s">
        <v>9125</v>
      </c>
      <c r="D7" s="283" t="str">
        <f t="shared" si="0"/>
        <v>-</v>
      </c>
      <c r="E7" s="283" t="s">
        <v>9122</v>
      </c>
      <c r="F7" s="283" t="s">
        <v>9122</v>
      </c>
      <c r="G7" s="283" t="s">
        <v>9122</v>
      </c>
      <c r="H7" s="283" t="s">
        <v>9122</v>
      </c>
      <c r="I7" s="283" t="s">
        <v>9122</v>
      </c>
      <c r="J7" s="283" t="s">
        <v>9122</v>
      </c>
      <c r="K7" s="283" t="s">
        <v>9122</v>
      </c>
      <c r="L7" s="283" t="s">
        <v>9122</v>
      </c>
      <c r="M7" s="283" t="s">
        <v>9122</v>
      </c>
      <c r="N7" s="283" t="s">
        <v>9122</v>
      </c>
      <c r="O7" s="283" t="s">
        <v>9122</v>
      </c>
      <c r="P7" s="283" t="s">
        <v>9122</v>
      </c>
      <c r="Q7" s="283" t="s">
        <v>9122</v>
      </c>
      <c r="R7" s="283" t="s">
        <v>9122</v>
      </c>
      <c r="S7" s="283" t="s">
        <v>9122</v>
      </c>
      <c r="T7" s="283" t="s">
        <v>9122</v>
      </c>
      <c r="U7" s="283" t="s">
        <v>9122</v>
      </c>
      <c r="V7" s="283" t="s">
        <v>9122</v>
      </c>
      <c r="W7" s="283" t="s">
        <v>9122</v>
      </c>
      <c r="X7" s="283" t="s">
        <v>9122</v>
      </c>
      <c r="Y7" s="283" t="s">
        <v>9122</v>
      </c>
      <c r="Z7" s="283" t="s">
        <v>9122</v>
      </c>
      <c r="AA7" s="283" t="s">
        <v>9122</v>
      </c>
      <c r="AB7" s="283" t="s">
        <v>9122</v>
      </c>
      <c r="AC7" s="283" t="s">
        <v>9122</v>
      </c>
      <c r="AD7" s="283" t="s">
        <v>9122</v>
      </c>
      <c r="AE7" s="283" t="s">
        <v>9122</v>
      </c>
      <c r="AF7" s="283" t="s">
        <v>9122</v>
      </c>
      <c r="AG7" s="283" t="s">
        <v>9122</v>
      </c>
      <c r="AH7" s="283" t="s">
        <v>9122</v>
      </c>
      <c r="AI7" s="283" t="s">
        <v>9122</v>
      </c>
      <c r="AJ7" s="283" t="s">
        <v>9122</v>
      </c>
      <c r="AK7" s="283" t="s">
        <v>9122</v>
      </c>
      <c r="AL7" s="283" t="s">
        <v>9122</v>
      </c>
      <c r="AM7" s="283" t="s">
        <v>9122</v>
      </c>
      <c r="AN7" s="283" t="s">
        <v>9122</v>
      </c>
      <c r="AO7" s="283" t="s">
        <v>9122</v>
      </c>
      <c r="AP7" s="283" t="s">
        <v>9122</v>
      </c>
      <c r="AQ7" s="283" t="s">
        <v>9122</v>
      </c>
      <c r="AR7" s="283" t="s">
        <v>9122</v>
      </c>
      <c r="AS7" s="283" t="s">
        <v>9122</v>
      </c>
      <c r="AT7" s="283">
        <v>3</v>
      </c>
      <c r="AU7" s="283">
        <v>3</v>
      </c>
      <c r="AV7" s="283">
        <v>3</v>
      </c>
      <c r="AW7" s="283">
        <v>3</v>
      </c>
      <c r="AX7" s="283">
        <v>3</v>
      </c>
      <c r="AY7" s="283">
        <v>3</v>
      </c>
      <c r="AZ7" s="283">
        <v>3</v>
      </c>
      <c r="BA7" s="283">
        <v>3</v>
      </c>
      <c r="BB7" s="283">
        <v>3</v>
      </c>
      <c r="BC7" s="283">
        <v>3</v>
      </c>
      <c r="BD7" s="283" t="str">
        <f>_xlfn.IFNA(VLOOKUP(C7,'INFORM Severity - hidden'!$C$5:$G$300,5,FALSE),"-")</f>
        <v>-</v>
      </c>
    </row>
    <row r="8" spans="1:56" x14ac:dyDescent="0.25">
      <c r="A8" t="s">
        <v>1394</v>
      </c>
      <c r="B8" t="s">
        <v>1392</v>
      </c>
      <c r="C8" t="s">
        <v>1393</v>
      </c>
      <c r="D8" s="283" t="str">
        <f t="shared" si="0"/>
        <v>Stable</v>
      </c>
      <c r="E8" s="283" t="s">
        <v>9122</v>
      </c>
      <c r="F8" s="283" t="s">
        <v>9122</v>
      </c>
      <c r="G8" s="283" t="s">
        <v>9122</v>
      </c>
      <c r="H8" s="283" t="s">
        <v>9122</v>
      </c>
      <c r="I8" s="283" t="s">
        <v>9122</v>
      </c>
      <c r="J8" s="283" t="s">
        <v>9122</v>
      </c>
      <c r="K8" s="283" t="s">
        <v>9122</v>
      </c>
      <c r="L8" s="283" t="s">
        <v>9122</v>
      </c>
      <c r="M8" s="283" t="s">
        <v>9122</v>
      </c>
      <c r="N8" s="283" t="s">
        <v>9122</v>
      </c>
      <c r="O8" s="283" t="s">
        <v>9122</v>
      </c>
      <c r="P8" s="283" t="s">
        <v>9122</v>
      </c>
      <c r="Q8" s="283" t="s">
        <v>9122</v>
      </c>
      <c r="R8" s="283" t="s">
        <v>9122</v>
      </c>
      <c r="S8" s="283" t="s">
        <v>9122</v>
      </c>
      <c r="T8" s="283" t="s">
        <v>9122</v>
      </c>
      <c r="U8" s="283" t="s">
        <v>9122</v>
      </c>
      <c r="V8" s="283" t="s">
        <v>9122</v>
      </c>
      <c r="W8" s="283" t="s">
        <v>9122</v>
      </c>
      <c r="X8" s="283" t="s">
        <v>9122</v>
      </c>
      <c r="Y8" s="283" t="s">
        <v>9122</v>
      </c>
      <c r="Z8" s="283" t="s">
        <v>9122</v>
      </c>
      <c r="AA8" s="283" t="s">
        <v>9122</v>
      </c>
      <c r="AB8" s="283" t="s">
        <v>9122</v>
      </c>
      <c r="AC8" s="283" t="s">
        <v>9122</v>
      </c>
      <c r="AD8" s="283" t="s">
        <v>9122</v>
      </c>
      <c r="AE8" s="283" t="s">
        <v>9122</v>
      </c>
      <c r="AF8" s="283" t="s">
        <v>9122</v>
      </c>
      <c r="AG8" s="283" t="s">
        <v>9122</v>
      </c>
      <c r="AH8" s="283" t="s">
        <v>9122</v>
      </c>
      <c r="AI8" s="283" t="s">
        <v>9122</v>
      </c>
      <c r="AJ8" s="283" t="s">
        <v>9122</v>
      </c>
      <c r="AK8" s="283" t="s">
        <v>9122</v>
      </c>
      <c r="AL8" s="283" t="s">
        <v>9122</v>
      </c>
      <c r="AM8" s="283" t="s">
        <v>9122</v>
      </c>
      <c r="AN8" s="283">
        <v>3.1</v>
      </c>
      <c r="AO8" s="283">
        <v>3.1</v>
      </c>
      <c r="AP8" s="283">
        <v>3.1</v>
      </c>
      <c r="AQ8" s="283">
        <v>3.1</v>
      </c>
      <c r="AR8" s="283">
        <v>3.1</v>
      </c>
      <c r="AS8" s="283">
        <v>3.1</v>
      </c>
      <c r="AT8" s="283">
        <v>3.2</v>
      </c>
      <c r="AU8" s="283">
        <v>3.2</v>
      </c>
      <c r="AV8" s="283">
        <v>3.3</v>
      </c>
      <c r="AW8" s="283">
        <v>3.3</v>
      </c>
      <c r="AX8" s="283">
        <v>3.3</v>
      </c>
      <c r="AY8" s="283">
        <v>3.1</v>
      </c>
      <c r="AZ8" s="283">
        <v>3.1</v>
      </c>
      <c r="BA8" s="283">
        <v>3.1</v>
      </c>
      <c r="BB8" s="283">
        <v>3.1</v>
      </c>
      <c r="BC8" s="283">
        <v>3.1</v>
      </c>
      <c r="BD8" s="283">
        <f>_xlfn.IFNA(VLOOKUP(C8,'INFORM Severity - hidden'!$C$5:$G$300,5,FALSE),"-")</f>
        <v>3.1</v>
      </c>
    </row>
    <row r="9" spans="1:56" x14ac:dyDescent="0.25">
      <c r="C9" t="s">
        <v>9126</v>
      </c>
      <c r="D9" s="283" t="str">
        <f t="shared" si="0"/>
        <v>-</v>
      </c>
      <c r="E9" s="283" t="s">
        <v>9122</v>
      </c>
      <c r="F9" s="283">
        <v>0.9</v>
      </c>
      <c r="G9" s="283" t="s">
        <v>9122</v>
      </c>
      <c r="H9" s="283" t="s">
        <v>9122</v>
      </c>
      <c r="I9" s="283" t="s">
        <v>9122</v>
      </c>
      <c r="J9" s="283" t="s">
        <v>9122</v>
      </c>
      <c r="K9" s="283" t="s">
        <v>9122</v>
      </c>
      <c r="L9" s="283" t="s">
        <v>9122</v>
      </c>
      <c r="M9" s="283" t="s">
        <v>9122</v>
      </c>
      <c r="N9" s="283" t="s">
        <v>9122</v>
      </c>
      <c r="O9" s="283" t="s">
        <v>9122</v>
      </c>
      <c r="P9" s="283" t="s">
        <v>9122</v>
      </c>
      <c r="Q9" s="283" t="s">
        <v>9122</v>
      </c>
      <c r="R9" s="283" t="s">
        <v>9122</v>
      </c>
      <c r="S9" s="283" t="s">
        <v>9122</v>
      </c>
      <c r="T9" s="283" t="s">
        <v>9122</v>
      </c>
      <c r="U9" s="283" t="s">
        <v>9122</v>
      </c>
      <c r="V9" s="283" t="s">
        <v>9122</v>
      </c>
      <c r="W9" s="283" t="s">
        <v>9122</v>
      </c>
      <c r="X9" s="283" t="s">
        <v>9122</v>
      </c>
      <c r="Y9" s="283" t="s">
        <v>9122</v>
      </c>
      <c r="Z9" s="283" t="s">
        <v>9122</v>
      </c>
      <c r="AA9" s="283" t="s">
        <v>9122</v>
      </c>
      <c r="AB9" s="283" t="s">
        <v>9122</v>
      </c>
      <c r="AC9" s="283" t="s">
        <v>9122</v>
      </c>
      <c r="AD9" s="283" t="s">
        <v>9122</v>
      </c>
      <c r="AE9" s="283" t="s">
        <v>9122</v>
      </c>
      <c r="AF9" s="283" t="s">
        <v>9122</v>
      </c>
      <c r="AG9" s="283" t="s">
        <v>9122</v>
      </c>
      <c r="AH9" s="283" t="s">
        <v>9122</v>
      </c>
      <c r="AI9" s="283" t="s">
        <v>9122</v>
      </c>
      <c r="AJ9" s="283" t="s">
        <v>9122</v>
      </c>
      <c r="AK9" s="283" t="s">
        <v>9122</v>
      </c>
      <c r="AL9" s="283" t="s">
        <v>9122</v>
      </c>
      <c r="AM9" s="283" t="s">
        <v>9122</v>
      </c>
      <c r="AN9" s="283" t="s">
        <v>9122</v>
      </c>
      <c r="AO9" s="283" t="s">
        <v>9122</v>
      </c>
      <c r="AP9" s="283" t="s">
        <v>9122</v>
      </c>
      <c r="AQ9" s="283" t="s">
        <v>9122</v>
      </c>
      <c r="AR9" s="283" t="s">
        <v>9122</v>
      </c>
      <c r="AS9" s="283" t="s">
        <v>9122</v>
      </c>
      <c r="AT9" s="283" t="s">
        <v>9122</v>
      </c>
      <c r="AU9" s="283" t="s">
        <v>9122</v>
      </c>
      <c r="AV9" s="283" t="s">
        <v>9122</v>
      </c>
      <c r="AW9" s="283" t="s">
        <v>9122</v>
      </c>
      <c r="AX9" s="283" t="s">
        <v>9122</v>
      </c>
      <c r="AY9" s="283" t="s">
        <v>9122</v>
      </c>
      <c r="AZ9" s="283" t="s">
        <v>9122</v>
      </c>
      <c r="BA9" s="283" t="s">
        <v>9122</v>
      </c>
      <c r="BB9" s="283" t="s">
        <v>9122</v>
      </c>
      <c r="BC9" s="283" t="s">
        <v>9122</v>
      </c>
      <c r="BD9" s="283" t="str">
        <f>_xlfn.IFNA(VLOOKUP(C9,'INFORM Severity - hidden'!$C$5:$G$300,5,FALSE),"-")</f>
        <v>-</v>
      </c>
    </row>
    <row r="10" spans="1:56" x14ac:dyDescent="0.25">
      <c r="A10" t="s">
        <v>1140</v>
      </c>
      <c r="B10" t="s">
        <v>1138</v>
      </c>
      <c r="C10" t="s">
        <v>1139</v>
      </c>
      <c r="D10" s="283" t="str">
        <f t="shared" si="0"/>
        <v>Decreasing</v>
      </c>
      <c r="E10" s="283" t="s">
        <v>9122</v>
      </c>
      <c r="F10" s="283" t="s">
        <v>9122</v>
      </c>
      <c r="G10" s="283" t="s">
        <v>9122</v>
      </c>
      <c r="H10" s="283" t="s">
        <v>9122</v>
      </c>
      <c r="I10" s="283" t="s">
        <v>9122</v>
      </c>
      <c r="J10" s="283" t="s">
        <v>9122</v>
      </c>
      <c r="K10" s="283" t="s">
        <v>9122</v>
      </c>
      <c r="L10" s="283" t="s">
        <v>9122</v>
      </c>
      <c r="M10" s="283" t="s">
        <v>9122</v>
      </c>
      <c r="N10" s="283" t="s">
        <v>9122</v>
      </c>
      <c r="O10" s="283" t="s">
        <v>9122</v>
      </c>
      <c r="P10" s="283" t="s">
        <v>9122</v>
      </c>
      <c r="Q10" s="283" t="s">
        <v>9122</v>
      </c>
      <c r="R10" s="283" t="s">
        <v>9122</v>
      </c>
      <c r="S10" s="283" t="s">
        <v>9122</v>
      </c>
      <c r="T10" s="283" t="s">
        <v>9122</v>
      </c>
      <c r="U10" s="283" t="s">
        <v>9122</v>
      </c>
      <c r="V10" s="283" t="s">
        <v>9122</v>
      </c>
      <c r="W10" s="283" t="s">
        <v>9122</v>
      </c>
      <c r="X10" s="283" t="s">
        <v>9122</v>
      </c>
      <c r="Y10" s="283" t="s">
        <v>9122</v>
      </c>
      <c r="Z10" s="283" t="s">
        <v>9122</v>
      </c>
      <c r="AA10" s="283" t="s">
        <v>9122</v>
      </c>
      <c r="AB10" s="283" t="s">
        <v>9122</v>
      </c>
      <c r="AC10" s="283">
        <v>1.7</v>
      </c>
      <c r="AD10" s="283">
        <v>1.7</v>
      </c>
      <c r="AE10" s="283">
        <v>1.6</v>
      </c>
      <c r="AF10" s="283">
        <v>1.7</v>
      </c>
      <c r="AG10" s="283">
        <v>1.7</v>
      </c>
      <c r="AH10" s="283">
        <v>1.7</v>
      </c>
      <c r="AI10" s="283">
        <v>1.7</v>
      </c>
      <c r="AJ10" s="283">
        <v>1.6</v>
      </c>
      <c r="AK10" s="283">
        <v>1.6</v>
      </c>
      <c r="AL10" s="283">
        <v>1.5</v>
      </c>
      <c r="AM10" s="283">
        <v>1.5</v>
      </c>
      <c r="AN10" s="283">
        <v>1.5</v>
      </c>
      <c r="AO10" s="283">
        <v>1.5</v>
      </c>
      <c r="AP10" s="283">
        <v>1.5</v>
      </c>
      <c r="AQ10" s="283">
        <v>1.5</v>
      </c>
      <c r="AR10" s="283">
        <v>1.5</v>
      </c>
      <c r="AS10" s="283">
        <v>1.5</v>
      </c>
      <c r="AT10" s="283">
        <v>1.3</v>
      </c>
      <c r="AU10" s="283">
        <v>1.3</v>
      </c>
      <c r="AV10" s="283">
        <v>1.3</v>
      </c>
      <c r="AW10" s="283">
        <v>1.3</v>
      </c>
      <c r="AX10" s="283">
        <v>1.3</v>
      </c>
      <c r="AY10" s="283">
        <v>1.3</v>
      </c>
      <c r="AZ10" s="283">
        <v>1.3</v>
      </c>
      <c r="BA10" s="283">
        <v>1.3</v>
      </c>
      <c r="BB10" s="283">
        <v>1.3</v>
      </c>
      <c r="BC10" s="283">
        <v>1.1000000000000001</v>
      </c>
      <c r="BD10" s="283">
        <f>_xlfn.IFNA(VLOOKUP(C10,'INFORM Severity - hidden'!$C$5:$G$300,5,FALSE),"-")</f>
        <v>1.2</v>
      </c>
    </row>
    <row r="11" spans="1:56" x14ac:dyDescent="0.25">
      <c r="A11" t="s">
        <v>1150</v>
      </c>
      <c r="B11" t="s">
        <v>1148</v>
      </c>
      <c r="C11" t="s">
        <v>1149</v>
      </c>
      <c r="D11" s="283" t="str">
        <f t="shared" si="0"/>
        <v>Stable</v>
      </c>
      <c r="E11" s="283" t="s">
        <v>9122</v>
      </c>
      <c r="F11" s="283" t="s">
        <v>9122</v>
      </c>
      <c r="G11" s="283" t="s">
        <v>9122</v>
      </c>
      <c r="H11" s="283" t="s">
        <v>9122</v>
      </c>
      <c r="I11" s="283" t="s">
        <v>9122</v>
      </c>
      <c r="J11" s="283" t="s">
        <v>9122</v>
      </c>
      <c r="K11" s="283" t="s">
        <v>9122</v>
      </c>
      <c r="L11" s="283" t="s">
        <v>9122</v>
      </c>
      <c r="M11" s="283" t="s">
        <v>9122</v>
      </c>
      <c r="N11" s="283" t="s">
        <v>9122</v>
      </c>
      <c r="O11" s="283" t="s">
        <v>9122</v>
      </c>
      <c r="P11" s="283" t="s">
        <v>9122</v>
      </c>
      <c r="Q11" s="283" t="s">
        <v>9122</v>
      </c>
      <c r="R11" s="283" t="s">
        <v>9122</v>
      </c>
      <c r="S11" s="283" t="s">
        <v>9122</v>
      </c>
      <c r="T11" s="283" t="s">
        <v>9122</v>
      </c>
      <c r="U11" s="283" t="s">
        <v>9122</v>
      </c>
      <c r="V11" s="283" t="s">
        <v>9122</v>
      </c>
      <c r="W11" s="283" t="s">
        <v>9122</v>
      </c>
      <c r="X11" s="283" t="s">
        <v>9122</v>
      </c>
      <c r="Y11" s="283" t="s">
        <v>9122</v>
      </c>
      <c r="Z11" s="283" t="s">
        <v>9122</v>
      </c>
      <c r="AA11" s="283" t="s">
        <v>9122</v>
      </c>
      <c r="AB11" s="283" t="s">
        <v>9122</v>
      </c>
      <c r="AC11" s="283" t="s">
        <v>9122</v>
      </c>
      <c r="AD11" s="283" t="s">
        <v>9122</v>
      </c>
      <c r="AE11" s="283" t="s">
        <v>9122</v>
      </c>
      <c r="AF11" s="283" t="s">
        <v>9122</v>
      </c>
      <c r="AG11" s="283" t="s">
        <v>9122</v>
      </c>
      <c r="AH11" s="283" t="s">
        <v>9122</v>
      </c>
      <c r="AI11" s="283" t="s">
        <v>9122</v>
      </c>
      <c r="AJ11" s="283" t="s">
        <v>9122</v>
      </c>
      <c r="AK11" s="283" t="s">
        <v>9122</v>
      </c>
      <c r="AL11" s="283" t="s">
        <v>9122</v>
      </c>
      <c r="AM11" s="283" t="s">
        <v>9122</v>
      </c>
      <c r="AN11" s="283" t="s">
        <v>9122</v>
      </c>
      <c r="AO11" s="283" t="s">
        <v>9122</v>
      </c>
      <c r="AP11" s="283" t="s">
        <v>9122</v>
      </c>
      <c r="AQ11" s="283" t="s">
        <v>9122</v>
      </c>
      <c r="AR11" s="283" t="s">
        <v>9122</v>
      </c>
      <c r="AS11" s="283" t="s">
        <v>9122</v>
      </c>
      <c r="AT11" s="283" t="s">
        <v>9122</v>
      </c>
      <c r="AU11" s="283">
        <v>1.8</v>
      </c>
      <c r="AV11" s="283">
        <v>1.8</v>
      </c>
      <c r="AW11" s="283">
        <v>1.8</v>
      </c>
      <c r="AX11" s="283">
        <v>1.8</v>
      </c>
      <c r="AY11" s="283">
        <v>1.8</v>
      </c>
      <c r="AZ11" s="283">
        <v>1.8</v>
      </c>
      <c r="BA11" s="283">
        <v>1.8</v>
      </c>
      <c r="BB11" s="283">
        <v>1.8</v>
      </c>
      <c r="BC11" s="283">
        <v>1.8</v>
      </c>
      <c r="BD11" s="283">
        <f>_xlfn.IFNA(VLOOKUP(C11,'INFORM Severity - hidden'!$C$5:$G$300,5,FALSE),"-")</f>
        <v>1.8</v>
      </c>
    </row>
    <row r="12" spans="1:56" x14ac:dyDescent="0.25">
      <c r="A12" t="s">
        <v>550</v>
      </c>
      <c r="B12" t="s">
        <v>548</v>
      </c>
      <c r="C12" t="s">
        <v>549</v>
      </c>
      <c r="D12" s="283" t="str">
        <f t="shared" si="0"/>
        <v>Stable</v>
      </c>
      <c r="E12" s="283" t="s">
        <v>9122</v>
      </c>
      <c r="F12" s="283">
        <v>3.5</v>
      </c>
      <c r="G12" s="283">
        <v>3.5</v>
      </c>
      <c r="H12" s="283">
        <v>3.8</v>
      </c>
      <c r="I12" s="283">
        <v>3.8</v>
      </c>
      <c r="J12" s="283">
        <v>3.8</v>
      </c>
      <c r="K12" s="283">
        <v>3.8</v>
      </c>
      <c r="L12" s="283">
        <v>3.8</v>
      </c>
      <c r="M12" s="283">
        <v>3.8</v>
      </c>
      <c r="N12" s="283">
        <v>3.8</v>
      </c>
      <c r="O12" s="283">
        <v>3.8</v>
      </c>
      <c r="P12" s="283">
        <v>3.8</v>
      </c>
      <c r="Q12" s="283">
        <v>3.7</v>
      </c>
      <c r="R12" s="283">
        <v>3.7</v>
      </c>
      <c r="S12" s="283">
        <v>3.3</v>
      </c>
      <c r="T12" s="283">
        <v>3.3</v>
      </c>
      <c r="U12" s="283">
        <v>3.2</v>
      </c>
      <c r="V12" s="283">
        <v>3.3</v>
      </c>
      <c r="W12" s="283">
        <v>3.3</v>
      </c>
      <c r="X12" s="283">
        <v>3.3</v>
      </c>
      <c r="Y12" s="283">
        <v>3.3</v>
      </c>
      <c r="Z12" s="283">
        <v>3.4</v>
      </c>
      <c r="AA12" s="283">
        <v>3.3</v>
      </c>
      <c r="AB12" s="283">
        <v>3.3</v>
      </c>
      <c r="AC12" s="283">
        <v>3.3</v>
      </c>
      <c r="AD12" s="283">
        <v>3.3</v>
      </c>
      <c r="AE12" s="283">
        <v>3.8</v>
      </c>
      <c r="AF12" s="283">
        <v>3.8</v>
      </c>
      <c r="AG12" s="283">
        <v>3.8</v>
      </c>
      <c r="AH12" s="283">
        <v>3.8</v>
      </c>
      <c r="AI12" s="283">
        <v>3.8</v>
      </c>
      <c r="AJ12" s="283">
        <v>3.8</v>
      </c>
      <c r="AK12" s="283">
        <v>3.8</v>
      </c>
      <c r="AL12" s="283">
        <v>3.8</v>
      </c>
      <c r="AM12" s="283">
        <v>3.8</v>
      </c>
      <c r="AN12" s="283">
        <v>3.8</v>
      </c>
      <c r="AO12" s="283">
        <v>3.8</v>
      </c>
      <c r="AP12" s="283">
        <v>3.8</v>
      </c>
      <c r="AQ12" s="283">
        <v>3.5</v>
      </c>
      <c r="AR12" s="283">
        <v>3.5</v>
      </c>
      <c r="AS12" s="283">
        <v>3.5</v>
      </c>
      <c r="AT12" s="283">
        <v>3.5</v>
      </c>
      <c r="AU12" s="283">
        <v>3.5</v>
      </c>
      <c r="AV12" s="283">
        <v>3.5</v>
      </c>
      <c r="AW12" s="283">
        <v>3.5</v>
      </c>
      <c r="AX12" s="283">
        <v>3.5</v>
      </c>
      <c r="AY12" s="283">
        <v>3.5</v>
      </c>
      <c r="AZ12" s="283">
        <v>3.5</v>
      </c>
      <c r="BA12" s="283">
        <v>3.5</v>
      </c>
      <c r="BB12" s="283">
        <v>3.5</v>
      </c>
      <c r="BC12" s="283">
        <v>3.5</v>
      </c>
      <c r="BD12" s="283">
        <f>_xlfn.IFNA(VLOOKUP(C12,'INFORM Severity - hidden'!$C$5:$G$300,5,FALSE),"-")</f>
        <v>3.5</v>
      </c>
    </row>
    <row r="13" spans="1:56" x14ac:dyDescent="0.25">
      <c r="C13" t="s">
        <v>9127</v>
      </c>
      <c r="D13" s="283" t="str">
        <f t="shared" si="0"/>
        <v>-</v>
      </c>
      <c r="E13" s="283" t="s">
        <v>9122</v>
      </c>
      <c r="F13" s="283">
        <v>3.5</v>
      </c>
      <c r="G13" s="283">
        <v>3.5</v>
      </c>
      <c r="H13" s="283" t="s">
        <v>9122</v>
      </c>
      <c r="I13" s="283" t="s">
        <v>9122</v>
      </c>
      <c r="J13" s="283" t="s">
        <v>9122</v>
      </c>
      <c r="K13" s="283" t="s">
        <v>9122</v>
      </c>
      <c r="L13" s="283" t="s">
        <v>9122</v>
      </c>
      <c r="M13" s="283" t="s">
        <v>9122</v>
      </c>
      <c r="N13" s="283" t="s">
        <v>9122</v>
      </c>
      <c r="O13" s="283" t="s">
        <v>9122</v>
      </c>
      <c r="P13" s="283" t="s">
        <v>9122</v>
      </c>
      <c r="Q13" s="283" t="s">
        <v>9122</v>
      </c>
      <c r="R13" s="283" t="s">
        <v>9122</v>
      </c>
      <c r="S13" s="283" t="s">
        <v>9122</v>
      </c>
      <c r="T13" s="283" t="s">
        <v>9122</v>
      </c>
      <c r="U13" s="283" t="s">
        <v>9122</v>
      </c>
      <c r="V13" s="283" t="s">
        <v>9122</v>
      </c>
      <c r="W13" s="283" t="s">
        <v>9122</v>
      </c>
      <c r="X13" s="283" t="s">
        <v>9122</v>
      </c>
      <c r="Y13" s="283" t="s">
        <v>9122</v>
      </c>
      <c r="Z13" s="283" t="s">
        <v>9122</v>
      </c>
      <c r="AA13" s="283" t="s">
        <v>9122</v>
      </c>
      <c r="AB13" s="283" t="s">
        <v>9122</v>
      </c>
      <c r="AC13" s="283" t="s">
        <v>9122</v>
      </c>
      <c r="AD13" s="283" t="s">
        <v>9122</v>
      </c>
      <c r="AE13" s="283" t="s">
        <v>9122</v>
      </c>
      <c r="AF13" s="283" t="s">
        <v>9122</v>
      </c>
      <c r="AG13" s="283" t="s">
        <v>9122</v>
      </c>
      <c r="AH13" s="283" t="s">
        <v>9122</v>
      </c>
      <c r="AI13" s="283" t="s">
        <v>9122</v>
      </c>
      <c r="AJ13" s="283" t="s">
        <v>9122</v>
      </c>
      <c r="AK13" s="283" t="s">
        <v>9122</v>
      </c>
      <c r="AL13" s="283" t="s">
        <v>9122</v>
      </c>
      <c r="AM13" s="283" t="s">
        <v>9122</v>
      </c>
      <c r="AN13" s="283" t="s">
        <v>9122</v>
      </c>
      <c r="AO13" s="283" t="s">
        <v>9122</v>
      </c>
      <c r="AP13" s="283" t="s">
        <v>9122</v>
      </c>
      <c r="AQ13" s="283" t="s">
        <v>9122</v>
      </c>
      <c r="AR13" s="283" t="s">
        <v>9122</v>
      </c>
      <c r="AS13" s="283" t="s">
        <v>9122</v>
      </c>
      <c r="AT13" s="283" t="s">
        <v>9122</v>
      </c>
      <c r="AU13" s="283" t="s">
        <v>9122</v>
      </c>
      <c r="AV13" s="283" t="s">
        <v>9122</v>
      </c>
      <c r="AW13" s="283" t="s">
        <v>9122</v>
      </c>
      <c r="AX13" s="283" t="s">
        <v>9122</v>
      </c>
      <c r="AY13" s="283" t="s">
        <v>9122</v>
      </c>
      <c r="AZ13" s="283" t="s">
        <v>9122</v>
      </c>
      <c r="BA13" s="283" t="s">
        <v>9122</v>
      </c>
      <c r="BB13" s="283" t="s">
        <v>9122</v>
      </c>
      <c r="BC13" s="283" t="s">
        <v>9122</v>
      </c>
      <c r="BD13" s="283" t="str">
        <f>_xlfn.IFNA(VLOOKUP(C13,'INFORM Severity - hidden'!$C$5:$G$300,5,FALSE),"-")</f>
        <v>-</v>
      </c>
    </row>
    <row r="14" spans="1:56" x14ac:dyDescent="0.25">
      <c r="C14" t="s">
        <v>9128</v>
      </c>
      <c r="D14" s="283" t="str">
        <f t="shared" si="0"/>
        <v>-</v>
      </c>
      <c r="E14" s="283" t="s">
        <v>9122</v>
      </c>
      <c r="F14" s="283">
        <v>1.7</v>
      </c>
      <c r="G14" s="283">
        <v>1.7</v>
      </c>
      <c r="H14" s="283" t="s">
        <v>9122</v>
      </c>
      <c r="I14" s="283" t="s">
        <v>9122</v>
      </c>
      <c r="J14" s="283" t="s">
        <v>9122</v>
      </c>
      <c r="K14" s="283" t="s">
        <v>9122</v>
      </c>
      <c r="L14" s="283" t="s">
        <v>9122</v>
      </c>
      <c r="M14" s="283" t="s">
        <v>9122</v>
      </c>
      <c r="N14" s="283" t="s">
        <v>9122</v>
      </c>
      <c r="O14" s="283" t="s">
        <v>9122</v>
      </c>
      <c r="P14" s="283" t="s">
        <v>9122</v>
      </c>
      <c r="Q14" s="283" t="s">
        <v>9122</v>
      </c>
      <c r="R14" s="283" t="s">
        <v>9122</v>
      </c>
      <c r="S14" s="283" t="s">
        <v>9122</v>
      </c>
      <c r="T14" s="283" t="s">
        <v>9122</v>
      </c>
      <c r="U14" s="283" t="s">
        <v>9122</v>
      </c>
      <c r="V14" s="283" t="s">
        <v>9122</v>
      </c>
      <c r="W14" s="283" t="s">
        <v>9122</v>
      </c>
      <c r="X14" s="283" t="s">
        <v>9122</v>
      </c>
      <c r="Y14" s="283" t="s">
        <v>9122</v>
      </c>
      <c r="Z14" s="283" t="s">
        <v>9122</v>
      </c>
      <c r="AA14" s="283" t="s">
        <v>9122</v>
      </c>
      <c r="AB14" s="283" t="s">
        <v>9122</v>
      </c>
      <c r="AC14" s="283" t="s">
        <v>9122</v>
      </c>
      <c r="AD14" s="283" t="s">
        <v>9122</v>
      </c>
      <c r="AE14" s="283" t="s">
        <v>9122</v>
      </c>
      <c r="AF14" s="283" t="s">
        <v>9122</v>
      </c>
      <c r="AG14" s="283" t="s">
        <v>9122</v>
      </c>
      <c r="AH14" s="283" t="s">
        <v>9122</v>
      </c>
      <c r="AI14" s="283" t="s">
        <v>9122</v>
      </c>
      <c r="AJ14" s="283" t="s">
        <v>9122</v>
      </c>
      <c r="AK14" s="283" t="s">
        <v>9122</v>
      </c>
      <c r="AL14" s="283" t="s">
        <v>9122</v>
      </c>
      <c r="AM14" s="283" t="s">
        <v>9122</v>
      </c>
      <c r="AN14" s="283" t="s">
        <v>9122</v>
      </c>
      <c r="AO14" s="283" t="s">
        <v>9122</v>
      </c>
      <c r="AP14" s="283" t="s">
        <v>9122</v>
      </c>
      <c r="AQ14" s="283" t="s">
        <v>9122</v>
      </c>
      <c r="AR14" s="283" t="s">
        <v>9122</v>
      </c>
      <c r="AS14" s="283" t="s">
        <v>9122</v>
      </c>
      <c r="AT14" s="283" t="s">
        <v>9122</v>
      </c>
      <c r="AU14" s="283" t="s">
        <v>9122</v>
      </c>
      <c r="AV14" s="283" t="s">
        <v>9122</v>
      </c>
      <c r="AW14" s="283" t="s">
        <v>9122</v>
      </c>
      <c r="AX14" s="283" t="s">
        <v>9122</v>
      </c>
      <c r="AY14" s="283" t="s">
        <v>9122</v>
      </c>
      <c r="AZ14" s="283" t="s">
        <v>9122</v>
      </c>
      <c r="BA14" s="283" t="s">
        <v>9122</v>
      </c>
      <c r="BB14" s="283" t="s">
        <v>9122</v>
      </c>
      <c r="BC14" s="283" t="s">
        <v>9122</v>
      </c>
      <c r="BD14" s="283" t="str">
        <f>_xlfn.IFNA(VLOOKUP(C14,'INFORM Severity - hidden'!$C$5:$G$300,5,FALSE),"-")</f>
        <v>-</v>
      </c>
    </row>
    <row r="15" spans="1:56" x14ac:dyDescent="0.25">
      <c r="A15" t="s">
        <v>348</v>
      </c>
      <c r="B15" t="s">
        <v>346</v>
      </c>
      <c r="C15" t="s">
        <v>347</v>
      </c>
      <c r="D15" s="283" t="str">
        <f t="shared" si="0"/>
        <v>Increasing</v>
      </c>
      <c r="E15" s="283" t="s">
        <v>9122</v>
      </c>
      <c r="F15" s="283">
        <v>3</v>
      </c>
      <c r="G15" s="283">
        <v>3.1</v>
      </c>
      <c r="H15" s="283">
        <v>3.2</v>
      </c>
      <c r="I15" s="283">
        <v>3.2</v>
      </c>
      <c r="J15" s="283">
        <v>3.1</v>
      </c>
      <c r="K15" s="283">
        <v>3.2</v>
      </c>
      <c r="L15" s="283">
        <v>3.2</v>
      </c>
      <c r="M15" s="283">
        <v>3.2</v>
      </c>
      <c r="N15" s="283">
        <v>3.2</v>
      </c>
      <c r="O15" s="283">
        <v>3.2</v>
      </c>
      <c r="P15" s="283">
        <v>3.2</v>
      </c>
      <c r="Q15" s="283">
        <v>3.2</v>
      </c>
      <c r="R15" s="283">
        <v>3.4</v>
      </c>
      <c r="S15" s="283">
        <v>3.4</v>
      </c>
      <c r="T15" s="283">
        <v>3.4</v>
      </c>
      <c r="U15" s="283">
        <v>3.4</v>
      </c>
      <c r="V15" s="283">
        <v>3.9</v>
      </c>
      <c r="W15" s="283">
        <v>3.9</v>
      </c>
      <c r="X15" s="283">
        <v>3.9</v>
      </c>
      <c r="Y15" s="283">
        <v>3.9</v>
      </c>
      <c r="Z15" s="283">
        <v>3.8</v>
      </c>
      <c r="AA15" s="283">
        <v>3.9</v>
      </c>
      <c r="AB15" s="283">
        <v>4</v>
      </c>
      <c r="AC15" s="283">
        <v>3.9</v>
      </c>
      <c r="AD15" s="283">
        <v>3.9</v>
      </c>
      <c r="AE15" s="283">
        <v>3.9</v>
      </c>
      <c r="AF15" s="283">
        <v>4</v>
      </c>
      <c r="AG15" s="283">
        <v>4</v>
      </c>
      <c r="AH15" s="283">
        <v>4</v>
      </c>
      <c r="AI15" s="283">
        <v>4</v>
      </c>
      <c r="AJ15" s="283">
        <v>4</v>
      </c>
      <c r="AK15" s="283">
        <v>4</v>
      </c>
      <c r="AL15" s="283">
        <v>4</v>
      </c>
      <c r="AM15" s="283">
        <v>3.9</v>
      </c>
      <c r="AN15" s="283">
        <v>3.9</v>
      </c>
      <c r="AO15" s="283">
        <v>3.9</v>
      </c>
      <c r="AP15" s="283">
        <v>3.9</v>
      </c>
      <c r="AQ15" s="283">
        <v>3.9</v>
      </c>
      <c r="AR15" s="283">
        <v>3.9</v>
      </c>
      <c r="AS15" s="283">
        <v>3.9</v>
      </c>
      <c r="AT15" s="283">
        <v>3.9</v>
      </c>
      <c r="AU15" s="283">
        <v>3.9</v>
      </c>
      <c r="AV15" s="283">
        <v>3.9</v>
      </c>
      <c r="AW15" s="283">
        <v>3.7</v>
      </c>
      <c r="AX15" s="283">
        <v>3.8</v>
      </c>
      <c r="AY15" s="283">
        <v>3.8</v>
      </c>
      <c r="AZ15" s="283">
        <v>3.7</v>
      </c>
      <c r="BA15" s="283">
        <v>3.7</v>
      </c>
      <c r="BB15" s="283">
        <v>4</v>
      </c>
      <c r="BC15" s="283">
        <v>4</v>
      </c>
      <c r="BD15" s="283">
        <f>_xlfn.IFNA(VLOOKUP(C15,'INFORM Severity - hidden'!$C$5:$G$300,5,FALSE),"-")</f>
        <v>4</v>
      </c>
    </row>
    <row r="16" spans="1:56" x14ac:dyDescent="0.25">
      <c r="C16" t="s">
        <v>9129</v>
      </c>
      <c r="D16" s="283" t="str">
        <f t="shared" si="0"/>
        <v>-</v>
      </c>
      <c r="E16" s="283" t="s">
        <v>9122</v>
      </c>
      <c r="F16" s="283" t="s">
        <v>9122</v>
      </c>
      <c r="G16" s="283" t="s">
        <v>9122</v>
      </c>
      <c r="H16" s="283" t="s">
        <v>9122</v>
      </c>
      <c r="I16" s="283" t="s">
        <v>9122</v>
      </c>
      <c r="J16" s="283" t="s">
        <v>9122</v>
      </c>
      <c r="K16" s="283" t="s">
        <v>9122</v>
      </c>
      <c r="L16" s="283" t="s">
        <v>9122</v>
      </c>
      <c r="M16" s="283" t="s">
        <v>9122</v>
      </c>
      <c r="N16" s="283" t="s">
        <v>9122</v>
      </c>
      <c r="O16" s="283" t="s">
        <v>9122</v>
      </c>
      <c r="P16" s="283" t="s">
        <v>9122</v>
      </c>
      <c r="Q16" s="283" t="s">
        <v>9122</v>
      </c>
      <c r="R16" s="283" t="s">
        <v>9122</v>
      </c>
      <c r="S16" s="283" t="s">
        <v>9122</v>
      </c>
      <c r="T16" s="283" t="s">
        <v>9122</v>
      </c>
      <c r="U16" s="283" t="s">
        <v>9122</v>
      </c>
      <c r="V16" s="283" t="s">
        <v>9122</v>
      </c>
      <c r="W16" s="283" t="s">
        <v>9122</v>
      </c>
      <c r="X16" s="283" t="s">
        <v>9122</v>
      </c>
      <c r="Y16" s="283">
        <v>2.4</v>
      </c>
      <c r="Z16" s="283">
        <v>2.2999999999999998</v>
      </c>
      <c r="AA16" s="283">
        <v>2.4</v>
      </c>
      <c r="AB16" s="283">
        <v>2.4</v>
      </c>
      <c r="AC16" s="283">
        <v>2.4</v>
      </c>
      <c r="AD16" s="283" t="s">
        <v>9122</v>
      </c>
      <c r="AE16" s="283" t="s">
        <v>9122</v>
      </c>
      <c r="AF16" s="283" t="s">
        <v>9122</v>
      </c>
      <c r="AG16" s="283" t="s">
        <v>9122</v>
      </c>
      <c r="AH16" s="283" t="s">
        <v>9122</v>
      </c>
      <c r="AI16" s="283" t="s">
        <v>9122</v>
      </c>
      <c r="AJ16" s="283" t="s">
        <v>9122</v>
      </c>
      <c r="AK16" s="283" t="s">
        <v>9122</v>
      </c>
      <c r="AL16" s="283" t="s">
        <v>9122</v>
      </c>
      <c r="AM16" s="283" t="s">
        <v>9122</v>
      </c>
      <c r="AN16" s="283" t="s">
        <v>9122</v>
      </c>
      <c r="AO16" s="283" t="s">
        <v>9122</v>
      </c>
      <c r="AP16" s="283" t="s">
        <v>9122</v>
      </c>
      <c r="AQ16" s="283" t="s">
        <v>9122</v>
      </c>
      <c r="AR16" s="283" t="s">
        <v>9122</v>
      </c>
      <c r="AS16" s="283" t="s">
        <v>9122</v>
      </c>
      <c r="AT16" s="283" t="s">
        <v>9122</v>
      </c>
      <c r="AU16" s="283" t="s">
        <v>9122</v>
      </c>
      <c r="AV16" s="283" t="s">
        <v>9122</v>
      </c>
      <c r="AW16" s="283" t="s">
        <v>9122</v>
      </c>
      <c r="AX16" s="283" t="s">
        <v>9122</v>
      </c>
      <c r="AY16" s="283" t="s">
        <v>9122</v>
      </c>
      <c r="AZ16" s="283" t="s">
        <v>9122</v>
      </c>
      <c r="BA16" s="283" t="s">
        <v>9122</v>
      </c>
      <c r="BB16" s="283" t="s">
        <v>9122</v>
      </c>
      <c r="BC16" s="283" t="s">
        <v>9122</v>
      </c>
      <c r="BD16" s="283" t="str">
        <f>_xlfn.IFNA(VLOOKUP(C16,'INFORM Severity - hidden'!$C$5:$G$300,5,FALSE),"-")</f>
        <v>-</v>
      </c>
    </row>
    <row r="17" spans="1:56" x14ac:dyDescent="0.25">
      <c r="C17" t="s">
        <v>9130</v>
      </c>
      <c r="D17" s="283" t="str">
        <f t="shared" si="0"/>
        <v>-</v>
      </c>
      <c r="E17" s="283" t="s">
        <v>9122</v>
      </c>
      <c r="F17" s="283" t="s">
        <v>9122</v>
      </c>
      <c r="G17" s="283" t="s">
        <v>9122</v>
      </c>
      <c r="H17" s="283" t="s">
        <v>9122</v>
      </c>
      <c r="I17" s="283" t="s">
        <v>9122</v>
      </c>
      <c r="J17" s="283" t="s">
        <v>9122</v>
      </c>
      <c r="K17" s="283" t="s">
        <v>9122</v>
      </c>
      <c r="L17" s="283" t="s">
        <v>9122</v>
      </c>
      <c r="M17" s="283" t="s">
        <v>9122</v>
      </c>
      <c r="N17" s="283" t="s">
        <v>9122</v>
      </c>
      <c r="O17" s="283" t="s">
        <v>9122</v>
      </c>
      <c r="P17" s="283" t="s">
        <v>9122</v>
      </c>
      <c r="Q17" s="283" t="s">
        <v>9122</v>
      </c>
      <c r="R17" s="283" t="s">
        <v>9122</v>
      </c>
      <c r="S17" s="283" t="s">
        <v>9122</v>
      </c>
      <c r="T17" s="283" t="s">
        <v>9122</v>
      </c>
      <c r="U17" s="283" t="s">
        <v>9122</v>
      </c>
      <c r="V17" s="283" t="s">
        <v>9122</v>
      </c>
      <c r="W17" s="283" t="s">
        <v>9122</v>
      </c>
      <c r="X17" s="283" t="s">
        <v>9122</v>
      </c>
      <c r="Y17" s="283" t="s">
        <v>9122</v>
      </c>
      <c r="Z17" s="283" t="s">
        <v>9122</v>
      </c>
      <c r="AA17" s="283">
        <v>3.9</v>
      </c>
      <c r="AB17" s="283">
        <v>3.9</v>
      </c>
      <c r="AC17" s="283">
        <v>3.8</v>
      </c>
      <c r="AD17" s="283" t="s">
        <v>9122</v>
      </c>
      <c r="AE17" s="283" t="s">
        <v>9122</v>
      </c>
      <c r="AF17" s="283" t="s">
        <v>9122</v>
      </c>
      <c r="AG17" s="283" t="s">
        <v>9122</v>
      </c>
      <c r="AH17" s="283" t="s">
        <v>9122</v>
      </c>
      <c r="AI17" s="283" t="s">
        <v>9122</v>
      </c>
      <c r="AJ17" s="283" t="s">
        <v>9122</v>
      </c>
      <c r="AK17" s="283" t="s">
        <v>9122</v>
      </c>
      <c r="AL17" s="283" t="s">
        <v>9122</v>
      </c>
      <c r="AM17" s="283" t="s">
        <v>9122</v>
      </c>
      <c r="AN17" s="283" t="s">
        <v>9122</v>
      </c>
      <c r="AO17" s="283" t="s">
        <v>9122</v>
      </c>
      <c r="AP17" s="283" t="s">
        <v>9122</v>
      </c>
      <c r="AQ17" s="283" t="s">
        <v>9122</v>
      </c>
      <c r="AR17" s="283" t="s">
        <v>9122</v>
      </c>
      <c r="AS17" s="283" t="s">
        <v>9122</v>
      </c>
      <c r="AT17" s="283" t="s">
        <v>9122</v>
      </c>
      <c r="AU17" s="283" t="s">
        <v>9122</v>
      </c>
      <c r="AV17" s="283" t="s">
        <v>9122</v>
      </c>
      <c r="AW17" s="283" t="s">
        <v>9122</v>
      </c>
      <c r="AX17" s="283" t="s">
        <v>9122</v>
      </c>
      <c r="AY17" s="283" t="s">
        <v>9122</v>
      </c>
      <c r="AZ17" s="283" t="s">
        <v>9122</v>
      </c>
      <c r="BA17" s="283" t="s">
        <v>9122</v>
      </c>
      <c r="BB17" s="283" t="s">
        <v>9122</v>
      </c>
      <c r="BC17" s="283" t="s">
        <v>9122</v>
      </c>
      <c r="BD17" s="283" t="str">
        <f>_xlfn.IFNA(VLOOKUP(C17,'INFORM Severity - hidden'!$C$5:$G$300,5,FALSE),"-")</f>
        <v>-</v>
      </c>
    </row>
    <row r="18" spans="1:56" x14ac:dyDescent="0.25">
      <c r="C18" t="s">
        <v>9131</v>
      </c>
      <c r="D18" s="283" t="str">
        <f t="shared" si="0"/>
        <v>-</v>
      </c>
      <c r="E18" s="283" t="s">
        <v>9122</v>
      </c>
      <c r="F18" s="283" t="s">
        <v>9122</v>
      </c>
      <c r="G18" s="283" t="s">
        <v>9122</v>
      </c>
      <c r="H18" s="283" t="s">
        <v>9122</v>
      </c>
      <c r="I18" s="283" t="s">
        <v>9122</v>
      </c>
      <c r="J18" s="283" t="s">
        <v>9122</v>
      </c>
      <c r="K18" s="283" t="s">
        <v>9122</v>
      </c>
      <c r="L18" s="283" t="s">
        <v>9122</v>
      </c>
      <c r="M18" s="283" t="s">
        <v>9122</v>
      </c>
      <c r="N18" s="283" t="s">
        <v>9122</v>
      </c>
      <c r="O18" s="283" t="s">
        <v>9122</v>
      </c>
      <c r="P18" s="283" t="s">
        <v>9122</v>
      </c>
      <c r="Q18" s="283" t="s">
        <v>9122</v>
      </c>
      <c r="R18" s="283" t="s">
        <v>9122</v>
      </c>
      <c r="S18" s="283" t="s">
        <v>9122</v>
      </c>
      <c r="T18" s="283" t="s">
        <v>9122</v>
      </c>
      <c r="U18" s="283" t="s">
        <v>9122</v>
      </c>
      <c r="V18" s="283">
        <v>2.9</v>
      </c>
      <c r="W18" s="283">
        <v>3.2</v>
      </c>
      <c r="X18" s="283">
        <v>3.2</v>
      </c>
      <c r="Y18" s="283">
        <v>3.2</v>
      </c>
      <c r="Z18" s="283">
        <v>2.9</v>
      </c>
      <c r="AA18" s="283">
        <v>2.9</v>
      </c>
      <c r="AB18" s="283">
        <v>2.9</v>
      </c>
      <c r="AC18" s="283" t="s">
        <v>9122</v>
      </c>
      <c r="AD18" s="283" t="s">
        <v>9122</v>
      </c>
      <c r="AE18" s="283" t="s">
        <v>9122</v>
      </c>
      <c r="AF18" s="283" t="s">
        <v>9122</v>
      </c>
      <c r="AG18" s="283" t="s">
        <v>9122</v>
      </c>
      <c r="AH18" s="283" t="s">
        <v>9122</v>
      </c>
      <c r="AI18" s="283" t="s">
        <v>9122</v>
      </c>
      <c r="AJ18" s="283" t="s">
        <v>9122</v>
      </c>
      <c r="AK18" s="283" t="s">
        <v>9122</v>
      </c>
      <c r="AL18" s="283" t="s">
        <v>9122</v>
      </c>
      <c r="AM18" s="283" t="s">
        <v>9122</v>
      </c>
      <c r="AN18" s="283" t="s">
        <v>9122</v>
      </c>
      <c r="AO18" s="283" t="s">
        <v>9122</v>
      </c>
      <c r="AP18" s="283" t="s">
        <v>9122</v>
      </c>
      <c r="AQ18" s="283" t="s">
        <v>9122</v>
      </c>
      <c r="AR18" s="283" t="s">
        <v>9122</v>
      </c>
      <c r="AS18" s="283" t="s">
        <v>9122</v>
      </c>
      <c r="AT18" s="283">
        <v>3.4</v>
      </c>
      <c r="AU18" s="283">
        <v>3.4</v>
      </c>
      <c r="AV18" s="283">
        <v>3.4</v>
      </c>
      <c r="AW18" s="283">
        <v>3.4</v>
      </c>
      <c r="AX18" s="283">
        <v>3.4</v>
      </c>
      <c r="AY18" s="283">
        <v>3.4</v>
      </c>
      <c r="AZ18" s="283">
        <v>3.4</v>
      </c>
      <c r="BA18" s="283" t="s">
        <v>9122</v>
      </c>
      <c r="BB18" s="283" t="s">
        <v>9122</v>
      </c>
      <c r="BC18" s="283" t="s">
        <v>9122</v>
      </c>
      <c r="BD18" s="283" t="str">
        <f>_xlfn.IFNA(VLOOKUP(C18,'INFORM Severity - hidden'!$C$5:$G$300,5,FALSE),"-")</f>
        <v>-</v>
      </c>
    </row>
    <row r="19" spans="1:56" x14ac:dyDescent="0.25">
      <c r="A19" t="s">
        <v>119</v>
      </c>
      <c r="B19" t="s">
        <v>117</v>
      </c>
      <c r="C19" t="s">
        <v>118</v>
      </c>
      <c r="D19" s="283" t="str">
        <f t="shared" si="0"/>
        <v>Stable</v>
      </c>
      <c r="E19" s="283" t="s">
        <v>9122</v>
      </c>
      <c r="F19" s="283">
        <v>3.3</v>
      </c>
      <c r="G19" s="283">
        <v>3.3</v>
      </c>
      <c r="H19" s="283">
        <v>3.1</v>
      </c>
      <c r="I19" s="283">
        <v>3.1</v>
      </c>
      <c r="J19" s="283">
        <v>3.1</v>
      </c>
      <c r="K19" s="283">
        <v>3.1</v>
      </c>
      <c r="L19" s="283">
        <v>3.1</v>
      </c>
      <c r="M19" s="283">
        <v>3.1</v>
      </c>
      <c r="N19" s="283">
        <v>3.2</v>
      </c>
      <c r="O19" s="283">
        <v>3.2</v>
      </c>
      <c r="P19" s="283">
        <v>3.2</v>
      </c>
      <c r="Q19" s="283">
        <v>3.2</v>
      </c>
      <c r="R19" s="283">
        <v>3.2</v>
      </c>
      <c r="S19" s="283">
        <v>3.1</v>
      </c>
      <c r="T19" s="283">
        <v>3.1</v>
      </c>
      <c r="U19" s="283">
        <v>3.2</v>
      </c>
      <c r="V19" s="283">
        <v>3.3</v>
      </c>
      <c r="W19" s="283">
        <v>3.3</v>
      </c>
      <c r="X19" s="283">
        <v>3.3</v>
      </c>
      <c r="Y19" s="283">
        <v>3.3</v>
      </c>
      <c r="Z19" s="283">
        <v>3.3</v>
      </c>
      <c r="AA19" s="283">
        <v>3.3</v>
      </c>
      <c r="AB19" s="283">
        <v>3.3</v>
      </c>
      <c r="AC19" s="283">
        <v>3.2</v>
      </c>
      <c r="AD19" s="283">
        <v>3.2</v>
      </c>
      <c r="AE19" s="283">
        <v>3.2</v>
      </c>
      <c r="AF19" s="283">
        <v>3.2</v>
      </c>
      <c r="AG19" s="283">
        <v>3.2</v>
      </c>
      <c r="AH19" s="283">
        <v>3.2</v>
      </c>
      <c r="AI19" s="283">
        <v>3.2</v>
      </c>
      <c r="AJ19" s="283">
        <v>3.2</v>
      </c>
      <c r="AK19" s="283">
        <v>3.1</v>
      </c>
      <c r="AL19" s="283">
        <v>3.1</v>
      </c>
      <c r="AM19" s="283">
        <v>3.2</v>
      </c>
      <c r="AN19" s="283">
        <v>3.2</v>
      </c>
      <c r="AO19" s="283">
        <v>3.2</v>
      </c>
      <c r="AP19" s="283">
        <v>3.2</v>
      </c>
      <c r="AQ19" s="283">
        <v>3.2</v>
      </c>
      <c r="AR19" s="283">
        <v>3.2</v>
      </c>
      <c r="AS19" s="283">
        <v>3</v>
      </c>
      <c r="AT19" s="283">
        <v>3</v>
      </c>
      <c r="AU19" s="283">
        <v>3.1</v>
      </c>
      <c r="AV19" s="283">
        <v>3</v>
      </c>
      <c r="AW19" s="283">
        <v>3.1</v>
      </c>
      <c r="AX19" s="283">
        <v>3</v>
      </c>
      <c r="AY19" s="283">
        <v>3</v>
      </c>
      <c r="AZ19" s="283">
        <v>3</v>
      </c>
      <c r="BA19" s="283">
        <v>3</v>
      </c>
      <c r="BB19" s="283">
        <v>3</v>
      </c>
      <c r="BC19" s="283">
        <v>3</v>
      </c>
      <c r="BD19" s="283">
        <f>_xlfn.IFNA(VLOOKUP(C19,'INFORM Severity - hidden'!$C$5:$G$300,5,FALSE),"-")</f>
        <v>3</v>
      </c>
    </row>
    <row r="20" spans="1:56" x14ac:dyDescent="0.25">
      <c r="C20" t="s">
        <v>9132</v>
      </c>
      <c r="D20" s="283" t="str">
        <f t="shared" si="0"/>
        <v>-</v>
      </c>
      <c r="E20" s="283" t="s">
        <v>9122</v>
      </c>
      <c r="F20" s="283" t="s">
        <v>9122</v>
      </c>
      <c r="G20" s="283" t="s">
        <v>9122</v>
      </c>
      <c r="H20" s="283" t="s">
        <v>9122</v>
      </c>
      <c r="I20" s="283" t="s">
        <v>9122</v>
      </c>
      <c r="J20" s="283" t="s">
        <v>9122</v>
      </c>
      <c r="K20" s="283" t="s">
        <v>9122</v>
      </c>
      <c r="L20" s="283">
        <v>3.1</v>
      </c>
      <c r="M20" s="283">
        <v>3.1</v>
      </c>
      <c r="N20" s="283">
        <v>3.2</v>
      </c>
      <c r="O20" s="283">
        <v>3.2</v>
      </c>
      <c r="P20" s="283">
        <v>3.2</v>
      </c>
      <c r="Q20" s="283">
        <v>3.2</v>
      </c>
      <c r="R20" s="283">
        <v>3.2</v>
      </c>
      <c r="S20" s="283">
        <v>3.2</v>
      </c>
      <c r="T20" s="283">
        <v>3.2</v>
      </c>
      <c r="U20" s="283">
        <v>3.2</v>
      </c>
      <c r="V20" s="283">
        <v>3.1</v>
      </c>
      <c r="W20" s="283">
        <v>3.3</v>
      </c>
      <c r="X20" s="283">
        <v>3.3</v>
      </c>
      <c r="Y20" s="283">
        <v>3.3</v>
      </c>
      <c r="Z20" s="283">
        <v>3.3</v>
      </c>
      <c r="AA20" s="283" t="s">
        <v>9122</v>
      </c>
      <c r="AB20" s="283" t="s">
        <v>9122</v>
      </c>
      <c r="AC20" s="283" t="s">
        <v>9122</v>
      </c>
      <c r="AD20" s="283" t="s">
        <v>9122</v>
      </c>
      <c r="AE20" s="283" t="s">
        <v>9122</v>
      </c>
      <c r="AF20" s="283" t="s">
        <v>9122</v>
      </c>
      <c r="AG20" s="283" t="s">
        <v>9122</v>
      </c>
      <c r="AH20" s="283" t="s">
        <v>9122</v>
      </c>
      <c r="AI20" s="283" t="s">
        <v>9122</v>
      </c>
      <c r="AJ20" s="283" t="s">
        <v>9122</v>
      </c>
      <c r="AK20" s="283" t="s">
        <v>9122</v>
      </c>
      <c r="AL20" s="283" t="s">
        <v>9122</v>
      </c>
      <c r="AM20" s="283" t="s">
        <v>9122</v>
      </c>
      <c r="AN20" s="283" t="s">
        <v>9122</v>
      </c>
      <c r="AO20" s="283" t="s">
        <v>9122</v>
      </c>
      <c r="AP20" s="283" t="s">
        <v>9122</v>
      </c>
      <c r="AQ20" s="283" t="s">
        <v>9122</v>
      </c>
      <c r="AR20" s="283" t="s">
        <v>9122</v>
      </c>
      <c r="AS20" s="283" t="s">
        <v>9122</v>
      </c>
      <c r="AT20" s="283" t="s">
        <v>9122</v>
      </c>
      <c r="AU20" s="283" t="s">
        <v>9122</v>
      </c>
      <c r="AV20" s="283" t="s">
        <v>9122</v>
      </c>
      <c r="AW20" s="283" t="s">
        <v>9122</v>
      </c>
      <c r="AX20" s="283" t="s">
        <v>9122</v>
      </c>
      <c r="AY20" s="283" t="s">
        <v>9122</v>
      </c>
      <c r="AZ20" s="283" t="s">
        <v>9122</v>
      </c>
      <c r="BA20" s="283" t="s">
        <v>9122</v>
      </c>
      <c r="BB20" s="283" t="s">
        <v>9122</v>
      </c>
      <c r="BC20" s="283" t="s">
        <v>9122</v>
      </c>
      <c r="BD20" s="283" t="str">
        <f>_xlfn.IFNA(VLOOKUP(C20,'INFORM Severity - hidden'!$C$5:$G$300,5,FALSE),"-")</f>
        <v>-</v>
      </c>
    </row>
    <row r="21" spans="1:56" x14ac:dyDescent="0.25">
      <c r="C21" t="s">
        <v>9133</v>
      </c>
      <c r="D21" s="283" t="str">
        <f t="shared" si="0"/>
        <v>-</v>
      </c>
      <c r="E21" s="283" t="s">
        <v>9122</v>
      </c>
      <c r="F21" s="283" t="s">
        <v>9122</v>
      </c>
      <c r="G21" s="283" t="s">
        <v>9122</v>
      </c>
      <c r="H21" s="283" t="s">
        <v>9122</v>
      </c>
      <c r="I21" s="283" t="s">
        <v>9122</v>
      </c>
      <c r="J21" s="283" t="s">
        <v>9122</v>
      </c>
      <c r="K21" s="283" t="s">
        <v>9122</v>
      </c>
      <c r="L21" s="283" t="s">
        <v>9122</v>
      </c>
      <c r="M21" s="283" t="s">
        <v>9122</v>
      </c>
      <c r="N21" s="283" t="s">
        <v>9122</v>
      </c>
      <c r="O21" s="283" t="s">
        <v>9122</v>
      </c>
      <c r="P21" s="283" t="s">
        <v>9122</v>
      </c>
      <c r="Q21" s="283" t="s">
        <v>9122</v>
      </c>
      <c r="R21" s="283" t="s">
        <v>9122</v>
      </c>
      <c r="S21" s="283" t="s">
        <v>9122</v>
      </c>
      <c r="T21" s="283" t="s">
        <v>9122</v>
      </c>
      <c r="U21" s="283" t="s">
        <v>9122</v>
      </c>
      <c r="V21" s="283">
        <v>2.4</v>
      </c>
      <c r="W21" s="283">
        <v>2.5</v>
      </c>
      <c r="X21" s="283">
        <v>2.5</v>
      </c>
      <c r="Y21" s="283">
        <v>2.5</v>
      </c>
      <c r="Z21" s="283">
        <v>2.5</v>
      </c>
      <c r="AA21" s="283">
        <v>2.6</v>
      </c>
      <c r="AB21" s="283">
        <v>2.6</v>
      </c>
      <c r="AC21" s="283" t="s">
        <v>9122</v>
      </c>
      <c r="AD21" s="283" t="s">
        <v>9122</v>
      </c>
      <c r="AE21" s="283" t="s">
        <v>9122</v>
      </c>
      <c r="AF21" s="283" t="s">
        <v>9122</v>
      </c>
      <c r="AG21" s="283" t="s">
        <v>9122</v>
      </c>
      <c r="AH21" s="283" t="s">
        <v>9122</v>
      </c>
      <c r="AI21" s="283" t="s">
        <v>9122</v>
      </c>
      <c r="AJ21" s="283" t="s">
        <v>9122</v>
      </c>
      <c r="AK21" s="283" t="s">
        <v>9122</v>
      </c>
      <c r="AL21" s="283" t="s">
        <v>9122</v>
      </c>
      <c r="AM21" s="283" t="s">
        <v>9122</v>
      </c>
      <c r="AN21" s="283" t="s">
        <v>9122</v>
      </c>
      <c r="AO21" s="283" t="s">
        <v>9122</v>
      </c>
      <c r="AP21" s="283" t="s">
        <v>9122</v>
      </c>
      <c r="AQ21" s="283" t="s">
        <v>9122</v>
      </c>
      <c r="AR21" s="283" t="s">
        <v>9122</v>
      </c>
      <c r="AS21" s="283" t="s">
        <v>9122</v>
      </c>
      <c r="AT21" s="283" t="s">
        <v>9122</v>
      </c>
      <c r="AU21" s="283" t="s">
        <v>9122</v>
      </c>
      <c r="AV21" s="283" t="s">
        <v>9122</v>
      </c>
      <c r="AW21" s="283" t="s">
        <v>9122</v>
      </c>
      <c r="AX21" s="283" t="s">
        <v>9122</v>
      </c>
      <c r="AY21" s="283" t="s">
        <v>9122</v>
      </c>
      <c r="AZ21" s="283" t="s">
        <v>9122</v>
      </c>
      <c r="BA21" s="283" t="s">
        <v>9122</v>
      </c>
      <c r="BB21" s="283" t="s">
        <v>9122</v>
      </c>
      <c r="BC21" s="283" t="s">
        <v>9122</v>
      </c>
      <c r="BD21" s="283" t="str">
        <f>_xlfn.IFNA(VLOOKUP(C21,'INFORM Severity - hidden'!$C$5:$G$300,5,FALSE),"-")</f>
        <v>-</v>
      </c>
    </row>
    <row r="22" spans="1:56" x14ac:dyDescent="0.25">
      <c r="C22" t="s">
        <v>9134</v>
      </c>
      <c r="D22" s="283" t="str">
        <f t="shared" si="0"/>
        <v>-</v>
      </c>
      <c r="E22" s="283" t="s">
        <v>9122</v>
      </c>
      <c r="F22" s="283" t="s">
        <v>9122</v>
      </c>
      <c r="G22" s="283" t="s">
        <v>9122</v>
      </c>
      <c r="H22" s="283" t="s">
        <v>9122</v>
      </c>
      <c r="I22" s="283" t="s">
        <v>9122</v>
      </c>
      <c r="J22" s="283" t="s">
        <v>9122</v>
      </c>
      <c r="K22" s="283" t="s">
        <v>9122</v>
      </c>
      <c r="L22" s="283" t="s">
        <v>9122</v>
      </c>
      <c r="M22" s="283" t="s">
        <v>9122</v>
      </c>
      <c r="N22" s="283" t="s">
        <v>9122</v>
      </c>
      <c r="O22" s="283" t="s">
        <v>9122</v>
      </c>
      <c r="P22" s="283" t="s">
        <v>9122</v>
      </c>
      <c r="Q22" s="283" t="s">
        <v>9122</v>
      </c>
      <c r="R22" s="283" t="s">
        <v>9122</v>
      </c>
      <c r="S22" s="283" t="s">
        <v>9122</v>
      </c>
      <c r="T22" s="283" t="s">
        <v>9122</v>
      </c>
      <c r="U22" s="283" t="s">
        <v>9122</v>
      </c>
      <c r="V22" s="283" t="s">
        <v>9122</v>
      </c>
      <c r="W22" s="283" t="s">
        <v>9122</v>
      </c>
      <c r="X22" s="283" t="s">
        <v>9122</v>
      </c>
      <c r="Y22" s="283">
        <v>2.1</v>
      </c>
      <c r="Z22" s="283">
        <v>2.1</v>
      </c>
      <c r="AA22" s="283">
        <v>2.4</v>
      </c>
      <c r="AB22" s="283" t="s">
        <v>9122</v>
      </c>
      <c r="AC22" s="283" t="s">
        <v>9122</v>
      </c>
      <c r="AD22" s="283" t="s">
        <v>9122</v>
      </c>
      <c r="AE22" s="283" t="s">
        <v>9122</v>
      </c>
      <c r="AF22" s="283" t="s">
        <v>9122</v>
      </c>
      <c r="AG22" s="283" t="s">
        <v>9122</v>
      </c>
      <c r="AH22" s="283" t="s">
        <v>9122</v>
      </c>
      <c r="AI22" s="283" t="s">
        <v>9122</v>
      </c>
      <c r="AJ22" s="283" t="s">
        <v>9122</v>
      </c>
      <c r="AK22" s="283" t="s">
        <v>9122</v>
      </c>
      <c r="AL22" s="283" t="s">
        <v>9122</v>
      </c>
      <c r="AM22" s="283" t="s">
        <v>9122</v>
      </c>
      <c r="AN22" s="283" t="s">
        <v>9122</v>
      </c>
      <c r="AO22" s="283" t="s">
        <v>9122</v>
      </c>
      <c r="AP22" s="283" t="s">
        <v>9122</v>
      </c>
      <c r="AQ22" s="283" t="s">
        <v>9122</v>
      </c>
      <c r="AR22" s="283" t="s">
        <v>9122</v>
      </c>
      <c r="AS22" s="283" t="s">
        <v>9122</v>
      </c>
      <c r="AT22" s="283" t="s">
        <v>9122</v>
      </c>
      <c r="AU22" s="283" t="s">
        <v>9122</v>
      </c>
      <c r="AV22" s="283" t="s">
        <v>9122</v>
      </c>
      <c r="AW22" s="283" t="s">
        <v>9122</v>
      </c>
      <c r="AX22" s="283" t="s">
        <v>9122</v>
      </c>
      <c r="AY22" s="283" t="s">
        <v>9122</v>
      </c>
      <c r="AZ22" s="283" t="s">
        <v>9122</v>
      </c>
      <c r="BA22" s="283" t="s">
        <v>9122</v>
      </c>
      <c r="BB22" s="283" t="s">
        <v>9122</v>
      </c>
      <c r="BC22" s="283" t="s">
        <v>9122</v>
      </c>
      <c r="BD22" s="283" t="str">
        <f>_xlfn.IFNA(VLOOKUP(C22,'INFORM Severity - hidden'!$C$5:$G$300,5,FALSE),"-")</f>
        <v>-</v>
      </c>
    </row>
    <row r="23" spans="1:56" x14ac:dyDescent="0.25">
      <c r="C23" t="s">
        <v>9135</v>
      </c>
      <c r="D23" s="283" t="str">
        <f t="shared" si="0"/>
        <v>-</v>
      </c>
      <c r="E23" s="283" t="s">
        <v>9122</v>
      </c>
      <c r="F23" s="283" t="s">
        <v>9122</v>
      </c>
      <c r="G23" s="283" t="s">
        <v>9122</v>
      </c>
      <c r="H23" s="283" t="s">
        <v>9122</v>
      </c>
      <c r="I23" s="283" t="s">
        <v>9122</v>
      </c>
      <c r="J23" s="283" t="s">
        <v>9122</v>
      </c>
      <c r="K23" s="283" t="s">
        <v>9122</v>
      </c>
      <c r="L23" s="283" t="s">
        <v>9122</v>
      </c>
      <c r="M23" s="283" t="s">
        <v>9122</v>
      </c>
      <c r="N23" s="283" t="s">
        <v>9122</v>
      </c>
      <c r="O23" s="283" t="s">
        <v>9122</v>
      </c>
      <c r="P23" s="283" t="s">
        <v>9122</v>
      </c>
      <c r="Q23" s="283" t="s">
        <v>9122</v>
      </c>
      <c r="R23" s="283" t="s">
        <v>9122</v>
      </c>
      <c r="S23" s="283" t="s">
        <v>9122</v>
      </c>
      <c r="T23" s="283" t="s">
        <v>9122</v>
      </c>
      <c r="U23" s="283" t="s">
        <v>9122</v>
      </c>
      <c r="V23" s="283" t="s">
        <v>9122</v>
      </c>
      <c r="W23" s="283" t="s">
        <v>9122</v>
      </c>
      <c r="X23" s="283" t="s">
        <v>9122</v>
      </c>
      <c r="Y23" s="283" t="s">
        <v>9122</v>
      </c>
      <c r="Z23" s="283" t="s">
        <v>9122</v>
      </c>
      <c r="AA23" s="283" t="s">
        <v>9122</v>
      </c>
      <c r="AB23" s="283" t="s">
        <v>9122</v>
      </c>
      <c r="AC23" s="283" t="s">
        <v>9122</v>
      </c>
      <c r="AD23" s="283" t="s">
        <v>9122</v>
      </c>
      <c r="AE23" s="283" t="s">
        <v>9122</v>
      </c>
      <c r="AF23" s="283" t="s">
        <v>9122</v>
      </c>
      <c r="AG23" s="283" t="s">
        <v>9122</v>
      </c>
      <c r="AH23" s="283" t="s">
        <v>9122</v>
      </c>
      <c r="AI23" s="283" t="s">
        <v>9122</v>
      </c>
      <c r="AJ23" s="283" t="s">
        <v>9122</v>
      </c>
      <c r="AK23" s="283" t="s">
        <v>9122</v>
      </c>
      <c r="AL23" s="283" t="s">
        <v>9122</v>
      </c>
      <c r="AM23" s="283" t="s">
        <v>9122</v>
      </c>
      <c r="AN23" s="283" t="s">
        <v>9122</v>
      </c>
      <c r="AO23" s="283" t="s">
        <v>9122</v>
      </c>
      <c r="AP23" s="283" t="s">
        <v>9122</v>
      </c>
      <c r="AQ23" s="283" t="s">
        <v>9122</v>
      </c>
      <c r="AR23" s="283" t="s">
        <v>9122</v>
      </c>
      <c r="AS23" s="283" t="s">
        <v>9122</v>
      </c>
      <c r="AT23" s="283">
        <v>3.1</v>
      </c>
      <c r="AU23" s="283">
        <v>3</v>
      </c>
      <c r="AV23" s="283">
        <v>3</v>
      </c>
      <c r="AW23" s="283">
        <v>3</v>
      </c>
      <c r="AX23" s="283">
        <v>3</v>
      </c>
      <c r="AY23" s="283">
        <v>3</v>
      </c>
      <c r="AZ23" s="283">
        <v>3</v>
      </c>
      <c r="BA23" s="283" t="s">
        <v>9122</v>
      </c>
      <c r="BB23" s="283" t="s">
        <v>9122</v>
      </c>
      <c r="BC23" s="283" t="s">
        <v>9122</v>
      </c>
      <c r="BD23" s="283" t="str">
        <f>_xlfn.IFNA(VLOOKUP(C23,'INFORM Severity - hidden'!$C$5:$G$300,5,FALSE),"-")</f>
        <v>-</v>
      </c>
    </row>
    <row r="24" spans="1:56" x14ac:dyDescent="0.25">
      <c r="C24" t="s">
        <v>9136</v>
      </c>
      <c r="D24" s="283" t="str">
        <f t="shared" si="0"/>
        <v>-</v>
      </c>
      <c r="E24" s="283" t="s">
        <v>9122</v>
      </c>
      <c r="F24" s="283" t="s">
        <v>9122</v>
      </c>
      <c r="G24" s="283" t="s">
        <v>9122</v>
      </c>
      <c r="H24" s="283" t="s">
        <v>9122</v>
      </c>
      <c r="I24" s="283" t="s">
        <v>9122</v>
      </c>
      <c r="J24" s="283" t="s">
        <v>9122</v>
      </c>
      <c r="K24" s="283" t="s">
        <v>9122</v>
      </c>
      <c r="L24" s="283" t="s">
        <v>9122</v>
      </c>
      <c r="M24" s="283" t="s">
        <v>9122</v>
      </c>
      <c r="N24" s="283">
        <v>1.7</v>
      </c>
      <c r="O24" s="283">
        <v>1.7</v>
      </c>
      <c r="P24" s="283">
        <v>1.7</v>
      </c>
      <c r="Q24" s="283">
        <v>1.7</v>
      </c>
      <c r="R24" s="283">
        <v>1.7</v>
      </c>
      <c r="S24" s="283" t="s">
        <v>9122</v>
      </c>
      <c r="T24" s="283" t="s">
        <v>9122</v>
      </c>
      <c r="U24" s="283" t="s">
        <v>9122</v>
      </c>
      <c r="V24" s="283" t="s">
        <v>9122</v>
      </c>
      <c r="W24" s="283" t="s">
        <v>9122</v>
      </c>
      <c r="X24" s="283" t="s">
        <v>9122</v>
      </c>
      <c r="Y24" s="283" t="s">
        <v>9122</v>
      </c>
      <c r="Z24" s="283" t="s">
        <v>9122</v>
      </c>
      <c r="AA24" s="283" t="s">
        <v>9122</v>
      </c>
      <c r="AB24" s="283" t="s">
        <v>9122</v>
      </c>
      <c r="AC24" s="283" t="s">
        <v>9122</v>
      </c>
      <c r="AD24" s="283" t="s">
        <v>9122</v>
      </c>
      <c r="AE24" s="283" t="s">
        <v>9122</v>
      </c>
      <c r="AF24" s="283" t="s">
        <v>9122</v>
      </c>
      <c r="AG24" s="283" t="s">
        <v>9122</v>
      </c>
      <c r="AH24" s="283" t="s">
        <v>9122</v>
      </c>
      <c r="AI24" s="283" t="s">
        <v>9122</v>
      </c>
      <c r="AJ24" s="283" t="s">
        <v>9122</v>
      </c>
      <c r="AK24" s="283" t="s">
        <v>9122</v>
      </c>
      <c r="AL24" s="283" t="s">
        <v>9122</v>
      </c>
      <c r="AM24" s="283" t="s">
        <v>9122</v>
      </c>
      <c r="AN24" s="283" t="s">
        <v>9122</v>
      </c>
      <c r="AO24" s="283" t="s">
        <v>9122</v>
      </c>
      <c r="AP24" s="283" t="s">
        <v>9122</v>
      </c>
      <c r="AQ24" s="283" t="s">
        <v>9122</v>
      </c>
      <c r="AR24" s="283" t="s">
        <v>9122</v>
      </c>
      <c r="AS24" s="283" t="s">
        <v>9122</v>
      </c>
      <c r="AT24" s="283" t="s">
        <v>9122</v>
      </c>
      <c r="AU24" s="283" t="s">
        <v>9122</v>
      </c>
      <c r="AV24" s="283" t="s">
        <v>9122</v>
      </c>
      <c r="AW24" s="283" t="s">
        <v>9122</v>
      </c>
      <c r="AX24" s="283" t="s">
        <v>9122</v>
      </c>
      <c r="AY24" s="283" t="s">
        <v>9122</v>
      </c>
      <c r="AZ24" s="283" t="s">
        <v>9122</v>
      </c>
      <c r="BA24" s="283" t="s">
        <v>9122</v>
      </c>
      <c r="BB24" s="283" t="s">
        <v>9122</v>
      </c>
      <c r="BC24" s="283" t="s">
        <v>9122</v>
      </c>
      <c r="BD24" s="283" t="str">
        <f>_xlfn.IFNA(VLOOKUP(C24,'INFORM Severity - hidden'!$C$5:$G$300,5,FALSE),"-")</f>
        <v>-</v>
      </c>
    </row>
    <row r="25" spans="1:56" x14ac:dyDescent="0.25">
      <c r="C25" t="s">
        <v>9137</v>
      </c>
      <c r="D25" s="283" t="str">
        <f t="shared" si="0"/>
        <v>-</v>
      </c>
      <c r="E25" s="283" t="s">
        <v>9122</v>
      </c>
      <c r="F25" s="283">
        <v>0.8</v>
      </c>
      <c r="G25" s="283" t="s">
        <v>9122</v>
      </c>
      <c r="H25" s="283" t="s">
        <v>9122</v>
      </c>
      <c r="I25" s="283" t="s">
        <v>9122</v>
      </c>
      <c r="J25" s="283" t="s">
        <v>9122</v>
      </c>
      <c r="K25" s="283" t="s">
        <v>9122</v>
      </c>
      <c r="L25" s="283" t="s">
        <v>9122</v>
      </c>
      <c r="M25" s="283" t="s">
        <v>9122</v>
      </c>
      <c r="N25" s="283" t="s">
        <v>9122</v>
      </c>
      <c r="O25" s="283" t="s">
        <v>9122</v>
      </c>
      <c r="P25" s="283" t="s">
        <v>9122</v>
      </c>
      <c r="Q25" s="283" t="s">
        <v>9122</v>
      </c>
      <c r="R25" s="283" t="s">
        <v>9122</v>
      </c>
      <c r="S25" s="283" t="s">
        <v>9122</v>
      </c>
      <c r="T25" s="283" t="s">
        <v>9122</v>
      </c>
      <c r="U25" s="283" t="s">
        <v>9122</v>
      </c>
      <c r="V25" s="283" t="s">
        <v>9122</v>
      </c>
      <c r="W25" s="283" t="s">
        <v>9122</v>
      </c>
      <c r="X25" s="283" t="s">
        <v>9122</v>
      </c>
      <c r="Y25" s="283" t="s">
        <v>9122</v>
      </c>
      <c r="Z25" s="283" t="s">
        <v>9122</v>
      </c>
      <c r="AA25" s="283" t="s">
        <v>9122</v>
      </c>
      <c r="AB25" s="283" t="s">
        <v>9122</v>
      </c>
      <c r="AC25" s="283" t="s">
        <v>9122</v>
      </c>
      <c r="AD25" s="283" t="s">
        <v>9122</v>
      </c>
      <c r="AE25" s="283" t="s">
        <v>9122</v>
      </c>
      <c r="AF25" s="283" t="s">
        <v>9122</v>
      </c>
      <c r="AG25" s="283" t="s">
        <v>9122</v>
      </c>
      <c r="AH25" s="283" t="s">
        <v>9122</v>
      </c>
      <c r="AI25" s="283" t="s">
        <v>9122</v>
      </c>
      <c r="AJ25" s="283" t="s">
        <v>9122</v>
      </c>
      <c r="AK25" s="283" t="s">
        <v>9122</v>
      </c>
      <c r="AL25" s="283" t="s">
        <v>9122</v>
      </c>
      <c r="AM25" s="283" t="s">
        <v>9122</v>
      </c>
      <c r="AN25" s="283" t="s">
        <v>9122</v>
      </c>
      <c r="AO25" s="283" t="s">
        <v>9122</v>
      </c>
      <c r="AP25" s="283" t="s">
        <v>9122</v>
      </c>
      <c r="AQ25" s="283" t="s">
        <v>9122</v>
      </c>
      <c r="AR25" s="283" t="s">
        <v>9122</v>
      </c>
      <c r="AS25" s="283" t="s">
        <v>9122</v>
      </c>
      <c r="AT25" s="283" t="s">
        <v>9122</v>
      </c>
      <c r="AU25" s="283" t="s">
        <v>9122</v>
      </c>
      <c r="AV25" s="283" t="s">
        <v>9122</v>
      </c>
      <c r="AW25" s="283" t="s">
        <v>9122</v>
      </c>
      <c r="AX25" s="283" t="s">
        <v>9122</v>
      </c>
      <c r="AY25" s="283" t="s">
        <v>9122</v>
      </c>
      <c r="AZ25" s="283" t="s">
        <v>9122</v>
      </c>
      <c r="BA25" s="283" t="s">
        <v>9122</v>
      </c>
      <c r="BB25" s="283" t="s">
        <v>9122</v>
      </c>
      <c r="BC25" s="283" t="s">
        <v>9122</v>
      </c>
      <c r="BD25" s="283" t="str">
        <f>_xlfn.IFNA(VLOOKUP(C25,'INFORM Severity - hidden'!$C$5:$G$300,5,FALSE),"-")</f>
        <v>-</v>
      </c>
    </row>
    <row r="26" spans="1:56" x14ac:dyDescent="0.25">
      <c r="A26" t="s">
        <v>1724</v>
      </c>
      <c r="B26" t="s">
        <v>2733</v>
      </c>
      <c r="C26" t="s">
        <v>2734</v>
      </c>
      <c r="D26" s="283" t="str">
        <f t="shared" si="0"/>
        <v>Decreasing</v>
      </c>
      <c r="E26" s="283" t="s">
        <v>9122</v>
      </c>
      <c r="F26" s="283" t="s">
        <v>9122</v>
      </c>
      <c r="G26" s="283" t="s">
        <v>9122</v>
      </c>
      <c r="H26" s="283" t="s">
        <v>9122</v>
      </c>
      <c r="I26" s="283" t="s">
        <v>9122</v>
      </c>
      <c r="J26" s="283" t="s">
        <v>9122</v>
      </c>
      <c r="K26" s="283" t="s">
        <v>9122</v>
      </c>
      <c r="L26" s="283" t="s">
        <v>9122</v>
      </c>
      <c r="M26" s="283" t="s">
        <v>9122</v>
      </c>
      <c r="N26" s="283" t="s">
        <v>9122</v>
      </c>
      <c r="O26" s="283" t="s">
        <v>9122</v>
      </c>
      <c r="P26" s="283" t="s">
        <v>9122</v>
      </c>
      <c r="Q26" s="283" t="s">
        <v>9122</v>
      </c>
      <c r="R26" s="283" t="s">
        <v>9122</v>
      </c>
      <c r="S26" s="283" t="s">
        <v>9122</v>
      </c>
      <c r="T26" s="283" t="s">
        <v>9122</v>
      </c>
      <c r="U26" s="283" t="s">
        <v>9122</v>
      </c>
      <c r="V26" s="283" t="s">
        <v>9122</v>
      </c>
      <c r="W26" s="283" t="s">
        <v>9122</v>
      </c>
      <c r="X26" s="283" t="s">
        <v>9122</v>
      </c>
      <c r="Y26" s="283" t="s">
        <v>9122</v>
      </c>
      <c r="Z26" s="283" t="s">
        <v>9122</v>
      </c>
      <c r="AA26" s="283" t="s">
        <v>9122</v>
      </c>
      <c r="AB26" s="283" t="s">
        <v>9122</v>
      </c>
      <c r="AC26" s="283" t="s">
        <v>9122</v>
      </c>
      <c r="AD26" s="283" t="s">
        <v>9122</v>
      </c>
      <c r="AE26" s="283" t="s">
        <v>9122</v>
      </c>
      <c r="AF26" s="283" t="s">
        <v>9122</v>
      </c>
      <c r="AG26" s="283" t="s">
        <v>9122</v>
      </c>
      <c r="AH26" s="283" t="s">
        <v>9122</v>
      </c>
      <c r="AI26" s="283" t="s">
        <v>9122</v>
      </c>
      <c r="AJ26" s="283" t="s">
        <v>9122</v>
      </c>
      <c r="AK26" s="283" t="s">
        <v>9122</v>
      </c>
      <c r="AL26" s="283" t="s">
        <v>9122</v>
      </c>
      <c r="AM26" s="283" t="s">
        <v>9122</v>
      </c>
      <c r="AN26" s="283" t="s">
        <v>9122</v>
      </c>
      <c r="AO26" s="283">
        <v>2.2000000000000002</v>
      </c>
      <c r="AP26" s="283">
        <v>2.2000000000000002</v>
      </c>
      <c r="AQ26" s="283">
        <v>2.1</v>
      </c>
      <c r="AR26" s="283">
        <v>2.1</v>
      </c>
      <c r="AS26" s="283">
        <v>2.1</v>
      </c>
      <c r="AT26" s="283">
        <v>2.8</v>
      </c>
      <c r="AU26" s="283">
        <v>2.8</v>
      </c>
      <c r="AV26" s="283">
        <v>2.5</v>
      </c>
      <c r="AW26" s="283">
        <v>2.8</v>
      </c>
      <c r="AX26" s="283">
        <v>2.8</v>
      </c>
      <c r="AY26" s="283">
        <v>2.8</v>
      </c>
      <c r="AZ26" s="283">
        <v>2.8</v>
      </c>
      <c r="BA26" s="283">
        <v>2.7</v>
      </c>
      <c r="BB26" s="283">
        <v>2.7</v>
      </c>
      <c r="BC26" s="283">
        <v>2.7</v>
      </c>
      <c r="BD26" s="283">
        <f>_xlfn.IFNA(VLOOKUP(C26,'INFORM Severity - hidden'!$C$5:$G$300,5,FALSE),"-")</f>
        <v>2.7</v>
      </c>
    </row>
    <row r="27" spans="1:56" x14ac:dyDescent="0.25">
      <c r="A27" t="s">
        <v>1724</v>
      </c>
      <c r="B27" t="s">
        <v>1722</v>
      </c>
      <c r="C27" t="s">
        <v>1723</v>
      </c>
      <c r="D27" s="283" t="str">
        <f t="shared" si="0"/>
        <v>Increasing</v>
      </c>
      <c r="E27" s="283" t="s">
        <v>9122</v>
      </c>
      <c r="F27" s="283">
        <v>1.7</v>
      </c>
      <c r="G27" s="283">
        <v>1.7</v>
      </c>
      <c r="H27" s="283">
        <v>2.2000000000000002</v>
      </c>
      <c r="I27" s="283">
        <v>2.4</v>
      </c>
      <c r="J27" s="283">
        <v>2.4</v>
      </c>
      <c r="K27" s="283">
        <v>2.4</v>
      </c>
      <c r="L27" s="283">
        <v>2.4</v>
      </c>
      <c r="M27" s="283">
        <v>2.4</v>
      </c>
      <c r="N27" s="283">
        <v>2.4</v>
      </c>
      <c r="O27" s="283">
        <v>2.2000000000000002</v>
      </c>
      <c r="P27" s="283">
        <v>2.2000000000000002</v>
      </c>
      <c r="Q27" s="283">
        <v>2.2000000000000002</v>
      </c>
      <c r="R27" s="283">
        <v>2.2000000000000002</v>
      </c>
      <c r="S27" s="283">
        <v>2.2000000000000002</v>
      </c>
      <c r="T27" s="283">
        <v>2.2000000000000002</v>
      </c>
      <c r="U27" s="283">
        <v>2.2000000000000002</v>
      </c>
      <c r="V27" s="283">
        <v>2.2000000000000002</v>
      </c>
      <c r="W27" s="283">
        <v>2.2000000000000002</v>
      </c>
      <c r="X27" s="283">
        <v>2.2000000000000002</v>
      </c>
      <c r="Y27" s="283">
        <v>2.2999999999999998</v>
      </c>
      <c r="Z27" s="283">
        <v>2.4</v>
      </c>
      <c r="AA27" s="283">
        <v>2.5</v>
      </c>
      <c r="AB27" s="283">
        <v>2.5</v>
      </c>
      <c r="AC27" s="283">
        <v>2.5</v>
      </c>
      <c r="AD27" s="283">
        <v>2.5</v>
      </c>
      <c r="AE27" s="283">
        <v>2.5</v>
      </c>
      <c r="AF27" s="283">
        <v>2.5</v>
      </c>
      <c r="AG27" s="283">
        <v>2.5</v>
      </c>
      <c r="AH27" s="283">
        <v>2.6</v>
      </c>
      <c r="AI27" s="283">
        <v>2.6</v>
      </c>
      <c r="AJ27" s="283">
        <v>2.6</v>
      </c>
      <c r="AK27" s="283">
        <v>2.6</v>
      </c>
      <c r="AL27" s="283">
        <v>2.5</v>
      </c>
      <c r="AM27" s="283">
        <v>2.5</v>
      </c>
      <c r="AN27" s="283">
        <v>2.5</v>
      </c>
      <c r="AO27" s="283">
        <v>2.5</v>
      </c>
      <c r="AP27" s="283">
        <v>2.5</v>
      </c>
      <c r="AQ27" s="283">
        <v>2.4</v>
      </c>
      <c r="AR27" s="283">
        <v>2.4</v>
      </c>
      <c r="AS27" s="283">
        <v>2.4</v>
      </c>
      <c r="AT27" s="283">
        <v>2.4</v>
      </c>
      <c r="AU27" s="283">
        <v>2.4</v>
      </c>
      <c r="AV27" s="283">
        <v>2.2999999999999998</v>
      </c>
      <c r="AW27" s="283">
        <v>2.4</v>
      </c>
      <c r="AX27" s="283">
        <v>2.4</v>
      </c>
      <c r="AY27" s="283">
        <v>2.4</v>
      </c>
      <c r="AZ27" s="283">
        <v>2.4</v>
      </c>
      <c r="BA27" s="283">
        <v>2.6</v>
      </c>
      <c r="BB27" s="283">
        <v>2.6</v>
      </c>
      <c r="BC27" s="283">
        <v>2.7</v>
      </c>
      <c r="BD27" s="283">
        <f>_xlfn.IFNA(VLOOKUP(C27,'INFORM Severity - hidden'!$C$5:$G$300,5,FALSE),"-")</f>
        <v>2.7</v>
      </c>
    </row>
    <row r="28" spans="1:56" x14ac:dyDescent="0.25">
      <c r="A28" t="s">
        <v>1724</v>
      </c>
      <c r="B28" t="s">
        <v>2753</v>
      </c>
      <c r="C28" t="s">
        <v>2754</v>
      </c>
      <c r="D28" s="283" t="str">
        <f t="shared" si="0"/>
        <v>Decreasing</v>
      </c>
      <c r="E28" s="283" t="s">
        <v>9122</v>
      </c>
      <c r="F28" s="283" t="s">
        <v>9122</v>
      </c>
      <c r="G28" s="283" t="s">
        <v>9122</v>
      </c>
      <c r="H28" s="283" t="s">
        <v>9122</v>
      </c>
      <c r="I28" s="283" t="s">
        <v>9122</v>
      </c>
      <c r="J28" s="283" t="s">
        <v>9122</v>
      </c>
      <c r="K28" s="283" t="s">
        <v>9122</v>
      </c>
      <c r="L28" s="283" t="s">
        <v>9122</v>
      </c>
      <c r="M28" s="283" t="s">
        <v>9122</v>
      </c>
      <c r="N28" s="283" t="s">
        <v>9122</v>
      </c>
      <c r="O28" s="283" t="s">
        <v>9122</v>
      </c>
      <c r="P28" s="283" t="s">
        <v>9122</v>
      </c>
      <c r="Q28" s="283" t="s">
        <v>9122</v>
      </c>
      <c r="R28" s="283" t="s">
        <v>9122</v>
      </c>
      <c r="S28" s="283" t="s">
        <v>9122</v>
      </c>
      <c r="T28" s="283" t="s">
        <v>9122</v>
      </c>
      <c r="U28" s="283" t="s">
        <v>9122</v>
      </c>
      <c r="V28" s="283" t="s">
        <v>9122</v>
      </c>
      <c r="W28" s="283" t="s">
        <v>9122</v>
      </c>
      <c r="X28" s="283" t="s">
        <v>9122</v>
      </c>
      <c r="Y28" s="283" t="s">
        <v>9122</v>
      </c>
      <c r="Z28" s="283" t="s">
        <v>9122</v>
      </c>
      <c r="AA28" s="283" t="s">
        <v>9122</v>
      </c>
      <c r="AB28" s="283" t="s">
        <v>9122</v>
      </c>
      <c r="AC28" s="283" t="s">
        <v>9122</v>
      </c>
      <c r="AD28" s="283" t="s">
        <v>9122</v>
      </c>
      <c r="AE28" s="283" t="s">
        <v>9122</v>
      </c>
      <c r="AF28" s="283" t="s">
        <v>9122</v>
      </c>
      <c r="AG28" s="283" t="s">
        <v>9122</v>
      </c>
      <c r="AH28" s="283" t="s">
        <v>9122</v>
      </c>
      <c r="AI28" s="283" t="s">
        <v>9122</v>
      </c>
      <c r="AJ28" s="283" t="s">
        <v>9122</v>
      </c>
      <c r="AK28" s="283" t="s">
        <v>9122</v>
      </c>
      <c r="AL28" s="283" t="s">
        <v>9122</v>
      </c>
      <c r="AM28" s="283" t="s">
        <v>9122</v>
      </c>
      <c r="AN28" s="283" t="s">
        <v>9122</v>
      </c>
      <c r="AO28" s="283">
        <v>1.9</v>
      </c>
      <c r="AP28" s="283">
        <v>2</v>
      </c>
      <c r="AQ28" s="283">
        <v>2</v>
      </c>
      <c r="AR28" s="283">
        <v>2</v>
      </c>
      <c r="AS28" s="283">
        <v>2</v>
      </c>
      <c r="AT28" s="283">
        <v>2.2000000000000002</v>
      </c>
      <c r="AU28" s="283">
        <v>2.1</v>
      </c>
      <c r="AV28" s="283">
        <v>2</v>
      </c>
      <c r="AW28" s="283">
        <v>2.1</v>
      </c>
      <c r="AX28" s="283">
        <v>2</v>
      </c>
      <c r="AY28" s="283">
        <v>2</v>
      </c>
      <c r="AZ28" s="283">
        <v>2</v>
      </c>
      <c r="BA28" s="283">
        <v>2</v>
      </c>
      <c r="BB28" s="283">
        <v>2</v>
      </c>
      <c r="BC28" s="283">
        <v>1.6</v>
      </c>
      <c r="BD28" s="283">
        <f>_xlfn.IFNA(VLOOKUP(C28,'INFORM Severity - hidden'!$C$5:$G$300,5,FALSE),"-")</f>
        <v>1.6</v>
      </c>
    </row>
    <row r="29" spans="1:56" x14ac:dyDescent="0.25">
      <c r="A29" t="s">
        <v>176</v>
      </c>
      <c r="B29" t="s">
        <v>174</v>
      </c>
      <c r="C29" t="s">
        <v>175</v>
      </c>
      <c r="D29" s="283" t="str">
        <f t="shared" si="0"/>
        <v>Stable</v>
      </c>
      <c r="E29" s="283" t="s">
        <v>9122</v>
      </c>
      <c r="F29" s="283">
        <v>4</v>
      </c>
      <c r="G29" s="283">
        <v>4</v>
      </c>
      <c r="H29" s="283">
        <v>4</v>
      </c>
      <c r="I29" s="283">
        <v>4</v>
      </c>
      <c r="J29" s="283">
        <v>4</v>
      </c>
      <c r="K29" s="283">
        <v>4</v>
      </c>
      <c r="L29" s="283">
        <v>4</v>
      </c>
      <c r="M29" s="283">
        <v>4</v>
      </c>
      <c r="N29" s="283">
        <v>4</v>
      </c>
      <c r="O29" s="283">
        <v>3.9</v>
      </c>
      <c r="P29" s="283">
        <v>3.9</v>
      </c>
      <c r="Q29" s="283">
        <v>3.9</v>
      </c>
      <c r="R29" s="283">
        <v>3.9</v>
      </c>
      <c r="S29" s="283">
        <v>4</v>
      </c>
      <c r="T29" s="283">
        <v>4</v>
      </c>
      <c r="U29" s="283">
        <v>4</v>
      </c>
      <c r="V29" s="283">
        <v>4</v>
      </c>
      <c r="W29" s="283">
        <v>4</v>
      </c>
      <c r="X29" s="283">
        <v>4</v>
      </c>
      <c r="Y29" s="283">
        <v>4</v>
      </c>
      <c r="Z29" s="283">
        <v>4</v>
      </c>
      <c r="AA29" s="283">
        <v>4</v>
      </c>
      <c r="AB29" s="283">
        <v>4</v>
      </c>
      <c r="AC29" s="283">
        <v>4</v>
      </c>
      <c r="AD29" s="283">
        <v>4</v>
      </c>
      <c r="AE29" s="283">
        <v>4.0999999999999996</v>
      </c>
      <c r="AF29" s="283">
        <v>4.0999999999999996</v>
      </c>
      <c r="AG29" s="283">
        <v>4.0999999999999996</v>
      </c>
      <c r="AH29" s="283">
        <v>4.2</v>
      </c>
      <c r="AI29" s="283">
        <v>4.2</v>
      </c>
      <c r="AJ29" s="283">
        <v>4.2</v>
      </c>
      <c r="AK29" s="283">
        <v>4.2</v>
      </c>
      <c r="AL29" s="283">
        <v>4.2</v>
      </c>
      <c r="AM29" s="283">
        <v>4.2</v>
      </c>
      <c r="AN29" s="283">
        <v>4.2</v>
      </c>
      <c r="AO29" s="283">
        <v>4.2</v>
      </c>
      <c r="AP29" s="283">
        <v>4.2</v>
      </c>
      <c r="AQ29" s="283">
        <v>4.2</v>
      </c>
      <c r="AR29" s="283">
        <v>4.0999999999999996</v>
      </c>
      <c r="AS29" s="283">
        <v>4.2</v>
      </c>
      <c r="AT29" s="283">
        <v>4.0999999999999996</v>
      </c>
      <c r="AU29" s="283">
        <v>4.0999999999999996</v>
      </c>
      <c r="AV29" s="283">
        <v>4.0999999999999996</v>
      </c>
      <c r="AW29" s="283">
        <v>4.0999999999999996</v>
      </c>
      <c r="AX29" s="283">
        <v>4.0999999999999996</v>
      </c>
      <c r="AY29" s="283">
        <v>4.0999999999999996</v>
      </c>
      <c r="AZ29" s="283">
        <v>4.0999999999999996</v>
      </c>
      <c r="BA29" s="283">
        <v>4.0999999999999996</v>
      </c>
      <c r="BB29" s="283">
        <v>4.0999999999999996</v>
      </c>
      <c r="BC29" s="283">
        <v>4.0999999999999996</v>
      </c>
      <c r="BD29" s="283">
        <f>_xlfn.IFNA(VLOOKUP(C29,'INFORM Severity - hidden'!$C$5:$G$300,5,FALSE),"-")</f>
        <v>4.0999999999999996</v>
      </c>
    </row>
    <row r="30" spans="1:56" x14ac:dyDescent="0.25">
      <c r="C30" t="s">
        <v>9138</v>
      </c>
      <c r="D30" s="283" t="str">
        <f t="shared" si="0"/>
        <v>-</v>
      </c>
      <c r="E30" s="283" t="s">
        <v>9122</v>
      </c>
      <c r="F30" s="283" t="s">
        <v>9122</v>
      </c>
      <c r="G30" s="283" t="s">
        <v>9122</v>
      </c>
      <c r="H30" s="283" t="s">
        <v>9122</v>
      </c>
      <c r="I30" s="283" t="s">
        <v>9122</v>
      </c>
      <c r="J30" s="283" t="s">
        <v>9122</v>
      </c>
      <c r="K30" s="283" t="s">
        <v>9122</v>
      </c>
      <c r="L30" s="283" t="s">
        <v>9122</v>
      </c>
      <c r="M30" s="283" t="s">
        <v>9122</v>
      </c>
      <c r="N30" s="283" t="s">
        <v>9122</v>
      </c>
      <c r="O30" s="283" t="s">
        <v>9122</v>
      </c>
      <c r="P30" s="283">
        <v>2.2999999999999998</v>
      </c>
      <c r="Q30" s="283">
        <v>2.2999999999999998</v>
      </c>
      <c r="R30" s="283">
        <v>2.2999999999999998</v>
      </c>
      <c r="S30" s="283">
        <v>2.2999999999999998</v>
      </c>
      <c r="T30" s="283">
        <v>2.2999999999999998</v>
      </c>
      <c r="U30" s="283" t="s">
        <v>9122</v>
      </c>
      <c r="V30" s="283" t="s">
        <v>9122</v>
      </c>
      <c r="W30" s="283" t="s">
        <v>9122</v>
      </c>
      <c r="X30" s="283" t="s">
        <v>9122</v>
      </c>
      <c r="Y30" s="283" t="s">
        <v>9122</v>
      </c>
      <c r="Z30" s="283" t="s">
        <v>9122</v>
      </c>
      <c r="AA30" s="283" t="s">
        <v>9122</v>
      </c>
      <c r="AB30" s="283" t="s">
        <v>9122</v>
      </c>
      <c r="AC30" s="283" t="s">
        <v>9122</v>
      </c>
      <c r="AD30" s="283" t="s">
        <v>9122</v>
      </c>
      <c r="AE30" s="283" t="s">
        <v>9122</v>
      </c>
      <c r="AF30" s="283" t="s">
        <v>9122</v>
      </c>
      <c r="AG30" s="283" t="s">
        <v>9122</v>
      </c>
      <c r="AH30" s="283" t="s">
        <v>9122</v>
      </c>
      <c r="AI30" s="283" t="s">
        <v>9122</v>
      </c>
      <c r="AJ30" s="283" t="s">
        <v>9122</v>
      </c>
      <c r="AK30" s="283" t="s">
        <v>9122</v>
      </c>
      <c r="AL30" s="283" t="s">
        <v>9122</v>
      </c>
      <c r="AM30" s="283" t="s">
        <v>9122</v>
      </c>
      <c r="AN30" s="283" t="s">
        <v>9122</v>
      </c>
      <c r="AO30" s="283" t="s">
        <v>9122</v>
      </c>
      <c r="AP30" s="283" t="s">
        <v>9122</v>
      </c>
      <c r="AQ30" s="283" t="s">
        <v>9122</v>
      </c>
      <c r="AR30" s="283" t="s">
        <v>9122</v>
      </c>
      <c r="AS30" s="283" t="s">
        <v>9122</v>
      </c>
      <c r="AT30" s="283" t="s">
        <v>9122</v>
      </c>
      <c r="AU30" s="283" t="s">
        <v>9122</v>
      </c>
      <c r="AV30" s="283" t="s">
        <v>9122</v>
      </c>
      <c r="AW30" s="283" t="s">
        <v>9122</v>
      </c>
      <c r="AX30" s="283" t="s">
        <v>9122</v>
      </c>
      <c r="AY30" s="283" t="s">
        <v>9122</v>
      </c>
      <c r="AZ30" s="283" t="s">
        <v>9122</v>
      </c>
      <c r="BA30" s="283" t="s">
        <v>9122</v>
      </c>
      <c r="BB30" s="283" t="s">
        <v>9122</v>
      </c>
      <c r="BC30" s="283" t="s">
        <v>9122</v>
      </c>
      <c r="BD30" s="283" t="str">
        <f>_xlfn.IFNA(VLOOKUP(C30,'INFORM Severity - hidden'!$C$5:$G$300,5,FALSE),"-")</f>
        <v>-</v>
      </c>
    </row>
    <row r="31" spans="1:56" x14ac:dyDescent="0.25">
      <c r="A31" t="s">
        <v>2775</v>
      </c>
      <c r="B31" t="s">
        <v>2773</v>
      </c>
      <c r="C31" t="s">
        <v>2774</v>
      </c>
      <c r="D31" s="283" t="str">
        <f t="shared" si="0"/>
        <v>Stable</v>
      </c>
      <c r="E31" s="283" t="s">
        <v>9122</v>
      </c>
      <c r="F31" s="283" t="s">
        <v>9122</v>
      </c>
      <c r="G31" s="283" t="s">
        <v>9122</v>
      </c>
      <c r="H31" s="283" t="s">
        <v>9122</v>
      </c>
      <c r="I31" s="283" t="s">
        <v>9122</v>
      </c>
      <c r="J31" s="283" t="s">
        <v>9122</v>
      </c>
      <c r="K31" s="283" t="s">
        <v>9122</v>
      </c>
      <c r="L31" s="283" t="s">
        <v>9122</v>
      </c>
      <c r="M31" s="283" t="s">
        <v>9122</v>
      </c>
      <c r="N31" s="283" t="s">
        <v>9122</v>
      </c>
      <c r="O31" s="283" t="s">
        <v>9122</v>
      </c>
      <c r="P31" s="283" t="s">
        <v>9122</v>
      </c>
      <c r="Q31" s="283" t="s">
        <v>9122</v>
      </c>
      <c r="R31" s="283" t="s">
        <v>9122</v>
      </c>
      <c r="S31" s="283" t="s">
        <v>9122</v>
      </c>
      <c r="T31" s="283" t="s">
        <v>9122</v>
      </c>
      <c r="U31" s="283" t="s">
        <v>9122</v>
      </c>
      <c r="V31" s="283" t="s">
        <v>9122</v>
      </c>
      <c r="W31" s="283" t="s">
        <v>9122</v>
      </c>
      <c r="X31" s="283" t="s">
        <v>9122</v>
      </c>
      <c r="Y31" s="283" t="s">
        <v>9122</v>
      </c>
      <c r="Z31" s="283" t="s">
        <v>9122</v>
      </c>
      <c r="AA31" s="283" t="s">
        <v>9122</v>
      </c>
      <c r="AB31" s="283" t="s">
        <v>9122</v>
      </c>
      <c r="AC31" s="283" t="s">
        <v>9122</v>
      </c>
      <c r="AD31" s="283" t="s">
        <v>9122</v>
      </c>
      <c r="AE31" s="283" t="s">
        <v>9122</v>
      </c>
      <c r="AF31" s="283" t="s">
        <v>9122</v>
      </c>
      <c r="AG31" s="283" t="s">
        <v>9122</v>
      </c>
      <c r="AH31" s="283" t="s">
        <v>9122</v>
      </c>
      <c r="AI31" s="283" t="s">
        <v>9122</v>
      </c>
      <c r="AJ31" s="283" t="s">
        <v>9122</v>
      </c>
      <c r="AK31" s="283" t="s">
        <v>9122</v>
      </c>
      <c r="AL31" s="283" t="s">
        <v>9122</v>
      </c>
      <c r="AM31" s="283" t="s">
        <v>9122</v>
      </c>
      <c r="AN31" s="283" t="s">
        <v>9122</v>
      </c>
      <c r="AO31" s="283" t="s">
        <v>9122</v>
      </c>
      <c r="AP31" s="283">
        <v>2.1</v>
      </c>
      <c r="AQ31" s="283">
        <v>2.1</v>
      </c>
      <c r="AR31" s="283">
        <v>2.2000000000000002</v>
      </c>
      <c r="AS31" s="283">
        <v>2.2000000000000002</v>
      </c>
      <c r="AT31" s="283">
        <v>2.6</v>
      </c>
      <c r="AU31" s="283">
        <v>2.6</v>
      </c>
      <c r="AV31" s="283">
        <v>2.6</v>
      </c>
      <c r="AW31" s="283">
        <v>2.6</v>
      </c>
      <c r="AX31" s="283">
        <v>2.5</v>
      </c>
      <c r="AY31" s="283">
        <v>2.5</v>
      </c>
      <c r="AZ31" s="283">
        <v>2.5</v>
      </c>
      <c r="BA31" s="283">
        <v>2.5</v>
      </c>
      <c r="BB31" s="283">
        <v>2.5</v>
      </c>
      <c r="BC31" s="283">
        <v>2.5</v>
      </c>
      <c r="BD31" s="283">
        <f>_xlfn.IFNA(VLOOKUP(C31,'INFORM Severity - hidden'!$C$5:$G$300,5,FALSE),"-")</f>
        <v>2.5</v>
      </c>
    </row>
    <row r="32" spans="1:56" x14ac:dyDescent="0.25">
      <c r="C32" t="s">
        <v>9139</v>
      </c>
      <c r="D32" s="283" t="str">
        <f t="shared" si="0"/>
        <v>-</v>
      </c>
      <c r="E32" s="283" t="s">
        <v>9122</v>
      </c>
      <c r="F32" s="283" t="s">
        <v>9122</v>
      </c>
      <c r="G32" s="283" t="s">
        <v>9122</v>
      </c>
      <c r="H32" s="283" t="s">
        <v>9122</v>
      </c>
      <c r="I32" s="283" t="s">
        <v>9122</v>
      </c>
      <c r="J32" s="283" t="s">
        <v>9122</v>
      </c>
      <c r="K32" s="283" t="s">
        <v>9122</v>
      </c>
      <c r="L32" s="283" t="s">
        <v>9122</v>
      </c>
      <c r="M32" s="283" t="s">
        <v>9122</v>
      </c>
      <c r="N32" s="283" t="s">
        <v>9122</v>
      </c>
      <c r="O32" s="283" t="s">
        <v>9122</v>
      </c>
      <c r="P32" s="283" t="s">
        <v>9122</v>
      </c>
      <c r="Q32" s="283" t="s">
        <v>9122</v>
      </c>
      <c r="R32" s="283" t="s">
        <v>9122</v>
      </c>
      <c r="S32" s="283" t="s">
        <v>9122</v>
      </c>
      <c r="T32" s="283" t="s">
        <v>9122</v>
      </c>
      <c r="U32" s="283" t="s">
        <v>9122</v>
      </c>
      <c r="V32" s="283" t="s">
        <v>9122</v>
      </c>
      <c r="W32" s="283">
        <v>2.9</v>
      </c>
      <c r="X32" s="283">
        <v>2.9</v>
      </c>
      <c r="Y32" s="283">
        <v>2.9</v>
      </c>
      <c r="Z32" s="283">
        <v>3</v>
      </c>
      <c r="AA32" s="283" t="s">
        <v>9122</v>
      </c>
      <c r="AB32" s="283" t="s">
        <v>9122</v>
      </c>
      <c r="AC32" s="283" t="s">
        <v>9122</v>
      </c>
      <c r="AD32" s="283" t="s">
        <v>9122</v>
      </c>
      <c r="AE32" s="283" t="s">
        <v>9122</v>
      </c>
      <c r="AF32" s="283" t="s">
        <v>9122</v>
      </c>
      <c r="AG32" s="283" t="s">
        <v>9122</v>
      </c>
      <c r="AH32" s="283" t="s">
        <v>9122</v>
      </c>
      <c r="AI32" s="283" t="s">
        <v>9122</v>
      </c>
      <c r="AJ32" s="283" t="s">
        <v>9122</v>
      </c>
      <c r="AK32" s="283" t="s">
        <v>9122</v>
      </c>
      <c r="AL32" s="283" t="s">
        <v>9122</v>
      </c>
      <c r="AM32" s="283" t="s">
        <v>9122</v>
      </c>
      <c r="AN32" s="283" t="s">
        <v>9122</v>
      </c>
      <c r="AO32" s="283" t="s">
        <v>9122</v>
      </c>
      <c r="AP32" s="283" t="s">
        <v>9122</v>
      </c>
      <c r="AQ32" s="283" t="s">
        <v>9122</v>
      </c>
      <c r="AR32" s="283" t="s">
        <v>9122</v>
      </c>
      <c r="AS32" s="283" t="s">
        <v>9122</v>
      </c>
      <c r="AT32" s="283" t="s">
        <v>9122</v>
      </c>
      <c r="AU32" s="283" t="s">
        <v>9122</v>
      </c>
      <c r="AV32" s="283" t="s">
        <v>9122</v>
      </c>
      <c r="AW32" s="283" t="s">
        <v>9122</v>
      </c>
      <c r="AX32" s="283" t="s">
        <v>9122</v>
      </c>
      <c r="AY32" s="283" t="s">
        <v>9122</v>
      </c>
      <c r="AZ32" s="283" t="s">
        <v>9122</v>
      </c>
      <c r="BA32" s="283" t="s">
        <v>9122</v>
      </c>
      <c r="BB32" s="283" t="s">
        <v>9122</v>
      </c>
      <c r="BC32" s="283" t="s">
        <v>9122</v>
      </c>
      <c r="BD32" s="283" t="str">
        <f>_xlfn.IFNA(VLOOKUP(C32,'INFORM Severity - hidden'!$C$5:$G$300,5,FALSE),"-")</f>
        <v>-</v>
      </c>
    </row>
    <row r="33" spans="1:56" x14ac:dyDescent="0.25">
      <c r="C33" t="s">
        <v>9140</v>
      </c>
      <c r="D33" s="283" t="str">
        <f t="shared" si="0"/>
        <v>-</v>
      </c>
      <c r="E33" s="283" t="s">
        <v>9122</v>
      </c>
      <c r="F33" s="283" t="s">
        <v>9122</v>
      </c>
      <c r="G33" s="283" t="s">
        <v>9122</v>
      </c>
      <c r="H33" s="283" t="s">
        <v>9122</v>
      </c>
      <c r="I33" s="283" t="s">
        <v>9122</v>
      </c>
      <c r="J33" s="283" t="s">
        <v>9122</v>
      </c>
      <c r="K33" s="283" t="s">
        <v>9122</v>
      </c>
      <c r="L33" s="283" t="s">
        <v>9122</v>
      </c>
      <c r="M33" s="283" t="s">
        <v>9122</v>
      </c>
      <c r="N33" s="283" t="s">
        <v>9122</v>
      </c>
      <c r="O33" s="283" t="s">
        <v>9122</v>
      </c>
      <c r="P33" s="283" t="s">
        <v>9122</v>
      </c>
      <c r="Q33" s="283" t="s">
        <v>9122</v>
      </c>
      <c r="R33" s="283" t="s">
        <v>9122</v>
      </c>
      <c r="S33" s="283" t="s">
        <v>9122</v>
      </c>
      <c r="T33" s="283" t="s">
        <v>9122</v>
      </c>
      <c r="U33" s="283" t="s">
        <v>9122</v>
      </c>
      <c r="V33" s="283" t="s">
        <v>9122</v>
      </c>
      <c r="W33" s="283" t="s">
        <v>9122</v>
      </c>
      <c r="X33" s="283" t="s">
        <v>9122</v>
      </c>
      <c r="Y33" s="283" t="s">
        <v>9122</v>
      </c>
      <c r="Z33" s="283" t="s">
        <v>9122</v>
      </c>
      <c r="AA33" s="283" t="s">
        <v>9122</v>
      </c>
      <c r="AB33" s="283" t="s">
        <v>9122</v>
      </c>
      <c r="AC33" s="283" t="s">
        <v>9122</v>
      </c>
      <c r="AD33" s="283" t="s">
        <v>9122</v>
      </c>
      <c r="AE33" s="283" t="s">
        <v>9122</v>
      </c>
      <c r="AF33" s="283" t="s">
        <v>9122</v>
      </c>
      <c r="AG33" s="283" t="s">
        <v>9122</v>
      </c>
      <c r="AH33" s="283" t="s">
        <v>9122</v>
      </c>
      <c r="AI33" s="283" t="s">
        <v>9122</v>
      </c>
      <c r="AJ33" s="283">
        <v>2.4</v>
      </c>
      <c r="AK33" s="283" t="s">
        <v>9122</v>
      </c>
      <c r="AL33" s="283" t="s">
        <v>9122</v>
      </c>
      <c r="AM33" s="283" t="s">
        <v>9122</v>
      </c>
      <c r="AN33" s="283" t="s">
        <v>9122</v>
      </c>
      <c r="AO33" s="283" t="s">
        <v>9122</v>
      </c>
      <c r="AP33" s="283" t="s">
        <v>9122</v>
      </c>
      <c r="AQ33" s="283" t="s">
        <v>9122</v>
      </c>
      <c r="AR33" s="283" t="s">
        <v>9122</v>
      </c>
      <c r="AS33" s="283" t="s">
        <v>9122</v>
      </c>
      <c r="AT33" s="283" t="s">
        <v>9122</v>
      </c>
      <c r="AU33" s="283" t="s">
        <v>9122</v>
      </c>
      <c r="AV33" s="283" t="s">
        <v>9122</v>
      </c>
      <c r="AW33" s="283" t="s">
        <v>9122</v>
      </c>
      <c r="AX33" s="283" t="s">
        <v>9122</v>
      </c>
      <c r="AY33" s="283" t="s">
        <v>9122</v>
      </c>
      <c r="AZ33" s="283" t="s">
        <v>9122</v>
      </c>
      <c r="BA33" s="283" t="s">
        <v>9122</v>
      </c>
      <c r="BB33" s="283" t="s">
        <v>9122</v>
      </c>
      <c r="BC33" s="283" t="s">
        <v>9122</v>
      </c>
      <c r="BD33" s="283" t="str">
        <f>_xlfn.IFNA(VLOOKUP(C33,'INFORM Severity - hidden'!$C$5:$G$300,5,FALSE),"-")</f>
        <v>-</v>
      </c>
    </row>
    <row r="34" spans="1:56" x14ac:dyDescent="0.25">
      <c r="A34" t="s">
        <v>214</v>
      </c>
      <c r="B34" t="s">
        <v>212</v>
      </c>
      <c r="C34" t="s">
        <v>213</v>
      </c>
      <c r="D34" s="283" t="str">
        <f t="shared" si="0"/>
        <v>Stable</v>
      </c>
      <c r="E34" s="283" t="s">
        <v>9122</v>
      </c>
      <c r="F34" s="283">
        <v>4</v>
      </c>
      <c r="G34" s="283">
        <v>4</v>
      </c>
      <c r="H34" s="283">
        <v>4.0999999999999996</v>
      </c>
      <c r="I34" s="283">
        <v>4.0999999999999996</v>
      </c>
      <c r="J34" s="283">
        <v>4</v>
      </c>
      <c r="K34" s="283">
        <v>4.0999999999999996</v>
      </c>
      <c r="L34" s="283">
        <v>3.9</v>
      </c>
      <c r="M34" s="283">
        <v>4</v>
      </c>
      <c r="N34" s="283">
        <v>4</v>
      </c>
      <c r="O34" s="283">
        <v>4</v>
      </c>
      <c r="P34" s="283">
        <v>4</v>
      </c>
      <c r="Q34" s="283">
        <v>4</v>
      </c>
      <c r="R34" s="283">
        <v>4</v>
      </c>
      <c r="S34" s="283">
        <v>3.6</v>
      </c>
      <c r="T34" s="283">
        <v>3.6</v>
      </c>
      <c r="U34" s="283">
        <v>3.5</v>
      </c>
      <c r="V34" s="283">
        <v>3.6</v>
      </c>
      <c r="W34" s="283">
        <v>3.6</v>
      </c>
      <c r="X34" s="283">
        <v>3.6</v>
      </c>
      <c r="Y34" s="283">
        <v>3.6</v>
      </c>
      <c r="Z34" s="283">
        <v>3.6</v>
      </c>
      <c r="AA34" s="283">
        <v>3.7</v>
      </c>
      <c r="AB34" s="283">
        <v>3.7</v>
      </c>
      <c r="AC34" s="283">
        <v>3.7</v>
      </c>
      <c r="AD34" s="283">
        <v>3.7</v>
      </c>
      <c r="AE34" s="283">
        <v>3.7</v>
      </c>
      <c r="AF34" s="283">
        <v>3.7</v>
      </c>
      <c r="AG34" s="283">
        <v>4.0999999999999996</v>
      </c>
      <c r="AH34" s="283">
        <v>4.0999999999999996</v>
      </c>
      <c r="AI34" s="283">
        <v>4.0999999999999996</v>
      </c>
      <c r="AJ34" s="283">
        <v>4.0999999999999996</v>
      </c>
      <c r="AK34" s="283">
        <v>4.0999999999999996</v>
      </c>
      <c r="AL34" s="283">
        <v>4.2</v>
      </c>
      <c r="AM34" s="283">
        <v>4.2</v>
      </c>
      <c r="AN34" s="283">
        <v>4.2</v>
      </c>
      <c r="AO34" s="283">
        <v>4.2</v>
      </c>
      <c r="AP34" s="283">
        <v>4.2</v>
      </c>
      <c r="AQ34" s="283">
        <v>4.2</v>
      </c>
      <c r="AR34" s="283">
        <v>4.2</v>
      </c>
      <c r="AS34" s="283">
        <v>4.0999999999999996</v>
      </c>
      <c r="AT34" s="283">
        <v>4.0999999999999996</v>
      </c>
      <c r="AU34" s="283">
        <v>4.0999999999999996</v>
      </c>
      <c r="AV34" s="283">
        <v>4.0999999999999996</v>
      </c>
      <c r="AW34" s="283">
        <v>3.9</v>
      </c>
      <c r="AX34" s="283">
        <v>4</v>
      </c>
      <c r="AY34" s="283">
        <v>4</v>
      </c>
      <c r="AZ34" s="283">
        <v>4</v>
      </c>
      <c r="BA34" s="283">
        <v>4</v>
      </c>
      <c r="BB34" s="283">
        <v>4</v>
      </c>
      <c r="BC34" s="283">
        <v>4</v>
      </c>
      <c r="BD34" s="283">
        <f>_xlfn.IFNA(VLOOKUP(C34,'INFORM Severity - hidden'!$C$5:$G$300,5,FALSE),"-")</f>
        <v>4</v>
      </c>
    </row>
    <row r="35" spans="1:56" x14ac:dyDescent="0.25">
      <c r="A35" t="s">
        <v>214</v>
      </c>
      <c r="B35" t="s">
        <v>216</v>
      </c>
      <c r="C35" t="s">
        <v>217</v>
      </c>
      <c r="D35" s="283" t="str">
        <f t="shared" si="0"/>
        <v>Decreasing</v>
      </c>
      <c r="E35" s="283" t="s">
        <v>9122</v>
      </c>
      <c r="F35" s="283">
        <v>3.6</v>
      </c>
      <c r="G35" s="283">
        <v>3.6</v>
      </c>
      <c r="H35" s="283">
        <v>3.8</v>
      </c>
      <c r="I35" s="283">
        <v>3.8</v>
      </c>
      <c r="J35" s="283">
        <v>3.8</v>
      </c>
      <c r="K35" s="283">
        <v>3.8</v>
      </c>
      <c r="L35" s="283">
        <v>3.8</v>
      </c>
      <c r="M35" s="283">
        <v>3.8</v>
      </c>
      <c r="N35" s="283">
        <v>3.7</v>
      </c>
      <c r="O35" s="283">
        <v>3.7</v>
      </c>
      <c r="P35" s="283">
        <v>3.7</v>
      </c>
      <c r="Q35" s="283">
        <v>3.7</v>
      </c>
      <c r="R35" s="283">
        <v>3.7</v>
      </c>
      <c r="S35" s="283">
        <v>3.6</v>
      </c>
      <c r="T35" s="283">
        <v>3.6</v>
      </c>
      <c r="U35" s="283">
        <v>3.6</v>
      </c>
      <c r="V35" s="283">
        <v>3.6</v>
      </c>
      <c r="W35" s="283">
        <v>3.6</v>
      </c>
      <c r="X35" s="283">
        <v>3.1</v>
      </c>
      <c r="Y35" s="283">
        <v>3.1</v>
      </c>
      <c r="Z35" s="283">
        <v>3.1</v>
      </c>
      <c r="AA35" s="283">
        <v>3.2</v>
      </c>
      <c r="AB35" s="283">
        <v>3.2</v>
      </c>
      <c r="AC35" s="283">
        <v>3.2</v>
      </c>
      <c r="AD35" s="283">
        <v>3.2</v>
      </c>
      <c r="AE35" s="283">
        <v>3.2</v>
      </c>
      <c r="AF35" s="283">
        <v>3.2</v>
      </c>
      <c r="AG35" s="283">
        <v>3.2</v>
      </c>
      <c r="AH35" s="283">
        <v>3.3</v>
      </c>
      <c r="AI35" s="283">
        <v>3.3</v>
      </c>
      <c r="AJ35" s="283">
        <v>3.3</v>
      </c>
      <c r="AK35" s="283">
        <v>3.3</v>
      </c>
      <c r="AL35" s="283">
        <v>3.6</v>
      </c>
      <c r="AM35" s="283">
        <v>3.6</v>
      </c>
      <c r="AN35" s="283">
        <v>3.6</v>
      </c>
      <c r="AO35" s="283">
        <v>3.6</v>
      </c>
      <c r="AP35" s="283">
        <v>3.6</v>
      </c>
      <c r="AQ35" s="283">
        <v>3.6</v>
      </c>
      <c r="AR35" s="283">
        <v>3.6</v>
      </c>
      <c r="AS35" s="283">
        <v>3.7</v>
      </c>
      <c r="AT35" s="283">
        <v>3.7</v>
      </c>
      <c r="AU35" s="283">
        <v>3.7</v>
      </c>
      <c r="AV35" s="283">
        <v>3.5</v>
      </c>
      <c r="AW35" s="283">
        <v>3.5</v>
      </c>
      <c r="AX35" s="283">
        <v>3.5</v>
      </c>
      <c r="AY35" s="283">
        <v>3.5</v>
      </c>
      <c r="AZ35" s="283">
        <v>3.5</v>
      </c>
      <c r="BA35" s="283">
        <v>3.5</v>
      </c>
      <c r="BB35" s="283">
        <v>3.4</v>
      </c>
      <c r="BC35" s="283">
        <v>3.4</v>
      </c>
      <c r="BD35" s="283">
        <f>_xlfn.IFNA(VLOOKUP(C35,'INFORM Severity - hidden'!$C$5:$G$300,5,FALSE),"-")</f>
        <v>3.4</v>
      </c>
    </row>
    <row r="36" spans="1:56" x14ac:dyDescent="0.25">
      <c r="A36" t="s">
        <v>214</v>
      </c>
      <c r="B36" t="s">
        <v>226</v>
      </c>
      <c r="C36" t="s">
        <v>227</v>
      </c>
      <c r="D36" s="283" t="str">
        <f t="shared" si="0"/>
        <v>Stable</v>
      </c>
      <c r="E36" s="283" t="s">
        <v>9122</v>
      </c>
      <c r="F36" s="283">
        <v>3.2</v>
      </c>
      <c r="G36" s="283">
        <v>3.2</v>
      </c>
      <c r="H36" s="283">
        <v>3.5</v>
      </c>
      <c r="I36" s="283">
        <v>3.5</v>
      </c>
      <c r="J36" s="283">
        <v>3.5</v>
      </c>
      <c r="K36" s="283">
        <v>3.5</v>
      </c>
      <c r="L36" s="283">
        <v>3.6</v>
      </c>
      <c r="M36" s="283">
        <v>3.6</v>
      </c>
      <c r="N36" s="283">
        <v>3.6</v>
      </c>
      <c r="O36" s="283">
        <v>3.6</v>
      </c>
      <c r="P36" s="283">
        <v>3.6</v>
      </c>
      <c r="Q36" s="283">
        <v>3.6</v>
      </c>
      <c r="R36" s="283">
        <v>3.6</v>
      </c>
      <c r="S36" s="283">
        <v>3.1</v>
      </c>
      <c r="T36" s="283">
        <v>3.1</v>
      </c>
      <c r="U36" s="283">
        <v>3.1</v>
      </c>
      <c r="V36" s="283">
        <v>3.1</v>
      </c>
      <c r="W36" s="283">
        <v>3.1</v>
      </c>
      <c r="X36" s="283">
        <v>3.3</v>
      </c>
      <c r="Y36" s="283">
        <v>3.3</v>
      </c>
      <c r="Z36" s="283">
        <v>3.3</v>
      </c>
      <c r="AA36" s="283">
        <v>3.4</v>
      </c>
      <c r="AB36" s="283">
        <v>3.4</v>
      </c>
      <c r="AC36" s="283">
        <v>3.3</v>
      </c>
      <c r="AD36" s="283">
        <v>3.4</v>
      </c>
      <c r="AE36" s="283">
        <v>3.4</v>
      </c>
      <c r="AF36" s="283">
        <v>3.4</v>
      </c>
      <c r="AG36" s="283">
        <v>3.4</v>
      </c>
      <c r="AH36" s="283">
        <v>3.4</v>
      </c>
      <c r="AI36" s="283">
        <v>3.4</v>
      </c>
      <c r="AJ36" s="283">
        <v>3.4</v>
      </c>
      <c r="AK36" s="283">
        <v>3.4</v>
      </c>
      <c r="AL36" s="283">
        <v>3.4</v>
      </c>
      <c r="AM36" s="283">
        <v>3.4</v>
      </c>
      <c r="AN36" s="283">
        <v>3.4</v>
      </c>
      <c r="AO36" s="283">
        <v>3.4</v>
      </c>
      <c r="AP36" s="283">
        <v>3.4</v>
      </c>
      <c r="AQ36" s="283">
        <v>3.8</v>
      </c>
      <c r="AR36" s="283">
        <v>3.8</v>
      </c>
      <c r="AS36" s="283">
        <v>3.6</v>
      </c>
      <c r="AT36" s="283">
        <v>3.6</v>
      </c>
      <c r="AU36" s="283">
        <v>3.4</v>
      </c>
      <c r="AV36" s="283">
        <v>3.4</v>
      </c>
      <c r="AW36" s="283">
        <v>3.4</v>
      </c>
      <c r="AX36" s="283">
        <v>3.4</v>
      </c>
      <c r="AY36" s="283">
        <v>3.4</v>
      </c>
      <c r="AZ36" s="283">
        <v>3.4</v>
      </c>
      <c r="BA36" s="283">
        <v>3.4</v>
      </c>
      <c r="BB36" s="283">
        <v>3.4</v>
      </c>
      <c r="BC36" s="283">
        <v>3.4</v>
      </c>
      <c r="BD36" s="283">
        <f>_xlfn.IFNA(VLOOKUP(C36,'INFORM Severity - hidden'!$C$5:$G$300,5,FALSE),"-")</f>
        <v>3.4</v>
      </c>
    </row>
    <row r="37" spans="1:56" x14ac:dyDescent="0.25">
      <c r="A37" t="s">
        <v>214</v>
      </c>
      <c r="B37" t="s">
        <v>233</v>
      </c>
      <c r="C37" t="s">
        <v>234</v>
      </c>
      <c r="D37" s="283" t="str">
        <f t="shared" si="0"/>
        <v>Stable</v>
      </c>
      <c r="E37" s="283" t="s">
        <v>9122</v>
      </c>
      <c r="F37" s="283">
        <v>3.3</v>
      </c>
      <c r="G37" s="283">
        <v>3.3</v>
      </c>
      <c r="H37" s="283">
        <v>3.1</v>
      </c>
      <c r="I37" s="283">
        <v>3.1</v>
      </c>
      <c r="J37" s="283">
        <v>3.1</v>
      </c>
      <c r="K37" s="283">
        <v>3.1</v>
      </c>
      <c r="L37" s="283">
        <v>2.7</v>
      </c>
      <c r="M37" s="283">
        <v>2.8</v>
      </c>
      <c r="N37" s="283">
        <v>2.6</v>
      </c>
      <c r="O37" s="283">
        <v>2.6</v>
      </c>
      <c r="P37" s="283">
        <v>2.6</v>
      </c>
      <c r="Q37" s="283">
        <v>2.6</v>
      </c>
      <c r="R37" s="283">
        <v>2.6</v>
      </c>
      <c r="S37" s="283">
        <v>2.6</v>
      </c>
      <c r="T37" s="283">
        <v>2.6</v>
      </c>
      <c r="U37" s="283">
        <v>2.5</v>
      </c>
      <c r="V37" s="283">
        <v>2.6</v>
      </c>
      <c r="W37" s="283">
        <v>2.6</v>
      </c>
      <c r="X37" s="283">
        <v>2.6</v>
      </c>
      <c r="Y37" s="283">
        <v>2.5</v>
      </c>
      <c r="Z37" s="283">
        <v>2.5</v>
      </c>
      <c r="AA37" s="283">
        <v>2.6</v>
      </c>
      <c r="AB37" s="283">
        <v>2.6</v>
      </c>
      <c r="AC37" s="283">
        <v>2.8</v>
      </c>
      <c r="AD37" s="283">
        <v>2.8</v>
      </c>
      <c r="AE37" s="283">
        <v>2.8</v>
      </c>
      <c r="AF37" s="283">
        <v>2.8</v>
      </c>
      <c r="AG37" s="283">
        <v>2.8</v>
      </c>
      <c r="AH37" s="283">
        <v>2.8</v>
      </c>
      <c r="AI37" s="283">
        <v>2.8</v>
      </c>
      <c r="AJ37" s="283">
        <v>2.8</v>
      </c>
      <c r="AK37" s="283">
        <v>2.8</v>
      </c>
      <c r="AL37" s="283">
        <v>2.8</v>
      </c>
      <c r="AM37" s="283">
        <v>2.8</v>
      </c>
      <c r="AN37" s="283">
        <v>2.8</v>
      </c>
      <c r="AO37" s="283">
        <v>2.8</v>
      </c>
      <c r="AP37" s="283">
        <v>2.8</v>
      </c>
      <c r="AQ37" s="283">
        <v>3.1</v>
      </c>
      <c r="AR37" s="283">
        <v>3.1</v>
      </c>
      <c r="AS37" s="283">
        <v>3.1</v>
      </c>
      <c r="AT37" s="283">
        <v>3.1</v>
      </c>
      <c r="AU37" s="283">
        <v>2.9</v>
      </c>
      <c r="AV37" s="283">
        <v>2.9</v>
      </c>
      <c r="AW37" s="283">
        <v>2.9</v>
      </c>
      <c r="AX37" s="283">
        <v>2.9</v>
      </c>
      <c r="AY37" s="283">
        <v>2.9</v>
      </c>
      <c r="AZ37" s="283">
        <v>2.9</v>
      </c>
      <c r="BA37" s="283">
        <v>2.9</v>
      </c>
      <c r="BB37" s="283">
        <v>2.9</v>
      </c>
      <c r="BC37" s="283">
        <v>2.9</v>
      </c>
      <c r="BD37" s="283">
        <f>_xlfn.IFNA(VLOOKUP(C37,'INFORM Severity - hidden'!$C$5:$G$300,5,FALSE),"-")</f>
        <v>2.9</v>
      </c>
    </row>
    <row r="38" spans="1:56" x14ac:dyDescent="0.25">
      <c r="A38" t="s">
        <v>244</v>
      </c>
      <c r="B38" t="s">
        <v>242</v>
      </c>
      <c r="C38" t="s">
        <v>243</v>
      </c>
      <c r="D38" s="283" t="str">
        <f t="shared" si="0"/>
        <v>Increasing</v>
      </c>
      <c r="E38" s="283" t="s">
        <v>9122</v>
      </c>
      <c r="F38" s="283">
        <v>4.4000000000000004</v>
      </c>
      <c r="G38" s="283">
        <v>4.4000000000000004</v>
      </c>
      <c r="H38" s="283">
        <v>4.4000000000000004</v>
      </c>
      <c r="I38" s="283">
        <v>4.2</v>
      </c>
      <c r="J38" s="283">
        <v>4.2</v>
      </c>
      <c r="K38" s="283">
        <v>4.2</v>
      </c>
      <c r="L38" s="283">
        <v>4.2</v>
      </c>
      <c r="M38" s="283">
        <v>4.2</v>
      </c>
      <c r="N38" s="283">
        <v>4.2</v>
      </c>
      <c r="O38" s="283">
        <v>4.2</v>
      </c>
      <c r="P38" s="283">
        <v>4.2</v>
      </c>
      <c r="Q38" s="283">
        <v>4.2</v>
      </c>
      <c r="R38" s="283">
        <v>4</v>
      </c>
      <c r="S38" s="283">
        <v>4.2</v>
      </c>
      <c r="T38" s="283">
        <v>4.2</v>
      </c>
      <c r="U38" s="283">
        <v>4.2</v>
      </c>
      <c r="V38" s="283">
        <v>4.2</v>
      </c>
      <c r="W38" s="283">
        <v>4.2</v>
      </c>
      <c r="X38" s="283">
        <v>4.2</v>
      </c>
      <c r="Y38" s="283">
        <v>4.2</v>
      </c>
      <c r="Z38" s="283">
        <v>4.5</v>
      </c>
      <c r="AA38" s="283">
        <v>4.5</v>
      </c>
      <c r="AB38" s="283">
        <v>4.5</v>
      </c>
      <c r="AC38" s="283">
        <v>4.5</v>
      </c>
      <c r="AD38" s="283">
        <v>4.5</v>
      </c>
      <c r="AE38" s="283">
        <v>4.5</v>
      </c>
      <c r="AF38" s="283">
        <v>4.5</v>
      </c>
      <c r="AG38" s="283">
        <v>4.5</v>
      </c>
      <c r="AH38" s="283">
        <v>4.5</v>
      </c>
      <c r="AI38" s="283">
        <v>4.5</v>
      </c>
      <c r="AJ38" s="283">
        <v>4.5</v>
      </c>
      <c r="AK38" s="283">
        <v>4.5</v>
      </c>
      <c r="AL38" s="283">
        <v>4.5</v>
      </c>
      <c r="AM38" s="283">
        <v>4.5</v>
      </c>
      <c r="AN38" s="283">
        <v>4.5</v>
      </c>
      <c r="AO38" s="283">
        <v>4.5</v>
      </c>
      <c r="AP38" s="283">
        <v>4.5</v>
      </c>
      <c r="AQ38" s="283">
        <v>4.5</v>
      </c>
      <c r="AR38" s="283">
        <v>4.5</v>
      </c>
      <c r="AS38" s="283">
        <v>4.5</v>
      </c>
      <c r="AT38" s="283">
        <v>4.2</v>
      </c>
      <c r="AU38" s="283">
        <v>4.2</v>
      </c>
      <c r="AV38" s="283">
        <v>4.2</v>
      </c>
      <c r="AW38" s="283">
        <v>4.2</v>
      </c>
      <c r="AX38" s="283">
        <v>4.2</v>
      </c>
      <c r="AY38" s="283">
        <v>4.2</v>
      </c>
      <c r="AZ38" s="283">
        <v>4.2</v>
      </c>
      <c r="BA38" s="283">
        <v>4.2</v>
      </c>
      <c r="BB38" s="283">
        <v>4.5</v>
      </c>
      <c r="BC38" s="283">
        <v>4.5</v>
      </c>
      <c r="BD38" s="283">
        <f>_xlfn.IFNA(VLOOKUP(C38,'INFORM Severity - hidden'!$C$5:$G$300,5,FALSE),"-")</f>
        <v>4.5</v>
      </c>
    </row>
    <row r="39" spans="1:56" x14ac:dyDescent="0.25">
      <c r="C39" t="s">
        <v>9141</v>
      </c>
      <c r="D39" s="283" t="str">
        <f t="shared" si="0"/>
        <v>-</v>
      </c>
      <c r="E39" s="283" t="s">
        <v>9122</v>
      </c>
      <c r="F39" s="283" t="s">
        <v>9122</v>
      </c>
      <c r="G39" s="283" t="s">
        <v>9122</v>
      </c>
      <c r="H39" s="283" t="s">
        <v>9122</v>
      </c>
      <c r="I39" s="283" t="s">
        <v>9122</v>
      </c>
      <c r="J39" s="283" t="s">
        <v>9122</v>
      </c>
      <c r="K39" s="283" t="s">
        <v>9122</v>
      </c>
      <c r="L39" s="283" t="s">
        <v>9122</v>
      </c>
      <c r="M39" s="283" t="s">
        <v>9122</v>
      </c>
      <c r="N39" s="283" t="s">
        <v>9122</v>
      </c>
      <c r="O39" s="283" t="s">
        <v>9122</v>
      </c>
      <c r="P39" s="283">
        <v>2.7</v>
      </c>
      <c r="Q39" s="283">
        <v>2.7</v>
      </c>
      <c r="R39" s="283">
        <v>2.5</v>
      </c>
      <c r="S39" s="283">
        <v>2.7</v>
      </c>
      <c r="T39" s="283">
        <v>2.7</v>
      </c>
      <c r="U39" s="283" t="s">
        <v>9122</v>
      </c>
      <c r="V39" s="283" t="s">
        <v>9122</v>
      </c>
      <c r="W39" s="283" t="s">
        <v>9122</v>
      </c>
      <c r="X39" s="283" t="s">
        <v>9122</v>
      </c>
      <c r="Y39" s="283" t="s">
        <v>9122</v>
      </c>
      <c r="Z39" s="283" t="s">
        <v>9122</v>
      </c>
      <c r="AA39" s="283" t="s">
        <v>9122</v>
      </c>
      <c r="AB39" s="283" t="s">
        <v>9122</v>
      </c>
      <c r="AC39" s="283" t="s">
        <v>9122</v>
      </c>
      <c r="AD39" s="283" t="s">
        <v>9122</v>
      </c>
      <c r="AE39" s="283" t="s">
        <v>9122</v>
      </c>
      <c r="AF39" s="283" t="s">
        <v>9122</v>
      </c>
      <c r="AG39" s="283" t="s">
        <v>9122</v>
      </c>
      <c r="AH39" s="283" t="s">
        <v>9122</v>
      </c>
      <c r="AI39" s="283" t="s">
        <v>9122</v>
      </c>
      <c r="AJ39" s="283" t="s">
        <v>9122</v>
      </c>
      <c r="AK39" s="283" t="s">
        <v>9122</v>
      </c>
      <c r="AL39" s="283" t="s">
        <v>9122</v>
      </c>
      <c r="AM39" s="283" t="s">
        <v>9122</v>
      </c>
      <c r="AN39" s="283" t="s">
        <v>9122</v>
      </c>
      <c r="AO39" s="283" t="s">
        <v>9122</v>
      </c>
      <c r="AP39" s="283" t="s">
        <v>9122</v>
      </c>
      <c r="AQ39" s="283" t="s">
        <v>9122</v>
      </c>
      <c r="AR39" s="283" t="s">
        <v>9122</v>
      </c>
      <c r="AS39" s="283" t="s">
        <v>9122</v>
      </c>
      <c r="AT39" s="283" t="s">
        <v>9122</v>
      </c>
      <c r="AU39" s="283" t="s">
        <v>9122</v>
      </c>
      <c r="AV39" s="283" t="s">
        <v>9122</v>
      </c>
      <c r="AW39" s="283" t="s">
        <v>9122</v>
      </c>
      <c r="AX39" s="283" t="s">
        <v>9122</v>
      </c>
      <c r="AY39" s="283" t="s">
        <v>9122</v>
      </c>
      <c r="AZ39" s="283" t="s">
        <v>9122</v>
      </c>
      <c r="BA39" s="283" t="s">
        <v>9122</v>
      </c>
      <c r="BB39" s="283" t="s">
        <v>9122</v>
      </c>
      <c r="BC39" s="283" t="s">
        <v>9122</v>
      </c>
      <c r="BD39" s="283" t="str">
        <f>_xlfn.IFNA(VLOOKUP(C39,'INFORM Severity - hidden'!$C$5:$G$300,5,FALSE),"-")</f>
        <v>-</v>
      </c>
    </row>
    <row r="40" spans="1:56" x14ac:dyDescent="0.25">
      <c r="C40" t="s">
        <v>9142</v>
      </c>
      <c r="D40" s="283" t="str">
        <f t="shared" si="0"/>
        <v>-</v>
      </c>
      <c r="E40" s="283" t="s">
        <v>9122</v>
      </c>
      <c r="F40" s="283" t="s">
        <v>9122</v>
      </c>
      <c r="G40" s="283" t="s">
        <v>9122</v>
      </c>
      <c r="H40" s="283" t="s">
        <v>9122</v>
      </c>
      <c r="I40" s="283" t="s">
        <v>9122</v>
      </c>
      <c r="J40" s="283" t="s">
        <v>9122</v>
      </c>
      <c r="K40" s="283" t="s">
        <v>9122</v>
      </c>
      <c r="L40" s="283" t="s">
        <v>9122</v>
      </c>
      <c r="M40" s="283" t="s">
        <v>9122</v>
      </c>
      <c r="N40" s="283" t="s">
        <v>9122</v>
      </c>
      <c r="O40" s="283" t="s">
        <v>9122</v>
      </c>
      <c r="P40" s="283" t="s">
        <v>9122</v>
      </c>
      <c r="Q40" s="283" t="s">
        <v>9122</v>
      </c>
      <c r="R40" s="283" t="s">
        <v>9122</v>
      </c>
      <c r="S40" s="283" t="s">
        <v>9122</v>
      </c>
      <c r="T40" s="283" t="s">
        <v>9122</v>
      </c>
      <c r="U40" s="283" t="s">
        <v>9122</v>
      </c>
      <c r="V40" s="283">
        <v>2.4</v>
      </c>
      <c r="W40" s="283">
        <v>2.6</v>
      </c>
      <c r="X40" s="283">
        <v>2.6</v>
      </c>
      <c r="Y40" s="283">
        <v>2.6</v>
      </c>
      <c r="Z40" s="283">
        <v>2.6</v>
      </c>
      <c r="AA40" s="283">
        <v>2.6</v>
      </c>
      <c r="AB40" s="283">
        <v>2.6</v>
      </c>
      <c r="AC40" s="283">
        <v>2.6</v>
      </c>
      <c r="AD40" s="283" t="s">
        <v>9122</v>
      </c>
      <c r="AE40" s="283" t="s">
        <v>9122</v>
      </c>
      <c r="AF40" s="283" t="s">
        <v>9122</v>
      </c>
      <c r="AG40" s="283" t="s">
        <v>9122</v>
      </c>
      <c r="AH40" s="283" t="s">
        <v>9122</v>
      </c>
      <c r="AI40" s="283" t="s">
        <v>9122</v>
      </c>
      <c r="AJ40" s="283" t="s">
        <v>9122</v>
      </c>
      <c r="AK40" s="283" t="s">
        <v>9122</v>
      </c>
      <c r="AL40" s="283" t="s">
        <v>9122</v>
      </c>
      <c r="AM40" s="283" t="s">
        <v>9122</v>
      </c>
      <c r="AN40" s="283" t="s">
        <v>9122</v>
      </c>
      <c r="AO40" s="283" t="s">
        <v>9122</v>
      </c>
      <c r="AP40" s="283" t="s">
        <v>9122</v>
      </c>
      <c r="AQ40" s="283" t="s">
        <v>9122</v>
      </c>
      <c r="AR40" s="283" t="s">
        <v>9122</v>
      </c>
      <c r="AS40" s="283" t="s">
        <v>9122</v>
      </c>
      <c r="AT40" s="283" t="s">
        <v>9122</v>
      </c>
      <c r="AU40" s="283" t="s">
        <v>9122</v>
      </c>
      <c r="AV40" s="283" t="s">
        <v>9122</v>
      </c>
      <c r="AW40" s="283" t="s">
        <v>9122</v>
      </c>
      <c r="AX40" s="283" t="s">
        <v>9122</v>
      </c>
      <c r="AY40" s="283" t="s">
        <v>9122</v>
      </c>
      <c r="AZ40" s="283" t="s">
        <v>9122</v>
      </c>
      <c r="BA40" s="283" t="s">
        <v>9122</v>
      </c>
      <c r="BB40" s="283" t="s">
        <v>9122</v>
      </c>
      <c r="BC40" s="283" t="s">
        <v>9122</v>
      </c>
      <c r="BD40" s="283" t="str">
        <f>_xlfn.IFNA(VLOOKUP(C40,'INFORM Severity - hidden'!$C$5:$G$300,5,FALSE),"-")</f>
        <v>-</v>
      </c>
    </row>
    <row r="41" spans="1:56" x14ac:dyDescent="0.25">
      <c r="A41" t="s">
        <v>1199</v>
      </c>
      <c r="B41" t="s">
        <v>1197</v>
      </c>
      <c r="C41" t="s">
        <v>1198</v>
      </c>
      <c r="D41" s="283" t="str">
        <f t="shared" si="0"/>
        <v>Increasing</v>
      </c>
      <c r="E41" s="283" t="s">
        <v>9122</v>
      </c>
      <c r="F41" s="283" t="s">
        <v>9122</v>
      </c>
      <c r="G41" s="283" t="s">
        <v>9122</v>
      </c>
      <c r="H41" s="283" t="s">
        <v>9122</v>
      </c>
      <c r="I41" s="283" t="s">
        <v>9122</v>
      </c>
      <c r="J41" s="283" t="s">
        <v>9122</v>
      </c>
      <c r="K41" s="283" t="s">
        <v>9122</v>
      </c>
      <c r="L41" s="283" t="s">
        <v>9122</v>
      </c>
      <c r="M41" s="283" t="s">
        <v>9122</v>
      </c>
      <c r="N41" s="283" t="s">
        <v>9122</v>
      </c>
      <c r="O41" s="283" t="s">
        <v>9122</v>
      </c>
      <c r="P41" s="283" t="s">
        <v>9122</v>
      </c>
      <c r="Q41" s="283" t="s">
        <v>9122</v>
      </c>
      <c r="R41" s="283" t="s">
        <v>9122</v>
      </c>
      <c r="S41" s="283" t="s">
        <v>9122</v>
      </c>
      <c r="T41" s="283" t="s">
        <v>9122</v>
      </c>
      <c r="U41" s="283" t="s">
        <v>9122</v>
      </c>
      <c r="V41" s="283" t="s">
        <v>9122</v>
      </c>
      <c r="W41" s="283" t="s">
        <v>9122</v>
      </c>
      <c r="X41" s="283" t="s">
        <v>9122</v>
      </c>
      <c r="Y41" s="283" t="s">
        <v>9122</v>
      </c>
      <c r="Z41" s="283" t="s">
        <v>9122</v>
      </c>
      <c r="AA41" s="283" t="s">
        <v>9122</v>
      </c>
      <c r="AB41" s="283" t="s">
        <v>9122</v>
      </c>
      <c r="AC41" s="283">
        <v>3.2</v>
      </c>
      <c r="AD41" s="283">
        <v>3.2</v>
      </c>
      <c r="AE41" s="283">
        <v>3.2</v>
      </c>
      <c r="AF41" s="283">
        <v>3.2</v>
      </c>
      <c r="AG41" s="283">
        <v>3.2</v>
      </c>
      <c r="AH41" s="283">
        <v>3.3</v>
      </c>
      <c r="AI41" s="283">
        <v>3.3</v>
      </c>
      <c r="AJ41" s="283">
        <v>3.3</v>
      </c>
      <c r="AK41" s="283">
        <v>3.3</v>
      </c>
      <c r="AL41" s="283">
        <v>3.3</v>
      </c>
      <c r="AM41" s="283">
        <v>3.3</v>
      </c>
      <c r="AN41" s="283">
        <v>3.3</v>
      </c>
      <c r="AO41" s="283">
        <v>3.3</v>
      </c>
      <c r="AP41" s="283">
        <v>3.3</v>
      </c>
      <c r="AQ41" s="283">
        <v>3.3</v>
      </c>
      <c r="AR41" s="283">
        <v>3.3</v>
      </c>
      <c r="AS41" s="283">
        <v>3.2</v>
      </c>
      <c r="AT41" s="283">
        <v>2.4</v>
      </c>
      <c r="AU41" s="283">
        <v>2.4</v>
      </c>
      <c r="AV41" s="283">
        <v>2.1</v>
      </c>
      <c r="AW41" s="283">
        <v>2.1</v>
      </c>
      <c r="AX41" s="283">
        <v>2.1</v>
      </c>
      <c r="AY41" s="283">
        <v>2.1</v>
      </c>
      <c r="AZ41" s="283">
        <v>2.1</v>
      </c>
      <c r="BA41" s="283">
        <v>2.2000000000000002</v>
      </c>
      <c r="BB41" s="283">
        <v>2.2000000000000002</v>
      </c>
      <c r="BC41" s="283">
        <v>2.2000000000000002</v>
      </c>
      <c r="BD41" s="283">
        <f>_xlfn.IFNA(VLOOKUP(C41,'INFORM Severity - hidden'!$C$5:$G$300,5,FALSE),"-")</f>
        <v>2.2000000000000002</v>
      </c>
    </row>
    <row r="42" spans="1:56" x14ac:dyDescent="0.25">
      <c r="C42" t="s">
        <v>9143</v>
      </c>
      <c r="D42" s="283" t="str">
        <f t="shared" si="0"/>
        <v>-</v>
      </c>
      <c r="E42" s="283" t="s">
        <v>9122</v>
      </c>
      <c r="F42" s="283">
        <v>2.5</v>
      </c>
      <c r="G42" s="283">
        <v>2.5</v>
      </c>
      <c r="H42" s="283">
        <v>2.4</v>
      </c>
      <c r="I42" s="283">
        <v>2.4</v>
      </c>
      <c r="J42" s="283">
        <v>2.4</v>
      </c>
      <c r="K42" s="283">
        <v>2.4</v>
      </c>
      <c r="L42" s="283">
        <v>2.4</v>
      </c>
      <c r="M42" s="283">
        <v>2.4</v>
      </c>
      <c r="N42" s="283">
        <v>2.4</v>
      </c>
      <c r="O42" s="283">
        <v>1.7</v>
      </c>
      <c r="P42" s="283">
        <v>1.8</v>
      </c>
      <c r="Q42" s="283">
        <v>1.8</v>
      </c>
      <c r="R42" s="283">
        <v>1.8</v>
      </c>
      <c r="S42" s="283">
        <v>1.8</v>
      </c>
      <c r="T42" s="283">
        <v>1.8</v>
      </c>
      <c r="U42" s="283">
        <v>1.8</v>
      </c>
      <c r="V42" s="283">
        <v>1.7</v>
      </c>
      <c r="W42" s="283">
        <v>1.7</v>
      </c>
      <c r="X42" s="283">
        <v>1.7</v>
      </c>
      <c r="Y42" s="283">
        <v>1.6</v>
      </c>
      <c r="Z42" s="283">
        <v>2.2000000000000002</v>
      </c>
      <c r="AA42" s="283" t="s">
        <v>9122</v>
      </c>
      <c r="AB42" s="283" t="s">
        <v>9122</v>
      </c>
      <c r="AC42" s="283" t="s">
        <v>9122</v>
      </c>
      <c r="AD42" s="283" t="s">
        <v>9122</v>
      </c>
      <c r="AE42" s="283" t="s">
        <v>9122</v>
      </c>
      <c r="AF42" s="283" t="s">
        <v>9122</v>
      </c>
      <c r="AG42" s="283" t="s">
        <v>9122</v>
      </c>
      <c r="AH42" s="283" t="s">
        <v>9122</v>
      </c>
      <c r="AI42" s="283" t="s">
        <v>9122</v>
      </c>
      <c r="AJ42" s="283" t="s">
        <v>9122</v>
      </c>
      <c r="AK42" s="283" t="s">
        <v>9122</v>
      </c>
      <c r="AL42" s="283" t="s">
        <v>9122</v>
      </c>
      <c r="AM42" s="283" t="s">
        <v>9122</v>
      </c>
      <c r="AN42" s="283" t="s">
        <v>9122</v>
      </c>
      <c r="AO42" s="283" t="s">
        <v>9122</v>
      </c>
      <c r="AP42" s="283" t="s">
        <v>9122</v>
      </c>
      <c r="AQ42" s="283" t="s">
        <v>9122</v>
      </c>
      <c r="AR42" s="283" t="s">
        <v>9122</v>
      </c>
      <c r="AS42" s="283" t="s">
        <v>9122</v>
      </c>
      <c r="AT42" s="283" t="s">
        <v>9122</v>
      </c>
      <c r="AU42" s="283" t="s">
        <v>9122</v>
      </c>
      <c r="AV42" s="283" t="s">
        <v>9122</v>
      </c>
      <c r="AW42" s="283" t="s">
        <v>9122</v>
      </c>
      <c r="AX42" s="283" t="s">
        <v>9122</v>
      </c>
      <c r="AY42" s="283" t="s">
        <v>9122</v>
      </c>
      <c r="AZ42" s="283" t="s">
        <v>9122</v>
      </c>
      <c r="BA42" s="283" t="s">
        <v>9122</v>
      </c>
      <c r="BB42" s="283" t="s">
        <v>9122</v>
      </c>
      <c r="BC42" s="283" t="s">
        <v>9122</v>
      </c>
      <c r="BD42" s="283" t="str">
        <f>_xlfn.IFNA(VLOOKUP(C42,'INFORM Severity - hidden'!$C$5:$G$300,5,FALSE),"-")</f>
        <v>-</v>
      </c>
    </row>
    <row r="43" spans="1:56" x14ac:dyDescent="0.25">
      <c r="C43" t="s">
        <v>9144</v>
      </c>
      <c r="D43" s="283" t="str">
        <f t="shared" si="0"/>
        <v>-</v>
      </c>
      <c r="E43" s="283" t="s">
        <v>9122</v>
      </c>
      <c r="F43" s="283" t="s">
        <v>9122</v>
      </c>
      <c r="G43" s="283" t="s">
        <v>9122</v>
      </c>
      <c r="H43" s="283" t="s">
        <v>9122</v>
      </c>
      <c r="I43" s="283" t="s">
        <v>9122</v>
      </c>
      <c r="J43" s="283" t="s">
        <v>9122</v>
      </c>
      <c r="K43" s="283" t="s">
        <v>9122</v>
      </c>
      <c r="L43" s="283" t="s">
        <v>9122</v>
      </c>
      <c r="M43" s="283" t="s">
        <v>9122</v>
      </c>
      <c r="N43" s="283" t="s">
        <v>9122</v>
      </c>
      <c r="O43" s="283" t="s">
        <v>9122</v>
      </c>
      <c r="P43" s="283" t="s">
        <v>9122</v>
      </c>
      <c r="Q43" s="283" t="s">
        <v>9122</v>
      </c>
      <c r="R43" s="283" t="s">
        <v>9122</v>
      </c>
      <c r="S43" s="283" t="s">
        <v>9122</v>
      </c>
      <c r="T43" s="283" t="s">
        <v>9122</v>
      </c>
      <c r="U43" s="283" t="s">
        <v>9122</v>
      </c>
      <c r="V43" s="283" t="s">
        <v>9122</v>
      </c>
      <c r="W43" s="283" t="s">
        <v>9122</v>
      </c>
      <c r="X43" s="283" t="s">
        <v>9122</v>
      </c>
      <c r="Y43" s="283" t="s">
        <v>9122</v>
      </c>
      <c r="Z43" s="283" t="s">
        <v>9122</v>
      </c>
      <c r="AA43" s="283">
        <v>2.2000000000000002</v>
      </c>
      <c r="AB43" s="283">
        <v>2.2000000000000002</v>
      </c>
      <c r="AC43" s="283">
        <v>2.2000000000000002</v>
      </c>
      <c r="AD43" s="283">
        <v>2.2000000000000002</v>
      </c>
      <c r="AE43" s="283" t="s">
        <v>9122</v>
      </c>
      <c r="AF43" s="283" t="s">
        <v>9122</v>
      </c>
      <c r="AG43" s="283" t="s">
        <v>9122</v>
      </c>
      <c r="AH43" s="283" t="s">
        <v>9122</v>
      </c>
      <c r="AI43" s="283" t="s">
        <v>9122</v>
      </c>
      <c r="AJ43" s="283" t="s">
        <v>9122</v>
      </c>
      <c r="AK43" s="283" t="s">
        <v>9122</v>
      </c>
      <c r="AL43" s="283" t="s">
        <v>9122</v>
      </c>
      <c r="AM43" s="283" t="s">
        <v>9122</v>
      </c>
      <c r="AN43" s="283" t="s">
        <v>9122</v>
      </c>
      <c r="AO43" s="283" t="s">
        <v>9122</v>
      </c>
      <c r="AP43" s="283" t="s">
        <v>9122</v>
      </c>
      <c r="AQ43" s="283" t="s">
        <v>9122</v>
      </c>
      <c r="AR43" s="283" t="s">
        <v>9122</v>
      </c>
      <c r="AS43" s="283" t="s">
        <v>9122</v>
      </c>
      <c r="AT43" s="283" t="s">
        <v>9122</v>
      </c>
      <c r="AU43" s="283" t="s">
        <v>9122</v>
      </c>
      <c r="AV43" s="283" t="s">
        <v>9122</v>
      </c>
      <c r="AW43" s="283" t="s">
        <v>9122</v>
      </c>
      <c r="AX43" s="283" t="s">
        <v>9122</v>
      </c>
      <c r="AY43" s="283" t="s">
        <v>9122</v>
      </c>
      <c r="AZ43" s="283" t="s">
        <v>9122</v>
      </c>
      <c r="BA43" s="283" t="s">
        <v>9122</v>
      </c>
      <c r="BB43" s="283" t="s">
        <v>9122</v>
      </c>
      <c r="BC43" s="283" t="s">
        <v>9122</v>
      </c>
      <c r="BD43" s="283" t="str">
        <f>_xlfn.IFNA(VLOOKUP(C43,'INFORM Severity - hidden'!$C$5:$G$300,5,FALSE),"-")</f>
        <v>-</v>
      </c>
    </row>
    <row r="44" spans="1:56" x14ac:dyDescent="0.25">
      <c r="A44" t="s">
        <v>2841</v>
      </c>
      <c r="B44" t="s">
        <v>2839</v>
      </c>
      <c r="C44" t="s">
        <v>2840</v>
      </c>
      <c r="D44" s="283" t="str">
        <f t="shared" si="0"/>
        <v>Increasing</v>
      </c>
      <c r="E44" s="283" t="s">
        <v>9122</v>
      </c>
      <c r="F44" s="283">
        <v>3.9</v>
      </c>
      <c r="G44" s="283">
        <v>3.9</v>
      </c>
      <c r="H44" s="283">
        <v>4</v>
      </c>
      <c r="I44" s="283">
        <v>4</v>
      </c>
      <c r="J44" s="283">
        <v>4</v>
      </c>
      <c r="K44" s="283">
        <v>4</v>
      </c>
      <c r="L44" s="283">
        <v>4</v>
      </c>
      <c r="M44" s="283">
        <v>4</v>
      </c>
      <c r="N44" s="283">
        <v>4.0999999999999996</v>
      </c>
      <c r="O44" s="283">
        <v>4.0999999999999996</v>
      </c>
      <c r="P44" s="283">
        <v>4.0999999999999996</v>
      </c>
      <c r="Q44" s="283">
        <v>4.0999999999999996</v>
      </c>
      <c r="R44" s="283">
        <v>3.8</v>
      </c>
      <c r="S44" s="283">
        <v>3.8</v>
      </c>
      <c r="T44" s="283">
        <v>4.2</v>
      </c>
      <c r="U44" s="283">
        <v>4.2</v>
      </c>
      <c r="V44" s="283">
        <v>4.2</v>
      </c>
      <c r="W44" s="283">
        <v>4.2</v>
      </c>
      <c r="X44" s="283">
        <v>4.2</v>
      </c>
      <c r="Y44" s="283">
        <v>4.2</v>
      </c>
      <c r="Z44" s="283">
        <v>4.2</v>
      </c>
      <c r="AA44" s="283">
        <v>4.0999999999999996</v>
      </c>
      <c r="AB44" s="283">
        <v>3.9</v>
      </c>
      <c r="AC44" s="283">
        <v>3.9</v>
      </c>
      <c r="AD44" s="283">
        <v>3.9</v>
      </c>
      <c r="AE44" s="283">
        <v>3.9</v>
      </c>
      <c r="AF44" s="283">
        <v>3.9</v>
      </c>
      <c r="AG44" s="283">
        <v>3.7</v>
      </c>
      <c r="AH44" s="283">
        <v>3.7</v>
      </c>
      <c r="AI44" s="283">
        <v>3.7</v>
      </c>
      <c r="AJ44" s="283">
        <v>3.7</v>
      </c>
      <c r="AK44" s="283">
        <v>4</v>
      </c>
      <c r="AL44" s="283">
        <v>4.0999999999999996</v>
      </c>
      <c r="AM44" s="283">
        <v>4.0999999999999996</v>
      </c>
      <c r="AN44" s="283">
        <v>4.0999999999999996</v>
      </c>
      <c r="AO44" s="283">
        <v>4.0999999999999996</v>
      </c>
      <c r="AP44" s="283">
        <v>4.0999999999999996</v>
      </c>
      <c r="AQ44" s="283">
        <v>3.9</v>
      </c>
      <c r="AR44" s="283">
        <v>3.9</v>
      </c>
      <c r="AS44" s="283">
        <v>3.9</v>
      </c>
      <c r="AT44" s="283">
        <v>3.9</v>
      </c>
      <c r="AU44" s="283">
        <v>3.9</v>
      </c>
      <c r="AV44" s="283">
        <v>4</v>
      </c>
      <c r="AW44" s="283">
        <v>4</v>
      </c>
      <c r="AX44" s="283">
        <v>4</v>
      </c>
      <c r="AY44" s="283">
        <v>4</v>
      </c>
      <c r="AZ44" s="283">
        <v>4</v>
      </c>
      <c r="BA44" s="283">
        <v>4</v>
      </c>
      <c r="BB44" s="283">
        <v>4</v>
      </c>
      <c r="BC44" s="283">
        <v>4.0999999999999996</v>
      </c>
      <c r="BD44" s="283">
        <f>_xlfn.IFNA(VLOOKUP(C44,'INFORM Severity - hidden'!$C$5:$G$300,5,FALSE),"-")</f>
        <v>4.0999999999999996</v>
      </c>
    </row>
    <row r="45" spans="1:56" x14ac:dyDescent="0.25">
      <c r="A45" t="s">
        <v>2841</v>
      </c>
      <c r="B45" t="s">
        <v>2851</v>
      </c>
      <c r="C45" t="s">
        <v>2852</v>
      </c>
      <c r="D45" s="283" t="str">
        <f t="shared" si="0"/>
        <v>Stable</v>
      </c>
      <c r="E45" s="283" t="s">
        <v>9122</v>
      </c>
      <c r="F45" s="283">
        <v>2.8</v>
      </c>
      <c r="G45" s="283">
        <v>2.8</v>
      </c>
      <c r="H45" s="283">
        <v>3.3</v>
      </c>
      <c r="I45" s="283">
        <v>3.3</v>
      </c>
      <c r="J45" s="283">
        <v>3.3</v>
      </c>
      <c r="K45" s="283">
        <v>3.3</v>
      </c>
      <c r="L45" s="283">
        <v>3.3</v>
      </c>
      <c r="M45" s="283">
        <v>3.3</v>
      </c>
      <c r="N45" s="283">
        <v>3.3</v>
      </c>
      <c r="O45" s="283">
        <v>3.3</v>
      </c>
      <c r="P45" s="283">
        <v>3.3</v>
      </c>
      <c r="Q45" s="283">
        <v>3.3</v>
      </c>
      <c r="R45" s="283">
        <v>3.4</v>
      </c>
      <c r="S45" s="283">
        <v>3.4</v>
      </c>
      <c r="T45" s="283">
        <v>3.4</v>
      </c>
      <c r="U45" s="283">
        <v>3.4</v>
      </c>
      <c r="V45" s="283">
        <v>3.4</v>
      </c>
      <c r="W45" s="283">
        <v>3.4</v>
      </c>
      <c r="X45" s="283">
        <v>3.4</v>
      </c>
      <c r="Y45" s="283">
        <v>3.4</v>
      </c>
      <c r="Z45" s="283">
        <v>3.4</v>
      </c>
      <c r="AA45" s="283">
        <v>3.4</v>
      </c>
      <c r="AB45" s="283">
        <v>3.4</v>
      </c>
      <c r="AC45" s="283">
        <v>3.4</v>
      </c>
      <c r="AD45" s="283">
        <v>3.4</v>
      </c>
      <c r="AE45" s="283">
        <v>3.4</v>
      </c>
      <c r="AF45" s="283">
        <v>3.4</v>
      </c>
      <c r="AG45" s="283">
        <v>3.4</v>
      </c>
      <c r="AH45" s="283">
        <v>3.4</v>
      </c>
      <c r="AI45" s="283">
        <v>3.4</v>
      </c>
      <c r="AJ45" s="283">
        <v>3.4</v>
      </c>
      <c r="AK45" s="283">
        <v>3.5</v>
      </c>
      <c r="AL45" s="283">
        <v>3.5</v>
      </c>
      <c r="AM45" s="283">
        <v>3.5</v>
      </c>
      <c r="AN45" s="283">
        <v>3.5</v>
      </c>
      <c r="AO45" s="283">
        <v>3.5</v>
      </c>
      <c r="AP45" s="283">
        <v>3.5</v>
      </c>
      <c r="AQ45" s="283">
        <v>3.5</v>
      </c>
      <c r="AR45" s="283">
        <v>3.5</v>
      </c>
      <c r="AS45" s="283">
        <v>3.5</v>
      </c>
      <c r="AT45" s="283">
        <v>3.5</v>
      </c>
      <c r="AU45" s="283">
        <v>3.5</v>
      </c>
      <c r="AV45" s="283">
        <v>3.4</v>
      </c>
      <c r="AW45" s="283">
        <v>3.4</v>
      </c>
      <c r="AX45" s="283">
        <v>3.4</v>
      </c>
      <c r="AY45" s="283">
        <v>3.7</v>
      </c>
      <c r="AZ45" s="283">
        <v>3.7</v>
      </c>
      <c r="BA45" s="283">
        <v>3.5</v>
      </c>
      <c r="BB45" s="283">
        <v>3.5</v>
      </c>
      <c r="BC45" s="283">
        <v>3.5</v>
      </c>
      <c r="BD45" s="283">
        <f>_xlfn.IFNA(VLOOKUP(C45,'INFORM Severity - hidden'!$C$5:$G$300,5,FALSE),"-")</f>
        <v>3.7</v>
      </c>
    </row>
    <row r="46" spans="1:56" x14ac:dyDescent="0.25">
      <c r="C46" t="s">
        <v>9145</v>
      </c>
      <c r="D46" s="283" t="str">
        <f t="shared" si="0"/>
        <v>-</v>
      </c>
      <c r="E46" s="283" t="s">
        <v>9122</v>
      </c>
      <c r="F46" s="283" t="s">
        <v>9122</v>
      </c>
      <c r="G46" s="283" t="s">
        <v>9122</v>
      </c>
      <c r="H46" s="283" t="s">
        <v>9122</v>
      </c>
      <c r="I46" s="283" t="s">
        <v>9122</v>
      </c>
      <c r="J46" s="283" t="s">
        <v>9122</v>
      </c>
      <c r="K46" s="283" t="s">
        <v>9122</v>
      </c>
      <c r="L46" s="283" t="s">
        <v>9122</v>
      </c>
      <c r="M46" s="283" t="s">
        <v>9122</v>
      </c>
      <c r="N46" s="283" t="s">
        <v>9122</v>
      </c>
      <c r="O46" s="283" t="s">
        <v>9122</v>
      </c>
      <c r="P46" s="283" t="s">
        <v>9122</v>
      </c>
      <c r="Q46" s="283" t="s">
        <v>9122</v>
      </c>
      <c r="R46" s="283" t="s">
        <v>9122</v>
      </c>
      <c r="S46" s="283" t="s">
        <v>9122</v>
      </c>
      <c r="T46" s="283" t="s">
        <v>9122</v>
      </c>
      <c r="U46" s="283" t="s">
        <v>9122</v>
      </c>
      <c r="V46" s="283" t="s">
        <v>9122</v>
      </c>
      <c r="W46" s="283" t="s">
        <v>9122</v>
      </c>
      <c r="X46" s="283" t="s">
        <v>9122</v>
      </c>
      <c r="Y46" s="283" t="s">
        <v>9122</v>
      </c>
      <c r="Z46" s="283" t="s">
        <v>9122</v>
      </c>
      <c r="AA46" s="283">
        <v>2.2000000000000002</v>
      </c>
      <c r="AB46" s="283">
        <v>2</v>
      </c>
      <c r="AC46" s="283">
        <v>2.1</v>
      </c>
      <c r="AD46" s="283">
        <v>2.1</v>
      </c>
      <c r="AE46" s="283">
        <v>2.1</v>
      </c>
      <c r="AF46" s="283">
        <v>2.1</v>
      </c>
      <c r="AG46" s="283" t="s">
        <v>9122</v>
      </c>
      <c r="AH46" s="283" t="s">
        <v>9122</v>
      </c>
      <c r="AI46" s="283" t="s">
        <v>9122</v>
      </c>
      <c r="AJ46" s="283" t="s">
        <v>9122</v>
      </c>
      <c r="AK46" s="283" t="s">
        <v>9122</v>
      </c>
      <c r="AL46" s="283" t="s">
        <v>9122</v>
      </c>
      <c r="AM46" s="283" t="s">
        <v>9122</v>
      </c>
      <c r="AN46" s="283" t="s">
        <v>9122</v>
      </c>
      <c r="AO46" s="283" t="s">
        <v>9122</v>
      </c>
      <c r="AP46" s="283" t="s">
        <v>9122</v>
      </c>
      <c r="AQ46" s="283" t="s">
        <v>9122</v>
      </c>
      <c r="AR46" s="283" t="s">
        <v>9122</v>
      </c>
      <c r="AS46" s="283" t="s">
        <v>9122</v>
      </c>
      <c r="AT46" s="283" t="s">
        <v>9122</v>
      </c>
      <c r="AU46" s="283" t="s">
        <v>9122</v>
      </c>
      <c r="AV46" s="283" t="s">
        <v>9122</v>
      </c>
      <c r="AW46" s="283" t="s">
        <v>9122</v>
      </c>
      <c r="AX46" s="283" t="s">
        <v>9122</v>
      </c>
      <c r="AY46" s="283" t="s">
        <v>9122</v>
      </c>
      <c r="AZ46" s="283" t="s">
        <v>9122</v>
      </c>
      <c r="BA46" s="283" t="s">
        <v>9122</v>
      </c>
      <c r="BB46" s="283" t="s">
        <v>9122</v>
      </c>
      <c r="BC46" s="283" t="s">
        <v>9122</v>
      </c>
      <c r="BD46" s="283" t="str">
        <f>_xlfn.IFNA(VLOOKUP(C46,'INFORM Severity - hidden'!$C$5:$G$300,5,FALSE),"-")</f>
        <v>-</v>
      </c>
    </row>
    <row r="47" spans="1:56" x14ac:dyDescent="0.25">
      <c r="C47" t="s">
        <v>9146</v>
      </c>
      <c r="D47" s="283" t="str">
        <f t="shared" si="0"/>
        <v>-</v>
      </c>
      <c r="E47" s="283" t="s">
        <v>9122</v>
      </c>
      <c r="F47" s="283" t="s">
        <v>9122</v>
      </c>
      <c r="G47" s="283" t="s">
        <v>9122</v>
      </c>
      <c r="H47" s="283">
        <v>2</v>
      </c>
      <c r="I47" s="283">
        <v>2</v>
      </c>
      <c r="J47" s="283" t="s">
        <v>9122</v>
      </c>
      <c r="K47" s="283" t="s">
        <v>9122</v>
      </c>
      <c r="L47" s="283" t="s">
        <v>9122</v>
      </c>
      <c r="M47" s="283" t="s">
        <v>9122</v>
      </c>
      <c r="N47" s="283" t="s">
        <v>9122</v>
      </c>
      <c r="O47" s="283" t="s">
        <v>9122</v>
      </c>
      <c r="P47" s="283" t="s">
        <v>9122</v>
      </c>
      <c r="Q47" s="283" t="s">
        <v>9122</v>
      </c>
      <c r="R47" s="283" t="s">
        <v>9122</v>
      </c>
      <c r="S47" s="283" t="s">
        <v>9122</v>
      </c>
      <c r="T47" s="283" t="s">
        <v>9122</v>
      </c>
      <c r="U47" s="283" t="s">
        <v>9122</v>
      </c>
      <c r="V47" s="283" t="s">
        <v>9122</v>
      </c>
      <c r="W47" s="283" t="s">
        <v>9122</v>
      </c>
      <c r="X47" s="283" t="s">
        <v>9122</v>
      </c>
      <c r="Y47" s="283" t="s">
        <v>9122</v>
      </c>
      <c r="Z47" s="283" t="s">
        <v>9122</v>
      </c>
      <c r="AA47" s="283" t="s">
        <v>9122</v>
      </c>
      <c r="AB47" s="283" t="s">
        <v>9122</v>
      </c>
      <c r="AC47" s="283" t="s">
        <v>9122</v>
      </c>
      <c r="AD47" s="283" t="s">
        <v>9122</v>
      </c>
      <c r="AE47" s="283" t="s">
        <v>9122</v>
      </c>
      <c r="AF47" s="283" t="s">
        <v>9122</v>
      </c>
      <c r="AG47" s="283" t="s">
        <v>9122</v>
      </c>
      <c r="AH47" s="283" t="s">
        <v>9122</v>
      </c>
      <c r="AI47" s="283" t="s">
        <v>9122</v>
      </c>
      <c r="AJ47" s="283" t="s">
        <v>9122</v>
      </c>
      <c r="AK47" s="283" t="s">
        <v>9122</v>
      </c>
      <c r="AL47" s="283" t="s">
        <v>9122</v>
      </c>
      <c r="AM47" s="283" t="s">
        <v>9122</v>
      </c>
      <c r="AN47" s="283" t="s">
        <v>9122</v>
      </c>
      <c r="AO47" s="283" t="s">
        <v>9122</v>
      </c>
      <c r="AP47" s="283" t="s">
        <v>9122</v>
      </c>
      <c r="AQ47" s="283" t="s">
        <v>9122</v>
      </c>
      <c r="AR47" s="283" t="s">
        <v>9122</v>
      </c>
      <c r="AS47" s="283" t="s">
        <v>9122</v>
      </c>
      <c r="AT47" s="283" t="s">
        <v>9122</v>
      </c>
      <c r="AU47" s="283" t="s">
        <v>9122</v>
      </c>
      <c r="AV47" s="283" t="s">
        <v>9122</v>
      </c>
      <c r="AW47" s="283" t="s">
        <v>9122</v>
      </c>
      <c r="AX47" s="283" t="s">
        <v>9122</v>
      </c>
      <c r="AY47" s="283" t="s">
        <v>9122</v>
      </c>
      <c r="AZ47" s="283" t="s">
        <v>9122</v>
      </c>
      <c r="BA47" s="283" t="s">
        <v>9122</v>
      </c>
      <c r="BB47" s="283" t="s">
        <v>9122</v>
      </c>
      <c r="BC47" s="283" t="s">
        <v>9122</v>
      </c>
      <c r="BD47" s="283" t="str">
        <f>_xlfn.IFNA(VLOOKUP(C47,'INFORM Severity - hidden'!$C$5:$G$300,5,FALSE),"-")</f>
        <v>-</v>
      </c>
    </row>
    <row r="48" spans="1:56" x14ac:dyDescent="0.25">
      <c r="A48" t="s">
        <v>2864</v>
      </c>
      <c r="B48" t="s">
        <v>2862</v>
      </c>
      <c r="C48" t="s">
        <v>2863</v>
      </c>
      <c r="D48" s="283" t="str">
        <f t="shared" si="0"/>
        <v>Stable</v>
      </c>
      <c r="E48" s="283" t="s">
        <v>9122</v>
      </c>
      <c r="F48" s="283" t="s">
        <v>9122</v>
      </c>
      <c r="G48" s="283" t="s">
        <v>9122</v>
      </c>
      <c r="H48" s="283">
        <v>0.8</v>
      </c>
      <c r="I48" s="283">
        <v>0.8</v>
      </c>
      <c r="J48" s="283">
        <v>0.8</v>
      </c>
      <c r="K48" s="283">
        <v>0.8</v>
      </c>
      <c r="L48" s="283">
        <v>0.8</v>
      </c>
      <c r="M48" s="283">
        <v>0.8</v>
      </c>
      <c r="N48" s="283">
        <v>0.8</v>
      </c>
      <c r="O48" s="283">
        <v>0.8</v>
      </c>
      <c r="P48" s="283">
        <v>0.8</v>
      </c>
      <c r="Q48" s="283">
        <v>1.3</v>
      </c>
      <c r="R48" s="283">
        <v>1.2</v>
      </c>
      <c r="S48" s="283">
        <v>1</v>
      </c>
      <c r="T48" s="283">
        <v>1</v>
      </c>
      <c r="U48" s="283">
        <v>1</v>
      </c>
      <c r="V48" s="283">
        <v>1.1000000000000001</v>
      </c>
      <c r="W48" s="283">
        <v>1.1000000000000001</v>
      </c>
      <c r="X48" s="283">
        <v>1.1000000000000001</v>
      </c>
      <c r="Y48" s="283">
        <v>1.1000000000000001</v>
      </c>
      <c r="Z48" s="283">
        <v>1.1000000000000001</v>
      </c>
      <c r="AA48" s="283">
        <v>1.1000000000000001</v>
      </c>
      <c r="AB48" s="283">
        <v>1.1000000000000001</v>
      </c>
      <c r="AC48" s="283">
        <v>1.2</v>
      </c>
      <c r="AD48" s="283">
        <v>1.2</v>
      </c>
      <c r="AE48" s="283">
        <v>1.2</v>
      </c>
      <c r="AF48" s="283">
        <v>1.2</v>
      </c>
      <c r="AG48" s="283">
        <v>1.2</v>
      </c>
      <c r="AH48" s="283">
        <v>1.2</v>
      </c>
      <c r="AI48" s="283">
        <v>1.2</v>
      </c>
      <c r="AJ48" s="283">
        <v>1.2</v>
      </c>
      <c r="AK48" s="283">
        <v>1.2</v>
      </c>
      <c r="AL48" s="283">
        <v>1.1000000000000001</v>
      </c>
      <c r="AM48" s="283">
        <v>1.1000000000000001</v>
      </c>
      <c r="AN48" s="283">
        <v>1.1000000000000001</v>
      </c>
      <c r="AO48" s="283">
        <v>1.1000000000000001</v>
      </c>
      <c r="AP48" s="283">
        <v>1.1000000000000001</v>
      </c>
      <c r="AQ48" s="283">
        <v>1.1000000000000001</v>
      </c>
      <c r="AR48" s="283">
        <v>1.1000000000000001</v>
      </c>
      <c r="AS48" s="283">
        <v>1.1000000000000001</v>
      </c>
      <c r="AT48" s="283">
        <v>1.3</v>
      </c>
      <c r="AU48" s="283">
        <v>2.1</v>
      </c>
      <c r="AV48" s="283">
        <v>2.1</v>
      </c>
      <c r="AW48" s="283">
        <v>2.1</v>
      </c>
      <c r="AX48" s="283">
        <v>2.1</v>
      </c>
      <c r="AY48" s="283">
        <v>2.1</v>
      </c>
      <c r="AZ48" s="283">
        <v>2.1</v>
      </c>
      <c r="BA48" s="283">
        <v>2.1</v>
      </c>
      <c r="BB48" s="283">
        <v>2.1</v>
      </c>
      <c r="BC48" s="283">
        <v>2.1</v>
      </c>
      <c r="BD48" s="283">
        <f>_xlfn.IFNA(VLOOKUP(C48,'INFORM Severity - hidden'!$C$5:$G$300,5,FALSE),"-")</f>
        <v>2.1</v>
      </c>
    </row>
    <row r="49" spans="1:56" x14ac:dyDescent="0.25">
      <c r="A49" t="s">
        <v>3253</v>
      </c>
      <c r="B49" t="s">
        <v>3251</v>
      </c>
      <c r="C49" t="s">
        <v>3252</v>
      </c>
      <c r="D49" s="283" t="str">
        <f t="shared" si="0"/>
        <v>Stable</v>
      </c>
      <c r="E49" s="283" t="s">
        <v>9122</v>
      </c>
      <c r="F49" s="283">
        <v>2.6</v>
      </c>
      <c r="G49" s="283">
        <v>2.9</v>
      </c>
      <c r="H49" s="283">
        <v>2.9</v>
      </c>
      <c r="I49" s="283" t="s">
        <v>9122</v>
      </c>
      <c r="J49" s="283" t="s">
        <v>9122</v>
      </c>
      <c r="K49" s="283" t="s">
        <v>9122</v>
      </c>
      <c r="L49" s="283" t="s">
        <v>9122</v>
      </c>
      <c r="M49" s="283" t="s">
        <v>9122</v>
      </c>
      <c r="N49" s="283" t="s">
        <v>9122</v>
      </c>
      <c r="O49" s="283" t="s">
        <v>9122</v>
      </c>
      <c r="P49" s="283">
        <v>2.9</v>
      </c>
      <c r="Q49" s="283">
        <v>2.9</v>
      </c>
      <c r="R49" s="283">
        <v>2.9</v>
      </c>
      <c r="S49" s="283">
        <v>2.9</v>
      </c>
      <c r="T49" s="283">
        <v>2.9</v>
      </c>
      <c r="U49" s="283">
        <v>2.9</v>
      </c>
      <c r="V49" s="283">
        <v>2.9</v>
      </c>
      <c r="W49" s="283">
        <v>2.9</v>
      </c>
      <c r="X49" s="283">
        <v>2.9</v>
      </c>
      <c r="Y49" s="283">
        <v>2.9</v>
      </c>
      <c r="Z49" s="283">
        <v>2.9</v>
      </c>
      <c r="AA49" s="283">
        <v>3</v>
      </c>
      <c r="AB49" s="283">
        <v>3</v>
      </c>
      <c r="AC49" s="283">
        <v>3</v>
      </c>
      <c r="AD49" s="283">
        <v>2.7</v>
      </c>
      <c r="AE49" s="283">
        <v>2.7</v>
      </c>
      <c r="AF49" s="283">
        <v>2.7</v>
      </c>
      <c r="AG49" s="283">
        <v>2.7</v>
      </c>
      <c r="AH49" s="283">
        <v>2.7</v>
      </c>
      <c r="AI49" s="283">
        <v>2.6</v>
      </c>
      <c r="AJ49" s="283">
        <v>2.6</v>
      </c>
      <c r="AK49" s="283">
        <v>2.8</v>
      </c>
      <c r="AL49" s="283">
        <v>2.8</v>
      </c>
      <c r="AM49" s="283">
        <v>2.8</v>
      </c>
      <c r="AN49" s="283">
        <v>2.8</v>
      </c>
      <c r="AO49" s="283">
        <v>2.7</v>
      </c>
      <c r="AP49" s="283">
        <v>2.7</v>
      </c>
      <c r="AQ49" s="283">
        <v>2.7</v>
      </c>
      <c r="AR49" s="283">
        <v>2.7</v>
      </c>
      <c r="AS49" s="283">
        <v>2.5</v>
      </c>
      <c r="AT49" s="283">
        <v>2.5</v>
      </c>
      <c r="AU49" s="283">
        <v>2.5</v>
      </c>
      <c r="AV49" s="283">
        <v>2.5</v>
      </c>
      <c r="AW49" s="283">
        <v>2.5</v>
      </c>
      <c r="AX49" s="283">
        <v>2.6</v>
      </c>
      <c r="AY49" s="283">
        <v>2.6</v>
      </c>
      <c r="AZ49" s="283">
        <v>2.7</v>
      </c>
      <c r="BA49" s="283">
        <v>2.7</v>
      </c>
      <c r="BB49" s="283">
        <v>2.7</v>
      </c>
      <c r="BC49" s="283">
        <v>2.7</v>
      </c>
      <c r="BD49" s="283">
        <f>_xlfn.IFNA(VLOOKUP(C49,'INFORM Severity - hidden'!$C$5:$G$300,5,FALSE),"-")</f>
        <v>2.7</v>
      </c>
    </row>
    <row r="50" spans="1:56" x14ac:dyDescent="0.25">
      <c r="A50" t="s">
        <v>3253</v>
      </c>
      <c r="B50" t="s">
        <v>3263</v>
      </c>
      <c r="C50" t="s">
        <v>3264</v>
      </c>
      <c r="D50" s="283" t="str">
        <f t="shared" si="0"/>
        <v>Stable</v>
      </c>
      <c r="E50" s="283" t="s">
        <v>9122</v>
      </c>
      <c r="F50" s="283">
        <v>1.4</v>
      </c>
      <c r="G50" s="283">
        <v>1.4</v>
      </c>
      <c r="H50" s="283">
        <v>1.7</v>
      </c>
      <c r="I50" s="283">
        <v>1.7</v>
      </c>
      <c r="J50" s="283">
        <v>1.7</v>
      </c>
      <c r="K50" s="283">
        <v>1.7</v>
      </c>
      <c r="L50" s="283">
        <v>1.4</v>
      </c>
      <c r="M50" s="283">
        <v>1.4</v>
      </c>
      <c r="N50" s="283">
        <v>1.4</v>
      </c>
      <c r="O50" s="283">
        <v>1.4</v>
      </c>
      <c r="P50" s="283">
        <v>1.4</v>
      </c>
      <c r="Q50" s="283">
        <v>1.4</v>
      </c>
      <c r="R50" s="283">
        <v>1.4</v>
      </c>
      <c r="S50" s="283">
        <v>1.4</v>
      </c>
      <c r="T50" s="283">
        <v>1.4</v>
      </c>
      <c r="U50" s="283">
        <v>1.4</v>
      </c>
      <c r="V50" s="283">
        <v>1.4</v>
      </c>
      <c r="W50" s="283">
        <v>1.4</v>
      </c>
      <c r="X50" s="283">
        <v>1.4</v>
      </c>
      <c r="Y50" s="283">
        <v>1.5</v>
      </c>
      <c r="Z50" s="283">
        <v>1.5</v>
      </c>
      <c r="AA50" s="283">
        <v>1.8</v>
      </c>
      <c r="AB50" s="283">
        <v>1.8</v>
      </c>
      <c r="AC50" s="283">
        <v>1.8</v>
      </c>
      <c r="AD50" s="283">
        <v>1.8</v>
      </c>
      <c r="AE50" s="283">
        <v>1.8</v>
      </c>
      <c r="AF50" s="283">
        <v>1.8</v>
      </c>
      <c r="AG50" s="283">
        <v>1.8</v>
      </c>
      <c r="AH50" s="283">
        <v>1.8</v>
      </c>
      <c r="AI50" s="283">
        <v>1.7</v>
      </c>
      <c r="AJ50" s="283">
        <v>1.7</v>
      </c>
      <c r="AK50" s="283">
        <v>1.7</v>
      </c>
      <c r="AL50" s="283">
        <v>1.7</v>
      </c>
      <c r="AM50" s="283">
        <v>1.7</v>
      </c>
      <c r="AN50" s="283">
        <v>1.7</v>
      </c>
      <c r="AO50" s="283">
        <v>1.7</v>
      </c>
      <c r="AP50" s="283">
        <v>1.7</v>
      </c>
      <c r="AQ50" s="283">
        <v>1.7</v>
      </c>
      <c r="AR50" s="283">
        <v>1.7</v>
      </c>
      <c r="AS50" s="283">
        <v>1.5</v>
      </c>
      <c r="AT50" s="283">
        <v>1.5</v>
      </c>
      <c r="AU50" s="283">
        <v>1.8</v>
      </c>
      <c r="AV50" s="283">
        <v>1.8</v>
      </c>
      <c r="AW50" s="283">
        <v>1.8</v>
      </c>
      <c r="AX50" s="283">
        <v>1.9</v>
      </c>
      <c r="AY50" s="283">
        <v>1.9</v>
      </c>
      <c r="AZ50" s="283">
        <v>2</v>
      </c>
      <c r="BA50" s="283">
        <v>2</v>
      </c>
      <c r="BB50" s="283">
        <v>2</v>
      </c>
      <c r="BC50" s="283">
        <v>2</v>
      </c>
      <c r="BD50" s="283">
        <f>_xlfn.IFNA(VLOOKUP(C50,'INFORM Severity - hidden'!$C$5:$G$300,5,FALSE),"-")</f>
        <v>2</v>
      </c>
    </row>
    <row r="51" spans="1:56" x14ac:dyDescent="0.25">
      <c r="A51" t="s">
        <v>3253</v>
      </c>
      <c r="B51" t="s">
        <v>3274</v>
      </c>
      <c r="C51" t="s">
        <v>3275</v>
      </c>
      <c r="D51" s="283" t="str">
        <f t="shared" si="0"/>
        <v>Stable</v>
      </c>
      <c r="E51" s="283" t="s">
        <v>9122</v>
      </c>
      <c r="F51" s="283">
        <v>2.6</v>
      </c>
      <c r="G51" s="283">
        <v>2.8</v>
      </c>
      <c r="H51" s="283">
        <v>2.8</v>
      </c>
      <c r="I51" s="283">
        <v>2.9</v>
      </c>
      <c r="J51" s="283">
        <v>2.8</v>
      </c>
      <c r="K51" s="283">
        <v>2.8</v>
      </c>
      <c r="L51" s="283">
        <v>2.7</v>
      </c>
      <c r="M51" s="283">
        <v>2.7</v>
      </c>
      <c r="N51" s="283">
        <v>2.7</v>
      </c>
      <c r="O51" s="283">
        <v>2.8</v>
      </c>
      <c r="P51" s="283">
        <v>2.8</v>
      </c>
      <c r="Q51" s="283">
        <v>2.8</v>
      </c>
      <c r="R51" s="283">
        <v>2.8</v>
      </c>
      <c r="S51" s="283">
        <v>2.8</v>
      </c>
      <c r="T51" s="283">
        <v>2.8</v>
      </c>
      <c r="U51" s="283">
        <v>2.8</v>
      </c>
      <c r="V51" s="283">
        <v>2.8</v>
      </c>
      <c r="W51" s="283">
        <v>2.8</v>
      </c>
      <c r="X51" s="283">
        <v>2.8</v>
      </c>
      <c r="Y51" s="283">
        <v>2.9</v>
      </c>
      <c r="Z51" s="283">
        <v>2.9</v>
      </c>
      <c r="AA51" s="283">
        <v>3.1</v>
      </c>
      <c r="AB51" s="283">
        <v>3.1</v>
      </c>
      <c r="AC51" s="283">
        <v>3.1</v>
      </c>
      <c r="AD51" s="283">
        <v>2.8</v>
      </c>
      <c r="AE51" s="283">
        <v>2.8</v>
      </c>
      <c r="AF51" s="283">
        <v>2.8</v>
      </c>
      <c r="AG51" s="283">
        <v>2.8</v>
      </c>
      <c r="AH51" s="283">
        <v>2.8</v>
      </c>
      <c r="AI51" s="283">
        <v>2.4</v>
      </c>
      <c r="AJ51" s="283">
        <v>2.4</v>
      </c>
      <c r="AK51" s="283">
        <v>2.6</v>
      </c>
      <c r="AL51" s="283">
        <v>2.6</v>
      </c>
      <c r="AM51" s="283">
        <v>2.6</v>
      </c>
      <c r="AN51" s="283">
        <v>2.6</v>
      </c>
      <c r="AO51" s="283">
        <v>2.6</v>
      </c>
      <c r="AP51" s="283">
        <v>2.6</v>
      </c>
      <c r="AQ51" s="283">
        <v>2.6</v>
      </c>
      <c r="AR51" s="283">
        <v>2.6</v>
      </c>
      <c r="AS51" s="283">
        <v>2.4</v>
      </c>
      <c r="AT51" s="283">
        <v>2.4</v>
      </c>
      <c r="AU51" s="283">
        <v>2.6</v>
      </c>
      <c r="AV51" s="283">
        <v>2.6</v>
      </c>
      <c r="AW51" s="283">
        <v>2.6</v>
      </c>
      <c r="AX51" s="283">
        <v>2.6</v>
      </c>
      <c r="AY51" s="283">
        <v>2.6</v>
      </c>
      <c r="AZ51" s="283">
        <v>2.7</v>
      </c>
      <c r="BA51" s="283">
        <v>2.7</v>
      </c>
      <c r="BB51" s="283">
        <v>2.7</v>
      </c>
      <c r="BC51" s="283">
        <v>2.7</v>
      </c>
      <c r="BD51" s="283">
        <f>_xlfn.IFNA(VLOOKUP(C51,'INFORM Severity - hidden'!$C$5:$G$300,5,FALSE),"-")</f>
        <v>2.7</v>
      </c>
    </row>
    <row r="52" spans="1:56" x14ac:dyDescent="0.25">
      <c r="C52" t="s">
        <v>9147</v>
      </c>
      <c r="D52" s="283" t="str">
        <f t="shared" si="0"/>
        <v>-</v>
      </c>
      <c r="E52" s="283" t="s">
        <v>9122</v>
      </c>
      <c r="F52" s="283" t="s">
        <v>9122</v>
      </c>
      <c r="G52" s="283" t="s">
        <v>9122</v>
      </c>
      <c r="H52" s="283" t="s">
        <v>9122</v>
      </c>
      <c r="I52" s="283" t="s">
        <v>9122</v>
      </c>
      <c r="J52" s="283" t="s">
        <v>9122</v>
      </c>
      <c r="K52" s="283" t="s">
        <v>9122</v>
      </c>
      <c r="L52" s="283" t="s">
        <v>9122</v>
      </c>
      <c r="M52" s="283" t="s">
        <v>9122</v>
      </c>
      <c r="N52" s="283" t="s">
        <v>9122</v>
      </c>
      <c r="O52" s="283" t="s">
        <v>9122</v>
      </c>
      <c r="P52" s="283">
        <v>2.2999999999999998</v>
      </c>
      <c r="Q52" s="283">
        <v>2.2999999999999998</v>
      </c>
      <c r="R52" s="283">
        <v>2.2999999999999998</v>
      </c>
      <c r="S52" s="283">
        <v>2.2999999999999998</v>
      </c>
      <c r="T52" s="283">
        <v>2.2999999999999998</v>
      </c>
      <c r="U52" s="283">
        <v>2.2999999999999998</v>
      </c>
      <c r="V52" s="283">
        <v>2.2999999999999998</v>
      </c>
      <c r="W52" s="283" t="s">
        <v>9122</v>
      </c>
      <c r="X52" s="283" t="s">
        <v>9122</v>
      </c>
      <c r="Y52" s="283" t="s">
        <v>9122</v>
      </c>
      <c r="Z52" s="283" t="s">
        <v>9122</v>
      </c>
      <c r="AA52" s="283" t="s">
        <v>9122</v>
      </c>
      <c r="AB52" s="283" t="s">
        <v>9122</v>
      </c>
      <c r="AC52" s="283" t="s">
        <v>9122</v>
      </c>
      <c r="AD52" s="283" t="s">
        <v>9122</v>
      </c>
      <c r="AE52" s="283" t="s">
        <v>9122</v>
      </c>
      <c r="AF52" s="283" t="s">
        <v>9122</v>
      </c>
      <c r="AG52" s="283" t="s">
        <v>9122</v>
      </c>
      <c r="AH52" s="283" t="s">
        <v>9122</v>
      </c>
      <c r="AI52" s="283" t="s">
        <v>9122</v>
      </c>
      <c r="AJ52" s="283" t="s">
        <v>9122</v>
      </c>
      <c r="AK52" s="283" t="s">
        <v>9122</v>
      </c>
      <c r="AL52" s="283" t="s">
        <v>9122</v>
      </c>
      <c r="AM52" s="283" t="s">
        <v>9122</v>
      </c>
      <c r="AN52" s="283" t="s">
        <v>9122</v>
      </c>
      <c r="AO52" s="283" t="s">
        <v>9122</v>
      </c>
      <c r="AP52" s="283" t="s">
        <v>9122</v>
      </c>
      <c r="AQ52" s="283" t="s">
        <v>9122</v>
      </c>
      <c r="AR52" s="283" t="s">
        <v>9122</v>
      </c>
      <c r="AS52" s="283" t="s">
        <v>9122</v>
      </c>
      <c r="AT52" s="283" t="s">
        <v>9122</v>
      </c>
      <c r="AU52" s="283" t="s">
        <v>9122</v>
      </c>
      <c r="AV52" s="283" t="s">
        <v>9122</v>
      </c>
      <c r="AW52" s="283" t="s">
        <v>9122</v>
      </c>
      <c r="AX52" s="283" t="s">
        <v>9122</v>
      </c>
      <c r="AY52" s="283" t="s">
        <v>9122</v>
      </c>
      <c r="AZ52" s="283" t="s">
        <v>9122</v>
      </c>
      <c r="BA52" s="283" t="s">
        <v>9122</v>
      </c>
      <c r="BB52" s="283" t="s">
        <v>9122</v>
      </c>
      <c r="BC52" s="283" t="s">
        <v>9122</v>
      </c>
      <c r="BD52" s="283" t="str">
        <f>_xlfn.IFNA(VLOOKUP(C52,'INFORM Severity - hidden'!$C$5:$G$300,5,FALSE),"-")</f>
        <v>-</v>
      </c>
    </row>
    <row r="53" spans="1:56" x14ac:dyDescent="0.25">
      <c r="A53" t="s">
        <v>2876</v>
      </c>
      <c r="B53" t="s">
        <v>2874</v>
      </c>
      <c r="C53" t="s">
        <v>2875</v>
      </c>
      <c r="D53" s="283" t="str">
        <f t="shared" si="0"/>
        <v>Stable</v>
      </c>
      <c r="E53" s="283" t="s">
        <v>9122</v>
      </c>
      <c r="F53" s="283" t="s">
        <v>9122</v>
      </c>
      <c r="G53" s="283" t="s">
        <v>9122</v>
      </c>
      <c r="H53" s="283" t="s">
        <v>9122</v>
      </c>
      <c r="I53" s="283" t="s">
        <v>9122</v>
      </c>
      <c r="J53" s="283" t="s">
        <v>9122</v>
      </c>
      <c r="K53" s="283" t="s">
        <v>9122</v>
      </c>
      <c r="L53" s="283" t="s">
        <v>9122</v>
      </c>
      <c r="M53" s="283" t="s">
        <v>9122</v>
      </c>
      <c r="N53" s="283" t="s">
        <v>9122</v>
      </c>
      <c r="O53" s="283" t="s">
        <v>9122</v>
      </c>
      <c r="P53" s="283" t="s">
        <v>9122</v>
      </c>
      <c r="Q53" s="283" t="s">
        <v>9122</v>
      </c>
      <c r="R53" s="283" t="s">
        <v>9122</v>
      </c>
      <c r="S53" s="283" t="s">
        <v>9122</v>
      </c>
      <c r="T53" s="283" t="s">
        <v>9122</v>
      </c>
      <c r="U53" s="283" t="s">
        <v>9122</v>
      </c>
      <c r="V53" s="283" t="s">
        <v>9122</v>
      </c>
      <c r="W53" s="283" t="s">
        <v>9122</v>
      </c>
      <c r="X53" s="283" t="s">
        <v>9122</v>
      </c>
      <c r="Y53" s="283" t="s">
        <v>9122</v>
      </c>
      <c r="Z53" s="283" t="s">
        <v>9122</v>
      </c>
      <c r="AA53" s="283" t="s">
        <v>9122</v>
      </c>
      <c r="AB53" s="283" t="s">
        <v>9122</v>
      </c>
      <c r="AC53" s="283" t="s">
        <v>9122</v>
      </c>
      <c r="AD53" s="283" t="s">
        <v>9122</v>
      </c>
      <c r="AE53" s="283" t="s">
        <v>9122</v>
      </c>
      <c r="AF53" s="283" t="s">
        <v>9122</v>
      </c>
      <c r="AG53" s="283" t="s">
        <v>9122</v>
      </c>
      <c r="AH53" s="283" t="s">
        <v>9122</v>
      </c>
      <c r="AI53" s="283" t="s">
        <v>9122</v>
      </c>
      <c r="AJ53" s="283" t="s">
        <v>9122</v>
      </c>
      <c r="AK53" s="283" t="s">
        <v>9122</v>
      </c>
      <c r="AL53" s="283" t="s">
        <v>9122</v>
      </c>
      <c r="AM53" s="283" t="s">
        <v>9122</v>
      </c>
      <c r="AN53" s="283" t="s">
        <v>9122</v>
      </c>
      <c r="AO53" s="283" t="s">
        <v>9122</v>
      </c>
      <c r="AP53" s="283">
        <v>1.9</v>
      </c>
      <c r="AQ53" s="283">
        <v>1.8</v>
      </c>
      <c r="AR53" s="283">
        <v>1.8</v>
      </c>
      <c r="AS53" s="283">
        <v>1.8</v>
      </c>
      <c r="AT53" s="283">
        <v>2.1</v>
      </c>
      <c r="AU53" s="283">
        <v>2.1</v>
      </c>
      <c r="AV53" s="283">
        <v>2.1</v>
      </c>
      <c r="AW53" s="283">
        <v>2.1</v>
      </c>
      <c r="AX53" s="283">
        <v>2.2000000000000002</v>
      </c>
      <c r="AY53" s="283">
        <v>2.2000000000000002</v>
      </c>
      <c r="AZ53" s="283">
        <v>2.2000000000000002</v>
      </c>
      <c r="BA53" s="283">
        <v>2.2000000000000002</v>
      </c>
      <c r="BB53" s="283">
        <v>2.2000000000000002</v>
      </c>
      <c r="BC53" s="283">
        <v>2.2000000000000002</v>
      </c>
      <c r="BD53" s="283">
        <f>_xlfn.IFNA(VLOOKUP(C53,'INFORM Severity - hidden'!$C$5:$G$300,5,FALSE),"-")</f>
        <v>2.2000000000000002</v>
      </c>
    </row>
    <row r="54" spans="1:56" x14ac:dyDescent="0.25">
      <c r="A54" t="s">
        <v>358</v>
      </c>
      <c r="B54" t="s">
        <v>356</v>
      </c>
      <c r="C54" t="s">
        <v>357</v>
      </c>
      <c r="D54" s="283" t="str">
        <f t="shared" si="0"/>
        <v>Stable</v>
      </c>
      <c r="E54" s="283" t="s">
        <v>9122</v>
      </c>
      <c r="F54" s="283" t="s">
        <v>9122</v>
      </c>
      <c r="G54" s="283" t="s">
        <v>9122</v>
      </c>
      <c r="H54" s="283" t="s">
        <v>9122</v>
      </c>
      <c r="I54" s="283" t="s">
        <v>9122</v>
      </c>
      <c r="J54" s="283" t="s">
        <v>9122</v>
      </c>
      <c r="K54" s="283" t="s">
        <v>9122</v>
      </c>
      <c r="L54" s="283" t="s">
        <v>9122</v>
      </c>
      <c r="M54" s="283" t="s">
        <v>9122</v>
      </c>
      <c r="N54" s="283" t="s">
        <v>9122</v>
      </c>
      <c r="O54" s="283" t="s">
        <v>9122</v>
      </c>
      <c r="P54" s="283" t="s">
        <v>9122</v>
      </c>
      <c r="Q54" s="283" t="s">
        <v>9122</v>
      </c>
      <c r="R54" s="283" t="s">
        <v>9122</v>
      </c>
      <c r="S54" s="283" t="s">
        <v>9122</v>
      </c>
      <c r="T54" s="283" t="s">
        <v>9122</v>
      </c>
      <c r="U54" s="283" t="s">
        <v>9122</v>
      </c>
      <c r="V54" s="283" t="s">
        <v>9122</v>
      </c>
      <c r="W54" s="283" t="s">
        <v>9122</v>
      </c>
      <c r="X54" s="283" t="s">
        <v>9122</v>
      </c>
      <c r="Y54" s="283" t="s">
        <v>9122</v>
      </c>
      <c r="Z54" s="283" t="s">
        <v>9122</v>
      </c>
      <c r="AA54" s="283" t="s">
        <v>9122</v>
      </c>
      <c r="AB54" s="283" t="s">
        <v>9122</v>
      </c>
      <c r="AC54" s="283" t="s">
        <v>9122</v>
      </c>
      <c r="AD54" s="283" t="s">
        <v>9122</v>
      </c>
      <c r="AE54" s="283" t="s">
        <v>9122</v>
      </c>
      <c r="AF54" s="283" t="s">
        <v>9122</v>
      </c>
      <c r="AG54" s="283" t="s">
        <v>9122</v>
      </c>
      <c r="AH54" s="283" t="s">
        <v>9122</v>
      </c>
      <c r="AI54" s="283" t="s">
        <v>9122</v>
      </c>
      <c r="AJ54" s="283" t="s">
        <v>9122</v>
      </c>
      <c r="AK54" s="283" t="s">
        <v>9122</v>
      </c>
      <c r="AL54" s="283" t="s">
        <v>9122</v>
      </c>
      <c r="AM54" s="283" t="s">
        <v>9122</v>
      </c>
      <c r="AN54" s="283" t="s">
        <v>9122</v>
      </c>
      <c r="AO54" s="283" t="s">
        <v>9122</v>
      </c>
      <c r="AP54" s="283" t="s">
        <v>9122</v>
      </c>
      <c r="AQ54" s="283" t="s">
        <v>9122</v>
      </c>
      <c r="AR54" s="283" t="s">
        <v>9122</v>
      </c>
      <c r="AS54" s="283" t="s">
        <v>9122</v>
      </c>
      <c r="AT54" s="283" t="s">
        <v>9122</v>
      </c>
      <c r="AU54" s="283">
        <v>2.6</v>
      </c>
      <c r="AV54" s="283">
        <v>2.6</v>
      </c>
      <c r="AW54" s="283">
        <v>2.6</v>
      </c>
      <c r="AX54" s="283">
        <v>2.6</v>
      </c>
      <c r="AY54" s="283">
        <v>2.7</v>
      </c>
      <c r="AZ54" s="283">
        <v>2.7</v>
      </c>
      <c r="BA54" s="283">
        <v>2.7</v>
      </c>
      <c r="BB54" s="283">
        <v>2.7</v>
      </c>
      <c r="BC54" s="283">
        <v>2.7</v>
      </c>
      <c r="BD54" s="283">
        <f>_xlfn.IFNA(VLOOKUP(C54,'INFORM Severity - hidden'!$C$5:$G$300,5,FALSE),"-")</f>
        <v>2.6</v>
      </c>
    </row>
    <row r="55" spans="1:56" x14ac:dyDescent="0.25">
      <c r="A55" t="s">
        <v>358</v>
      </c>
      <c r="B55" t="s">
        <v>362</v>
      </c>
      <c r="C55" t="s">
        <v>363</v>
      </c>
      <c r="D55" s="283" t="str">
        <f t="shared" si="0"/>
        <v>Stable</v>
      </c>
      <c r="E55" s="283" t="s">
        <v>9122</v>
      </c>
      <c r="F55" s="283">
        <v>2.2000000000000002</v>
      </c>
      <c r="G55" s="283">
        <v>2.2000000000000002</v>
      </c>
      <c r="H55" s="283">
        <v>1.6</v>
      </c>
      <c r="I55" s="283">
        <v>1.6</v>
      </c>
      <c r="J55" s="283">
        <v>1.6</v>
      </c>
      <c r="K55" s="283">
        <v>1.6</v>
      </c>
      <c r="L55" s="283">
        <v>1.6</v>
      </c>
      <c r="M55" s="283">
        <v>1.6</v>
      </c>
      <c r="N55" s="283">
        <v>1.6</v>
      </c>
      <c r="O55" s="283">
        <v>2.2000000000000002</v>
      </c>
      <c r="P55" s="283">
        <v>2.2000000000000002</v>
      </c>
      <c r="Q55" s="283">
        <v>2.2000000000000002</v>
      </c>
      <c r="R55" s="283">
        <v>2.2000000000000002</v>
      </c>
      <c r="S55" s="283">
        <v>2.2000000000000002</v>
      </c>
      <c r="T55" s="283">
        <v>2.2000000000000002</v>
      </c>
      <c r="U55" s="283">
        <v>2.2000000000000002</v>
      </c>
      <c r="V55" s="283">
        <v>2.2000000000000002</v>
      </c>
      <c r="W55" s="283">
        <v>2.2000000000000002</v>
      </c>
      <c r="X55" s="283">
        <v>2.2000000000000002</v>
      </c>
      <c r="Y55" s="283">
        <v>2.2000000000000002</v>
      </c>
      <c r="Z55" s="283">
        <v>2.2000000000000002</v>
      </c>
      <c r="AA55" s="283">
        <v>2.2999999999999998</v>
      </c>
      <c r="AB55" s="283">
        <v>2.2999999999999998</v>
      </c>
      <c r="AC55" s="283">
        <v>2.2999999999999998</v>
      </c>
      <c r="AD55" s="283">
        <v>2.2999999999999998</v>
      </c>
      <c r="AE55" s="283">
        <v>2.2999999999999998</v>
      </c>
      <c r="AF55" s="283">
        <v>2.2999999999999998</v>
      </c>
      <c r="AG55" s="283">
        <v>2.2999999999999998</v>
      </c>
      <c r="AH55" s="283">
        <v>2.2000000000000002</v>
      </c>
      <c r="AI55" s="283">
        <v>2.2000000000000002</v>
      </c>
      <c r="AJ55" s="283">
        <v>2.2000000000000002</v>
      </c>
      <c r="AK55" s="283">
        <v>2.2000000000000002</v>
      </c>
      <c r="AL55" s="283">
        <v>2.2999999999999998</v>
      </c>
      <c r="AM55" s="283">
        <v>2.2999999999999998</v>
      </c>
      <c r="AN55" s="283">
        <v>2.2999999999999998</v>
      </c>
      <c r="AO55" s="283">
        <v>2.2999999999999998</v>
      </c>
      <c r="AP55" s="283">
        <v>2.2999999999999998</v>
      </c>
      <c r="AQ55" s="283">
        <v>2.2999999999999998</v>
      </c>
      <c r="AR55" s="283">
        <v>2.2999999999999998</v>
      </c>
      <c r="AS55" s="283">
        <v>2.2999999999999998</v>
      </c>
      <c r="AT55" s="283">
        <v>2.2999999999999998</v>
      </c>
      <c r="AU55" s="283">
        <v>2.2999999999999998</v>
      </c>
      <c r="AV55" s="283">
        <v>2.1</v>
      </c>
      <c r="AW55" s="283">
        <v>2.1</v>
      </c>
      <c r="AX55" s="283">
        <v>2.1</v>
      </c>
      <c r="AY55" s="283">
        <v>2.1</v>
      </c>
      <c r="AZ55" s="283">
        <v>2.2000000000000002</v>
      </c>
      <c r="BA55" s="283">
        <v>2.2000000000000002</v>
      </c>
      <c r="BB55" s="283">
        <v>2.2000000000000002</v>
      </c>
      <c r="BC55" s="283">
        <v>2.2000000000000002</v>
      </c>
      <c r="BD55" s="283">
        <f>_xlfn.IFNA(VLOOKUP(C55,'INFORM Severity - hidden'!$C$5:$G$300,5,FALSE),"-")</f>
        <v>2.2000000000000002</v>
      </c>
    </row>
    <row r="56" spans="1:56" x14ac:dyDescent="0.25">
      <c r="A56" t="s">
        <v>358</v>
      </c>
      <c r="B56" t="s">
        <v>1052</v>
      </c>
      <c r="C56" t="s">
        <v>1053</v>
      </c>
      <c r="D56" s="283" t="str">
        <f t="shared" si="0"/>
        <v>Stable</v>
      </c>
      <c r="E56" s="283" t="s">
        <v>9122</v>
      </c>
      <c r="F56" s="283" t="s">
        <v>9122</v>
      </c>
      <c r="G56" s="283" t="s">
        <v>9122</v>
      </c>
      <c r="H56" s="283" t="s">
        <v>9122</v>
      </c>
      <c r="I56" s="283" t="s">
        <v>9122</v>
      </c>
      <c r="J56" s="283" t="s">
        <v>9122</v>
      </c>
      <c r="K56" s="283" t="s">
        <v>9122</v>
      </c>
      <c r="L56" s="283" t="s">
        <v>9122</v>
      </c>
      <c r="M56" s="283" t="s">
        <v>9122</v>
      </c>
      <c r="N56" s="283" t="s">
        <v>9122</v>
      </c>
      <c r="O56" s="283" t="s">
        <v>9122</v>
      </c>
      <c r="P56" s="283" t="s">
        <v>9122</v>
      </c>
      <c r="Q56" s="283" t="s">
        <v>9122</v>
      </c>
      <c r="R56" s="283" t="s">
        <v>9122</v>
      </c>
      <c r="S56" s="283" t="s">
        <v>9122</v>
      </c>
      <c r="T56" s="283" t="s">
        <v>9122</v>
      </c>
      <c r="U56" s="283" t="s">
        <v>9122</v>
      </c>
      <c r="V56" s="283" t="s">
        <v>9122</v>
      </c>
      <c r="W56" s="283" t="s">
        <v>9122</v>
      </c>
      <c r="X56" s="283" t="s">
        <v>9122</v>
      </c>
      <c r="Y56" s="283" t="s">
        <v>9122</v>
      </c>
      <c r="Z56" s="283" t="s">
        <v>9122</v>
      </c>
      <c r="AA56" s="283" t="s">
        <v>9122</v>
      </c>
      <c r="AB56" s="283" t="s">
        <v>9122</v>
      </c>
      <c r="AC56" s="283" t="s">
        <v>9122</v>
      </c>
      <c r="AD56" s="283" t="s">
        <v>9122</v>
      </c>
      <c r="AE56" s="283" t="s">
        <v>9122</v>
      </c>
      <c r="AF56" s="283" t="s">
        <v>9122</v>
      </c>
      <c r="AG56" s="283" t="s">
        <v>9122</v>
      </c>
      <c r="AH56" s="283" t="s">
        <v>9122</v>
      </c>
      <c r="AI56" s="283" t="s">
        <v>9122</v>
      </c>
      <c r="AJ56" s="283" t="s">
        <v>9122</v>
      </c>
      <c r="AK56" s="283" t="s">
        <v>9122</v>
      </c>
      <c r="AL56" s="283" t="s">
        <v>9122</v>
      </c>
      <c r="AM56" s="283" t="s">
        <v>9122</v>
      </c>
      <c r="AN56" s="283" t="s">
        <v>9122</v>
      </c>
      <c r="AO56" s="283" t="s">
        <v>9122</v>
      </c>
      <c r="AP56" s="283" t="s">
        <v>9122</v>
      </c>
      <c r="AQ56" s="283" t="s">
        <v>9122</v>
      </c>
      <c r="AR56" s="283" t="s">
        <v>9122</v>
      </c>
      <c r="AS56" s="283" t="s">
        <v>9122</v>
      </c>
      <c r="AT56" s="283" t="s">
        <v>9122</v>
      </c>
      <c r="AU56" s="283" t="s">
        <v>9122</v>
      </c>
      <c r="AV56" s="283">
        <v>2.6</v>
      </c>
      <c r="AW56" s="283">
        <v>2.6</v>
      </c>
      <c r="AX56" s="283">
        <v>2.7</v>
      </c>
      <c r="AY56" s="283">
        <v>2.7</v>
      </c>
      <c r="AZ56" s="283">
        <v>2.7</v>
      </c>
      <c r="BA56" s="283">
        <v>2.7</v>
      </c>
      <c r="BB56" s="283">
        <v>2.7</v>
      </c>
      <c r="BC56" s="283">
        <v>2.7</v>
      </c>
      <c r="BD56" s="283">
        <f>_xlfn.IFNA(VLOOKUP(C56,'INFORM Severity - hidden'!$C$5:$G$300,5,FALSE),"-")</f>
        <v>2.7</v>
      </c>
    </row>
    <row r="57" spans="1:56" x14ac:dyDescent="0.25">
      <c r="A57" t="s">
        <v>2888</v>
      </c>
      <c r="B57" t="s">
        <v>2886</v>
      </c>
      <c r="C57" t="s">
        <v>2887</v>
      </c>
      <c r="D57" s="283" t="str">
        <f t="shared" si="0"/>
        <v>Stable</v>
      </c>
      <c r="E57" s="283" t="s">
        <v>9122</v>
      </c>
      <c r="F57" s="283">
        <v>1.7</v>
      </c>
      <c r="G57" s="283">
        <v>1.7</v>
      </c>
      <c r="H57" s="283">
        <v>2.2999999999999998</v>
      </c>
      <c r="I57" s="283">
        <v>2.2999999999999998</v>
      </c>
      <c r="J57" s="283">
        <v>2.4</v>
      </c>
      <c r="K57" s="283">
        <v>2.2999999999999998</v>
      </c>
      <c r="L57" s="283">
        <v>2.2999999999999998</v>
      </c>
      <c r="M57" s="283">
        <v>2.2999999999999998</v>
      </c>
      <c r="N57" s="283">
        <v>2.2999999999999998</v>
      </c>
      <c r="O57" s="283">
        <v>2.2999999999999998</v>
      </c>
      <c r="P57" s="283">
        <v>2.2999999999999998</v>
      </c>
      <c r="Q57" s="283">
        <v>2.2999999999999998</v>
      </c>
      <c r="R57" s="283">
        <v>2.4</v>
      </c>
      <c r="S57" s="283">
        <v>2.5</v>
      </c>
      <c r="T57" s="283">
        <v>2.4</v>
      </c>
      <c r="U57" s="283">
        <v>2.4</v>
      </c>
      <c r="V57" s="283">
        <v>2.4</v>
      </c>
      <c r="W57" s="283">
        <v>2.4</v>
      </c>
      <c r="X57" s="283">
        <v>2.4</v>
      </c>
      <c r="Y57" s="283">
        <v>2.4</v>
      </c>
      <c r="Z57" s="283">
        <v>2.4</v>
      </c>
      <c r="AA57" s="283">
        <v>2.4</v>
      </c>
      <c r="AB57" s="283">
        <v>2.4</v>
      </c>
      <c r="AC57" s="283">
        <v>2.2999999999999998</v>
      </c>
      <c r="AD57" s="283">
        <v>2.2999999999999998</v>
      </c>
      <c r="AE57" s="283">
        <v>2.2999999999999998</v>
      </c>
      <c r="AF57" s="283">
        <v>2.2999999999999998</v>
      </c>
      <c r="AG57" s="283">
        <v>2.2999999999999998</v>
      </c>
      <c r="AH57" s="283">
        <v>2.2999999999999998</v>
      </c>
      <c r="AI57" s="283">
        <v>2.2999999999999998</v>
      </c>
      <c r="AJ57" s="283">
        <v>2.2999999999999998</v>
      </c>
      <c r="AK57" s="283">
        <v>2.2999999999999998</v>
      </c>
      <c r="AL57" s="283">
        <v>2.2999999999999998</v>
      </c>
      <c r="AM57" s="283">
        <v>2.2999999999999998</v>
      </c>
      <c r="AN57" s="283">
        <v>2.2999999999999998</v>
      </c>
      <c r="AO57" s="283">
        <v>2.2999999999999998</v>
      </c>
      <c r="AP57" s="283">
        <v>2.5</v>
      </c>
      <c r="AQ57" s="283">
        <v>2.5</v>
      </c>
      <c r="AR57" s="283">
        <v>2.5</v>
      </c>
      <c r="AS57" s="283">
        <v>2.5</v>
      </c>
      <c r="AT57" s="283">
        <v>2.5</v>
      </c>
      <c r="AU57" s="283">
        <v>2.7</v>
      </c>
      <c r="AV57" s="283">
        <v>2.7</v>
      </c>
      <c r="AW57" s="283">
        <v>2.7</v>
      </c>
      <c r="AX57" s="283">
        <v>2.8</v>
      </c>
      <c r="AY57" s="283">
        <v>2.8</v>
      </c>
      <c r="AZ57" s="283">
        <v>2.8</v>
      </c>
      <c r="BA57" s="283">
        <v>2.8</v>
      </c>
      <c r="BB57" s="283">
        <v>2.8</v>
      </c>
      <c r="BC57" s="283">
        <v>2.8</v>
      </c>
      <c r="BD57" s="283">
        <f>_xlfn.IFNA(VLOOKUP(C57,'INFORM Severity - hidden'!$C$5:$G$300,5,FALSE),"-")</f>
        <v>2.8</v>
      </c>
    </row>
    <row r="58" spans="1:56" x14ac:dyDescent="0.25">
      <c r="A58" t="s">
        <v>171</v>
      </c>
      <c r="B58" t="s">
        <v>169</v>
      </c>
      <c r="C58" t="s">
        <v>170</v>
      </c>
      <c r="D58" s="283" t="str">
        <f t="shared" si="0"/>
        <v>Decreasing</v>
      </c>
      <c r="E58" s="283" t="s">
        <v>9122</v>
      </c>
      <c r="F58" s="283">
        <v>1</v>
      </c>
      <c r="G58" s="283">
        <v>1</v>
      </c>
      <c r="H58" s="283">
        <v>1.7</v>
      </c>
      <c r="I58" s="283">
        <v>1.7</v>
      </c>
      <c r="J58" s="283">
        <v>1.7</v>
      </c>
      <c r="K58" s="283">
        <v>1.7</v>
      </c>
      <c r="L58" s="283">
        <v>1.7</v>
      </c>
      <c r="M58" s="283">
        <v>1.7</v>
      </c>
      <c r="N58" s="283">
        <v>1.7</v>
      </c>
      <c r="O58" s="283">
        <v>1.7</v>
      </c>
      <c r="P58" s="283">
        <v>1.7</v>
      </c>
      <c r="Q58" s="283">
        <v>1.7</v>
      </c>
      <c r="R58" s="283">
        <v>1.7</v>
      </c>
      <c r="S58" s="283">
        <v>1.7</v>
      </c>
      <c r="T58" s="283">
        <v>2.1</v>
      </c>
      <c r="U58" s="283">
        <v>2.1</v>
      </c>
      <c r="V58" s="283">
        <v>2.2000000000000002</v>
      </c>
      <c r="W58" s="283">
        <v>2.2000000000000002</v>
      </c>
      <c r="X58" s="283">
        <v>2.2000000000000002</v>
      </c>
      <c r="Y58" s="283">
        <v>2.2000000000000002</v>
      </c>
      <c r="Z58" s="283">
        <v>2.2000000000000002</v>
      </c>
      <c r="AA58" s="283">
        <v>2.4</v>
      </c>
      <c r="AB58" s="283">
        <v>2.4</v>
      </c>
      <c r="AC58" s="283">
        <v>3.1</v>
      </c>
      <c r="AD58" s="283">
        <v>3.1</v>
      </c>
      <c r="AE58" s="283">
        <v>2.9</v>
      </c>
      <c r="AF58" s="283">
        <v>2.4</v>
      </c>
      <c r="AG58" s="283">
        <v>2.4</v>
      </c>
      <c r="AH58" s="283">
        <v>2.2999999999999998</v>
      </c>
      <c r="AI58" s="283">
        <v>2.2999999999999998</v>
      </c>
      <c r="AJ58" s="283">
        <v>2.2999999999999998</v>
      </c>
      <c r="AK58" s="283">
        <v>2.2999999999999998</v>
      </c>
      <c r="AL58" s="283">
        <v>2.2999999999999998</v>
      </c>
      <c r="AM58" s="283">
        <v>2.2999999999999998</v>
      </c>
      <c r="AN58" s="283">
        <v>2.2999999999999998</v>
      </c>
      <c r="AO58" s="283">
        <v>2.2999999999999998</v>
      </c>
      <c r="AP58" s="283">
        <v>2.2999999999999998</v>
      </c>
      <c r="AQ58" s="283">
        <v>2.2999999999999998</v>
      </c>
      <c r="AR58" s="283">
        <v>2.2999999999999998</v>
      </c>
      <c r="AS58" s="283">
        <v>2.9</v>
      </c>
      <c r="AT58" s="283">
        <v>2.9</v>
      </c>
      <c r="AU58" s="283">
        <v>1.7</v>
      </c>
      <c r="AV58" s="283">
        <v>1.7</v>
      </c>
      <c r="AW58" s="283">
        <v>1.7</v>
      </c>
      <c r="AX58" s="283">
        <v>1.7</v>
      </c>
      <c r="AY58" s="283">
        <v>1.7</v>
      </c>
      <c r="AZ58" s="283">
        <v>1.8</v>
      </c>
      <c r="BA58" s="283">
        <v>1.8</v>
      </c>
      <c r="BB58" s="283">
        <v>1.8</v>
      </c>
      <c r="BC58" s="283">
        <v>1.7</v>
      </c>
      <c r="BD58" s="283">
        <f>_xlfn.IFNA(VLOOKUP(C58,'INFORM Severity - hidden'!$C$5:$G$300,5,FALSE),"-")</f>
        <v>1.7</v>
      </c>
    </row>
    <row r="59" spans="1:56" x14ac:dyDescent="0.25">
      <c r="A59" t="s">
        <v>254</v>
      </c>
      <c r="B59" t="s">
        <v>252</v>
      </c>
      <c r="C59" t="s">
        <v>253</v>
      </c>
      <c r="D59" s="283" t="str">
        <f t="shared" si="0"/>
        <v>Stable</v>
      </c>
      <c r="E59" s="283" t="s">
        <v>9122</v>
      </c>
      <c r="F59" s="283">
        <v>3.4</v>
      </c>
      <c r="G59" s="283">
        <v>3.4</v>
      </c>
      <c r="H59" s="283">
        <v>3.8</v>
      </c>
      <c r="I59" s="283">
        <v>3.8</v>
      </c>
      <c r="J59" s="283">
        <v>3.8</v>
      </c>
      <c r="K59" s="283">
        <v>3.8</v>
      </c>
      <c r="L59" s="283">
        <v>3.8</v>
      </c>
      <c r="M59" s="283">
        <v>3.8</v>
      </c>
      <c r="N59" s="283">
        <v>3.8</v>
      </c>
      <c r="O59" s="283">
        <v>3.8</v>
      </c>
      <c r="P59" s="283">
        <v>3.8</v>
      </c>
      <c r="Q59" s="283">
        <v>3.8</v>
      </c>
      <c r="R59" s="283">
        <v>3.8</v>
      </c>
      <c r="S59" s="283">
        <v>3.8</v>
      </c>
      <c r="T59" s="283">
        <v>3.8</v>
      </c>
      <c r="U59" s="283">
        <v>3.8</v>
      </c>
      <c r="V59" s="283">
        <v>3.8</v>
      </c>
      <c r="W59" s="283">
        <v>3.8</v>
      </c>
      <c r="X59" s="283">
        <v>3.8</v>
      </c>
      <c r="Y59" s="283">
        <v>3.8</v>
      </c>
      <c r="Z59" s="283">
        <v>3.8</v>
      </c>
      <c r="AA59" s="283">
        <v>3.7</v>
      </c>
      <c r="AB59" s="283">
        <v>3.7</v>
      </c>
      <c r="AC59" s="283">
        <v>3.7</v>
      </c>
      <c r="AD59" s="283">
        <v>3.7</v>
      </c>
      <c r="AE59" s="283">
        <v>3.7</v>
      </c>
      <c r="AF59" s="283">
        <v>3.7</v>
      </c>
      <c r="AG59" s="283">
        <v>3.7</v>
      </c>
      <c r="AH59" s="283">
        <v>3.7</v>
      </c>
      <c r="AI59" s="283">
        <v>3.7</v>
      </c>
      <c r="AJ59" s="283">
        <v>3.7</v>
      </c>
      <c r="AK59" s="283">
        <v>3.7</v>
      </c>
      <c r="AL59" s="283">
        <v>3.7</v>
      </c>
      <c r="AM59" s="283">
        <v>3.7</v>
      </c>
      <c r="AN59" s="283">
        <v>3.7</v>
      </c>
      <c r="AO59" s="283">
        <v>3.7</v>
      </c>
      <c r="AP59" s="283">
        <v>3.7</v>
      </c>
      <c r="AQ59" s="283">
        <v>3.7</v>
      </c>
      <c r="AR59" s="283">
        <v>3.7</v>
      </c>
      <c r="AS59" s="283">
        <v>3.7</v>
      </c>
      <c r="AT59" s="283">
        <v>3.7</v>
      </c>
      <c r="AU59" s="283">
        <v>3.7</v>
      </c>
      <c r="AV59" s="283">
        <v>3.7</v>
      </c>
      <c r="AW59" s="283">
        <v>3.5</v>
      </c>
      <c r="AX59" s="283">
        <v>3.5</v>
      </c>
      <c r="AY59" s="283">
        <v>3.5</v>
      </c>
      <c r="AZ59" s="283">
        <v>3.5</v>
      </c>
      <c r="BA59" s="283">
        <v>3.5</v>
      </c>
      <c r="BB59" s="283">
        <v>3.5</v>
      </c>
      <c r="BC59" s="283">
        <v>3.5</v>
      </c>
      <c r="BD59" s="283">
        <f>_xlfn.IFNA(VLOOKUP(C59,'INFORM Severity - hidden'!$C$5:$G$300,5,FALSE),"-")</f>
        <v>3.5</v>
      </c>
    </row>
    <row r="60" spans="1:56" x14ac:dyDescent="0.25">
      <c r="A60" t="s">
        <v>301</v>
      </c>
      <c r="B60" t="s">
        <v>299</v>
      </c>
      <c r="C60" t="s">
        <v>300</v>
      </c>
      <c r="D60" s="283" t="str">
        <f t="shared" si="0"/>
        <v>Stable</v>
      </c>
      <c r="E60" s="283" t="s">
        <v>9122</v>
      </c>
      <c r="F60" s="283">
        <v>1.2</v>
      </c>
      <c r="G60" s="283" t="s">
        <v>9122</v>
      </c>
      <c r="H60" s="283" t="s">
        <v>9122</v>
      </c>
      <c r="I60" s="283" t="s">
        <v>9122</v>
      </c>
      <c r="J60" s="283" t="s">
        <v>9122</v>
      </c>
      <c r="K60" s="283" t="s">
        <v>9122</v>
      </c>
      <c r="L60" s="283" t="s">
        <v>9122</v>
      </c>
      <c r="M60" s="283" t="s">
        <v>9122</v>
      </c>
      <c r="N60" s="283" t="s">
        <v>9122</v>
      </c>
      <c r="O60" s="283" t="s">
        <v>9122</v>
      </c>
      <c r="P60" s="283" t="s">
        <v>9122</v>
      </c>
      <c r="Q60" s="283" t="s">
        <v>9122</v>
      </c>
      <c r="R60" s="283" t="s">
        <v>9122</v>
      </c>
      <c r="S60" s="283" t="s">
        <v>9122</v>
      </c>
      <c r="T60" s="283" t="s">
        <v>9122</v>
      </c>
      <c r="U60" s="283" t="s">
        <v>9122</v>
      </c>
      <c r="V60" s="283" t="s">
        <v>9122</v>
      </c>
      <c r="W60" s="283" t="s">
        <v>9122</v>
      </c>
      <c r="X60" s="283" t="s">
        <v>9122</v>
      </c>
      <c r="Y60" s="283" t="s">
        <v>9122</v>
      </c>
      <c r="Z60" s="283" t="s">
        <v>9122</v>
      </c>
      <c r="AA60" s="283" t="s">
        <v>9122</v>
      </c>
      <c r="AB60" s="283" t="s">
        <v>9122</v>
      </c>
      <c r="AC60" s="283">
        <v>1.5</v>
      </c>
      <c r="AD60" s="283">
        <v>1.5</v>
      </c>
      <c r="AE60" s="283">
        <v>1.5</v>
      </c>
      <c r="AF60" s="283">
        <v>1.5</v>
      </c>
      <c r="AG60" s="283">
        <v>1.6</v>
      </c>
      <c r="AH60" s="283">
        <v>1.8</v>
      </c>
      <c r="AI60" s="283">
        <v>1.8</v>
      </c>
      <c r="AJ60" s="283">
        <v>1.8</v>
      </c>
      <c r="AK60" s="283">
        <v>1.8</v>
      </c>
      <c r="AL60" s="283">
        <v>1.8</v>
      </c>
      <c r="AM60" s="283">
        <v>1.8</v>
      </c>
      <c r="AN60" s="283">
        <v>1.8</v>
      </c>
      <c r="AO60" s="283">
        <v>1.8</v>
      </c>
      <c r="AP60" s="283">
        <v>1.8</v>
      </c>
      <c r="AQ60" s="283">
        <v>1.7</v>
      </c>
      <c r="AR60" s="283">
        <v>1.7</v>
      </c>
      <c r="AS60" s="283">
        <v>1.6</v>
      </c>
      <c r="AT60" s="283">
        <v>1.6</v>
      </c>
      <c r="AU60" s="283">
        <v>1.8</v>
      </c>
      <c r="AV60" s="283">
        <v>1.8</v>
      </c>
      <c r="AW60" s="283">
        <v>1.8</v>
      </c>
      <c r="AX60" s="283">
        <v>1.8</v>
      </c>
      <c r="AY60" s="283">
        <v>1.8</v>
      </c>
      <c r="AZ60" s="283">
        <v>1.8</v>
      </c>
      <c r="BA60" s="283">
        <v>1.8</v>
      </c>
      <c r="BB60" s="283">
        <v>1.8</v>
      </c>
      <c r="BC60" s="283">
        <v>1.8</v>
      </c>
      <c r="BD60" s="283">
        <f>_xlfn.IFNA(VLOOKUP(C60,'INFORM Severity - hidden'!$C$5:$G$300,5,FALSE),"-")</f>
        <v>1.8</v>
      </c>
    </row>
    <row r="61" spans="1:56" x14ac:dyDescent="0.25">
      <c r="A61" t="s">
        <v>1309</v>
      </c>
      <c r="B61" t="s">
        <v>1656</v>
      </c>
      <c r="C61" t="s">
        <v>1657</v>
      </c>
      <c r="D61" s="283" t="str">
        <f t="shared" si="0"/>
        <v>Increasing</v>
      </c>
      <c r="E61" s="283" t="s">
        <v>9122</v>
      </c>
      <c r="F61" s="283" t="s">
        <v>9122</v>
      </c>
      <c r="G61" s="283">
        <v>3.8</v>
      </c>
      <c r="H61" s="283">
        <v>3.8</v>
      </c>
      <c r="I61" s="283">
        <v>3.8</v>
      </c>
      <c r="J61" s="283">
        <v>3.8</v>
      </c>
      <c r="K61" s="283">
        <v>3.8</v>
      </c>
      <c r="L61" s="283">
        <v>3.8</v>
      </c>
      <c r="M61" s="283">
        <v>3.8</v>
      </c>
      <c r="N61" s="283">
        <v>3.8</v>
      </c>
      <c r="O61" s="283">
        <v>3.8</v>
      </c>
      <c r="P61" s="283">
        <v>3.8</v>
      </c>
      <c r="Q61" s="283">
        <v>3.8</v>
      </c>
      <c r="R61" s="283">
        <v>3.8</v>
      </c>
      <c r="S61" s="283">
        <v>3.8</v>
      </c>
      <c r="T61" s="283">
        <v>4</v>
      </c>
      <c r="U61" s="283">
        <v>4</v>
      </c>
      <c r="V61" s="283">
        <v>4</v>
      </c>
      <c r="W61" s="283">
        <v>4</v>
      </c>
      <c r="X61" s="283">
        <v>4</v>
      </c>
      <c r="Y61" s="283">
        <v>4</v>
      </c>
      <c r="Z61" s="283">
        <v>4</v>
      </c>
      <c r="AA61" s="283">
        <v>4.0999999999999996</v>
      </c>
      <c r="AB61" s="283">
        <v>4.0999999999999996</v>
      </c>
      <c r="AC61" s="283">
        <v>4.0999999999999996</v>
      </c>
      <c r="AD61" s="283">
        <v>4.0999999999999996</v>
      </c>
      <c r="AE61" s="283">
        <v>4.5</v>
      </c>
      <c r="AF61" s="283">
        <v>4.5999999999999996</v>
      </c>
      <c r="AG61" s="283">
        <v>4.5999999999999996</v>
      </c>
      <c r="AH61" s="283">
        <v>4.7</v>
      </c>
      <c r="AI61" s="283">
        <v>4.7</v>
      </c>
      <c r="AJ61" s="283">
        <v>4.7</v>
      </c>
      <c r="AK61" s="283">
        <v>4.7</v>
      </c>
      <c r="AL61" s="283">
        <v>4.7</v>
      </c>
      <c r="AM61" s="283">
        <v>4.7</v>
      </c>
      <c r="AN61" s="283">
        <v>4.7</v>
      </c>
      <c r="AO61" s="283">
        <v>4.7</v>
      </c>
      <c r="AP61" s="283">
        <v>4.7</v>
      </c>
      <c r="AQ61" s="283">
        <v>4.7</v>
      </c>
      <c r="AR61" s="283">
        <v>4.7</v>
      </c>
      <c r="AS61" s="283">
        <v>4.5999999999999996</v>
      </c>
      <c r="AT61" s="283">
        <v>4.5999999999999996</v>
      </c>
      <c r="AU61" s="283">
        <v>4.5999999999999996</v>
      </c>
      <c r="AV61" s="283">
        <v>4.5999999999999996</v>
      </c>
      <c r="AW61" s="283">
        <v>4</v>
      </c>
      <c r="AX61" s="283">
        <v>4</v>
      </c>
      <c r="AY61" s="283">
        <v>4.0999999999999996</v>
      </c>
      <c r="AZ61" s="283">
        <v>4.0999999999999996</v>
      </c>
      <c r="BA61" s="283">
        <v>4.3</v>
      </c>
      <c r="BB61" s="283">
        <v>4.4000000000000004</v>
      </c>
      <c r="BC61" s="283">
        <v>4.3</v>
      </c>
      <c r="BD61" s="283">
        <f>_xlfn.IFNA(VLOOKUP(C61,'INFORM Severity - hidden'!$C$5:$G$300,5,FALSE),"-")</f>
        <v>4.3</v>
      </c>
    </row>
    <row r="62" spans="1:56" x14ac:dyDescent="0.25">
      <c r="C62" t="s">
        <v>9148</v>
      </c>
      <c r="D62" s="283" t="str">
        <f t="shared" si="0"/>
        <v>-</v>
      </c>
      <c r="E62" s="283" t="s">
        <v>9122</v>
      </c>
      <c r="F62" s="283" t="s">
        <v>9122</v>
      </c>
      <c r="G62" s="283" t="s">
        <v>9122</v>
      </c>
      <c r="H62" s="283" t="s">
        <v>9122</v>
      </c>
      <c r="I62" s="283" t="s">
        <v>9122</v>
      </c>
      <c r="J62" s="283" t="s">
        <v>9122</v>
      </c>
      <c r="K62" s="283" t="s">
        <v>9122</v>
      </c>
      <c r="L62" s="283" t="s">
        <v>9122</v>
      </c>
      <c r="M62" s="283" t="s">
        <v>9122</v>
      </c>
      <c r="N62" s="283" t="s">
        <v>9122</v>
      </c>
      <c r="O62" s="283" t="s">
        <v>9122</v>
      </c>
      <c r="P62" s="283" t="s">
        <v>9122</v>
      </c>
      <c r="Q62" s="283" t="s">
        <v>9122</v>
      </c>
      <c r="R62" s="283" t="s">
        <v>9122</v>
      </c>
      <c r="S62" s="283" t="s">
        <v>9122</v>
      </c>
      <c r="T62" s="283" t="s">
        <v>9122</v>
      </c>
      <c r="U62" s="283" t="s">
        <v>9122</v>
      </c>
      <c r="V62" s="283">
        <v>2.4</v>
      </c>
      <c r="W62" s="283">
        <v>2.4</v>
      </c>
      <c r="X62" s="283">
        <v>2.4</v>
      </c>
      <c r="Y62" s="283">
        <v>2.4</v>
      </c>
      <c r="Z62" s="283">
        <v>2.4</v>
      </c>
      <c r="AA62" s="283">
        <v>2.6</v>
      </c>
      <c r="AB62" s="283">
        <v>2.6</v>
      </c>
      <c r="AC62" s="283">
        <v>2.6</v>
      </c>
      <c r="AD62" s="283">
        <v>2.6</v>
      </c>
      <c r="AE62" s="283">
        <v>2.6</v>
      </c>
      <c r="AF62" s="283">
        <v>2.7</v>
      </c>
      <c r="AG62" s="283">
        <v>2.7</v>
      </c>
      <c r="AH62" s="283">
        <v>2.4</v>
      </c>
      <c r="AI62" s="283">
        <v>2.4</v>
      </c>
      <c r="AJ62" s="283">
        <v>2.4</v>
      </c>
      <c r="AK62" s="283">
        <v>2.7</v>
      </c>
      <c r="AL62" s="283">
        <v>2.6</v>
      </c>
      <c r="AM62" s="283">
        <v>2.6</v>
      </c>
      <c r="AN62" s="283">
        <v>2.5</v>
      </c>
      <c r="AO62" s="283" t="s">
        <v>9122</v>
      </c>
      <c r="AP62" s="283" t="s">
        <v>9122</v>
      </c>
      <c r="AQ62" s="283" t="s">
        <v>9122</v>
      </c>
      <c r="AR62" s="283" t="s">
        <v>9122</v>
      </c>
      <c r="AS62" s="283" t="s">
        <v>9122</v>
      </c>
      <c r="AT62" s="283" t="s">
        <v>9122</v>
      </c>
      <c r="AU62" s="283" t="s">
        <v>9122</v>
      </c>
      <c r="AV62" s="283" t="s">
        <v>9122</v>
      </c>
      <c r="AW62" s="283" t="s">
        <v>9122</v>
      </c>
      <c r="AX62" s="283" t="s">
        <v>9122</v>
      </c>
      <c r="AY62" s="283" t="s">
        <v>9122</v>
      </c>
      <c r="AZ62" s="283" t="s">
        <v>9122</v>
      </c>
      <c r="BA62" s="283" t="s">
        <v>9122</v>
      </c>
      <c r="BB62" s="283" t="s">
        <v>9122</v>
      </c>
      <c r="BC62" s="283" t="s">
        <v>9122</v>
      </c>
      <c r="BD62" s="283" t="str">
        <f>_xlfn.IFNA(VLOOKUP(C62,'INFORM Severity - hidden'!$C$5:$G$300,5,FALSE),"-")</f>
        <v>-</v>
      </c>
    </row>
    <row r="63" spans="1:56" x14ac:dyDescent="0.25">
      <c r="A63" t="s">
        <v>1309</v>
      </c>
      <c r="B63" t="s">
        <v>1307</v>
      </c>
      <c r="C63" t="s">
        <v>1308</v>
      </c>
      <c r="D63" s="283" t="str">
        <f t="shared" si="0"/>
        <v>Stable</v>
      </c>
      <c r="E63" s="283" t="s">
        <v>9122</v>
      </c>
      <c r="F63" s="283" t="s">
        <v>9122</v>
      </c>
      <c r="G63" s="283" t="s">
        <v>9122</v>
      </c>
      <c r="H63" s="283" t="s">
        <v>9122</v>
      </c>
      <c r="I63" s="283" t="s">
        <v>9122</v>
      </c>
      <c r="J63" s="283" t="s">
        <v>9122</v>
      </c>
      <c r="K63" s="283" t="s">
        <v>9122</v>
      </c>
      <c r="L63" s="283" t="s">
        <v>9122</v>
      </c>
      <c r="M63" s="283" t="s">
        <v>9122</v>
      </c>
      <c r="N63" s="283" t="s">
        <v>9122</v>
      </c>
      <c r="O63" s="283" t="s">
        <v>9122</v>
      </c>
      <c r="P63" s="283" t="s">
        <v>9122</v>
      </c>
      <c r="Q63" s="283" t="s">
        <v>9122</v>
      </c>
      <c r="R63" s="283" t="s">
        <v>9122</v>
      </c>
      <c r="S63" s="283" t="s">
        <v>9122</v>
      </c>
      <c r="T63" s="283" t="s">
        <v>9122</v>
      </c>
      <c r="U63" s="283" t="s">
        <v>9122</v>
      </c>
      <c r="V63" s="283" t="s">
        <v>9122</v>
      </c>
      <c r="W63" s="283">
        <v>2.8</v>
      </c>
      <c r="X63" s="283">
        <v>2.8</v>
      </c>
      <c r="Y63" s="283">
        <v>2.8</v>
      </c>
      <c r="Z63" s="283">
        <v>2.8</v>
      </c>
      <c r="AA63" s="283">
        <v>2.9</v>
      </c>
      <c r="AB63" s="283">
        <v>2.9</v>
      </c>
      <c r="AC63" s="283">
        <v>2.9</v>
      </c>
      <c r="AD63" s="283">
        <v>2.9</v>
      </c>
      <c r="AE63" s="283">
        <v>3</v>
      </c>
      <c r="AF63" s="283">
        <v>3</v>
      </c>
      <c r="AG63" s="283">
        <v>3</v>
      </c>
      <c r="AH63" s="283">
        <v>3.1</v>
      </c>
      <c r="AI63" s="283">
        <v>3.1</v>
      </c>
      <c r="AJ63" s="283">
        <v>3.1</v>
      </c>
      <c r="AK63" s="283">
        <v>3.1</v>
      </c>
      <c r="AL63" s="283">
        <v>3.1</v>
      </c>
      <c r="AM63" s="283">
        <v>3.1</v>
      </c>
      <c r="AN63" s="283">
        <v>3.1</v>
      </c>
      <c r="AO63" s="283">
        <v>3.1</v>
      </c>
      <c r="AP63" s="283">
        <v>3.1</v>
      </c>
      <c r="AQ63" s="283">
        <v>3.1</v>
      </c>
      <c r="AR63" s="283">
        <v>3.1</v>
      </c>
      <c r="AS63" s="283">
        <v>3</v>
      </c>
      <c r="AT63" s="283">
        <v>2.6</v>
      </c>
      <c r="AU63" s="283">
        <v>3</v>
      </c>
      <c r="AV63" s="283">
        <v>3</v>
      </c>
      <c r="AW63" s="283">
        <v>3</v>
      </c>
      <c r="AX63" s="283">
        <v>3</v>
      </c>
      <c r="AY63" s="283">
        <v>3.2</v>
      </c>
      <c r="AZ63" s="283">
        <v>3.3</v>
      </c>
      <c r="BA63" s="283">
        <v>3.3</v>
      </c>
      <c r="BB63" s="283">
        <v>3.3</v>
      </c>
      <c r="BC63" s="283">
        <v>3.3</v>
      </c>
      <c r="BD63" s="283">
        <f>_xlfn.IFNA(VLOOKUP(C63,'INFORM Severity - hidden'!$C$5:$G$300,5,FALSE),"-")</f>
        <v>3.2</v>
      </c>
    </row>
    <row r="64" spans="1:56" x14ac:dyDescent="0.25">
      <c r="A64" t="s">
        <v>1309</v>
      </c>
      <c r="B64" t="s">
        <v>1317</v>
      </c>
      <c r="C64" t="s">
        <v>1318</v>
      </c>
      <c r="D64" s="283" t="str">
        <f t="shared" si="0"/>
        <v>Stable</v>
      </c>
      <c r="E64" s="283" t="s">
        <v>9122</v>
      </c>
      <c r="F64" s="283" t="s">
        <v>9122</v>
      </c>
      <c r="G64" s="283" t="s">
        <v>9122</v>
      </c>
      <c r="H64" s="283" t="s">
        <v>9122</v>
      </c>
      <c r="I64" s="283" t="s">
        <v>9122</v>
      </c>
      <c r="J64" s="283" t="s">
        <v>9122</v>
      </c>
      <c r="K64" s="283" t="s">
        <v>9122</v>
      </c>
      <c r="L64" s="283" t="s">
        <v>9122</v>
      </c>
      <c r="M64" s="283" t="s">
        <v>9122</v>
      </c>
      <c r="N64" s="283" t="s">
        <v>9122</v>
      </c>
      <c r="O64" s="283" t="s">
        <v>9122</v>
      </c>
      <c r="P64" s="283" t="s">
        <v>9122</v>
      </c>
      <c r="Q64" s="283" t="s">
        <v>9122</v>
      </c>
      <c r="R64" s="283" t="s">
        <v>9122</v>
      </c>
      <c r="S64" s="283" t="s">
        <v>9122</v>
      </c>
      <c r="T64" s="283" t="s">
        <v>9122</v>
      </c>
      <c r="U64" s="283" t="s">
        <v>9122</v>
      </c>
      <c r="V64" s="283" t="s">
        <v>9122</v>
      </c>
      <c r="W64" s="283" t="s">
        <v>9122</v>
      </c>
      <c r="X64" s="283" t="s">
        <v>9122</v>
      </c>
      <c r="Y64" s="283" t="s">
        <v>9122</v>
      </c>
      <c r="Z64" s="283" t="s">
        <v>9122</v>
      </c>
      <c r="AA64" s="283" t="s">
        <v>9122</v>
      </c>
      <c r="AB64" s="283">
        <v>4.2</v>
      </c>
      <c r="AC64" s="283">
        <v>3.7</v>
      </c>
      <c r="AD64" s="283">
        <v>3.7</v>
      </c>
      <c r="AE64" s="283">
        <v>3.7</v>
      </c>
      <c r="AF64" s="283">
        <v>3.7</v>
      </c>
      <c r="AG64" s="283">
        <v>3.7</v>
      </c>
      <c r="AH64" s="283">
        <v>4.4000000000000004</v>
      </c>
      <c r="AI64" s="283">
        <v>4.4000000000000004</v>
      </c>
      <c r="AJ64" s="283">
        <v>4.4000000000000004</v>
      </c>
      <c r="AK64" s="283">
        <v>4.4000000000000004</v>
      </c>
      <c r="AL64" s="283">
        <v>4.4000000000000004</v>
      </c>
      <c r="AM64" s="283">
        <v>4.3</v>
      </c>
      <c r="AN64" s="283">
        <v>4.4000000000000004</v>
      </c>
      <c r="AO64" s="283">
        <v>4.4000000000000004</v>
      </c>
      <c r="AP64" s="283">
        <v>4.4000000000000004</v>
      </c>
      <c r="AQ64" s="283">
        <v>4.4000000000000004</v>
      </c>
      <c r="AR64" s="283">
        <v>4.4000000000000004</v>
      </c>
      <c r="AS64" s="283">
        <v>4.3</v>
      </c>
      <c r="AT64" s="283">
        <v>4.2</v>
      </c>
      <c r="AU64" s="283">
        <v>4.2</v>
      </c>
      <c r="AV64" s="283">
        <v>4.2</v>
      </c>
      <c r="AW64" s="283">
        <v>4.2</v>
      </c>
      <c r="AX64" s="283">
        <v>4.2</v>
      </c>
      <c r="AY64" s="283">
        <v>4.3</v>
      </c>
      <c r="AZ64" s="283">
        <v>4.3</v>
      </c>
      <c r="BA64" s="283">
        <v>4.3</v>
      </c>
      <c r="BB64" s="283">
        <v>4.3</v>
      </c>
      <c r="BC64" s="283">
        <v>4.3</v>
      </c>
      <c r="BD64" s="283">
        <f>_xlfn.IFNA(VLOOKUP(C64,'INFORM Severity - hidden'!$C$5:$G$300,5,FALSE),"-")</f>
        <v>4.2</v>
      </c>
    </row>
    <row r="65" spans="1:56" x14ac:dyDescent="0.25">
      <c r="A65" t="s">
        <v>1309</v>
      </c>
      <c r="B65" t="s">
        <v>1432</v>
      </c>
      <c r="C65" t="s">
        <v>1433</v>
      </c>
      <c r="D65" s="283" t="str">
        <f t="shared" si="0"/>
        <v>Decreasing</v>
      </c>
      <c r="E65" s="283" t="s">
        <v>9122</v>
      </c>
      <c r="F65" s="283" t="s">
        <v>9122</v>
      </c>
      <c r="G65" s="283" t="s">
        <v>9122</v>
      </c>
      <c r="H65" s="283" t="s">
        <v>9122</v>
      </c>
      <c r="I65" s="283" t="s">
        <v>9122</v>
      </c>
      <c r="J65" s="283" t="s">
        <v>9122</v>
      </c>
      <c r="K65" s="283" t="s">
        <v>9122</v>
      </c>
      <c r="L65" s="283" t="s">
        <v>9122</v>
      </c>
      <c r="M65" s="283" t="s">
        <v>9122</v>
      </c>
      <c r="N65" s="283" t="s">
        <v>9122</v>
      </c>
      <c r="O65" s="283" t="s">
        <v>9122</v>
      </c>
      <c r="P65" s="283" t="s">
        <v>9122</v>
      </c>
      <c r="Q65" s="283" t="s">
        <v>9122</v>
      </c>
      <c r="R65" s="283" t="s">
        <v>9122</v>
      </c>
      <c r="S65" s="283" t="s">
        <v>9122</v>
      </c>
      <c r="T65" s="283" t="s">
        <v>9122</v>
      </c>
      <c r="U65" s="283" t="s">
        <v>9122</v>
      </c>
      <c r="V65" s="283" t="s">
        <v>9122</v>
      </c>
      <c r="W65" s="283" t="s">
        <v>9122</v>
      </c>
      <c r="X65" s="283" t="s">
        <v>9122</v>
      </c>
      <c r="Y65" s="283" t="s">
        <v>9122</v>
      </c>
      <c r="Z65" s="283" t="s">
        <v>9122</v>
      </c>
      <c r="AA65" s="283" t="s">
        <v>9122</v>
      </c>
      <c r="AB65" s="283" t="s">
        <v>9122</v>
      </c>
      <c r="AC65" s="283" t="s">
        <v>9122</v>
      </c>
      <c r="AD65" s="283" t="s">
        <v>9122</v>
      </c>
      <c r="AE65" s="283" t="s">
        <v>9122</v>
      </c>
      <c r="AF65" s="283" t="s">
        <v>9122</v>
      </c>
      <c r="AG65" s="283" t="s">
        <v>9122</v>
      </c>
      <c r="AH65" s="283" t="s">
        <v>9122</v>
      </c>
      <c r="AI65" s="283" t="s">
        <v>9122</v>
      </c>
      <c r="AJ65" s="283" t="s">
        <v>9122</v>
      </c>
      <c r="AK65" s="283" t="s">
        <v>9122</v>
      </c>
      <c r="AL65" s="283" t="s">
        <v>9122</v>
      </c>
      <c r="AM65" s="283" t="s">
        <v>9122</v>
      </c>
      <c r="AN65" s="283" t="s">
        <v>9122</v>
      </c>
      <c r="AO65" s="283" t="s">
        <v>9122</v>
      </c>
      <c r="AP65" s="283">
        <v>2.7</v>
      </c>
      <c r="AQ65" s="283">
        <v>2.6</v>
      </c>
      <c r="AR65" s="283">
        <v>2.8</v>
      </c>
      <c r="AS65" s="283">
        <v>2.8</v>
      </c>
      <c r="AT65" s="283">
        <v>3.5</v>
      </c>
      <c r="AU65" s="283">
        <v>3.5</v>
      </c>
      <c r="AV65" s="283">
        <v>3.5</v>
      </c>
      <c r="AW65" s="283">
        <v>3.7</v>
      </c>
      <c r="AX65" s="283">
        <v>3.7</v>
      </c>
      <c r="AY65" s="283">
        <v>3.8</v>
      </c>
      <c r="AZ65" s="283">
        <v>3.8</v>
      </c>
      <c r="BA65" s="283">
        <v>3.7</v>
      </c>
      <c r="BB65" s="283">
        <v>3.7</v>
      </c>
      <c r="BC65" s="283">
        <v>3.7</v>
      </c>
      <c r="BD65" s="283">
        <f>_xlfn.IFNA(VLOOKUP(C65,'INFORM Severity - hidden'!$C$5:$G$300,5,FALSE),"-")</f>
        <v>3.7</v>
      </c>
    </row>
    <row r="66" spans="1:56" x14ac:dyDescent="0.25">
      <c r="C66" t="s">
        <v>9149</v>
      </c>
      <c r="D66" s="283" t="str">
        <f t="shared" si="0"/>
        <v>-</v>
      </c>
      <c r="E66" s="283" t="s">
        <v>9122</v>
      </c>
      <c r="F66" s="283" t="s">
        <v>9122</v>
      </c>
      <c r="G66" s="283" t="s">
        <v>9122</v>
      </c>
      <c r="H66" s="283" t="s">
        <v>9122</v>
      </c>
      <c r="I66" s="283" t="s">
        <v>9122</v>
      </c>
      <c r="J66" s="283" t="s">
        <v>9122</v>
      </c>
      <c r="K66" s="283" t="s">
        <v>9122</v>
      </c>
      <c r="L66" s="283" t="s">
        <v>9122</v>
      </c>
      <c r="M66" s="283" t="s">
        <v>9122</v>
      </c>
      <c r="N66" s="283" t="s">
        <v>9122</v>
      </c>
      <c r="O66" s="283" t="s">
        <v>9122</v>
      </c>
      <c r="P66" s="283" t="s">
        <v>9122</v>
      </c>
      <c r="Q66" s="283" t="s">
        <v>9122</v>
      </c>
      <c r="R66" s="283" t="s">
        <v>9122</v>
      </c>
      <c r="S66" s="283" t="s">
        <v>9122</v>
      </c>
      <c r="T66" s="283" t="s">
        <v>9122</v>
      </c>
      <c r="U66" s="283" t="s">
        <v>9122</v>
      </c>
      <c r="V66" s="283" t="s">
        <v>9122</v>
      </c>
      <c r="W66" s="283" t="s">
        <v>9122</v>
      </c>
      <c r="X66" s="283" t="s">
        <v>9122</v>
      </c>
      <c r="Y66" s="283" t="s">
        <v>9122</v>
      </c>
      <c r="Z66" s="283" t="s">
        <v>9122</v>
      </c>
      <c r="AA66" s="283" t="s">
        <v>9122</v>
      </c>
      <c r="AB66" s="283" t="s">
        <v>9122</v>
      </c>
      <c r="AC66" s="283">
        <v>1.4</v>
      </c>
      <c r="AD66" s="283">
        <v>1.4</v>
      </c>
      <c r="AE66" s="283">
        <v>1.4</v>
      </c>
      <c r="AF66" s="283">
        <v>1.4</v>
      </c>
      <c r="AG66" s="283" t="s">
        <v>9122</v>
      </c>
      <c r="AH66" s="283" t="s">
        <v>9122</v>
      </c>
      <c r="AI66" s="283" t="s">
        <v>9122</v>
      </c>
      <c r="AJ66" s="283" t="s">
        <v>9122</v>
      </c>
      <c r="AK66" s="283" t="s">
        <v>9122</v>
      </c>
      <c r="AL66" s="283" t="s">
        <v>9122</v>
      </c>
      <c r="AM66" s="283" t="s">
        <v>9122</v>
      </c>
      <c r="AN66" s="283" t="s">
        <v>9122</v>
      </c>
      <c r="AO66" s="283" t="s">
        <v>9122</v>
      </c>
      <c r="AP66" s="283" t="s">
        <v>9122</v>
      </c>
      <c r="AQ66" s="283" t="s">
        <v>9122</v>
      </c>
      <c r="AR66" s="283" t="s">
        <v>9122</v>
      </c>
      <c r="AS66" s="283" t="s">
        <v>9122</v>
      </c>
      <c r="AT66" s="283" t="s">
        <v>9122</v>
      </c>
      <c r="AU66" s="283" t="s">
        <v>9122</v>
      </c>
      <c r="AV66" s="283" t="s">
        <v>9122</v>
      </c>
      <c r="AW66" s="283" t="s">
        <v>9122</v>
      </c>
      <c r="AX66" s="283" t="s">
        <v>9122</v>
      </c>
      <c r="AY66" s="283" t="s">
        <v>9122</v>
      </c>
      <c r="AZ66" s="283" t="s">
        <v>9122</v>
      </c>
      <c r="BA66" s="283" t="s">
        <v>9122</v>
      </c>
      <c r="BB66" s="283" t="s">
        <v>9122</v>
      </c>
      <c r="BC66" s="283" t="s">
        <v>9122</v>
      </c>
      <c r="BD66" s="283" t="str">
        <f>_xlfn.IFNA(VLOOKUP(C66,'INFORM Severity - hidden'!$C$5:$G$300,5,FALSE),"-")</f>
        <v>-</v>
      </c>
    </row>
    <row r="67" spans="1:56" x14ac:dyDescent="0.25">
      <c r="C67" t="s">
        <v>9150</v>
      </c>
      <c r="D67" s="283" t="str">
        <f t="shared" ref="D67:D130" si="1">IF(BD67="-","-",IFERROR(IF(ROUND(AVERAGE(BB67:BD67),1)=ROUND(AVERAGE(AY67:BA67),1),"Stable",IF(ROUND(AVERAGE(BB67:BD67),1)&lt;ROUND(AVERAGE(AY67:BA67),1),"Decreasing",IF(ROUND(AVERAGE(BB67:BD67),1)&gt;ROUND(AVERAGE(AY67:BA67),1),"Increasing"))),"-"))</f>
        <v>-</v>
      </c>
      <c r="E67" s="283" t="s">
        <v>9122</v>
      </c>
      <c r="F67" s="283" t="s">
        <v>9122</v>
      </c>
      <c r="G67" s="283" t="s">
        <v>9122</v>
      </c>
      <c r="H67" s="283" t="s">
        <v>9122</v>
      </c>
      <c r="I67" s="283" t="s">
        <v>9122</v>
      </c>
      <c r="J67" s="283" t="s">
        <v>9122</v>
      </c>
      <c r="K67" s="283" t="s">
        <v>9122</v>
      </c>
      <c r="L67" s="283" t="s">
        <v>9122</v>
      </c>
      <c r="M67" s="283" t="s">
        <v>9122</v>
      </c>
      <c r="N67" s="283" t="s">
        <v>9122</v>
      </c>
      <c r="O67" s="283" t="s">
        <v>9122</v>
      </c>
      <c r="P67" s="283" t="s">
        <v>9122</v>
      </c>
      <c r="Q67" s="283" t="s">
        <v>9122</v>
      </c>
      <c r="R67" s="283" t="s">
        <v>9122</v>
      </c>
      <c r="S67" s="283" t="s">
        <v>9122</v>
      </c>
      <c r="T67" s="283" t="s">
        <v>9122</v>
      </c>
      <c r="U67" s="283" t="s">
        <v>9122</v>
      </c>
      <c r="V67" s="283" t="s">
        <v>9122</v>
      </c>
      <c r="W67" s="283" t="s">
        <v>9122</v>
      </c>
      <c r="X67" s="283" t="s">
        <v>9122</v>
      </c>
      <c r="Y67" s="283" t="s">
        <v>9122</v>
      </c>
      <c r="Z67" s="283" t="s">
        <v>9122</v>
      </c>
      <c r="AA67" s="283" t="s">
        <v>9122</v>
      </c>
      <c r="AB67" s="283" t="s">
        <v>9122</v>
      </c>
      <c r="AC67" s="283" t="s">
        <v>9122</v>
      </c>
      <c r="AD67" s="283" t="s">
        <v>9122</v>
      </c>
      <c r="AE67" s="283" t="s">
        <v>9122</v>
      </c>
      <c r="AF67" s="283" t="s">
        <v>9122</v>
      </c>
      <c r="AG67" s="283" t="s">
        <v>9122</v>
      </c>
      <c r="AH67" s="283" t="s">
        <v>9122</v>
      </c>
      <c r="AI67" s="283" t="s">
        <v>9122</v>
      </c>
      <c r="AJ67" s="283" t="s">
        <v>9122</v>
      </c>
      <c r="AK67" s="283" t="s">
        <v>9122</v>
      </c>
      <c r="AL67" s="283" t="s">
        <v>9122</v>
      </c>
      <c r="AM67" s="283" t="s">
        <v>9122</v>
      </c>
      <c r="AN67" s="283" t="s">
        <v>9122</v>
      </c>
      <c r="AO67" s="283" t="s">
        <v>9122</v>
      </c>
      <c r="AP67" s="283" t="s">
        <v>9122</v>
      </c>
      <c r="AQ67" s="283" t="s">
        <v>9122</v>
      </c>
      <c r="AR67" s="283" t="s">
        <v>9122</v>
      </c>
      <c r="AS67" s="283" t="s">
        <v>9122</v>
      </c>
      <c r="AT67" s="283" t="s">
        <v>9122</v>
      </c>
      <c r="AU67" s="283" t="s">
        <v>9122</v>
      </c>
      <c r="AV67" s="283">
        <v>1.7</v>
      </c>
      <c r="AW67" s="283">
        <v>1.7</v>
      </c>
      <c r="AX67" s="283">
        <v>1.7</v>
      </c>
      <c r="AY67" s="283">
        <v>1.6</v>
      </c>
      <c r="AZ67" s="283">
        <v>1.6</v>
      </c>
      <c r="BA67" s="283">
        <v>1.6</v>
      </c>
      <c r="BB67" s="283">
        <v>1.4</v>
      </c>
      <c r="BC67" s="283" t="s">
        <v>9122</v>
      </c>
      <c r="BD67" s="283" t="str">
        <f>_xlfn.IFNA(VLOOKUP(C67,'INFORM Severity - hidden'!$C$5:$G$300,5,FALSE),"-")</f>
        <v>-</v>
      </c>
    </row>
    <row r="68" spans="1:56" x14ac:dyDescent="0.25">
      <c r="A68" t="s">
        <v>102</v>
      </c>
      <c r="B68" t="s">
        <v>100</v>
      </c>
      <c r="C68" t="s">
        <v>101</v>
      </c>
      <c r="D68" s="283" t="str">
        <f t="shared" si="1"/>
        <v>Increasing</v>
      </c>
      <c r="E68" s="283" t="s">
        <v>9122</v>
      </c>
      <c r="F68" s="283">
        <v>1</v>
      </c>
      <c r="G68" s="283">
        <v>1</v>
      </c>
      <c r="H68" s="283">
        <v>1.7</v>
      </c>
      <c r="I68" s="283">
        <v>1.5</v>
      </c>
      <c r="J68" s="283">
        <v>1.5</v>
      </c>
      <c r="K68" s="283">
        <v>1.8</v>
      </c>
      <c r="L68" s="283">
        <v>1.8</v>
      </c>
      <c r="M68" s="283">
        <v>1.8</v>
      </c>
      <c r="N68" s="283">
        <v>1.9</v>
      </c>
      <c r="O68" s="283">
        <v>1.9</v>
      </c>
      <c r="P68" s="283">
        <v>1.9</v>
      </c>
      <c r="Q68" s="283">
        <v>1.9</v>
      </c>
      <c r="R68" s="283">
        <v>1.9</v>
      </c>
      <c r="S68" s="283">
        <v>2</v>
      </c>
      <c r="T68" s="283">
        <v>1.9</v>
      </c>
      <c r="U68" s="283">
        <v>2</v>
      </c>
      <c r="V68" s="283">
        <v>2.1</v>
      </c>
      <c r="W68" s="283">
        <v>2.2000000000000002</v>
      </c>
      <c r="X68" s="283">
        <v>1.9</v>
      </c>
      <c r="Y68" s="283">
        <v>1.9</v>
      </c>
      <c r="Z68" s="283">
        <v>1.9</v>
      </c>
      <c r="AA68" s="283">
        <v>1.8</v>
      </c>
      <c r="AB68" s="283">
        <v>1.8</v>
      </c>
      <c r="AC68" s="283">
        <v>1.8</v>
      </c>
      <c r="AD68" s="283">
        <v>1.6</v>
      </c>
      <c r="AE68" s="283">
        <v>1.6</v>
      </c>
      <c r="AF68" s="283">
        <v>1.5</v>
      </c>
      <c r="AG68" s="283">
        <v>1.5</v>
      </c>
      <c r="AH68" s="283">
        <v>1.6</v>
      </c>
      <c r="AI68" s="283">
        <v>1.6</v>
      </c>
      <c r="AJ68" s="283">
        <v>1.6</v>
      </c>
      <c r="AK68" s="283">
        <v>1.7</v>
      </c>
      <c r="AL68" s="283">
        <v>1.7</v>
      </c>
      <c r="AM68" s="283">
        <v>1.7</v>
      </c>
      <c r="AN68" s="283">
        <v>1.6</v>
      </c>
      <c r="AO68" s="283">
        <v>1.6</v>
      </c>
      <c r="AP68" s="283">
        <v>1.6</v>
      </c>
      <c r="AQ68" s="283">
        <v>1.6</v>
      </c>
      <c r="AR68" s="283">
        <v>1.6</v>
      </c>
      <c r="AS68" s="283">
        <v>1.6</v>
      </c>
      <c r="AT68" s="283">
        <v>1.6</v>
      </c>
      <c r="AU68" s="283">
        <v>1.6</v>
      </c>
      <c r="AV68" s="283">
        <v>1.4</v>
      </c>
      <c r="AW68" s="283">
        <v>1.5</v>
      </c>
      <c r="AX68" s="283">
        <v>1.4</v>
      </c>
      <c r="AY68" s="283">
        <v>1.4</v>
      </c>
      <c r="AZ68" s="283">
        <v>1.4</v>
      </c>
      <c r="BA68" s="283">
        <v>1.4</v>
      </c>
      <c r="BB68" s="283">
        <v>1.4</v>
      </c>
      <c r="BC68" s="283">
        <v>1.4</v>
      </c>
      <c r="BD68" s="283">
        <f>_xlfn.IFNA(VLOOKUP(C68,'INFORM Severity - hidden'!$C$5:$G$300,5,FALSE),"-")</f>
        <v>1.6</v>
      </c>
    </row>
    <row r="69" spans="1:56" x14ac:dyDescent="0.25">
      <c r="A69" t="s">
        <v>2900</v>
      </c>
      <c r="B69" t="s">
        <v>2898</v>
      </c>
      <c r="C69" t="s">
        <v>2899</v>
      </c>
      <c r="D69" s="283" t="str">
        <f t="shared" si="1"/>
        <v>Stable</v>
      </c>
      <c r="E69" s="283" t="s">
        <v>9122</v>
      </c>
      <c r="F69" s="283">
        <v>3.4</v>
      </c>
      <c r="G69" s="283">
        <v>3.4</v>
      </c>
      <c r="H69" s="283">
        <v>4</v>
      </c>
      <c r="I69" s="283">
        <v>3.7</v>
      </c>
      <c r="J69" s="283">
        <v>3.5</v>
      </c>
      <c r="K69" s="283">
        <v>3.5</v>
      </c>
      <c r="L69" s="283">
        <v>3.5</v>
      </c>
      <c r="M69" s="283">
        <v>3.5</v>
      </c>
      <c r="N69" s="283">
        <v>3.5</v>
      </c>
      <c r="O69" s="283">
        <v>3.5</v>
      </c>
      <c r="P69" s="283">
        <v>3.5</v>
      </c>
      <c r="Q69" s="283">
        <v>3.5</v>
      </c>
      <c r="R69" s="283">
        <v>3.3</v>
      </c>
      <c r="S69" s="283">
        <v>3.3</v>
      </c>
      <c r="T69" s="283">
        <v>3.4</v>
      </c>
      <c r="U69" s="283">
        <v>3.4</v>
      </c>
      <c r="V69" s="283">
        <v>3.4</v>
      </c>
      <c r="W69" s="283">
        <v>3.4</v>
      </c>
      <c r="X69" s="283">
        <v>3.4</v>
      </c>
      <c r="Y69" s="283">
        <v>3.4</v>
      </c>
      <c r="Z69" s="283">
        <v>3.4</v>
      </c>
      <c r="AA69" s="283">
        <v>3.4</v>
      </c>
      <c r="AB69" s="283">
        <v>3.4</v>
      </c>
      <c r="AC69" s="283">
        <v>3.4</v>
      </c>
      <c r="AD69" s="283">
        <v>3.4</v>
      </c>
      <c r="AE69" s="283">
        <v>3.4</v>
      </c>
      <c r="AF69" s="283">
        <v>3.4</v>
      </c>
      <c r="AG69" s="283">
        <v>3.4</v>
      </c>
      <c r="AH69" s="283">
        <v>3.4</v>
      </c>
      <c r="AI69" s="283">
        <v>3.4</v>
      </c>
      <c r="AJ69" s="283">
        <v>3.4</v>
      </c>
      <c r="AK69" s="283">
        <v>3.4</v>
      </c>
      <c r="AL69" s="283">
        <v>3.4</v>
      </c>
      <c r="AM69" s="283">
        <v>3.5</v>
      </c>
      <c r="AN69" s="283">
        <v>3.5</v>
      </c>
      <c r="AO69" s="283">
        <v>3.5</v>
      </c>
      <c r="AP69" s="283">
        <v>3.5</v>
      </c>
      <c r="AQ69" s="283">
        <v>3.5</v>
      </c>
      <c r="AR69" s="283">
        <v>3.5</v>
      </c>
      <c r="AS69" s="283">
        <v>3.5</v>
      </c>
      <c r="AT69" s="283">
        <v>3.6</v>
      </c>
      <c r="AU69" s="283">
        <v>3.6</v>
      </c>
      <c r="AV69" s="283">
        <v>3.6</v>
      </c>
      <c r="AW69" s="283">
        <v>3.6</v>
      </c>
      <c r="AX69" s="283">
        <v>3.5</v>
      </c>
      <c r="AY69" s="283">
        <v>3.5</v>
      </c>
      <c r="AZ69" s="283">
        <v>3.5</v>
      </c>
      <c r="BA69" s="283">
        <v>3.5</v>
      </c>
      <c r="BB69" s="283">
        <v>3.5</v>
      </c>
      <c r="BC69" s="283">
        <v>3.5</v>
      </c>
      <c r="BD69" s="283">
        <f>_xlfn.IFNA(VLOOKUP(C69,'INFORM Severity - hidden'!$C$5:$G$300,5,FALSE),"-")</f>
        <v>3.5</v>
      </c>
    </row>
    <row r="70" spans="1:56" x14ac:dyDescent="0.25">
      <c r="C70" t="s">
        <v>9151</v>
      </c>
      <c r="D70" s="283" t="str">
        <f t="shared" si="1"/>
        <v>-</v>
      </c>
      <c r="E70" s="283" t="s">
        <v>9122</v>
      </c>
      <c r="F70" s="283" t="s">
        <v>9122</v>
      </c>
      <c r="G70" s="283" t="s">
        <v>9122</v>
      </c>
      <c r="H70" s="283" t="s">
        <v>9122</v>
      </c>
      <c r="I70" s="283" t="s">
        <v>9122</v>
      </c>
      <c r="J70" s="283" t="s">
        <v>9122</v>
      </c>
      <c r="K70" s="283" t="s">
        <v>9122</v>
      </c>
      <c r="L70" s="283" t="s">
        <v>9122</v>
      </c>
      <c r="M70" s="283" t="s">
        <v>9122</v>
      </c>
      <c r="N70" s="283" t="s">
        <v>9122</v>
      </c>
      <c r="O70" s="283" t="s">
        <v>9122</v>
      </c>
      <c r="P70" s="283" t="s">
        <v>9122</v>
      </c>
      <c r="Q70" s="283" t="s">
        <v>9122</v>
      </c>
      <c r="R70" s="283" t="s">
        <v>9122</v>
      </c>
      <c r="S70" s="283" t="s">
        <v>9122</v>
      </c>
      <c r="T70" s="283" t="s">
        <v>9122</v>
      </c>
      <c r="U70" s="283" t="s">
        <v>9122</v>
      </c>
      <c r="V70" s="283" t="s">
        <v>9122</v>
      </c>
      <c r="W70" s="283" t="s">
        <v>9122</v>
      </c>
      <c r="X70" s="283" t="s">
        <v>9122</v>
      </c>
      <c r="Y70" s="283" t="s">
        <v>9122</v>
      </c>
      <c r="Z70" s="283" t="s">
        <v>9122</v>
      </c>
      <c r="AA70" s="283" t="s">
        <v>9122</v>
      </c>
      <c r="AB70" s="283">
        <v>2.7</v>
      </c>
      <c r="AC70" s="283">
        <v>3.1</v>
      </c>
      <c r="AD70" s="283">
        <v>3.1</v>
      </c>
      <c r="AE70" s="283">
        <v>3.1</v>
      </c>
      <c r="AF70" s="283">
        <v>3.1</v>
      </c>
      <c r="AG70" s="283">
        <v>3.1</v>
      </c>
      <c r="AH70" s="283">
        <v>3.1</v>
      </c>
      <c r="AI70" s="283">
        <v>3.1</v>
      </c>
      <c r="AJ70" s="283">
        <v>3.1</v>
      </c>
      <c r="AK70" s="283" t="s">
        <v>9122</v>
      </c>
      <c r="AL70" s="283" t="s">
        <v>9122</v>
      </c>
      <c r="AM70" s="283" t="s">
        <v>9122</v>
      </c>
      <c r="AN70" s="283" t="s">
        <v>9122</v>
      </c>
      <c r="AO70" s="283" t="s">
        <v>9122</v>
      </c>
      <c r="AP70" s="283" t="s">
        <v>9122</v>
      </c>
      <c r="AQ70" s="283" t="s">
        <v>9122</v>
      </c>
      <c r="AR70" s="283" t="s">
        <v>9122</v>
      </c>
      <c r="AS70" s="283" t="s">
        <v>9122</v>
      </c>
      <c r="AT70" s="283" t="s">
        <v>9122</v>
      </c>
      <c r="AU70" s="283" t="s">
        <v>9122</v>
      </c>
      <c r="AV70" s="283" t="s">
        <v>9122</v>
      </c>
      <c r="AW70" s="283" t="s">
        <v>9122</v>
      </c>
      <c r="AX70" s="283" t="s">
        <v>9122</v>
      </c>
      <c r="AY70" s="283" t="s">
        <v>9122</v>
      </c>
      <c r="AZ70" s="283" t="s">
        <v>9122</v>
      </c>
      <c r="BA70" s="283" t="s">
        <v>9122</v>
      </c>
      <c r="BB70" s="283" t="s">
        <v>9122</v>
      </c>
      <c r="BC70" s="283" t="s">
        <v>9122</v>
      </c>
      <c r="BD70" s="283" t="str">
        <f>_xlfn.IFNA(VLOOKUP(C70,'INFORM Severity - hidden'!$C$5:$G$300,5,FALSE),"-")</f>
        <v>-</v>
      </c>
    </row>
    <row r="71" spans="1:56" x14ac:dyDescent="0.25">
      <c r="A71" t="s">
        <v>2912</v>
      </c>
      <c r="B71" t="s">
        <v>2910</v>
      </c>
      <c r="C71" t="s">
        <v>2911</v>
      </c>
      <c r="D71" s="283" t="str">
        <f t="shared" si="1"/>
        <v>Increasing</v>
      </c>
      <c r="E71" s="283" t="s">
        <v>9122</v>
      </c>
      <c r="F71" s="283">
        <v>2.2999999999999998</v>
      </c>
      <c r="G71" s="283">
        <v>2.2999999999999998</v>
      </c>
      <c r="H71" s="283">
        <v>2.8</v>
      </c>
      <c r="I71" s="283">
        <v>2.8</v>
      </c>
      <c r="J71" s="283">
        <v>2.8</v>
      </c>
      <c r="K71" s="283">
        <v>2.8</v>
      </c>
      <c r="L71" s="283">
        <v>2.8</v>
      </c>
      <c r="M71" s="283">
        <v>2.8</v>
      </c>
      <c r="N71" s="283">
        <v>2.8</v>
      </c>
      <c r="O71" s="283">
        <v>2.8</v>
      </c>
      <c r="P71" s="283">
        <v>3.2</v>
      </c>
      <c r="Q71" s="283">
        <v>3.2</v>
      </c>
      <c r="R71" s="283">
        <v>3.2</v>
      </c>
      <c r="S71" s="283">
        <v>3.2</v>
      </c>
      <c r="T71" s="283">
        <v>3.3</v>
      </c>
      <c r="U71" s="283">
        <v>3.3</v>
      </c>
      <c r="V71" s="283">
        <v>3.3</v>
      </c>
      <c r="W71" s="283">
        <v>3.3</v>
      </c>
      <c r="X71" s="283">
        <v>3.3</v>
      </c>
      <c r="Y71" s="283">
        <v>3.3</v>
      </c>
      <c r="Z71" s="283">
        <v>3.2</v>
      </c>
      <c r="AA71" s="283">
        <v>3.3</v>
      </c>
      <c r="AB71" s="283">
        <v>3.3</v>
      </c>
      <c r="AC71" s="283">
        <v>3.3</v>
      </c>
      <c r="AD71" s="283">
        <v>3.3</v>
      </c>
      <c r="AE71" s="283">
        <v>3.3</v>
      </c>
      <c r="AF71" s="283">
        <v>3.3</v>
      </c>
      <c r="AG71" s="283">
        <v>3.3</v>
      </c>
      <c r="AH71" s="283">
        <v>3.3</v>
      </c>
      <c r="AI71" s="283">
        <v>3.3</v>
      </c>
      <c r="AJ71" s="283">
        <v>3.3</v>
      </c>
      <c r="AK71" s="283">
        <v>3.3</v>
      </c>
      <c r="AL71" s="283">
        <v>3.3</v>
      </c>
      <c r="AM71" s="283">
        <v>3.7</v>
      </c>
      <c r="AN71" s="283">
        <v>3.7</v>
      </c>
      <c r="AO71" s="283">
        <v>3.7</v>
      </c>
      <c r="AP71" s="283">
        <v>3.7</v>
      </c>
      <c r="AQ71" s="283">
        <v>3.7</v>
      </c>
      <c r="AR71" s="283">
        <v>3.7</v>
      </c>
      <c r="AS71" s="283">
        <v>3.6</v>
      </c>
      <c r="AT71" s="283">
        <v>3.3</v>
      </c>
      <c r="AU71" s="283">
        <v>3.3</v>
      </c>
      <c r="AV71" s="283">
        <v>3.3</v>
      </c>
      <c r="AW71" s="283">
        <v>3.3</v>
      </c>
      <c r="AX71" s="283">
        <v>3.3</v>
      </c>
      <c r="AY71" s="283">
        <v>3.3</v>
      </c>
      <c r="AZ71" s="283">
        <v>3.3</v>
      </c>
      <c r="BA71" s="283">
        <v>3.4</v>
      </c>
      <c r="BB71" s="283">
        <v>3.4</v>
      </c>
      <c r="BC71" s="283">
        <v>3.4</v>
      </c>
      <c r="BD71" s="283">
        <f>_xlfn.IFNA(VLOOKUP(C71,'INFORM Severity - hidden'!$C$5:$G$300,5,FALSE),"-")</f>
        <v>3.4</v>
      </c>
    </row>
    <row r="72" spans="1:56" x14ac:dyDescent="0.25">
      <c r="C72" t="s">
        <v>9152</v>
      </c>
      <c r="D72" s="283" t="str">
        <f t="shared" si="1"/>
        <v>-</v>
      </c>
      <c r="E72" s="283" t="s">
        <v>9122</v>
      </c>
      <c r="F72" s="283" t="s">
        <v>9122</v>
      </c>
      <c r="G72" s="283" t="s">
        <v>9122</v>
      </c>
      <c r="H72" s="283" t="s">
        <v>9122</v>
      </c>
      <c r="I72" s="283" t="s">
        <v>9122</v>
      </c>
      <c r="J72" s="283" t="s">
        <v>9122</v>
      </c>
      <c r="K72" s="283" t="s">
        <v>9122</v>
      </c>
      <c r="L72" s="283" t="s">
        <v>9122</v>
      </c>
      <c r="M72" s="283" t="s">
        <v>9122</v>
      </c>
      <c r="N72" s="283" t="s">
        <v>9122</v>
      </c>
      <c r="O72" s="283" t="s">
        <v>9122</v>
      </c>
      <c r="P72" s="283" t="s">
        <v>9122</v>
      </c>
      <c r="Q72" s="283" t="s">
        <v>9122</v>
      </c>
      <c r="R72" s="283" t="s">
        <v>9122</v>
      </c>
      <c r="S72" s="283" t="s">
        <v>9122</v>
      </c>
      <c r="T72" s="283" t="s">
        <v>9122</v>
      </c>
      <c r="U72" s="283" t="s">
        <v>9122</v>
      </c>
      <c r="V72" s="283" t="s">
        <v>9122</v>
      </c>
      <c r="W72" s="283" t="s">
        <v>9122</v>
      </c>
      <c r="X72" s="283" t="s">
        <v>9122</v>
      </c>
      <c r="Y72" s="283" t="s">
        <v>9122</v>
      </c>
      <c r="Z72" s="283" t="s">
        <v>9122</v>
      </c>
      <c r="AA72" s="283" t="s">
        <v>9122</v>
      </c>
      <c r="AB72" s="283">
        <v>3.1</v>
      </c>
      <c r="AC72" s="283">
        <v>3.3</v>
      </c>
      <c r="AD72" s="283">
        <v>3.3</v>
      </c>
      <c r="AE72" s="283">
        <v>3.3</v>
      </c>
      <c r="AF72" s="283">
        <v>3.3</v>
      </c>
      <c r="AG72" s="283">
        <v>3.3</v>
      </c>
      <c r="AH72" s="283">
        <v>3.3</v>
      </c>
      <c r="AI72" s="283">
        <v>3.3</v>
      </c>
      <c r="AJ72" s="283">
        <v>3.3</v>
      </c>
      <c r="AK72" s="283">
        <v>3.3</v>
      </c>
      <c r="AL72" s="283" t="s">
        <v>9122</v>
      </c>
      <c r="AM72" s="283" t="s">
        <v>9122</v>
      </c>
      <c r="AN72" s="283" t="s">
        <v>9122</v>
      </c>
      <c r="AO72" s="283" t="s">
        <v>9122</v>
      </c>
      <c r="AP72" s="283" t="s">
        <v>9122</v>
      </c>
      <c r="AQ72" s="283" t="s">
        <v>9122</v>
      </c>
      <c r="AR72" s="283" t="s">
        <v>9122</v>
      </c>
      <c r="AS72" s="283" t="s">
        <v>9122</v>
      </c>
      <c r="AT72" s="283" t="s">
        <v>9122</v>
      </c>
      <c r="AU72" s="283" t="s">
        <v>9122</v>
      </c>
      <c r="AV72" s="283" t="s">
        <v>9122</v>
      </c>
      <c r="AW72" s="283" t="s">
        <v>9122</v>
      </c>
      <c r="AX72" s="283" t="s">
        <v>9122</v>
      </c>
      <c r="AY72" s="283" t="s">
        <v>9122</v>
      </c>
      <c r="AZ72" s="283" t="s">
        <v>9122</v>
      </c>
      <c r="BA72" s="283" t="s">
        <v>9122</v>
      </c>
      <c r="BB72" s="283" t="s">
        <v>9122</v>
      </c>
      <c r="BC72" s="283" t="s">
        <v>9122</v>
      </c>
      <c r="BD72" s="283" t="str">
        <f>_xlfn.IFNA(VLOOKUP(C72,'INFORM Severity - hidden'!$C$5:$G$300,5,FALSE),"-")</f>
        <v>-</v>
      </c>
    </row>
    <row r="73" spans="1:56" x14ac:dyDescent="0.25">
      <c r="A73" t="s">
        <v>2924</v>
      </c>
      <c r="B73" t="s">
        <v>2922</v>
      </c>
      <c r="C73" t="s">
        <v>2923</v>
      </c>
      <c r="D73" s="283" t="str">
        <f t="shared" si="1"/>
        <v>Stable</v>
      </c>
      <c r="E73" s="283">
        <v>3.4</v>
      </c>
      <c r="F73" s="283">
        <v>2.9</v>
      </c>
      <c r="G73" s="283">
        <v>2.9</v>
      </c>
      <c r="H73" s="283">
        <v>3.2</v>
      </c>
      <c r="I73" s="283">
        <v>3.2</v>
      </c>
      <c r="J73" s="283">
        <v>3.3</v>
      </c>
      <c r="K73" s="283">
        <v>3.3</v>
      </c>
      <c r="L73" s="283">
        <v>3.3</v>
      </c>
      <c r="M73" s="283">
        <v>3.3</v>
      </c>
      <c r="N73" s="283">
        <v>3.3</v>
      </c>
      <c r="O73" s="283">
        <v>3.4</v>
      </c>
      <c r="P73" s="283">
        <v>3.4</v>
      </c>
      <c r="Q73" s="283">
        <v>3.4</v>
      </c>
      <c r="R73" s="283">
        <v>3.4</v>
      </c>
      <c r="S73" s="283">
        <v>3.5</v>
      </c>
      <c r="T73" s="283">
        <v>3.5</v>
      </c>
      <c r="U73" s="283">
        <v>3.5</v>
      </c>
      <c r="V73" s="283">
        <v>3.5</v>
      </c>
      <c r="W73" s="283">
        <v>3.5</v>
      </c>
      <c r="X73" s="283">
        <v>3.5</v>
      </c>
      <c r="Y73" s="283">
        <v>3.4</v>
      </c>
      <c r="Z73" s="283">
        <v>3.5</v>
      </c>
      <c r="AA73" s="283">
        <v>3.5</v>
      </c>
      <c r="AB73" s="283">
        <v>3.5</v>
      </c>
      <c r="AC73" s="283">
        <v>3.5</v>
      </c>
      <c r="AD73" s="283">
        <v>3.5</v>
      </c>
      <c r="AE73" s="283">
        <v>3.8</v>
      </c>
      <c r="AF73" s="283">
        <v>3.8</v>
      </c>
      <c r="AG73" s="283">
        <v>3.8</v>
      </c>
      <c r="AH73" s="283">
        <v>3.8</v>
      </c>
      <c r="AI73" s="283">
        <v>3.8</v>
      </c>
      <c r="AJ73" s="283">
        <v>4.0999999999999996</v>
      </c>
      <c r="AK73" s="283">
        <v>4.0999999999999996</v>
      </c>
      <c r="AL73" s="283">
        <v>4.0999999999999996</v>
      </c>
      <c r="AM73" s="283">
        <v>4.0999999999999996</v>
      </c>
      <c r="AN73" s="283">
        <v>4.0999999999999996</v>
      </c>
      <c r="AO73" s="283">
        <v>4.0999999999999996</v>
      </c>
      <c r="AP73" s="283">
        <v>4.0999999999999996</v>
      </c>
      <c r="AQ73" s="283">
        <v>4.0999999999999996</v>
      </c>
      <c r="AR73" s="283">
        <v>4.0999999999999996</v>
      </c>
      <c r="AS73" s="283">
        <v>4</v>
      </c>
      <c r="AT73" s="283">
        <v>4.2</v>
      </c>
      <c r="AU73" s="283">
        <v>4.2</v>
      </c>
      <c r="AV73" s="283">
        <v>4.2</v>
      </c>
      <c r="AW73" s="283">
        <v>4.2</v>
      </c>
      <c r="AX73" s="283">
        <v>4.2</v>
      </c>
      <c r="AY73" s="283">
        <v>4.2</v>
      </c>
      <c r="AZ73" s="283">
        <v>4.2</v>
      </c>
      <c r="BA73" s="283">
        <v>4.2</v>
      </c>
      <c r="BB73" s="283">
        <v>4.2</v>
      </c>
      <c r="BC73" s="283">
        <v>4.2</v>
      </c>
      <c r="BD73" s="283">
        <f>_xlfn.IFNA(VLOOKUP(C73,'INFORM Severity - hidden'!$C$5:$G$300,5,FALSE),"-")</f>
        <v>4.2</v>
      </c>
    </row>
    <row r="74" spans="1:56" x14ac:dyDescent="0.25">
      <c r="A74" t="s">
        <v>2924</v>
      </c>
      <c r="B74" t="s">
        <v>2934</v>
      </c>
      <c r="C74" t="s">
        <v>2935</v>
      </c>
      <c r="D74" s="283" t="str">
        <f t="shared" si="1"/>
        <v>Stable</v>
      </c>
      <c r="E74" s="283" t="s">
        <v>9122</v>
      </c>
      <c r="F74" s="283" t="s">
        <v>9122</v>
      </c>
      <c r="G74" s="283" t="s">
        <v>9122</v>
      </c>
      <c r="H74" s="283" t="s">
        <v>9122</v>
      </c>
      <c r="I74" s="283" t="s">
        <v>9122</v>
      </c>
      <c r="J74" s="283" t="s">
        <v>9122</v>
      </c>
      <c r="K74" s="283" t="s">
        <v>9122</v>
      </c>
      <c r="L74" s="283" t="s">
        <v>9122</v>
      </c>
      <c r="M74" s="283" t="s">
        <v>9122</v>
      </c>
      <c r="N74" s="283" t="s">
        <v>9122</v>
      </c>
      <c r="O74" s="283" t="s">
        <v>9122</v>
      </c>
      <c r="P74" s="283" t="s">
        <v>9122</v>
      </c>
      <c r="Q74" s="283" t="s">
        <v>9122</v>
      </c>
      <c r="R74" s="283" t="s">
        <v>9122</v>
      </c>
      <c r="S74" s="283" t="s">
        <v>9122</v>
      </c>
      <c r="T74" s="283" t="s">
        <v>9122</v>
      </c>
      <c r="U74" s="283" t="s">
        <v>9122</v>
      </c>
      <c r="V74" s="283" t="s">
        <v>9122</v>
      </c>
      <c r="W74" s="283" t="s">
        <v>9122</v>
      </c>
      <c r="X74" s="283" t="s">
        <v>9122</v>
      </c>
      <c r="Y74" s="283" t="s">
        <v>9122</v>
      </c>
      <c r="Z74" s="283" t="s">
        <v>9122</v>
      </c>
      <c r="AA74" s="283" t="s">
        <v>9122</v>
      </c>
      <c r="AB74" s="283" t="s">
        <v>9122</v>
      </c>
      <c r="AC74" s="283" t="s">
        <v>9122</v>
      </c>
      <c r="AD74" s="283" t="s">
        <v>9122</v>
      </c>
      <c r="AE74" s="283" t="s">
        <v>9122</v>
      </c>
      <c r="AF74" s="283" t="s">
        <v>9122</v>
      </c>
      <c r="AG74" s="283" t="s">
        <v>9122</v>
      </c>
      <c r="AH74" s="283" t="s">
        <v>9122</v>
      </c>
      <c r="AI74" s="283" t="s">
        <v>9122</v>
      </c>
      <c r="AJ74" s="283">
        <v>3</v>
      </c>
      <c r="AK74" s="283">
        <v>3</v>
      </c>
      <c r="AL74" s="283">
        <v>3.1</v>
      </c>
      <c r="AM74" s="283">
        <v>3.1</v>
      </c>
      <c r="AN74" s="283">
        <v>3.1</v>
      </c>
      <c r="AO74" s="283">
        <v>3.1</v>
      </c>
      <c r="AP74" s="283">
        <v>3.1</v>
      </c>
      <c r="AQ74" s="283">
        <v>3.1</v>
      </c>
      <c r="AR74" s="283">
        <v>3.1</v>
      </c>
      <c r="AS74" s="283">
        <v>3</v>
      </c>
      <c r="AT74" s="283">
        <v>3.1</v>
      </c>
      <c r="AU74" s="283">
        <v>2.9</v>
      </c>
      <c r="AV74" s="283">
        <v>3.1</v>
      </c>
      <c r="AW74" s="283">
        <v>3.1</v>
      </c>
      <c r="AX74" s="283">
        <v>3.1</v>
      </c>
      <c r="AY74" s="283">
        <v>2.9</v>
      </c>
      <c r="AZ74" s="283">
        <v>2.9</v>
      </c>
      <c r="BA74" s="283">
        <v>2.9</v>
      </c>
      <c r="BB74" s="283">
        <v>2.9</v>
      </c>
      <c r="BC74" s="283">
        <v>2.9</v>
      </c>
      <c r="BD74" s="283">
        <f>_xlfn.IFNA(VLOOKUP(C74,'INFORM Severity - hidden'!$C$5:$G$300,5,FALSE),"-")</f>
        <v>2.9</v>
      </c>
    </row>
    <row r="75" spans="1:56" x14ac:dyDescent="0.25">
      <c r="A75" t="s">
        <v>1910</v>
      </c>
      <c r="B75" t="s">
        <v>1908</v>
      </c>
      <c r="C75" t="s">
        <v>1909</v>
      </c>
      <c r="D75" s="283" t="str">
        <f t="shared" si="1"/>
        <v>Decreasing</v>
      </c>
      <c r="E75" s="283" t="s">
        <v>9122</v>
      </c>
      <c r="F75" s="283" t="s">
        <v>9122</v>
      </c>
      <c r="G75" s="283" t="s">
        <v>9122</v>
      </c>
      <c r="H75" s="283" t="s">
        <v>9122</v>
      </c>
      <c r="I75" s="283" t="s">
        <v>9122</v>
      </c>
      <c r="J75" s="283" t="s">
        <v>9122</v>
      </c>
      <c r="K75" s="283" t="s">
        <v>9122</v>
      </c>
      <c r="L75" s="283" t="s">
        <v>9122</v>
      </c>
      <c r="M75" s="283" t="s">
        <v>9122</v>
      </c>
      <c r="N75" s="283" t="s">
        <v>9122</v>
      </c>
      <c r="O75" s="283" t="s">
        <v>9122</v>
      </c>
      <c r="P75" s="283" t="s">
        <v>9122</v>
      </c>
      <c r="Q75" s="283" t="s">
        <v>9122</v>
      </c>
      <c r="R75" s="283" t="s">
        <v>9122</v>
      </c>
      <c r="S75" s="283" t="s">
        <v>9122</v>
      </c>
      <c r="T75" s="283" t="s">
        <v>9122</v>
      </c>
      <c r="U75" s="283" t="s">
        <v>9122</v>
      </c>
      <c r="V75" s="283" t="s">
        <v>9122</v>
      </c>
      <c r="W75" s="283" t="s">
        <v>9122</v>
      </c>
      <c r="X75" s="283" t="s">
        <v>9122</v>
      </c>
      <c r="Y75" s="283" t="s">
        <v>9122</v>
      </c>
      <c r="Z75" s="283" t="s">
        <v>9122</v>
      </c>
      <c r="AA75" s="283" t="s">
        <v>9122</v>
      </c>
      <c r="AB75" s="283" t="s">
        <v>9122</v>
      </c>
      <c r="AC75" s="283" t="s">
        <v>9122</v>
      </c>
      <c r="AD75" s="283" t="s">
        <v>9122</v>
      </c>
      <c r="AE75" s="283" t="s">
        <v>9122</v>
      </c>
      <c r="AF75" s="283" t="s">
        <v>9122</v>
      </c>
      <c r="AG75" s="283" t="s">
        <v>9122</v>
      </c>
      <c r="AH75" s="283" t="s">
        <v>9122</v>
      </c>
      <c r="AI75" s="283" t="s">
        <v>9122</v>
      </c>
      <c r="AJ75" s="283" t="s">
        <v>9122</v>
      </c>
      <c r="AK75" s="283" t="s">
        <v>9122</v>
      </c>
      <c r="AL75" s="283" t="s">
        <v>9122</v>
      </c>
      <c r="AM75" s="283" t="s">
        <v>9122</v>
      </c>
      <c r="AN75" s="283" t="s">
        <v>9122</v>
      </c>
      <c r="AO75" s="283" t="s">
        <v>9122</v>
      </c>
      <c r="AP75" s="283">
        <v>1.1000000000000001</v>
      </c>
      <c r="AQ75" s="283">
        <v>1.4</v>
      </c>
      <c r="AR75" s="283">
        <v>1.3</v>
      </c>
      <c r="AS75" s="283">
        <v>1.4</v>
      </c>
      <c r="AT75" s="283">
        <v>1.4</v>
      </c>
      <c r="AU75" s="283">
        <v>2.5</v>
      </c>
      <c r="AV75" s="283">
        <v>2.6</v>
      </c>
      <c r="AW75" s="283">
        <v>2.6</v>
      </c>
      <c r="AX75" s="283">
        <v>2.6</v>
      </c>
      <c r="AY75" s="283">
        <v>2.5</v>
      </c>
      <c r="AZ75" s="283">
        <v>1.5</v>
      </c>
      <c r="BA75" s="283">
        <v>1.5</v>
      </c>
      <c r="BB75" s="283">
        <v>1.5</v>
      </c>
      <c r="BC75" s="283">
        <v>1.5</v>
      </c>
      <c r="BD75" s="283">
        <f>_xlfn.IFNA(VLOOKUP(C75,'INFORM Severity - hidden'!$C$5:$G$300,5,FALSE),"-")</f>
        <v>1.5</v>
      </c>
    </row>
    <row r="76" spans="1:56" x14ac:dyDescent="0.25">
      <c r="C76" t="s">
        <v>9153</v>
      </c>
      <c r="D76" s="283" t="str">
        <f t="shared" si="1"/>
        <v>-</v>
      </c>
      <c r="E76" s="283" t="s">
        <v>9122</v>
      </c>
      <c r="F76" s="283">
        <v>2.2999999999999998</v>
      </c>
      <c r="G76" s="283">
        <v>2.2999999999999998</v>
      </c>
      <c r="H76" s="283">
        <v>2.8</v>
      </c>
      <c r="I76" s="283">
        <v>2.8</v>
      </c>
      <c r="J76" s="283">
        <v>2.8</v>
      </c>
      <c r="K76" s="283">
        <v>2.1</v>
      </c>
      <c r="L76" s="283">
        <v>2.1</v>
      </c>
      <c r="M76" s="283">
        <v>2.1</v>
      </c>
      <c r="N76" s="283">
        <v>2.1</v>
      </c>
      <c r="O76" s="283">
        <v>2.1</v>
      </c>
      <c r="P76" s="283">
        <v>2.1</v>
      </c>
      <c r="Q76" s="283">
        <v>1.9</v>
      </c>
      <c r="R76" s="283">
        <v>1.9</v>
      </c>
      <c r="S76" s="283">
        <v>2.2000000000000002</v>
      </c>
      <c r="T76" s="283" t="s">
        <v>9122</v>
      </c>
      <c r="U76" s="283" t="s">
        <v>9122</v>
      </c>
      <c r="V76" s="283" t="s">
        <v>9122</v>
      </c>
      <c r="W76" s="283" t="s">
        <v>9122</v>
      </c>
      <c r="X76" s="283" t="s">
        <v>9122</v>
      </c>
      <c r="Y76" s="283" t="s">
        <v>9122</v>
      </c>
      <c r="Z76" s="283" t="s">
        <v>9122</v>
      </c>
      <c r="AA76" s="283" t="s">
        <v>9122</v>
      </c>
      <c r="AB76" s="283" t="s">
        <v>9122</v>
      </c>
      <c r="AC76" s="283" t="s">
        <v>9122</v>
      </c>
      <c r="AD76" s="283" t="s">
        <v>9122</v>
      </c>
      <c r="AE76" s="283" t="s">
        <v>9122</v>
      </c>
      <c r="AF76" s="283" t="s">
        <v>9122</v>
      </c>
      <c r="AG76" s="283" t="s">
        <v>9122</v>
      </c>
      <c r="AH76" s="283" t="s">
        <v>9122</v>
      </c>
      <c r="AI76" s="283" t="s">
        <v>9122</v>
      </c>
      <c r="AJ76" s="283" t="s">
        <v>9122</v>
      </c>
      <c r="AK76" s="283" t="s">
        <v>9122</v>
      </c>
      <c r="AL76" s="283" t="s">
        <v>9122</v>
      </c>
      <c r="AM76" s="283" t="s">
        <v>9122</v>
      </c>
      <c r="AN76" s="283" t="s">
        <v>9122</v>
      </c>
      <c r="AO76" s="283" t="s">
        <v>9122</v>
      </c>
      <c r="AP76" s="283" t="s">
        <v>9122</v>
      </c>
      <c r="AQ76" s="283" t="s">
        <v>9122</v>
      </c>
      <c r="AR76" s="283" t="s">
        <v>9122</v>
      </c>
      <c r="AS76" s="283" t="s">
        <v>9122</v>
      </c>
      <c r="AT76" s="283" t="s">
        <v>9122</v>
      </c>
      <c r="AU76" s="283" t="s">
        <v>9122</v>
      </c>
      <c r="AV76" s="283" t="s">
        <v>9122</v>
      </c>
      <c r="AW76" s="283" t="s">
        <v>9122</v>
      </c>
      <c r="AX76" s="283" t="s">
        <v>9122</v>
      </c>
      <c r="AY76" s="283" t="s">
        <v>9122</v>
      </c>
      <c r="AZ76" s="283" t="s">
        <v>9122</v>
      </c>
      <c r="BA76" s="283" t="s">
        <v>9122</v>
      </c>
      <c r="BB76" s="283" t="s">
        <v>9122</v>
      </c>
      <c r="BC76" s="283" t="s">
        <v>9122</v>
      </c>
      <c r="BD76" s="283" t="str">
        <f>_xlfn.IFNA(VLOOKUP(C76,'INFORM Severity - hidden'!$C$5:$G$300,5,FALSE),"-")</f>
        <v>-</v>
      </c>
    </row>
    <row r="77" spans="1:56" x14ac:dyDescent="0.25">
      <c r="A77" t="s">
        <v>773</v>
      </c>
      <c r="B77" t="s">
        <v>771</v>
      </c>
      <c r="C77" t="s">
        <v>772</v>
      </c>
      <c r="D77" s="283" t="str">
        <f t="shared" si="1"/>
        <v>Stable</v>
      </c>
      <c r="E77" s="283" t="s">
        <v>9122</v>
      </c>
      <c r="F77" s="283" t="s">
        <v>9122</v>
      </c>
      <c r="G77" s="283" t="s">
        <v>9122</v>
      </c>
      <c r="H77" s="283" t="s">
        <v>9122</v>
      </c>
      <c r="I77" s="283" t="s">
        <v>9122</v>
      </c>
      <c r="J77" s="283" t="s">
        <v>9122</v>
      </c>
      <c r="K77" s="283">
        <v>2.2000000000000002</v>
      </c>
      <c r="L77" s="283">
        <v>2.2000000000000002</v>
      </c>
      <c r="M77" s="283">
        <v>2.2000000000000002</v>
      </c>
      <c r="N77" s="283">
        <v>2.2000000000000002</v>
      </c>
      <c r="O77" s="283">
        <v>2.2000000000000002</v>
      </c>
      <c r="P77" s="283">
        <v>2.2000000000000002</v>
      </c>
      <c r="Q77" s="283" t="s">
        <v>9122</v>
      </c>
      <c r="R77" s="283" t="s">
        <v>9122</v>
      </c>
      <c r="S77" s="283" t="s">
        <v>9122</v>
      </c>
      <c r="T77" s="283" t="s">
        <v>9122</v>
      </c>
      <c r="U77" s="283" t="s">
        <v>9122</v>
      </c>
      <c r="V77" s="283" t="s">
        <v>9122</v>
      </c>
      <c r="W77" s="283" t="s">
        <v>9122</v>
      </c>
      <c r="X77" s="283" t="s">
        <v>9122</v>
      </c>
      <c r="Y77" s="283" t="s">
        <v>9122</v>
      </c>
      <c r="Z77" s="283" t="s">
        <v>9122</v>
      </c>
      <c r="AA77" s="283" t="s">
        <v>9122</v>
      </c>
      <c r="AB77" s="283" t="s">
        <v>9122</v>
      </c>
      <c r="AC77" s="283" t="s">
        <v>9122</v>
      </c>
      <c r="AD77" s="283" t="s">
        <v>9122</v>
      </c>
      <c r="AE77" s="283" t="s">
        <v>9122</v>
      </c>
      <c r="AF77" s="283" t="s">
        <v>9122</v>
      </c>
      <c r="AG77" s="283" t="s">
        <v>9122</v>
      </c>
      <c r="AH77" s="283" t="s">
        <v>9122</v>
      </c>
      <c r="AI77" s="283" t="s">
        <v>9122</v>
      </c>
      <c r="AJ77" s="283" t="s">
        <v>9122</v>
      </c>
      <c r="AK77" s="283" t="s">
        <v>9122</v>
      </c>
      <c r="AL77" s="283" t="s">
        <v>9122</v>
      </c>
      <c r="AM77" s="283">
        <v>2</v>
      </c>
      <c r="AN77" s="283">
        <v>2.1</v>
      </c>
      <c r="AO77" s="283">
        <v>2.1</v>
      </c>
      <c r="AP77" s="283">
        <v>2.2000000000000002</v>
      </c>
      <c r="AQ77" s="283">
        <v>2.2999999999999998</v>
      </c>
      <c r="AR77" s="283">
        <v>2.2999999999999998</v>
      </c>
      <c r="AS77" s="283">
        <v>2.6</v>
      </c>
      <c r="AT77" s="283">
        <v>2.6</v>
      </c>
      <c r="AU77" s="283">
        <v>2.6</v>
      </c>
      <c r="AV77" s="283">
        <v>2.6</v>
      </c>
      <c r="AW77" s="283">
        <v>2.6</v>
      </c>
      <c r="AX77" s="283">
        <v>2.5</v>
      </c>
      <c r="AY77" s="283">
        <v>2.5</v>
      </c>
      <c r="AZ77" s="283">
        <v>2.5</v>
      </c>
      <c r="BA77" s="283">
        <v>2.5</v>
      </c>
      <c r="BB77" s="283">
        <v>2.5</v>
      </c>
      <c r="BC77" s="283">
        <v>2.5</v>
      </c>
      <c r="BD77" s="283">
        <f>_xlfn.IFNA(VLOOKUP(C77,'INFORM Severity - hidden'!$C$5:$G$300,5,FALSE),"-")</f>
        <v>2.5</v>
      </c>
    </row>
    <row r="78" spans="1:56" x14ac:dyDescent="0.25">
      <c r="C78" t="s">
        <v>9154</v>
      </c>
      <c r="D78" s="283" t="str">
        <f t="shared" si="1"/>
        <v>-</v>
      </c>
      <c r="E78" s="283" t="s">
        <v>9122</v>
      </c>
      <c r="F78" s="283" t="s">
        <v>9122</v>
      </c>
      <c r="G78" s="283" t="s">
        <v>9122</v>
      </c>
      <c r="H78" s="283" t="s">
        <v>9122</v>
      </c>
      <c r="I78" s="283" t="s">
        <v>9122</v>
      </c>
      <c r="J78" s="283" t="s">
        <v>9122</v>
      </c>
      <c r="K78" s="283">
        <v>1.2</v>
      </c>
      <c r="L78" s="283">
        <v>1.2</v>
      </c>
      <c r="M78" s="283">
        <v>1.2</v>
      </c>
      <c r="N78" s="283">
        <v>1.4</v>
      </c>
      <c r="O78" s="283">
        <v>1.3</v>
      </c>
      <c r="P78" s="283" t="s">
        <v>9122</v>
      </c>
      <c r="Q78" s="283" t="s">
        <v>9122</v>
      </c>
      <c r="R78" s="283" t="s">
        <v>9122</v>
      </c>
      <c r="S78" s="283" t="s">
        <v>9122</v>
      </c>
      <c r="T78" s="283" t="s">
        <v>9122</v>
      </c>
      <c r="U78" s="283" t="s">
        <v>9122</v>
      </c>
      <c r="V78" s="283" t="s">
        <v>9122</v>
      </c>
      <c r="W78" s="283" t="s">
        <v>9122</v>
      </c>
      <c r="X78" s="283" t="s">
        <v>9122</v>
      </c>
      <c r="Y78" s="283" t="s">
        <v>9122</v>
      </c>
      <c r="Z78" s="283" t="s">
        <v>9122</v>
      </c>
      <c r="AA78" s="283" t="s">
        <v>9122</v>
      </c>
      <c r="AB78" s="283" t="s">
        <v>9122</v>
      </c>
      <c r="AC78" s="283" t="s">
        <v>9122</v>
      </c>
      <c r="AD78" s="283" t="s">
        <v>9122</v>
      </c>
      <c r="AE78" s="283" t="s">
        <v>9122</v>
      </c>
      <c r="AF78" s="283" t="s">
        <v>9122</v>
      </c>
      <c r="AG78" s="283" t="s">
        <v>9122</v>
      </c>
      <c r="AH78" s="283" t="s">
        <v>9122</v>
      </c>
      <c r="AI78" s="283" t="s">
        <v>9122</v>
      </c>
      <c r="AJ78" s="283" t="s">
        <v>9122</v>
      </c>
      <c r="AK78" s="283" t="s">
        <v>9122</v>
      </c>
      <c r="AL78" s="283" t="s">
        <v>9122</v>
      </c>
      <c r="AM78" s="283" t="s">
        <v>9122</v>
      </c>
      <c r="AN78" s="283" t="s">
        <v>9122</v>
      </c>
      <c r="AO78" s="283" t="s">
        <v>9122</v>
      </c>
      <c r="AP78" s="283" t="s">
        <v>9122</v>
      </c>
      <c r="AQ78" s="283" t="s">
        <v>9122</v>
      </c>
      <c r="AR78" s="283" t="s">
        <v>9122</v>
      </c>
      <c r="AS78" s="283" t="s">
        <v>9122</v>
      </c>
      <c r="AT78" s="283" t="s">
        <v>9122</v>
      </c>
      <c r="AU78" s="283" t="s">
        <v>9122</v>
      </c>
      <c r="AV78" s="283" t="s">
        <v>9122</v>
      </c>
      <c r="AW78" s="283" t="s">
        <v>9122</v>
      </c>
      <c r="AX78" s="283" t="s">
        <v>9122</v>
      </c>
      <c r="AY78" s="283" t="s">
        <v>9122</v>
      </c>
      <c r="AZ78" s="283" t="s">
        <v>9122</v>
      </c>
      <c r="BA78" s="283" t="s">
        <v>9122</v>
      </c>
      <c r="BB78" s="283" t="s">
        <v>9122</v>
      </c>
      <c r="BC78" s="283" t="s">
        <v>9122</v>
      </c>
      <c r="BD78" s="283" t="str">
        <f>_xlfn.IFNA(VLOOKUP(C78,'INFORM Severity - hidden'!$C$5:$G$300,5,FALSE),"-")</f>
        <v>-</v>
      </c>
    </row>
    <row r="79" spans="1:56" x14ac:dyDescent="0.25">
      <c r="C79" t="s">
        <v>9155</v>
      </c>
      <c r="D79" s="283" t="str">
        <f t="shared" si="1"/>
        <v>-</v>
      </c>
      <c r="E79" s="283" t="s">
        <v>9122</v>
      </c>
      <c r="F79" s="283" t="s">
        <v>9122</v>
      </c>
      <c r="G79" s="283" t="s">
        <v>9122</v>
      </c>
      <c r="H79" s="283" t="s">
        <v>9122</v>
      </c>
      <c r="I79" s="283" t="s">
        <v>9122</v>
      </c>
      <c r="J79" s="283" t="s">
        <v>9122</v>
      </c>
      <c r="K79" s="283" t="s">
        <v>9122</v>
      </c>
      <c r="L79" s="283" t="s">
        <v>9122</v>
      </c>
      <c r="M79" s="283" t="s">
        <v>9122</v>
      </c>
      <c r="N79" s="283" t="s">
        <v>9122</v>
      </c>
      <c r="O79" s="283" t="s">
        <v>9122</v>
      </c>
      <c r="P79" s="283" t="s">
        <v>9122</v>
      </c>
      <c r="Q79" s="283">
        <v>1.4</v>
      </c>
      <c r="R79" s="283">
        <v>1.4</v>
      </c>
      <c r="S79" s="283">
        <v>1.7</v>
      </c>
      <c r="T79" s="283" t="s">
        <v>9122</v>
      </c>
      <c r="U79" s="283" t="s">
        <v>9122</v>
      </c>
      <c r="V79" s="283" t="s">
        <v>9122</v>
      </c>
      <c r="W79" s="283" t="s">
        <v>9122</v>
      </c>
      <c r="X79" s="283" t="s">
        <v>9122</v>
      </c>
      <c r="Y79" s="283" t="s">
        <v>9122</v>
      </c>
      <c r="Z79" s="283" t="s">
        <v>9122</v>
      </c>
      <c r="AA79" s="283" t="s">
        <v>9122</v>
      </c>
      <c r="AB79" s="283" t="s">
        <v>9122</v>
      </c>
      <c r="AC79" s="283" t="s">
        <v>9122</v>
      </c>
      <c r="AD79" s="283" t="s">
        <v>9122</v>
      </c>
      <c r="AE79" s="283" t="s">
        <v>9122</v>
      </c>
      <c r="AF79" s="283" t="s">
        <v>9122</v>
      </c>
      <c r="AG79" s="283" t="s">
        <v>9122</v>
      </c>
      <c r="AH79" s="283" t="s">
        <v>9122</v>
      </c>
      <c r="AI79" s="283" t="s">
        <v>9122</v>
      </c>
      <c r="AJ79" s="283" t="s">
        <v>9122</v>
      </c>
      <c r="AK79" s="283" t="s">
        <v>9122</v>
      </c>
      <c r="AL79" s="283" t="s">
        <v>9122</v>
      </c>
      <c r="AM79" s="283" t="s">
        <v>9122</v>
      </c>
      <c r="AN79" s="283" t="s">
        <v>9122</v>
      </c>
      <c r="AO79" s="283" t="s">
        <v>9122</v>
      </c>
      <c r="AP79" s="283" t="s">
        <v>9122</v>
      </c>
      <c r="AQ79" s="283" t="s">
        <v>9122</v>
      </c>
      <c r="AR79" s="283" t="s">
        <v>9122</v>
      </c>
      <c r="AS79" s="283" t="s">
        <v>9122</v>
      </c>
      <c r="AT79" s="283" t="s">
        <v>9122</v>
      </c>
      <c r="AU79" s="283" t="s">
        <v>9122</v>
      </c>
      <c r="AV79" s="283" t="s">
        <v>9122</v>
      </c>
      <c r="AW79" s="283" t="s">
        <v>9122</v>
      </c>
      <c r="AX79" s="283" t="s">
        <v>9122</v>
      </c>
      <c r="AY79" s="283" t="s">
        <v>9122</v>
      </c>
      <c r="AZ79" s="283" t="s">
        <v>9122</v>
      </c>
      <c r="BA79" s="283" t="s">
        <v>9122</v>
      </c>
      <c r="BB79" s="283" t="s">
        <v>9122</v>
      </c>
      <c r="BC79" s="283" t="s">
        <v>9122</v>
      </c>
      <c r="BD79" s="283" t="str">
        <f>_xlfn.IFNA(VLOOKUP(C79,'INFORM Severity - hidden'!$C$5:$G$300,5,FALSE),"-")</f>
        <v>-</v>
      </c>
    </row>
    <row r="80" spans="1:56" x14ac:dyDescent="0.25">
      <c r="C80" t="s">
        <v>9156</v>
      </c>
      <c r="D80" s="283" t="str">
        <f t="shared" si="1"/>
        <v>-</v>
      </c>
      <c r="E80" s="283" t="s">
        <v>9122</v>
      </c>
      <c r="F80" s="283" t="s">
        <v>9122</v>
      </c>
      <c r="G80" s="283" t="s">
        <v>9122</v>
      </c>
      <c r="H80" s="283" t="s">
        <v>9122</v>
      </c>
      <c r="I80" s="283" t="s">
        <v>9122</v>
      </c>
      <c r="J80" s="283" t="s">
        <v>9122</v>
      </c>
      <c r="K80" s="283" t="s">
        <v>9122</v>
      </c>
      <c r="L80" s="283" t="s">
        <v>9122</v>
      </c>
      <c r="M80" s="283" t="s">
        <v>9122</v>
      </c>
      <c r="N80" s="283" t="s">
        <v>9122</v>
      </c>
      <c r="O80" s="283" t="s">
        <v>9122</v>
      </c>
      <c r="P80" s="283" t="s">
        <v>9122</v>
      </c>
      <c r="Q80" s="283" t="s">
        <v>9122</v>
      </c>
      <c r="R80" s="283" t="s">
        <v>9122</v>
      </c>
      <c r="S80" s="283" t="s">
        <v>9122</v>
      </c>
      <c r="T80" s="283" t="s">
        <v>9122</v>
      </c>
      <c r="U80" s="283" t="s">
        <v>9122</v>
      </c>
      <c r="V80" s="283" t="s">
        <v>9122</v>
      </c>
      <c r="W80" s="283" t="s">
        <v>9122</v>
      </c>
      <c r="X80" s="283" t="s">
        <v>9122</v>
      </c>
      <c r="Y80" s="283" t="s">
        <v>9122</v>
      </c>
      <c r="Z80" s="283" t="s">
        <v>9122</v>
      </c>
      <c r="AA80" s="283" t="s">
        <v>9122</v>
      </c>
      <c r="AB80" s="283" t="s">
        <v>9122</v>
      </c>
      <c r="AC80" s="283">
        <v>2.1</v>
      </c>
      <c r="AD80" s="283">
        <v>2.1</v>
      </c>
      <c r="AE80" s="283">
        <v>2.1</v>
      </c>
      <c r="AF80" s="283">
        <v>2.1</v>
      </c>
      <c r="AG80" s="283" t="s">
        <v>9122</v>
      </c>
      <c r="AH80" s="283" t="s">
        <v>9122</v>
      </c>
      <c r="AI80" s="283" t="s">
        <v>9122</v>
      </c>
      <c r="AJ80" s="283" t="s">
        <v>9122</v>
      </c>
      <c r="AK80" s="283" t="s">
        <v>9122</v>
      </c>
      <c r="AL80" s="283" t="s">
        <v>9122</v>
      </c>
      <c r="AM80" s="283" t="s">
        <v>9122</v>
      </c>
      <c r="AN80" s="283" t="s">
        <v>9122</v>
      </c>
      <c r="AO80" s="283" t="s">
        <v>9122</v>
      </c>
      <c r="AP80" s="283" t="s">
        <v>9122</v>
      </c>
      <c r="AQ80" s="283" t="s">
        <v>9122</v>
      </c>
      <c r="AR80" s="283" t="s">
        <v>9122</v>
      </c>
      <c r="AS80" s="283" t="s">
        <v>9122</v>
      </c>
      <c r="AT80" s="283" t="s">
        <v>9122</v>
      </c>
      <c r="AU80" s="283" t="s">
        <v>9122</v>
      </c>
      <c r="AV80" s="283" t="s">
        <v>9122</v>
      </c>
      <c r="AW80" s="283" t="s">
        <v>9122</v>
      </c>
      <c r="AX80" s="283" t="s">
        <v>9122</v>
      </c>
      <c r="AY80" s="283" t="s">
        <v>9122</v>
      </c>
      <c r="AZ80" s="283" t="s">
        <v>9122</v>
      </c>
      <c r="BA80" s="283" t="s">
        <v>9122</v>
      </c>
      <c r="BB80" s="283" t="s">
        <v>9122</v>
      </c>
      <c r="BC80" s="283" t="s">
        <v>9122</v>
      </c>
      <c r="BD80" s="283" t="str">
        <f>_xlfn.IFNA(VLOOKUP(C80,'INFORM Severity - hidden'!$C$5:$G$300,5,FALSE),"-")</f>
        <v>-</v>
      </c>
    </row>
    <row r="81" spans="1:56" x14ac:dyDescent="0.25">
      <c r="A81" t="s">
        <v>773</v>
      </c>
      <c r="B81" t="s">
        <v>1246</v>
      </c>
      <c r="C81" t="s">
        <v>1247</v>
      </c>
      <c r="D81" s="283" t="str">
        <f t="shared" si="1"/>
        <v>Stable</v>
      </c>
      <c r="E81" s="283" t="s">
        <v>9122</v>
      </c>
      <c r="F81" s="283" t="s">
        <v>9122</v>
      </c>
      <c r="G81" s="283" t="s">
        <v>9122</v>
      </c>
      <c r="H81" s="283" t="s">
        <v>9122</v>
      </c>
      <c r="I81" s="283" t="s">
        <v>9122</v>
      </c>
      <c r="J81" s="283" t="s">
        <v>9122</v>
      </c>
      <c r="K81" s="283" t="s">
        <v>9122</v>
      </c>
      <c r="L81" s="283" t="s">
        <v>9122</v>
      </c>
      <c r="M81" s="283" t="s">
        <v>9122</v>
      </c>
      <c r="N81" s="283" t="s">
        <v>9122</v>
      </c>
      <c r="O81" s="283" t="s">
        <v>9122</v>
      </c>
      <c r="P81" s="283" t="s">
        <v>9122</v>
      </c>
      <c r="Q81" s="283" t="s">
        <v>9122</v>
      </c>
      <c r="R81" s="283" t="s">
        <v>9122</v>
      </c>
      <c r="S81" s="283" t="s">
        <v>9122</v>
      </c>
      <c r="T81" s="283" t="s">
        <v>9122</v>
      </c>
      <c r="U81" s="283" t="s">
        <v>9122</v>
      </c>
      <c r="V81" s="283" t="s">
        <v>9122</v>
      </c>
      <c r="W81" s="283" t="s">
        <v>9122</v>
      </c>
      <c r="X81" s="283" t="s">
        <v>9122</v>
      </c>
      <c r="Y81" s="283" t="s">
        <v>9122</v>
      </c>
      <c r="Z81" s="283" t="s">
        <v>9122</v>
      </c>
      <c r="AA81" s="283" t="s">
        <v>9122</v>
      </c>
      <c r="AB81" s="283" t="s">
        <v>9122</v>
      </c>
      <c r="AC81" s="283">
        <v>2.1</v>
      </c>
      <c r="AD81" s="283">
        <v>2.1</v>
      </c>
      <c r="AE81" s="283">
        <v>2.1</v>
      </c>
      <c r="AF81" s="283">
        <v>2.1</v>
      </c>
      <c r="AG81" s="283" t="s">
        <v>9122</v>
      </c>
      <c r="AH81" s="283" t="s">
        <v>9122</v>
      </c>
      <c r="AI81" s="283" t="s">
        <v>9122</v>
      </c>
      <c r="AJ81" s="283" t="s">
        <v>9122</v>
      </c>
      <c r="AK81" s="283" t="s">
        <v>9122</v>
      </c>
      <c r="AL81" s="283" t="s">
        <v>9122</v>
      </c>
      <c r="AM81" s="283" t="s">
        <v>9122</v>
      </c>
      <c r="AN81" s="283" t="s">
        <v>9122</v>
      </c>
      <c r="AO81" s="283" t="s">
        <v>9122</v>
      </c>
      <c r="AP81" s="283" t="s">
        <v>9122</v>
      </c>
      <c r="AQ81" s="283" t="s">
        <v>9122</v>
      </c>
      <c r="AR81" s="283" t="s">
        <v>9122</v>
      </c>
      <c r="AS81" s="283" t="s">
        <v>9122</v>
      </c>
      <c r="AT81" s="283" t="s">
        <v>9122</v>
      </c>
      <c r="AU81" s="283" t="s">
        <v>9122</v>
      </c>
      <c r="AV81" s="283" t="s">
        <v>9122</v>
      </c>
      <c r="AW81" s="283" t="s">
        <v>9122</v>
      </c>
      <c r="AX81" s="283" t="s">
        <v>9122</v>
      </c>
      <c r="AY81" s="283">
        <v>2.5</v>
      </c>
      <c r="AZ81" s="283">
        <v>2.4</v>
      </c>
      <c r="BA81" s="283">
        <v>2.5</v>
      </c>
      <c r="BB81" s="283">
        <v>2.5</v>
      </c>
      <c r="BC81" s="283">
        <v>2.5</v>
      </c>
      <c r="BD81" s="283">
        <f>_xlfn.IFNA(VLOOKUP(C81,'INFORM Severity - hidden'!$C$5:$G$300,5,FALSE),"-")</f>
        <v>2.6</v>
      </c>
    </row>
    <row r="82" spans="1:56" x14ac:dyDescent="0.25">
      <c r="A82" t="s">
        <v>773</v>
      </c>
      <c r="B82" t="s">
        <v>3786</v>
      </c>
      <c r="C82" t="s">
        <v>3787</v>
      </c>
      <c r="D82" s="283" t="str">
        <f t="shared" si="1"/>
        <v>Increasing</v>
      </c>
      <c r="E82" s="283" t="s">
        <v>9122</v>
      </c>
      <c r="F82" s="283" t="s">
        <v>9122</v>
      </c>
      <c r="G82" s="283" t="s">
        <v>9122</v>
      </c>
      <c r="H82" s="283" t="s">
        <v>9122</v>
      </c>
      <c r="I82" s="283" t="s">
        <v>9122</v>
      </c>
      <c r="J82" s="283" t="s">
        <v>9122</v>
      </c>
      <c r="K82" s="283" t="s">
        <v>9122</v>
      </c>
      <c r="L82" s="283" t="s">
        <v>9122</v>
      </c>
      <c r="M82" s="283" t="s">
        <v>9122</v>
      </c>
      <c r="N82" s="283" t="s">
        <v>9122</v>
      </c>
      <c r="O82" s="283" t="s">
        <v>9122</v>
      </c>
      <c r="P82" s="283" t="s">
        <v>9122</v>
      </c>
      <c r="Q82" s="283" t="s">
        <v>9122</v>
      </c>
      <c r="R82" s="283" t="s">
        <v>9122</v>
      </c>
      <c r="S82" s="283" t="s">
        <v>9122</v>
      </c>
      <c r="T82" s="283" t="s">
        <v>9122</v>
      </c>
      <c r="U82" s="283" t="s">
        <v>9122</v>
      </c>
      <c r="V82" s="283" t="s">
        <v>9122</v>
      </c>
      <c r="W82" s="283" t="s">
        <v>9122</v>
      </c>
      <c r="X82" s="283" t="s">
        <v>9122</v>
      </c>
      <c r="Y82" s="283" t="s">
        <v>9122</v>
      </c>
      <c r="Z82" s="283" t="s">
        <v>9122</v>
      </c>
      <c r="AA82" s="283" t="s">
        <v>9122</v>
      </c>
      <c r="AB82" s="283" t="s">
        <v>9122</v>
      </c>
      <c r="AC82" s="283" t="s">
        <v>9122</v>
      </c>
      <c r="AD82" s="283" t="s">
        <v>9122</v>
      </c>
      <c r="AE82" s="283" t="s">
        <v>9122</v>
      </c>
      <c r="AF82" s="283" t="s">
        <v>9122</v>
      </c>
      <c r="AG82" s="283" t="s">
        <v>9122</v>
      </c>
      <c r="AH82" s="283" t="s">
        <v>9122</v>
      </c>
      <c r="AI82" s="283" t="s">
        <v>9122</v>
      </c>
      <c r="AJ82" s="283" t="s">
        <v>9122</v>
      </c>
      <c r="AK82" s="283" t="s">
        <v>9122</v>
      </c>
      <c r="AL82" s="283" t="s">
        <v>9122</v>
      </c>
      <c r="AM82" s="283" t="s">
        <v>9122</v>
      </c>
      <c r="AN82" s="283" t="s">
        <v>9122</v>
      </c>
      <c r="AO82" s="283" t="s">
        <v>9122</v>
      </c>
      <c r="AP82" s="283" t="s">
        <v>9122</v>
      </c>
      <c r="AQ82" s="283" t="s">
        <v>9122</v>
      </c>
      <c r="AR82" s="283" t="s">
        <v>9122</v>
      </c>
      <c r="AS82" s="283" t="s">
        <v>9122</v>
      </c>
      <c r="AT82" s="283" t="s">
        <v>9122</v>
      </c>
      <c r="AU82" s="283" t="s">
        <v>9122</v>
      </c>
      <c r="AV82" s="283" t="s">
        <v>9122</v>
      </c>
      <c r="AW82" s="283" t="s">
        <v>9122</v>
      </c>
      <c r="AX82" s="283" t="s">
        <v>9122</v>
      </c>
      <c r="AY82" s="283">
        <v>2.1</v>
      </c>
      <c r="AZ82" s="283">
        <v>2.1</v>
      </c>
      <c r="BA82" s="283">
        <v>2.1</v>
      </c>
      <c r="BB82" s="283">
        <v>2.1</v>
      </c>
      <c r="BC82" s="283">
        <v>2.1</v>
      </c>
      <c r="BD82" s="283">
        <f>_xlfn.IFNA(VLOOKUP(C82,'INFORM Severity - hidden'!$C$5:$G$300,5,FALSE),"-")</f>
        <v>2.2999999999999998</v>
      </c>
    </row>
    <row r="83" spans="1:56" x14ac:dyDescent="0.25">
      <c r="C83" t="s">
        <v>9157</v>
      </c>
      <c r="D83" s="283" t="str">
        <f t="shared" si="1"/>
        <v>-</v>
      </c>
      <c r="E83" s="283" t="s">
        <v>9122</v>
      </c>
      <c r="F83" s="283" t="s">
        <v>9122</v>
      </c>
      <c r="G83" s="283" t="s">
        <v>9122</v>
      </c>
      <c r="H83" s="283" t="s">
        <v>9122</v>
      </c>
      <c r="I83" s="283" t="s">
        <v>9122</v>
      </c>
      <c r="J83" s="283" t="s">
        <v>9122</v>
      </c>
      <c r="K83" s="283" t="s">
        <v>9122</v>
      </c>
      <c r="L83" s="283" t="s">
        <v>9122</v>
      </c>
      <c r="M83" s="283" t="s">
        <v>9122</v>
      </c>
      <c r="N83" s="283" t="s">
        <v>9122</v>
      </c>
      <c r="O83" s="283" t="s">
        <v>9122</v>
      </c>
      <c r="P83" s="283" t="s">
        <v>9122</v>
      </c>
      <c r="Q83" s="283" t="s">
        <v>9122</v>
      </c>
      <c r="R83" s="283" t="s">
        <v>9122</v>
      </c>
      <c r="S83" s="283" t="s">
        <v>9122</v>
      </c>
      <c r="T83" s="283" t="s">
        <v>9122</v>
      </c>
      <c r="U83" s="283" t="s">
        <v>9122</v>
      </c>
      <c r="V83" s="283">
        <v>2.4</v>
      </c>
      <c r="W83" s="283">
        <v>3</v>
      </c>
      <c r="X83" s="283">
        <v>2.9</v>
      </c>
      <c r="Y83" s="283">
        <v>3</v>
      </c>
      <c r="Z83" s="283">
        <v>2.7</v>
      </c>
      <c r="AA83" s="283">
        <v>2.8</v>
      </c>
      <c r="AB83" s="283">
        <v>2.8</v>
      </c>
      <c r="AC83" s="283" t="s">
        <v>9122</v>
      </c>
      <c r="AD83" s="283" t="s">
        <v>9122</v>
      </c>
      <c r="AE83" s="283" t="s">
        <v>9122</v>
      </c>
      <c r="AF83" s="283" t="s">
        <v>9122</v>
      </c>
      <c r="AG83" s="283" t="s">
        <v>9122</v>
      </c>
      <c r="AH83" s="283" t="s">
        <v>9122</v>
      </c>
      <c r="AI83" s="283" t="s">
        <v>9122</v>
      </c>
      <c r="AJ83" s="283" t="s">
        <v>9122</v>
      </c>
      <c r="AK83" s="283" t="s">
        <v>9122</v>
      </c>
      <c r="AL83" s="283" t="s">
        <v>9122</v>
      </c>
      <c r="AM83" s="283" t="s">
        <v>9122</v>
      </c>
      <c r="AN83" s="283" t="s">
        <v>9122</v>
      </c>
      <c r="AO83" s="283" t="s">
        <v>9122</v>
      </c>
      <c r="AP83" s="283" t="s">
        <v>9122</v>
      </c>
      <c r="AQ83" s="283" t="s">
        <v>9122</v>
      </c>
      <c r="AR83" s="283" t="s">
        <v>9122</v>
      </c>
      <c r="AS83" s="283" t="s">
        <v>9122</v>
      </c>
      <c r="AT83" s="283" t="s">
        <v>9122</v>
      </c>
      <c r="AU83" s="283" t="s">
        <v>9122</v>
      </c>
      <c r="AV83" s="283" t="s">
        <v>9122</v>
      </c>
      <c r="AW83" s="283" t="s">
        <v>9122</v>
      </c>
      <c r="AX83" s="283" t="s">
        <v>9122</v>
      </c>
      <c r="AY83" s="283" t="s">
        <v>9122</v>
      </c>
      <c r="AZ83" s="283" t="s">
        <v>9122</v>
      </c>
      <c r="BA83" s="283" t="s">
        <v>9122</v>
      </c>
      <c r="BB83" s="283" t="s">
        <v>9122</v>
      </c>
      <c r="BC83" s="283" t="s">
        <v>9122</v>
      </c>
      <c r="BD83" s="283" t="str">
        <f>_xlfn.IFNA(VLOOKUP(C83,'INFORM Severity - hidden'!$C$5:$G$300,5,FALSE),"-")</f>
        <v>-</v>
      </c>
    </row>
    <row r="84" spans="1:56" x14ac:dyDescent="0.25">
      <c r="A84" t="s">
        <v>608</v>
      </c>
      <c r="B84" t="s">
        <v>606</v>
      </c>
      <c r="C84" t="s">
        <v>607</v>
      </c>
      <c r="D84" s="283" t="str">
        <f t="shared" si="1"/>
        <v>-</v>
      </c>
      <c r="E84" s="283" t="s">
        <v>9122</v>
      </c>
      <c r="F84" s="283" t="s">
        <v>9122</v>
      </c>
      <c r="G84" s="283" t="s">
        <v>9122</v>
      </c>
      <c r="H84" s="283" t="s">
        <v>9122</v>
      </c>
      <c r="I84" s="283" t="s">
        <v>9122</v>
      </c>
      <c r="J84" s="283" t="s">
        <v>9122</v>
      </c>
      <c r="K84" s="283" t="s">
        <v>9122</v>
      </c>
      <c r="L84" s="283" t="s">
        <v>9122</v>
      </c>
      <c r="M84" s="283" t="s">
        <v>9122</v>
      </c>
      <c r="N84" s="283" t="s">
        <v>9122</v>
      </c>
      <c r="O84" s="283" t="s">
        <v>9122</v>
      </c>
      <c r="P84" s="283" t="s">
        <v>9122</v>
      </c>
      <c r="Q84" s="283" t="s">
        <v>9122</v>
      </c>
      <c r="R84" s="283" t="s">
        <v>9122</v>
      </c>
      <c r="S84" s="283" t="s">
        <v>9122</v>
      </c>
      <c r="T84" s="283" t="s">
        <v>9122</v>
      </c>
      <c r="U84" s="283" t="s">
        <v>9122</v>
      </c>
      <c r="V84" s="283" t="s">
        <v>9122</v>
      </c>
      <c r="W84" s="283" t="s">
        <v>9122</v>
      </c>
      <c r="X84" s="283" t="s">
        <v>9122</v>
      </c>
      <c r="Y84" s="283" t="s">
        <v>9122</v>
      </c>
      <c r="Z84" s="283" t="s">
        <v>9122</v>
      </c>
      <c r="AA84" s="283" t="s">
        <v>9122</v>
      </c>
      <c r="AB84" s="283" t="s">
        <v>9122</v>
      </c>
      <c r="AC84" s="283" t="s">
        <v>9122</v>
      </c>
      <c r="AD84" s="283" t="s">
        <v>9122</v>
      </c>
      <c r="AE84" s="283" t="s">
        <v>9122</v>
      </c>
      <c r="AF84" s="283" t="s">
        <v>9122</v>
      </c>
      <c r="AG84" s="283" t="s">
        <v>9122</v>
      </c>
      <c r="AH84" s="283" t="s">
        <v>9122</v>
      </c>
      <c r="AI84" s="283" t="s">
        <v>9122</v>
      </c>
      <c r="AJ84" s="283" t="s">
        <v>9122</v>
      </c>
      <c r="AK84" s="283" t="s">
        <v>9122</v>
      </c>
      <c r="AL84" s="283" t="s">
        <v>9122</v>
      </c>
      <c r="AM84" s="283" t="s">
        <v>9122</v>
      </c>
      <c r="AN84" s="283" t="s">
        <v>9122</v>
      </c>
      <c r="AO84" s="283" t="s">
        <v>9122</v>
      </c>
      <c r="AP84" s="283" t="s">
        <v>9122</v>
      </c>
      <c r="AQ84" s="283" t="s">
        <v>9122</v>
      </c>
      <c r="AR84" s="283" t="s">
        <v>9122</v>
      </c>
      <c r="AS84" s="283" t="s">
        <v>9122</v>
      </c>
      <c r="AT84" s="283" t="s">
        <v>9122</v>
      </c>
      <c r="AU84" s="283" t="s">
        <v>9122</v>
      </c>
      <c r="AV84" s="283" t="s">
        <v>9122</v>
      </c>
      <c r="AW84" s="283" t="s">
        <v>9122</v>
      </c>
      <c r="AX84" s="283" t="s">
        <v>9122</v>
      </c>
      <c r="AY84" s="283" t="s">
        <v>9122</v>
      </c>
      <c r="AZ84" s="283" t="s">
        <v>9122</v>
      </c>
      <c r="BA84" s="283" t="s">
        <v>9122</v>
      </c>
      <c r="BB84" s="283" t="s">
        <v>9122</v>
      </c>
      <c r="BC84" s="283" t="s">
        <v>9122</v>
      </c>
      <c r="BD84" s="283" t="str">
        <f>_xlfn.IFNA(VLOOKUP(C84,'INFORM Severity - hidden'!$C$5:$G$300,5,FALSE),"-")</f>
        <v>x</v>
      </c>
    </row>
    <row r="85" spans="1:56" x14ac:dyDescent="0.25">
      <c r="C85" t="s">
        <v>9158</v>
      </c>
      <c r="D85" s="283" t="str">
        <f t="shared" si="1"/>
        <v>-</v>
      </c>
      <c r="E85" s="283" t="s">
        <v>9122</v>
      </c>
      <c r="F85" s="283" t="s">
        <v>9122</v>
      </c>
      <c r="G85" s="283" t="s">
        <v>9122</v>
      </c>
      <c r="H85" s="283" t="s">
        <v>9122</v>
      </c>
      <c r="I85" s="283" t="s">
        <v>9122</v>
      </c>
      <c r="J85" s="283" t="s">
        <v>9122</v>
      </c>
      <c r="K85" s="283" t="s">
        <v>9122</v>
      </c>
      <c r="L85" s="283" t="s">
        <v>9122</v>
      </c>
      <c r="M85" s="283" t="s">
        <v>9122</v>
      </c>
      <c r="N85" s="283" t="s">
        <v>9122</v>
      </c>
      <c r="O85" s="283" t="s">
        <v>9122</v>
      </c>
      <c r="P85" s="283" t="s">
        <v>9122</v>
      </c>
      <c r="Q85" s="283" t="s">
        <v>9122</v>
      </c>
      <c r="R85" s="283" t="s">
        <v>9122</v>
      </c>
      <c r="S85" s="283" t="s">
        <v>9122</v>
      </c>
      <c r="T85" s="283" t="s">
        <v>9122</v>
      </c>
      <c r="U85" s="283" t="s">
        <v>9122</v>
      </c>
      <c r="V85" s="283">
        <v>2.4</v>
      </c>
      <c r="W85" s="283">
        <v>2.5</v>
      </c>
      <c r="X85" s="283">
        <v>2.5</v>
      </c>
      <c r="Y85" s="283">
        <v>2.5</v>
      </c>
      <c r="Z85" s="283">
        <v>2.5</v>
      </c>
      <c r="AA85" s="283">
        <v>2.5</v>
      </c>
      <c r="AB85" s="283">
        <v>2.5</v>
      </c>
      <c r="AC85" s="283" t="s">
        <v>9122</v>
      </c>
      <c r="AD85" s="283" t="s">
        <v>9122</v>
      </c>
      <c r="AE85" s="283" t="s">
        <v>9122</v>
      </c>
      <c r="AF85" s="283" t="s">
        <v>9122</v>
      </c>
      <c r="AG85" s="283" t="s">
        <v>9122</v>
      </c>
      <c r="AH85" s="283" t="s">
        <v>9122</v>
      </c>
      <c r="AI85" s="283" t="s">
        <v>9122</v>
      </c>
      <c r="AJ85" s="283" t="s">
        <v>9122</v>
      </c>
      <c r="AK85" s="283" t="s">
        <v>9122</v>
      </c>
      <c r="AL85" s="283" t="s">
        <v>9122</v>
      </c>
      <c r="AM85" s="283" t="s">
        <v>9122</v>
      </c>
      <c r="AN85" s="283" t="s">
        <v>9122</v>
      </c>
      <c r="AO85" s="283" t="s">
        <v>9122</v>
      </c>
      <c r="AP85" s="283" t="s">
        <v>9122</v>
      </c>
      <c r="AQ85" s="283" t="s">
        <v>9122</v>
      </c>
      <c r="AR85" s="283" t="s">
        <v>9122</v>
      </c>
      <c r="AS85" s="283" t="s">
        <v>9122</v>
      </c>
      <c r="AT85" s="283" t="s">
        <v>9122</v>
      </c>
      <c r="AU85" s="283" t="s">
        <v>9122</v>
      </c>
      <c r="AV85" s="283" t="s">
        <v>9122</v>
      </c>
      <c r="AW85" s="283" t="s">
        <v>9122</v>
      </c>
      <c r="AX85" s="283" t="s">
        <v>9122</v>
      </c>
      <c r="AY85" s="283" t="s">
        <v>9122</v>
      </c>
      <c r="AZ85" s="283" t="s">
        <v>9122</v>
      </c>
      <c r="BA85" s="283" t="s">
        <v>9122</v>
      </c>
      <c r="BB85" s="283" t="s">
        <v>9122</v>
      </c>
      <c r="BC85" s="283" t="s">
        <v>9122</v>
      </c>
      <c r="BD85" s="283" t="str">
        <f>_xlfn.IFNA(VLOOKUP(C85,'INFORM Severity - hidden'!$C$5:$G$300,5,FALSE),"-")</f>
        <v>-</v>
      </c>
    </row>
    <row r="86" spans="1:56" x14ac:dyDescent="0.25">
      <c r="C86" t="s">
        <v>9159</v>
      </c>
      <c r="D86" s="283" t="str">
        <f t="shared" si="1"/>
        <v>-</v>
      </c>
      <c r="E86" s="283" t="s">
        <v>9122</v>
      </c>
      <c r="F86" s="283" t="s">
        <v>9122</v>
      </c>
      <c r="G86" s="283" t="s">
        <v>9122</v>
      </c>
      <c r="H86" s="283" t="s">
        <v>9122</v>
      </c>
      <c r="I86" s="283" t="s">
        <v>9122</v>
      </c>
      <c r="J86" s="283" t="s">
        <v>9122</v>
      </c>
      <c r="K86" s="283" t="s">
        <v>9122</v>
      </c>
      <c r="L86" s="283" t="s">
        <v>9122</v>
      </c>
      <c r="M86" s="283" t="s">
        <v>9122</v>
      </c>
      <c r="N86" s="283" t="s">
        <v>9122</v>
      </c>
      <c r="O86" s="283" t="s">
        <v>9122</v>
      </c>
      <c r="P86" s="283" t="s">
        <v>9122</v>
      </c>
      <c r="Q86" s="283" t="s">
        <v>9122</v>
      </c>
      <c r="R86" s="283" t="s">
        <v>9122</v>
      </c>
      <c r="S86" s="283" t="s">
        <v>9122</v>
      </c>
      <c r="T86" s="283" t="s">
        <v>9122</v>
      </c>
      <c r="U86" s="283" t="s">
        <v>9122</v>
      </c>
      <c r="V86" s="283" t="s">
        <v>9122</v>
      </c>
      <c r="W86" s="283">
        <v>2.9</v>
      </c>
      <c r="X86" s="283" t="s">
        <v>9122</v>
      </c>
      <c r="Y86" s="283" t="s">
        <v>9122</v>
      </c>
      <c r="Z86" s="283" t="s">
        <v>9122</v>
      </c>
      <c r="AA86" s="283" t="s">
        <v>9122</v>
      </c>
      <c r="AB86" s="283" t="s">
        <v>9122</v>
      </c>
      <c r="AC86" s="283" t="s">
        <v>9122</v>
      </c>
      <c r="AD86" s="283" t="s">
        <v>9122</v>
      </c>
      <c r="AE86" s="283" t="s">
        <v>9122</v>
      </c>
      <c r="AF86" s="283" t="s">
        <v>9122</v>
      </c>
      <c r="AG86" s="283" t="s">
        <v>9122</v>
      </c>
      <c r="AH86" s="283" t="s">
        <v>9122</v>
      </c>
      <c r="AI86" s="283" t="s">
        <v>9122</v>
      </c>
      <c r="AJ86" s="283" t="s">
        <v>9122</v>
      </c>
      <c r="AK86" s="283" t="s">
        <v>9122</v>
      </c>
      <c r="AL86" s="283" t="s">
        <v>9122</v>
      </c>
      <c r="AM86" s="283" t="s">
        <v>9122</v>
      </c>
      <c r="AN86" s="283" t="s">
        <v>9122</v>
      </c>
      <c r="AO86" s="283" t="s">
        <v>9122</v>
      </c>
      <c r="AP86" s="283" t="s">
        <v>9122</v>
      </c>
      <c r="AQ86" s="283" t="s">
        <v>9122</v>
      </c>
      <c r="AR86" s="283" t="s">
        <v>9122</v>
      </c>
      <c r="AS86" s="283" t="s">
        <v>9122</v>
      </c>
      <c r="AT86" s="283" t="s">
        <v>9122</v>
      </c>
      <c r="AU86" s="283" t="s">
        <v>9122</v>
      </c>
      <c r="AV86" s="283" t="s">
        <v>9122</v>
      </c>
      <c r="AW86" s="283" t="s">
        <v>9122</v>
      </c>
      <c r="AX86" s="283" t="s">
        <v>9122</v>
      </c>
      <c r="AY86" s="283" t="s">
        <v>9122</v>
      </c>
      <c r="AZ86" s="283" t="s">
        <v>9122</v>
      </c>
      <c r="BA86" s="283" t="s">
        <v>9122</v>
      </c>
      <c r="BB86" s="283" t="s">
        <v>9122</v>
      </c>
      <c r="BC86" s="283" t="s">
        <v>9122</v>
      </c>
      <c r="BD86" s="283" t="str">
        <f>_xlfn.IFNA(VLOOKUP(C86,'INFORM Severity - hidden'!$C$5:$G$300,5,FALSE),"-")</f>
        <v>-</v>
      </c>
    </row>
    <row r="87" spans="1:56" x14ac:dyDescent="0.25">
      <c r="C87" t="s">
        <v>9160</v>
      </c>
      <c r="D87" s="283" t="str">
        <f t="shared" si="1"/>
        <v>-</v>
      </c>
      <c r="E87" s="283" t="s">
        <v>9122</v>
      </c>
      <c r="F87" s="283" t="s">
        <v>9122</v>
      </c>
      <c r="G87" s="283" t="s">
        <v>9122</v>
      </c>
      <c r="H87" s="283" t="s">
        <v>9122</v>
      </c>
      <c r="I87" s="283" t="s">
        <v>9122</v>
      </c>
      <c r="J87" s="283" t="s">
        <v>9122</v>
      </c>
      <c r="K87" s="283" t="s">
        <v>9122</v>
      </c>
      <c r="L87" s="283" t="s">
        <v>9122</v>
      </c>
      <c r="M87" s="283" t="s">
        <v>9122</v>
      </c>
      <c r="N87" s="283" t="s">
        <v>9122</v>
      </c>
      <c r="O87" s="283" t="s">
        <v>9122</v>
      </c>
      <c r="P87" s="283" t="s">
        <v>9122</v>
      </c>
      <c r="Q87" s="283" t="s">
        <v>9122</v>
      </c>
      <c r="R87" s="283" t="s">
        <v>9122</v>
      </c>
      <c r="S87" s="283" t="s">
        <v>9122</v>
      </c>
      <c r="T87" s="283" t="s">
        <v>9122</v>
      </c>
      <c r="U87" s="283" t="s">
        <v>9122</v>
      </c>
      <c r="V87" s="283" t="s">
        <v>9122</v>
      </c>
      <c r="W87" s="283" t="s">
        <v>9122</v>
      </c>
      <c r="X87" s="283" t="s">
        <v>9122</v>
      </c>
      <c r="Y87" s="283">
        <v>2.7</v>
      </c>
      <c r="Z87" s="283">
        <v>2.6</v>
      </c>
      <c r="AA87" s="283">
        <v>2.6</v>
      </c>
      <c r="AB87" s="283" t="s">
        <v>9122</v>
      </c>
      <c r="AC87" s="283" t="s">
        <v>9122</v>
      </c>
      <c r="AD87" s="283" t="s">
        <v>9122</v>
      </c>
      <c r="AE87" s="283" t="s">
        <v>9122</v>
      </c>
      <c r="AF87" s="283" t="s">
        <v>9122</v>
      </c>
      <c r="AG87" s="283" t="s">
        <v>9122</v>
      </c>
      <c r="AH87" s="283" t="s">
        <v>9122</v>
      </c>
      <c r="AI87" s="283" t="s">
        <v>9122</v>
      </c>
      <c r="AJ87" s="283" t="s">
        <v>9122</v>
      </c>
      <c r="AK87" s="283" t="s">
        <v>9122</v>
      </c>
      <c r="AL87" s="283" t="s">
        <v>9122</v>
      </c>
      <c r="AM87" s="283" t="s">
        <v>9122</v>
      </c>
      <c r="AN87" s="283" t="s">
        <v>9122</v>
      </c>
      <c r="AO87" s="283" t="s">
        <v>9122</v>
      </c>
      <c r="AP87" s="283" t="s">
        <v>9122</v>
      </c>
      <c r="AQ87" s="283" t="s">
        <v>9122</v>
      </c>
      <c r="AR87" s="283" t="s">
        <v>9122</v>
      </c>
      <c r="AS87" s="283" t="s">
        <v>9122</v>
      </c>
      <c r="AT87" s="283" t="s">
        <v>9122</v>
      </c>
      <c r="AU87" s="283" t="s">
        <v>9122</v>
      </c>
      <c r="AV87" s="283" t="s">
        <v>9122</v>
      </c>
      <c r="AW87" s="283" t="s">
        <v>9122</v>
      </c>
      <c r="AX87" s="283" t="s">
        <v>9122</v>
      </c>
      <c r="AY87" s="283" t="s">
        <v>9122</v>
      </c>
      <c r="AZ87" s="283" t="s">
        <v>9122</v>
      </c>
      <c r="BA87" s="283" t="s">
        <v>9122</v>
      </c>
      <c r="BB87" s="283" t="s">
        <v>9122</v>
      </c>
      <c r="BC87" s="283" t="s">
        <v>9122</v>
      </c>
      <c r="BD87" s="283" t="str">
        <f>_xlfn.IFNA(VLOOKUP(C87,'INFORM Severity - hidden'!$C$5:$G$300,5,FALSE),"-")</f>
        <v>-</v>
      </c>
    </row>
    <row r="88" spans="1:56" x14ac:dyDescent="0.25">
      <c r="C88" t="s">
        <v>9161</v>
      </c>
      <c r="D88" s="283" t="str">
        <f t="shared" si="1"/>
        <v>-</v>
      </c>
      <c r="E88" s="283" t="s">
        <v>9122</v>
      </c>
      <c r="F88" s="283" t="s">
        <v>9122</v>
      </c>
      <c r="G88" s="283" t="s">
        <v>9122</v>
      </c>
      <c r="H88" s="283">
        <v>3.2</v>
      </c>
      <c r="I88" s="283">
        <v>3.1</v>
      </c>
      <c r="J88" s="283">
        <v>3.1</v>
      </c>
      <c r="K88" s="283" t="s">
        <v>9122</v>
      </c>
      <c r="L88" s="283" t="s">
        <v>9122</v>
      </c>
      <c r="M88" s="283" t="s">
        <v>9122</v>
      </c>
      <c r="N88" s="283" t="s">
        <v>9122</v>
      </c>
      <c r="O88" s="283" t="s">
        <v>9122</v>
      </c>
      <c r="P88" s="283" t="s">
        <v>9122</v>
      </c>
      <c r="Q88" s="283" t="s">
        <v>9122</v>
      </c>
      <c r="R88" s="283" t="s">
        <v>9122</v>
      </c>
      <c r="S88" s="283" t="s">
        <v>9122</v>
      </c>
      <c r="T88" s="283" t="s">
        <v>9122</v>
      </c>
      <c r="U88" s="283" t="s">
        <v>9122</v>
      </c>
      <c r="V88" s="283" t="s">
        <v>9122</v>
      </c>
      <c r="W88" s="283" t="s">
        <v>9122</v>
      </c>
      <c r="X88" s="283" t="s">
        <v>9122</v>
      </c>
      <c r="Y88" s="283" t="s">
        <v>9122</v>
      </c>
      <c r="Z88" s="283" t="s">
        <v>9122</v>
      </c>
      <c r="AA88" s="283" t="s">
        <v>9122</v>
      </c>
      <c r="AB88" s="283" t="s">
        <v>9122</v>
      </c>
      <c r="AC88" s="283" t="s">
        <v>9122</v>
      </c>
      <c r="AD88" s="283" t="s">
        <v>9122</v>
      </c>
      <c r="AE88" s="283" t="s">
        <v>9122</v>
      </c>
      <c r="AF88" s="283" t="s">
        <v>9122</v>
      </c>
      <c r="AG88" s="283" t="s">
        <v>9122</v>
      </c>
      <c r="AH88" s="283" t="s">
        <v>9122</v>
      </c>
      <c r="AI88" s="283" t="s">
        <v>9122</v>
      </c>
      <c r="AJ88" s="283" t="s">
        <v>9122</v>
      </c>
      <c r="AK88" s="283" t="s">
        <v>9122</v>
      </c>
      <c r="AL88" s="283" t="s">
        <v>9122</v>
      </c>
      <c r="AM88" s="283" t="s">
        <v>9122</v>
      </c>
      <c r="AN88" s="283" t="s">
        <v>9122</v>
      </c>
      <c r="AO88" s="283" t="s">
        <v>9122</v>
      </c>
      <c r="AP88" s="283" t="s">
        <v>9122</v>
      </c>
      <c r="AQ88" s="283" t="s">
        <v>9122</v>
      </c>
      <c r="AR88" s="283" t="s">
        <v>9122</v>
      </c>
      <c r="AS88" s="283" t="s">
        <v>9122</v>
      </c>
      <c r="AT88" s="283" t="s">
        <v>9122</v>
      </c>
      <c r="AU88" s="283" t="s">
        <v>9122</v>
      </c>
      <c r="AV88" s="283" t="s">
        <v>9122</v>
      </c>
      <c r="AW88" s="283" t="s">
        <v>9122</v>
      </c>
      <c r="AX88" s="283" t="s">
        <v>9122</v>
      </c>
      <c r="AY88" s="283" t="s">
        <v>9122</v>
      </c>
      <c r="AZ88" s="283" t="s">
        <v>9122</v>
      </c>
      <c r="BA88" s="283" t="s">
        <v>9122</v>
      </c>
      <c r="BB88" s="283" t="s">
        <v>9122</v>
      </c>
      <c r="BC88" s="283" t="s">
        <v>9122</v>
      </c>
      <c r="BD88" s="283" t="str">
        <f>_xlfn.IFNA(VLOOKUP(C88,'INFORM Severity - hidden'!$C$5:$G$300,5,FALSE),"-")</f>
        <v>-</v>
      </c>
    </row>
    <row r="89" spans="1:56" x14ac:dyDescent="0.25">
      <c r="C89" t="s">
        <v>9162</v>
      </c>
      <c r="D89" s="283" t="str">
        <f t="shared" si="1"/>
        <v>-</v>
      </c>
      <c r="E89" s="283" t="s">
        <v>9122</v>
      </c>
      <c r="F89" s="283" t="s">
        <v>9122</v>
      </c>
      <c r="G89" s="283" t="s">
        <v>9122</v>
      </c>
      <c r="H89" s="283" t="s">
        <v>9122</v>
      </c>
      <c r="I89" s="283" t="s">
        <v>9122</v>
      </c>
      <c r="J89" s="283" t="s">
        <v>9122</v>
      </c>
      <c r="K89" s="283" t="s">
        <v>9122</v>
      </c>
      <c r="L89" s="283" t="s">
        <v>9122</v>
      </c>
      <c r="M89" s="283" t="s">
        <v>9122</v>
      </c>
      <c r="N89" s="283" t="s">
        <v>9122</v>
      </c>
      <c r="O89" s="283" t="s">
        <v>9122</v>
      </c>
      <c r="P89" s="283" t="s">
        <v>9122</v>
      </c>
      <c r="Q89" s="283">
        <v>1.6</v>
      </c>
      <c r="R89" s="283" t="s">
        <v>9122</v>
      </c>
      <c r="S89" s="283" t="s">
        <v>9122</v>
      </c>
      <c r="T89" s="283" t="s">
        <v>9122</v>
      </c>
      <c r="U89" s="283" t="s">
        <v>9122</v>
      </c>
      <c r="V89" s="283" t="s">
        <v>9122</v>
      </c>
      <c r="W89" s="283" t="s">
        <v>9122</v>
      </c>
      <c r="X89" s="283" t="s">
        <v>9122</v>
      </c>
      <c r="Y89" s="283" t="s">
        <v>9122</v>
      </c>
      <c r="Z89" s="283" t="s">
        <v>9122</v>
      </c>
      <c r="AA89" s="283" t="s">
        <v>9122</v>
      </c>
      <c r="AB89" s="283" t="s">
        <v>9122</v>
      </c>
      <c r="AC89" s="283" t="s">
        <v>9122</v>
      </c>
      <c r="AD89" s="283" t="s">
        <v>9122</v>
      </c>
      <c r="AE89" s="283" t="s">
        <v>9122</v>
      </c>
      <c r="AF89" s="283" t="s">
        <v>9122</v>
      </c>
      <c r="AG89" s="283" t="s">
        <v>9122</v>
      </c>
      <c r="AH89" s="283" t="s">
        <v>9122</v>
      </c>
      <c r="AI89" s="283" t="s">
        <v>9122</v>
      </c>
      <c r="AJ89" s="283" t="s">
        <v>9122</v>
      </c>
      <c r="AK89" s="283" t="s">
        <v>9122</v>
      </c>
      <c r="AL89" s="283" t="s">
        <v>9122</v>
      </c>
      <c r="AM89" s="283" t="s">
        <v>9122</v>
      </c>
      <c r="AN89" s="283" t="s">
        <v>9122</v>
      </c>
      <c r="AO89" s="283" t="s">
        <v>9122</v>
      </c>
      <c r="AP89" s="283" t="s">
        <v>9122</v>
      </c>
      <c r="AQ89" s="283" t="s">
        <v>9122</v>
      </c>
      <c r="AR89" s="283" t="s">
        <v>9122</v>
      </c>
      <c r="AS89" s="283" t="s">
        <v>9122</v>
      </c>
      <c r="AT89" s="283" t="s">
        <v>9122</v>
      </c>
      <c r="AU89" s="283" t="s">
        <v>9122</v>
      </c>
      <c r="AV89" s="283" t="s">
        <v>9122</v>
      </c>
      <c r="AW89" s="283" t="s">
        <v>9122</v>
      </c>
      <c r="AX89" s="283" t="s">
        <v>9122</v>
      </c>
      <c r="AY89" s="283" t="s">
        <v>9122</v>
      </c>
      <c r="AZ89" s="283" t="s">
        <v>9122</v>
      </c>
      <c r="BA89" s="283" t="s">
        <v>9122</v>
      </c>
      <c r="BB89" s="283" t="s">
        <v>9122</v>
      </c>
      <c r="BC89" s="283" t="s">
        <v>9122</v>
      </c>
      <c r="BD89" s="283" t="str">
        <f>_xlfn.IFNA(VLOOKUP(C89,'INFORM Severity - hidden'!$C$5:$G$300,5,FALSE),"-")</f>
        <v>-</v>
      </c>
    </row>
    <row r="90" spans="1:56" x14ac:dyDescent="0.25">
      <c r="A90" t="s">
        <v>958</v>
      </c>
      <c r="B90" t="s">
        <v>956</v>
      </c>
      <c r="C90" t="s">
        <v>957</v>
      </c>
      <c r="D90" s="283" t="str">
        <f t="shared" si="1"/>
        <v>Increasing</v>
      </c>
      <c r="E90" s="283" t="s">
        <v>9122</v>
      </c>
      <c r="F90" s="283" t="s">
        <v>9122</v>
      </c>
      <c r="G90" s="283" t="s">
        <v>9122</v>
      </c>
      <c r="H90" s="283" t="s">
        <v>9122</v>
      </c>
      <c r="I90" s="283" t="s">
        <v>9122</v>
      </c>
      <c r="J90" s="283" t="s">
        <v>9122</v>
      </c>
      <c r="K90" s="283" t="s">
        <v>9122</v>
      </c>
      <c r="L90" s="283" t="s">
        <v>9122</v>
      </c>
      <c r="M90" s="283" t="s">
        <v>9122</v>
      </c>
      <c r="N90" s="283" t="s">
        <v>9122</v>
      </c>
      <c r="O90" s="283" t="s">
        <v>9122</v>
      </c>
      <c r="P90" s="283" t="s">
        <v>9122</v>
      </c>
      <c r="Q90" s="283" t="s">
        <v>9122</v>
      </c>
      <c r="R90" s="283" t="s">
        <v>9122</v>
      </c>
      <c r="S90" s="283">
        <v>3.4</v>
      </c>
      <c r="T90" s="283">
        <v>3.4</v>
      </c>
      <c r="U90" s="283">
        <v>3.4</v>
      </c>
      <c r="V90" s="283">
        <v>3.5</v>
      </c>
      <c r="W90" s="283">
        <v>3.5</v>
      </c>
      <c r="X90" s="283">
        <v>3.5</v>
      </c>
      <c r="Y90" s="283">
        <v>3.5</v>
      </c>
      <c r="Z90" s="283">
        <v>3.5</v>
      </c>
      <c r="AA90" s="283">
        <v>3.4</v>
      </c>
      <c r="AB90" s="283">
        <v>3.4</v>
      </c>
      <c r="AC90" s="283">
        <v>3.4</v>
      </c>
      <c r="AD90" s="283">
        <v>3.4</v>
      </c>
      <c r="AE90" s="283">
        <v>3.4</v>
      </c>
      <c r="AF90" s="283">
        <v>3.4</v>
      </c>
      <c r="AG90" s="283">
        <v>3.4</v>
      </c>
      <c r="AH90" s="283">
        <v>3.3</v>
      </c>
      <c r="AI90" s="283">
        <v>3.3</v>
      </c>
      <c r="AJ90" s="283">
        <v>3.3</v>
      </c>
      <c r="AK90" s="283">
        <v>3.3</v>
      </c>
      <c r="AL90" s="283">
        <v>3.4</v>
      </c>
      <c r="AM90" s="283">
        <v>3.4</v>
      </c>
      <c r="AN90" s="283">
        <v>3.4</v>
      </c>
      <c r="AO90" s="283">
        <v>3.4</v>
      </c>
      <c r="AP90" s="283">
        <v>3.4</v>
      </c>
      <c r="AQ90" s="283">
        <v>3.4</v>
      </c>
      <c r="AR90" s="283">
        <v>3.6</v>
      </c>
      <c r="AS90" s="283">
        <v>3.6</v>
      </c>
      <c r="AT90" s="283">
        <v>3.6</v>
      </c>
      <c r="AU90" s="283">
        <v>3.6</v>
      </c>
      <c r="AV90" s="283">
        <v>3.6</v>
      </c>
      <c r="AW90" s="283">
        <v>3.6</v>
      </c>
      <c r="AX90" s="283">
        <v>3.5</v>
      </c>
      <c r="AY90" s="283">
        <v>3.5</v>
      </c>
      <c r="AZ90" s="283">
        <v>3.6</v>
      </c>
      <c r="BA90" s="283">
        <v>3.6</v>
      </c>
      <c r="BB90" s="283">
        <v>3.7</v>
      </c>
      <c r="BC90" s="283">
        <v>3.7</v>
      </c>
      <c r="BD90" s="283">
        <f>_xlfn.IFNA(VLOOKUP(C90,'INFORM Severity - hidden'!$C$5:$G$300,5,FALSE),"-")</f>
        <v>3.6</v>
      </c>
    </row>
    <row r="91" spans="1:56" x14ac:dyDescent="0.25">
      <c r="A91" t="s">
        <v>369</v>
      </c>
      <c r="B91" t="s">
        <v>987</v>
      </c>
      <c r="C91" t="s">
        <v>988</v>
      </c>
      <c r="D91" s="283" t="str">
        <f t="shared" si="1"/>
        <v>Stable</v>
      </c>
      <c r="E91" s="283" t="s">
        <v>9122</v>
      </c>
      <c r="F91" s="283">
        <v>4.3</v>
      </c>
      <c r="G91" s="283">
        <v>4.3</v>
      </c>
      <c r="H91" s="283">
        <v>4.2</v>
      </c>
      <c r="I91" s="283">
        <v>4.2</v>
      </c>
      <c r="J91" s="283">
        <v>4.3</v>
      </c>
      <c r="K91" s="283">
        <v>4.3</v>
      </c>
      <c r="L91" s="283">
        <v>4.3</v>
      </c>
      <c r="M91" s="283">
        <v>4.3</v>
      </c>
      <c r="N91" s="283">
        <v>4.3</v>
      </c>
      <c r="O91" s="283">
        <v>4.3</v>
      </c>
      <c r="P91" s="283">
        <v>4.2</v>
      </c>
      <c r="Q91" s="283">
        <v>4.2</v>
      </c>
      <c r="R91" s="283">
        <v>4.2</v>
      </c>
      <c r="S91" s="283">
        <v>4.2</v>
      </c>
      <c r="T91" s="283">
        <v>3.9</v>
      </c>
      <c r="U91" s="283">
        <v>3.9</v>
      </c>
      <c r="V91" s="283">
        <v>4</v>
      </c>
      <c r="W91" s="283">
        <v>4</v>
      </c>
      <c r="X91" s="283">
        <v>4</v>
      </c>
      <c r="Y91" s="283">
        <v>4</v>
      </c>
      <c r="Z91" s="283">
        <v>4</v>
      </c>
      <c r="AA91" s="283">
        <v>4</v>
      </c>
      <c r="AB91" s="283">
        <v>4</v>
      </c>
      <c r="AC91" s="283">
        <v>3.9</v>
      </c>
      <c r="AD91" s="283">
        <v>3.9</v>
      </c>
      <c r="AE91" s="283">
        <v>4.2</v>
      </c>
      <c r="AF91" s="283">
        <v>4.2</v>
      </c>
      <c r="AG91" s="283">
        <v>4.2</v>
      </c>
      <c r="AH91" s="283">
        <v>4.2</v>
      </c>
      <c r="AI91" s="283">
        <v>4.2</v>
      </c>
      <c r="AJ91" s="283">
        <v>4.2</v>
      </c>
      <c r="AK91" s="283">
        <v>4.2</v>
      </c>
      <c r="AL91" s="283">
        <v>4.2</v>
      </c>
      <c r="AM91" s="283">
        <v>4.2</v>
      </c>
      <c r="AN91" s="283">
        <v>4.2</v>
      </c>
      <c r="AO91" s="283">
        <v>3.9</v>
      </c>
      <c r="AP91" s="283">
        <v>3.9</v>
      </c>
      <c r="AQ91" s="283">
        <v>3.9</v>
      </c>
      <c r="AR91" s="283">
        <v>3.9</v>
      </c>
      <c r="AS91" s="283">
        <v>3.9</v>
      </c>
      <c r="AT91" s="283">
        <v>3.9</v>
      </c>
      <c r="AU91" s="283">
        <v>3.9</v>
      </c>
      <c r="AV91" s="283">
        <v>3.9</v>
      </c>
      <c r="AW91" s="283">
        <v>3.9</v>
      </c>
      <c r="AX91" s="283">
        <v>3.9</v>
      </c>
      <c r="AY91" s="283">
        <v>3.8</v>
      </c>
      <c r="AZ91" s="283">
        <v>3.9</v>
      </c>
      <c r="BA91" s="283">
        <v>3.9</v>
      </c>
      <c r="BB91" s="283">
        <v>3.9</v>
      </c>
      <c r="BC91" s="283">
        <v>3.9</v>
      </c>
      <c r="BD91" s="283">
        <f>_xlfn.IFNA(VLOOKUP(C91,'INFORM Severity - hidden'!$C$5:$G$300,5,FALSE),"-")</f>
        <v>3.9</v>
      </c>
    </row>
    <row r="92" spans="1:56" x14ac:dyDescent="0.25">
      <c r="A92" t="s">
        <v>369</v>
      </c>
      <c r="B92" t="s">
        <v>367</v>
      </c>
      <c r="C92" t="s">
        <v>368</v>
      </c>
      <c r="D92" s="283" t="str">
        <f t="shared" si="1"/>
        <v>Increasing</v>
      </c>
      <c r="E92" s="283" t="s">
        <v>9122</v>
      </c>
      <c r="F92" s="283">
        <v>4.4000000000000004</v>
      </c>
      <c r="G92" s="283">
        <v>4.3</v>
      </c>
      <c r="H92" s="283">
        <v>4.2</v>
      </c>
      <c r="I92" s="283">
        <v>4.2</v>
      </c>
      <c r="J92" s="283">
        <v>4.3</v>
      </c>
      <c r="K92" s="283">
        <v>4.3</v>
      </c>
      <c r="L92" s="283">
        <v>4.3</v>
      </c>
      <c r="M92" s="283">
        <v>4.3</v>
      </c>
      <c r="N92" s="283">
        <v>4.3</v>
      </c>
      <c r="O92" s="283">
        <v>4.3</v>
      </c>
      <c r="P92" s="283">
        <v>4.0999999999999996</v>
      </c>
      <c r="Q92" s="283">
        <v>4.0999999999999996</v>
      </c>
      <c r="R92" s="283">
        <v>4.0999999999999996</v>
      </c>
      <c r="S92" s="283">
        <v>4</v>
      </c>
      <c r="T92" s="283">
        <v>4</v>
      </c>
      <c r="U92" s="283">
        <v>4</v>
      </c>
      <c r="V92" s="283">
        <v>4.0999999999999996</v>
      </c>
      <c r="W92" s="283">
        <v>4.0999999999999996</v>
      </c>
      <c r="X92" s="283">
        <v>4.0999999999999996</v>
      </c>
      <c r="Y92" s="283">
        <v>4.0999999999999996</v>
      </c>
      <c r="Z92" s="283">
        <v>4.0999999999999996</v>
      </c>
      <c r="AA92" s="283">
        <v>4.0999999999999996</v>
      </c>
      <c r="AB92" s="283">
        <v>4.0999999999999996</v>
      </c>
      <c r="AC92" s="283">
        <v>4.0999999999999996</v>
      </c>
      <c r="AD92" s="283">
        <v>4.2</v>
      </c>
      <c r="AE92" s="283">
        <v>4.4000000000000004</v>
      </c>
      <c r="AF92" s="283">
        <v>4.4000000000000004</v>
      </c>
      <c r="AG92" s="283">
        <v>4.4000000000000004</v>
      </c>
      <c r="AH92" s="283">
        <v>4.4000000000000004</v>
      </c>
      <c r="AI92" s="283">
        <v>4.4000000000000004</v>
      </c>
      <c r="AJ92" s="283">
        <v>4.4000000000000004</v>
      </c>
      <c r="AK92" s="283">
        <v>4.4000000000000004</v>
      </c>
      <c r="AL92" s="283">
        <v>4.4000000000000004</v>
      </c>
      <c r="AM92" s="283">
        <v>4.4000000000000004</v>
      </c>
      <c r="AN92" s="283">
        <v>4.2</v>
      </c>
      <c r="AO92" s="283">
        <v>3.9</v>
      </c>
      <c r="AP92" s="283">
        <v>3.9</v>
      </c>
      <c r="AQ92" s="283">
        <v>3.9</v>
      </c>
      <c r="AR92" s="283">
        <v>3.8</v>
      </c>
      <c r="AS92" s="283">
        <v>3.9</v>
      </c>
      <c r="AT92" s="283">
        <v>3.9</v>
      </c>
      <c r="AU92" s="283">
        <v>3.9</v>
      </c>
      <c r="AV92" s="283">
        <v>3.9</v>
      </c>
      <c r="AW92" s="283">
        <v>3.9</v>
      </c>
      <c r="AX92" s="283">
        <v>3.9</v>
      </c>
      <c r="AY92" s="283">
        <v>3.7</v>
      </c>
      <c r="AZ92" s="283">
        <v>3.9</v>
      </c>
      <c r="BA92" s="283">
        <v>3.9</v>
      </c>
      <c r="BB92" s="283">
        <v>3.9</v>
      </c>
      <c r="BC92" s="283">
        <v>3.9</v>
      </c>
      <c r="BD92" s="283">
        <f>_xlfn.IFNA(VLOOKUP(C92,'INFORM Severity - hidden'!$C$5:$G$300,5,FALSE),"-")</f>
        <v>3.9</v>
      </c>
    </row>
    <row r="93" spans="1:56" x14ac:dyDescent="0.25">
      <c r="A93" t="s">
        <v>369</v>
      </c>
      <c r="B93" t="s">
        <v>373</v>
      </c>
      <c r="C93" t="s">
        <v>374</v>
      </c>
      <c r="D93" s="283" t="str">
        <f t="shared" si="1"/>
        <v>Stable</v>
      </c>
      <c r="E93" s="283" t="s">
        <v>9122</v>
      </c>
      <c r="F93" s="283">
        <v>2.5</v>
      </c>
      <c r="G93" s="283">
        <v>2.4</v>
      </c>
      <c r="H93" s="283">
        <v>3.2</v>
      </c>
      <c r="I93" s="283">
        <v>3.1</v>
      </c>
      <c r="J93" s="283">
        <v>3.2</v>
      </c>
      <c r="K93" s="283">
        <v>3.2</v>
      </c>
      <c r="L93" s="283">
        <v>3.2</v>
      </c>
      <c r="M93" s="283">
        <v>3.2</v>
      </c>
      <c r="N93" s="283">
        <v>3.2</v>
      </c>
      <c r="O93" s="283">
        <v>2.9</v>
      </c>
      <c r="P93" s="283">
        <v>2.9</v>
      </c>
      <c r="Q93" s="283">
        <v>2.9</v>
      </c>
      <c r="R93" s="283">
        <v>2.9</v>
      </c>
      <c r="S93" s="283">
        <v>2.9</v>
      </c>
      <c r="T93" s="283">
        <v>2.9</v>
      </c>
      <c r="U93" s="283">
        <v>2.9</v>
      </c>
      <c r="V93" s="283">
        <v>2.9</v>
      </c>
      <c r="W93" s="283">
        <v>2.9</v>
      </c>
      <c r="X93" s="283">
        <v>2.9</v>
      </c>
      <c r="Y93" s="283">
        <v>2.8</v>
      </c>
      <c r="Z93" s="283">
        <v>2.8</v>
      </c>
      <c r="AA93" s="283">
        <v>2.8</v>
      </c>
      <c r="AB93" s="283">
        <v>2.8</v>
      </c>
      <c r="AC93" s="283">
        <v>2.8</v>
      </c>
      <c r="AD93" s="283">
        <v>2.8</v>
      </c>
      <c r="AE93" s="283">
        <v>2.8</v>
      </c>
      <c r="AF93" s="283">
        <v>2.9</v>
      </c>
      <c r="AG93" s="283">
        <v>2.9</v>
      </c>
      <c r="AH93" s="283">
        <v>2.9</v>
      </c>
      <c r="AI93" s="283">
        <v>2.9</v>
      </c>
      <c r="AJ93" s="283">
        <v>2.9</v>
      </c>
      <c r="AK93" s="283">
        <v>2.9</v>
      </c>
      <c r="AL93" s="283">
        <v>2.9</v>
      </c>
      <c r="AM93" s="283">
        <v>2.9</v>
      </c>
      <c r="AN93" s="283">
        <v>2.9</v>
      </c>
      <c r="AO93" s="283">
        <v>2.9</v>
      </c>
      <c r="AP93" s="283">
        <v>2.9</v>
      </c>
      <c r="AQ93" s="283">
        <v>2.9</v>
      </c>
      <c r="AR93" s="283">
        <v>3</v>
      </c>
      <c r="AS93" s="283">
        <v>3</v>
      </c>
      <c r="AT93" s="283">
        <v>3</v>
      </c>
      <c r="AU93" s="283">
        <v>3</v>
      </c>
      <c r="AV93" s="283">
        <v>3</v>
      </c>
      <c r="AW93" s="283">
        <v>3</v>
      </c>
      <c r="AX93" s="283">
        <v>3</v>
      </c>
      <c r="AY93" s="283">
        <v>2.9</v>
      </c>
      <c r="AZ93" s="283">
        <v>2.9</v>
      </c>
      <c r="BA93" s="283">
        <v>2.9</v>
      </c>
      <c r="BB93" s="283">
        <v>2.9</v>
      </c>
      <c r="BC93" s="283">
        <v>2.9</v>
      </c>
      <c r="BD93" s="283">
        <f>_xlfn.IFNA(VLOOKUP(C93,'INFORM Severity - hidden'!$C$5:$G$300,5,FALSE),"-")</f>
        <v>2.9</v>
      </c>
    </row>
    <row r="94" spans="1:56" x14ac:dyDescent="0.25">
      <c r="A94" t="s">
        <v>387</v>
      </c>
      <c r="B94" t="s">
        <v>385</v>
      </c>
      <c r="C94" t="s">
        <v>386</v>
      </c>
      <c r="D94" s="283" t="str">
        <f t="shared" si="1"/>
        <v>Stable</v>
      </c>
      <c r="E94" s="283" t="s">
        <v>9122</v>
      </c>
      <c r="F94" s="283">
        <v>1.1000000000000001</v>
      </c>
      <c r="G94" s="283" t="s">
        <v>9122</v>
      </c>
      <c r="H94" s="283" t="s">
        <v>9122</v>
      </c>
      <c r="I94" s="283" t="s">
        <v>9122</v>
      </c>
      <c r="J94" s="283" t="s">
        <v>9122</v>
      </c>
      <c r="K94" s="283" t="s">
        <v>9122</v>
      </c>
      <c r="L94" s="283" t="s">
        <v>9122</v>
      </c>
      <c r="M94" s="283" t="s">
        <v>9122</v>
      </c>
      <c r="N94" s="283" t="s">
        <v>9122</v>
      </c>
      <c r="O94" s="283" t="s">
        <v>9122</v>
      </c>
      <c r="P94" s="283" t="s">
        <v>9122</v>
      </c>
      <c r="Q94" s="283" t="s">
        <v>9122</v>
      </c>
      <c r="R94" s="283" t="s">
        <v>9122</v>
      </c>
      <c r="S94" s="283" t="s">
        <v>9122</v>
      </c>
      <c r="T94" s="283" t="s">
        <v>9122</v>
      </c>
      <c r="U94" s="283" t="s">
        <v>9122</v>
      </c>
      <c r="V94" s="283" t="s">
        <v>9122</v>
      </c>
      <c r="W94" s="283" t="s">
        <v>9122</v>
      </c>
      <c r="X94" s="283" t="s">
        <v>9122</v>
      </c>
      <c r="Y94" s="283" t="s">
        <v>9122</v>
      </c>
      <c r="Z94" s="283" t="s">
        <v>9122</v>
      </c>
      <c r="AA94" s="283" t="s">
        <v>9122</v>
      </c>
      <c r="AB94" s="283" t="s">
        <v>9122</v>
      </c>
      <c r="AC94" s="283" t="s">
        <v>9122</v>
      </c>
      <c r="AD94" s="283" t="s">
        <v>9122</v>
      </c>
      <c r="AE94" s="283" t="s">
        <v>9122</v>
      </c>
      <c r="AF94" s="283" t="s">
        <v>9122</v>
      </c>
      <c r="AG94" s="283" t="s">
        <v>9122</v>
      </c>
      <c r="AH94" s="283">
        <v>1.9</v>
      </c>
      <c r="AI94" s="283">
        <v>1.9</v>
      </c>
      <c r="AJ94" s="283">
        <v>1.9</v>
      </c>
      <c r="AK94" s="283">
        <v>1.9</v>
      </c>
      <c r="AL94" s="283">
        <v>1.9</v>
      </c>
      <c r="AM94" s="283">
        <v>1.9</v>
      </c>
      <c r="AN94" s="283">
        <v>1.9</v>
      </c>
      <c r="AO94" s="283">
        <v>1.9</v>
      </c>
      <c r="AP94" s="283">
        <v>1.9</v>
      </c>
      <c r="AQ94" s="283">
        <v>1.9</v>
      </c>
      <c r="AR94" s="283">
        <v>1.9</v>
      </c>
      <c r="AS94" s="283">
        <v>1.9</v>
      </c>
      <c r="AT94" s="283">
        <v>1.9</v>
      </c>
      <c r="AU94" s="283">
        <v>1.9</v>
      </c>
      <c r="AV94" s="283">
        <v>1.9</v>
      </c>
      <c r="AW94" s="283">
        <v>1.9</v>
      </c>
      <c r="AX94" s="283">
        <v>1.9</v>
      </c>
      <c r="AY94" s="283">
        <v>2</v>
      </c>
      <c r="AZ94" s="283">
        <v>2</v>
      </c>
      <c r="BA94" s="283">
        <v>2</v>
      </c>
      <c r="BB94" s="283">
        <v>1.9</v>
      </c>
      <c r="BC94" s="283">
        <v>2</v>
      </c>
      <c r="BD94" s="283">
        <f>_xlfn.IFNA(VLOOKUP(C94,'INFORM Severity - hidden'!$C$5:$G$300,5,FALSE),"-")</f>
        <v>2</v>
      </c>
    </row>
    <row r="95" spans="1:56" x14ac:dyDescent="0.25">
      <c r="C95" t="s">
        <v>9163</v>
      </c>
      <c r="D95" s="283" t="str">
        <f t="shared" si="1"/>
        <v>-</v>
      </c>
      <c r="E95" s="283" t="s">
        <v>9122</v>
      </c>
      <c r="F95" s="283">
        <v>1.6</v>
      </c>
      <c r="G95" s="283">
        <v>1.6</v>
      </c>
      <c r="H95" s="283" t="s">
        <v>9122</v>
      </c>
      <c r="I95" s="283" t="s">
        <v>9122</v>
      </c>
      <c r="J95" s="283" t="s">
        <v>9122</v>
      </c>
      <c r="K95" s="283" t="s">
        <v>9122</v>
      </c>
      <c r="L95" s="283" t="s">
        <v>9122</v>
      </c>
      <c r="M95" s="283" t="s">
        <v>9122</v>
      </c>
      <c r="N95" s="283" t="s">
        <v>9122</v>
      </c>
      <c r="O95" s="283" t="s">
        <v>9122</v>
      </c>
      <c r="P95" s="283" t="s">
        <v>9122</v>
      </c>
      <c r="Q95" s="283" t="s">
        <v>9122</v>
      </c>
      <c r="R95" s="283" t="s">
        <v>9122</v>
      </c>
      <c r="S95" s="283" t="s">
        <v>9122</v>
      </c>
      <c r="T95" s="283" t="s">
        <v>9122</v>
      </c>
      <c r="U95" s="283" t="s">
        <v>9122</v>
      </c>
      <c r="V95" s="283" t="s">
        <v>9122</v>
      </c>
      <c r="W95" s="283" t="s">
        <v>9122</v>
      </c>
      <c r="X95" s="283" t="s">
        <v>9122</v>
      </c>
      <c r="Y95" s="283" t="s">
        <v>9122</v>
      </c>
      <c r="Z95" s="283" t="s">
        <v>9122</v>
      </c>
      <c r="AA95" s="283" t="s">
        <v>9122</v>
      </c>
      <c r="AB95" s="283" t="s">
        <v>9122</v>
      </c>
      <c r="AC95" s="283" t="s">
        <v>9122</v>
      </c>
      <c r="AD95" s="283" t="s">
        <v>9122</v>
      </c>
      <c r="AE95" s="283" t="s">
        <v>9122</v>
      </c>
      <c r="AF95" s="283" t="s">
        <v>9122</v>
      </c>
      <c r="AG95" s="283" t="s">
        <v>9122</v>
      </c>
      <c r="AH95" s="283" t="s">
        <v>9122</v>
      </c>
      <c r="AI95" s="283" t="s">
        <v>9122</v>
      </c>
      <c r="AJ95" s="283" t="s">
        <v>9122</v>
      </c>
      <c r="AK95" s="283" t="s">
        <v>9122</v>
      </c>
      <c r="AL95" s="283" t="s">
        <v>9122</v>
      </c>
      <c r="AM95" s="283" t="s">
        <v>9122</v>
      </c>
      <c r="AN95" s="283" t="s">
        <v>9122</v>
      </c>
      <c r="AO95" s="283" t="s">
        <v>9122</v>
      </c>
      <c r="AP95" s="283" t="s">
        <v>9122</v>
      </c>
      <c r="AQ95" s="283" t="s">
        <v>9122</v>
      </c>
      <c r="AR95" s="283" t="s">
        <v>9122</v>
      </c>
      <c r="AS95" s="283" t="s">
        <v>9122</v>
      </c>
      <c r="AT95" s="283" t="s">
        <v>9122</v>
      </c>
      <c r="AU95" s="283" t="s">
        <v>9122</v>
      </c>
      <c r="AV95" s="283" t="s">
        <v>9122</v>
      </c>
      <c r="AW95" s="283" t="s">
        <v>9122</v>
      </c>
      <c r="AX95" s="283" t="s">
        <v>9122</v>
      </c>
      <c r="AY95" s="283" t="s">
        <v>9122</v>
      </c>
      <c r="AZ95" s="283" t="s">
        <v>9122</v>
      </c>
      <c r="BA95" s="283" t="s">
        <v>9122</v>
      </c>
      <c r="BB95" s="283" t="s">
        <v>9122</v>
      </c>
      <c r="BC95" s="283" t="s">
        <v>9122</v>
      </c>
      <c r="BD95" s="283" t="str">
        <f>_xlfn.IFNA(VLOOKUP(C95,'INFORM Severity - hidden'!$C$5:$G$300,5,FALSE),"-")</f>
        <v>-</v>
      </c>
    </row>
    <row r="96" spans="1:56" x14ac:dyDescent="0.25">
      <c r="A96" t="s">
        <v>126</v>
      </c>
      <c r="B96" t="s">
        <v>124</v>
      </c>
      <c r="C96" t="s">
        <v>125</v>
      </c>
      <c r="D96" s="283" t="str">
        <f t="shared" si="1"/>
        <v>Stable</v>
      </c>
      <c r="E96" s="283" t="s">
        <v>9122</v>
      </c>
      <c r="F96" s="283">
        <v>1.6</v>
      </c>
      <c r="G96" s="283">
        <v>1.6</v>
      </c>
      <c r="H96" s="283">
        <v>2.5</v>
      </c>
      <c r="I96" s="283">
        <v>2.6</v>
      </c>
      <c r="J96" s="283">
        <v>2.6</v>
      </c>
      <c r="K96" s="283">
        <v>2.6</v>
      </c>
      <c r="L96" s="283">
        <v>2.6</v>
      </c>
      <c r="M96" s="283">
        <v>2.6</v>
      </c>
      <c r="N96" s="283">
        <v>2.6</v>
      </c>
      <c r="O96" s="283">
        <v>2.5</v>
      </c>
      <c r="P96" s="283">
        <v>2.5</v>
      </c>
      <c r="Q96" s="283">
        <v>2.5</v>
      </c>
      <c r="R96" s="283">
        <v>2.5</v>
      </c>
      <c r="S96" s="283">
        <v>2.5</v>
      </c>
      <c r="T96" s="283">
        <v>2.5</v>
      </c>
      <c r="U96" s="283">
        <v>2.6</v>
      </c>
      <c r="V96" s="283">
        <v>2.7</v>
      </c>
      <c r="W96" s="283">
        <v>2.7</v>
      </c>
      <c r="X96" s="283">
        <v>2.7</v>
      </c>
      <c r="Y96" s="283">
        <v>2.7</v>
      </c>
      <c r="Z96" s="283">
        <v>2.7</v>
      </c>
      <c r="AA96" s="283">
        <v>2.8</v>
      </c>
      <c r="AB96" s="283">
        <v>2.7</v>
      </c>
      <c r="AC96" s="283">
        <v>3.1</v>
      </c>
      <c r="AD96" s="283">
        <v>3.1</v>
      </c>
      <c r="AE96" s="283">
        <v>3.1</v>
      </c>
      <c r="AF96" s="283">
        <v>3.1</v>
      </c>
      <c r="AG96" s="283">
        <v>3.1</v>
      </c>
      <c r="AH96" s="283">
        <v>2.9</v>
      </c>
      <c r="AI96" s="283">
        <v>2.9</v>
      </c>
      <c r="AJ96" s="283">
        <v>2.9</v>
      </c>
      <c r="AK96" s="283">
        <v>2.9</v>
      </c>
      <c r="AL96" s="283">
        <v>2.8</v>
      </c>
      <c r="AM96" s="283">
        <v>2.8</v>
      </c>
      <c r="AN96" s="283">
        <v>2.7</v>
      </c>
      <c r="AO96" s="283">
        <v>2.7</v>
      </c>
      <c r="AP96" s="283">
        <v>2.7</v>
      </c>
      <c r="AQ96" s="283">
        <v>2.7</v>
      </c>
      <c r="AR96" s="283">
        <v>2.7</v>
      </c>
      <c r="AS96" s="283">
        <v>2.7</v>
      </c>
      <c r="AT96" s="283">
        <v>2.7</v>
      </c>
      <c r="AU96" s="283">
        <v>2.7</v>
      </c>
      <c r="AV96" s="283">
        <v>2.7</v>
      </c>
      <c r="AW96" s="283">
        <v>2.7</v>
      </c>
      <c r="AX96" s="283">
        <v>2.7</v>
      </c>
      <c r="AY96" s="283">
        <v>2.7</v>
      </c>
      <c r="AZ96" s="283">
        <v>2.7</v>
      </c>
      <c r="BA96" s="283">
        <v>2.7</v>
      </c>
      <c r="BB96" s="283">
        <v>2.7</v>
      </c>
      <c r="BC96" s="283">
        <v>2.7</v>
      </c>
      <c r="BD96" s="283">
        <f>_xlfn.IFNA(VLOOKUP(C96,'INFORM Severity - hidden'!$C$5:$G$300,5,FALSE),"-")</f>
        <v>2.7</v>
      </c>
    </row>
    <row r="97" spans="1:56" x14ac:dyDescent="0.25">
      <c r="C97" t="s">
        <v>9164</v>
      </c>
      <c r="D97" s="283" t="str">
        <f t="shared" si="1"/>
        <v>-</v>
      </c>
      <c r="E97" s="283" t="s">
        <v>9122</v>
      </c>
      <c r="F97" s="283">
        <v>1.6</v>
      </c>
      <c r="G97" s="283">
        <v>1.6</v>
      </c>
      <c r="H97" s="283" t="s">
        <v>9122</v>
      </c>
      <c r="I97" s="283" t="s">
        <v>9122</v>
      </c>
      <c r="J97" s="283" t="s">
        <v>9122</v>
      </c>
      <c r="K97" s="283" t="s">
        <v>9122</v>
      </c>
      <c r="L97" s="283" t="s">
        <v>9122</v>
      </c>
      <c r="M97" s="283" t="s">
        <v>9122</v>
      </c>
      <c r="N97" s="283" t="s">
        <v>9122</v>
      </c>
      <c r="O97" s="283" t="s">
        <v>9122</v>
      </c>
      <c r="P97" s="283" t="s">
        <v>9122</v>
      </c>
      <c r="Q97" s="283" t="s">
        <v>9122</v>
      </c>
      <c r="R97" s="283" t="s">
        <v>9122</v>
      </c>
      <c r="S97" s="283" t="s">
        <v>9122</v>
      </c>
      <c r="T97" s="283" t="s">
        <v>9122</v>
      </c>
      <c r="U97" s="283" t="s">
        <v>9122</v>
      </c>
      <c r="V97" s="283" t="s">
        <v>9122</v>
      </c>
      <c r="W97" s="283" t="s">
        <v>9122</v>
      </c>
      <c r="X97" s="283" t="s">
        <v>9122</v>
      </c>
      <c r="Y97" s="283" t="s">
        <v>9122</v>
      </c>
      <c r="Z97" s="283" t="s">
        <v>9122</v>
      </c>
      <c r="AA97" s="283" t="s">
        <v>9122</v>
      </c>
      <c r="AB97" s="283" t="s">
        <v>9122</v>
      </c>
      <c r="AC97" s="283" t="s">
        <v>9122</v>
      </c>
      <c r="AD97" s="283" t="s">
        <v>9122</v>
      </c>
      <c r="AE97" s="283" t="s">
        <v>9122</v>
      </c>
      <c r="AF97" s="283" t="s">
        <v>9122</v>
      </c>
      <c r="AG97" s="283" t="s">
        <v>9122</v>
      </c>
      <c r="AH97" s="283" t="s">
        <v>9122</v>
      </c>
      <c r="AI97" s="283" t="s">
        <v>9122</v>
      </c>
      <c r="AJ97" s="283" t="s">
        <v>9122</v>
      </c>
      <c r="AK97" s="283" t="s">
        <v>9122</v>
      </c>
      <c r="AL97" s="283" t="s">
        <v>9122</v>
      </c>
      <c r="AM97" s="283" t="s">
        <v>9122</v>
      </c>
      <c r="AN97" s="283" t="s">
        <v>9122</v>
      </c>
      <c r="AO97" s="283" t="s">
        <v>9122</v>
      </c>
      <c r="AP97" s="283" t="s">
        <v>9122</v>
      </c>
      <c r="AQ97" s="283" t="s">
        <v>9122</v>
      </c>
      <c r="AR97" s="283" t="s">
        <v>9122</v>
      </c>
      <c r="AS97" s="283" t="s">
        <v>9122</v>
      </c>
      <c r="AT97" s="283" t="s">
        <v>9122</v>
      </c>
      <c r="AU97" s="283" t="s">
        <v>9122</v>
      </c>
      <c r="AV97" s="283" t="s">
        <v>9122</v>
      </c>
      <c r="AW97" s="283" t="s">
        <v>9122</v>
      </c>
      <c r="AX97" s="283" t="s">
        <v>9122</v>
      </c>
      <c r="AY97" s="283" t="s">
        <v>9122</v>
      </c>
      <c r="AZ97" s="283" t="s">
        <v>9122</v>
      </c>
      <c r="BA97" s="283" t="s">
        <v>9122</v>
      </c>
      <c r="BB97" s="283" t="s">
        <v>9122</v>
      </c>
      <c r="BC97" s="283" t="s">
        <v>9122</v>
      </c>
      <c r="BD97" s="283" t="str">
        <f>_xlfn.IFNA(VLOOKUP(C97,'INFORM Severity - hidden'!$C$5:$G$300,5,FALSE),"-")</f>
        <v>-</v>
      </c>
    </row>
    <row r="98" spans="1:56" x14ac:dyDescent="0.25">
      <c r="A98" t="s">
        <v>398</v>
      </c>
      <c r="B98" t="s">
        <v>1367</v>
      </c>
      <c r="C98" t="s">
        <v>1368</v>
      </c>
      <c r="D98" s="283" t="str">
        <f t="shared" si="1"/>
        <v>Decreasing</v>
      </c>
      <c r="E98" s="283" t="s">
        <v>9122</v>
      </c>
      <c r="F98" s="283" t="s">
        <v>9122</v>
      </c>
      <c r="G98" s="283" t="s">
        <v>9122</v>
      </c>
      <c r="H98" s="283" t="s">
        <v>9122</v>
      </c>
      <c r="I98" s="283" t="s">
        <v>9122</v>
      </c>
      <c r="J98" s="283">
        <v>3.1</v>
      </c>
      <c r="K98" s="283">
        <v>3.1</v>
      </c>
      <c r="L98" s="283">
        <v>3.1</v>
      </c>
      <c r="M98" s="283">
        <v>3.4</v>
      </c>
      <c r="N98" s="283">
        <v>3.4</v>
      </c>
      <c r="O98" s="283">
        <v>3.3</v>
      </c>
      <c r="P98" s="283">
        <v>3.3</v>
      </c>
      <c r="Q98" s="283">
        <v>3.3</v>
      </c>
      <c r="R98" s="283">
        <v>3.3</v>
      </c>
      <c r="S98" s="283">
        <v>3.3</v>
      </c>
      <c r="T98" s="283">
        <v>3.3</v>
      </c>
      <c r="U98" s="283">
        <v>3.4</v>
      </c>
      <c r="V98" s="283">
        <v>3.5</v>
      </c>
      <c r="W98" s="283">
        <v>3.1</v>
      </c>
      <c r="X98" s="283">
        <v>3.1</v>
      </c>
      <c r="Y98" s="283">
        <v>3.1</v>
      </c>
      <c r="Z98" s="283">
        <v>3.1</v>
      </c>
      <c r="AA98" s="283">
        <v>3</v>
      </c>
      <c r="AB98" s="283">
        <v>3</v>
      </c>
      <c r="AC98" s="283">
        <v>3</v>
      </c>
      <c r="AD98" s="283" t="s">
        <v>9122</v>
      </c>
      <c r="AE98" s="283" t="s">
        <v>9122</v>
      </c>
      <c r="AF98" s="283" t="s">
        <v>9122</v>
      </c>
      <c r="AG98" s="283" t="s">
        <v>9122</v>
      </c>
      <c r="AH98" s="283" t="s">
        <v>9122</v>
      </c>
      <c r="AI98" s="283" t="s">
        <v>9122</v>
      </c>
      <c r="AJ98" s="283" t="s">
        <v>9122</v>
      </c>
      <c r="AK98" s="283">
        <v>3.1</v>
      </c>
      <c r="AL98" s="283">
        <v>3.1</v>
      </c>
      <c r="AM98" s="283">
        <v>3.1</v>
      </c>
      <c r="AN98" s="283">
        <v>3.2</v>
      </c>
      <c r="AO98" s="283">
        <v>3.2</v>
      </c>
      <c r="AP98" s="283">
        <v>3.2</v>
      </c>
      <c r="AQ98" s="283">
        <v>3.3</v>
      </c>
      <c r="AR98" s="283">
        <v>3.3</v>
      </c>
      <c r="AS98" s="283">
        <v>3.3</v>
      </c>
      <c r="AT98" s="283">
        <v>3.6</v>
      </c>
      <c r="AU98" s="283">
        <v>3.6</v>
      </c>
      <c r="AV98" s="283">
        <v>3.6</v>
      </c>
      <c r="AW98" s="283">
        <v>3.8</v>
      </c>
      <c r="AX98" s="283">
        <v>3.8</v>
      </c>
      <c r="AY98" s="283">
        <v>3.8</v>
      </c>
      <c r="AZ98" s="283">
        <v>3.8</v>
      </c>
      <c r="BA98" s="283">
        <v>3.8</v>
      </c>
      <c r="BB98" s="283">
        <v>3.7</v>
      </c>
      <c r="BC98" s="283">
        <v>3.7</v>
      </c>
      <c r="BD98" s="283">
        <f>_xlfn.IFNA(VLOOKUP(C98,'INFORM Severity - hidden'!$C$5:$G$300,5,FALSE),"-")</f>
        <v>3.7</v>
      </c>
    </row>
    <row r="99" spans="1:56" x14ac:dyDescent="0.25">
      <c r="A99" t="s">
        <v>398</v>
      </c>
      <c r="B99" t="s">
        <v>396</v>
      </c>
      <c r="C99" t="s">
        <v>397</v>
      </c>
      <c r="D99" s="283" t="str">
        <f t="shared" si="1"/>
        <v>Increasing</v>
      </c>
      <c r="E99" s="283" t="s">
        <v>9122</v>
      </c>
      <c r="F99" s="283">
        <v>2</v>
      </c>
      <c r="G99" s="283">
        <v>2</v>
      </c>
      <c r="H99" s="283">
        <v>2.8</v>
      </c>
      <c r="I99" s="283">
        <v>2.8</v>
      </c>
      <c r="J99" s="283">
        <v>2.8</v>
      </c>
      <c r="K99" s="283">
        <v>2.8</v>
      </c>
      <c r="L99" s="283">
        <v>2.8</v>
      </c>
      <c r="M99" s="283">
        <v>2.8</v>
      </c>
      <c r="N99" s="283">
        <v>2.8</v>
      </c>
      <c r="O99" s="283">
        <v>2.7</v>
      </c>
      <c r="P99" s="283">
        <v>2.7</v>
      </c>
      <c r="Q99" s="283">
        <v>2.7</v>
      </c>
      <c r="R99" s="283">
        <v>2.7</v>
      </c>
      <c r="S99" s="283">
        <v>2.7</v>
      </c>
      <c r="T99" s="283">
        <v>2.7</v>
      </c>
      <c r="U99" s="283">
        <v>2.8</v>
      </c>
      <c r="V99" s="283">
        <v>2.8</v>
      </c>
      <c r="W99" s="283">
        <v>2.8</v>
      </c>
      <c r="X99" s="283">
        <v>2.8</v>
      </c>
      <c r="Y99" s="283">
        <v>2.8</v>
      </c>
      <c r="Z99" s="283">
        <v>2.8</v>
      </c>
      <c r="AA99" s="283">
        <v>2.8</v>
      </c>
      <c r="AB99" s="283">
        <v>2.8</v>
      </c>
      <c r="AC99" s="283">
        <v>2.8</v>
      </c>
      <c r="AD99" s="283">
        <v>2.8</v>
      </c>
      <c r="AE99" s="283">
        <v>2.8</v>
      </c>
      <c r="AF99" s="283">
        <v>2.8</v>
      </c>
      <c r="AG99" s="283">
        <v>2.8</v>
      </c>
      <c r="AH99" s="283">
        <v>2.8</v>
      </c>
      <c r="AI99" s="283">
        <v>2.8</v>
      </c>
      <c r="AJ99" s="283">
        <v>2.8</v>
      </c>
      <c r="AK99" s="283">
        <v>2.5</v>
      </c>
      <c r="AL99" s="283">
        <v>2.6</v>
      </c>
      <c r="AM99" s="283">
        <v>2.6</v>
      </c>
      <c r="AN99" s="283">
        <v>2.6</v>
      </c>
      <c r="AO99" s="283">
        <v>2.6</v>
      </c>
      <c r="AP99" s="283">
        <v>2.6</v>
      </c>
      <c r="AQ99" s="283">
        <v>2.6</v>
      </c>
      <c r="AR99" s="283">
        <v>2.6</v>
      </c>
      <c r="AS99" s="283">
        <v>2.6</v>
      </c>
      <c r="AT99" s="283">
        <v>2.8</v>
      </c>
      <c r="AU99" s="283">
        <v>2.8</v>
      </c>
      <c r="AV99" s="283">
        <v>2.8</v>
      </c>
      <c r="AW99" s="283">
        <v>2.9</v>
      </c>
      <c r="AX99" s="283">
        <v>2.9</v>
      </c>
      <c r="AY99" s="283">
        <v>2.9</v>
      </c>
      <c r="AZ99" s="283">
        <v>2.9</v>
      </c>
      <c r="BA99" s="283">
        <v>2.9</v>
      </c>
      <c r="BB99" s="283">
        <v>3</v>
      </c>
      <c r="BC99" s="283">
        <v>3</v>
      </c>
      <c r="BD99" s="283">
        <f>_xlfn.IFNA(VLOOKUP(C99,'INFORM Severity - hidden'!$C$5:$G$300,5,FALSE),"-")</f>
        <v>3</v>
      </c>
    </row>
    <row r="100" spans="1:56" x14ac:dyDescent="0.25">
      <c r="A100" t="s">
        <v>398</v>
      </c>
      <c r="B100" t="s">
        <v>1378</v>
      </c>
      <c r="C100" t="s">
        <v>1379</v>
      </c>
      <c r="D100" s="283" t="str">
        <f t="shared" si="1"/>
        <v>Decreasing</v>
      </c>
      <c r="E100" s="283" t="s">
        <v>9122</v>
      </c>
      <c r="F100" s="283" t="s">
        <v>9122</v>
      </c>
      <c r="G100" s="283" t="s">
        <v>9122</v>
      </c>
      <c r="H100" s="283" t="s">
        <v>9122</v>
      </c>
      <c r="I100" s="283" t="s">
        <v>9122</v>
      </c>
      <c r="J100" s="283">
        <v>3</v>
      </c>
      <c r="K100" s="283">
        <v>3.1</v>
      </c>
      <c r="L100" s="283">
        <v>3.1</v>
      </c>
      <c r="M100" s="283">
        <v>3.3</v>
      </c>
      <c r="N100" s="283">
        <v>3.3</v>
      </c>
      <c r="O100" s="283">
        <v>3.2</v>
      </c>
      <c r="P100" s="283">
        <v>3.2</v>
      </c>
      <c r="Q100" s="283">
        <v>3.2</v>
      </c>
      <c r="R100" s="283">
        <v>3.2</v>
      </c>
      <c r="S100" s="283">
        <v>3.2</v>
      </c>
      <c r="T100" s="283">
        <v>3.2</v>
      </c>
      <c r="U100" s="283">
        <v>3.4</v>
      </c>
      <c r="V100" s="283">
        <v>3.4</v>
      </c>
      <c r="W100" s="283">
        <v>3</v>
      </c>
      <c r="X100" s="283">
        <v>3</v>
      </c>
      <c r="Y100" s="283">
        <v>2.9</v>
      </c>
      <c r="Z100" s="283">
        <v>2.9</v>
      </c>
      <c r="AA100" s="283">
        <v>3</v>
      </c>
      <c r="AB100" s="283">
        <v>2.9</v>
      </c>
      <c r="AC100" s="283">
        <v>2.9</v>
      </c>
      <c r="AD100" s="283" t="s">
        <v>9122</v>
      </c>
      <c r="AE100" s="283" t="s">
        <v>9122</v>
      </c>
      <c r="AF100" s="283" t="s">
        <v>9122</v>
      </c>
      <c r="AG100" s="283" t="s">
        <v>9122</v>
      </c>
      <c r="AH100" s="283" t="s">
        <v>9122</v>
      </c>
      <c r="AI100" s="283" t="s">
        <v>9122</v>
      </c>
      <c r="AJ100" s="283" t="s">
        <v>9122</v>
      </c>
      <c r="AK100" s="283">
        <v>2.8</v>
      </c>
      <c r="AL100" s="283">
        <v>2.9</v>
      </c>
      <c r="AM100" s="283">
        <v>2.9</v>
      </c>
      <c r="AN100" s="283">
        <v>2.9</v>
      </c>
      <c r="AO100" s="283">
        <v>2.9</v>
      </c>
      <c r="AP100" s="283">
        <v>2.9</v>
      </c>
      <c r="AQ100" s="283">
        <v>3.2</v>
      </c>
      <c r="AR100" s="283">
        <v>3.2</v>
      </c>
      <c r="AS100" s="283">
        <v>3.2</v>
      </c>
      <c r="AT100" s="283">
        <v>3.5</v>
      </c>
      <c r="AU100" s="283">
        <v>3.5</v>
      </c>
      <c r="AV100" s="283">
        <v>3.5</v>
      </c>
      <c r="AW100" s="283">
        <v>4</v>
      </c>
      <c r="AX100" s="283">
        <v>3.9</v>
      </c>
      <c r="AY100" s="283">
        <v>3.9</v>
      </c>
      <c r="AZ100" s="283">
        <v>3.9</v>
      </c>
      <c r="BA100" s="283">
        <v>3.9</v>
      </c>
      <c r="BB100" s="283">
        <v>3.8</v>
      </c>
      <c r="BC100" s="283">
        <v>3.8</v>
      </c>
      <c r="BD100" s="283">
        <f>_xlfn.IFNA(VLOOKUP(C100,'INFORM Severity - hidden'!$C$5:$G$300,5,FALSE),"-")</f>
        <v>3.8</v>
      </c>
    </row>
    <row r="101" spans="1:56" x14ac:dyDescent="0.25">
      <c r="C101" t="s">
        <v>9165</v>
      </c>
      <c r="D101" s="283" t="str">
        <f t="shared" si="1"/>
        <v>-</v>
      </c>
      <c r="E101" s="283" t="s">
        <v>9122</v>
      </c>
      <c r="F101" s="283" t="s">
        <v>9122</v>
      </c>
      <c r="G101" s="283" t="s">
        <v>9122</v>
      </c>
      <c r="H101" s="283" t="s">
        <v>9122</v>
      </c>
      <c r="I101" s="283" t="s">
        <v>9122</v>
      </c>
      <c r="J101" s="283" t="s">
        <v>9122</v>
      </c>
      <c r="K101" s="283" t="s">
        <v>9122</v>
      </c>
      <c r="L101" s="283" t="s">
        <v>9122</v>
      </c>
      <c r="M101" s="283" t="s">
        <v>9122</v>
      </c>
      <c r="N101" s="283" t="s">
        <v>9122</v>
      </c>
      <c r="O101" s="283" t="s">
        <v>9122</v>
      </c>
      <c r="P101" s="283" t="s">
        <v>9122</v>
      </c>
      <c r="Q101" s="283" t="s">
        <v>9122</v>
      </c>
      <c r="R101" s="283" t="s">
        <v>9122</v>
      </c>
      <c r="S101" s="283" t="s">
        <v>9122</v>
      </c>
      <c r="T101" s="283" t="s">
        <v>9122</v>
      </c>
      <c r="U101" s="283" t="s">
        <v>9122</v>
      </c>
      <c r="V101" s="283" t="s">
        <v>9122</v>
      </c>
      <c r="W101" s="283" t="s">
        <v>9122</v>
      </c>
      <c r="X101" s="283" t="s">
        <v>9122</v>
      </c>
      <c r="Y101" s="283" t="s">
        <v>9122</v>
      </c>
      <c r="Z101" s="283" t="s">
        <v>9122</v>
      </c>
      <c r="AA101" s="283" t="s">
        <v>9122</v>
      </c>
      <c r="AB101" s="283" t="s">
        <v>9122</v>
      </c>
      <c r="AC101" s="283" t="s">
        <v>9122</v>
      </c>
      <c r="AD101" s="283" t="s">
        <v>9122</v>
      </c>
      <c r="AE101" s="283" t="s">
        <v>9122</v>
      </c>
      <c r="AF101" s="283" t="s">
        <v>9122</v>
      </c>
      <c r="AG101" s="283" t="s">
        <v>9122</v>
      </c>
      <c r="AH101" s="283" t="s">
        <v>9122</v>
      </c>
      <c r="AI101" s="283" t="s">
        <v>9122</v>
      </c>
      <c r="AJ101" s="283" t="s">
        <v>9122</v>
      </c>
      <c r="AK101" s="283" t="s">
        <v>9122</v>
      </c>
      <c r="AL101" s="283" t="s">
        <v>9122</v>
      </c>
      <c r="AM101" s="283" t="s">
        <v>9122</v>
      </c>
      <c r="AN101" s="283" t="s">
        <v>9122</v>
      </c>
      <c r="AO101" s="283" t="s">
        <v>9122</v>
      </c>
      <c r="AP101" s="283" t="s">
        <v>9122</v>
      </c>
      <c r="AQ101" s="283" t="s">
        <v>9122</v>
      </c>
      <c r="AR101" s="283" t="s">
        <v>9122</v>
      </c>
      <c r="AS101" s="283" t="s">
        <v>9122</v>
      </c>
      <c r="AT101" s="283" t="s">
        <v>9122</v>
      </c>
      <c r="AU101" s="283" t="s">
        <v>9122</v>
      </c>
      <c r="AV101" s="283" t="s">
        <v>9122</v>
      </c>
      <c r="AW101" s="283" t="s">
        <v>9122</v>
      </c>
      <c r="AX101" s="283" t="s">
        <v>9122</v>
      </c>
      <c r="AY101" s="283" t="s">
        <v>9122</v>
      </c>
      <c r="AZ101" s="283" t="s">
        <v>9122</v>
      </c>
      <c r="BA101" s="283" t="s">
        <v>9122</v>
      </c>
      <c r="BB101" s="283" t="s">
        <v>9122</v>
      </c>
      <c r="BC101" s="283" t="s">
        <v>9122</v>
      </c>
      <c r="BD101" s="283" t="str">
        <f>_xlfn.IFNA(VLOOKUP(C101,'INFORM Severity - hidden'!$C$5:$G$300,5,FALSE),"-")</f>
        <v>-</v>
      </c>
    </row>
    <row r="102" spans="1:56" x14ac:dyDescent="0.25">
      <c r="C102" t="s">
        <v>9166</v>
      </c>
      <c r="D102" s="283" t="str">
        <f t="shared" si="1"/>
        <v>-</v>
      </c>
      <c r="E102" s="283" t="s">
        <v>9122</v>
      </c>
      <c r="F102" s="283" t="s">
        <v>9122</v>
      </c>
      <c r="G102" s="283" t="s">
        <v>9122</v>
      </c>
      <c r="H102" s="283" t="s">
        <v>9122</v>
      </c>
      <c r="I102" s="283" t="s">
        <v>9122</v>
      </c>
      <c r="J102" s="283" t="s">
        <v>9122</v>
      </c>
      <c r="K102" s="283" t="s">
        <v>9122</v>
      </c>
      <c r="L102" s="283" t="s">
        <v>9122</v>
      </c>
      <c r="M102" s="283" t="s">
        <v>9122</v>
      </c>
      <c r="N102" s="283" t="s">
        <v>9122</v>
      </c>
      <c r="O102" s="283" t="s">
        <v>9122</v>
      </c>
      <c r="P102" s="283" t="s">
        <v>9122</v>
      </c>
      <c r="Q102" s="283" t="s">
        <v>9122</v>
      </c>
      <c r="R102" s="283" t="s">
        <v>9122</v>
      </c>
      <c r="S102" s="283" t="s">
        <v>9122</v>
      </c>
      <c r="T102" s="283">
        <v>1.7</v>
      </c>
      <c r="U102" s="283">
        <v>1.7</v>
      </c>
      <c r="V102" s="283">
        <v>2.2000000000000002</v>
      </c>
      <c r="W102" s="283">
        <v>2.2000000000000002</v>
      </c>
      <c r="X102" s="283">
        <v>2.2000000000000002</v>
      </c>
      <c r="Y102" s="283">
        <v>2.2000000000000002</v>
      </c>
      <c r="Z102" s="283">
        <v>2.2000000000000002</v>
      </c>
      <c r="AA102" s="283">
        <v>2.2000000000000002</v>
      </c>
      <c r="AB102" s="283">
        <v>2.2000000000000002</v>
      </c>
      <c r="AC102" s="283">
        <v>2.2000000000000002</v>
      </c>
      <c r="AD102" s="283" t="s">
        <v>9122</v>
      </c>
      <c r="AE102" s="283" t="s">
        <v>9122</v>
      </c>
      <c r="AF102" s="283" t="s">
        <v>9122</v>
      </c>
      <c r="AG102" s="283" t="s">
        <v>9122</v>
      </c>
      <c r="AH102" s="283" t="s">
        <v>9122</v>
      </c>
      <c r="AI102" s="283" t="s">
        <v>9122</v>
      </c>
      <c r="AJ102" s="283" t="s">
        <v>9122</v>
      </c>
      <c r="AK102" s="283" t="s">
        <v>9122</v>
      </c>
      <c r="AL102" s="283" t="s">
        <v>9122</v>
      </c>
      <c r="AM102" s="283" t="s">
        <v>9122</v>
      </c>
      <c r="AN102" s="283" t="s">
        <v>9122</v>
      </c>
      <c r="AO102" s="283" t="s">
        <v>9122</v>
      </c>
      <c r="AP102" s="283" t="s">
        <v>9122</v>
      </c>
      <c r="AQ102" s="283" t="s">
        <v>9122</v>
      </c>
      <c r="AR102" s="283" t="s">
        <v>9122</v>
      </c>
      <c r="AS102" s="283" t="s">
        <v>9122</v>
      </c>
      <c r="AT102" s="283" t="s">
        <v>9122</v>
      </c>
      <c r="AU102" s="283" t="s">
        <v>9122</v>
      </c>
      <c r="AV102" s="283" t="s">
        <v>9122</v>
      </c>
      <c r="AW102" s="283" t="s">
        <v>9122</v>
      </c>
      <c r="AX102" s="283" t="s">
        <v>9122</v>
      </c>
      <c r="AY102" s="283" t="s">
        <v>9122</v>
      </c>
      <c r="AZ102" s="283" t="s">
        <v>9122</v>
      </c>
      <c r="BA102" s="283" t="s">
        <v>9122</v>
      </c>
      <c r="BB102" s="283" t="s">
        <v>9122</v>
      </c>
      <c r="BC102" s="283" t="s">
        <v>9122</v>
      </c>
      <c r="BD102" s="283" t="str">
        <f>_xlfn.IFNA(VLOOKUP(C102,'INFORM Severity - hidden'!$C$5:$G$300,5,FALSE),"-")</f>
        <v>-</v>
      </c>
    </row>
    <row r="103" spans="1:56" x14ac:dyDescent="0.25">
      <c r="C103" t="s">
        <v>9167</v>
      </c>
      <c r="D103" s="283" t="str">
        <f t="shared" si="1"/>
        <v>-</v>
      </c>
      <c r="E103" s="283" t="s">
        <v>9122</v>
      </c>
      <c r="F103" s="283" t="s">
        <v>9122</v>
      </c>
      <c r="G103" s="283" t="s">
        <v>9122</v>
      </c>
      <c r="H103" s="283" t="s">
        <v>9122</v>
      </c>
      <c r="I103" s="283" t="s">
        <v>9122</v>
      </c>
      <c r="J103" s="283" t="s">
        <v>9122</v>
      </c>
      <c r="K103" s="283" t="s">
        <v>9122</v>
      </c>
      <c r="L103" s="283" t="s">
        <v>9122</v>
      </c>
      <c r="M103" s="283" t="s">
        <v>9122</v>
      </c>
      <c r="N103" s="283">
        <v>1.9</v>
      </c>
      <c r="O103" s="283" t="s">
        <v>9122</v>
      </c>
      <c r="P103" s="283" t="s">
        <v>9122</v>
      </c>
      <c r="Q103" s="283" t="s">
        <v>9122</v>
      </c>
      <c r="R103" s="283" t="s">
        <v>9122</v>
      </c>
      <c r="S103" s="283" t="s">
        <v>9122</v>
      </c>
      <c r="T103" s="283" t="s">
        <v>9122</v>
      </c>
      <c r="U103" s="283" t="s">
        <v>9122</v>
      </c>
      <c r="V103" s="283" t="s">
        <v>9122</v>
      </c>
      <c r="W103" s="283" t="s">
        <v>9122</v>
      </c>
      <c r="X103" s="283" t="s">
        <v>9122</v>
      </c>
      <c r="Y103" s="283" t="s">
        <v>9122</v>
      </c>
      <c r="Z103" s="283" t="s">
        <v>9122</v>
      </c>
      <c r="AA103" s="283" t="s">
        <v>9122</v>
      </c>
      <c r="AB103" s="283" t="s">
        <v>9122</v>
      </c>
      <c r="AC103" s="283" t="s">
        <v>9122</v>
      </c>
      <c r="AD103" s="283" t="s">
        <v>9122</v>
      </c>
      <c r="AE103" s="283" t="s">
        <v>9122</v>
      </c>
      <c r="AF103" s="283" t="s">
        <v>9122</v>
      </c>
      <c r="AG103" s="283" t="s">
        <v>9122</v>
      </c>
      <c r="AH103" s="283" t="s">
        <v>9122</v>
      </c>
      <c r="AI103" s="283" t="s">
        <v>9122</v>
      </c>
      <c r="AJ103" s="283" t="s">
        <v>9122</v>
      </c>
      <c r="AK103" s="283" t="s">
        <v>9122</v>
      </c>
      <c r="AL103" s="283" t="s">
        <v>9122</v>
      </c>
      <c r="AM103" s="283" t="s">
        <v>9122</v>
      </c>
      <c r="AN103" s="283" t="s">
        <v>9122</v>
      </c>
      <c r="AO103" s="283" t="s">
        <v>9122</v>
      </c>
      <c r="AP103" s="283" t="s">
        <v>9122</v>
      </c>
      <c r="AQ103" s="283" t="s">
        <v>9122</v>
      </c>
      <c r="AR103" s="283" t="s">
        <v>9122</v>
      </c>
      <c r="AS103" s="283" t="s">
        <v>9122</v>
      </c>
      <c r="AT103" s="283" t="s">
        <v>9122</v>
      </c>
      <c r="AU103" s="283" t="s">
        <v>9122</v>
      </c>
      <c r="AV103" s="283" t="s">
        <v>9122</v>
      </c>
      <c r="AW103" s="283" t="s">
        <v>9122</v>
      </c>
      <c r="AX103" s="283" t="s">
        <v>9122</v>
      </c>
      <c r="AY103" s="283" t="s">
        <v>9122</v>
      </c>
      <c r="AZ103" s="283" t="s">
        <v>9122</v>
      </c>
      <c r="BA103" s="283" t="s">
        <v>9122</v>
      </c>
      <c r="BB103" s="283" t="s">
        <v>9122</v>
      </c>
      <c r="BC103" s="283" t="s">
        <v>9122</v>
      </c>
      <c r="BD103" s="283" t="str">
        <f>_xlfn.IFNA(VLOOKUP(C103,'INFORM Severity - hidden'!$C$5:$G$300,5,FALSE),"-")</f>
        <v>-</v>
      </c>
    </row>
    <row r="104" spans="1:56" x14ac:dyDescent="0.25">
      <c r="C104" t="s">
        <v>9168</v>
      </c>
      <c r="D104" s="283" t="str">
        <f t="shared" si="1"/>
        <v>-</v>
      </c>
      <c r="E104" s="283" t="s">
        <v>9122</v>
      </c>
      <c r="F104" s="283">
        <v>2.4</v>
      </c>
      <c r="G104" s="283">
        <v>2.4</v>
      </c>
      <c r="H104" s="283" t="s">
        <v>9122</v>
      </c>
      <c r="I104" s="283" t="s">
        <v>9122</v>
      </c>
      <c r="J104" s="283" t="s">
        <v>9122</v>
      </c>
      <c r="K104" s="283" t="s">
        <v>9122</v>
      </c>
      <c r="L104" s="283" t="s">
        <v>9122</v>
      </c>
      <c r="M104" s="283" t="s">
        <v>9122</v>
      </c>
      <c r="N104" s="283" t="s">
        <v>9122</v>
      </c>
      <c r="O104" s="283" t="s">
        <v>9122</v>
      </c>
      <c r="P104" s="283" t="s">
        <v>9122</v>
      </c>
      <c r="Q104" s="283" t="s">
        <v>9122</v>
      </c>
      <c r="R104" s="283" t="s">
        <v>9122</v>
      </c>
      <c r="S104" s="283" t="s">
        <v>9122</v>
      </c>
      <c r="T104" s="283" t="s">
        <v>9122</v>
      </c>
      <c r="U104" s="283" t="s">
        <v>9122</v>
      </c>
      <c r="V104" s="283" t="s">
        <v>9122</v>
      </c>
      <c r="W104" s="283" t="s">
        <v>9122</v>
      </c>
      <c r="X104" s="283" t="s">
        <v>9122</v>
      </c>
      <c r="Y104" s="283" t="s">
        <v>9122</v>
      </c>
      <c r="Z104" s="283" t="s">
        <v>9122</v>
      </c>
      <c r="AA104" s="283" t="s">
        <v>9122</v>
      </c>
      <c r="AB104" s="283" t="s">
        <v>9122</v>
      </c>
      <c r="AC104" s="283" t="s">
        <v>9122</v>
      </c>
      <c r="AD104" s="283" t="s">
        <v>9122</v>
      </c>
      <c r="AE104" s="283" t="s">
        <v>9122</v>
      </c>
      <c r="AF104" s="283" t="s">
        <v>9122</v>
      </c>
      <c r="AG104" s="283" t="s">
        <v>9122</v>
      </c>
      <c r="AH104" s="283" t="s">
        <v>9122</v>
      </c>
      <c r="AI104" s="283" t="s">
        <v>9122</v>
      </c>
      <c r="AJ104" s="283" t="s">
        <v>9122</v>
      </c>
      <c r="AK104" s="283" t="s">
        <v>9122</v>
      </c>
      <c r="AL104" s="283" t="s">
        <v>9122</v>
      </c>
      <c r="AM104" s="283" t="s">
        <v>9122</v>
      </c>
      <c r="AN104" s="283" t="s">
        <v>9122</v>
      </c>
      <c r="AO104" s="283" t="s">
        <v>9122</v>
      </c>
      <c r="AP104" s="283" t="s">
        <v>9122</v>
      </c>
      <c r="AQ104" s="283" t="s">
        <v>9122</v>
      </c>
      <c r="AR104" s="283" t="s">
        <v>9122</v>
      </c>
      <c r="AS104" s="283" t="s">
        <v>9122</v>
      </c>
      <c r="AT104" s="283" t="s">
        <v>9122</v>
      </c>
      <c r="AU104" s="283" t="s">
        <v>9122</v>
      </c>
      <c r="AV104" s="283" t="s">
        <v>9122</v>
      </c>
      <c r="AW104" s="283" t="s">
        <v>9122</v>
      </c>
      <c r="AX104" s="283" t="s">
        <v>9122</v>
      </c>
      <c r="AY104" s="283" t="s">
        <v>9122</v>
      </c>
      <c r="AZ104" s="283" t="s">
        <v>9122</v>
      </c>
      <c r="BA104" s="283" t="s">
        <v>9122</v>
      </c>
      <c r="BB104" s="283" t="s">
        <v>9122</v>
      </c>
      <c r="BC104" s="283" t="s">
        <v>9122</v>
      </c>
      <c r="BD104" s="283" t="str">
        <f>_xlfn.IFNA(VLOOKUP(C104,'INFORM Severity - hidden'!$C$5:$G$300,5,FALSE),"-")</f>
        <v>-</v>
      </c>
    </row>
    <row r="105" spans="1:56" x14ac:dyDescent="0.25">
      <c r="A105" t="s">
        <v>1011</v>
      </c>
      <c r="B105" t="s">
        <v>1027</v>
      </c>
      <c r="C105" t="s">
        <v>1028</v>
      </c>
      <c r="D105" s="283" t="str">
        <f t="shared" si="1"/>
        <v>Stable</v>
      </c>
      <c r="E105" s="283" t="s">
        <v>9122</v>
      </c>
      <c r="F105" s="283">
        <v>2.4</v>
      </c>
      <c r="G105" s="283">
        <v>2.4</v>
      </c>
      <c r="H105" s="283">
        <v>2.9</v>
      </c>
      <c r="I105" s="283">
        <v>2.8</v>
      </c>
      <c r="J105" s="283">
        <v>2.8</v>
      </c>
      <c r="K105" s="283">
        <v>2.8</v>
      </c>
      <c r="L105" s="283">
        <v>2.8</v>
      </c>
      <c r="M105" s="283">
        <v>2.8</v>
      </c>
      <c r="N105" s="283">
        <v>2.9</v>
      </c>
      <c r="O105" s="283">
        <v>2.9</v>
      </c>
      <c r="P105" s="283">
        <v>2.9</v>
      </c>
      <c r="Q105" s="283">
        <v>2.9</v>
      </c>
      <c r="R105" s="283">
        <v>2.9</v>
      </c>
      <c r="S105" s="283">
        <v>2.9</v>
      </c>
      <c r="T105" s="283">
        <v>2.9</v>
      </c>
      <c r="U105" s="283">
        <v>2.9</v>
      </c>
      <c r="V105" s="283">
        <v>3.2</v>
      </c>
      <c r="W105" s="283">
        <v>3.1</v>
      </c>
      <c r="X105" s="283">
        <v>3.2</v>
      </c>
      <c r="Y105" s="283">
        <v>3.2</v>
      </c>
      <c r="Z105" s="283">
        <v>3.2</v>
      </c>
      <c r="AA105" s="283">
        <v>3.2</v>
      </c>
      <c r="AB105" s="283">
        <v>3.2</v>
      </c>
      <c r="AC105" s="283">
        <v>3.4</v>
      </c>
      <c r="AD105" s="283">
        <v>3.4</v>
      </c>
      <c r="AE105" s="283">
        <v>3.5</v>
      </c>
      <c r="AF105" s="283">
        <v>3.5</v>
      </c>
      <c r="AG105" s="283">
        <v>3.5</v>
      </c>
      <c r="AH105" s="283">
        <v>3.5</v>
      </c>
      <c r="AI105" s="283">
        <v>3.5</v>
      </c>
      <c r="AJ105" s="283">
        <v>3.4</v>
      </c>
      <c r="AK105" s="283">
        <v>3.4</v>
      </c>
      <c r="AL105" s="283">
        <v>3.4</v>
      </c>
      <c r="AM105" s="283">
        <v>3.4</v>
      </c>
      <c r="AN105" s="283">
        <v>3.3</v>
      </c>
      <c r="AO105" s="283">
        <v>3.3</v>
      </c>
      <c r="AP105" s="283">
        <v>3.3</v>
      </c>
      <c r="AQ105" s="283">
        <v>3.3</v>
      </c>
      <c r="AR105" s="283">
        <v>3.6</v>
      </c>
      <c r="AS105" s="283">
        <v>3.6</v>
      </c>
      <c r="AT105" s="283">
        <v>3.5</v>
      </c>
      <c r="AU105" s="283">
        <v>3.5</v>
      </c>
      <c r="AV105" s="283">
        <v>3.5</v>
      </c>
      <c r="AW105" s="283">
        <v>3.5</v>
      </c>
      <c r="AX105" s="283">
        <v>3.5</v>
      </c>
      <c r="AY105" s="283">
        <v>3.5</v>
      </c>
      <c r="AZ105" s="283">
        <v>3.4</v>
      </c>
      <c r="BA105" s="283">
        <v>3.4</v>
      </c>
      <c r="BB105" s="283">
        <v>3.4</v>
      </c>
      <c r="BC105" s="283">
        <v>3.4</v>
      </c>
      <c r="BD105" s="283">
        <f>_xlfn.IFNA(VLOOKUP(C105,'INFORM Severity - hidden'!$C$5:$G$300,5,FALSE),"-")</f>
        <v>3.3</v>
      </c>
    </row>
    <row r="106" spans="1:56" x14ac:dyDescent="0.25">
      <c r="C106" t="s">
        <v>9169</v>
      </c>
      <c r="D106" s="283" t="str">
        <f t="shared" si="1"/>
        <v>-</v>
      </c>
      <c r="E106" s="283" t="s">
        <v>9122</v>
      </c>
      <c r="F106" s="283">
        <v>1.4</v>
      </c>
      <c r="G106" s="283">
        <v>1.4</v>
      </c>
      <c r="H106" s="283" t="s">
        <v>9122</v>
      </c>
      <c r="I106" s="283" t="s">
        <v>9122</v>
      </c>
      <c r="J106" s="283" t="s">
        <v>9122</v>
      </c>
      <c r="K106" s="283" t="s">
        <v>9122</v>
      </c>
      <c r="L106" s="283" t="s">
        <v>9122</v>
      </c>
      <c r="M106" s="283" t="s">
        <v>9122</v>
      </c>
      <c r="N106" s="283" t="s">
        <v>9122</v>
      </c>
      <c r="O106" s="283" t="s">
        <v>9122</v>
      </c>
      <c r="P106" s="283" t="s">
        <v>9122</v>
      </c>
      <c r="Q106" s="283" t="s">
        <v>9122</v>
      </c>
      <c r="R106" s="283" t="s">
        <v>9122</v>
      </c>
      <c r="S106" s="283" t="s">
        <v>9122</v>
      </c>
      <c r="T106" s="283" t="s">
        <v>9122</v>
      </c>
      <c r="U106" s="283" t="s">
        <v>9122</v>
      </c>
      <c r="V106" s="283" t="s">
        <v>9122</v>
      </c>
      <c r="W106" s="283" t="s">
        <v>9122</v>
      </c>
      <c r="X106" s="283" t="s">
        <v>9122</v>
      </c>
      <c r="Y106" s="283" t="s">
        <v>9122</v>
      </c>
      <c r="Z106" s="283" t="s">
        <v>9122</v>
      </c>
      <c r="AA106" s="283" t="s">
        <v>9122</v>
      </c>
      <c r="AB106" s="283" t="s">
        <v>9122</v>
      </c>
      <c r="AC106" s="283" t="s">
        <v>9122</v>
      </c>
      <c r="AD106" s="283" t="s">
        <v>9122</v>
      </c>
      <c r="AE106" s="283" t="s">
        <v>9122</v>
      </c>
      <c r="AF106" s="283" t="s">
        <v>9122</v>
      </c>
      <c r="AG106" s="283" t="s">
        <v>9122</v>
      </c>
      <c r="AH106" s="283" t="s">
        <v>9122</v>
      </c>
      <c r="AI106" s="283" t="s">
        <v>9122</v>
      </c>
      <c r="AJ106" s="283" t="s">
        <v>9122</v>
      </c>
      <c r="AK106" s="283" t="s">
        <v>9122</v>
      </c>
      <c r="AL106" s="283" t="s">
        <v>9122</v>
      </c>
      <c r="AM106" s="283" t="s">
        <v>9122</v>
      </c>
      <c r="AN106" s="283" t="s">
        <v>9122</v>
      </c>
      <c r="AO106" s="283" t="s">
        <v>9122</v>
      </c>
      <c r="AP106" s="283" t="s">
        <v>9122</v>
      </c>
      <c r="AQ106" s="283" t="s">
        <v>9122</v>
      </c>
      <c r="AR106" s="283" t="s">
        <v>9122</v>
      </c>
      <c r="AS106" s="283" t="s">
        <v>9122</v>
      </c>
      <c r="AT106" s="283" t="s">
        <v>9122</v>
      </c>
      <c r="AU106" s="283" t="s">
        <v>9122</v>
      </c>
      <c r="AV106" s="283" t="s">
        <v>9122</v>
      </c>
      <c r="AW106" s="283" t="s">
        <v>9122</v>
      </c>
      <c r="AX106" s="283" t="s">
        <v>9122</v>
      </c>
      <c r="AY106" s="283" t="s">
        <v>9122</v>
      </c>
      <c r="AZ106" s="283" t="s">
        <v>9122</v>
      </c>
      <c r="BA106" s="283" t="s">
        <v>9122</v>
      </c>
      <c r="BB106" s="283" t="s">
        <v>9122</v>
      </c>
      <c r="BC106" s="283" t="s">
        <v>9122</v>
      </c>
      <c r="BD106" s="283" t="str">
        <f>_xlfn.IFNA(VLOOKUP(C106,'INFORM Severity - hidden'!$C$5:$G$300,5,FALSE),"-")</f>
        <v>-</v>
      </c>
    </row>
    <row r="107" spans="1:56" x14ac:dyDescent="0.25">
      <c r="A107" t="s">
        <v>1011</v>
      </c>
      <c r="B107" t="s">
        <v>1009</v>
      </c>
      <c r="C107" t="s">
        <v>1010</v>
      </c>
      <c r="D107" s="283" t="str">
        <f t="shared" si="1"/>
        <v>Decreasing</v>
      </c>
      <c r="E107" s="283" t="s">
        <v>9122</v>
      </c>
      <c r="F107" s="283" t="s">
        <v>9122</v>
      </c>
      <c r="G107" s="283" t="s">
        <v>9122</v>
      </c>
      <c r="H107" s="283" t="s">
        <v>9122</v>
      </c>
      <c r="I107" s="283" t="s">
        <v>9122</v>
      </c>
      <c r="J107" s="283" t="s">
        <v>9122</v>
      </c>
      <c r="K107" s="283" t="s">
        <v>9122</v>
      </c>
      <c r="L107" s="283" t="s">
        <v>9122</v>
      </c>
      <c r="M107" s="283" t="s">
        <v>9122</v>
      </c>
      <c r="N107" s="283" t="s">
        <v>9122</v>
      </c>
      <c r="O107" s="283" t="s">
        <v>9122</v>
      </c>
      <c r="P107" s="283" t="s">
        <v>9122</v>
      </c>
      <c r="Q107" s="283" t="s">
        <v>9122</v>
      </c>
      <c r="R107" s="283" t="s">
        <v>9122</v>
      </c>
      <c r="S107" s="283" t="s">
        <v>9122</v>
      </c>
      <c r="T107" s="283">
        <v>3.3</v>
      </c>
      <c r="U107" s="283">
        <v>3.3</v>
      </c>
      <c r="V107" s="283">
        <v>3.3</v>
      </c>
      <c r="W107" s="283">
        <v>3.3</v>
      </c>
      <c r="X107" s="283">
        <v>3.4</v>
      </c>
      <c r="Y107" s="283">
        <v>3.5</v>
      </c>
      <c r="Z107" s="283">
        <v>3.5</v>
      </c>
      <c r="AA107" s="283">
        <v>3.5</v>
      </c>
      <c r="AB107" s="283">
        <v>3.5</v>
      </c>
      <c r="AC107" s="283">
        <v>3.5</v>
      </c>
      <c r="AD107" s="283">
        <v>3.6</v>
      </c>
      <c r="AE107" s="283">
        <v>3.7</v>
      </c>
      <c r="AF107" s="283">
        <v>3.7</v>
      </c>
      <c r="AG107" s="283">
        <v>3.7</v>
      </c>
      <c r="AH107" s="283">
        <v>3.7</v>
      </c>
      <c r="AI107" s="283">
        <v>3.7</v>
      </c>
      <c r="AJ107" s="283">
        <v>3.5</v>
      </c>
      <c r="AK107" s="283">
        <v>3.5</v>
      </c>
      <c r="AL107" s="283">
        <v>3.5</v>
      </c>
      <c r="AM107" s="283">
        <v>3.5</v>
      </c>
      <c r="AN107" s="283">
        <v>3.5</v>
      </c>
      <c r="AO107" s="283">
        <v>3.5</v>
      </c>
      <c r="AP107" s="283">
        <v>3.5</v>
      </c>
      <c r="AQ107" s="283">
        <v>3.5</v>
      </c>
      <c r="AR107" s="283">
        <v>3.6</v>
      </c>
      <c r="AS107" s="283">
        <v>3.6</v>
      </c>
      <c r="AT107" s="283">
        <v>3.5</v>
      </c>
      <c r="AU107" s="283">
        <v>3.5</v>
      </c>
      <c r="AV107" s="283">
        <v>3.5</v>
      </c>
      <c r="AW107" s="283">
        <v>3.6</v>
      </c>
      <c r="AX107" s="283">
        <v>3.6</v>
      </c>
      <c r="AY107" s="283">
        <v>3.6</v>
      </c>
      <c r="AZ107" s="283">
        <v>3.4</v>
      </c>
      <c r="BA107" s="283">
        <v>3.4</v>
      </c>
      <c r="BB107" s="283">
        <v>3.5</v>
      </c>
      <c r="BC107" s="283">
        <v>3.4</v>
      </c>
      <c r="BD107" s="283">
        <f>_xlfn.IFNA(VLOOKUP(C107,'INFORM Severity - hidden'!$C$5:$G$300,5,FALSE),"-")</f>
        <v>3.4</v>
      </c>
    </row>
    <row r="108" spans="1:56" x14ac:dyDescent="0.25">
      <c r="C108" t="s">
        <v>9170</v>
      </c>
      <c r="D108" s="283" t="str">
        <f t="shared" si="1"/>
        <v>-</v>
      </c>
      <c r="E108" s="283" t="s">
        <v>9122</v>
      </c>
      <c r="F108" s="283" t="s">
        <v>9122</v>
      </c>
      <c r="G108" s="283" t="s">
        <v>9122</v>
      </c>
      <c r="H108" s="283" t="s">
        <v>9122</v>
      </c>
      <c r="I108" s="283" t="s">
        <v>9122</v>
      </c>
      <c r="J108" s="283" t="s">
        <v>9122</v>
      </c>
      <c r="K108" s="283" t="s">
        <v>9122</v>
      </c>
      <c r="L108" s="283" t="s">
        <v>9122</v>
      </c>
      <c r="M108" s="283" t="s">
        <v>9122</v>
      </c>
      <c r="N108" s="283" t="s">
        <v>9122</v>
      </c>
      <c r="O108" s="283" t="s">
        <v>9122</v>
      </c>
      <c r="P108" s="283" t="s">
        <v>9122</v>
      </c>
      <c r="Q108" s="283" t="s">
        <v>9122</v>
      </c>
      <c r="R108" s="283" t="s">
        <v>9122</v>
      </c>
      <c r="S108" s="283" t="s">
        <v>9122</v>
      </c>
      <c r="T108" s="283" t="s">
        <v>9122</v>
      </c>
      <c r="U108" s="283" t="s">
        <v>9122</v>
      </c>
      <c r="V108" s="283" t="s">
        <v>9122</v>
      </c>
      <c r="W108" s="283" t="s">
        <v>9122</v>
      </c>
      <c r="X108" s="283">
        <v>3.2</v>
      </c>
      <c r="Y108" s="283">
        <v>3.2</v>
      </c>
      <c r="Z108" s="283">
        <v>3.1</v>
      </c>
      <c r="AA108" s="283">
        <v>3.2</v>
      </c>
      <c r="AB108" s="283">
        <v>3.2</v>
      </c>
      <c r="AC108" s="283">
        <v>3.2</v>
      </c>
      <c r="AD108" s="283" t="s">
        <v>9122</v>
      </c>
      <c r="AE108" s="283" t="s">
        <v>9122</v>
      </c>
      <c r="AF108" s="283" t="s">
        <v>9122</v>
      </c>
      <c r="AG108" s="283" t="s">
        <v>9122</v>
      </c>
      <c r="AH108" s="283" t="s">
        <v>9122</v>
      </c>
      <c r="AI108" s="283" t="s">
        <v>9122</v>
      </c>
      <c r="AJ108" s="283" t="s">
        <v>9122</v>
      </c>
      <c r="AK108" s="283" t="s">
        <v>9122</v>
      </c>
      <c r="AL108" s="283" t="s">
        <v>9122</v>
      </c>
      <c r="AM108" s="283" t="s">
        <v>9122</v>
      </c>
      <c r="AN108" s="283" t="s">
        <v>9122</v>
      </c>
      <c r="AO108" s="283" t="s">
        <v>9122</v>
      </c>
      <c r="AP108" s="283" t="s">
        <v>9122</v>
      </c>
      <c r="AQ108" s="283" t="s">
        <v>9122</v>
      </c>
      <c r="AR108" s="283" t="s">
        <v>9122</v>
      </c>
      <c r="AS108" s="283" t="s">
        <v>9122</v>
      </c>
      <c r="AT108" s="283" t="s">
        <v>9122</v>
      </c>
      <c r="AU108" s="283" t="s">
        <v>9122</v>
      </c>
      <c r="AV108" s="283" t="s">
        <v>9122</v>
      </c>
      <c r="AW108" s="283" t="s">
        <v>9122</v>
      </c>
      <c r="AX108" s="283" t="s">
        <v>9122</v>
      </c>
      <c r="AY108" s="283" t="s">
        <v>9122</v>
      </c>
      <c r="AZ108" s="283" t="s">
        <v>9122</v>
      </c>
      <c r="BA108" s="283" t="s">
        <v>9122</v>
      </c>
      <c r="BB108" s="283" t="s">
        <v>9122</v>
      </c>
      <c r="BC108" s="283" t="s">
        <v>9122</v>
      </c>
      <c r="BD108" s="283" t="str">
        <f>_xlfn.IFNA(VLOOKUP(C108,'INFORM Severity - hidden'!$C$5:$G$300,5,FALSE),"-")</f>
        <v>-</v>
      </c>
    </row>
    <row r="109" spans="1:56" x14ac:dyDescent="0.25">
      <c r="A109" t="s">
        <v>132</v>
      </c>
      <c r="B109" t="s">
        <v>130</v>
      </c>
      <c r="C109" t="s">
        <v>131</v>
      </c>
      <c r="D109" s="283" t="str">
        <f t="shared" si="1"/>
        <v>Increasing</v>
      </c>
      <c r="E109" s="283" t="s">
        <v>9122</v>
      </c>
      <c r="F109" s="283">
        <v>3.9</v>
      </c>
      <c r="G109" s="283">
        <v>3.7</v>
      </c>
      <c r="H109" s="283">
        <v>3.9</v>
      </c>
      <c r="I109" s="283">
        <v>3.9</v>
      </c>
      <c r="J109" s="283">
        <v>3.9</v>
      </c>
      <c r="K109" s="283">
        <v>3.9</v>
      </c>
      <c r="L109" s="283">
        <v>3.9</v>
      </c>
      <c r="M109" s="283">
        <v>3.9</v>
      </c>
      <c r="N109" s="283">
        <v>3.9</v>
      </c>
      <c r="O109" s="283">
        <v>3.9</v>
      </c>
      <c r="P109" s="283">
        <v>3.9</v>
      </c>
      <c r="Q109" s="283">
        <v>3.9</v>
      </c>
      <c r="R109" s="283">
        <v>3.9</v>
      </c>
      <c r="S109" s="283">
        <v>3.9</v>
      </c>
      <c r="T109" s="283">
        <v>4.2</v>
      </c>
      <c r="U109" s="283">
        <v>4.2</v>
      </c>
      <c r="V109" s="283">
        <v>4.2</v>
      </c>
      <c r="W109" s="283">
        <v>4.2</v>
      </c>
      <c r="X109" s="283">
        <v>4.2</v>
      </c>
      <c r="Y109" s="283">
        <v>4.0999999999999996</v>
      </c>
      <c r="Z109" s="283">
        <v>4.0999999999999996</v>
      </c>
      <c r="AA109" s="283">
        <v>4.2</v>
      </c>
      <c r="AB109" s="283">
        <v>4.2</v>
      </c>
      <c r="AC109" s="283">
        <v>4.2</v>
      </c>
      <c r="AD109" s="283">
        <v>4.2</v>
      </c>
      <c r="AE109" s="283">
        <v>4</v>
      </c>
      <c r="AF109" s="283">
        <v>4</v>
      </c>
      <c r="AG109" s="283">
        <v>4</v>
      </c>
      <c r="AH109" s="283">
        <v>3.8</v>
      </c>
      <c r="AI109" s="283">
        <v>3.8</v>
      </c>
      <c r="AJ109" s="283">
        <v>3.8</v>
      </c>
      <c r="AK109" s="283">
        <v>3.8</v>
      </c>
      <c r="AL109" s="283">
        <v>3.8</v>
      </c>
      <c r="AM109" s="283">
        <v>3.8</v>
      </c>
      <c r="AN109" s="283">
        <v>3.8</v>
      </c>
      <c r="AO109" s="283">
        <v>3.8</v>
      </c>
      <c r="AP109" s="283">
        <v>3.5</v>
      </c>
      <c r="AQ109" s="283">
        <v>3.5</v>
      </c>
      <c r="AR109" s="283">
        <v>3.5</v>
      </c>
      <c r="AS109" s="283">
        <v>3.5</v>
      </c>
      <c r="AT109" s="283">
        <v>3.5</v>
      </c>
      <c r="AU109" s="283">
        <v>3.6</v>
      </c>
      <c r="AV109" s="283">
        <v>3.6</v>
      </c>
      <c r="AW109" s="283">
        <v>3.6</v>
      </c>
      <c r="AX109" s="283">
        <v>3.7</v>
      </c>
      <c r="AY109" s="283">
        <v>3.7</v>
      </c>
      <c r="AZ109" s="283">
        <v>3.7</v>
      </c>
      <c r="BA109" s="283">
        <v>3.8</v>
      </c>
      <c r="BB109" s="283">
        <v>3.8</v>
      </c>
      <c r="BC109" s="283">
        <v>3.8</v>
      </c>
      <c r="BD109" s="283">
        <f>_xlfn.IFNA(VLOOKUP(C109,'INFORM Severity - hidden'!$C$5:$G$300,5,FALSE),"-")</f>
        <v>3.8</v>
      </c>
    </row>
    <row r="110" spans="1:56" x14ac:dyDescent="0.25">
      <c r="A110" t="s">
        <v>132</v>
      </c>
      <c r="B110" t="s">
        <v>137</v>
      </c>
      <c r="C110" t="s">
        <v>138</v>
      </c>
      <c r="D110" s="283" t="str">
        <f t="shared" si="1"/>
        <v>Decreasing</v>
      </c>
      <c r="E110" s="283" t="s">
        <v>9122</v>
      </c>
      <c r="F110" s="283">
        <v>2.6</v>
      </c>
      <c r="G110" s="283">
        <v>2.6</v>
      </c>
      <c r="H110" s="283">
        <v>3.5</v>
      </c>
      <c r="I110" s="283">
        <v>3.5</v>
      </c>
      <c r="J110" s="283">
        <v>3.5</v>
      </c>
      <c r="K110" s="283">
        <v>3.5</v>
      </c>
      <c r="L110" s="283">
        <v>3.5</v>
      </c>
      <c r="M110" s="283">
        <v>3.5</v>
      </c>
      <c r="N110" s="283">
        <v>3.5</v>
      </c>
      <c r="O110" s="283">
        <v>3.5</v>
      </c>
      <c r="P110" s="283">
        <v>3.5</v>
      </c>
      <c r="Q110" s="283">
        <v>3.5</v>
      </c>
      <c r="R110" s="283">
        <v>3.5</v>
      </c>
      <c r="S110" s="283">
        <v>3.6</v>
      </c>
      <c r="T110" s="283">
        <v>3.1</v>
      </c>
      <c r="U110" s="283">
        <v>3.1</v>
      </c>
      <c r="V110" s="283">
        <v>3.1</v>
      </c>
      <c r="W110" s="283">
        <v>3</v>
      </c>
      <c r="X110" s="283">
        <v>3</v>
      </c>
      <c r="Y110" s="283">
        <v>3</v>
      </c>
      <c r="Z110" s="283">
        <v>3</v>
      </c>
      <c r="AA110" s="283">
        <v>3</v>
      </c>
      <c r="AB110" s="283">
        <v>3</v>
      </c>
      <c r="AC110" s="283">
        <v>3</v>
      </c>
      <c r="AD110" s="283">
        <v>3</v>
      </c>
      <c r="AE110" s="283">
        <v>2.6</v>
      </c>
      <c r="AF110" s="283">
        <v>2.6</v>
      </c>
      <c r="AG110" s="283">
        <v>2.6</v>
      </c>
      <c r="AH110" s="283">
        <v>2.5</v>
      </c>
      <c r="AI110" s="283">
        <v>2.5</v>
      </c>
      <c r="AJ110" s="283">
        <v>3</v>
      </c>
      <c r="AK110" s="283">
        <v>3</v>
      </c>
      <c r="AL110" s="283">
        <v>3</v>
      </c>
      <c r="AM110" s="283">
        <v>3</v>
      </c>
      <c r="AN110" s="283">
        <v>3</v>
      </c>
      <c r="AO110" s="283">
        <v>3</v>
      </c>
      <c r="AP110" s="283">
        <v>2.9</v>
      </c>
      <c r="AQ110" s="283">
        <v>2.8</v>
      </c>
      <c r="AR110" s="283">
        <v>2.8</v>
      </c>
      <c r="AS110" s="283">
        <v>3.1</v>
      </c>
      <c r="AT110" s="283">
        <v>3.1</v>
      </c>
      <c r="AU110" s="283">
        <v>3.4</v>
      </c>
      <c r="AV110" s="283">
        <v>3.4</v>
      </c>
      <c r="AW110" s="283">
        <v>3.4</v>
      </c>
      <c r="AX110" s="283">
        <v>3.5</v>
      </c>
      <c r="AY110" s="283">
        <v>3.5</v>
      </c>
      <c r="AZ110" s="283">
        <v>3.5</v>
      </c>
      <c r="BA110" s="283">
        <v>3.4</v>
      </c>
      <c r="BB110" s="283">
        <v>3.4</v>
      </c>
      <c r="BC110" s="283">
        <v>3.4</v>
      </c>
      <c r="BD110" s="283">
        <f>_xlfn.IFNA(VLOOKUP(C110,'INFORM Severity - hidden'!$C$5:$G$300,5,FALSE),"-")</f>
        <v>3.4</v>
      </c>
    </row>
    <row r="111" spans="1:56" x14ac:dyDescent="0.25">
      <c r="A111" t="s">
        <v>1609</v>
      </c>
      <c r="B111" t="s">
        <v>1607</v>
      </c>
      <c r="C111" t="s">
        <v>1608</v>
      </c>
      <c r="D111" s="283" t="str">
        <f t="shared" si="1"/>
        <v>Stable</v>
      </c>
      <c r="E111" s="283" t="s">
        <v>9122</v>
      </c>
      <c r="F111" s="283" t="s">
        <v>9122</v>
      </c>
      <c r="G111" s="283" t="s">
        <v>9122</v>
      </c>
      <c r="H111" s="283" t="s">
        <v>9122</v>
      </c>
      <c r="I111" s="283" t="s">
        <v>9122</v>
      </c>
      <c r="J111" s="283" t="s">
        <v>9122</v>
      </c>
      <c r="K111" s="283" t="s">
        <v>9122</v>
      </c>
      <c r="L111" s="283" t="s">
        <v>9122</v>
      </c>
      <c r="M111" s="283" t="s">
        <v>9122</v>
      </c>
      <c r="N111" s="283" t="s">
        <v>9122</v>
      </c>
      <c r="O111" s="283" t="s">
        <v>9122</v>
      </c>
      <c r="P111" s="283" t="s">
        <v>9122</v>
      </c>
      <c r="Q111" s="283" t="s">
        <v>9122</v>
      </c>
      <c r="R111" s="283" t="s">
        <v>9122</v>
      </c>
      <c r="S111" s="283" t="s">
        <v>9122</v>
      </c>
      <c r="T111" s="283" t="s">
        <v>9122</v>
      </c>
      <c r="U111" s="283" t="s">
        <v>9122</v>
      </c>
      <c r="V111" s="283" t="s">
        <v>9122</v>
      </c>
      <c r="W111" s="283" t="s">
        <v>9122</v>
      </c>
      <c r="X111" s="283" t="s">
        <v>9122</v>
      </c>
      <c r="Y111" s="283" t="s">
        <v>9122</v>
      </c>
      <c r="Z111" s="283" t="s">
        <v>9122</v>
      </c>
      <c r="AA111" s="283" t="s">
        <v>9122</v>
      </c>
      <c r="AB111" s="283" t="s">
        <v>9122</v>
      </c>
      <c r="AC111" s="283" t="s">
        <v>9122</v>
      </c>
      <c r="AD111" s="283" t="s">
        <v>9122</v>
      </c>
      <c r="AE111" s="283" t="s">
        <v>9122</v>
      </c>
      <c r="AF111" s="283" t="s">
        <v>9122</v>
      </c>
      <c r="AG111" s="283" t="s">
        <v>9122</v>
      </c>
      <c r="AH111" s="283" t="s">
        <v>9122</v>
      </c>
      <c r="AI111" s="283" t="s">
        <v>9122</v>
      </c>
      <c r="AJ111" s="283" t="s">
        <v>9122</v>
      </c>
      <c r="AK111" s="283" t="s">
        <v>9122</v>
      </c>
      <c r="AL111" s="283" t="s">
        <v>9122</v>
      </c>
      <c r="AM111" s="283" t="s">
        <v>9122</v>
      </c>
      <c r="AN111" s="283" t="s">
        <v>9122</v>
      </c>
      <c r="AO111" s="283" t="s">
        <v>9122</v>
      </c>
      <c r="AP111" s="283" t="s">
        <v>9122</v>
      </c>
      <c r="AQ111" s="283" t="s">
        <v>9122</v>
      </c>
      <c r="AR111" s="283" t="s">
        <v>9122</v>
      </c>
      <c r="AS111" s="283" t="s">
        <v>9122</v>
      </c>
      <c r="AT111" s="283">
        <v>3.4</v>
      </c>
      <c r="AU111" s="283">
        <v>3.4</v>
      </c>
      <c r="AV111" s="283">
        <v>3.4</v>
      </c>
      <c r="AW111" s="283">
        <v>3.4</v>
      </c>
      <c r="AX111" s="283">
        <v>3.4</v>
      </c>
      <c r="AY111" s="283">
        <v>3.4</v>
      </c>
      <c r="AZ111" s="283">
        <v>3.4</v>
      </c>
      <c r="BA111" s="283">
        <v>3.4</v>
      </c>
      <c r="BB111" s="283">
        <v>3.4</v>
      </c>
      <c r="BC111" s="283">
        <v>3.4</v>
      </c>
      <c r="BD111" s="283">
        <f>_xlfn.IFNA(VLOOKUP(C111,'INFORM Severity - hidden'!$C$5:$G$300,5,FALSE),"-")</f>
        <v>3.4</v>
      </c>
    </row>
    <row r="112" spans="1:56" x14ac:dyDescent="0.25">
      <c r="C112" t="s">
        <v>9171</v>
      </c>
      <c r="D112" s="283" t="str">
        <f t="shared" si="1"/>
        <v>-</v>
      </c>
      <c r="E112" s="283">
        <v>2.2000000000000002</v>
      </c>
      <c r="F112" s="283">
        <v>2.2000000000000002</v>
      </c>
      <c r="G112" s="283">
        <v>2.1</v>
      </c>
      <c r="H112" s="283">
        <v>2.1</v>
      </c>
      <c r="I112" s="283">
        <v>2.1</v>
      </c>
      <c r="J112" s="283">
        <v>2.1</v>
      </c>
      <c r="K112" s="283">
        <v>2.1</v>
      </c>
      <c r="L112" s="283">
        <v>2.1</v>
      </c>
      <c r="M112" s="283">
        <v>2.1</v>
      </c>
      <c r="N112" s="283">
        <v>2.2000000000000002</v>
      </c>
      <c r="O112" s="283">
        <v>2.2000000000000002</v>
      </c>
      <c r="P112" s="283">
        <v>2.2000000000000002</v>
      </c>
      <c r="Q112" s="283">
        <v>2.2000000000000002</v>
      </c>
      <c r="R112" s="283">
        <v>2.2000000000000002</v>
      </c>
      <c r="S112" s="283">
        <v>2.4</v>
      </c>
      <c r="T112" s="283">
        <v>2.4</v>
      </c>
      <c r="U112" s="283">
        <v>2.4</v>
      </c>
      <c r="V112" s="283">
        <v>2.4</v>
      </c>
      <c r="W112" s="283">
        <v>2.4</v>
      </c>
      <c r="X112" s="283">
        <v>2.4</v>
      </c>
      <c r="Y112" s="283">
        <v>2.2999999999999998</v>
      </c>
      <c r="Z112" s="283">
        <v>2.5</v>
      </c>
      <c r="AA112" s="283">
        <v>2.5</v>
      </c>
      <c r="AB112" s="283">
        <v>2.5</v>
      </c>
      <c r="AC112" s="283">
        <v>2.5</v>
      </c>
      <c r="AD112" s="283">
        <v>2.5</v>
      </c>
      <c r="AE112" s="283">
        <v>2.5</v>
      </c>
      <c r="AF112" s="283">
        <v>2.5</v>
      </c>
      <c r="AG112" s="283">
        <v>2.5</v>
      </c>
      <c r="AH112" s="283">
        <v>2.5</v>
      </c>
      <c r="AI112" s="283">
        <v>2.5</v>
      </c>
      <c r="AJ112" s="283">
        <v>2.5</v>
      </c>
      <c r="AK112" s="283">
        <v>2</v>
      </c>
      <c r="AL112" s="283">
        <v>2</v>
      </c>
      <c r="AM112" s="283">
        <v>2.2000000000000002</v>
      </c>
      <c r="AN112" s="283">
        <v>2.2000000000000002</v>
      </c>
      <c r="AO112" s="283">
        <v>2.2000000000000002</v>
      </c>
      <c r="AP112" s="283">
        <v>2.2000000000000002</v>
      </c>
      <c r="AQ112" s="283">
        <v>2.2000000000000002</v>
      </c>
      <c r="AR112" s="283">
        <v>2.2000000000000002</v>
      </c>
      <c r="AS112" s="283">
        <v>2.1</v>
      </c>
      <c r="AT112" s="283">
        <v>2.1</v>
      </c>
      <c r="AU112" s="283">
        <v>2.1</v>
      </c>
      <c r="AV112" s="283">
        <v>2</v>
      </c>
      <c r="AW112" s="283">
        <v>2</v>
      </c>
      <c r="AX112" s="283">
        <v>2.1</v>
      </c>
      <c r="AY112" s="283" t="s">
        <v>9122</v>
      </c>
      <c r="AZ112" s="283" t="s">
        <v>9122</v>
      </c>
      <c r="BA112" s="283" t="s">
        <v>9122</v>
      </c>
      <c r="BB112" s="283" t="s">
        <v>9122</v>
      </c>
      <c r="BC112" s="283" t="s">
        <v>9122</v>
      </c>
      <c r="BD112" s="283" t="str">
        <f>_xlfn.IFNA(VLOOKUP(C112,'INFORM Severity - hidden'!$C$5:$G$300,5,FALSE),"-")</f>
        <v>-</v>
      </c>
    </row>
    <row r="113" spans="1:56" x14ac:dyDescent="0.25">
      <c r="C113" t="s">
        <v>9172</v>
      </c>
      <c r="D113" s="283" t="str">
        <f t="shared" si="1"/>
        <v>-</v>
      </c>
      <c r="E113" s="283" t="s">
        <v>9122</v>
      </c>
      <c r="F113" s="283" t="s">
        <v>9122</v>
      </c>
      <c r="G113" s="283" t="s">
        <v>9122</v>
      </c>
      <c r="H113" s="283" t="s">
        <v>9122</v>
      </c>
      <c r="I113" s="283" t="s">
        <v>9122</v>
      </c>
      <c r="J113" s="283" t="s">
        <v>9122</v>
      </c>
      <c r="K113" s="283" t="s">
        <v>9122</v>
      </c>
      <c r="L113" s="283" t="s">
        <v>9122</v>
      </c>
      <c r="M113" s="283" t="s">
        <v>9122</v>
      </c>
      <c r="N113" s="283" t="s">
        <v>9122</v>
      </c>
      <c r="O113" s="283" t="s">
        <v>9122</v>
      </c>
      <c r="P113" s="283" t="s">
        <v>9122</v>
      </c>
      <c r="Q113" s="283" t="s">
        <v>9122</v>
      </c>
      <c r="R113" s="283" t="s">
        <v>9122</v>
      </c>
      <c r="S113" s="283" t="s">
        <v>9122</v>
      </c>
      <c r="T113" s="283" t="s">
        <v>9122</v>
      </c>
      <c r="U113" s="283" t="s">
        <v>9122</v>
      </c>
      <c r="V113" s="283" t="s">
        <v>9122</v>
      </c>
      <c r="W113" s="283" t="s">
        <v>9122</v>
      </c>
      <c r="X113" s="283" t="s">
        <v>9122</v>
      </c>
      <c r="Y113" s="283" t="s">
        <v>9122</v>
      </c>
      <c r="Z113" s="283" t="s">
        <v>9122</v>
      </c>
      <c r="AA113" s="283" t="s">
        <v>9122</v>
      </c>
      <c r="AB113" s="283" t="s">
        <v>9122</v>
      </c>
      <c r="AC113" s="283" t="s">
        <v>9122</v>
      </c>
      <c r="AD113" s="283" t="s">
        <v>9122</v>
      </c>
      <c r="AE113" s="283" t="s">
        <v>9122</v>
      </c>
      <c r="AF113" s="283" t="s">
        <v>9122</v>
      </c>
      <c r="AG113" s="283" t="s">
        <v>9122</v>
      </c>
      <c r="AH113" s="283" t="s">
        <v>9122</v>
      </c>
      <c r="AI113" s="283" t="s">
        <v>9122</v>
      </c>
      <c r="AJ113" s="283" t="s">
        <v>9122</v>
      </c>
      <c r="AK113" s="283" t="s">
        <v>9122</v>
      </c>
      <c r="AL113" s="283" t="s">
        <v>9122</v>
      </c>
      <c r="AM113" s="283" t="s">
        <v>9122</v>
      </c>
      <c r="AN113" s="283" t="s">
        <v>9122</v>
      </c>
      <c r="AO113" s="283" t="s">
        <v>9122</v>
      </c>
      <c r="AP113" s="283" t="s">
        <v>9122</v>
      </c>
      <c r="AQ113" s="283" t="s">
        <v>9122</v>
      </c>
      <c r="AR113" s="283" t="s">
        <v>9122</v>
      </c>
      <c r="AS113" s="283" t="s">
        <v>9122</v>
      </c>
      <c r="AT113" s="283" t="s">
        <v>9122</v>
      </c>
      <c r="AU113" s="283" t="s">
        <v>9122</v>
      </c>
      <c r="AV113" s="283" t="s">
        <v>9122</v>
      </c>
      <c r="AW113" s="283" t="s">
        <v>9122</v>
      </c>
      <c r="AX113" s="283" t="s">
        <v>9122</v>
      </c>
      <c r="AY113" s="283">
        <v>2.2000000000000002</v>
      </c>
      <c r="AZ113" s="283">
        <v>2.2000000000000002</v>
      </c>
      <c r="BA113" s="283">
        <v>2.2000000000000002</v>
      </c>
      <c r="BB113" s="283">
        <v>2.2000000000000002</v>
      </c>
      <c r="BC113" s="283" t="s">
        <v>9122</v>
      </c>
      <c r="BD113" s="283" t="str">
        <f>_xlfn.IFNA(VLOOKUP(C113,'INFORM Severity - hidden'!$C$5:$G$300,5,FALSE),"-")</f>
        <v>-</v>
      </c>
    </row>
    <row r="114" spans="1:56" x14ac:dyDescent="0.25">
      <c r="A114" t="s">
        <v>402</v>
      </c>
      <c r="B114" t="s">
        <v>400</v>
      </c>
      <c r="C114" t="s">
        <v>401</v>
      </c>
      <c r="D114" s="283" t="str">
        <f t="shared" si="1"/>
        <v>Stable</v>
      </c>
      <c r="E114" s="283" t="s">
        <v>9122</v>
      </c>
      <c r="F114" s="283" t="s">
        <v>9122</v>
      </c>
      <c r="G114" s="283" t="s">
        <v>9122</v>
      </c>
      <c r="H114" s="283" t="s">
        <v>9122</v>
      </c>
      <c r="I114" s="283" t="s">
        <v>9122</v>
      </c>
      <c r="J114" s="283" t="s">
        <v>9122</v>
      </c>
      <c r="K114" s="283" t="s">
        <v>9122</v>
      </c>
      <c r="L114" s="283" t="s">
        <v>9122</v>
      </c>
      <c r="M114" s="283" t="s">
        <v>9122</v>
      </c>
      <c r="N114" s="283" t="s">
        <v>9122</v>
      </c>
      <c r="O114" s="283" t="s">
        <v>9122</v>
      </c>
      <c r="P114" s="283" t="s">
        <v>9122</v>
      </c>
      <c r="Q114" s="283" t="s">
        <v>9122</v>
      </c>
      <c r="R114" s="283" t="s">
        <v>9122</v>
      </c>
      <c r="S114" s="283" t="s">
        <v>9122</v>
      </c>
      <c r="T114" s="283" t="s">
        <v>9122</v>
      </c>
      <c r="U114" s="283" t="s">
        <v>9122</v>
      </c>
      <c r="V114" s="283" t="s">
        <v>9122</v>
      </c>
      <c r="W114" s="283" t="s">
        <v>9122</v>
      </c>
      <c r="X114" s="283" t="s">
        <v>9122</v>
      </c>
      <c r="Y114" s="283" t="s">
        <v>9122</v>
      </c>
      <c r="Z114" s="283" t="s">
        <v>9122</v>
      </c>
      <c r="AA114" s="283" t="s">
        <v>9122</v>
      </c>
      <c r="AB114" s="283" t="s">
        <v>9122</v>
      </c>
      <c r="AC114" s="283" t="s">
        <v>9122</v>
      </c>
      <c r="AD114" s="283" t="s">
        <v>9122</v>
      </c>
      <c r="AE114" s="283" t="s">
        <v>9122</v>
      </c>
      <c r="AF114" s="283" t="s">
        <v>9122</v>
      </c>
      <c r="AG114" s="283" t="s">
        <v>9122</v>
      </c>
      <c r="AH114" s="283" t="s">
        <v>9122</v>
      </c>
      <c r="AI114" s="283" t="s">
        <v>9122</v>
      </c>
      <c r="AJ114" s="283" t="s">
        <v>9122</v>
      </c>
      <c r="AK114" s="283" t="s">
        <v>9122</v>
      </c>
      <c r="AL114" s="283" t="s">
        <v>9122</v>
      </c>
      <c r="AM114" s="283" t="s">
        <v>9122</v>
      </c>
      <c r="AN114" s="283" t="s">
        <v>9122</v>
      </c>
      <c r="AO114" s="283" t="s">
        <v>9122</v>
      </c>
      <c r="AP114" s="283" t="s">
        <v>9122</v>
      </c>
      <c r="AQ114" s="283" t="s">
        <v>9122</v>
      </c>
      <c r="AR114" s="283" t="s">
        <v>9122</v>
      </c>
      <c r="AS114" s="283" t="s">
        <v>9122</v>
      </c>
      <c r="AT114" s="283" t="s">
        <v>9122</v>
      </c>
      <c r="AU114" s="283">
        <v>2.1</v>
      </c>
      <c r="AV114" s="283">
        <v>2.1</v>
      </c>
      <c r="AW114" s="283">
        <v>2.1</v>
      </c>
      <c r="AX114" s="283">
        <v>2.2000000000000002</v>
      </c>
      <c r="AY114" s="283">
        <v>2.2000000000000002</v>
      </c>
      <c r="AZ114" s="283">
        <v>2.2000000000000002</v>
      </c>
      <c r="BA114" s="283">
        <v>2.2000000000000002</v>
      </c>
      <c r="BB114" s="283">
        <v>2.2000000000000002</v>
      </c>
      <c r="BC114" s="283">
        <v>2.2000000000000002</v>
      </c>
      <c r="BD114" s="283">
        <f>_xlfn.IFNA(VLOOKUP(C114,'INFORM Severity - hidden'!$C$5:$G$300,5,FALSE),"-")</f>
        <v>2.2000000000000002</v>
      </c>
    </row>
    <row r="115" spans="1:56" x14ac:dyDescent="0.25">
      <c r="A115" t="s">
        <v>1927</v>
      </c>
      <c r="B115" t="s">
        <v>1925</v>
      </c>
      <c r="C115" t="s">
        <v>1926</v>
      </c>
      <c r="D115" s="283" t="str">
        <f t="shared" si="1"/>
        <v>Decreasing</v>
      </c>
      <c r="E115" s="283" t="s">
        <v>9122</v>
      </c>
      <c r="F115" s="283" t="s">
        <v>9122</v>
      </c>
      <c r="G115" s="283" t="s">
        <v>9122</v>
      </c>
      <c r="H115" s="283" t="s">
        <v>9122</v>
      </c>
      <c r="I115" s="283" t="s">
        <v>9122</v>
      </c>
      <c r="J115" s="283" t="s">
        <v>9122</v>
      </c>
      <c r="K115" s="283" t="s">
        <v>9122</v>
      </c>
      <c r="L115" s="283" t="s">
        <v>9122</v>
      </c>
      <c r="M115" s="283" t="s">
        <v>9122</v>
      </c>
      <c r="N115" s="283" t="s">
        <v>9122</v>
      </c>
      <c r="O115" s="283" t="s">
        <v>9122</v>
      </c>
      <c r="P115" s="283" t="s">
        <v>9122</v>
      </c>
      <c r="Q115" s="283" t="s">
        <v>9122</v>
      </c>
      <c r="R115" s="283" t="s">
        <v>9122</v>
      </c>
      <c r="S115" s="283" t="s">
        <v>9122</v>
      </c>
      <c r="T115" s="283" t="s">
        <v>9122</v>
      </c>
      <c r="U115" s="283" t="s">
        <v>9122</v>
      </c>
      <c r="V115" s="283" t="s">
        <v>9122</v>
      </c>
      <c r="W115" s="283" t="s">
        <v>9122</v>
      </c>
      <c r="X115" s="283" t="s">
        <v>9122</v>
      </c>
      <c r="Y115" s="283" t="s">
        <v>9122</v>
      </c>
      <c r="Z115" s="283" t="s">
        <v>9122</v>
      </c>
      <c r="AA115" s="283" t="s">
        <v>9122</v>
      </c>
      <c r="AB115" s="283" t="s">
        <v>9122</v>
      </c>
      <c r="AC115" s="283" t="s">
        <v>9122</v>
      </c>
      <c r="AD115" s="283" t="s">
        <v>9122</v>
      </c>
      <c r="AE115" s="283" t="s">
        <v>9122</v>
      </c>
      <c r="AF115" s="283" t="s">
        <v>9122</v>
      </c>
      <c r="AG115" s="283" t="s">
        <v>9122</v>
      </c>
      <c r="AH115" s="283" t="s">
        <v>9122</v>
      </c>
      <c r="AI115" s="283" t="s">
        <v>9122</v>
      </c>
      <c r="AJ115" s="283" t="s">
        <v>9122</v>
      </c>
      <c r="AK115" s="283" t="s">
        <v>9122</v>
      </c>
      <c r="AL115" s="283" t="s">
        <v>9122</v>
      </c>
      <c r="AM115" s="283" t="s">
        <v>9122</v>
      </c>
      <c r="AN115" s="283" t="s">
        <v>9122</v>
      </c>
      <c r="AO115" s="283" t="s">
        <v>9122</v>
      </c>
      <c r="AP115" s="283" t="s">
        <v>9122</v>
      </c>
      <c r="AQ115" s="283">
        <v>1.4</v>
      </c>
      <c r="AR115" s="283">
        <v>1.2</v>
      </c>
      <c r="AS115" s="283">
        <v>1.2</v>
      </c>
      <c r="AT115" s="283">
        <v>1.2</v>
      </c>
      <c r="AU115" s="283">
        <v>2.2999999999999998</v>
      </c>
      <c r="AV115" s="283">
        <v>2.2999999999999998</v>
      </c>
      <c r="AW115" s="283">
        <v>2.4</v>
      </c>
      <c r="AX115" s="283">
        <v>2.4</v>
      </c>
      <c r="AY115" s="283">
        <v>2.4</v>
      </c>
      <c r="AZ115" s="283">
        <v>1.9</v>
      </c>
      <c r="BA115" s="283">
        <v>1.9</v>
      </c>
      <c r="BB115" s="283">
        <v>1.9</v>
      </c>
      <c r="BC115" s="283">
        <v>1.9</v>
      </c>
      <c r="BD115" s="283">
        <f>_xlfn.IFNA(VLOOKUP(C115,'INFORM Severity - hidden'!$C$5:$G$300,5,FALSE),"-")</f>
        <v>1.9</v>
      </c>
    </row>
    <row r="116" spans="1:56" x14ac:dyDescent="0.25">
      <c r="A116" t="s">
        <v>3395</v>
      </c>
      <c r="B116" t="s">
        <v>6084</v>
      </c>
      <c r="C116" t="s">
        <v>6085</v>
      </c>
      <c r="D116" s="283" t="str">
        <f t="shared" si="1"/>
        <v>Increasing</v>
      </c>
      <c r="E116" s="283" t="s">
        <v>9122</v>
      </c>
      <c r="F116" s="283">
        <v>2.8</v>
      </c>
      <c r="G116" s="283">
        <v>2.8</v>
      </c>
      <c r="H116" s="283">
        <v>2.9</v>
      </c>
      <c r="I116" s="283">
        <v>2.9</v>
      </c>
      <c r="J116" s="283" t="s">
        <v>9122</v>
      </c>
      <c r="K116" s="283" t="s">
        <v>9122</v>
      </c>
      <c r="L116" s="283" t="s">
        <v>9122</v>
      </c>
      <c r="M116" s="283" t="s">
        <v>9122</v>
      </c>
      <c r="N116" s="283" t="s">
        <v>9122</v>
      </c>
      <c r="O116" s="283" t="s">
        <v>9122</v>
      </c>
      <c r="P116" s="283" t="s">
        <v>9122</v>
      </c>
      <c r="Q116" s="283" t="s">
        <v>9122</v>
      </c>
      <c r="R116" s="283" t="s">
        <v>9122</v>
      </c>
      <c r="S116" s="283" t="s">
        <v>9122</v>
      </c>
      <c r="T116" s="283" t="s">
        <v>9122</v>
      </c>
      <c r="U116" s="283" t="s">
        <v>9122</v>
      </c>
      <c r="V116" s="283" t="s">
        <v>9122</v>
      </c>
      <c r="W116" s="283" t="s">
        <v>9122</v>
      </c>
      <c r="X116" s="283" t="s">
        <v>9122</v>
      </c>
      <c r="Y116" s="283" t="s">
        <v>9122</v>
      </c>
      <c r="Z116" s="283" t="s">
        <v>9122</v>
      </c>
      <c r="AA116" s="283" t="s">
        <v>9122</v>
      </c>
      <c r="AB116" s="283" t="s">
        <v>9122</v>
      </c>
      <c r="AC116" s="283" t="s">
        <v>9122</v>
      </c>
      <c r="AD116" s="283" t="s">
        <v>9122</v>
      </c>
      <c r="AE116" s="283" t="s">
        <v>9122</v>
      </c>
      <c r="AF116" s="283" t="s">
        <v>9122</v>
      </c>
      <c r="AG116" s="283" t="s">
        <v>9122</v>
      </c>
      <c r="AH116" s="283" t="s">
        <v>9122</v>
      </c>
      <c r="AI116" s="283" t="s">
        <v>9122</v>
      </c>
      <c r="AJ116" s="283" t="s">
        <v>9122</v>
      </c>
      <c r="AK116" s="283" t="s">
        <v>9122</v>
      </c>
      <c r="AL116" s="283" t="s">
        <v>9122</v>
      </c>
      <c r="AM116" s="283" t="s">
        <v>9122</v>
      </c>
      <c r="AN116" s="283" t="s">
        <v>9122</v>
      </c>
      <c r="AO116" s="283">
        <v>2.7</v>
      </c>
      <c r="AP116" s="283">
        <v>3</v>
      </c>
      <c r="AQ116" s="283">
        <v>3</v>
      </c>
      <c r="AR116" s="283">
        <v>3</v>
      </c>
      <c r="AS116" s="283">
        <v>3</v>
      </c>
      <c r="AT116" s="283">
        <v>3</v>
      </c>
      <c r="AU116" s="283">
        <v>2.9</v>
      </c>
      <c r="AV116" s="283">
        <v>2.9</v>
      </c>
      <c r="AW116" s="283">
        <v>2.5</v>
      </c>
      <c r="AX116" s="283">
        <v>2.5</v>
      </c>
      <c r="AY116" s="283">
        <v>2.9</v>
      </c>
      <c r="AZ116" s="283">
        <v>2.9</v>
      </c>
      <c r="BA116" s="283" t="s">
        <v>9122</v>
      </c>
      <c r="BB116" s="283">
        <v>2.9</v>
      </c>
      <c r="BC116" s="283">
        <v>3</v>
      </c>
      <c r="BD116" s="283">
        <f>_xlfn.IFNA(VLOOKUP(C116,'INFORM Severity - hidden'!$C$5:$G$300,5,FALSE),"-")</f>
        <v>3</v>
      </c>
    </row>
    <row r="117" spans="1:56" x14ac:dyDescent="0.25">
      <c r="A117" t="s">
        <v>3395</v>
      </c>
      <c r="B117" t="s">
        <v>3393</v>
      </c>
      <c r="C117" t="s">
        <v>3394</v>
      </c>
      <c r="D117" s="283" t="str">
        <f t="shared" si="1"/>
        <v>Decreasing</v>
      </c>
      <c r="E117" s="283" t="s">
        <v>9122</v>
      </c>
      <c r="F117" s="283">
        <v>3</v>
      </c>
      <c r="G117" s="283">
        <v>3</v>
      </c>
      <c r="H117" s="283">
        <v>2.9</v>
      </c>
      <c r="I117" s="283">
        <v>2.9</v>
      </c>
      <c r="J117" s="283">
        <v>2.9</v>
      </c>
      <c r="K117" s="283">
        <v>2.8</v>
      </c>
      <c r="L117" s="283">
        <v>2.8</v>
      </c>
      <c r="M117" s="283">
        <v>2.6</v>
      </c>
      <c r="N117" s="283">
        <v>2.4</v>
      </c>
      <c r="O117" s="283">
        <v>2.4</v>
      </c>
      <c r="P117" s="283">
        <v>2.4</v>
      </c>
      <c r="Q117" s="283">
        <v>2.7</v>
      </c>
      <c r="R117" s="283">
        <v>2.7</v>
      </c>
      <c r="S117" s="283">
        <v>2.7</v>
      </c>
      <c r="T117" s="283">
        <v>2.7</v>
      </c>
      <c r="U117" s="283">
        <v>2.6</v>
      </c>
      <c r="V117" s="283">
        <v>2.6</v>
      </c>
      <c r="W117" s="283">
        <v>2.6</v>
      </c>
      <c r="X117" s="283">
        <v>2.6</v>
      </c>
      <c r="Y117" s="283">
        <v>2.6</v>
      </c>
      <c r="Z117" s="283">
        <v>2.5</v>
      </c>
      <c r="AA117" s="283">
        <v>2.5</v>
      </c>
      <c r="AB117" s="283">
        <v>2.5</v>
      </c>
      <c r="AC117" s="283">
        <v>3</v>
      </c>
      <c r="AD117" s="283">
        <v>3</v>
      </c>
      <c r="AE117" s="283">
        <v>3</v>
      </c>
      <c r="AF117" s="283">
        <v>3</v>
      </c>
      <c r="AG117" s="283">
        <v>3.1</v>
      </c>
      <c r="AH117" s="283">
        <v>3.1</v>
      </c>
      <c r="AI117" s="283">
        <v>2.8</v>
      </c>
      <c r="AJ117" s="283">
        <v>2.8</v>
      </c>
      <c r="AK117" s="283">
        <v>2.8</v>
      </c>
      <c r="AL117" s="283">
        <v>2.8</v>
      </c>
      <c r="AM117" s="283">
        <v>2.9</v>
      </c>
      <c r="AN117" s="283">
        <v>2.8</v>
      </c>
      <c r="AO117" s="283">
        <v>2.9</v>
      </c>
      <c r="AP117" s="283">
        <v>3</v>
      </c>
      <c r="AQ117" s="283">
        <v>3</v>
      </c>
      <c r="AR117" s="283">
        <v>2.9</v>
      </c>
      <c r="AS117" s="283">
        <v>2.9</v>
      </c>
      <c r="AT117" s="283">
        <v>2.9</v>
      </c>
      <c r="AU117" s="283">
        <v>2.5</v>
      </c>
      <c r="AV117" s="283">
        <v>2.6</v>
      </c>
      <c r="AW117" s="283">
        <v>2.2000000000000002</v>
      </c>
      <c r="AX117" s="283">
        <v>2.2000000000000002</v>
      </c>
      <c r="AY117" s="283">
        <v>2.7</v>
      </c>
      <c r="AZ117" s="283">
        <v>3</v>
      </c>
      <c r="BA117" s="283">
        <v>2.7</v>
      </c>
      <c r="BB117" s="283">
        <v>2.7</v>
      </c>
      <c r="BC117" s="283">
        <v>2.7</v>
      </c>
      <c r="BD117" s="283">
        <f>_xlfn.IFNA(VLOOKUP(C117,'INFORM Severity - hidden'!$C$5:$G$300,5,FALSE),"-")</f>
        <v>2.7</v>
      </c>
    </row>
    <row r="118" spans="1:56" x14ac:dyDescent="0.25">
      <c r="C118" t="s">
        <v>9173</v>
      </c>
      <c r="D118" s="283" t="str">
        <f t="shared" si="1"/>
        <v>-</v>
      </c>
      <c r="E118" s="283" t="s">
        <v>9122</v>
      </c>
      <c r="F118" s="283">
        <v>1.7</v>
      </c>
      <c r="G118" s="283">
        <v>1.8</v>
      </c>
      <c r="H118" s="283">
        <v>2.2999999999999998</v>
      </c>
      <c r="I118" s="283">
        <v>2.4</v>
      </c>
      <c r="J118" s="283" t="s">
        <v>9122</v>
      </c>
      <c r="K118" s="283" t="s">
        <v>9122</v>
      </c>
      <c r="L118" s="283" t="s">
        <v>9122</v>
      </c>
      <c r="M118" s="283" t="s">
        <v>9122</v>
      </c>
      <c r="N118" s="283" t="s">
        <v>9122</v>
      </c>
      <c r="O118" s="283" t="s">
        <v>9122</v>
      </c>
      <c r="P118" s="283" t="s">
        <v>9122</v>
      </c>
      <c r="Q118" s="283" t="s">
        <v>9122</v>
      </c>
      <c r="R118" s="283" t="s">
        <v>9122</v>
      </c>
      <c r="S118" s="283" t="s">
        <v>9122</v>
      </c>
      <c r="T118" s="283" t="s">
        <v>9122</v>
      </c>
      <c r="U118" s="283" t="s">
        <v>9122</v>
      </c>
      <c r="V118" s="283" t="s">
        <v>9122</v>
      </c>
      <c r="W118" s="283" t="s">
        <v>9122</v>
      </c>
      <c r="X118" s="283" t="s">
        <v>9122</v>
      </c>
      <c r="Y118" s="283" t="s">
        <v>9122</v>
      </c>
      <c r="Z118" s="283" t="s">
        <v>9122</v>
      </c>
      <c r="AA118" s="283" t="s">
        <v>9122</v>
      </c>
      <c r="AB118" s="283" t="s">
        <v>9122</v>
      </c>
      <c r="AC118" s="283" t="s">
        <v>9122</v>
      </c>
      <c r="AD118" s="283" t="s">
        <v>9122</v>
      </c>
      <c r="AE118" s="283" t="s">
        <v>9122</v>
      </c>
      <c r="AF118" s="283" t="s">
        <v>9122</v>
      </c>
      <c r="AG118" s="283" t="s">
        <v>9122</v>
      </c>
      <c r="AH118" s="283" t="s">
        <v>9122</v>
      </c>
      <c r="AI118" s="283" t="s">
        <v>9122</v>
      </c>
      <c r="AJ118" s="283" t="s">
        <v>9122</v>
      </c>
      <c r="AK118" s="283" t="s">
        <v>9122</v>
      </c>
      <c r="AL118" s="283" t="s">
        <v>9122</v>
      </c>
      <c r="AM118" s="283" t="s">
        <v>9122</v>
      </c>
      <c r="AN118" s="283" t="s">
        <v>9122</v>
      </c>
      <c r="AO118" s="283" t="s">
        <v>9122</v>
      </c>
      <c r="AP118" s="283" t="s">
        <v>9122</v>
      </c>
      <c r="AQ118" s="283" t="s">
        <v>9122</v>
      </c>
      <c r="AR118" s="283" t="s">
        <v>9122</v>
      </c>
      <c r="AS118" s="283" t="s">
        <v>9122</v>
      </c>
      <c r="AT118" s="283" t="s">
        <v>9122</v>
      </c>
      <c r="AU118" s="283" t="s">
        <v>9122</v>
      </c>
      <c r="AV118" s="283" t="s">
        <v>9122</v>
      </c>
      <c r="AW118" s="283" t="s">
        <v>9122</v>
      </c>
      <c r="AX118" s="283" t="s">
        <v>9122</v>
      </c>
      <c r="AY118" s="283" t="s">
        <v>9122</v>
      </c>
      <c r="AZ118" s="283" t="s">
        <v>9122</v>
      </c>
      <c r="BA118" s="283" t="s">
        <v>9122</v>
      </c>
      <c r="BB118" s="283" t="s">
        <v>9122</v>
      </c>
      <c r="BC118" s="283" t="s">
        <v>9122</v>
      </c>
      <c r="BD118" s="283" t="str">
        <f>_xlfn.IFNA(VLOOKUP(C118,'INFORM Severity - hidden'!$C$5:$G$300,5,FALSE),"-")</f>
        <v>-</v>
      </c>
    </row>
    <row r="119" spans="1:56" x14ac:dyDescent="0.25">
      <c r="C119" t="s">
        <v>9174</v>
      </c>
      <c r="D119" s="283" t="str">
        <f t="shared" si="1"/>
        <v>-</v>
      </c>
      <c r="E119" s="283" t="s">
        <v>9122</v>
      </c>
      <c r="F119" s="283" t="s">
        <v>9122</v>
      </c>
      <c r="G119" s="283" t="s">
        <v>9122</v>
      </c>
      <c r="H119" s="283" t="s">
        <v>9122</v>
      </c>
      <c r="I119" s="283" t="s">
        <v>9122</v>
      </c>
      <c r="J119" s="283" t="s">
        <v>9122</v>
      </c>
      <c r="K119" s="283" t="s">
        <v>9122</v>
      </c>
      <c r="L119" s="283" t="s">
        <v>9122</v>
      </c>
      <c r="M119" s="283" t="s">
        <v>9122</v>
      </c>
      <c r="N119" s="283" t="s">
        <v>9122</v>
      </c>
      <c r="O119" s="283" t="s">
        <v>9122</v>
      </c>
      <c r="P119" s="283" t="s">
        <v>9122</v>
      </c>
      <c r="Q119" s="283" t="s">
        <v>9122</v>
      </c>
      <c r="R119" s="283">
        <v>1.2</v>
      </c>
      <c r="S119" s="283">
        <v>1.3</v>
      </c>
      <c r="T119" s="283">
        <v>1.3</v>
      </c>
      <c r="U119" s="283">
        <v>1.3</v>
      </c>
      <c r="V119" s="283">
        <v>1.3</v>
      </c>
      <c r="W119" s="283">
        <v>1.3</v>
      </c>
      <c r="X119" s="283">
        <v>1.3</v>
      </c>
      <c r="Y119" s="283">
        <v>1.3</v>
      </c>
      <c r="Z119" s="283">
        <v>1.3</v>
      </c>
      <c r="AA119" s="283">
        <v>1.1000000000000001</v>
      </c>
      <c r="AB119" s="283">
        <v>1.1000000000000001</v>
      </c>
      <c r="AC119" s="283" t="s">
        <v>9122</v>
      </c>
      <c r="AD119" s="283" t="s">
        <v>9122</v>
      </c>
      <c r="AE119" s="283" t="s">
        <v>9122</v>
      </c>
      <c r="AF119" s="283" t="s">
        <v>9122</v>
      </c>
      <c r="AG119" s="283" t="s">
        <v>9122</v>
      </c>
      <c r="AH119" s="283" t="s">
        <v>9122</v>
      </c>
      <c r="AI119" s="283" t="s">
        <v>9122</v>
      </c>
      <c r="AJ119" s="283" t="s">
        <v>9122</v>
      </c>
      <c r="AK119" s="283" t="s">
        <v>9122</v>
      </c>
      <c r="AL119" s="283" t="s">
        <v>9122</v>
      </c>
      <c r="AM119" s="283" t="s">
        <v>9122</v>
      </c>
      <c r="AN119" s="283" t="s">
        <v>9122</v>
      </c>
      <c r="AO119" s="283" t="s">
        <v>9122</v>
      </c>
      <c r="AP119" s="283" t="s">
        <v>9122</v>
      </c>
      <c r="AQ119" s="283" t="s">
        <v>9122</v>
      </c>
      <c r="AR119" s="283" t="s">
        <v>9122</v>
      </c>
      <c r="AS119" s="283" t="s">
        <v>9122</v>
      </c>
      <c r="AT119" s="283" t="s">
        <v>9122</v>
      </c>
      <c r="AU119" s="283" t="s">
        <v>9122</v>
      </c>
      <c r="AV119" s="283" t="s">
        <v>9122</v>
      </c>
      <c r="AW119" s="283" t="s">
        <v>9122</v>
      </c>
      <c r="AX119" s="283" t="s">
        <v>9122</v>
      </c>
      <c r="AY119" s="283" t="s">
        <v>9122</v>
      </c>
      <c r="AZ119" s="283" t="s">
        <v>9122</v>
      </c>
      <c r="BA119" s="283" t="s">
        <v>9122</v>
      </c>
      <c r="BB119" s="283" t="s">
        <v>9122</v>
      </c>
      <c r="BC119" s="283" t="s">
        <v>9122</v>
      </c>
      <c r="BD119" s="283" t="str">
        <f>_xlfn.IFNA(VLOOKUP(C119,'INFORM Severity - hidden'!$C$5:$G$300,5,FALSE),"-")</f>
        <v>-</v>
      </c>
    </row>
    <row r="120" spans="1:56" x14ac:dyDescent="0.25">
      <c r="C120" t="s">
        <v>9175</v>
      </c>
      <c r="D120" s="283" t="str">
        <f t="shared" si="1"/>
        <v>-</v>
      </c>
      <c r="E120" s="283" t="s">
        <v>9122</v>
      </c>
      <c r="F120" s="283" t="s">
        <v>9122</v>
      </c>
      <c r="G120" s="283" t="s">
        <v>9122</v>
      </c>
      <c r="H120" s="283" t="s">
        <v>9122</v>
      </c>
      <c r="I120" s="283" t="s">
        <v>9122</v>
      </c>
      <c r="J120" s="283" t="s">
        <v>9122</v>
      </c>
      <c r="K120" s="283" t="s">
        <v>9122</v>
      </c>
      <c r="L120" s="283" t="s">
        <v>9122</v>
      </c>
      <c r="M120" s="283" t="s">
        <v>9122</v>
      </c>
      <c r="N120" s="283" t="s">
        <v>9122</v>
      </c>
      <c r="O120" s="283" t="s">
        <v>9122</v>
      </c>
      <c r="P120" s="283" t="s">
        <v>9122</v>
      </c>
      <c r="Q120" s="283" t="s">
        <v>9122</v>
      </c>
      <c r="R120" s="283">
        <v>2.5</v>
      </c>
      <c r="S120" s="283">
        <v>2.5</v>
      </c>
      <c r="T120" s="283">
        <v>2.5</v>
      </c>
      <c r="U120" s="283">
        <v>2.5</v>
      </c>
      <c r="V120" s="283">
        <v>2.6</v>
      </c>
      <c r="W120" s="283">
        <v>2.6</v>
      </c>
      <c r="X120" s="283">
        <v>2.6</v>
      </c>
      <c r="Y120" s="283">
        <v>2.6</v>
      </c>
      <c r="Z120" s="283">
        <v>2.6</v>
      </c>
      <c r="AA120" s="283">
        <v>2.5</v>
      </c>
      <c r="AB120" s="283">
        <v>2.5</v>
      </c>
      <c r="AC120" s="283" t="s">
        <v>9122</v>
      </c>
      <c r="AD120" s="283" t="s">
        <v>9122</v>
      </c>
      <c r="AE120" s="283" t="s">
        <v>9122</v>
      </c>
      <c r="AF120" s="283" t="s">
        <v>9122</v>
      </c>
      <c r="AG120" s="283" t="s">
        <v>9122</v>
      </c>
      <c r="AH120" s="283" t="s">
        <v>9122</v>
      </c>
      <c r="AI120" s="283" t="s">
        <v>9122</v>
      </c>
      <c r="AJ120" s="283" t="s">
        <v>9122</v>
      </c>
      <c r="AK120" s="283" t="s">
        <v>9122</v>
      </c>
      <c r="AL120" s="283" t="s">
        <v>9122</v>
      </c>
      <c r="AM120" s="283" t="s">
        <v>9122</v>
      </c>
      <c r="AN120" s="283" t="s">
        <v>9122</v>
      </c>
      <c r="AO120" s="283" t="s">
        <v>9122</v>
      </c>
      <c r="AP120" s="283" t="s">
        <v>9122</v>
      </c>
      <c r="AQ120" s="283" t="s">
        <v>9122</v>
      </c>
      <c r="AR120" s="283" t="s">
        <v>9122</v>
      </c>
      <c r="AS120" s="283" t="s">
        <v>9122</v>
      </c>
      <c r="AT120" s="283" t="s">
        <v>9122</v>
      </c>
      <c r="AU120" s="283" t="s">
        <v>9122</v>
      </c>
      <c r="AV120" s="283" t="s">
        <v>9122</v>
      </c>
      <c r="AW120" s="283" t="s">
        <v>9122</v>
      </c>
      <c r="AX120" s="283" t="s">
        <v>9122</v>
      </c>
      <c r="AY120" s="283" t="s">
        <v>9122</v>
      </c>
      <c r="AZ120" s="283" t="s">
        <v>9122</v>
      </c>
      <c r="BA120" s="283" t="s">
        <v>9122</v>
      </c>
      <c r="BB120" s="283" t="s">
        <v>9122</v>
      </c>
      <c r="BC120" s="283" t="s">
        <v>9122</v>
      </c>
      <c r="BD120" s="283" t="str">
        <f>_xlfn.IFNA(VLOOKUP(C120,'INFORM Severity - hidden'!$C$5:$G$300,5,FALSE),"-")</f>
        <v>-</v>
      </c>
    </row>
    <row r="121" spans="1:56" x14ac:dyDescent="0.25">
      <c r="C121" t="s">
        <v>9176</v>
      </c>
      <c r="D121" s="283" t="str">
        <f t="shared" si="1"/>
        <v>-</v>
      </c>
      <c r="E121" s="283" t="s">
        <v>9122</v>
      </c>
      <c r="F121" s="283" t="s">
        <v>9122</v>
      </c>
      <c r="G121" s="283" t="s">
        <v>9122</v>
      </c>
      <c r="H121" s="283" t="s">
        <v>9122</v>
      </c>
      <c r="I121" s="283" t="s">
        <v>9122</v>
      </c>
      <c r="J121" s="283" t="s">
        <v>9122</v>
      </c>
      <c r="K121" s="283" t="s">
        <v>9122</v>
      </c>
      <c r="L121" s="283" t="s">
        <v>9122</v>
      </c>
      <c r="M121" s="283" t="s">
        <v>9122</v>
      </c>
      <c r="N121" s="283" t="s">
        <v>9122</v>
      </c>
      <c r="O121" s="283" t="s">
        <v>9122</v>
      </c>
      <c r="P121" s="283" t="s">
        <v>9122</v>
      </c>
      <c r="Q121" s="283" t="s">
        <v>9122</v>
      </c>
      <c r="R121" s="283" t="s">
        <v>9122</v>
      </c>
      <c r="S121" s="283" t="s">
        <v>9122</v>
      </c>
      <c r="T121" s="283" t="s">
        <v>9122</v>
      </c>
      <c r="U121" s="283" t="s">
        <v>9122</v>
      </c>
      <c r="V121" s="283" t="s">
        <v>9122</v>
      </c>
      <c r="W121" s="283" t="s">
        <v>9122</v>
      </c>
      <c r="X121" s="283" t="s">
        <v>9122</v>
      </c>
      <c r="Y121" s="283" t="s">
        <v>9122</v>
      </c>
      <c r="Z121" s="283" t="s">
        <v>9122</v>
      </c>
      <c r="AA121" s="283" t="s">
        <v>9122</v>
      </c>
      <c r="AB121" s="283" t="s">
        <v>9122</v>
      </c>
      <c r="AC121" s="283" t="s">
        <v>9122</v>
      </c>
      <c r="AD121" s="283" t="s">
        <v>9122</v>
      </c>
      <c r="AE121" s="283" t="s">
        <v>9122</v>
      </c>
      <c r="AF121" s="283" t="s">
        <v>9122</v>
      </c>
      <c r="AG121" s="283" t="s">
        <v>9122</v>
      </c>
      <c r="AH121" s="283" t="s">
        <v>9122</v>
      </c>
      <c r="AI121" s="283" t="s">
        <v>9122</v>
      </c>
      <c r="AJ121" s="283" t="s">
        <v>9122</v>
      </c>
      <c r="AK121" s="283" t="s">
        <v>9122</v>
      </c>
      <c r="AL121" s="283" t="s">
        <v>9122</v>
      </c>
      <c r="AM121" s="283" t="s">
        <v>9122</v>
      </c>
      <c r="AN121" s="283" t="s">
        <v>9122</v>
      </c>
      <c r="AO121" s="283">
        <v>1.7</v>
      </c>
      <c r="AP121" s="283">
        <v>2.1</v>
      </c>
      <c r="AQ121" s="283">
        <v>1.9</v>
      </c>
      <c r="AR121" s="283">
        <v>1.8</v>
      </c>
      <c r="AS121" s="283">
        <v>1.8</v>
      </c>
      <c r="AT121" s="283">
        <v>1.8</v>
      </c>
      <c r="AU121" s="283">
        <v>1.8</v>
      </c>
      <c r="AV121" s="283">
        <v>2.2000000000000002</v>
      </c>
      <c r="AW121" s="283">
        <v>2.2999999999999998</v>
      </c>
      <c r="AX121" s="283">
        <v>2.2999999999999998</v>
      </c>
      <c r="AY121" s="283">
        <v>2.2999999999999998</v>
      </c>
      <c r="AZ121" s="283">
        <v>2.2999999999999998</v>
      </c>
      <c r="BA121" s="283" t="s">
        <v>9122</v>
      </c>
      <c r="BB121" s="283" t="s">
        <v>9122</v>
      </c>
      <c r="BC121" s="283" t="s">
        <v>9122</v>
      </c>
      <c r="BD121" s="283" t="str">
        <f>_xlfn.IFNA(VLOOKUP(C121,'INFORM Severity - hidden'!$C$5:$G$300,5,FALSE),"-")</f>
        <v>-</v>
      </c>
    </row>
    <row r="122" spans="1:56" x14ac:dyDescent="0.25">
      <c r="A122" t="s">
        <v>3395</v>
      </c>
      <c r="B122" t="s">
        <v>4502</v>
      </c>
      <c r="C122" t="s">
        <v>4503</v>
      </c>
      <c r="D122" s="283" t="str">
        <f t="shared" si="1"/>
        <v>-</v>
      </c>
      <c r="E122" s="283" t="s">
        <v>9122</v>
      </c>
      <c r="F122" s="283" t="s">
        <v>9122</v>
      </c>
      <c r="G122" s="283" t="s">
        <v>9122</v>
      </c>
      <c r="H122" s="283" t="s">
        <v>9122</v>
      </c>
      <c r="I122" s="283" t="s">
        <v>9122</v>
      </c>
      <c r="J122" s="283" t="s">
        <v>9122</v>
      </c>
      <c r="K122" s="283" t="s">
        <v>9122</v>
      </c>
      <c r="L122" s="283" t="s">
        <v>9122</v>
      </c>
      <c r="M122" s="283" t="s">
        <v>9122</v>
      </c>
      <c r="N122" s="283" t="s">
        <v>9122</v>
      </c>
      <c r="O122" s="283" t="s">
        <v>9122</v>
      </c>
      <c r="P122" s="283" t="s">
        <v>9122</v>
      </c>
      <c r="Q122" s="283" t="s">
        <v>9122</v>
      </c>
      <c r="R122" s="283" t="s">
        <v>9122</v>
      </c>
      <c r="S122" s="283" t="s">
        <v>9122</v>
      </c>
      <c r="T122" s="283" t="s">
        <v>9122</v>
      </c>
      <c r="U122" s="283" t="s">
        <v>9122</v>
      </c>
      <c r="V122" s="283" t="s">
        <v>9122</v>
      </c>
      <c r="W122" s="283" t="s">
        <v>9122</v>
      </c>
      <c r="X122" s="283" t="s">
        <v>9122</v>
      </c>
      <c r="Y122" s="283" t="s">
        <v>9122</v>
      </c>
      <c r="Z122" s="283" t="s">
        <v>9122</v>
      </c>
      <c r="AA122" s="283" t="s">
        <v>9122</v>
      </c>
      <c r="AB122" s="283" t="s">
        <v>9122</v>
      </c>
      <c r="AC122" s="283" t="s">
        <v>9122</v>
      </c>
      <c r="AD122" s="283" t="s">
        <v>9122</v>
      </c>
      <c r="AE122" s="283" t="s">
        <v>9122</v>
      </c>
      <c r="AF122" s="283" t="s">
        <v>9122</v>
      </c>
      <c r="AG122" s="283" t="s">
        <v>9122</v>
      </c>
      <c r="AH122" s="283" t="s">
        <v>9122</v>
      </c>
      <c r="AI122" s="283" t="s">
        <v>9122</v>
      </c>
      <c r="AJ122" s="283" t="s">
        <v>9122</v>
      </c>
      <c r="AK122" s="283" t="s">
        <v>9122</v>
      </c>
      <c r="AL122" s="283" t="s">
        <v>9122</v>
      </c>
      <c r="AM122" s="283" t="s">
        <v>9122</v>
      </c>
      <c r="AN122" s="283" t="s">
        <v>9122</v>
      </c>
      <c r="AO122" s="283" t="s">
        <v>9122</v>
      </c>
      <c r="AP122" s="283" t="s">
        <v>9122</v>
      </c>
      <c r="AQ122" s="283" t="s">
        <v>9122</v>
      </c>
      <c r="AR122" s="283" t="s">
        <v>9122</v>
      </c>
      <c r="AS122" s="283" t="s">
        <v>9122</v>
      </c>
      <c r="AT122" s="283" t="s">
        <v>9122</v>
      </c>
      <c r="AU122" s="283" t="s">
        <v>9122</v>
      </c>
      <c r="AV122" s="283" t="s">
        <v>9122</v>
      </c>
      <c r="AW122" s="283" t="s">
        <v>9122</v>
      </c>
      <c r="AX122" s="283" t="s">
        <v>9122</v>
      </c>
      <c r="AY122" s="283" t="s">
        <v>9122</v>
      </c>
      <c r="AZ122" s="283" t="s">
        <v>9122</v>
      </c>
      <c r="BA122" s="283" t="s">
        <v>9122</v>
      </c>
      <c r="BB122" s="283">
        <v>1.9</v>
      </c>
      <c r="BC122" s="283">
        <v>1.9</v>
      </c>
      <c r="BD122" s="283">
        <f>_xlfn.IFNA(VLOOKUP(C122,'INFORM Severity - hidden'!$C$5:$G$300,5,FALSE),"-")</f>
        <v>1.9</v>
      </c>
    </row>
    <row r="123" spans="1:56" x14ac:dyDescent="0.25">
      <c r="A123" t="s">
        <v>3395</v>
      </c>
      <c r="B123" t="s">
        <v>6035</v>
      </c>
      <c r="C123" t="s">
        <v>6036</v>
      </c>
      <c r="D123" s="283" t="str">
        <f t="shared" si="1"/>
        <v>-</v>
      </c>
      <c r="E123" s="283" t="s">
        <v>9122</v>
      </c>
      <c r="F123" s="283" t="s">
        <v>9122</v>
      </c>
      <c r="G123" s="283" t="s">
        <v>9122</v>
      </c>
      <c r="H123" s="283" t="s">
        <v>9122</v>
      </c>
      <c r="I123" s="283" t="s">
        <v>9122</v>
      </c>
      <c r="J123" s="283" t="s">
        <v>9122</v>
      </c>
      <c r="K123" s="283" t="s">
        <v>9122</v>
      </c>
      <c r="L123" s="283" t="s">
        <v>9122</v>
      </c>
      <c r="M123" s="283" t="s">
        <v>9122</v>
      </c>
      <c r="N123" s="283" t="s">
        <v>9122</v>
      </c>
      <c r="O123" s="283" t="s">
        <v>9122</v>
      </c>
      <c r="P123" s="283" t="s">
        <v>9122</v>
      </c>
      <c r="Q123" s="283" t="s">
        <v>9122</v>
      </c>
      <c r="R123" s="283" t="s">
        <v>9122</v>
      </c>
      <c r="S123" s="283" t="s">
        <v>9122</v>
      </c>
      <c r="T123" s="283" t="s">
        <v>9122</v>
      </c>
      <c r="U123" s="283" t="s">
        <v>9122</v>
      </c>
      <c r="V123" s="283" t="s">
        <v>9122</v>
      </c>
      <c r="W123" s="283" t="s">
        <v>9122</v>
      </c>
      <c r="X123" s="283" t="s">
        <v>9122</v>
      </c>
      <c r="Y123" s="283" t="s">
        <v>9122</v>
      </c>
      <c r="Z123" s="283" t="s">
        <v>9122</v>
      </c>
      <c r="AA123" s="283" t="s">
        <v>9122</v>
      </c>
      <c r="AB123" s="283" t="s">
        <v>9122</v>
      </c>
      <c r="AC123" s="283" t="s">
        <v>9122</v>
      </c>
      <c r="AD123" s="283" t="s">
        <v>9122</v>
      </c>
      <c r="AE123" s="283" t="s">
        <v>9122</v>
      </c>
      <c r="AF123" s="283" t="s">
        <v>9122</v>
      </c>
      <c r="AG123" s="283" t="s">
        <v>9122</v>
      </c>
      <c r="AH123" s="283" t="s">
        <v>9122</v>
      </c>
      <c r="AI123" s="283" t="s">
        <v>9122</v>
      </c>
      <c r="AJ123" s="283" t="s">
        <v>9122</v>
      </c>
      <c r="AK123" s="283" t="s">
        <v>9122</v>
      </c>
      <c r="AL123" s="283" t="s">
        <v>9122</v>
      </c>
      <c r="AM123" s="283" t="s">
        <v>9122</v>
      </c>
      <c r="AN123" s="283" t="s">
        <v>9122</v>
      </c>
      <c r="AO123" s="283" t="s">
        <v>9122</v>
      </c>
      <c r="AP123" s="283" t="s">
        <v>9122</v>
      </c>
      <c r="AQ123" s="283" t="s">
        <v>9122</v>
      </c>
      <c r="AR123" s="283" t="s">
        <v>9122</v>
      </c>
      <c r="AS123" s="283" t="s">
        <v>9122</v>
      </c>
      <c r="AT123" s="283" t="s">
        <v>9122</v>
      </c>
      <c r="AU123" s="283" t="s">
        <v>9122</v>
      </c>
      <c r="AV123" s="283" t="s">
        <v>9122</v>
      </c>
      <c r="AW123" s="283" t="s">
        <v>9122</v>
      </c>
      <c r="AX123" s="283" t="s">
        <v>9122</v>
      </c>
      <c r="AY123" s="283" t="s">
        <v>9122</v>
      </c>
      <c r="AZ123" s="283" t="s">
        <v>9122</v>
      </c>
      <c r="BA123" s="283" t="s">
        <v>9122</v>
      </c>
      <c r="BB123" s="283" t="s">
        <v>9122</v>
      </c>
      <c r="BC123" s="283">
        <v>2.1</v>
      </c>
      <c r="BD123" s="283">
        <f>_xlfn.IFNA(VLOOKUP(C123,'INFORM Severity - hidden'!$C$5:$G$300,5,FALSE),"-")</f>
        <v>2.1</v>
      </c>
    </row>
    <row r="124" spans="1:56" x14ac:dyDescent="0.25">
      <c r="A124" t="s">
        <v>2947</v>
      </c>
      <c r="B124" t="s">
        <v>2945</v>
      </c>
      <c r="C124" t="s">
        <v>2946</v>
      </c>
      <c r="D124" s="283" t="str">
        <f t="shared" si="1"/>
        <v>Stable</v>
      </c>
      <c r="E124" s="283" t="s">
        <v>9122</v>
      </c>
      <c r="F124" s="283" t="s">
        <v>9122</v>
      </c>
      <c r="G124" s="283" t="s">
        <v>9122</v>
      </c>
      <c r="H124" s="283" t="s">
        <v>9122</v>
      </c>
      <c r="I124" s="283" t="s">
        <v>9122</v>
      </c>
      <c r="J124" s="283" t="s">
        <v>9122</v>
      </c>
      <c r="K124" s="283" t="s">
        <v>9122</v>
      </c>
      <c r="L124" s="283" t="s">
        <v>9122</v>
      </c>
      <c r="M124" s="283" t="s">
        <v>9122</v>
      </c>
      <c r="N124" s="283" t="s">
        <v>9122</v>
      </c>
      <c r="O124" s="283" t="s">
        <v>9122</v>
      </c>
      <c r="P124" s="283" t="s">
        <v>9122</v>
      </c>
      <c r="Q124" s="283" t="s">
        <v>9122</v>
      </c>
      <c r="R124" s="283" t="s">
        <v>9122</v>
      </c>
      <c r="S124" s="283" t="s">
        <v>9122</v>
      </c>
      <c r="T124" s="283" t="s">
        <v>9122</v>
      </c>
      <c r="U124" s="283" t="s">
        <v>9122</v>
      </c>
      <c r="V124" s="283" t="s">
        <v>9122</v>
      </c>
      <c r="W124" s="283" t="s">
        <v>9122</v>
      </c>
      <c r="X124" s="283" t="s">
        <v>9122</v>
      </c>
      <c r="Y124" s="283" t="s">
        <v>9122</v>
      </c>
      <c r="Z124" s="283" t="s">
        <v>9122</v>
      </c>
      <c r="AA124" s="283" t="s">
        <v>9122</v>
      </c>
      <c r="AB124" s="283" t="s">
        <v>9122</v>
      </c>
      <c r="AC124" s="283" t="s">
        <v>9122</v>
      </c>
      <c r="AD124" s="283" t="s">
        <v>9122</v>
      </c>
      <c r="AE124" s="283" t="s">
        <v>9122</v>
      </c>
      <c r="AF124" s="283" t="s">
        <v>9122</v>
      </c>
      <c r="AG124" s="283" t="s">
        <v>9122</v>
      </c>
      <c r="AH124" s="283" t="s">
        <v>9122</v>
      </c>
      <c r="AI124" s="283" t="s">
        <v>9122</v>
      </c>
      <c r="AJ124" s="283" t="s">
        <v>9122</v>
      </c>
      <c r="AK124" s="283" t="s">
        <v>9122</v>
      </c>
      <c r="AL124" s="283" t="s">
        <v>9122</v>
      </c>
      <c r="AM124" s="283" t="s">
        <v>9122</v>
      </c>
      <c r="AN124" s="283" t="s">
        <v>9122</v>
      </c>
      <c r="AO124" s="283" t="s">
        <v>9122</v>
      </c>
      <c r="AP124" s="283" t="s">
        <v>9122</v>
      </c>
      <c r="AQ124" s="283" t="s">
        <v>9122</v>
      </c>
      <c r="AR124" s="283" t="s">
        <v>9122</v>
      </c>
      <c r="AS124" s="283" t="s">
        <v>9122</v>
      </c>
      <c r="AT124" s="283">
        <v>2.8</v>
      </c>
      <c r="AU124" s="283">
        <v>2.8</v>
      </c>
      <c r="AV124" s="283">
        <v>2.8</v>
      </c>
      <c r="AW124" s="283">
        <v>2.8</v>
      </c>
      <c r="AX124" s="283">
        <v>2.8</v>
      </c>
      <c r="AY124" s="283">
        <v>2.8</v>
      </c>
      <c r="AZ124" s="283">
        <v>2.8</v>
      </c>
      <c r="BA124" s="283">
        <v>2.8</v>
      </c>
      <c r="BB124" s="283">
        <v>2.8</v>
      </c>
      <c r="BC124" s="283">
        <v>2.8</v>
      </c>
      <c r="BD124" s="283">
        <f>_xlfn.IFNA(VLOOKUP(C124,'INFORM Severity - hidden'!$C$5:$G$300,5,FALSE),"-")</f>
        <v>2.8</v>
      </c>
    </row>
    <row r="125" spans="1:56" x14ac:dyDescent="0.25">
      <c r="A125" t="s">
        <v>2947</v>
      </c>
      <c r="B125" t="s">
        <v>2957</v>
      </c>
      <c r="C125" t="s">
        <v>2958</v>
      </c>
      <c r="D125" s="283" t="str">
        <f t="shared" si="1"/>
        <v>-</v>
      </c>
      <c r="E125" s="283" t="s">
        <v>9122</v>
      </c>
      <c r="F125" s="283" t="s">
        <v>9122</v>
      </c>
      <c r="G125" s="283" t="s">
        <v>9122</v>
      </c>
      <c r="H125" s="283" t="s">
        <v>9122</v>
      </c>
      <c r="I125" s="283" t="s">
        <v>9122</v>
      </c>
      <c r="J125" s="283" t="s">
        <v>9122</v>
      </c>
      <c r="K125" s="283" t="s">
        <v>9122</v>
      </c>
      <c r="L125" s="283" t="s">
        <v>9122</v>
      </c>
      <c r="M125" s="283" t="s">
        <v>9122</v>
      </c>
      <c r="N125" s="283" t="s">
        <v>9122</v>
      </c>
      <c r="O125" s="283" t="s">
        <v>9122</v>
      </c>
      <c r="P125" s="283" t="s">
        <v>9122</v>
      </c>
      <c r="Q125" s="283" t="s">
        <v>9122</v>
      </c>
      <c r="R125" s="283" t="s">
        <v>9122</v>
      </c>
      <c r="S125" s="283" t="s">
        <v>9122</v>
      </c>
      <c r="T125" s="283" t="s">
        <v>9122</v>
      </c>
      <c r="U125" s="283" t="s">
        <v>9122</v>
      </c>
      <c r="V125" s="283" t="s">
        <v>9122</v>
      </c>
      <c r="W125" s="283" t="s">
        <v>9122</v>
      </c>
      <c r="X125" s="283" t="s">
        <v>9122</v>
      </c>
      <c r="Y125" s="283" t="s">
        <v>9122</v>
      </c>
      <c r="Z125" s="283" t="s">
        <v>9122</v>
      </c>
      <c r="AA125" s="283" t="s">
        <v>9122</v>
      </c>
      <c r="AB125" s="283" t="s">
        <v>9122</v>
      </c>
      <c r="AC125" s="283" t="s">
        <v>9122</v>
      </c>
      <c r="AD125" s="283" t="s">
        <v>9122</v>
      </c>
      <c r="AE125" s="283" t="s">
        <v>9122</v>
      </c>
      <c r="AF125" s="283" t="s">
        <v>9122</v>
      </c>
      <c r="AG125" s="283" t="s">
        <v>9122</v>
      </c>
      <c r="AH125" s="283" t="s">
        <v>9122</v>
      </c>
      <c r="AI125" s="283" t="s">
        <v>9122</v>
      </c>
      <c r="AJ125" s="283" t="s">
        <v>9122</v>
      </c>
      <c r="AK125" s="283" t="s">
        <v>9122</v>
      </c>
      <c r="AL125" s="283" t="s">
        <v>9122</v>
      </c>
      <c r="AM125" s="283" t="s">
        <v>9122</v>
      </c>
      <c r="AN125" s="283" t="s">
        <v>9122</v>
      </c>
      <c r="AO125" s="283" t="s">
        <v>9122</v>
      </c>
      <c r="AP125" s="283" t="s">
        <v>9122</v>
      </c>
      <c r="AQ125" s="283" t="s">
        <v>9122</v>
      </c>
      <c r="AR125" s="283" t="s">
        <v>9122</v>
      </c>
      <c r="AS125" s="283" t="s">
        <v>9122</v>
      </c>
      <c r="AT125" s="283">
        <v>2.5</v>
      </c>
      <c r="AU125" s="283" t="s">
        <v>9122</v>
      </c>
      <c r="AV125" s="283">
        <v>2.5</v>
      </c>
      <c r="AW125" s="283" t="s">
        <v>9122</v>
      </c>
      <c r="AX125" s="283" t="s">
        <v>9122</v>
      </c>
      <c r="AY125" s="283" t="s">
        <v>9122</v>
      </c>
      <c r="AZ125" s="283" t="s">
        <v>9122</v>
      </c>
      <c r="BA125" s="283" t="s">
        <v>9122</v>
      </c>
      <c r="BB125" s="283" t="s">
        <v>9122</v>
      </c>
      <c r="BC125" s="283" t="s">
        <v>9122</v>
      </c>
      <c r="BD125" s="283" t="str">
        <f>_xlfn.IFNA(VLOOKUP(C125,'INFORM Severity - hidden'!$C$5:$G$300,5,FALSE),"-")</f>
        <v>x</v>
      </c>
    </row>
    <row r="126" spans="1:56" x14ac:dyDescent="0.25">
      <c r="A126" t="s">
        <v>2947</v>
      </c>
      <c r="B126" t="s">
        <v>2968</v>
      </c>
      <c r="C126" t="s">
        <v>2969</v>
      </c>
      <c r="D126" s="283" t="str">
        <f t="shared" si="1"/>
        <v>Stable</v>
      </c>
      <c r="E126" s="283" t="s">
        <v>9122</v>
      </c>
      <c r="F126" s="283" t="s">
        <v>9122</v>
      </c>
      <c r="G126" s="283" t="s">
        <v>9122</v>
      </c>
      <c r="H126" s="283" t="s">
        <v>9122</v>
      </c>
      <c r="I126" s="283" t="s">
        <v>9122</v>
      </c>
      <c r="J126" s="283" t="s">
        <v>9122</v>
      </c>
      <c r="K126" s="283" t="s">
        <v>9122</v>
      </c>
      <c r="L126" s="283" t="s">
        <v>9122</v>
      </c>
      <c r="M126" s="283" t="s">
        <v>9122</v>
      </c>
      <c r="N126" s="283" t="s">
        <v>9122</v>
      </c>
      <c r="O126" s="283" t="s">
        <v>9122</v>
      </c>
      <c r="P126" s="283" t="s">
        <v>9122</v>
      </c>
      <c r="Q126" s="283" t="s">
        <v>9122</v>
      </c>
      <c r="R126" s="283" t="s">
        <v>9122</v>
      </c>
      <c r="S126" s="283" t="s">
        <v>9122</v>
      </c>
      <c r="T126" s="283" t="s">
        <v>9122</v>
      </c>
      <c r="U126" s="283" t="s">
        <v>9122</v>
      </c>
      <c r="V126" s="283" t="s">
        <v>9122</v>
      </c>
      <c r="W126" s="283" t="s">
        <v>9122</v>
      </c>
      <c r="X126" s="283" t="s">
        <v>9122</v>
      </c>
      <c r="Y126" s="283" t="s">
        <v>9122</v>
      </c>
      <c r="Z126" s="283" t="s">
        <v>9122</v>
      </c>
      <c r="AA126" s="283" t="s">
        <v>9122</v>
      </c>
      <c r="AB126" s="283" t="s">
        <v>9122</v>
      </c>
      <c r="AC126" s="283" t="s">
        <v>9122</v>
      </c>
      <c r="AD126" s="283" t="s">
        <v>9122</v>
      </c>
      <c r="AE126" s="283" t="s">
        <v>9122</v>
      </c>
      <c r="AF126" s="283" t="s">
        <v>9122</v>
      </c>
      <c r="AG126" s="283" t="s">
        <v>9122</v>
      </c>
      <c r="AH126" s="283" t="s">
        <v>9122</v>
      </c>
      <c r="AI126" s="283" t="s">
        <v>9122</v>
      </c>
      <c r="AJ126" s="283" t="s">
        <v>9122</v>
      </c>
      <c r="AK126" s="283" t="s">
        <v>9122</v>
      </c>
      <c r="AL126" s="283" t="s">
        <v>9122</v>
      </c>
      <c r="AM126" s="283" t="s">
        <v>9122</v>
      </c>
      <c r="AN126" s="283" t="s">
        <v>9122</v>
      </c>
      <c r="AO126" s="283" t="s">
        <v>9122</v>
      </c>
      <c r="AP126" s="283">
        <v>2.4</v>
      </c>
      <c r="AQ126" s="283">
        <v>2.4</v>
      </c>
      <c r="AR126" s="283">
        <v>2.4</v>
      </c>
      <c r="AS126" s="283">
        <v>2.4</v>
      </c>
      <c r="AT126" s="283">
        <v>2.5</v>
      </c>
      <c r="AU126" s="283">
        <v>2.5</v>
      </c>
      <c r="AV126" s="283">
        <v>2.5</v>
      </c>
      <c r="AW126" s="283">
        <v>2.5</v>
      </c>
      <c r="AX126" s="283">
        <v>2.5</v>
      </c>
      <c r="AY126" s="283">
        <v>2.5</v>
      </c>
      <c r="AZ126" s="283">
        <v>2.6</v>
      </c>
      <c r="BA126" s="283">
        <v>2.6</v>
      </c>
      <c r="BB126" s="283">
        <v>2.6</v>
      </c>
      <c r="BC126" s="283">
        <v>2.6</v>
      </c>
      <c r="BD126" s="283">
        <f>_xlfn.IFNA(VLOOKUP(C126,'INFORM Severity - hidden'!$C$5:$G$300,5,FALSE),"-")</f>
        <v>2.6</v>
      </c>
    </row>
    <row r="127" spans="1:56" x14ac:dyDescent="0.25">
      <c r="C127" t="s">
        <v>9177</v>
      </c>
      <c r="D127" s="283" t="str">
        <f t="shared" si="1"/>
        <v>-</v>
      </c>
      <c r="E127" s="283" t="s">
        <v>9122</v>
      </c>
      <c r="F127" s="283" t="s">
        <v>9122</v>
      </c>
      <c r="G127" s="283" t="s">
        <v>9122</v>
      </c>
      <c r="H127" s="283" t="s">
        <v>9122</v>
      </c>
      <c r="I127" s="283" t="s">
        <v>9122</v>
      </c>
      <c r="J127" s="283" t="s">
        <v>9122</v>
      </c>
      <c r="K127" s="283" t="s">
        <v>9122</v>
      </c>
      <c r="L127" s="283" t="s">
        <v>9122</v>
      </c>
      <c r="M127" s="283" t="s">
        <v>9122</v>
      </c>
      <c r="N127" s="283" t="s">
        <v>9122</v>
      </c>
      <c r="O127" s="283" t="s">
        <v>9122</v>
      </c>
      <c r="P127" s="283" t="s">
        <v>9122</v>
      </c>
      <c r="Q127" s="283" t="s">
        <v>9122</v>
      </c>
      <c r="R127" s="283" t="s">
        <v>9122</v>
      </c>
      <c r="S127" s="283" t="s">
        <v>9122</v>
      </c>
      <c r="T127" s="283" t="s">
        <v>9122</v>
      </c>
      <c r="U127" s="283" t="s">
        <v>9122</v>
      </c>
      <c r="V127" s="283" t="s">
        <v>9122</v>
      </c>
      <c r="W127" s="283" t="s">
        <v>9122</v>
      </c>
      <c r="X127" s="283" t="s">
        <v>9122</v>
      </c>
      <c r="Y127" s="283" t="s">
        <v>9122</v>
      </c>
      <c r="Z127" s="283" t="s">
        <v>9122</v>
      </c>
      <c r="AA127" s="283" t="s">
        <v>9122</v>
      </c>
      <c r="AB127" s="283">
        <v>1.7</v>
      </c>
      <c r="AC127" s="283">
        <v>1.7</v>
      </c>
      <c r="AD127" s="283">
        <v>1.7</v>
      </c>
      <c r="AE127" s="283" t="s">
        <v>9122</v>
      </c>
      <c r="AF127" s="283" t="s">
        <v>9122</v>
      </c>
      <c r="AG127" s="283" t="s">
        <v>9122</v>
      </c>
      <c r="AH127" s="283" t="s">
        <v>9122</v>
      </c>
      <c r="AI127" s="283" t="s">
        <v>9122</v>
      </c>
      <c r="AJ127" s="283" t="s">
        <v>9122</v>
      </c>
      <c r="AK127" s="283" t="s">
        <v>9122</v>
      </c>
      <c r="AL127" s="283" t="s">
        <v>9122</v>
      </c>
      <c r="AM127" s="283" t="s">
        <v>9122</v>
      </c>
      <c r="AN127" s="283" t="s">
        <v>9122</v>
      </c>
      <c r="AO127" s="283" t="s">
        <v>9122</v>
      </c>
      <c r="AP127" s="283" t="s">
        <v>9122</v>
      </c>
      <c r="AQ127" s="283" t="s">
        <v>9122</v>
      </c>
      <c r="AR127" s="283" t="s">
        <v>9122</v>
      </c>
      <c r="AS127" s="283" t="s">
        <v>9122</v>
      </c>
      <c r="AT127" s="283" t="s">
        <v>9122</v>
      </c>
      <c r="AU127" s="283" t="s">
        <v>9122</v>
      </c>
      <c r="AV127" s="283" t="s">
        <v>9122</v>
      </c>
      <c r="AW127" s="283" t="s">
        <v>9122</v>
      </c>
      <c r="AX127" s="283" t="s">
        <v>9122</v>
      </c>
      <c r="AY127" s="283" t="s">
        <v>9122</v>
      </c>
      <c r="AZ127" s="283" t="s">
        <v>9122</v>
      </c>
      <c r="BA127" s="283" t="s">
        <v>9122</v>
      </c>
      <c r="BB127" s="283" t="s">
        <v>9122</v>
      </c>
      <c r="BC127" s="283" t="s">
        <v>9122</v>
      </c>
      <c r="BD127" s="283" t="str">
        <f>_xlfn.IFNA(VLOOKUP(C127,'INFORM Severity - hidden'!$C$5:$G$300,5,FALSE),"-")</f>
        <v>-</v>
      </c>
    </row>
    <row r="128" spans="1:56" x14ac:dyDescent="0.25">
      <c r="A128" t="s">
        <v>12</v>
      </c>
      <c r="B128" t="s">
        <v>10</v>
      </c>
      <c r="C128" t="s">
        <v>11</v>
      </c>
      <c r="D128" s="283" t="str">
        <f t="shared" si="1"/>
        <v>Increasing</v>
      </c>
      <c r="E128" s="283">
        <v>3.6</v>
      </c>
      <c r="F128" s="283">
        <v>3.8</v>
      </c>
      <c r="G128" s="283">
        <v>3.8</v>
      </c>
      <c r="H128" s="283">
        <v>3.6</v>
      </c>
      <c r="I128" s="283">
        <v>3.6</v>
      </c>
      <c r="J128" s="283">
        <v>3.6</v>
      </c>
      <c r="K128" s="283">
        <v>3.6</v>
      </c>
      <c r="L128" s="283">
        <v>3.7</v>
      </c>
      <c r="M128" s="283">
        <v>3.7</v>
      </c>
      <c r="N128" s="283">
        <v>3.8</v>
      </c>
      <c r="O128" s="283">
        <v>3.8</v>
      </c>
      <c r="P128" s="283">
        <v>3.8</v>
      </c>
      <c r="Q128" s="283">
        <v>3.8</v>
      </c>
      <c r="R128" s="283">
        <v>3.8</v>
      </c>
      <c r="S128" s="283">
        <v>3.8</v>
      </c>
      <c r="T128" s="283">
        <v>3.8</v>
      </c>
      <c r="U128" s="283">
        <v>3.8</v>
      </c>
      <c r="V128" s="283">
        <v>3.8</v>
      </c>
      <c r="W128" s="283">
        <v>3.8</v>
      </c>
      <c r="X128" s="283">
        <v>3.8</v>
      </c>
      <c r="Y128" s="283">
        <v>3.8</v>
      </c>
      <c r="Z128" s="283">
        <v>3.8</v>
      </c>
      <c r="AA128" s="283">
        <v>3.8</v>
      </c>
      <c r="AB128" s="283">
        <v>3.8</v>
      </c>
      <c r="AC128" s="283">
        <v>3.8</v>
      </c>
      <c r="AD128" s="283">
        <v>3.8</v>
      </c>
      <c r="AE128" s="283">
        <v>4.0999999999999996</v>
      </c>
      <c r="AF128" s="283">
        <v>4.0999999999999996</v>
      </c>
      <c r="AG128" s="283">
        <v>4.0999999999999996</v>
      </c>
      <c r="AH128" s="283">
        <v>4.3</v>
      </c>
      <c r="AI128" s="283">
        <v>4.3</v>
      </c>
      <c r="AJ128" s="283">
        <v>4.3</v>
      </c>
      <c r="AK128" s="283">
        <v>4.3</v>
      </c>
      <c r="AL128" s="283">
        <v>4.3</v>
      </c>
      <c r="AM128" s="283">
        <v>4.3</v>
      </c>
      <c r="AN128" s="283">
        <v>4.3</v>
      </c>
      <c r="AO128" s="283">
        <v>4.3</v>
      </c>
      <c r="AP128" s="283">
        <v>4.3</v>
      </c>
      <c r="AQ128" s="283">
        <v>4.3</v>
      </c>
      <c r="AR128" s="283">
        <v>4.2</v>
      </c>
      <c r="AS128" s="283">
        <v>4.2</v>
      </c>
      <c r="AT128" s="283">
        <v>4.2</v>
      </c>
      <c r="AU128" s="283">
        <v>4.2</v>
      </c>
      <c r="AV128" s="283">
        <v>4.2</v>
      </c>
      <c r="AW128" s="283">
        <v>4.2</v>
      </c>
      <c r="AX128" s="283">
        <v>4.0999999999999996</v>
      </c>
      <c r="AY128" s="283">
        <v>4.0999999999999996</v>
      </c>
      <c r="AZ128" s="283">
        <v>4.2</v>
      </c>
      <c r="BA128" s="283">
        <v>4.3</v>
      </c>
      <c r="BB128" s="283">
        <v>4.3</v>
      </c>
      <c r="BC128" s="283">
        <v>4.3</v>
      </c>
      <c r="BD128" s="283">
        <f>_xlfn.IFNA(VLOOKUP(C128,'INFORM Severity - hidden'!$C$5:$G$300,5,FALSE),"-")</f>
        <v>4.3</v>
      </c>
    </row>
    <row r="129" spans="1:56" x14ac:dyDescent="0.25">
      <c r="A129" t="s">
        <v>311</v>
      </c>
      <c r="B129" t="s">
        <v>966</v>
      </c>
      <c r="C129" t="s">
        <v>967</v>
      </c>
      <c r="D129" s="283" t="str">
        <f t="shared" si="1"/>
        <v>Increasing</v>
      </c>
      <c r="E129" s="283" t="s">
        <v>9122</v>
      </c>
      <c r="F129" s="283">
        <v>3.2</v>
      </c>
      <c r="G129" s="283">
        <v>3.2</v>
      </c>
      <c r="H129" s="283">
        <v>3.2</v>
      </c>
      <c r="I129" s="283">
        <v>3.3</v>
      </c>
      <c r="J129" s="283">
        <v>3.3</v>
      </c>
      <c r="K129" s="283">
        <v>3.3</v>
      </c>
      <c r="L129" s="283">
        <v>3.3</v>
      </c>
      <c r="M129" s="283">
        <v>3.3</v>
      </c>
      <c r="N129" s="283">
        <v>3.4</v>
      </c>
      <c r="O129" s="283">
        <v>3.4</v>
      </c>
      <c r="P129" s="283">
        <v>3.4</v>
      </c>
      <c r="Q129" s="283">
        <v>3.4</v>
      </c>
      <c r="R129" s="283">
        <v>3.4</v>
      </c>
      <c r="S129" s="283">
        <v>3.6</v>
      </c>
      <c r="T129" s="283">
        <v>3.6</v>
      </c>
      <c r="U129" s="283">
        <v>3.6</v>
      </c>
      <c r="V129" s="283">
        <v>3.6</v>
      </c>
      <c r="W129" s="283">
        <v>3.6</v>
      </c>
      <c r="X129" s="283">
        <v>3.5</v>
      </c>
      <c r="Y129" s="283">
        <v>3.5</v>
      </c>
      <c r="Z129" s="283">
        <v>3.5</v>
      </c>
      <c r="AA129" s="283">
        <v>3.5</v>
      </c>
      <c r="AB129" s="283">
        <v>3.5</v>
      </c>
      <c r="AC129" s="283">
        <v>3.5</v>
      </c>
      <c r="AD129" s="283">
        <v>3.7</v>
      </c>
      <c r="AE129" s="283">
        <v>3.7</v>
      </c>
      <c r="AF129" s="283">
        <v>3.7</v>
      </c>
      <c r="AG129" s="283">
        <v>3.7</v>
      </c>
      <c r="AH129" s="283">
        <v>3.7</v>
      </c>
      <c r="AI129" s="283">
        <v>3.9</v>
      </c>
      <c r="AJ129" s="283">
        <v>3.9</v>
      </c>
      <c r="AK129" s="283">
        <v>3.9</v>
      </c>
      <c r="AL129" s="283">
        <v>3.8</v>
      </c>
      <c r="AM129" s="283">
        <v>3.9</v>
      </c>
      <c r="AN129" s="283">
        <v>3.9</v>
      </c>
      <c r="AO129" s="283">
        <v>4.3</v>
      </c>
      <c r="AP129" s="283">
        <v>4.3</v>
      </c>
      <c r="AQ129" s="283">
        <v>4.3</v>
      </c>
      <c r="AR129" s="283">
        <v>4.3</v>
      </c>
      <c r="AS129" s="283">
        <v>4.4000000000000004</v>
      </c>
      <c r="AT129" s="283">
        <v>4.4000000000000004</v>
      </c>
      <c r="AU129" s="283">
        <v>4.4000000000000004</v>
      </c>
      <c r="AV129" s="283">
        <v>4.4000000000000004</v>
      </c>
      <c r="AW129" s="283">
        <v>4.4000000000000004</v>
      </c>
      <c r="AX129" s="283">
        <v>4.4000000000000004</v>
      </c>
      <c r="AY129" s="283">
        <v>4.4000000000000004</v>
      </c>
      <c r="AZ129" s="283">
        <v>4.4000000000000004</v>
      </c>
      <c r="BA129" s="283">
        <v>4.5</v>
      </c>
      <c r="BB129" s="283">
        <v>4.5</v>
      </c>
      <c r="BC129" s="283">
        <v>4.5</v>
      </c>
      <c r="BD129" s="283">
        <f>_xlfn.IFNA(VLOOKUP(C129,'INFORM Severity - hidden'!$C$5:$G$300,5,FALSE),"-")</f>
        <v>4.5</v>
      </c>
    </row>
    <row r="130" spans="1:56" x14ac:dyDescent="0.25">
      <c r="A130" t="s">
        <v>311</v>
      </c>
      <c r="B130" t="s">
        <v>309</v>
      </c>
      <c r="C130" t="s">
        <v>310</v>
      </c>
      <c r="D130" s="283" t="str">
        <f t="shared" si="1"/>
        <v>Increasing</v>
      </c>
      <c r="E130" s="283" t="s">
        <v>9122</v>
      </c>
      <c r="F130" s="283">
        <v>3.3</v>
      </c>
      <c r="G130" s="283">
        <v>3.3</v>
      </c>
      <c r="H130" s="283">
        <v>3.1</v>
      </c>
      <c r="I130" s="283">
        <v>3.2</v>
      </c>
      <c r="J130" s="283">
        <v>3.2</v>
      </c>
      <c r="K130" s="283">
        <v>3.2</v>
      </c>
      <c r="L130" s="283">
        <v>3.2</v>
      </c>
      <c r="M130" s="283">
        <v>3.2</v>
      </c>
      <c r="N130" s="283">
        <v>3.5</v>
      </c>
      <c r="O130" s="283">
        <v>3.5</v>
      </c>
      <c r="P130" s="283">
        <v>3.4</v>
      </c>
      <c r="Q130" s="283">
        <v>3.5</v>
      </c>
      <c r="R130" s="283">
        <v>3.5</v>
      </c>
      <c r="S130" s="283">
        <v>3.5</v>
      </c>
      <c r="T130" s="283">
        <v>3.5</v>
      </c>
      <c r="U130" s="283">
        <v>3.5</v>
      </c>
      <c r="V130" s="283">
        <v>3.5</v>
      </c>
      <c r="W130" s="283">
        <v>3.5</v>
      </c>
      <c r="X130" s="283">
        <v>3.5</v>
      </c>
      <c r="Y130" s="283">
        <v>3.5</v>
      </c>
      <c r="Z130" s="283">
        <v>3.5</v>
      </c>
      <c r="AA130" s="283">
        <v>3.5</v>
      </c>
      <c r="AB130" s="283">
        <v>3.5</v>
      </c>
      <c r="AC130" s="283">
        <v>3.5</v>
      </c>
      <c r="AD130" s="283">
        <v>3.5</v>
      </c>
      <c r="AE130" s="283">
        <v>3.5</v>
      </c>
      <c r="AF130" s="283">
        <v>3.5</v>
      </c>
      <c r="AG130" s="283">
        <v>3.5</v>
      </c>
      <c r="AH130" s="283">
        <v>3.6</v>
      </c>
      <c r="AI130" s="283">
        <v>3.6</v>
      </c>
      <c r="AJ130" s="283">
        <v>3.6</v>
      </c>
      <c r="AK130" s="283">
        <v>3.6</v>
      </c>
      <c r="AL130" s="283">
        <v>3.5</v>
      </c>
      <c r="AM130" s="283">
        <v>3.5</v>
      </c>
      <c r="AN130" s="283">
        <v>3.5</v>
      </c>
      <c r="AO130" s="283">
        <v>3.6</v>
      </c>
      <c r="AP130" s="283">
        <v>3.6</v>
      </c>
      <c r="AQ130" s="283">
        <v>3.7</v>
      </c>
      <c r="AR130" s="283">
        <v>3.7</v>
      </c>
      <c r="AS130" s="283">
        <v>3.7</v>
      </c>
      <c r="AT130" s="283">
        <v>3.7</v>
      </c>
      <c r="AU130" s="283">
        <v>3.7</v>
      </c>
      <c r="AV130" s="283">
        <v>3.7</v>
      </c>
      <c r="AW130" s="283">
        <v>3.7</v>
      </c>
      <c r="AX130" s="283">
        <v>3.7</v>
      </c>
      <c r="AY130" s="283">
        <v>3.7</v>
      </c>
      <c r="AZ130" s="283">
        <v>3.7</v>
      </c>
      <c r="BA130" s="283">
        <v>3.9</v>
      </c>
      <c r="BB130" s="283">
        <v>3.9</v>
      </c>
      <c r="BC130" s="283">
        <v>3.9</v>
      </c>
      <c r="BD130" s="283">
        <f>_xlfn.IFNA(VLOOKUP(C130,'INFORM Severity - hidden'!$C$5:$G$300,5,FALSE),"-")</f>
        <v>3.8</v>
      </c>
    </row>
    <row r="131" spans="1:56" x14ac:dyDescent="0.25">
      <c r="A131" t="s">
        <v>311</v>
      </c>
      <c r="B131" t="s">
        <v>317</v>
      </c>
      <c r="C131" t="s">
        <v>318</v>
      </c>
      <c r="D131" s="283" t="str">
        <f t="shared" ref="D131:D194" si="2">IF(BD131="-","-",IFERROR(IF(ROUND(AVERAGE(BB131:BD131),1)=ROUND(AVERAGE(AY131:BA131),1),"Stable",IF(ROUND(AVERAGE(BB131:BD131),1)&lt;ROUND(AVERAGE(AY131:BA131),1),"Decreasing",IF(ROUND(AVERAGE(BB131:BD131),1)&gt;ROUND(AVERAGE(AY131:BA131),1),"Increasing"))),"-"))</f>
        <v>Stable</v>
      </c>
      <c r="E131" s="283" t="s">
        <v>9122</v>
      </c>
      <c r="F131" s="283">
        <v>2.1</v>
      </c>
      <c r="G131" s="283">
        <v>2.1</v>
      </c>
      <c r="H131" s="283">
        <v>2.2999999999999998</v>
      </c>
      <c r="I131" s="283">
        <v>2.4</v>
      </c>
      <c r="J131" s="283">
        <v>2.2999999999999998</v>
      </c>
      <c r="K131" s="283">
        <v>2.2999999999999998</v>
      </c>
      <c r="L131" s="283">
        <v>2.2999999999999998</v>
      </c>
      <c r="M131" s="283">
        <v>2.2999999999999998</v>
      </c>
      <c r="N131" s="283">
        <v>2.7</v>
      </c>
      <c r="O131" s="283">
        <v>2.7</v>
      </c>
      <c r="P131" s="283">
        <v>2.7</v>
      </c>
      <c r="Q131" s="283">
        <v>2.7</v>
      </c>
      <c r="R131" s="283">
        <v>2.7</v>
      </c>
      <c r="S131" s="283">
        <v>2.6</v>
      </c>
      <c r="T131" s="283">
        <v>2.6</v>
      </c>
      <c r="U131" s="283">
        <v>2.6</v>
      </c>
      <c r="V131" s="283">
        <v>2.6</v>
      </c>
      <c r="W131" s="283">
        <v>2.6</v>
      </c>
      <c r="X131" s="283">
        <v>2.6</v>
      </c>
      <c r="Y131" s="283">
        <v>2.6</v>
      </c>
      <c r="Z131" s="283">
        <v>2.6</v>
      </c>
      <c r="AA131" s="283">
        <v>2.6</v>
      </c>
      <c r="AB131" s="283">
        <v>2.6</v>
      </c>
      <c r="AC131" s="283">
        <v>2.6</v>
      </c>
      <c r="AD131" s="283">
        <v>3.1</v>
      </c>
      <c r="AE131" s="283">
        <v>3.1</v>
      </c>
      <c r="AF131" s="283">
        <v>3.1</v>
      </c>
      <c r="AG131" s="283">
        <v>3.1</v>
      </c>
      <c r="AH131" s="283">
        <v>3.2</v>
      </c>
      <c r="AI131" s="283">
        <v>3.2</v>
      </c>
      <c r="AJ131" s="283">
        <v>3.2</v>
      </c>
      <c r="AK131" s="283">
        <v>3.2</v>
      </c>
      <c r="AL131" s="283">
        <v>3.1</v>
      </c>
      <c r="AM131" s="283">
        <v>3.1</v>
      </c>
      <c r="AN131" s="283">
        <v>3.2</v>
      </c>
      <c r="AO131" s="283">
        <v>3.7</v>
      </c>
      <c r="AP131" s="283">
        <v>3.7</v>
      </c>
      <c r="AQ131" s="283">
        <v>3.7</v>
      </c>
      <c r="AR131" s="283">
        <v>3.7</v>
      </c>
      <c r="AS131" s="283">
        <v>3.8</v>
      </c>
      <c r="AT131" s="283">
        <v>3.8</v>
      </c>
      <c r="AU131" s="283">
        <v>3.8</v>
      </c>
      <c r="AV131" s="283">
        <v>3.8</v>
      </c>
      <c r="AW131" s="283">
        <v>3.8</v>
      </c>
      <c r="AX131" s="283">
        <v>3.7</v>
      </c>
      <c r="AY131" s="283">
        <v>3.7</v>
      </c>
      <c r="AZ131" s="283">
        <v>3.7</v>
      </c>
      <c r="BA131" s="283">
        <v>3.7</v>
      </c>
      <c r="BB131" s="283">
        <v>3.7</v>
      </c>
      <c r="BC131" s="283">
        <v>3.7</v>
      </c>
      <c r="BD131" s="283">
        <f>_xlfn.IFNA(VLOOKUP(C131,'INFORM Severity - hidden'!$C$5:$G$300,5,FALSE),"-")</f>
        <v>3.7</v>
      </c>
    </row>
    <row r="132" spans="1:56" x14ac:dyDescent="0.25">
      <c r="A132" t="s">
        <v>311</v>
      </c>
      <c r="B132" t="s">
        <v>1325</v>
      </c>
      <c r="C132" t="s">
        <v>1326</v>
      </c>
      <c r="D132" s="283" t="str">
        <f t="shared" si="2"/>
        <v>Decreasing</v>
      </c>
      <c r="E132" s="283" t="s">
        <v>9122</v>
      </c>
      <c r="F132" s="283" t="s">
        <v>9122</v>
      </c>
      <c r="G132" s="283" t="s">
        <v>9122</v>
      </c>
      <c r="H132" s="283" t="s">
        <v>9122</v>
      </c>
      <c r="I132" s="283" t="s">
        <v>9122</v>
      </c>
      <c r="J132" s="283" t="s">
        <v>9122</v>
      </c>
      <c r="K132" s="283" t="s">
        <v>9122</v>
      </c>
      <c r="L132" s="283" t="s">
        <v>9122</v>
      </c>
      <c r="M132" s="283" t="s">
        <v>9122</v>
      </c>
      <c r="N132" s="283" t="s">
        <v>9122</v>
      </c>
      <c r="O132" s="283" t="s">
        <v>9122</v>
      </c>
      <c r="P132" s="283" t="s">
        <v>9122</v>
      </c>
      <c r="Q132" s="283" t="s">
        <v>9122</v>
      </c>
      <c r="R132" s="283" t="s">
        <v>9122</v>
      </c>
      <c r="S132" s="283" t="s">
        <v>9122</v>
      </c>
      <c r="T132" s="283" t="s">
        <v>9122</v>
      </c>
      <c r="U132" s="283" t="s">
        <v>9122</v>
      </c>
      <c r="V132" s="283" t="s">
        <v>9122</v>
      </c>
      <c r="W132" s="283" t="s">
        <v>9122</v>
      </c>
      <c r="X132" s="283" t="s">
        <v>9122</v>
      </c>
      <c r="Y132" s="283" t="s">
        <v>9122</v>
      </c>
      <c r="Z132" s="283" t="s">
        <v>9122</v>
      </c>
      <c r="AA132" s="283" t="s">
        <v>9122</v>
      </c>
      <c r="AB132" s="283" t="s">
        <v>9122</v>
      </c>
      <c r="AC132" s="283" t="s">
        <v>9122</v>
      </c>
      <c r="AD132" s="283" t="s">
        <v>9122</v>
      </c>
      <c r="AE132" s="283" t="s">
        <v>9122</v>
      </c>
      <c r="AF132" s="283" t="s">
        <v>9122</v>
      </c>
      <c r="AG132" s="283" t="s">
        <v>9122</v>
      </c>
      <c r="AH132" s="283">
        <v>2.1</v>
      </c>
      <c r="AI132" s="283">
        <v>3.4</v>
      </c>
      <c r="AJ132" s="283">
        <v>3.4</v>
      </c>
      <c r="AK132" s="283">
        <v>3.4</v>
      </c>
      <c r="AL132" s="283">
        <v>3.4</v>
      </c>
      <c r="AM132" s="283">
        <v>3.4</v>
      </c>
      <c r="AN132" s="283">
        <v>3.5</v>
      </c>
      <c r="AO132" s="283">
        <v>4.0999999999999996</v>
      </c>
      <c r="AP132" s="283">
        <v>4.0999999999999996</v>
      </c>
      <c r="AQ132" s="283">
        <v>4.0999999999999996</v>
      </c>
      <c r="AR132" s="283">
        <v>4.0999999999999996</v>
      </c>
      <c r="AS132" s="283">
        <v>4.5</v>
      </c>
      <c r="AT132" s="283">
        <v>4.5</v>
      </c>
      <c r="AU132" s="283">
        <v>4.5</v>
      </c>
      <c r="AV132" s="283">
        <v>4.5</v>
      </c>
      <c r="AW132" s="283">
        <v>4.5</v>
      </c>
      <c r="AX132" s="283">
        <v>4.5</v>
      </c>
      <c r="AY132" s="283">
        <v>4.5</v>
      </c>
      <c r="AZ132" s="283">
        <v>4.5</v>
      </c>
      <c r="BA132" s="283">
        <v>4.4000000000000004</v>
      </c>
      <c r="BB132" s="283">
        <v>4.4000000000000004</v>
      </c>
      <c r="BC132" s="283">
        <v>4.4000000000000004</v>
      </c>
      <c r="BD132" s="283">
        <f>_xlfn.IFNA(VLOOKUP(C132,'INFORM Severity - hidden'!$C$5:$G$300,5,FALSE),"-")</f>
        <v>4.4000000000000004</v>
      </c>
    </row>
    <row r="133" spans="1:56" x14ac:dyDescent="0.25">
      <c r="A133" t="s">
        <v>6221</v>
      </c>
      <c r="B133" t="s">
        <v>6219</v>
      </c>
      <c r="C133" t="s">
        <v>6220</v>
      </c>
      <c r="D133" s="283" t="str">
        <f t="shared" si="2"/>
        <v>-</v>
      </c>
      <c r="E133" s="283" t="s">
        <v>9122</v>
      </c>
      <c r="F133" s="283" t="s">
        <v>9122</v>
      </c>
      <c r="G133" s="283" t="s">
        <v>9122</v>
      </c>
      <c r="H133" s="283" t="s">
        <v>9122</v>
      </c>
      <c r="I133" s="283" t="s">
        <v>9122</v>
      </c>
      <c r="J133" s="283" t="s">
        <v>9122</v>
      </c>
      <c r="K133" s="283" t="s">
        <v>9122</v>
      </c>
      <c r="L133" s="283" t="s">
        <v>9122</v>
      </c>
      <c r="M133" s="283" t="s">
        <v>9122</v>
      </c>
      <c r="N133" s="283" t="s">
        <v>9122</v>
      </c>
      <c r="O133" s="283" t="s">
        <v>9122</v>
      </c>
      <c r="P133" s="283" t="s">
        <v>9122</v>
      </c>
      <c r="Q133" s="283" t="s">
        <v>9122</v>
      </c>
      <c r="R133" s="283" t="s">
        <v>9122</v>
      </c>
      <c r="S133" s="283" t="s">
        <v>9122</v>
      </c>
      <c r="T133" s="283" t="s">
        <v>9122</v>
      </c>
      <c r="U133" s="283" t="s">
        <v>9122</v>
      </c>
      <c r="V133" s="283" t="s">
        <v>9122</v>
      </c>
      <c r="W133" s="283" t="s">
        <v>9122</v>
      </c>
      <c r="X133" s="283" t="s">
        <v>9122</v>
      </c>
      <c r="Y133" s="283" t="s">
        <v>9122</v>
      </c>
      <c r="Z133" s="283" t="s">
        <v>9122</v>
      </c>
      <c r="AA133" s="283" t="s">
        <v>9122</v>
      </c>
      <c r="AB133" s="283" t="s">
        <v>9122</v>
      </c>
      <c r="AC133" s="283" t="s">
        <v>9122</v>
      </c>
      <c r="AD133" s="283" t="s">
        <v>9122</v>
      </c>
      <c r="AE133" s="283" t="s">
        <v>9122</v>
      </c>
      <c r="AF133" s="283" t="s">
        <v>9122</v>
      </c>
      <c r="AG133" s="283" t="s">
        <v>9122</v>
      </c>
      <c r="AH133" s="283" t="s">
        <v>9122</v>
      </c>
      <c r="AI133" s="283" t="s">
        <v>9122</v>
      </c>
      <c r="AJ133" s="283" t="s">
        <v>9122</v>
      </c>
      <c r="AK133" s="283" t="s">
        <v>9122</v>
      </c>
      <c r="AL133" s="283" t="s">
        <v>9122</v>
      </c>
      <c r="AM133" s="283" t="s">
        <v>9122</v>
      </c>
      <c r="AN133" s="283" t="s">
        <v>9122</v>
      </c>
      <c r="AO133" s="283" t="s">
        <v>9122</v>
      </c>
      <c r="AP133" s="283" t="s">
        <v>9122</v>
      </c>
      <c r="AQ133" s="283" t="s">
        <v>9122</v>
      </c>
      <c r="AR133" s="283" t="s">
        <v>9122</v>
      </c>
      <c r="AS133" s="283" t="s">
        <v>9122</v>
      </c>
      <c r="AT133" s="283" t="s">
        <v>9122</v>
      </c>
      <c r="AU133" s="283" t="s">
        <v>9122</v>
      </c>
      <c r="AV133" s="283" t="s">
        <v>9122</v>
      </c>
      <c r="AW133" s="283" t="s">
        <v>9122</v>
      </c>
      <c r="AX133" s="283" t="s">
        <v>9122</v>
      </c>
      <c r="AY133" s="283" t="s">
        <v>9122</v>
      </c>
      <c r="AZ133" s="283" t="s">
        <v>9122</v>
      </c>
      <c r="BA133" s="283" t="s">
        <v>9122</v>
      </c>
      <c r="BB133" s="283" t="s">
        <v>9122</v>
      </c>
      <c r="BC133" s="283" t="s">
        <v>9122</v>
      </c>
      <c r="BD133" s="283">
        <f>_xlfn.IFNA(VLOOKUP(C133,'INFORM Severity - hidden'!$C$5:$G$300,5,FALSE),"-")</f>
        <v>2.6</v>
      </c>
    </row>
    <row r="134" spans="1:56" x14ac:dyDescent="0.25">
      <c r="A134" t="s">
        <v>597</v>
      </c>
      <c r="B134" t="s">
        <v>6151</v>
      </c>
      <c r="C134" t="s">
        <v>6152</v>
      </c>
      <c r="D134" s="283" t="str">
        <f t="shared" si="2"/>
        <v>Decreasing</v>
      </c>
      <c r="E134" s="283" t="s">
        <v>9122</v>
      </c>
      <c r="F134" s="283" t="s">
        <v>9122</v>
      </c>
      <c r="G134" s="283" t="s">
        <v>9122</v>
      </c>
      <c r="H134" s="283">
        <v>3.8</v>
      </c>
      <c r="I134" s="283">
        <v>3.7</v>
      </c>
      <c r="J134" s="283">
        <v>3.7</v>
      </c>
      <c r="K134" s="283">
        <v>3.2</v>
      </c>
      <c r="L134" s="283">
        <v>3.2</v>
      </c>
      <c r="M134" s="283">
        <v>3.2</v>
      </c>
      <c r="N134" s="283">
        <v>3.2</v>
      </c>
      <c r="O134" s="283">
        <v>3.4</v>
      </c>
      <c r="P134" s="283">
        <v>3.4</v>
      </c>
      <c r="Q134" s="283">
        <v>3.5</v>
      </c>
      <c r="R134" s="283">
        <v>3.5</v>
      </c>
      <c r="S134" s="283">
        <v>3.2</v>
      </c>
      <c r="T134" s="283">
        <v>3.2</v>
      </c>
      <c r="U134" s="283">
        <v>3.2</v>
      </c>
      <c r="V134" s="283">
        <v>3.2</v>
      </c>
      <c r="W134" s="283">
        <v>3</v>
      </c>
      <c r="X134" s="283">
        <v>3</v>
      </c>
      <c r="Y134" s="283">
        <v>3</v>
      </c>
      <c r="Z134" s="283">
        <v>3.2</v>
      </c>
      <c r="AA134" s="283">
        <v>3.3</v>
      </c>
      <c r="AB134" s="283">
        <v>3.3</v>
      </c>
      <c r="AC134" s="283">
        <v>3.6</v>
      </c>
      <c r="AD134" s="283">
        <v>3.6</v>
      </c>
      <c r="AE134" s="283">
        <v>3.6</v>
      </c>
      <c r="AF134" s="283">
        <v>3.6</v>
      </c>
      <c r="AG134" s="283">
        <v>3.6</v>
      </c>
      <c r="AH134" s="283">
        <v>3.7</v>
      </c>
      <c r="AI134" s="283" t="s">
        <v>9122</v>
      </c>
      <c r="AJ134" s="283" t="s">
        <v>9122</v>
      </c>
      <c r="AK134" s="283" t="s">
        <v>9122</v>
      </c>
      <c r="AL134" s="283" t="s">
        <v>9122</v>
      </c>
      <c r="AM134" s="283" t="s">
        <v>9122</v>
      </c>
      <c r="AN134" s="283" t="s">
        <v>9122</v>
      </c>
      <c r="AO134" s="283">
        <v>3.5</v>
      </c>
      <c r="AP134" s="283">
        <v>3.5</v>
      </c>
      <c r="AQ134" s="283">
        <v>3.6</v>
      </c>
      <c r="AR134" s="283">
        <v>3.6</v>
      </c>
      <c r="AS134" s="283">
        <v>3.6</v>
      </c>
      <c r="AT134" s="283">
        <v>3.6</v>
      </c>
      <c r="AU134" s="283">
        <v>3.6</v>
      </c>
      <c r="AV134" s="283">
        <v>3.6</v>
      </c>
      <c r="AW134" s="283">
        <v>3.6</v>
      </c>
      <c r="AX134" s="283">
        <v>3.6</v>
      </c>
      <c r="AY134" s="283">
        <v>3.6</v>
      </c>
      <c r="AZ134" s="283">
        <v>3.6</v>
      </c>
      <c r="BA134" s="283">
        <v>3.6</v>
      </c>
      <c r="BB134" s="283">
        <v>3.4</v>
      </c>
      <c r="BC134" s="283">
        <v>3.5</v>
      </c>
      <c r="BD134" s="283">
        <f>_xlfn.IFNA(VLOOKUP(C134,'INFORM Severity - hidden'!$C$5:$G$300,5,FALSE),"-")</f>
        <v>3.5</v>
      </c>
    </row>
    <row r="135" spans="1:56" x14ac:dyDescent="0.25">
      <c r="C135" t="s">
        <v>9178</v>
      </c>
      <c r="D135" s="283" t="str">
        <f t="shared" si="2"/>
        <v>-</v>
      </c>
      <c r="E135" s="283" t="s">
        <v>9122</v>
      </c>
      <c r="F135" s="283">
        <v>3.3</v>
      </c>
      <c r="G135" s="283">
        <v>3.3</v>
      </c>
      <c r="H135" s="283">
        <v>3.3</v>
      </c>
      <c r="I135" s="283">
        <v>3.3</v>
      </c>
      <c r="J135" s="283" t="s">
        <v>9122</v>
      </c>
      <c r="K135" s="283" t="s">
        <v>9122</v>
      </c>
      <c r="L135" s="283" t="s">
        <v>9122</v>
      </c>
      <c r="M135" s="283" t="s">
        <v>9122</v>
      </c>
      <c r="N135" s="283" t="s">
        <v>9122</v>
      </c>
      <c r="O135" s="283" t="s">
        <v>9122</v>
      </c>
      <c r="P135" s="283" t="s">
        <v>9122</v>
      </c>
      <c r="Q135" s="283" t="s">
        <v>9122</v>
      </c>
      <c r="R135" s="283" t="s">
        <v>9122</v>
      </c>
      <c r="S135" s="283" t="s">
        <v>9122</v>
      </c>
      <c r="T135" s="283" t="s">
        <v>9122</v>
      </c>
      <c r="U135" s="283" t="s">
        <v>9122</v>
      </c>
      <c r="V135" s="283" t="s">
        <v>9122</v>
      </c>
      <c r="W135" s="283" t="s">
        <v>9122</v>
      </c>
      <c r="X135" s="283" t="s">
        <v>9122</v>
      </c>
      <c r="Y135" s="283" t="s">
        <v>9122</v>
      </c>
      <c r="Z135" s="283" t="s">
        <v>9122</v>
      </c>
      <c r="AA135" s="283" t="s">
        <v>9122</v>
      </c>
      <c r="AB135" s="283" t="s">
        <v>9122</v>
      </c>
      <c r="AC135" s="283" t="s">
        <v>9122</v>
      </c>
      <c r="AD135" s="283" t="s">
        <v>9122</v>
      </c>
      <c r="AE135" s="283" t="s">
        <v>9122</v>
      </c>
      <c r="AF135" s="283" t="s">
        <v>9122</v>
      </c>
      <c r="AG135" s="283" t="s">
        <v>9122</v>
      </c>
      <c r="AH135" s="283" t="s">
        <v>9122</v>
      </c>
      <c r="AI135" s="283" t="s">
        <v>9122</v>
      </c>
      <c r="AJ135" s="283" t="s">
        <v>9122</v>
      </c>
      <c r="AK135" s="283" t="s">
        <v>9122</v>
      </c>
      <c r="AL135" s="283" t="s">
        <v>9122</v>
      </c>
      <c r="AM135" s="283" t="s">
        <v>9122</v>
      </c>
      <c r="AN135" s="283" t="s">
        <v>9122</v>
      </c>
      <c r="AO135" s="283" t="s">
        <v>9122</v>
      </c>
      <c r="AP135" s="283" t="s">
        <v>9122</v>
      </c>
      <c r="AQ135" s="283" t="s">
        <v>9122</v>
      </c>
      <c r="AR135" s="283" t="s">
        <v>9122</v>
      </c>
      <c r="AS135" s="283" t="s">
        <v>9122</v>
      </c>
      <c r="AT135" s="283" t="s">
        <v>9122</v>
      </c>
      <c r="AU135" s="283" t="s">
        <v>9122</v>
      </c>
      <c r="AV135" s="283" t="s">
        <v>9122</v>
      </c>
      <c r="AW135" s="283" t="s">
        <v>9122</v>
      </c>
      <c r="AX135" s="283" t="s">
        <v>9122</v>
      </c>
      <c r="AY135" s="283" t="s">
        <v>9122</v>
      </c>
      <c r="AZ135" s="283" t="s">
        <v>9122</v>
      </c>
      <c r="BA135" s="283" t="s">
        <v>9122</v>
      </c>
      <c r="BB135" s="283" t="s">
        <v>9122</v>
      </c>
      <c r="BC135" s="283" t="s">
        <v>9122</v>
      </c>
      <c r="BD135" s="283" t="str">
        <f>_xlfn.IFNA(VLOOKUP(C135,'INFORM Severity - hidden'!$C$5:$G$300,5,FALSE),"-")</f>
        <v>-</v>
      </c>
    </row>
    <row r="136" spans="1:56" x14ac:dyDescent="0.25">
      <c r="C136" t="s">
        <v>9179</v>
      </c>
      <c r="D136" s="283" t="str">
        <f t="shared" si="2"/>
        <v>-</v>
      </c>
      <c r="E136" s="283" t="s">
        <v>9122</v>
      </c>
      <c r="F136" s="283" t="s">
        <v>9122</v>
      </c>
      <c r="G136" s="283">
        <v>3.1</v>
      </c>
      <c r="H136" s="283">
        <v>3.4</v>
      </c>
      <c r="I136" s="283">
        <v>3.4</v>
      </c>
      <c r="J136" s="283" t="s">
        <v>9122</v>
      </c>
      <c r="K136" s="283" t="s">
        <v>9122</v>
      </c>
      <c r="L136" s="283" t="s">
        <v>9122</v>
      </c>
      <c r="M136" s="283" t="s">
        <v>9122</v>
      </c>
      <c r="N136" s="283" t="s">
        <v>9122</v>
      </c>
      <c r="O136" s="283" t="s">
        <v>9122</v>
      </c>
      <c r="P136" s="283" t="s">
        <v>9122</v>
      </c>
      <c r="Q136" s="283" t="s">
        <v>9122</v>
      </c>
      <c r="R136" s="283" t="s">
        <v>9122</v>
      </c>
      <c r="S136" s="283" t="s">
        <v>9122</v>
      </c>
      <c r="T136" s="283" t="s">
        <v>9122</v>
      </c>
      <c r="U136" s="283" t="s">
        <v>9122</v>
      </c>
      <c r="V136" s="283" t="s">
        <v>9122</v>
      </c>
      <c r="W136" s="283" t="s">
        <v>9122</v>
      </c>
      <c r="X136" s="283" t="s">
        <v>9122</v>
      </c>
      <c r="Y136" s="283" t="s">
        <v>9122</v>
      </c>
      <c r="Z136" s="283" t="s">
        <v>9122</v>
      </c>
      <c r="AA136" s="283" t="s">
        <v>9122</v>
      </c>
      <c r="AB136" s="283" t="s">
        <v>9122</v>
      </c>
      <c r="AC136" s="283" t="s">
        <v>9122</v>
      </c>
      <c r="AD136" s="283" t="s">
        <v>9122</v>
      </c>
      <c r="AE136" s="283" t="s">
        <v>9122</v>
      </c>
      <c r="AF136" s="283" t="s">
        <v>9122</v>
      </c>
      <c r="AG136" s="283" t="s">
        <v>9122</v>
      </c>
      <c r="AH136" s="283" t="s">
        <v>9122</v>
      </c>
      <c r="AI136" s="283" t="s">
        <v>9122</v>
      </c>
      <c r="AJ136" s="283" t="s">
        <v>9122</v>
      </c>
      <c r="AK136" s="283" t="s">
        <v>9122</v>
      </c>
      <c r="AL136" s="283" t="s">
        <v>9122</v>
      </c>
      <c r="AM136" s="283" t="s">
        <v>9122</v>
      </c>
      <c r="AN136" s="283" t="s">
        <v>9122</v>
      </c>
      <c r="AO136" s="283" t="s">
        <v>9122</v>
      </c>
      <c r="AP136" s="283" t="s">
        <v>9122</v>
      </c>
      <c r="AQ136" s="283" t="s">
        <v>9122</v>
      </c>
      <c r="AR136" s="283" t="s">
        <v>9122</v>
      </c>
      <c r="AS136" s="283" t="s">
        <v>9122</v>
      </c>
      <c r="AT136" s="283" t="s">
        <v>9122</v>
      </c>
      <c r="AU136" s="283" t="s">
        <v>9122</v>
      </c>
      <c r="AV136" s="283" t="s">
        <v>9122</v>
      </c>
      <c r="AW136" s="283" t="s">
        <v>9122</v>
      </c>
      <c r="AX136" s="283" t="s">
        <v>9122</v>
      </c>
      <c r="AY136" s="283" t="s">
        <v>9122</v>
      </c>
      <c r="AZ136" s="283" t="s">
        <v>9122</v>
      </c>
      <c r="BA136" s="283" t="s">
        <v>9122</v>
      </c>
      <c r="BB136" s="283" t="s">
        <v>9122</v>
      </c>
      <c r="BC136" s="283" t="s">
        <v>9122</v>
      </c>
      <c r="BD136" s="283" t="str">
        <f>_xlfn.IFNA(VLOOKUP(C136,'INFORM Severity - hidden'!$C$5:$G$300,5,FALSE),"-")</f>
        <v>-</v>
      </c>
    </row>
    <row r="137" spans="1:56" x14ac:dyDescent="0.25">
      <c r="A137" t="s">
        <v>597</v>
      </c>
      <c r="B137" t="s">
        <v>595</v>
      </c>
      <c r="C137" t="s">
        <v>596</v>
      </c>
      <c r="D137" s="283" t="str">
        <f t="shared" si="2"/>
        <v>Stable</v>
      </c>
      <c r="E137" s="283" t="s">
        <v>9122</v>
      </c>
      <c r="F137" s="283" t="s">
        <v>9122</v>
      </c>
      <c r="G137" s="283" t="s">
        <v>9122</v>
      </c>
      <c r="H137" s="283" t="s">
        <v>9122</v>
      </c>
      <c r="I137" s="283" t="s">
        <v>9122</v>
      </c>
      <c r="J137" s="283" t="s">
        <v>9122</v>
      </c>
      <c r="K137" s="283" t="s">
        <v>9122</v>
      </c>
      <c r="L137" s="283" t="s">
        <v>9122</v>
      </c>
      <c r="M137" s="283" t="s">
        <v>9122</v>
      </c>
      <c r="N137" s="283" t="s">
        <v>9122</v>
      </c>
      <c r="O137" s="283" t="s">
        <v>9122</v>
      </c>
      <c r="P137" s="283" t="s">
        <v>9122</v>
      </c>
      <c r="Q137" s="283" t="s">
        <v>9122</v>
      </c>
      <c r="R137" s="283" t="s">
        <v>9122</v>
      </c>
      <c r="S137" s="283">
        <v>2</v>
      </c>
      <c r="T137" s="283">
        <v>2</v>
      </c>
      <c r="U137" s="283">
        <v>2.6</v>
      </c>
      <c r="V137" s="283">
        <v>2.6</v>
      </c>
      <c r="W137" s="283">
        <v>2.8</v>
      </c>
      <c r="X137" s="283">
        <v>2.9</v>
      </c>
      <c r="Y137" s="283">
        <v>2.9</v>
      </c>
      <c r="Z137" s="283">
        <v>2.9</v>
      </c>
      <c r="AA137" s="283">
        <v>2.1</v>
      </c>
      <c r="AB137" s="283">
        <v>2.1</v>
      </c>
      <c r="AC137" s="283">
        <v>3.5</v>
      </c>
      <c r="AD137" s="283">
        <v>3.5</v>
      </c>
      <c r="AE137" s="283">
        <v>3.5</v>
      </c>
      <c r="AF137" s="283">
        <v>3.6</v>
      </c>
      <c r="AG137" s="283">
        <v>3.6</v>
      </c>
      <c r="AH137" s="283">
        <v>3.6</v>
      </c>
      <c r="AI137" s="283">
        <v>3.4</v>
      </c>
      <c r="AJ137" s="283">
        <v>3.4</v>
      </c>
      <c r="AK137" s="283">
        <v>3.4</v>
      </c>
      <c r="AL137" s="283">
        <v>3.3</v>
      </c>
      <c r="AM137" s="283">
        <v>3.3</v>
      </c>
      <c r="AN137" s="283">
        <v>3.3</v>
      </c>
      <c r="AO137" s="283">
        <v>3.4</v>
      </c>
      <c r="AP137" s="283">
        <v>3.4</v>
      </c>
      <c r="AQ137" s="283">
        <v>3.4</v>
      </c>
      <c r="AR137" s="283">
        <v>3.4</v>
      </c>
      <c r="AS137" s="283">
        <v>3.4</v>
      </c>
      <c r="AT137" s="283">
        <v>3.4</v>
      </c>
      <c r="AU137" s="283">
        <v>3.4</v>
      </c>
      <c r="AV137" s="283">
        <v>3.4</v>
      </c>
      <c r="AW137" s="283">
        <v>3.4</v>
      </c>
      <c r="AX137" s="283">
        <v>3.4</v>
      </c>
      <c r="AY137" s="283">
        <v>3.5</v>
      </c>
      <c r="AZ137" s="283">
        <v>3.5</v>
      </c>
      <c r="BA137" s="283">
        <v>3.5</v>
      </c>
      <c r="BB137" s="283">
        <v>3.5</v>
      </c>
      <c r="BC137" s="283">
        <v>3.5</v>
      </c>
      <c r="BD137" s="283">
        <f>_xlfn.IFNA(VLOOKUP(C137,'INFORM Severity - hidden'!$C$5:$G$300,5,FALSE),"-")</f>
        <v>3.4</v>
      </c>
    </row>
    <row r="138" spans="1:56" x14ac:dyDescent="0.25">
      <c r="C138" t="s">
        <v>9180</v>
      </c>
      <c r="D138" s="283" t="str">
        <f t="shared" si="2"/>
        <v>-</v>
      </c>
      <c r="E138" s="283" t="s">
        <v>9122</v>
      </c>
      <c r="F138" s="283" t="s">
        <v>9122</v>
      </c>
      <c r="G138" s="283" t="s">
        <v>9122</v>
      </c>
      <c r="H138" s="283">
        <v>2.7</v>
      </c>
      <c r="I138" s="283">
        <v>2.8</v>
      </c>
      <c r="J138" s="283" t="s">
        <v>9122</v>
      </c>
      <c r="K138" s="283" t="s">
        <v>9122</v>
      </c>
      <c r="L138" s="283" t="s">
        <v>9122</v>
      </c>
      <c r="M138" s="283" t="s">
        <v>9122</v>
      </c>
      <c r="N138" s="283" t="s">
        <v>9122</v>
      </c>
      <c r="O138" s="283" t="s">
        <v>9122</v>
      </c>
      <c r="P138" s="283" t="s">
        <v>9122</v>
      </c>
      <c r="Q138" s="283" t="s">
        <v>9122</v>
      </c>
      <c r="R138" s="283" t="s">
        <v>9122</v>
      </c>
      <c r="S138" s="283" t="s">
        <v>9122</v>
      </c>
      <c r="T138" s="283" t="s">
        <v>9122</v>
      </c>
      <c r="U138" s="283" t="s">
        <v>9122</v>
      </c>
      <c r="V138" s="283" t="s">
        <v>9122</v>
      </c>
      <c r="W138" s="283" t="s">
        <v>9122</v>
      </c>
      <c r="X138" s="283" t="s">
        <v>9122</v>
      </c>
      <c r="Y138" s="283" t="s">
        <v>9122</v>
      </c>
      <c r="Z138" s="283" t="s">
        <v>9122</v>
      </c>
      <c r="AA138" s="283" t="s">
        <v>9122</v>
      </c>
      <c r="AB138" s="283" t="s">
        <v>9122</v>
      </c>
      <c r="AC138" s="283" t="s">
        <v>9122</v>
      </c>
      <c r="AD138" s="283" t="s">
        <v>9122</v>
      </c>
      <c r="AE138" s="283" t="s">
        <v>9122</v>
      </c>
      <c r="AF138" s="283" t="s">
        <v>9122</v>
      </c>
      <c r="AG138" s="283" t="s">
        <v>9122</v>
      </c>
      <c r="AH138" s="283" t="s">
        <v>9122</v>
      </c>
      <c r="AI138" s="283" t="s">
        <v>9122</v>
      </c>
      <c r="AJ138" s="283" t="s">
        <v>9122</v>
      </c>
      <c r="AK138" s="283" t="s">
        <v>9122</v>
      </c>
      <c r="AL138" s="283" t="s">
        <v>9122</v>
      </c>
      <c r="AM138" s="283" t="s">
        <v>9122</v>
      </c>
      <c r="AN138" s="283" t="s">
        <v>9122</v>
      </c>
      <c r="AO138" s="283" t="s">
        <v>9122</v>
      </c>
      <c r="AP138" s="283" t="s">
        <v>9122</v>
      </c>
      <c r="AQ138" s="283" t="s">
        <v>9122</v>
      </c>
      <c r="AR138" s="283" t="s">
        <v>9122</v>
      </c>
      <c r="AS138" s="283" t="s">
        <v>9122</v>
      </c>
      <c r="AT138" s="283" t="s">
        <v>9122</v>
      </c>
      <c r="AU138" s="283" t="s">
        <v>9122</v>
      </c>
      <c r="AV138" s="283" t="s">
        <v>9122</v>
      </c>
      <c r="AW138" s="283" t="s">
        <v>9122</v>
      </c>
      <c r="AX138" s="283" t="s">
        <v>9122</v>
      </c>
      <c r="AY138" s="283" t="s">
        <v>9122</v>
      </c>
      <c r="AZ138" s="283" t="s">
        <v>9122</v>
      </c>
      <c r="BA138" s="283" t="s">
        <v>9122</v>
      </c>
      <c r="BB138" s="283" t="s">
        <v>9122</v>
      </c>
      <c r="BC138" s="283" t="s">
        <v>9122</v>
      </c>
      <c r="BD138" s="283" t="str">
        <f>_xlfn.IFNA(VLOOKUP(C138,'INFORM Severity - hidden'!$C$5:$G$300,5,FALSE),"-")</f>
        <v>-</v>
      </c>
    </row>
    <row r="139" spans="1:56" x14ac:dyDescent="0.25">
      <c r="C139" t="s">
        <v>9181</v>
      </c>
      <c r="D139" s="283" t="str">
        <f t="shared" si="2"/>
        <v>-</v>
      </c>
      <c r="E139" s="283" t="s">
        <v>9122</v>
      </c>
      <c r="F139" s="283" t="s">
        <v>9122</v>
      </c>
      <c r="G139" s="283" t="s">
        <v>9122</v>
      </c>
      <c r="H139" s="283" t="s">
        <v>9122</v>
      </c>
      <c r="I139" s="283" t="s">
        <v>9122</v>
      </c>
      <c r="J139" s="283" t="s">
        <v>9122</v>
      </c>
      <c r="K139" s="283" t="s">
        <v>9122</v>
      </c>
      <c r="L139" s="283" t="s">
        <v>9122</v>
      </c>
      <c r="M139" s="283" t="s">
        <v>9122</v>
      </c>
      <c r="N139" s="283" t="s">
        <v>9122</v>
      </c>
      <c r="O139" s="283" t="s">
        <v>9122</v>
      </c>
      <c r="P139" s="283" t="s">
        <v>9122</v>
      </c>
      <c r="Q139" s="283" t="s">
        <v>9122</v>
      </c>
      <c r="R139" s="283">
        <v>3.2</v>
      </c>
      <c r="S139" s="283">
        <v>3.2</v>
      </c>
      <c r="T139" s="283">
        <v>3.2</v>
      </c>
      <c r="U139" s="283">
        <v>3.2</v>
      </c>
      <c r="V139" s="283">
        <v>3.2</v>
      </c>
      <c r="W139" s="283">
        <v>3.2</v>
      </c>
      <c r="X139" s="283">
        <v>3.2</v>
      </c>
      <c r="Y139" s="283">
        <v>3.2</v>
      </c>
      <c r="Z139" s="283">
        <v>2.8</v>
      </c>
      <c r="AA139" s="283">
        <v>3</v>
      </c>
      <c r="AB139" s="283">
        <v>3</v>
      </c>
      <c r="AC139" s="283">
        <v>3.4</v>
      </c>
      <c r="AD139" s="283">
        <v>3.4</v>
      </c>
      <c r="AE139" s="283">
        <v>3.4</v>
      </c>
      <c r="AF139" s="283">
        <v>3.5</v>
      </c>
      <c r="AG139" s="283">
        <v>3.5</v>
      </c>
      <c r="AH139" s="283">
        <v>3.5</v>
      </c>
      <c r="AI139" s="283" t="s">
        <v>9122</v>
      </c>
      <c r="AJ139" s="283" t="s">
        <v>9122</v>
      </c>
      <c r="AK139" s="283" t="s">
        <v>9122</v>
      </c>
      <c r="AL139" s="283" t="s">
        <v>9122</v>
      </c>
      <c r="AM139" s="283" t="s">
        <v>9122</v>
      </c>
      <c r="AN139" s="283" t="s">
        <v>9122</v>
      </c>
      <c r="AO139" s="283" t="s">
        <v>9122</v>
      </c>
      <c r="AP139" s="283" t="s">
        <v>9122</v>
      </c>
      <c r="AQ139" s="283" t="s">
        <v>9122</v>
      </c>
      <c r="AR139" s="283" t="s">
        <v>9122</v>
      </c>
      <c r="AS139" s="283" t="s">
        <v>9122</v>
      </c>
      <c r="AT139" s="283" t="s">
        <v>9122</v>
      </c>
      <c r="AU139" s="283" t="s">
        <v>9122</v>
      </c>
      <c r="AV139" s="283" t="s">
        <v>9122</v>
      </c>
      <c r="AW139" s="283" t="s">
        <v>9122</v>
      </c>
      <c r="AX139" s="283" t="s">
        <v>9122</v>
      </c>
      <c r="AY139" s="283" t="s">
        <v>9122</v>
      </c>
      <c r="AZ139" s="283" t="s">
        <v>9122</v>
      </c>
      <c r="BA139" s="283" t="s">
        <v>9122</v>
      </c>
      <c r="BB139" s="283" t="s">
        <v>9122</v>
      </c>
      <c r="BC139" s="283" t="s">
        <v>9122</v>
      </c>
      <c r="BD139" s="283" t="str">
        <f>_xlfn.IFNA(VLOOKUP(C139,'INFORM Severity - hidden'!$C$5:$G$300,5,FALSE),"-")</f>
        <v>-</v>
      </c>
    </row>
    <row r="140" spans="1:56" x14ac:dyDescent="0.25">
      <c r="C140" t="s">
        <v>9182</v>
      </c>
      <c r="D140" s="283" t="str">
        <f t="shared" si="2"/>
        <v>-</v>
      </c>
      <c r="E140" s="283" t="s">
        <v>9122</v>
      </c>
      <c r="F140" s="283" t="s">
        <v>9122</v>
      </c>
      <c r="G140" s="283" t="s">
        <v>9122</v>
      </c>
      <c r="H140" s="283" t="s">
        <v>9122</v>
      </c>
      <c r="I140" s="283" t="s">
        <v>9122</v>
      </c>
      <c r="J140" s="283" t="s">
        <v>9122</v>
      </c>
      <c r="K140" s="283" t="s">
        <v>9122</v>
      </c>
      <c r="L140" s="283" t="s">
        <v>9122</v>
      </c>
      <c r="M140" s="283" t="s">
        <v>9122</v>
      </c>
      <c r="N140" s="283" t="s">
        <v>9122</v>
      </c>
      <c r="O140" s="283" t="s">
        <v>9122</v>
      </c>
      <c r="P140" s="283" t="s">
        <v>9122</v>
      </c>
      <c r="Q140" s="283" t="s">
        <v>9122</v>
      </c>
      <c r="R140" s="283" t="s">
        <v>9122</v>
      </c>
      <c r="S140" s="283" t="s">
        <v>9122</v>
      </c>
      <c r="T140" s="283" t="s">
        <v>9122</v>
      </c>
      <c r="U140" s="283" t="s">
        <v>9122</v>
      </c>
      <c r="V140" s="283" t="s">
        <v>9122</v>
      </c>
      <c r="W140" s="283" t="s">
        <v>9122</v>
      </c>
      <c r="X140" s="283" t="s">
        <v>9122</v>
      </c>
      <c r="Y140" s="283" t="s">
        <v>9122</v>
      </c>
      <c r="Z140" s="283" t="s">
        <v>9122</v>
      </c>
      <c r="AA140" s="283" t="s">
        <v>9122</v>
      </c>
      <c r="AB140" s="283" t="s">
        <v>9122</v>
      </c>
      <c r="AC140" s="283" t="s">
        <v>9122</v>
      </c>
      <c r="AD140" s="283">
        <v>2.2000000000000002</v>
      </c>
      <c r="AE140" s="283">
        <v>2.2000000000000002</v>
      </c>
      <c r="AF140" s="283">
        <v>2.2999999999999998</v>
      </c>
      <c r="AG140" s="283">
        <v>2.2999999999999998</v>
      </c>
      <c r="AH140" s="283">
        <v>2.2999999999999998</v>
      </c>
      <c r="AI140" s="283" t="s">
        <v>9122</v>
      </c>
      <c r="AJ140" s="283" t="s">
        <v>9122</v>
      </c>
      <c r="AK140" s="283" t="s">
        <v>9122</v>
      </c>
      <c r="AL140" s="283" t="s">
        <v>9122</v>
      </c>
      <c r="AM140" s="283" t="s">
        <v>9122</v>
      </c>
      <c r="AN140" s="283" t="s">
        <v>9122</v>
      </c>
      <c r="AO140" s="283" t="s">
        <v>9122</v>
      </c>
      <c r="AP140" s="283" t="s">
        <v>9122</v>
      </c>
      <c r="AQ140" s="283" t="s">
        <v>9122</v>
      </c>
      <c r="AR140" s="283" t="s">
        <v>9122</v>
      </c>
      <c r="AS140" s="283" t="s">
        <v>9122</v>
      </c>
      <c r="AT140" s="283" t="s">
        <v>9122</v>
      </c>
      <c r="AU140" s="283" t="s">
        <v>9122</v>
      </c>
      <c r="AV140" s="283" t="s">
        <v>9122</v>
      </c>
      <c r="AW140" s="283" t="s">
        <v>9122</v>
      </c>
      <c r="AX140" s="283" t="s">
        <v>9122</v>
      </c>
      <c r="AY140" s="283" t="s">
        <v>9122</v>
      </c>
      <c r="AZ140" s="283" t="s">
        <v>9122</v>
      </c>
      <c r="BA140" s="283" t="s">
        <v>9122</v>
      </c>
      <c r="BB140" s="283" t="s">
        <v>9122</v>
      </c>
      <c r="BC140" s="283" t="s">
        <v>9122</v>
      </c>
      <c r="BD140" s="283" t="str">
        <f>_xlfn.IFNA(VLOOKUP(C140,'INFORM Severity - hidden'!$C$5:$G$300,5,FALSE),"-")</f>
        <v>-</v>
      </c>
    </row>
    <row r="141" spans="1:56" x14ac:dyDescent="0.25">
      <c r="C141" t="s">
        <v>9183</v>
      </c>
      <c r="D141" s="283" t="str">
        <f t="shared" si="2"/>
        <v>-</v>
      </c>
      <c r="E141" s="283" t="s">
        <v>9122</v>
      </c>
      <c r="F141" s="283" t="s">
        <v>9122</v>
      </c>
      <c r="G141" s="283" t="s">
        <v>9122</v>
      </c>
      <c r="H141" s="283" t="s">
        <v>9122</v>
      </c>
      <c r="I141" s="283" t="s">
        <v>9122</v>
      </c>
      <c r="J141" s="283" t="s">
        <v>9122</v>
      </c>
      <c r="K141" s="283" t="s">
        <v>9122</v>
      </c>
      <c r="L141" s="283" t="s">
        <v>9122</v>
      </c>
      <c r="M141" s="283" t="s">
        <v>9122</v>
      </c>
      <c r="N141" s="283" t="s">
        <v>9122</v>
      </c>
      <c r="O141" s="283" t="s">
        <v>9122</v>
      </c>
      <c r="P141" s="283" t="s">
        <v>9122</v>
      </c>
      <c r="Q141" s="283" t="s">
        <v>9122</v>
      </c>
      <c r="R141" s="283" t="s">
        <v>9122</v>
      </c>
      <c r="S141" s="283" t="s">
        <v>9122</v>
      </c>
      <c r="T141" s="283" t="s">
        <v>9122</v>
      </c>
      <c r="U141" s="283" t="s">
        <v>9122</v>
      </c>
      <c r="V141" s="283" t="s">
        <v>9122</v>
      </c>
      <c r="W141" s="283" t="s">
        <v>9122</v>
      </c>
      <c r="X141" s="283" t="s">
        <v>9122</v>
      </c>
      <c r="Y141" s="283" t="s">
        <v>9122</v>
      </c>
      <c r="Z141" s="283" t="s">
        <v>9122</v>
      </c>
      <c r="AA141" s="283" t="s">
        <v>9122</v>
      </c>
      <c r="AB141" s="283" t="s">
        <v>9122</v>
      </c>
      <c r="AC141" s="283" t="s">
        <v>9122</v>
      </c>
      <c r="AD141" s="283" t="s">
        <v>9122</v>
      </c>
      <c r="AE141" s="283" t="s">
        <v>9122</v>
      </c>
      <c r="AF141" s="283" t="s">
        <v>9122</v>
      </c>
      <c r="AG141" s="283" t="s">
        <v>9122</v>
      </c>
      <c r="AH141" s="283" t="s">
        <v>9122</v>
      </c>
      <c r="AI141" s="283" t="s">
        <v>9122</v>
      </c>
      <c r="AJ141" s="283" t="s">
        <v>9122</v>
      </c>
      <c r="AK141" s="283" t="s">
        <v>9122</v>
      </c>
      <c r="AL141" s="283" t="s">
        <v>9122</v>
      </c>
      <c r="AM141" s="283" t="s">
        <v>9122</v>
      </c>
      <c r="AN141" s="283" t="s">
        <v>9122</v>
      </c>
      <c r="AO141" s="283">
        <v>2.2999999999999998</v>
      </c>
      <c r="AP141" s="283">
        <v>2.4</v>
      </c>
      <c r="AQ141" s="283">
        <v>2.6</v>
      </c>
      <c r="AR141" s="283">
        <v>3.1</v>
      </c>
      <c r="AS141" s="283">
        <v>3.1</v>
      </c>
      <c r="AT141" s="283">
        <v>3.1</v>
      </c>
      <c r="AU141" s="283">
        <v>3.1</v>
      </c>
      <c r="AV141" s="283">
        <v>3.1</v>
      </c>
      <c r="AW141" s="283">
        <v>3.1</v>
      </c>
      <c r="AX141" s="283">
        <v>3.1</v>
      </c>
      <c r="AY141" s="283">
        <v>2.9</v>
      </c>
      <c r="AZ141" s="283">
        <v>2.9</v>
      </c>
      <c r="BA141" s="283" t="s">
        <v>9122</v>
      </c>
      <c r="BB141" s="283" t="s">
        <v>9122</v>
      </c>
      <c r="BC141" s="283" t="s">
        <v>9122</v>
      </c>
      <c r="BD141" s="283" t="str">
        <f>_xlfn.IFNA(VLOOKUP(C141,'INFORM Severity - hidden'!$C$5:$G$300,5,FALSE),"-")</f>
        <v>-</v>
      </c>
    </row>
    <row r="142" spans="1:56" x14ac:dyDescent="0.25">
      <c r="A142" t="s">
        <v>597</v>
      </c>
      <c r="B142" t="s">
        <v>4665</v>
      </c>
      <c r="C142" t="s">
        <v>4666</v>
      </c>
      <c r="D142" s="283" t="str">
        <f t="shared" si="2"/>
        <v>-</v>
      </c>
      <c r="E142" s="283" t="s">
        <v>9122</v>
      </c>
      <c r="F142" s="283" t="s">
        <v>9122</v>
      </c>
      <c r="G142" s="283" t="s">
        <v>9122</v>
      </c>
      <c r="H142" s="283" t="s">
        <v>9122</v>
      </c>
      <c r="I142" s="283" t="s">
        <v>9122</v>
      </c>
      <c r="J142" s="283" t="s">
        <v>9122</v>
      </c>
      <c r="K142" s="283" t="s">
        <v>9122</v>
      </c>
      <c r="L142" s="283" t="s">
        <v>9122</v>
      </c>
      <c r="M142" s="283" t="s">
        <v>9122</v>
      </c>
      <c r="N142" s="283" t="s">
        <v>9122</v>
      </c>
      <c r="O142" s="283" t="s">
        <v>9122</v>
      </c>
      <c r="P142" s="283" t="s">
        <v>9122</v>
      </c>
      <c r="Q142" s="283" t="s">
        <v>9122</v>
      </c>
      <c r="R142" s="283" t="s">
        <v>9122</v>
      </c>
      <c r="S142" s="283" t="s">
        <v>9122</v>
      </c>
      <c r="T142" s="283" t="s">
        <v>9122</v>
      </c>
      <c r="U142" s="283" t="s">
        <v>9122</v>
      </c>
      <c r="V142" s="283" t="s">
        <v>9122</v>
      </c>
      <c r="W142" s="283" t="s">
        <v>9122</v>
      </c>
      <c r="X142" s="283" t="s">
        <v>9122</v>
      </c>
      <c r="Y142" s="283" t="s">
        <v>9122</v>
      </c>
      <c r="Z142" s="283" t="s">
        <v>9122</v>
      </c>
      <c r="AA142" s="283" t="s">
        <v>9122</v>
      </c>
      <c r="AB142" s="283" t="s">
        <v>9122</v>
      </c>
      <c r="AC142" s="283" t="s">
        <v>9122</v>
      </c>
      <c r="AD142" s="283" t="s">
        <v>9122</v>
      </c>
      <c r="AE142" s="283" t="s">
        <v>9122</v>
      </c>
      <c r="AF142" s="283" t="s">
        <v>9122</v>
      </c>
      <c r="AG142" s="283" t="s">
        <v>9122</v>
      </c>
      <c r="AH142" s="283" t="s">
        <v>9122</v>
      </c>
      <c r="AI142" s="283" t="s">
        <v>9122</v>
      </c>
      <c r="AJ142" s="283" t="s">
        <v>9122</v>
      </c>
      <c r="AK142" s="283" t="s">
        <v>9122</v>
      </c>
      <c r="AL142" s="283" t="s">
        <v>9122</v>
      </c>
      <c r="AM142" s="283" t="s">
        <v>9122</v>
      </c>
      <c r="AN142" s="283" t="s">
        <v>9122</v>
      </c>
      <c r="AO142" s="283" t="s">
        <v>9122</v>
      </c>
      <c r="AP142" s="283" t="s">
        <v>9122</v>
      </c>
      <c r="AQ142" s="283" t="s">
        <v>9122</v>
      </c>
      <c r="AR142" s="283" t="s">
        <v>9122</v>
      </c>
      <c r="AS142" s="283" t="s">
        <v>9122</v>
      </c>
      <c r="AT142" s="283" t="s">
        <v>9122</v>
      </c>
      <c r="AU142" s="283" t="s">
        <v>9122</v>
      </c>
      <c r="AV142" s="283" t="s">
        <v>9122</v>
      </c>
      <c r="AW142" s="283" t="s">
        <v>9122</v>
      </c>
      <c r="AX142" s="283" t="s">
        <v>9122</v>
      </c>
      <c r="AY142" s="283" t="s">
        <v>9122</v>
      </c>
      <c r="AZ142" s="283" t="s">
        <v>9122</v>
      </c>
      <c r="BA142" s="283" t="s">
        <v>9122</v>
      </c>
      <c r="BB142" s="283">
        <v>1.5</v>
      </c>
      <c r="BC142" s="283">
        <v>1.5</v>
      </c>
      <c r="BD142" s="283">
        <f>_xlfn.IFNA(VLOOKUP(C142,'INFORM Severity - hidden'!$C$5:$G$300,5,FALSE),"-")</f>
        <v>1.5</v>
      </c>
    </row>
    <row r="143" spans="1:56" x14ac:dyDescent="0.25">
      <c r="A143" t="s">
        <v>597</v>
      </c>
      <c r="B143" t="s">
        <v>6162</v>
      </c>
      <c r="C143" t="s">
        <v>6163</v>
      </c>
      <c r="D143" s="283" t="str">
        <f t="shared" si="2"/>
        <v>-</v>
      </c>
      <c r="E143" s="283" t="s">
        <v>9122</v>
      </c>
      <c r="F143" s="283" t="s">
        <v>9122</v>
      </c>
      <c r="G143" s="283" t="s">
        <v>9122</v>
      </c>
      <c r="H143" s="283" t="s">
        <v>9122</v>
      </c>
      <c r="I143" s="283" t="s">
        <v>9122</v>
      </c>
      <c r="J143" s="283" t="s">
        <v>9122</v>
      </c>
      <c r="K143" s="283" t="s">
        <v>9122</v>
      </c>
      <c r="L143" s="283" t="s">
        <v>9122</v>
      </c>
      <c r="M143" s="283" t="s">
        <v>9122</v>
      </c>
      <c r="N143" s="283" t="s">
        <v>9122</v>
      </c>
      <c r="O143" s="283" t="s">
        <v>9122</v>
      </c>
      <c r="P143" s="283" t="s">
        <v>9122</v>
      </c>
      <c r="Q143" s="283" t="s">
        <v>9122</v>
      </c>
      <c r="R143" s="283" t="s">
        <v>9122</v>
      </c>
      <c r="S143" s="283" t="s">
        <v>9122</v>
      </c>
      <c r="T143" s="283" t="s">
        <v>9122</v>
      </c>
      <c r="U143" s="283" t="s">
        <v>9122</v>
      </c>
      <c r="V143" s="283" t="s">
        <v>9122</v>
      </c>
      <c r="W143" s="283" t="s">
        <v>9122</v>
      </c>
      <c r="X143" s="283" t="s">
        <v>9122</v>
      </c>
      <c r="Y143" s="283" t="s">
        <v>9122</v>
      </c>
      <c r="Z143" s="283" t="s">
        <v>9122</v>
      </c>
      <c r="AA143" s="283" t="s">
        <v>9122</v>
      </c>
      <c r="AB143" s="283" t="s">
        <v>9122</v>
      </c>
      <c r="AC143" s="283" t="s">
        <v>9122</v>
      </c>
      <c r="AD143" s="283" t="s">
        <v>9122</v>
      </c>
      <c r="AE143" s="283" t="s">
        <v>9122</v>
      </c>
      <c r="AF143" s="283" t="s">
        <v>9122</v>
      </c>
      <c r="AG143" s="283" t="s">
        <v>9122</v>
      </c>
      <c r="AH143" s="283" t="s">
        <v>9122</v>
      </c>
      <c r="AI143" s="283" t="s">
        <v>9122</v>
      </c>
      <c r="AJ143" s="283" t="s">
        <v>9122</v>
      </c>
      <c r="AK143" s="283" t="s">
        <v>9122</v>
      </c>
      <c r="AL143" s="283" t="s">
        <v>9122</v>
      </c>
      <c r="AM143" s="283" t="s">
        <v>9122</v>
      </c>
      <c r="AN143" s="283" t="s">
        <v>9122</v>
      </c>
      <c r="AO143" s="283" t="s">
        <v>9122</v>
      </c>
      <c r="AP143" s="283" t="s">
        <v>9122</v>
      </c>
      <c r="AQ143" s="283" t="s">
        <v>9122</v>
      </c>
      <c r="AR143" s="283" t="s">
        <v>9122</v>
      </c>
      <c r="AS143" s="283" t="s">
        <v>9122</v>
      </c>
      <c r="AT143" s="283" t="s">
        <v>9122</v>
      </c>
      <c r="AU143" s="283" t="s">
        <v>9122</v>
      </c>
      <c r="AV143" s="283" t="s">
        <v>9122</v>
      </c>
      <c r="AW143" s="283" t="s">
        <v>9122</v>
      </c>
      <c r="AX143" s="283" t="s">
        <v>9122</v>
      </c>
      <c r="AY143" s="283" t="s">
        <v>9122</v>
      </c>
      <c r="AZ143" s="283" t="s">
        <v>9122</v>
      </c>
      <c r="BA143" s="283" t="s">
        <v>9122</v>
      </c>
      <c r="BB143" s="283" t="s">
        <v>9122</v>
      </c>
      <c r="BC143" s="283">
        <v>2.2000000000000002</v>
      </c>
      <c r="BD143" s="283">
        <f>_xlfn.IFNA(VLOOKUP(C143,'INFORM Severity - hidden'!$C$5:$G$300,5,FALSE),"-")</f>
        <v>2.2000000000000002</v>
      </c>
    </row>
    <row r="144" spans="1:56" x14ac:dyDescent="0.25">
      <c r="C144" t="s">
        <v>9184</v>
      </c>
      <c r="D144" s="283" t="str">
        <f t="shared" si="2"/>
        <v>-</v>
      </c>
      <c r="E144" s="283" t="s">
        <v>9122</v>
      </c>
      <c r="F144" s="283">
        <v>2.9</v>
      </c>
      <c r="G144" s="283">
        <v>2.9</v>
      </c>
      <c r="H144" s="283" t="s">
        <v>9122</v>
      </c>
      <c r="I144" s="283" t="s">
        <v>9122</v>
      </c>
      <c r="J144" s="283" t="s">
        <v>9122</v>
      </c>
      <c r="K144" s="283" t="s">
        <v>9122</v>
      </c>
      <c r="L144" s="283" t="s">
        <v>9122</v>
      </c>
      <c r="M144" s="283" t="s">
        <v>9122</v>
      </c>
      <c r="N144" s="283" t="s">
        <v>9122</v>
      </c>
      <c r="O144" s="283" t="s">
        <v>9122</v>
      </c>
      <c r="P144" s="283" t="s">
        <v>9122</v>
      </c>
      <c r="Q144" s="283" t="s">
        <v>9122</v>
      </c>
      <c r="R144" s="283" t="s">
        <v>9122</v>
      </c>
      <c r="S144" s="283" t="s">
        <v>9122</v>
      </c>
      <c r="T144" s="283" t="s">
        <v>9122</v>
      </c>
      <c r="U144" s="283" t="s">
        <v>9122</v>
      </c>
      <c r="V144" s="283" t="s">
        <v>9122</v>
      </c>
      <c r="W144" s="283" t="s">
        <v>9122</v>
      </c>
      <c r="X144" s="283" t="s">
        <v>9122</v>
      </c>
      <c r="Y144" s="283" t="s">
        <v>9122</v>
      </c>
      <c r="Z144" s="283" t="s">
        <v>9122</v>
      </c>
      <c r="AA144" s="283" t="s">
        <v>9122</v>
      </c>
      <c r="AB144" s="283" t="s">
        <v>9122</v>
      </c>
      <c r="AC144" s="283" t="s">
        <v>9122</v>
      </c>
      <c r="AD144" s="283" t="s">
        <v>9122</v>
      </c>
      <c r="AE144" s="283" t="s">
        <v>9122</v>
      </c>
      <c r="AF144" s="283" t="s">
        <v>9122</v>
      </c>
      <c r="AG144" s="283" t="s">
        <v>9122</v>
      </c>
      <c r="AH144" s="283" t="s">
        <v>9122</v>
      </c>
      <c r="AI144" s="283" t="s">
        <v>9122</v>
      </c>
      <c r="AJ144" s="283" t="s">
        <v>9122</v>
      </c>
      <c r="AK144" s="283" t="s">
        <v>9122</v>
      </c>
      <c r="AL144" s="283" t="s">
        <v>9122</v>
      </c>
      <c r="AM144" s="283" t="s">
        <v>9122</v>
      </c>
      <c r="AN144" s="283" t="s">
        <v>9122</v>
      </c>
      <c r="AO144" s="283" t="s">
        <v>9122</v>
      </c>
      <c r="AP144" s="283" t="s">
        <v>9122</v>
      </c>
      <c r="AQ144" s="283" t="s">
        <v>9122</v>
      </c>
      <c r="AR144" s="283" t="s">
        <v>9122</v>
      </c>
      <c r="AS144" s="283" t="s">
        <v>9122</v>
      </c>
      <c r="AT144" s="283" t="s">
        <v>9122</v>
      </c>
      <c r="AU144" s="283" t="s">
        <v>9122</v>
      </c>
      <c r="AV144" s="283" t="s">
        <v>9122</v>
      </c>
      <c r="AW144" s="283" t="s">
        <v>9122</v>
      </c>
      <c r="AX144" s="283" t="s">
        <v>9122</v>
      </c>
      <c r="AY144" s="283" t="s">
        <v>9122</v>
      </c>
      <c r="AZ144" s="283" t="s">
        <v>9122</v>
      </c>
      <c r="BA144" s="283" t="s">
        <v>9122</v>
      </c>
      <c r="BB144" s="283" t="s">
        <v>9122</v>
      </c>
      <c r="BC144" s="283" t="s">
        <v>9122</v>
      </c>
      <c r="BD144" s="283" t="str">
        <f>_xlfn.IFNA(VLOOKUP(C144,'INFORM Severity - hidden'!$C$5:$G$300,5,FALSE),"-")</f>
        <v>-</v>
      </c>
    </row>
    <row r="145" spans="1:56" x14ac:dyDescent="0.25">
      <c r="A145" t="s">
        <v>328</v>
      </c>
      <c r="B145" t="s">
        <v>326</v>
      </c>
      <c r="C145" t="s">
        <v>327</v>
      </c>
      <c r="D145" s="283" t="str">
        <f t="shared" si="2"/>
        <v>Decreasing</v>
      </c>
      <c r="E145" s="283" t="s">
        <v>9122</v>
      </c>
      <c r="F145" s="283">
        <v>2.2999999999999998</v>
      </c>
      <c r="G145" s="283">
        <v>2.2999999999999998</v>
      </c>
      <c r="H145" s="283">
        <v>2.2999999999999998</v>
      </c>
      <c r="I145" s="283">
        <v>2.2000000000000002</v>
      </c>
      <c r="J145" s="283">
        <v>2.2000000000000002</v>
      </c>
      <c r="K145" s="283">
        <v>2.2000000000000002</v>
      </c>
      <c r="L145" s="283">
        <v>2.2000000000000002</v>
      </c>
      <c r="M145" s="283">
        <v>2.2000000000000002</v>
      </c>
      <c r="N145" s="283">
        <v>2.2000000000000002</v>
      </c>
      <c r="O145" s="283">
        <v>2.2000000000000002</v>
      </c>
      <c r="P145" s="283">
        <v>2.2000000000000002</v>
      </c>
      <c r="Q145" s="283">
        <v>2.2000000000000002</v>
      </c>
      <c r="R145" s="283">
        <v>2.2000000000000002</v>
      </c>
      <c r="S145" s="283">
        <v>2.2000000000000002</v>
      </c>
      <c r="T145" s="283">
        <v>2.2999999999999998</v>
      </c>
      <c r="U145" s="283">
        <v>2.2999999999999998</v>
      </c>
      <c r="V145" s="283">
        <v>2.2999999999999998</v>
      </c>
      <c r="W145" s="283">
        <v>2.2999999999999998</v>
      </c>
      <c r="X145" s="283">
        <v>2.2999999999999998</v>
      </c>
      <c r="Y145" s="283">
        <v>2.2999999999999998</v>
      </c>
      <c r="Z145" s="283">
        <v>2.2999999999999998</v>
      </c>
      <c r="AA145" s="283">
        <v>2.2000000000000002</v>
      </c>
      <c r="AB145" s="283">
        <v>2.2000000000000002</v>
      </c>
      <c r="AC145" s="283">
        <v>2.2000000000000002</v>
      </c>
      <c r="AD145" s="283">
        <v>2.2000000000000002</v>
      </c>
      <c r="AE145" s="283">
        <v>2.2000000000000002</v>
      </c>
      <c r="AF145" s="283">
        <v>2.2000000000000002</v>
      </c>
      <c r="AG145" s="283">
        <v>2.2000000000000002</v>
      </c>
      <c r="AH145" s="283">
        <v>2.2000000000000002</v>
      </c>
      <c r="AI145" s="283">
        <v>2.2000000000000002</v>
      </c>
      <c r="AJ145" s="283">
        <v>2.1</v>
      </c>
      <c r="AK145" s="283">
        <v>2.1</v>
      </c>
      <c r="AL145" s="283">
        <v>2.1</v>
      </c>
      <c r="AM145" s="283">
        <v>2.1</v>
      </c>
      <c r="AN145" s="283">
        <v>2.1</v>
      </c>
      <c r="AO145" s="283">
        <v>2.1</v>
      </c>
      <c r="AP145" s="283">
        <v>2.1</v>
      </c>
      <c r="AQ145" s="283">
        <v>2.1</v>
      </c>
      <c r="AR145" s="283">
        <v>2.1</v>
      </c>
      <c r="AS145" s="283">
        <v>2.1</v>
      </c>
      <c r="AT145" s="283">
        <v>2.1</v>
      </c>
      <c r="AU145" s="283">
        <v>2.2000000000000002</v>
      </c>
      <c r="AV145" s="283">
        <v>2.2000000000000002</v>
      </c>
      <c r="AW145" s="283">
        <v>2.2000000000000002</v>
      </c>
      <c r="AX145" s="283">
        <v>2.2000000000000002</v>
      </c>
      <c r="AY145" s="283">
        <v>2.2999999999999998</v>
      </c>
      <c r="AZ145" s="283">
        <v>2.2999999999999998</v>
      </c>
      <c r="BA145" s="283">
        <v>2.2999999999999998</v>
      </c>
      <c r="BB145" s="283">
        <v>2.2999999999999998</v>
      </c>
      <c r="BC145" s="283">
        <v>2.1</v>
      </c>
      <c r="BD145" s="283">
        <f>_xlfn.IFNA(VLOOKUP(C145,'INFORM Severity - hidden'!$C$5:$G$300,5,FALSE),"-")</f>
        <v>2.1</v>
      </c>
    </row>
    <row r="146" spans="1:56" x14ac:dyDescent="0.25">
      <c r="A146" t="s">
        <v>328</v>
      </c>
      <c r="B146" t="s">
        <v>1106</v>
      </c>
      <c r="C146" t="s">
        <v>1107</v>
      </c>
      <c r="D146" s="283" t="str">
        <f t="shared" si="2"/>
        <v>Stable</v>
      </c>
      <c r="E146" s="283" t="s">
        <v>9122</v>
      </c>
      <c r="F146" s="283">
        <v>3</v>
      </c>
      <c r="G146" s="283">
        <v>3</v>
      </c>
      <c r="H146" s="283">
        <v>3</v>
      </c>
      <c r="I146" s="283">
        <v>2.7</v>
      </c>
      <c r="J146" s="283">
        <v>2.8</v>
      </c>
      <c r="K146" s="283">
        <v>2.9</v>
      </c>
      <c r="L146" s="283">
        <v>2.9</v>
      </c>
      <c r="M146" s="283">
        <v>2.9</v>
      </c>
      <c r="N146" s="283">
        <v>2.9</v>
      </c>
      <c r="O146" s="283">
        <v>2.8</v>
      </c>
      <c r="P146" s="283">
        <v>2.8</v>
      </c>
      <c r="Q146" s="283">
        <v>2.6</v>
      </c>
      <c r="R146" s="283">
        <v>2.6</v>
      </c>
      <c r="S146" s="283">
        <v>2.6</v>
      </c>
      <c r="T146" s="283">
        <v>2.6</v>
      </c>
      <c r="U146" s="283">
        <v>2.6</v>
      </c>
      <c r="V146" s="283">
        <v>2.7</v>
      </c>
      <c r="W146" s="283">
        <v>2.7</v>
      </c>
      <c r="X146" s="283">
        <v>3</v>
      </c>
      <c r="Y146" s="283">
        <v>2.9</v>
      </c>
      <c r="Z146" s="283">
        <v>2.9</v>
      </c>
      <c r="AA146" s="283">
        <v>2.8</v>
      </c>
      <c r="AB146" s="283">
        <v>2.8</v>
      </c>
      <c r="AC146" s="283">
        <v>2.8</v>
      </c>
      <c r="AD146" s="283">
        <v>2.8</v>
      </c>
      <c r="AE146" s="283">
        <v>2.8</v>
      </c>
      <c r="AF146" s="283">
        <v>2.8</v>
      </c>
      <c r="AG146" s="283">
        <v>2.8</v>
      </c>
      <c r="AH146" s="283">
        <v>2.8</v>
      </c>
      <c r="AI146" s="283">
        <v>2.8</v>
      </c>
      <c r="AJ146" s="283">
        <v>2.8</v>
      </c>
      <c r="AK146" s="283">
        <v>2.8</v>
      </c>
      <c r="AL146" s="283">
        <v>2.8</v>
      </c>
      <c r="AM146" s="283">
        <v>2.8</v>
      </c>
      <c r="AN146" s="283">
        <v>2.8</v>
      </c>
      <c r="AO146" s="283">
        <v>2.8</v>
      </c>
      <c r="AP146" s="283">
        <v>2.8</v>
      </c>
      <c r="AQ146" s="283">
        <v>2.8</v>
      </c>
      <c r="AR146" s="283">
        <v>2.8</v>
      </c>
      <c r="AS146" s="283">
        <v>2.8</v>
      </c>
      <c r="AT146" s="283">
        <v>2.8</v>
      </c>
      <c r="AU146" s="283">
        <v>2.8</v>
      </c>
      <c r="AV146" s="283">
        <v>2.7</v>
      </c>
      <c r="AW146" s="283">
        <v>2.7</v>
      </c>
      <c r="AX146" s="283">
        <v>2.7</v>
      </c>
      <c r="AY146" s="283">
        <v>2.7</v>
      </c>
      <c r="AZ146" s="283">
        <v>2.7</v>
      </c>
      <c r="BA146" s="283">
        <v>2.7</v>
      </c>
      <c r="BB146" s="283">
        <v>2.7</v>
      </c>
      <c r="BC146" s="283">
        <v>2.7</v>
      </c>
      <c r="BD146" s="283">
        <f>_xlfn.IFNA(VLOOKUP(C146,'INFORM Severity - hidden'!$C$5:$G$300,5,FALSE),"-")</f>
        <v>2.7</v>
      </c>
    </row>
    <row r="147" spans="1:56" x14ac:dyDescent="0.25">
      <c r="A147" t="s">
        <v>6017</v>
      </c>
      <c r="B147" t="s">
        <v>6024</v>
      </c>
      <c r="C147" t="s">
        <v>6025</v>
      </c>
      <c r="D147" s="283" t="str">
        <f t="shared" si="2"/>
        <v>Increasing</v>
      </c>
      <c r="E147" s="283" t="s">
        <v>9122</v>
      </c>
      <c r="F147" s="283" t="s">
        <v>9122</v>
      </c>
      <c r="G147" s="283">
        <v>2.9</v>
      </c>
      <c r="H147" s="283">
        <v>3</v>
      </c>
      <c r="I147" s="283">
        <v>3.1</v>
      </c>
      <c r="J147" s="283">
        <v>3.1</v>
      </c>
      <c r="K147" s="283">
        <v>3.1</v>
      </c>
      <c r="L147" s="283">
        <v>2.7</v>
      </c>
      <c r="M147" s="283">
        <v>2.7</v>
      </c>
      <c r="N147" s="283">
        <v>2.5</v>
      </c>
      <c r="O147" s="283">
        <v>2.5</v>
      </c>
      <c r="P147" s="283">
        <v>2.5</v>
      </c>
      <c r="Q147" s="283">
        <v>2.6</v>
      </c>
      <c r="R147" s="283">
        <v>2.6</v>
      </c>
      <c r="S147" s="283">
        <v>2.7</v>
      </c>
      <c r="T147" s="283">
        <v>2.7</v>
      </c>
      <c r="U147" s="283">
        <v>2.6</v>
      </c>
      <c r="V147" s="283">
        <v>2.7</v>
      </c>
      <c r="W147" s="283">
        <v>2.7</v>
      </c>
      <c r="X147" s="283">
        <v>2.6</v>
      </c>
      <c r="Y147" s="283">
        <v>2.6</v>
      </c>
      <c r="Z147" s="283">
        <v>2.7</v>
      </c>
      <c r="AA147" s="283">
        <v>2.8</v>
      </c>
      <c r="AB147" s="283">
        <v>2.8</v>
      </c>
      <c r="AC147" s="283">
        <v>2.8</v>
      </c>
      <c r="AD147" s="283">
        <v>2.8</v>
      </c>
      <c r="AE147" s="283">
        <v>2.8</v>
      </c>
      <c r="AF147" s="283">
        <v>2.8</v>
      </c>
      <c r="AG147" s="283">
        <v>2.9</v>
      </c>
      <c r="AH147" s="283">
        <v>2.9</v>
      </c>
      <c r="AI147" s="283">
        <v>3</v>
      </c>
      <c r="AJ147" s="283">
        <v>3</v>
      </c>
      <c r="AK147" s="283">
        <v>2.8</v>
      </c>
      <c r="AL147" s="283">
        <v>2.8</v>
      </c>
      <c r="AM147" s="283">
        <v>3</v>
      </c>
      <c r="AN147" s="283">
        <v>3</v>
      </c>
      <c r="AO147" s="283">
        <v>3</v>
      </c>
      <c r="AP147" s="283">
        <v>3</v>
      </c>
      <c r="AQ147" s="283">
        <v>2.5</v>
      </c>
      <c r="AR147" s="283">
        <v>2.5</v>
      </c>
      <c r="AS147" s="283">
        <v>2.4</v>
      </c>
      <c r="AT147" s="283">
        <v>3</v>
      </c>
      <c r="AU147" s="283">
        <v>3</v>
      </c>
      <c r="AV147" s="283">
        <v>3</v>
      </c>
      <c r="AW147" s="283">
        <v>3</v>
      </c>
      <c r="AX147" s="283">
        <v>3.2</v>
      </c>
      <c r="AY147" s="283">
        <v>3.2</v>
      </c>
      <c r="AZ147" s="283">
        <v>3.2</v>
      </c>
      <c r="BA147" s="283">
        <v>3.3</v>
      </c>
      <c r="BB147" s="283">
        <v>3.3</v>
      </c>
      <c r="BC147" s="283">
        <v>3.4</v>
      </c>
      <c r="BD147" s="283">
        <f>_xlfn.IFNA(VLOOKUP(C147,'INFORM Severity - hidden'!$C$5:$G$300,5,FALSE),"-")</f>
        <v>3.4</v>
      </c>
    </row>
    <row r="148" spans="1:56" x14ac:dyDescent="0.25">
      <c r="C148" t="s">
        <v>9185</v>
      </c>
      <c r="D148" s="283" t="str">
        <f t="shared" si="2"/>
        <v>-</v>
      </c>
      <c r="E148" s="283" t="s">
        <v>9122</v>
      </c>
      <c r="F148" s="283" t="s">
        <v>9122</v>
      </c>
      <c r="G148" s="283" t="s">
        <v>9122</v>
      </c>
      <c r="H148" s="283" t="s">
        <v>9122</v>
      </c>
      <c r="I148" s="283">
        <v>2.7</v>
      </c>
      <c r="J148" s="283">
        <v>2.6</v>
      </c>
      <c r="K148" s="283" t="s">
        <v>9122</v>
      </c>
      <c r="L148" s="283" t="s">
        <v>9122</v>
      </c>
      <c r="M148" s="283" t="s">
        <v>9122</v>
      </c>
      <c r="N148" s="283" t="s">
        <v>9122</v>
      </c>
      <c r="O148" s="283" t="s">
        <v>9122</v>
      </c>
      <c r="P148" s="283" t="s">
        <v>9122</v>
      </c>
      <c r="Q148" s="283" t="s">
        <v>9122</v>
      </c>
      <c r="R148" s="283" t="s">
        <v>9122</v>
      </c>
      <c r="S148" s="283" t="s">
        <v>9122</v>
      </c>
      <c r="T148" s="283" t="s">
        <v>9122</v>
      </c>
      <c r="U148" s="283" t="s">
        <v>9122</v>
      </c>
      <c r="V148" s="283" t="s">
        <v>9122</v>
      </c>
      <c r="W148" s="283" t="s">
        <v>9122</v>
      </c>
      <c r="X148" s="283" t="s">
        <v>9122</v>
      </c>
      <c r="Y148" s="283" t="s">
        <v>9122</v>
      </c>
      <c r="Z148" s="283" t="s">
        <v>9122</v>
      </c>
      <c r="AA148" s="283" t="s">
        <v>9122</v>
      </c>
      <c r="AB148" s="283" t="s">
        <v>9122</v>
      </c>
      <c r="AC148" s="283" t="s">
        <v>9122</v>
      </c>
      <c r="AD148" s="283" t="s">
        <v>9122</v>
      </c>
      <c r="AE148" s="283" t="s">
        <v>9122</v>
      </c>
      <c r="AF148" s="283" t="s">
        <v>9122</v>
      </c>
      <c r="AG148" s="283" t="s">
        <v>9122</v>
      </c>
      <c r="AH148" s="283" t="s">
        <v>9122</v>
      </c>
      <c r="AI148" s="283" t="s">
        <v>9122</v>
      </c>
      <c r="AJ148" s="283" t="s">
        <v>9122</v>
      </c>
      <c r="AK148" s="283" t="s">
        <v>9122</v>
      </c>
      <c r="AL148" s="283" t="s">
        <v>9122</v>
      </c>
      <c r="AM148" s="283" t="s">
        <v>9122</v>
      </c>
      <c r="AN148" s="283" t="s">
        <v>9122</v>
      </c>
      <c r="AO148" s="283" t="s">
        <v>9122</v>
      </c>
      <c r="AP148" s="283" t="s">
        <v>9122</v>
      </c>
      <c r="AQ148" s="283" t="s">
        <v>9122</v>
      </c>
      <c r="AR148" s="283" t="s">
        <v>9122</v>
      </c>
      <c r="AS148" s="283" t="s">
        <v>9122</v>
      </c>
      <c r="AT148" s="283" t="s">
        <v>9122</v>
      </c>
      <c r="AU148" s="283" t="s">
        <v>9122</v>
      </c>
      <c r="AV148" s="283" t="s">
        <v>9122</v>
      </c>
      <c r="AW148" s="283" t="s">
        <v>9122</v>
      </c>
      <c r="AX148" s="283" t="s">
        <v>9122</v>
      </c>
      <c r="AY148" s="283" t="s">
        <v>9122</v>
      </c>
      <c r="AZ148" s="283" t="s">
        <v>9122</v>
      </c>
      <c r="BA148" s="283" t="s">
        <v>9122</v>
      </c>
      <c r="BB148" s="283" t="s">
        <v>9122</v>
      </c>
      <c r="BC148" s="283" t="s">
        <v>9122</v>
      </c>
      <c r="BD148" s="283" t="str">
        <f>_xlfn.IFNA(VLOOKUP(C148,'INFORM Severity - hidden'!$C$5:$G$300,5,FALSE),"-")</f>
        <v>-</v>
      </c>
    </row>
    <row r="149" spans="1:56" x14ac:dyDescent="0.25">
      <c r="C149" t="s">
        <v>9186</v>
      </c>
      <c r="D149" s="283" t="str">
        <f t="shared" si="2"/>
        <v>-</v>
      </c>
      <c r="E149" s="283" t="s">
        <v>9122</v>
      </c>
      <c r="F149" s="283" t="s">
        <v>9122</v>
      </c>
      <c r="G149" s="283" t="s">
        <v>9122</v>
      </c>
      <c r="H149" s="283" t="s">
        <v>9122</v>
      </c>
      <c r="I149" s="283" t="s">
        <v>9122</v>
      </c>
      <c r="J149" s="283" t="s">
        <v>9122</v>
      </c>
      <c r="K149" s="283" t="s">
        <v>9122</v>
      </c>
      <c r="L149" s="283" t="s">
        <v>9122</v>
      </c>
      <c r="M149" s="283" t="s">
        <v>9122</v>
      </c>
      <c r="N149" s="283" t="s">
        <v>9122</v>
      </c>
      <c r="O149" s="283" t="s">
        <v>9122</v>
      </c>
      <c r="P149" s="283" t="s">
        <v>9122</v>
      </c>
      <c r="Q149" s="283" t="s">
        <v>9122</v>
      </c>
      <c r="R149" s="283" t="s">
        <v>9122</v>
      </c>
      <c r="S149" s="283" t="s">
        <v>9122</v>
      </c>
      <c r="T149" s="283" t="s">
        <v>9122</v>
      </c>
      <c r="U149" s="283" t="s">
        <v>9122</v>
      </c>
      <c r="V149" s="283" t="s">
        <v>9122</v>
      </c>
      <c r="W149" s="283" t="s">
        <v>9122</v>
      </c>
      <c r="X149" s="283" t="s">
        <v>9122</v>
      </c>
      <c r="Y149" s="283" t="s">
        <v>9122</v>
      </c>
      <c r="Z149" s="283" t="s">
        <v>9122</v>
      </c>
      <c r="AA149" s="283" t="s">
        <v>9122</v>
      </c>
      <c r="AB149" s="283" t="s">
        <v>9122</v>
      </c>
      <c r="AC149" s="283" t="s">
        <v>9122</v>
      </c>
      <c r="AD149" s="283" t="s">
        <v>9122</v>
      </c>
      <c r="AE149" s="283" t="s">
        <v>9122</v>
      </c>
      <c r="AF149" s="283" t="s">
        <v>9122</v>
      </c>
      <c r="AG149" s="283" t="s">
        <v>9122</v>
      </c>
      <c r="AH149" s="283" t="s">
        <v>9122</v>
      </c>
      <c r="AI149" s="283" t="s">
        <v>9122</v>
      </c>
      <c r="AJ149" s="283" t="s">
        <v>9122</v>
      </c>
      <c r="AK149" s="283" t="s">
        <v>9122</v>
      </c>
      <c r="AL149" s="283" t="s">
        <v>9122</v>
      </c>
      <c r="AM149" s="283" t="s">
        <v>9122</v>
      </c>
      <c r="AN149" s="283" t="s">
        <v>9122</v>
      </c>
      <c r="AO149" s="283">
        <v>2.1</v>
      </c>
      <c r="AP149" s="283">
        <v>2.1</v>
      </c>
      <c r="AQ149" s="283">
        <v>2.1</v>
      </c>
      <c r="AR149" s="283">
        <v>2.1</v>
      </c>
      <c r="AS149" s="283">
        <v>2</v>
      </c>
      <c r="AT149" s="283">
        <v>2.5</v>
      </c>
      <c r="AU149" s="283">
        <v>2.5</v>
      </c>
      <c r="AV149" s="283">
        <v>2.5</v>
      </c>
      <c r="AW149" s="283">
        <v>2.5</v>
      </c>
      <c r="AX149" s="283">
        <v>2.4</v>
      </c>
      <c r="AY149" s="283">
        <v>2.4</v>
      </c>
      <c r="AZ149" s="283">
        <v>2.4</v>
      </c>
      <c r="BA149" s="283" t="s">
        <v>9122</v>
      </c>
      <c r="BB149" s="283" t="s">
        <v>9122</v>
      </c>
      <c r="BC149" s="283" t="s">
        <v>9122</v>
      </c>
      <c r="BD149" s="283" t="str">
        <f>_xlfn.IFNA(VLOOKUP(C149,'INFORM Severity - hidden'!$C$5:$G$300,5,FALSE),"-")</f>
        <v>-</v>
      </c>
    </row>
    <row r="150" spans="1:56" x14ac:dyDescent="0.25">
      <c r="A150" t="s">
        <v>6017</v>
      </c>
      <c r="B150" t="s">
        <v>6015</v>
      </c>
      <c r="C150" t="s">
        <v>6016</v>
      </c>
      <c r="D150" s="283" t="str">
        <f t="shared" si="2"/>
        <v>-</v>
      </c>
      <c r="E150" s="283" t="s">
        <v>9122</v>
      </c>
      <c r="F150" s="283" t="s">
        <v>9122</v>
      </c>
      <c r="G150" s="283" t="s">
        <v>9122</v>
      </c>
      <c r="H150" s="283" t="s">
        <v>9122</v>
      </c>
      <c r="I150" s="283" t="s">
        <v>9122</v>
      </c>
      <c r="J150" s="283" t="s">
        <v>9122</v>
      </c>
      <c r="K150" s="283" t="s">
        <v>9122</v>
      </c>
      <c r="L150" s="283" t="s">
        <v>9122</v>
      </c>
      <c r="M150" s="283" t="s">
        <v>9122</v>
      </c>
      <c r="N150" s="283" t="s">
        <v>9122</v>
      </c>
      <c r="O150" s="283" t="s">
        <v>9122</v>
      </c>
      <c r="P150" s="283" t="s">
        <v>9122</v>
      </c>
      <c r="Q150" s="283" t="s">
        <v>9122</v>
      </c>
      <c r="R150" s="283" t="s">
        <v>9122</v>
      </c>
      <c r="S150" s="283" t="s">
        <v>9122</v>
      </c>
      <c r="T150" s="283" t="s">
        <v>9122</v>
      </c>
      <c r="U150" s="283" t="s">
        <v>9122</v>
      </c>
      <c r="V150" s="283" t="s">
        <v>9122</v>
      </c>
      <c r="W150" s="283" t="s">
        <v>9122</v>
      </c>
      <c r="X150" s="283" t="s">
        <v>9122</v>
      </c>
      <c r="Y150" s="283" t="s">
        <v>9122</v>
      </c>
      <c r="Z150" s="283" t="s">
        <v>9122</v>
      </c>
      <c r="AA150" s="283" t="s">
        <v>9122</v>
      </c>
      <c r="AB150" s="283" t="s">
        <v>9122</v>
      </c>
      <c r="AC150" s="283" t="s">
        <v>9122</v>
      </c>
      <c r="AD150" s="283" t="s">
        <v>9122</v>
      </c>
      <c r="AE150" s="283" t="s">
        <v>9122</v>
      </c>
      <c r="AF150" s="283" t="s">
        <v>9122</v>
      </c>
      <c r="AG150" s="283" t="s">
        <v>9122</v>
      </c>
      <c r="AH150" s="283" t="s">
        <v>9122</v>
      </c>
      <c r="AI150" s="283" t="s">
        <v>9122</v>
      </c>
      <c r="AJ150" s="283" t="s">
        <v>9122</v>
      </c>
      <c r="AK150" s="283" t="s">
        <v>9122</v>
      </c>
      <c r="AL150" s="283" t="s">
        <v>9122</v>
      </c>
      <c r="AM150" s="283" t="s">
        <v>9122</v>
      </c>
      <c r="AN150" s="283" t="s">
        <v>9122</v>
      </c>
      <c r="AO150" s="283" t="s">
        <v>9122</v>
      </c>
      <c r="AP150" s="283" t="s">
        <v>9122</v>
      </c>
      <c r="AQ150" s="283" t="s">
        <v>9122</v>
      </c>
      <c r="AR150" s="283" t="s">
        <v>9122</v>
      </c>
      <c r="AS150" s="283" t="s">
        <v>9122</v>
      </c>
      <c r="AT150" s="283" t="s">
        <v>9122</v>
      </c>
      <c r="AU150" s="283" t="s">
        <v>9122</v>
      </c>
      <c r="AV150" s="283" t="s">
        <v>9122</v>
      </c>
      <c r="AW150" s="283" t="s">
        <v>9122</v>
      </c>
      <c r="AX150" s="283" t="s">
        <v>9122</v>
      </c>
      <c r="AY150" s="283" t="s">
        <v>9122</v>
      </c>
      <c r="AZ150" s="283" t="s">
        <v>9122</v>
      </c>
      <c r="BA150" s="283" t="s">
        <v>9122</v>
      </c>
      <c r="BB150" s="283" t="s">
        <v>9122</v>
      </c>
      <c r="BC150" s="283">
        <v>2.7</v>
      </c>
      <c r="BD150" s="283">
        <f>_xlfn.IFNA(VLOOKUP(C150,'INFORM Severity - hidden'!$C$5:$G$300,5,FALSE),"-")</f>
        <v>2.8</v>
      </c>
    </row>
    <row r="151" spans="1:56" x14ac:dyDescent="0.25">
      <c r="A151" t="s">
        <v>1279</v>
      </c>
      <c r="B151" t="s">
        <v>1277</v>
      </c>
      <c r="C151" t="s">
        <v>1278</v>
      </c>
      <c r="D151" s="283" t="str">
        <f t="shared" si="2"/>
        <v>Stable</v>
      </c>
      <c r="E151" s="283" t="s">
        <v>9122</v>
      </c>
      <c r="F151" s="283" t="s">
        <v>9122</v>
      </c>
      <c r="G151" s="283" t="s">
        <v>9122</v>
      </c>
      <c r="H151" s="283" t="s">
        <v>9122</v>
      </c>
      <c r="I151" s="283" t="s">
        <v>9122</v>
      </c>
      <c r="J151" s="283" t="s">
        <v>9122</v>
      </c>
      <c r="K151" s="283" t="s">
        <v>9122</v>
      </c>
      <c r="L151" s="283" t="s">
        <v>9122</v>
      </c>
      <c r="M151" s="283" t="s">
        <v>9122</v>
      </c>
      <c r="N151" s="283" t="s">
        <v>9122</v>
      </c>
      <c r="O151" s="283" t="s">
        <v>9122</v>
      </c>
      <c r="P151" s="283" t="s">
        <v>9122</v>
      </c>
      <c r="Q151" s="283" t="s">
        <v>9122</v>
      </c>
      <c r="R151" s="283" t="s">
        <v>9122</v>
      </c>
      <c r="S151" s="283" t="s">
        <v>9122</v>
      </c>
      <c r="T151" s="283" t="s">
        <v>9122</v>
      </c>
      <c r="U151" s="283" t="s">
        <v>9122</v>
      </c>
      <c r="V151" s="283" t="s">
        <v>9122</v>
      </c>
      <c r="W151" s="283" t="s">
        <v>9122</v>
      </c>
      <c r="X151" s="283" t="s">
        <v>9122</v>
      </c>
      <c r="Y151" s="283" t="s">
        <v>9122</v>
      </c>
      <c r="Z151" s="283" t="s">
        <v>9122</v>
      </c>
      <c r="AA151" s="283" t="s">
        <v>9122</v>
      </c>
      <c r="AB151" s="283" t="s">
        <v>9122</v>
      </c>
      <c r="AC151" s="283" t="s">
        <v>9122</v>
      </c>
      <c r="AD151" s="283" t="s">
        <v>9122</v>
      </c>
      <c r="AE151" s="283">
        <v>1.6</v>
      </c>
      <c r="AF151" s="283">
        <v>1.6</v>
      </c>
      <c r="AG151" s="283">
        <v>1.6</v>
      </c>
      <c r="AH151" s="283">
        <v>1.7</v>
      </c>
      <c r="AI151" s="283">
        <v>1.7</v>
      </c>
      <c r="AJ151" s="283">
        <v>1.7</v>
      </c>
      <c r="AK151" s="283">
        <v>1.7</v>
      </c>
      <c r="AL151" s="283">
        <v>1.7</v>
      </c>
      <c r="AM151" s="283">
        <v>1.7</v>
      </c>
      <c r="AN151" s="283">
        <v>1.6</v>
      </c>
      <c r="AO151" s="283">
        <v>1.6</v>
      </c>
      <c r="AP151" s="283">
        <v>1.7</v>
      </c>
      <c r="AQ151" s="283">
        <v>1.6</v>
      </c>
      <c r="AR151" s="283">
        <v>2.2000000000000002</v>
      </c>
      <c r="AS151" s="283">
        <v>2.2999999999999998</v>
      </c>
      <c r="AT151" s="283">
        <v>2.2999999999999998</v>
      </c>
      <c r="AU151" s="283">
        <v>2.2999999999999998</v>
      </c>
      <c r="AV151" s="283">
        <v>2.2999999999999998</v>
      </c>
      <c r="AW151" s="283">
        <v>2.2999999999999998</v>
      </c>
      <c r="AX151" s="283">
        <v>2.2999999999999998</v>
      </c>
      <c r="AY151" s="283">
        <v>2.2999999999999998</v>
      </c>
      <c r="AZ151" s="283">
        <v>2.2999999999999998</v>
      </c>
      <c r="BA151" s="283">
        <v>2.2999999999999998</v>
      </c>
      <c r="BB151" s="283">
        <v>2.2999999999999998</v>
      </c>
      <c r="BC151" s="283">
        <v>2.2999999999999998</v>
      </c>
      <c r="BD151" s="283">
        <f>_xlfn.IFNA(VLOOKUP(C151,'INFORM Severity - hidden'!$C$5:$G$300,5,FALSE),"-")</f>
        <v>2.2999999999999998</v>
      </c>
    </row>
    <row r="152" spans="1:56" x14ac:dyDescent="0.25">
      <c r="A152" t="s">
        <v>930</v>
      </c>
      <c r="B152" t="s">
        <v>928</v>
      </c>
      <c r="C152" t="s">
        <v>929</v>
      </c>
      <c r="D152" s="283" t="str">
        <f t="shared" si="2"/>
        <v>Decreasing</v>
      </c>
      <c r="E152" s="283" t="s">
        <v>9122</v>
      </c>
      <c r="F152" s="283" t="s">
        <v>9122</v>
      </c>
      <c r="G152" s="283" t="s">
        <v>9122</v>
      </c>
      <c r="H152" s="283" t="s">
        <v>9122</v>
      </c>
      <c r="I152" s="283" t="s">
        <v>9122</v>
      </c>
      <c r="J152" s="283" t="s">
        <v>9122</v>
      </c>
      <c r="K152" s="283" t="s">
        <v>9122</v>
      </c>
      <c r="L152" s="283" t="s">
        <v>9122</v>
      </c>
      <c r="M152" s="283" t="s">
        <v>9122</v>
      </c>
      <c r="N152" s="283" t="s">
        <v>9122</v>
      </c>
      <c r="O152" s="283" t="s">
        <v>9122</v>
      </c>
      <c r="P152" s="283" t="s">
        <v>9122</v>
      </c>
      <c r="Q152" s="283" t="s">
        <v>9122</v>
      </c>
      <c r="R152" s="283">
        <v>2.2000000000000002</v>
      </c>
      <c r="S152" s="283">
        <v>2.1</v>
      </c>
      <c r="T152" s="283">
        <v>2.1</v>
      </c>
      <c r="U152" s="283">
        <v>2.1</v>
      </c>
      <c r="V152" s="283">
        <v>2.1</v>
      </c>
      <c r="W152" s="283">
        <v>2.1</v>
      </c>
      <c r="X152" s="283">
        <v>2.1</v>
      </c>
      <c r="Y152" s="283">
        <v>2.1</v>
      </c>
      <c r="Z152" s="283">
        <v>2</v>
      </c>
      <c r="AA152" s="283">
        <v>2.1</v>
      </c>
      <c r="AB152" s="283">
        <v>2.1</v>
      </c>
      <c r="AC152" s="283">
        <v>2.1</v>
      </c>
      <c r="AD152" s="283">
        <v>2.1</v>
      </c>
      <c r="AE152" s="283">
        <v>2.1</v>
      </c>
      <c r="AF152" s="283">
        <v>2.1</v>
      </c>
      <c r="AG152" s="283">
        <v>2.1</v>
      </c>
      <c r="AH152" s="283">
        <v>2.1</v>
      </c>
      <c r="AI152" s="283">
        <v>2.2999999999999998</v>
      </c>
      <c r="AJ152" s="283">
        <v>2.2999999999999998</v>
      </c>
      <c r="AK152" s="283">
        <v>2.2999999999999998</v>
      </c>
      <c r="AL152" s="283">
        <v>2.2000000000000002</v>
      </c>
      <c r="AM152" s="283">
        <v>2.2000000000000002</v>
      </c>
      <c r="AN152" s="283">
        <v>2.4</v>
      </c>
      <c r="AO152" s="283">
        <v>2.4</v>
      </c>
      <c r="AP152" s="283">
        <v>2.4</v>
      </c>
      <c r="AQ152" s="283">
        <v>2.4</v>
      </c>
      <c r="AR152" s="283">
        <v>2.4</v>
      </c>
      <c r="AS152" s="283">
        <v>2.5</v>
      </c>
      <c r="AT152" s="283">
        <v>2.5</v>
      </c>
      <c r="AU152" s="283">
        <v>2.5</v>
      </c>
      <c r="AV152" s="283">
        <v>2.5</v>
      </c>
      <c r="AW152" s="283">
        <v>2.5</v>
      </c>
      <c r="AX152" s="283">
        <v>2.5</v>
      </c>
      <c r="AY152" s="283">
        <v>2.5</v>
      </c>
      <c r="AZ152" s="283">
        <v>2.5</v>
      </c>
      <c r="BA152" s="283">
        <v>2.5</v>
      </c>
      <c r="BB152" s="283">
        <v>2.5</v>
      </c>
      <c r="BC152" s="283">
        <v>2.4</v>
      </c>
      <c r="BD152" s="283">
        <f>_xlfn.IFNA(VLOOKUP(C152,'INFORM Severity - hidden'!$C$5:$G$300,5,FALSE),"-")</f>
        <v>2.2000000000000002</v>
      </c>
    </row>
    <row r="153" spans="1:56" x14ac:dyDescent="0.25">
      <c r="A153" t="s">
        <v>185</v>
      </c>
      <c r="B153" t="s">
        <v>183</v>
      </c>
      <c r="C153" t="s">
        <v>184</v>
      </c>
      <c r="D153" s="283" t="str">
        <f t="shared" si="2"/>
        <v>Increasing</v>
      </c>
      <c r="E153" s="283" t="s">
        <v>9122</v>
      </c>
      <c r="F153" s="283">
        <v>3.1</v>
      </c>
      <c r="G153" s="283">
        <v>3.2</v>
      </c>
      <c r="H153" s="283">
        <v>3.5</v>
      </c>
      <c r="I153" s="283">
        <v>3.5</v>
      </c>
      <c r="J153" s="283">
        <v>3.5</v>
      </c>
      <c r="K153" s="283">
        <v>3.5</v>
      </c>
      <c r="L153" s="283">
        <v>3.5</v>
      </c>
      <c r="M153" s="283">
        <v>3.5</v>
      </c>
      <c r="N153" s="283">
        <v>3.6</v>
      </c>
      <c r="O153" s="283">
        <v>3.6</v>
      </c>
      <c r="P153" s="283">
        <v>3.6</v>
      </c>
      <c r="Q153" s="283">
        <v>3.6</v>
      </c>
      <c r="R153" s="283">
        <v>3.6</v>
      </c>
      <c r="S153" s="283">
        <v>3.6</v>
      </c>
      <c r="T153" s="283">
        <v>3.6</v>
      </c>
      <c r="U153" s="283">
        <v>3.6</v>
      </c>
      <c r="V153" s="283">
        <v>3.6</v>
      </c>
      <c r="W153" s="283">
        <v>3.7</v>
      </c>
      <c r="X153" s="283">
        <v>3.7</v>
      </c>
      <c r="Y153" s="283">
        <v>3.7</v>
      </c>
      <c r="Z153" s="283">
        <v>3.8</v>
      </c>
      <c r="AA153" s="283">
        <v>3.7</v>
      </c>
      <c r="AB153" s="283">
        <v>3.7</v>
      </c>
      <c r="AC153" s="283">
        <v>3.7</v>
      </c>
      <c r="AD153" s="283">
        <v>3.7</v>
      </c>
      <c r="AE153" s="283">
        <v>3.7</v>
      </c>
      <c r="AF153" s="283">
        <v>3.7</v>
      </c>
      <c r="AG153" s="283">
        <v>3.7</v>
      </c>
      <c r="AH153" s="283">
        <v>3.8</v>
      </c>
      <c r="AI153" s="283">
        <v>3.8</v>
      </c>
      <c r="AJ153" s="283">
        <v>3.8</v>
      </c>
      <c r="AK153" s="283">
        <v>3.8</v>
      </c>
      <c r="AL153" s="283">
        <v>3.8</v>
      </c>
      <c r="AM153" s="283">
        <v>3.8</v>
      </c>
      <c r="AN153" s="283">
        <v>3.8</v>
      </c>
      <c r="AO153" s="283">
        <v>3.8</v>
      </c>
      <c r="AP153" s="283">
        <v>3.8</v>
      </c>
      <c r="AQ153" s="283">
        <v>3.8</v>
      </c>
      <c r="AR153" s="283">
        <v>3.7</v>
      </c>
      <c r="AS153" s="283">
        <v>3.7</v>
      </c>
      <c r="AT153" s="283">
        <v>3.5</v>
      </c>
      <c r="AU153" s="283">
        <v>3.5</v>
      </c>
      <c r="AV153" s="283">
        <v>3.6</v>
      </c>
      <c r="AW153" s="283">
        <v>3.6</v>
      </c>
      <c r="AX153" s="283">
        <v>3.7</v>
      </c>
      <c r="AY153" s="283">
        <v>3.5</v>
      </c>
      <c r="AZ153" s="283">
        <v>3.7</v>
      </c>
      <c r="BA153" s="283">
        <v>3.9</v>
      </c>
      <c r="BB153" s="283">
        <v>3.9</v>
      </c>
      <c r="BC153" s="283">
        <v>3.9</v>
      </c>
      <c r="BD153" s="283">
        <f>_xlfn.IFNA(VLOOKUP(C153,'INFORM Severity - hidden'!$C$5:$G$300,5,FALSE),"-")</f>
        <v>3.9</v>
      </c>
    </row>
    <row r="154" spans="1:56" x14ac:dyDescent="0.25">
      <c r="A154" t="s">
        <v>185</v>
      </c>
      <c r="B154" t="s">
        <v>192</v>
      </c>
      <c r="C154" t="s">
        <v>193</v>
      </c>
      <c r="D154" s="283" t="str">
        <f t="shared" si="2"/>
        <v>Increasing</v>
      </c>
      <c r="E154" s="283" t="s">
        <v>9122</v>
      </c>
      <c r="F154" s="283">
        <v>3.1</v>
      </c>
      <c r="G154" s="283">
        <v>3.2</v>
      </c>
      <c r="H154" s="283">
        <v>3.2</v>
      </c>
      <c r="I154" s="283">
        <v>3.2</v>
      </c>
      <c r="J154" s="283">
        <v>3.3</v>
      </c>
      <c r="K154" s="283">
        <v>3.3</v>
      </c>
      <c r="L154" s="283">
        <v>3.3</v>
      </c>
      <c r="M154" s="283">
        <v>3.3</v>
      </c>
      <c r="N154" s="283">
        <v>3.4</v>
      </c>
      <c r="O154" s="283">
        <v>3.4</v>
      </c>
      <c r="P154" s="283">
        <v>3.4</v>
      </c>
      <c r="Q154" s="283">
        <v>3.4</v>
      </c>
      <c r="R154" s="283">
        <v>3.4</v>
      </c>
      <c r="S154" s="283">
        <v>3.4</v>
      </c>
      <c r="T154" s="283">
        <v>3.4</v>
      </c>
      <c r="U154" s="283">
        <v>3.4</v>
      </c>
      <c r="V154" s="283">
        <v>3.4</v>
      </c>
      <c r="W154" s="283">
        <v>3.5</v>
      </c>
      <c r="X154" s="283">
        <v>3.5</v>
      </c>
      <c r="Y154" s="283">
        <v>3.4</v>
      </c>
      <c r="Z154" s="283">
        <v>3.4</v>
      </c>
      <c r="AA154" s="283">
        <v>3.4</v>
      </c>
      <c r="AB154" s="283">
        <v>3.4</v>
      </c>
      <c r="AC154" s="283">
        <v>2.9</v>
      </c>
      <c r="AD154" s="283">
        <v>2.9</v>
      </c>
      <c r="AE154" s="283">
        <v>2.9</v>
      </c>
      <c r="AF154" s="283">
        <v>2.9</v>
      </c>
      <c r="AG154" s="283">
        <v>2.9</v>
      </c>
      <c r="AH154" s="283">
        <v>3</v>
      </c>
      <c r="AI154" s="283">
        <v>3</v>
      </c>
      <c r="AJ154" s="283">
        <v>3</v>
      </c>
      <c r="AK154" s="283">
        <v>3</v>
      </c>
      <c r="AL154" s="283">
        <v>3</v>
      </c>
      <c r="AM154" s="283">
        <v>3</v>
      </c>
      <c r="AN154" s="283">
        <v>3</v>
      </c>
      <c r="AO154" s="283">
        <v>3</v>
      </c>
      <c r="AP154" s="283">
        <v>3</v>
      </c>
      <c r="AQ154" s="283">
        <v>3</v>
      </c>
      <c r="AR154" s="283">
        <v>2.9</v>
      </c>
      <c r="AS154" s="283">
        <v>2.9</v>
      </c>
      <c r="AT154" s="283">
        <v>2.9</v>
      </c>
      <c r="AU154" s="283">
        <v>2.9</v>
      </c>
      <c r="AV154" s="283">
        <v>3</v>
      </c>
      <c r="AW154" s="283">
        <v>3</v>
      </c>
      <c r="AX154" s="283">
        <v>3</v>
      </c>
      <c r="AY154" s="283">
        <v>3</v>
      </c>
      <c r="AZ154" s="283">
        <v>3</v>
      </c>
      <c r="BA154" s="283">
        <v>3</v>
      </c>
      <c r="BB154" s="283">
        <v>3</v>
      </c>
      <c r="BC154" s="283">
        <v>3.1</v>
      </c>
      <c r="BD154" s="283">
        <f>_xlfn.IFNA(VLOOKUP(C154,'INFORM Severity - hidden'!$C$5:$G$300,5,FALSE),"-")</f>
        <v>3.1</v>
      </c>
    </row>
    <row r="155" spans="1:56" x14ac:dyDescent="0.25">
      <c r="A155" t="s">
        <v>185</v>
      </c>
      <c r="B155" t="s">
        <v>198</v>
      </c>
      <c r="C155" t="s">
        <v>199</v>
      </c>
      <c r="D155" s="283" t="str">
        <f t="shared" si="2"/>
        <v>Stable</v>
      </c>
      <c r="E155" s="283" t="s">
        <v>9122</v>
      </c>
      <c r="F155" s="283">
        <v>2.4</v>
      </c>
      <c r="G155" s="283">
        <v>2.6</v>
      </c>
      <c r="H155" s="283">
        <v>3</v>
      </c>
      <c r="I155" s="283">
        <v>3</v>
      </c>
      <c r="J155" s="283">
        <v>3</v>
      </c>
      <c r="K155" s="283">
        <v>3</v>
      </c>
      <c r="L155" s="283">
        <v>3</v>
      </c>
      <c r="M155" s="283">
        <v>3</v>
      </c>
      <c r="N155" s="283">
        <v>3.1</v>
      </c>
      <c r="O155" s="283">
        <v>3.1</v>
      </c>
      <c r="P155" s="283">
        <v>3.1</v>
      </c>
      <c r="Q155" s="283">
        <v>3.1</v>
      </c>
      <c r="R155" s="283">
        <v>3.1</v>
      </c>
      <c r="S155" s="283">
        <v>3.2</v>
      </c>
      <c r="T155" s="283">
        <v>3.2</v>
      </c>
      <c r="U155" s="283">
        <v>3.2</v>
      </c>
      <c r="V155" s="283">
        <v>3.2</v>
      </c>
      <c r="W155" s="283">
        <v>3.3</v>
      </c>
      <c r="X155" s="283">
        <v>3.2</v>
      </c>
      <c r="Y155" s="283">
        <v>3.2</v>
      </c>
      <c r="Z155" s="283">
        <v>3.2</v>
      </c>
      <c r="AA155" s="283">
        <v>3.2</v>
      </c>
      <c r="AB155" s="283">
        <v>3.2</v>
      </c>
      <c r="AC155" s="283">
        <v>3.2</v>
      </c>
      <c r="AD155" s="283">
        <v>3.2</v>
      </c>
      <c r="AE155" s="283">
        <v>3.2</v>
      </c>
      <c r="AF155" s="283">
        <v>3.3</v>
      </c>
      <c r="AG155" s="283">
        <v>3.3</v>
      </c>
      <c r="AH155" s="283">
        <v>3.4</v>
      </c>
      <c r="AI155" s="283">
        <v>3.4</v>
      </c>
      <c r="AJ155" s="283">
        <v>3.4</v>
      </c>
      <c r="AK155" s="283">
        <v>3.4</v>
      </c>
      <c r="AL155" s="283">
        <v>3.3</v>
      </c>
      <c r="AM155" s="283">
        <v>3.3</v>
      </c>
      <c r="AN155" s="283">
        <v>3.3</v>
      </c>
      <c r="AO155" s="283">
        <v>3.3</v>
      </c>
      <c r="AP155" s="283">
        <v>3.3</v>
      </c>
      <c r="AQ155" s="283">
        <v>3.3</v>
      </c>
      <c r="AR155" s="283">
        <v>3.3</v>
      </c>
      <c r="AS155" s="283">
        <v>3.3</v>
      </c>
      <c r="AT155" s="283">
        <v>3.3</v>
      </c>
      <c r="AU155" s="283">
        <v>3.3</v>
      </c>
      <c r="AV155" s="283">
        <v>3.6</v>
      </c>
      <c r="AW155" s="283">
        <v>3.6</v>
      </c>
      <c r="AX155" s="283">
        <v>3.7</v>
      </c>
      <c r="AY155" s="283">
        <v>3.7</v>
      </c>
      <c r="AZ155" s="283">
        <v>3.6</v>
      </c>
      <c r="BA155" s="283">
        <v>3.6</v>
      </c>
      <c r="BB155" s="283">
        <v>3.6</v>
      </c>
      <c r="BC155" s="283">
        <v>3.6</v>
      </c>
      <c r="BD155" s="283">
        <f>_xlfn.IFNA(VLOOKUP(C155,'INFORM Severity - hidden'!$C$5:$G$300,5,FALSE),"-")</f>
        <v>3.6</v>
      </c>
    </row>
    <row r="156" spans="1:56" x14ac:dyDescent="0.25">
      <c r="A156" t="s">
        <v>185</v>
      </c>
      <c r="B156" t="s">
        <v>876</v>
      </c>
      <c r="C156" t="s">
        <v>877</v>
      </c>
      <c r="D156" s="283" t="str">
        <f t="shared" si="2"/>
        <v>Decreasing</v>
      </c>
      <c r="E156" s="283" t="s">
        <v>9122</v>
      </c>
      <c r="F156" s="283" t="s">
        <v>9122</v>
      </c>
      <c r="G156" s="283" t="s">
        <v>9122</v>
      </c>
      <c r="H156" s="283" t="s">
        <v>9122</v>
      </c>
      <c r="I156" s="283" t="s">
        <v>9122</v>
      </c>
      <c r="J156" s="283" t="s">
        <v>9122</v>
      </c>
      <c r="K156" s="283" t="s">
        <v>9122</v>
      </c>
      <c r="L156" s="283" t="s">
        <v>9122</v>
      </c>
      <c r="M156" s="283" t="s">
        <v>9122</v>
      </c>
      <c r="N156" s="283" t="s">
        <v>9122</v>
      </c>
      <c r="O156" s="283" t="s">
        <v>9122</v>
      </c>
      <c r="P156" s="283">
        <v>2.5</v>
      </c>
      <c r="Q156" s="283">
        <v>2.5</v>
      </c>
      <c r="R156" s="283">
        <v>2.6</v>
      </c>
      <c r="S156" s="283">
        <v>2.5</v>
      </c>
      <c r="T156" s="283">
        <v>2.5</v>
      </c>
      <c r="U156" s="283">
        <v>2.5</v>
      </c>
      <c r="V156" s="283">
        <v>2.6</v>
      </c>
      <c r="W156" s="283">
        <v>2.5</v>
      </c>
      <c r="X156" s="283">
        <v>2.5</v>
      </c>
      <c r="Y156" s="283">
        <v>2.5</v>
      </c>
      <c r="Z156" s="283">
        <v>2.5</v>
      </c>
      <c r="AA156" s="283">
        <v>2.4</v>
      </c>
      <c r="AB156" s="283">
        <v>2.5</v>
      </c>
      <c r="AC156" s="283">
        <v>2.7</v>
      </c>
      <c r="AD156" s="283">
        <v>2.7</v>
      </c>
      <c r="AE156" s="283">
        <v>2.7</v>
      </c>
      <c r="AF156" s="283">
        <v>2.7</v>
      </c>
      <c r="AG156" s="283">
        <v>2.7</v>
      </c>
      <c r="AH156" s="283">
        <v>2.7</v>
      </c>
      <c r="AI156" s="283">
        <v>2.7</v>
      </c>
      <c r="AJ156" s="283">
        <v>2.7</v>
      </c>
      <c r="AK156" s="283">
        <v>2.7</v>
      </c>
      <c r="AL156" s="283">
        <v>2.7</v>
      </c>
      <c r="AM156" s="283">
        <v>2.7</v>
      </c>
      <c r="AN156" s="283">
        <v>2.7</v>
      </c>
      <c r="AO156" s="283">
        <v>2.7</v>
      </c>
      <c r="AP156" s="283">
        <v>2.7</v>
      </c>
      <c r="AQ156" s="283">
        <v>2.7</v>
      </c>
      <c r="AR156" s="283">
        <v>2.7</v>
      </c>
      <c r="AS156" s="283">
        <v>2.7</v>
      </c>
      <c r="AT156" s="283">
        <v>2.7</v>
      </c>
      <c r="AU156" s="283">
        <v>2.7</v>
      </c>
      <c r="AV156" s="283">
        <v>2.8</v>
      </c>
      <c r="AW156" s="283">
        <v>2.7</v>
      </c>
      <c r="AX156" s="283">
        <v>2.8</v>
      </c>
      <c r="AY156" s="283">
        <v>2.8</v>
      </c>
      <c r="AZ156" s="283">
        <v>2.6</v>
      </c>
      <c r="BA156" s="283">
        <v>2.6</v>
      </c>
      <c r="BB156" s="283">
        <v>2.6</v>
      </c>
      <c r="BC156" s="283">
        <v>2.6</v>
      </c>
      <c r="BD156" s="283">
        <f>_xlfn.IFNA(VLOOKUP(C156,'INFORM Severity - hidden'!$C$5:$G$300,5,FALSE),"-")</f>
        <v>2.6</v>
      </c>
    </row>
    <row r="157" spans="1:56" x14ac:dyDescent="0.25">
      <c r="C157" t="s">
        <v>9187</v>
      </c>
      <c r="D157" s="283" t="str">
        <f t="shared" si="2"/>
        <v>-</v>
      </c>
      <c r="E157" s="283" t="s">
        <v>9122</v>
      </c>
      <c r="F157" s="283" t="s">
        <v>9122</v>
      </c>
      <c r="G157" s="283" t="s">
        <v>9122</v>
      </c>
      <c r="H157" s="283" t="s">
        <v>9122</v>
      </c>
      <c r="I157" s="283" t="s">
        <v>9122</v>
      </c>
      <c r="J157" s="283" t="s">
        <v>9122</v>
      </c>
      <c r="K157" s="283" t="s">
        <v>9122</v>
      </c>
      <c r="L157" s="283" t="s">
        <v>9122</v>
      </c>
      <c r="M157" s="283" t="s">
        <v>9122</v>
      </c>
      <c r="N157" s="283" t="s">
        <v>9122</v>
      </c>
      <c r="O157" s="283" t="s">
        <v>9122</v>
      </c>
      <c r="P157" s="283" t="s">
        <v>9122</v>
      </c>
      <c r="Q157" s="283" t="s">
        <v>9122</v>
      </c>
      <c r="R157" s="283" t="s">
        <v>9122</v>
      </c>
      <c r="S157" s="283" t="s">
        <v>9122</v>
      </c>
      <c r="T157" s="283" t="s">
        <v>9122</v>
      </c>
      <c r="U157" s="283" t="s">
        <v>9122</v>
      </c>
      <c r="V157" s="283" t="s">
        <v>9122</v>
      </c>
      <c r="W157" s="283" t="s">
        <v>9122</v>
      </c>
      <c r="X157" s="283" t="s">
        <v>9122</v>
      </c>
      <c r="Y157" s="283" t="s">
        <v>9122</v>
      </c>
      <c r="Z157" s="283">
        <v>2.9</v>
      </c>
      <c r="AA157" s="283">
        <v>2.9</v>
      </c>
      <c r="AB157" s="283">
        <v>2.9</v>
      </c>
      <c r="AC157" s="283">
        <v>2.9</v>
      </c>
      <c r="AD157" s="283" t="s">
        <v>9122</v>
      </c>
      <c r="AE157" s="283" t="s">
        <v>9122</v>
      </c>
      <c r="AF157" s="283" t="s">
        <v>9122</v>
      </c>
      <c r="AG157" s="283" t="s">
        <v>9122</v>
      </c>
      <c r="AH157" s="283" t="s">
        <v>9122</v>
      </c>
      <c r="AI157" s="283" t="s">
        <v>9122</v>
      </c>
      <c r="AJ157" s="283" t="s">
        <v>9122</v>
      </c>
      <c r="AK157" s="283" t="s">
        <v>9122</v>
      </c>
      <c r="AL157" s="283" t="s">
        <v>9122</v>
      </c>
      <c r="AM157" s="283" t="s">
        <v>9122</v>
      </c>
      <c r="AN157" s="283" t="s">
        <v>9122</v>
      </c>
      <c r="AO157" s="283" t="s">
        <v>9122</v>
      </c>
      <c r="AP157" s="283" t="s">
        <v>9122</v>
      </c>
      <c r="AQ157" s="283" t="s">
        <v>9122</v>
      </c>
      <c r="AR157" s="283" t="s">
        <v>9122</v>
      </c>
      <c r="AS157" s="283" t="s">
        <v>9122</v>
      </c>
      <c r="AT157" s="283" t="s">
        <v>9122</v>
      </c>
      <c r="AU157" s="283" t="s">
        <v>9122</v>
      </c>
      <c r="AV157" s="283" t="s">
        <v>9122</v>
      </c>
      <c r="AW157" s="283" t="s">
        <v>9122</v>
      </c>
      <c r="AX157" s="283" t="s">
        <v>9122</v>
      </c>
      <c r="AY157" s="283" t="s">
        <v>9122</v>
      </c>
      <c r="AZ157" s="283" t="s">
        <v>9122</v>
      </c>
      <c r="BA157" s="283" t="s">
        <v>9122</v>
      </c>
      <c r="BB157" s="283" t="s">
        <v>9122</v>
      </c>
      <c r="BC157" s="283" t="s">
        <v>9122</v>
      </c>
      <c r="BD157" s="283" t="str">
        <f>_xlfn.IFNA(VLOOKUP(C157,'INFORM Severity - hidden'!$C$5:$G$300,5,FALSE),"-")</f>
        <v>-</v>
      </c>
    </row>
    <row r="158" spans="1:56" x14ac:dyDescent="0.25">
      <c r="A158" t="s">
        <v>734</v>
      </c>
      <c r="B158" t="s">
        <v>758</v>
      </c>
      <c r="C158" t="s">
        <v>759</v>
      </c>
      <c r="D158" s="283" t="str">
        <f t="shared" si="2"/>
        <v>Stable</v>
      </c>
      <c r="E158" s="283">
        <v>3.5</v>
      </c>
      <c r="F158" s="283">
        <v>3.5</v>
      </c>
      <c r="G158" s="283">
        <v>4</v>
      </c>
      <c r="H158" s="283">
        <v>4.0999999999999996</v>
      </c>
      <c r="I158" s="283">
        <v>3.8</v>
      </c>
      <c r="J158" s="283">
        <v>3.8</v>
      </c>
      <c r="K158" s="283">
        <v>4.0999999999999996</v>
      </c>
      <c r="L158" s="283">
        <v>4.0999999999999996</v>
      </c>
      <c r="M158" s="283">
        <v>4.0999999999999996</v>
      </c>
      <c r="N158" s="283">
        <v>4.0999999999999996</v>
      </c>
      <c r="O158" s="283">
        <v>4.0999999999999996</v>
      </c>
      <c r="P158" s="283">
        <v>4.0999999999999996</v>
      </c>
      <c r="Q158" s="283">
        <v>4</v>
      </c>
      <c r="R158" s="283">
        <v>4</v>
      </c>
      <c r="S158" s="283">
        <v>3.7</v>
      </c>
      <c r="T158" s="283">
        <v>4.2</v>
      </c>
      <c r="U158" s="283">
        <v>4.0999999999999996</v>
      </c>
      <c r="V158" s="283">
        <v>4.2</v>
      </c>
      <c r="W158" s="283">
        <v>4.2</v>
      </c>
      <c r="X158" s="283">
        <v>4.2</v>
      </c>
      <c r="Y158" s="283">
        <v>4.2</v>
      </c>
      <c r="Z158" s="283">
        <v>4.2</v>
      </c>
      <c r="AA158" s="283">
        <v>4</v>
      </c>
      <c r="AB158" s="283">
        <v>4</v>
      </c>
      <c r="AC158" s="283">
        <v>4</v>
      </c>
      <c r="AD158" s="283">
        <v>4.0999999999999996</v>
      </c>
      <c r="AE158" s="283">
        <v>4.0999999999999996</v>
      </c>
      <c r="AF158" s="283">
        <v>4.0999999999999996</v>
      </c>
      <c r="AG158" s="283">
        <v>4.0999999999999996</v>
      </c>
      <c r="AH158" s="283">
        <v>4.0999999999999996</v>
      </c>
      <c r="AI158" s="283">
        <v>4.0999999999999996</v>
      </c>
      <c r="AJ158" s="283">
        <v>4.2</v>
      </c>
      <c r="AK158" s="283">
        <v>4.2</v>
      </c>
      <c r="AL158" s="283">
        <v>4.2</v>
      </c>
      <c r="AM158" s="283">
        <v>4.2</v>
      </c>
      <c r="AN158" s="283">
        <v>4.2</v>
      </c>
      <c r="AO158" s="283">
        <v>4.2</v>
      </c>
      <c r="AP158" s="283">
        <v>4.2</v>
      </c>
      <c r="AQ158" s="283">
        <v>4.2</v>
      </c>
      <c r="AR158" s="283">
        <v>4.2</v>
      </c>
      <c r="AS158" s="283">
        <v>4.0999999999999996</v>
      </c>
      <c r="AT158" s="283">
        <v>3.5</v>
      </c>
      <c r="AU158" s="283">
        <v>4.0999999999999996</v>
      </c>
      <c r="AV158" s="283">
        <v>4.0999999999999996</v>
      </c>
      <c r="AW158" s="283">
        <v>4.0999999999999996</v>
      </c>
      <c r="AX158" s="283">
        <v>4.0999999999999996</v>
      </c>
      <c r="AY158" s="283">
        <v>4.0999999999999996</v>
      </c>
      <c r="AZ158" s="283">
        <v>4.0999999999999996</v>
      </c>
      <c r="BA158" s="283">
        <v>4.0999999999999996</v>
      </c>
      <c r="BB158" s="283">
        <v>4.0999999999999996</v>
      </c>
      <c r="BC158" s="283">
        <v>4.0999999999999996</v>
      </c>
      <c r="BD158" s="283">
        <f>_xlfn.IFNA(VLOOKUP(C158,'INFORM Severity - hidden'!$C$5:$G$300,5,FALSE),"-")</f>
        <v>4.0999999999999996</v>
      </c>
    </row>
    <row r="159" spans="1:56" x14ac:dyDescent="0.25">
      <c r="C159" t="s">
        <v>9188</v>
      </c>
      <c r="D159" s="283" t="str">
        <f t="shared" si="2"/>
        <v>-</v>
      </c>
      <c r="E159" s="283">
        <v>3.6</v>
      </c>
      <c r="F159" s="283">
        <v>3.6</v>
      </c>
      <c r="G159" s="283">
        <v>3.5</v>
      </c>
      <c r="H159" s="283">
        <v>3.6</v>
      </c>
      <c r="I159" s="283" t="s">
        <v>9122</v>
      </c>
      <c r="J159" s="283" t="s">
        <v>9122</v>
      </c>
      <c r="K159" s="283" t="s">
        <v>9122</v>
      </c>
      <c r="L159" s="283" t="s">
        <v>9122</v>
      </c>
      <c r="M159" s="283" t="s">
        <v>9122</v>
      </c>
      <c r="N159" s="283" t="s">
        <v>9122</v>
      </c>
      <c r="O159" s="283" t="s">
        <v>9122</v>
      </c>
      <c r="P159" s="283" t="s">
        <v>9122</v>
      </c>
      <c r="Q159" s="283" t="s">
        <v>9122</v>
      </c>
      <c r="R159" s="283" t="s">
        <v>9122</v>
      </c>
      <c r="S159" s="283" t="s">
        <v>9122</v>
      </c>
      <c r="T159" s="283" t="s">
        <v>9122</v>
      </c>
      <c r="U159" s="283" t="s">
        <v>9122</v>
      </c>
      <c r="V159" s="283" t="s">
        <v>9122</v>
      </c>
      <c r="W159" s="283" t="s">
        <v>9122</v>
      </c>
      <c r="X159" s="283" t="s">
        <v>9122</v>
      </c>
      <c r="Y159" s="283" t="s">
        <v>9122</v>
      </c>
      <c r="Z159" s="283" t="s">
        <v>9122</v>
      </c>
      <c r="AA159" s="283" t="s">
        <v>9122</v>
      </c>
      <c r="AB159" s="283" t="s">
        <v>9122</v>
      </c>
      <c r="AC159" s="283" t="s">
        <v>9122</v>
      </c>
      <c r="AD159" s="283" t="s">
        <v>9122</v>
      </c>
      <c r="AE159" s="283" t="s">
        <v>9122</v>
      </c>
      <c r="AF159" s="283" t="s">
        <v>9122</v>
      </c>
      <c r="AG159" s="283" t="s">
        <v>9122</v>
      </c>
      <c r="AH159" s="283" t="s">
        <v>9122</v>
      </c>
      <c r="AI159" s="283" t="s">
        <v>9122</v>
      </c>
      <c r="AJ159" s="283" t="s">
        <v>9122</v>
      </c>
      <c r="AK159" s="283" t="s">
        <v>9122</v>
      </c>
      <c r="AL159" s="283" t="s">
        <v>9122</v>
      </c>
      <c r="AM159" s="283" t="s">
        <v>9122</v>
      </c>
      <c r="AN159" s="283" t="s">
        <v>9122</v>
      </c>
      <c r="AO159" s="283" t="s">
        <v>9122</v>
      </c>
      <c r="AP159" s="283" t="s">
        <v>9122</v>
      </c>
      <c r="AQ159" s="283" t="s">
        <v>9122</v>
      </c>
      <c r="AR159" s="283" t="s">
        <v>9122</v>
      </c>
      <c r="AS159" s="283" t="s">
        <v>9122</v>
      </c>
      <c r="AT159" s="283" t="s">
        <v>9122</v>
      </c>
      <c r="AU159" s="283" t="s">
        <v>9122</v>
      </c>
      <c r="AV159" s="283" t="s">
        <v>9122</v>
      </c>
      <c r="AW159" s="283" t="s">
        <v>9122</v>
      </c>
      <c r="AX159" s="283" t="s">
        <v>9122</v>
      </c>
      <c r="AY159" s="283" t="s">
        <v>9122</v>
      </c>
      <c r="AZ159" s="283" t="s">
        <v>9122</v>
      </c>
      <c r="BA159" s="283" t="s">
        <v>9122</v>
      </c>
      <c r="BB159" s="283" t="s">
        <v>9122</v>
      </c>
      <c r="BC159" s="283" t="s">
        <v>9122</v>
      </c>
      <c r="BD159" s="283" t="str">
        <f>_xlfn.IFNA(VLOOKUP(C159,'INFORM Severity - hidden'!$C$5:$G$300,5,FALSE),"-")</f>
        <v>-</v>
      </c>
    </row>
    <row r="160" spans="1:56" x14ac:dyDescent="0.25">
      <c r="A160" t="s">
        <v>734</v>
      </c>
      <c r="B160" t="s">
        <v>748</v>
      </c>
      <c r="C160" t="s">
        <v>749</v>
      </c>
      <c r="D160" s="283" t="str">
        <f t="shared" si="2"/>
        <v>Increasing</v>
      </c>
      <c r="E160" s="283">
        <v>2.1</v>
      </c>
      <c r="F160" s="283">
        <v>2</v>
      </c>
      <c r="G160" s="283">
        <v>2.7</v>
      </c>
      <c r="H160" s="283">
        <v>2.8</v>
      </c>
      <c r="I160" s="283">
        <v>2.8</v>
      </c>
      <c r="J160" s="283">
        <v>2.8</v>
      </c>
      <c r="K160" s="283">
        <v>2.8</v>
      </c>
      <c r="L160" s="283">
        <v>2.8</v>
      </c>
      <c r="M160" s="283">
        <v>2.8</v>
      </c>
      <c r="N160" s="283">
        <v>2.8</v>
      </c>
      <c r="O160" s="283" t="s">
        <v>9122</v>
      </c>
      <c r="P160" s="283" t="s">
        <v>9122</v>
      </c>
      <c r="Q160" s="283" t="s">
        <v>9122</v>
      </c>
      <c r="R160" s="283" t="s">
        <v>9122</v>
      </c>
      <c r="S160" s="283" t="s">
        <v>9122</v>
      </c>
      <c r="T160" s="283" t="s">
        <v>9122</v>
      </c>
      <c r="U160" s="283" t="s">
        <v>9122</v>
      </c>
      <c r="V160" s="283" t="s">
        <v>9122</v>
      </c>
      <c r="W160" s="283" t="s">
        <v>9122</v>
      </c>
      <c r="X160" s="283" t="s">
        <v>9122</v>
      </c>
      <c r="Y160" s="283" t="s">
        <v>9122</v>
      </c>
      <c r="Z160" s="283" t="s">
        <v>9122</v>
      </c>
      <c r="AA160" s="283">
        <v>2.5</v>
      </c>
      <c r="AB160" s="283">
        <v>2.5</v>
      </c>
      <c r="AC160" s="283">
        <v>2.5</v>
      </c>
      <c r="AD160" s="283">
        <v>2.5</v>
      </c>
      <c r="AE160" s="283">
        <v>2.5</v>
      </c>
      <c r="AF160" s="283">
        <v>2.5</v>
      </c>
      <c r="AG160" s="283">
        <v>2.5</v>
      </c>
      <c r="AH160" s="283">
        <v>2.6</v>
      </c>
      <c r="AI160" s="283">
        <v>2.6</v>
      </c>
      <c r="AJ160" s="283">
        <v>3.4</v>
      </c>
      <c r="AK160" s="283">
        <v>3.4</v>
      </c>
      <c r="AL160" s="283">
        <v>3.4</v>
      </c>
      <c r="AM160" s="283">
        <v>3.2</v>
      </c>
      <c r="AN160" s="283">
        <v>3.2</v>
      </c>
      <c r="AO160" s="283">
        <v>3.2</v>
      </c>
      <c r="AP160" s="283">
        <v>3.2</v>
      </c>
      <c r="AQ160" s="283">
        <v>3.2</v>
      </c>
      <c r="AR160" s="283">
        <v>3.2</v>
      </c>
      <c r="AS160" s="283">
        <v>3.2</v>
      </c>
      <c r="AT160" s="283">
        <v>3.2</v>
      </c>
      <c r="AU160" s="283">
        <v>3.3</v>
      </c>
      <c r="AV160" s="283">
        <v>3.3</v>
      </c>
      <c r="AW160" s="283">
        <v>3.3</v>
      </c>
      <c r="AX160" s="283">
        <v>3.3</v>
      </c>
      <c r="AY160" s="283">
        <v>3.3</v>
      </c>
      <c r="AZ160" s="283">
        <v>3.3</v>
      </c>
      <c r="BA160" s="283">
        <v>3.3</v>
      </c>
      <c r="BB160" s="283">
        <v>3.4</v>
      </c>
      <c r="BC160" s="283">
        <v>3.4</v>
      </c>
      <c r="BD160" s="283">
        <f>_xlfn.IFNA(VLOOKUP(C160,'INFORM Severity - hidden'!$C$5:$G$300,5,FALSE),"-")</f>
        <v>3.4</v>
      </c>
    </row>
    <row r="161" spans="1:56" x14ac:dyDescent="0.25">
      <c r="A161" t="s">
        <v>734</v>
      </c>
      <c r="B161" t="s">
        <v>732</v>
      </c>
      <c r="C161" t="s">
        <v>733</v>
      </c>
      <c r="D161" s="283" t="str">
        <f t="shared" si="2"/>
        <v>Increasing</v>
      </c>
      <c r="E161" s="283">
        <v>4</v>
      </c>
      <c r="F161" s="283">
        <v>4</v>
      </c>
      <c r="G161" s="283">
        <v>4</v>
      </c>
      <c r="H161" s="283">
        <v>4.0999999999999996</v>
      </c>
      <c r="I161" s="283">
        <v>4.0999999999999996</v>
      </c>
      <c r="J161" s="283">
        <v>4.0999999999999996</v>
      </c>
      <c r="K161" s="283">
        <v>4.2</v>
      </c>
      <c r="L161" s="283">
        <v>4.0999999999999996</v>
      </c>
      <c r="M161" s="283">
        <v>4.0999999999999996</v>
      </c>
      <c r="N161" s="283">
        <v>4.0999999999999996</v>
      </c>
      <c r="O161" s="283">
        <v>4.0999999999999996</v>
      </c>
      <c r="P161" s="283">
        <v>4.0999999999999996</v>
      </c>
      <c r="Q161" s="283">
        <v>4</v>
      </c>
      <c r="R161" s="283">
        <v>4</v>
      </c>
      <c r="S161" s="283">
        <v>4</v>
      </c>
      <c r="T161" s="283">
        <v>4</v>
      </c>
      <c r="U161" s="283">
        <v>4</v>
      </c>
      <c r="V161" s="283">
        <v>4.0999999999999996</v>
      </c>
      <c r="W161" s="283">
        <v>4.0999999999999996</v>
      </c>
      <c r="X161" s="283">
        <v>4.0999999999999996</v>
      </c>
      <c r="Y161" s="283">
        <v>4.0999999999999996</v>
      </c>
      <c r="Z161" s="283">
        <v>4</v>
      </c>
      <c r="AA161" s="283">
        <v>4.0999999999999996</v>
      </c>
      <c r="AB161" s="283">
        <v>4.0999999999999996</v>
      </c>
      <c r="AC161" s="283">
        <v>4.0999999999999996</v>
      </c>
      <c r="AD161" s="283">
        <v>4</v>
      </c>
      <c r="AE161" s="283">
        <v>4.0999999999999996</v>
      </c>
      <c r="AF161" s="283">
        <v>4.0999999999999996</v>
      </c>
      <c r="AG161" s="283">
        <v>4.0999999999999996</v>
      </c>
      <c r="AH161" s="283">
        <v>4.0999999999999996</v>
      </c>
      <c r="AI161" s="283">
        <v>4.0999999999999996</v>
      </c>
      <c r="AJ161" s="283">
        <v>4.2</v>
      </c>
      <c r="AK161" s="283">
        <v>4.2</v>
      </c>
      <c r="AL161" s="283">
        <v>4.2</v>
      </c>
      <c r="AM161" s="283">
        <v>4.0999999999999996</v>
      </c>
      <c r="AN161" s="283">
        <v>4.0999999999999996</v>
      </c>
      <c r="AO161" s="283">
        <v>4.0999999999999996</v>
      </c>
      <c r="AP161" s="283">
        <v>4.2</v>
      </c>
      <c r="AQ161" s="283">
        <v>4.2</v>
      </c>
      <c r="AR161" s="283">
        <v>4.2</v>
      </c>
      <c r="AS161" s="283">
        <v>4.2</v>
      </c>
      <c r="AT161" s="283">
        <v>4.2</v>
      </c>
      <c r="AU161" s="283">
        <v>4.0999999999999996</v>
      </c>
      <c r="AV161" s="283">
        <v>4.0999999999999996</v>
      </c>
      <c r="AW161" s="283">
        <v>4.0999999999999996</v>
      </c>
      <c r="AX161" s="283">
        <v>4.2</v>
      </c>
      <c r="AY161" s="283">
        <v>4.0999999999999996</v>
      </c>
      <c r="AZ161" s="283">
        <v>4.0999999999999996</v>
      </c>
      <c r="BA161" s="283">
        <v>4.2</v>
      </c>
      <c r="BB161" s="283">
        <v>4.2</v>
      </c>
      <c r="BC161" s="283">
        <v>4.2</v>
      </c>
      <c r="BD161" s="283">
        <f>_xlfn.IFNA(VLOOKUP(C161,'INFORM Severity - hidden'!$C$5:$G$300,5,FALSE),"-")</f>
        <v>4.2</v>
      </c>
    </row>
    <row r="162" spans="1:56" x14ac:dyDescent="0.25">
      <c r="C162" t="s">
        <v>9189</v>
      </c>
      <c r="D162" s="283" t="str">
        <f t="shared" si="2"/>
        <v>-</v>
      </c>
      <c r="E162" s="283">
        <v>1.5</v>
      </c>
      <c r="F162" s="283">
        <v>1.5</v>
      </c>
      <c r="G162" s="283" t="s">
        <v>9122</v>
      </c>
      <c r="H162" s="283" t="s">
        <v>9122</v>
      </c>
      <c r="I162" s="283" t="s">
        <v>9122</v>
      </c>
      <c r="J162" s="283" t="s">
        <v>9122</v>
      </c>
      <c r="K162" s="283" t="s">
        <v>9122</v>
      </c>
      <c r="L162" s="283" t="s">
        <v>9122</v>
      </c>
      <c r="M162" s="283" t="s">
        <v>9122</v>
      </c>
      <c r="N162" s="283" t="s">
        <v>9122</v>
      </c>
      <c r="O162" s="283" t="s">
        <v>9122</v>
      </c>
      <c r="P162" s="283" t="s">
        <v>9122</v>
      </c>
      <c r="Q162" s="283" t="s">
        <v>9122</v>
      </c>
      <c r="R162" s="283" t="s">
        <v>9122</v>
      </c>
      <c r="S162" s="283" t="s">
        <v>9122</v>
      </c>
      <c r="T162" s="283" t="s">
        <v>9122</v>
      </c>
      <c r="U162" s="283" t="s">
        <v>9122</v>
      </c>
      <c r="V162" s="283" t="s">
        <v>9122</v>
      </c>
      <c r="W162" s="283" t="s">
        <v>9122</v>
      </c>
      <c r="X162" s="283" t="s">
        <v>9122</v>
      </c>
      <c r="Y162" s="283" t="s">
        <v>9122</v>
      </c>
      <c r="Z162" s="283" t="s">
        <v>9122</v>
      </c>
      <c r="AA162" s="283" t="s">
        <v>9122</v>
      </c>
      <c r="AB162" s="283" t="s">
        <v>9122</v>
      </c>
      <c r="AC162" s="283" t="s">
        <v>9122</v>
      </c>
      <c r="AD162" s="283" t="s">
        <v>9122</v>
      </c>
      <c r="AE162" s="283" t="s">
        <v>9122</v>
      </c>
      <c r="AF162" s="283" t="s">
        <v>9122</v>
      </c>
      <c r="AG162" s="283" t="s">
        <v>9122</v>
      </c>
      <c r="AH162" s="283" t="s">
        <v>9122</v>
      </c>
      <c r="AI162" s="283" t="s">
        <v>9122</v>
      </c>
      <c r="AJ162" s="283" t="s">
        <v>9122</v>
      </c>
      <c r="AK162" s="283" t="s">
        <v>9122</v>
      </c>
      <c r="AL162" s="283" t="s">
        <v>9122</v>
      </c>
      <c r="AM162" s="283" t="s">
        <v>9122</v>
      </c>
      <c r="AN162" s="283" t="s">
        <v>9122</v>
      </c>
      <c r="AO162" s="283" t="s">
        <v>9122</v>
      </c>
      <c r="AP162" s="283" t="s">
        <v>9122</v>
      </c>
      <c r="AQ162" s="283" t="s">
        <v>9122</v>
      </c>
      <c r="AR162" s="283" t="s">
        <v>9122</v>
      </c>
      <c r="AS162" s="283" t="s">
        <v>9122</v>
      </c>
      <c r="AT162" s="283" t="s">
        <v>9122</v>
      </c>
      <c r="AU162" s="283" t="s">
        <v>9122</v>
      </c>
      <c r="AV162" s="283" t="s">
        <v>9122</v>
      </c>
      <c r="AW162" s="283" t="s">
        <v>9122</v>
      </c>
      <c r="AX162" s="283" t="s">
        <v>9122</v>
      </c>
      <c r="AY162" s="283" t="s">
        <v>9122</v>
      </c>
      <c r="AZ162" s="283" t="s">
        <v>9122</v>
      </c>
      <c r="BA162" s="283" t="s">
        <v>9122</v>
      </c>
      <c r="BB162" s="283" t="s">
        <v>9122</v>
      </c>
      <c r="BC162" s="283" t="s">
        <v>9122</v>
      </c>
      <c r="BD162" s="283" t="str">
        <f>_xlfn.IFNA(VLOOKUP(C162,'INFORM Severity - hidden'!$C$5:$G$300,5,FALSE),"-")</f>
        <v>-</v>
      </c>
    </row>
    <row r="163" spans="1:56" x14ac:dyDescent="0.25">
      <c r="A163" t="s">
        <v>734</v>
      </c>
      <c r="B163" t="s">
        <v>886</v>
      </c>
      <c r="C163" t="s">
        <v>887</v>
      </c>
      <c r="D163" s="283" t="str">
        <f t="shared" si="2"/>
        <v>Stable</v>
      </c>
      <c r="E163" s="283" t="s">
        <v>9122</v>
      </c>
      <c r="F163" s="283" t="s">
        <v>9122</v>
      </c>
      <c r="G163" s="283" t="s">
        <v>9122</v>
      </c>
      <c r="H163" s="283" t="s">
        <v>9122</v>
      </c>
      <c r="I163" s="283" t="s">
        <v>9122</v>
      </c>
      <c r="J163" s="283" t="s">
        <v>9122</v>
      </c>
      <c r="K163" s="283" t="s">
        <v>9122</v>
      </c>
      <c r="L163" s="283" t="s">
        <v>9122</v>
      </c>
      <c r="M163" s="283" t="s">
        <v>9122</v>
      </c>
      <c r="N163" s="283" t="s">
        <v>9122</v>
      </c>
      <c r="O163" s="283" t="s">
        <v>9122</v>
      </c>
      <c r="P163" s="283" t="s">
        <v>9122</v>
      </c>
      <c r="Q163" s="283" t="s">
        <v>9122</v>
      </c>
      <c r="R163" s="283" t="s">
        <v>9122</v>
      </c>
      <c r="S163" s="283">
        <v>2.5</v>
      </c>
      <c r="T163" s="283">
        <v>2.5</v>
      </c>
      <c r="U163" s="283">
        <v>2.6</v>
      </c>
      <c r="V163" s="283">
        <v>2.6</v>
      </c>
      <c r="W163" s="283">
        <v>2.6</v>
      </c>
      <c r="X163" s="283">
        <v>2.6</v>
      </c>
      <c r="Y163" s="283">
        <v>2.6</v>
      </c>
      <c r="Z163" s="283">
        <v>2.6</v>
      </c>
      <c r="AA163" s="283">
        <v>2.6</v>
      </c>
      <c r="AB163" s="283">
        <v>2.6</v>
      </c>
      <c r="AC163" s="283">
        <v>2.6</v>
      </c>
      <c r="AD163" s="283">
        <v>2.6</v>
      </c>
      <c r="AE163" s="283">
        <v>2.7</v>
      </c>
      <c r="AF163" s="283">
        <v>2.7</v>
      </c>
      <c r="AG163" s="283">
        <v>2.7</v>
      </c>
      <c r="AH163" s="283">
        <v>2.9</v>
      </c>
      <c r="AI163" s="283">
        <v>2.8</v>
      </c>
      <c r="AJ163" s="283">
        <v>3.7</v>
      </c>
      <c r="AK163" s="283">
        <v>3.7</v>
      </c>
      <c r="AL163" s="283">
        <v>3.6</v>
      </c>
      <c r="AM163" s="283">
        <v>3.6</v>
      </c>
      <c r="AN163" s="283">
        <v>3.6</v>
      </c>
      <c r="AO163" s="283">
        <v>3.6</v>
      </c>
      <c r="AP163" s="283">
        <v>3.6</v>
      </c>
      <c r="AQ163" s="283">
        <v>3.6</v>
      </c>
      <c r="AR163" s="283">
        <v>3.6</v>
      </c>
      <c r="AS163" s="283">
        <v>3.6</v>
      </c>
      <c r="AT163" s="283">
        <v>3.6</v>
      </c>
      <c r="AU163" s="283">
        <v>3.7</v>
      </c>
      <c r="AV163" s="283">
        <v>3.7</v>
      </c>
      <c r="AW163" s="283">
        <v>3.7</v>
      </c>
      <c r="AX163" s="283">
        <v>3.7</v>
      </c>
      <c r="AY163" s="283">
        <v>3.7</v>
      </c>
      <c r="AZ163" s="283">
        <v>3.7</v>
      </c>
      <c r="BA163" s="283">
        <v>3.7</v>
      </c>
      <c r="BB163" s="283">
        <v>3.6</v>
      </c>
      <c r="BC163" s="283">
        <v>3.7</v>
      </c>
      <c r="BD163" s="283">
        <f>_xlfn.IFNA(VLOOKUP(C163,'INFORM Severity - hidden'!$C$5:$G$300,5,FALSE),"-")</f>
        <v>3.7</v>
      </c>
    </row>
    <row r="164" spans="1:56" x14ac:dyDescent="0.25">
      <c r="A164" t="s">
        <v>734</v>
      </c>
      <c r="B164" t="s">
        <v>909</v>
      </c>
      <c r="C164" t="s">
        <v>910</v>
      </c>
      <c r="D164" s="283" t="str">
        <f t="shared" si="2"/>
        <v>Increasing</v>
      </c>
      <c r="E164" s="283" t="s">
        <v>9122</v>
      </c>
      <c r="F164" s="283" t="s">
        <v>9122</v>
      </c>
      <c r="G164" s="283" t="s">
        <v>9122</v>
      </c>
      <c r="H164" s="283" t="s">
        <v>9122</v>
      </c>
      <c r="I164" s="283" t="s">
        <v>9122</v>
      </c>
      <c r="J164" s="283" t="s">
        <v>9122</v>
      </c>
      <c r="K164" s="283" t="s">
        <v>9122</v>
      </c>
      <c r="L164" s="283" t="s">
        <v>9122</v>
      </c>
      <c r="M164" s="283" t="s">
        <v>9122</v>
      </c>
      <c r="N164" s="283" t="s">
        <v>9122</v>
      </c>
      <c r="O164" s="283" t="s">
        <v>9122</v>
      </c>
      <c r="P164" s="283" t="s">
        <v>9122</v>
      </c>
      <c r="Q164" s="283">
        <v>2</v>
      </c>
      <c r="R164" s="283">
        <v>2.4</v>
      </c>
      <c r="S164" s="283">
        <v>2.4</v>
      </c>
      <c r="T164" s="283">
        <v>2.5</v>
      </c>
      <c r="U164" s="283">
        <v>2.5</v>
      </c>
      <c r="V164" s="283">
        <v>2.1</v>
      </c>
      <c r="W164" s="283">
        <v>2.1</v>
      </c>
      <c r="X164" s="283">
        <v>2.1</v>
      </c>
      <c r="Y164" s="283">
        <v>2.1</v>
      </c>
      <c r="Z164" s="283">
        <v>2</v>
      </c>
      <c r="AA164" s="283">
        <v>2.1</v>
      </c>
      <c r="AB164" s="283">
        <v>2.1</v>
      </c>
      <c r="AC164" s="283">
        <v>2.1</v>
      </c>
      <c r="AD164" s="283">
        <v>2.1</v>
      </c>
      <c r="AE164" s="283">
        <v>2.1</v>
      </c>
      <c r="AF164" s="283">
        <v>2.1</v>
      </c>
      <c r="AG164" s="283">
        <v>2.1</v>
      </c>
      <c r="AH164" s="283">
        <v>2</v>
      </c>
      <c r="AI164" s="283">
        <v>2</v>
      </c>
      <c r="AJ164" s="283">
        <v>2</v>
      </c>
      <c r="AK164" s="283">
        <v>2</v>
      </c>
      <c r="AL164" s="283">
        <v>2</v>
      </c>
      <c r="AM164" s="283">
        <v>2</v>
      </c>
      <c r="AN164" s="283">
        <v>2</v>
      </c>
      <c r="AO164" s="283">
        <v>2</v>
      </c>
      <c r="AP164" s="283">
        <v>2</v>
      </c>
      <c r="AQ164" s="283">
        <v>2</v>
      </c>
      <c r="AR164" s="283">
        <v>2</v>
      </c>
      <c r="AS164" s="283">
        <v>2</v>
      </c>
      <c r="AT164" s="283">
        <v>1.7</v>
      </c>
      <c r="AU164" s="283">
        <v>2.2000000000000002</v>
      </c>
      <c r="AV164" s="283">
        <v>2.2000000000000002</v>
      </c>
      <c r="AW164" s="283">
        <v>2.2000000000000002</v>
      </c>
      <c r="AX164" s="283">
        <v>2.2000000000000002</v>
      </c>
      <c r="AY164" s="283">
        <v>2.2000000000000002</v>
      </c>
      <c r="AZ164" s="283">
        <v>2.2000000000000002</v>
      </c>
      <c r="BA164" s="283">
        <v>2.2000000000000002</v>
      </c>
      <c r="BB164" s="283">
        <v>2.2999999999999998</v>
      </c>
      <c r="BC164" s="283">
        <v>2.2999999999999998</v>
      </c>
      <c r="BD164" s="283">
        <f>_xlfn.IFNA(VLOOKUP(C164,'INFORM Severity - hidden'!$C$5:$G$300,5,FALSE),"-")</f>
        <v>2.2999999999999998</v>
      </c>
    </row>
    <row r="165" spans="1:56" x14ac:dyDescent="0.25">
      <c r="A165" t="s">
        <v>3026</v>
      </c>
      <c r="B165" t="s">
        <v>3024</v>
      </c>
      <c r="C165" t="s">
        <v>3025</v>
      </c>
      <c r="D165" s="283" t="str">
        <f t="shared" si="2"/>
        <v>-</v>
      </c>
      <c r="E165" s="283">
        <v>2</v>
      </c>
      <c r="F165" s="283">
        <v>2</v>
      </c>
      <c r="G165" s="283">
        <v>2</v>
      </c>
      <c r="H165" s="283">
        <v>2.4</v>
      </c>
      <c r="I165" s="283">
        <v>2.4</v>
      </c>
      <c r="J165" s="283">
        <v>2.4</v>
      </c>
      <c r="K165" s="283">
        <v>2.4</v>
      </c>
      <c r="L165" s="283">
        <v>2.4</v>
      </c>
      <c r="M165" s="283">
        <v>2.4</v>
      </c>
      <c r="N165" s="283" t="s">
        <v>9122</v>
      </c>
      <c r="O165" s="283" t="s">
        <v>9122</v>
      </c>
      <c r="P165" s="283" t="s">
        <v>9122</v>
      </c>
      <c r="Q165" s="283" t="s">
        <v>9122</v>
      </c>
      <c r="R165" s="283" t="s">
        <v>9122</v>
      </c>
      <c r="S165" s="283" t="s">
        <v>9122</v>
      </c>
      <c r="T165" s="283" t="s">
        <v>9122</v>
      </c>
      <c r="U165" s="283" t="s">
        <v>9122</v>
      </c>
      <c r="V165" s="283" t="s">
        <v>9122</v>
      </c>
      <c r="W165" s="283" t="s">
        <v>9122</v>
      </c>
      <c r="X165" s="283" t="s">
        <v>9122</v>
      </c>
      <c r="Y165" s="283" t="s">
        <v>9122</v>
      </c>
      <c r="Z165" s="283" t="s">
        <v>9122</v>
      </c>
      <c r="AA165" s="283" t="s">
        <v>9122</v>
      </c>
      <c r="AB165" s="283" t="s">
        <v>9122</v>
      </c>
      <c r="AC165" s="283" t="s">
        <v>9122</v>
      </c>
      <c r="AD165" s="283" t="s">
        <v>9122</v>
      </c>
      <c r="AE165" s="283" t="s">
        <v>9122</v>
      </c>
      <c r="AF165" s="283" t="s">
        <v>9122</v>
      </c>
      <c r="AG165" s="283" t="s">
        <v>9122</v>
      </c>
      <c r="AH165" s="283" t="s">
        <v>9122</v>
      </c>
      <c r="AI165" s="283" t="s">
        <v>9122</v>
      </c>
      <c r="AJ165" s="283" t="s">
        <v>9122</v>
      </c>
      <c r="AK165" s="283" t="s">
        <v>9122</v>
      </c>
      <c r="AL165" s="283" t="s">
        <v>9122</v>
      </c>
      <c r="AM165" s="283" t="s">
        <v>9122</v>
      </c>
      <c r="AN165" s="283" t="s">
        <v>9122</v>
      </c>
      <c r="AO165" s="283" t="s">
        <v>9122</v>
      </c>
      <c r="AP165" s="283" t="s">
        <v>9122</v>
      </c>
      <c r="AQ165" s="283" t="s">
        <v>9122</v>
      </c>
      <c r="AR165" s="283">
        <v>1.9</v>
      </c>
      <c r="AS165" s="283">
        <v>1.9</v>
      </c>
      <c r="AT165" s="283" t="s">
        <v>9122</v>
      </c>
      <c r="AU165" s="283" t="s">
        <v>9122</v>
      </c>
      <c r="AV165" s="283">
        <v>2</v>
      </c>
      <c r="AW165" s="283" t="s">
        <v>9122</v>
      </c>
      <c r="AX165" s="283">
        <v>1.9</v>
      </c>
      <c r="AY165" s="283">
        <v>1.9</v>
      </c>
      <c r="AZ165" s="283" t="s">
        <v>9122</v>
      </c>
      <c r="BA165" s="283" t="s">
        <v>9122</v>
      </c>
      <c r="BB165" s="283" t="s">
        <v>9122</v>
      </c>
      <c r="BC165" s="283" t="s">
        <v>9122</v>
      </c>
      <c r="BD165" s="283" t="str">
        <f>_xlfn.IFNA(VLOOKUP(C165,'INFORM Severity - hidden'!$C$5:$G$300,5,FALSE),"-")</f>
        <v>x</v>
      </c>
    </row>
    <row r="166" spans="1:56" x14ac:dyDescent="0.25">
      <c r="C166" t="s">
        <v>9190</v>
      </c>
      <c r="D166" s="283" t="str">
        <f t="shared" si="2"/>
        <v>-</v>
      </c>
      <c r="E166" s="283" t="s">
        <v>9122</v>
      </c>
      <c r="F166" s="283" t="s">
        <v>9122</v>
      </c>
      <c r="G166" s="283" t="s">
        <v>9122</v>
      </c>
      <c r="H166" s="283" t="s">
        <v>9122</v>
      </c>
      <c r="I166" s="283" t="s">
        <v>9122</v>
      </c>
      <c r="J166" s="283" t="s">
        <v>9122</v>
      </c>
      <c r="K166" s="283" t="s">
        <v>9122</v>
      </c>
      <c r="L166" s="283" t="s">
        <v>9122</v>
      </c>
      <c r="M166" s="283" t="s">
        <v>9122</v>
      </c>
      <c r="N166" s="283" t="s">
        <v>9122</v>
      </c>
      <c r="O166" s="283" t="s">
        <v>9122</v>
      </c>
      <c r="P166" s="283" t="s">
        <v>9122</v>
      </c>
      <c r="Q166" s="283" t="s">
        <v>9122</v>
      </c>
      <c r="R166" s="283" t="s">
        <v>9122</v>
      </c>
      <c r="S166" s="283" t="s">
        <v>9122</v>
      </c>
      <c r="T166" s="283" t="s">
        <v>9122</v>
      </c>
      <c r="U166" s="283" t="s">
        <v>9122</v>
      </c>
      <c r="V166" s="283" t="s">
        <v>9122</v>
      </c>
      <c r="W166" s="283" t="s">
        <v>9122</v>
      </c>
      <c r="X166" s="283" t="s">
        <v>9122</v>
      </c>
      <c r="Y166" s="283" t="s">
        <v>9122</v>
      </c>
      <c r="Z166" s="283" t="s">
        <v>9122</v>
      </c>
      <c r="AA166" s="283" t="s">
        <v>9122</v>
      </c>
      <c r="AB166" s="283">
        <v>2.2000000000000002</v>
      </c>
      <c r="AC166" s="283">
        <v>2.2000000000000002</v>
      </c>
      <c r="AD166" s="283">
        <v>2.2000000000000002</v>
      </c>
      <c r="AE166" s="283">
        <v>2.2000000000000002</v>
      </c>
      <c r="AF166" s="283">
        <v>2.2000000000000002</v>
      </c>
      <c r="AG166" s="283">
        <v>2.2000000000000002</v>
      </c>
      <c r="AH166" s="283">
        <v>2.2999999999999998</v>
      </c>
      <c r="AI166" s="283">
        <v>2.2999999999999998</v>
      </c>
      <c r="AJ166" s="283">
        <v>2.2999999999999998</v>
      </c>
      <c r="AK166" s="283">
        <v>2.2999999999999998</v>
      </c>
      <c r="AL166" s="283" t="s">
        <v>9122</v>
      </c>
      <c r="AM166" s="283" t="s">
        <v>9122</v>
      </c>
      <c r="AN166" s="283" t="s">
        <v>9122</v>
      </c>
      <c r="AO166" s="283" t="s">
        <v>9122</v>
      </c>
      <c r="AP166" s="283" t="s">
        <v>9122</v>
      </c>
      <c r="AQ166" s="283" t="s">
        <v>9122</v>
      </c>
      <c r="AR166" s="283" t="s">
        <v>9122</v>
      </c>
      <c r="AS166" s="283" t="s">
        <v>9122</v>
      </c>
      <c r="AT166" s="283" t="s">
        <v>9122</v>
      </c>
      <c r="AU166" s="283" t="s">
        <v>9122</v>
      </c>
      <c r="AV166" s="283" t="s">
        <v>9122</v>
      </c>
      <c r="AW166" s="283" t="s">
        <v>9122</v>
      </c>
      <c r="AX166" s="283" t="s">
        <v>9122</v>
      </c>
      <c r="AY166" s="283" t="s">
        <v>9122</v>
      </c>
      <c r="AZ166" s="283" t="s">
        <v>9122</v>
      </c>
      <c r="BA166" s="283" t="s">
        <v>9122</v>
      </c>
      <c r="BB166" s="283" t="s">
        <v>9122</v>
      </c>
      <c r="BC166" s="283" t="s">
        <v>9122</v>
      </c>
      <c r="BD166" s="283" t="str">
        <f>_xlfn.IFNA(VLOOKUP(C166,'INFORM Severity - hidden'!$C$5:$G$300,5,FALSE),"-")</f>
        <v>-</v>
      </c>
    </row>
    <row r="167" spans="1:56" x14ac:dyDescent="0.25">
      <c r="C167" t="s">
        <v>9191</v>
      </c>
      <c r="D167" s="283" t="str">
        <f t="shared" si="2"/>
        <v>-</v>
      </c>
      <c r="E167" s="283" t="s">
        <v>9122</v>
      </c>
      <c r="F167" s="283" t="s">
        <v>9122</v>
      </c>
      <c r="G167" s="283" t="s">
        <v>9122</v>
      </c>
      <c r="H167" s="283" t="s">
        <v>9122</v>
      </c>
      <c r="I167" s="283" t="s">
        <v>9122</v>
      </c>
      <c r="J167" s="283" t="s">
        <v>9122</v>
      </c>
      <c r="K167" s="283">
        <v>1.9</v>
      </c>
      <c r="L167" s="283">
        <v>1.9</v>
      </c>
      <c r="M167" s="283" t="s">
        <v>9122</v>
      </c>
      <c r="N167" s="283" t="s">
        <v>9122</v>
      </c>
      <c r="O167" s="283" t="s">
        <v>9122</v>
      </c>
      <c r="P167" s="283" t="s">
        <v>9122</v>
      </c>
      <c r="Q167" s="283" t="s">
        <v>9122</v>
      </c>
      <c r="R167" s="283" t="s">
        <v>9122</v>
      </c>
      <c r="S167" s="283" t="s">
        <v>9122</v>
      </c>
      <c r="T167" s="283" t="s">
        <v>9122</v>
      </c>
      <c r="U167" s="283" t="s">
        <v>9122</v>
      </c>
      <c r="V167" s="283" t="s">
        <v>9122</v>
      </c>
      <c r="W167" s="283" t="s">
        <v>9122</v>
      </c>
      <c r="X167" s="283" t="s">
        <v>9122</v>
      </c>
      <c r="Y167" s="283" t="s">
        <v>9122</v>
      </c>
      <c r="Z167" s="283" t="s">
        <v>9122</v>
      </c>
      <c r="AA167" s="283" t="s">
        <v>9122</v>
      </c>
      <c r="AB167" s="283" t="s">
        <v>9122</v>
      </c>
      <c r="AC167" s="283" t="s">
        <v>9122</v>
      </c>
      <c r="AD167" s="283" t="s">
        <v>9122</v>
      </c>
      <c r="AE167" s="283" t="s">
        <v>9122</v>
      </c>
      <c r="AF167" s="283" t="s">
        <v>9122</v>
      </c>
      <c r="AG167" s="283" t="s">
        <v>9122</v>
      </c>
      <c r="AH167" s="283" t="s">
        <v>9122</v>
      </c>
      <c r="AI167" s="283" t="s">
        <v>9122</v>
      </c>
      <c r="AJ167" s="283" t="s">
        <v>9122</v>
      </c>
      <c r="AK167" s="283" t="s">
        <v>9122</v>
      </c>
      <c r="AL167" s="283" t="s">
        <v>9122</v>
      </c>
      <c r="AM167" s="283" t="s">
        <v>9122</v>
      </c>
      <c r="AN167" s="283" t="s">
        <v>9122</v>
      </c>
      <c r="AO167" s="283" t="s">
        <v>9122</v>
      </c>
      <c r="AP167" s="283" t="s">
        <v>9122</v>
      </c>
      <c r="AQ167" s="283" t="s">
        <v>9122</v>
      </c>
      <c r="AR167" s="283" t="s">
        <v>9122</v>
      </c>
      <c r="AS167" s="283" t="s">
        <v>9122</v>
      </c>
      <c r="AT167" s="283" t="s">
        <v>9122</v>
      </c>
      <c r="AU167" s="283" t="s">
        <v>9122</v>
      </c>
      <c r="AV167" s="283" t="s">
        <v>9122</v>
      </c>
      <c r="AW167" s="283" t="s">
        <v>9122</v>
      </c>
      <c r="AX167" s="283" t="s">
        <v>9122</v>
      </c>
      <c r="AY167" s="283" t="s">
        <v>9122</v>
      </c>
      <c r="AZ167" s="283" t="s">
        <v>9122</v>
      </c>
      <c r="BA167" s="283" t="s">
        <v>9122</v>
      </c>
      <c r="BB167" s="283" t="s">
        <v>9122</v>
      </c>
      <c r="BC167" s="283" t="s">
        <v>9122</v>
      </c>
      <c r="BD167" s="283" t="str">
        <f>_xlfn.IFNA(VLOOKUP(C167,'INFORM Severity - hidden'!$C$5:$G$300,5,FALSE),"-")</f>
        <v>-</v>
      </c>
    </row>
    <row r="168" spans="1:56" x14ac:dyDescent="0.25">
      <c r="A168" t="s">
        <v>146</v>
      </c>
      <c r="B168" t="s">
        <v>144</v>
      </c>
      <c r="C168" t="s">
        <v>145</v>
      </c>
      <c r="D168" s="283" t="str">
        <f t="shared" si="2"/>
        <v>Stable</v>
      </c>
      <c r="E168" s="283" t="s">
        <v>9122</v>
      </c>
      <c r="F168" s="283">
        <v>3.2</v>
      </c>
      <c r="G168" s="283">
        <v>3.2</v>
      </c>
      <c r="H168" s="283">
        <v>3.3</v>
      </c>
      <c r="I168" s="283">
        <v>3.3</v>
      </c>
      <c r="J168" s="283">
        <v>3.3</v>
      </c>
      <c r="K168" s="283">
        <v>3.3</v>
      </c>
      <c r="L168" s="283">
        <v>3.3</v>
      </c>
      <c r="M168" s="283">
        <v>3.3</v>
      </c>
      <c r="N168" s="283">
        <v>3.4</v>
      </c>
      <c r="O168" s="283">
        <v>3.4</v>
      </c>
      <c r="P168" s="283">
        <v>3.4</v>
      </c>
      <c r="Q168" s="283">
        <v>3.4</v>
      </c>
      <c r="R168" s="283">
        <v>3.4</v>
      </c>
      <c r="S168" s="283">
        <v>3.4</v>
      </c>
      <c r="T168" s="283">
        <v>3.4</v>
      </c>
      <c r="U168" s="283">
        <v>3.4</v>
      </c>
      <c r="V168" s="283">
        <v>3.4</v>
      </c>
      <c r="W168" s="283">
        <v>3.4</v>
      </c>
      <c r="X168" s="283">
        <v>3.4</v>
      </c>
      <c r="Y168" s="283">
        <v>3.4</v>
      </c>
      <c r="Z168" s="283">
        <v>3.4</v>
      </c>
      <c r="AA168" s="283">
        <v>3.4</v>
      </c>
      <c r="AB168" s="283">
        <v>3.4</v>
      </c>
      <c r="AC168" s="283">
        <v>3.4</v>
      </c>
      <c r="AD168" s="283">
        <v>3.4</v>
      </c>
      <c r="AE168" s="283">
        <v>3.4</v>
      </c>
      <c r="AF168" s="283">
        <v>3.4</v>
      </c>
      <c r="AG168" s="283">
        <v>3.8</v>
      </c>
      <c r="AH168" s="283">
        <v>3.8</v>
      </c>
      <c r="AI168" s="283">
        <v>3.8</v>
      </c>
      <c r="AJ168" s="283">
        <v>3.8</v>
      </c>
      <c r="AK168" s="283">
        <v>3.8</v>
      </c>
      <c r="AL168" s="283">
        <v>3.7</v>
      </c>
      <c r="AM168" s="283">
        <v>3.7</v>
      </c>
      <c r="AN168" s="283">
        <v>3.6</v>
      </c>
      <c r="AO168" s="283">
        <v>3.6</v>
      </c>
      <c r="AP168" s="283">
        <v>3.6</v>
      </c>
      <c r="AQ168" s="283">
        <v>3.6</v>
      </c>
      <c r="AR168" s="283">
        <v>3.6</v>
      </c>
      <c r="AS168" s="283">
        <v>3.7</v>
      </c>
      <c r="AT168" s="283">
        <v>3.7</v>
      </c>
      <c r="AU168" s="283">
        <v>3.7</v>
      </c>
      <c r="AV168" s="283">
        <v>3.7</v>
      </c>
      <c r="AW168" s="283">
        <v>4</v>
      </c>
      <c r="AX168" s="283">
        <v>3.8</v>
      </c>
      <c r="AY168" s="283">
        <v>3.9</v>
      </c>
      <c r="AZ168" s="283">
        <v>3.8</v>
      </c>
      <c r="BA168" s="283">
        <v>3.8</v>
      </c>
      <c r="BB168" s="283">
        <v>3.8</v>
      </c>
      <c r="BC168" s="283">
        <v>3.8</v>
      </c>
      <c r="BD168" s="283">
        <f>_xlfn.IFNA(VLOOKUP(C168,'INFORM Severity - hidden'!$C$5:$G$300,5,FALSE),"-")</f>
        <v>3.8</v>
      </c>
    </row>
    <row r="169" spans="1:56" x14ac:dyDescent="0.25">
      <c r="C169" t="s">
        <v>9192</v>
      </c>
      <c r="D169" s="283" t="str">
        <f t="shared" si="2"/>
        <v>-</v>
      </c>
      <c r="E169" s="283" t="s">
        <v>9122</v>
      </c>
      <c r="F169" s="283">
        <v>2.6</v>
      </c>
      <c r="G169" s="283" t="s">
        <v>9122</v>
      </c>
      <c r="H169" s="283" t="s">
        <v>9122</v>
      </c>
      <c r="I169" s="283" t="s">
        <v>9122</v>
      </c>
      <c r="J169" s="283" t="s">
        <v>9122</v>
      </c>
      <c r="K169" s="283" t="s">
        <v>9122</v>
      </c>
      <c r="L169" s="283" t="s">
        <v>9122</v>
      </c>
      <c r="M169" s="283" t="s">
        <v>9122</v>
      </c>
      <c r="N169" s="283" t="s">
        <v>9122</v>
      </c>
      <c r="O169" s="283" t="s">
        <v>9122</v>
      </c>
      <c r="P169" s="283" t="s">
        <v>9122</v>
      </c>
      <c r="Q169" s="283" t="s">
        <v>9122</v>
      </c>
      <c r="R169" s="283" t="s">
        <v>9122</v>
      </c>
      <c r="S169" s="283" t="s">
        <v>9122</v>
      </c>
      <c r="T169" s="283" t="s">
        <v>9122</v>
      </c>
      <c r="U169" s="283" t="s">
        <v>9122</v>
      </c>
      <c r="V169" s="283" t="s">
        <v>9122</v>
      </c>
      <c r="W169" s="283" t="s">
        <v>9122</v>
      </c>
      <c r="X169" s="283" t="s">
        <v>9122</v>
      </c>
      <c r="Y169" s="283" t="s">
        <v>9122</v>
      </c>
      <c r="Z169" s="283" t="s">
        <v>9122</v>
      </c>
      <c r="AA169" s="283" t="s">
        <v>9122</v>
      </c>
      <c r="AB169" s="283" t="s">
        <v>9122</v>
      </c>
      <c r="AC169" s="283" t="s">
        <v>9122</v>
      </c>
      <c r="AD169" s="283" t="s">
        <v>9122</v>
      </c>
      <c r="AE169" s="283" t="s">
        <v>9122</v>
      </c>
      <c r="AF169" s="283" t="s">
        <v>9122</v>
      </c>
      <c r="AG169" s="283" t="s">
        <v>9122</v>
      </c>
      <c r="AH169" s="283" t="s">
        <v>9122</v>
      </c>
      <c r="AI169" s="283" t="s">
        <v>9122</v>
      </c>
      <c r="AJ169" s="283" t="s">
        <v>9122</v>
      </c>
      <c r="AK169" s="283" t="s">
        <v>9122</v>
      </c>
      <c r="AL169" s="283" t="s">
        <v>9122</v>
      </c>
      <c r="AM169" s="283" t="s">
        <v>9122</v>
      </c>
      <c r="AN169" s="283" t="s">
        <v>9122</v>
      </c>
      <c r="AO169" s="283" t="s">
        <v>9122</v>
      </c>
      <c r="AP169" s="283" t="s">
        <v>9122</v>
      </c>
      <c r="AQ169" s="283" t="s">
        <v>9122</v>
      </c>
      <c r="AR169" s="283" t="s">
        <v>9122</v>
      </c>
      <c r="AS169" s="283" t="s">
        <v>9122</v>
      </c>
      <c r="AT169" s="283" t="s">
        <v>9122</v>
      </c>
      <c r="AU169" s="283" t="s">
        <v>9122</v>
      </c>
      <c r="AV169" s="283" t="s">
        <v>9122</v>
      </c>
      <c r="AW169" s="283" t="s">
        <v>9122</v>
      </c>
      <c r="AX169" s="283" t="s">
        <v>9122</v>
      </c>
      <c r="AY169" s="283" t="s">
        <v>9122</v>
      </c>
      <c r="AZ169" s="283" t="s">
        <v>9122</v>
      </c>
      <c r="BA169" s="283" t="s">
        <v>9122</v>
      </c>
      <c r="BB169" s="283" t="s">
        <v>9122</v>
      </c>
      <c r="BC169" s="283" t="s">
        <v>9122</v>
      </c>
      <c r="BD169" s="283" t="str">
        <f>_xlfn.IFNA(VLOOKUP(C169,'INFORM Severity - hidden'!$C$5:$G$300,5,FALSE),"-")</f>
        <v>-</v>
      </c>
    </row>
    <row r="170" spans="1:56" x14ac:dyDescent="0.25">
      <c r="C170" t="s">
        <v>9193</v>
      </c>
      <c r="D170" s="283" t="str">
        <f t="shared" si="2"/>
        <v>-</v>
      </c>
      <c r="E170" s="283" t="s">
        <v>9122</v>
      </c>
      <c r="F170" s="283">
        <v>3.2</v>
      </c>
      <c r="G170" s="283">
        <v>3.2</v>
      </c>
      <c r="H170" s="283" t="s">
        <v>9122</v>
      </c>
      <c r="I170" s="283" t="s">
        <v>9122</v>
      </c>
      <c r="J170" s="283" t="s">
        <v>9122</v>
      </c>
      <c r="K170" s="283" t="s">
        <v>9122</v>
      </c>
      <c r="L170" s="283" t="s">
        <v>9122</v>
      </c>
      <c r="M170" s="283" t="s">
        <v>9122</v>
      </c>
      <c r="N170" s="283" t="s">
        <v>9122</v>
      </c>
      <c r="O170" s="283" t="s">
        <v>9122</v>
      </c>
      <c r="P170" s="283" t="s">
        <v>9122</v>
      </c>
      <c r="Q170" s="283" t="s">
        <v>9122</v>
      </c>
      <c r="R170" s="283" t="s">
        <v>9122</v>
      </c>
      <c r="S170" s="283" t="s">
        <v>9122</v>
      </c>
      <c r="T170" s="283" t="s">
        <v>9122</v>
      </c>
      <c r="U170" s="283" t="s">
        <v>9122</v>
      </c>
      <c r="V170" s="283" t="s">
        <v>9122</v>
      </c>
      <c r="W170" s="283" t="s">
        <v>9122</v>
      </c>
      <c r="X170" s="283" t="s">
        <v>9122</v>
      </c>
      <c r="Y170" s="283" t="s">
        <v>9122</v>
      </c>
      <c r="Z170" s="283" t="s">
        <v>9122</v>
      </c>
      <c r="AA170" s="283" t="s">
        <v>9122</v>
      </c>
      <c r="AB170" s="283" t="s">
        <v>9122</v>
      </c>
      <c r="AC170" s="283" t="s">
        <v>9122</v>
      </c>
      <c r="AD170" s="283" t="s">
        <v>9122</v>
      </c>
      <c r="AE170" s="283" t="s">
        <v>9122</v>
      </c>
      <c r="AF170" s="283" t="s">
        <v>9122</v>
      </c>
      <c r="AG170" s="283" t="s">
        <v>9122</v>
      </c>
      <c r="AH170" s="283" t="s">
        <v>9122</v>
      </c>
      <c r="AI170" s="283" t="s">
        <v>9122</v>
      </c>
      <c r="AJ170" s="283" t="s">
        <v>9122</v>
      </c>
      <c r="AK170" s="283" t="s">
        <v>9122</v>
      </c>
      <c r="AL170" s="283" t="s">
        <v>9122</v>
      </c>
      <c r="AM170" s="283" t="s">
        <v>9122</v>
      </c>
      <c r="AN170" s="283" t="s">
        <v>9122</v>
      </c>
      <c r="AO170" s="283" t="s">
        <v>9122</v>
      </c>
      <c r="AP170" s="283" t="s">
        <v>9122</v>
      </c>
      <c r="AQ170" s="283" t="s">
        <v>9122</v>
      </c>
      <c r="AR170" s="283" t="s">
        <v>9122</v>
      </c>
      <c r="AS170" s="283" t="s">
        <v>9122</v>
      </c>
      <c r="AT170" s="283" t="s">
        <v>9122</v>
      </c>
      <c r="AU170" s="283" t="s">
        <v>9122</v>
      </c>
      <c r="AV170" s="283" t="s">
        <v>9122</v>
      </c>
      <c r="AW170" s="283" t="s">
        <v>9122</v>
      </c>
      <c r="AX170" s="283" t="s">
        <v>9122</v>
      </c>
      <c r="AY170" s="283" t="s">
        <v>9122</v>
      </c>
      <c r="AZ170" s="283" t="s">
        <v>9122</v>
      </c>
      <c r="BA170" s="283" t="s">
        <v>9122</v>
      </c>
      <c r="BB170" s="283" t="s">
        <v>9122</v>
      </c>
      <c r="BC170" s="283" t="s">
        <v>9122</v>
      </c>
      <c r="BD170" s="283" t="str">
        <f>_xlfn.IFNA(VLOOKUP(C170,'INFORM Severity - hidden'!$C$5:$G$300,5,FALSE),"-")</f>
        <v>-</v>
      </c>
    </row>
    <row r="171" spans="1:56" x14ac:dyDescent="0.25">
      <c r="A171" t="s">
        <v>146</v>
      </c>
      <c r="B171" t="s">
        <v>560</v>
      </c>
      <c r="C171" t="s">
        <v>561</v>
      </c>
      <c r="D171" s="283" t="str">
        <f t="shared" si="2"/>
        <v>-</v>
      </c>
      <c r="E171" s="283" t="s">
        <v>9122</v>
      </c>
      <c r="F171" s="283" t="s">
        <v>9122</v>
      </c>
      <c r="G171" s="283" t="s">
        <v>9122</v>
      </c>
      <c r="H171" s="283" t="s">
        <v>9122</v>
      </c>
      <c r="I171" s="283" t="s">
        <v>9122</v>
      </c>
      <c r="J171" s="283" t="s">
        <v>9122</v>
      </c>
      <c r="K171" s="283" t="s">
        <v>9122</v>
      </c>
      <c r="L171" s="283" t="s">
        <v>9122</v>
      </c>
      <c r="M171" s="283" t="s">
        <v>9122</v>
      </c>
      <c r="N171" s="283" t="s">
        <v>9122</v>
      </c>
      <c r="O171" s="283" t="s">
        <v>9122</v>
      </c>
      <c r="P171" s="283" t="s">
        <v>9122</v>
      </c>
      <c r="Q171" s="283" t="s">
        <v>9122</v>
      </c>
      <c r="R171" s="283" t="s">
        <v>9122</v>
      </c>
      <c r="S171" s="283" t="s">
        <v>9122</v>
      </c>
      <c r="T171" s="283" t="s">
        <v>9122</v>
      </c>
      <c r="U171" s="283" t="s">
        <v>9122</v>
      </c>
      <c r="V171" s="283" t="s">
        <v>9122</v>
      </c>
      <c r="W171" s="283" t="s">
        <v>9122</v>
      </c>
      <c r="X171" s="283" t="s">
        <v>9122</v>
      </c>
      <c r="Y171" s="283" t="s">
        <v>9122</v>
      </c>
      <c r="Z171" s="283" t="s">
        <v>9122</v>
      </c>
      <c r="AA171" s="283" t="s">
        <v>9122</v>
      </c>
      <c r="AB171" s="283" t="s">
        <v>9122</v>
      </c>
      <c r="AC171" s="283" t="s">
        <v>9122</v>
      </c>
      <c r="AD171" s="283" t="s">
        <v>9122</v>
      </c>
      <c r="AE171" s="283" t="s">
        <v>9122</v>
      </c>
      <c r="AF171" s="283" t="s">
        <v>9122</v>
      </c>
      <c r="AG171" s="283" t="s">
        <v>9122</v>
      </c>
      <c r="AH171" s="283" t="s">
        <v>9122</v>
      </c>
      <c r="AI171" s="283" t="s">
        <v>9122</v>
      </c>
      <c r="AJ171" s="283" t="s">
        <v>9122</v>
      </c>
      <c r="AK171" s="283" t="s">
        <v>9122</v>
      </c>
      <c r="AL171" s="283" t="s">
        <v>9122</v>
      </c>
      <c r="AM171" s="283" t="s">
        <v>9122</v>
      </c>
      <c r="AN171" s="283" t="s">
        <v>9122</v>
      </c>
      <c r="AO171" s="283" t="s">
        <v>9122</v>
      </c>
      <c r="AP171" s="283" t="s">
        <v>9122</v>
      </c>
      <c r="AQ171" s="283" t="s">
        <v>9122</v>
      </c>
      <c r="AR171" s="283" t="s">
        <v>9122</v>
      </c>
      <c r="AS171" s="283" t="s">
        <v>9122</v>
      </c>
      <c r="AT171" s="283" t="s">
        <v>9122</v>
      </c>
      <c r="AU171" s="283" t="s">
        <v>9122</v>
      </c>
      <c r="AV171" s="283" t="s">
        <v>9122</v>
      </c>
      <c r="AW171" s="283" t="s">
        <v>9122</v>
      </c>
      <c r="AX171" s="283" t="s">
        <v>9122</v>
      </c>
      <c r="AY171" s="283" t="s">
        <v>9122</v>
      </c>
      <c r="AZ171" s="283" t="s">
        <v>9122</v>
      </c>
      <c r="BA171" s="283" t="s">
        <v>9122</v>
      </c>
      <c r="BB171" s="283" t="s">
        <v>9122</v>
      </c>
      <c r="BC171" s="283" t="s">
        <v>9122</v>
      </c>
      <c r="BD171" s="283" t="str">
        <f>_xlfn.IFNA(VLOOKUP(C171,'INFORM Severity - hidden'!$C$5:$G$300,5,FALSE),"-")</f>
        <v>x</v>
      </c>
    </row>
    <row r="172" spans="1:56" x14ac:dyDescent="0.25">
      <c r="A172" t="s">
        <v>146</v>
      </c>
      <c r="B172" t="s">
        <v>1872</v>
      </c>
      <c r="C172" t="s">
        <v>1873</v>
      </c>
      <c r="D172" s="283" t="str">
        <f t="shared" si="2"/>
        <v>Stable</v>
      </c>
      <c r="E172" s="283" t="s">
        <v>9122</v>
      </c>
      <c r="F172" s="283" t="s">
        <v>9122</v>
      </c>
      <c r="G172" s="283" t="s">
        <v>9122</v>
      </c>
      <c r="H172" s="283" t="s">
        <v>9122</v>
      </c>
      <c r="I172" s="283" t="s">
        <v>9122</v>
      </c>
      <c r="J172" s="283" t="s">
        <v>9122</v>
      </c>
      <c r="K172" s="283" t="s">
        <v>9122</v>
      </c>
      <c r="L172" s="283" t="s">
        <v>9122</v>
      </c>
      <c r="M172" s="283" t="s">
        <v>9122</v>
      </c>
      <c r="N172" s="283" t="s">
        <v>9122</v>
      </c>
      <c r="O172" s="283" t="s">
        <v>9122</v>
      </c>
      <c r="P172" s="283" t="s">
        <v>9122</v>
      </c>
      <c r="Q172" s="283" t="s">
        <v>9122</v>
      </c>
      <c r="R172" s="283" t="s">
        <v>9122</v>
      </c>
      <c r="S172" s="283" t="s">
        <v>9122</v>
      </c>
      <c r="T172" s="283" t="s">
        <v>9122</v>
      </c>
      <c r="U172" s="283" t="s">
        <v>9122</v>
      </c>
      <c r="V172" s="283" t="s">
        <v>9122</v>
      </c>
      <c r="W172" s="283" t="s">
        <v>9122</v>
      </c>
      <c r="X172" s="283" t="s">
        <v>9122</v>
      </c>
      <c r="Y172" s="283" t="s">
        <v>9122</v>
      </c>
      <c r="Z172" s="283" t="s">
        <v>9122</v>
      </c>
      <c r="AA172" s="283" t="s">
        <v>9122</v>
      </c>
      <c r="AB172" s="283" t="s">
        <v>9122</v>
      </c>
      <c r="AC172" s="283" t="s">
        <v>9122</v>
      </c>
      <c r="AD172" s="283" t="s">
        <v>9122</v>
      </c>
      <c r="AE172" s="283" t="s">
        <v>9122</v>
      </c>
      <c r="AF172" s="283" t="s">
        <v>9122</v>
      </c>
      <c r="AG172" s="283" t="s">
        <v>9122</v>
      </c>
      <c r="AH172" s="283" t="s">
        <v>9122</v>
      </c>
      <c r="AI172" s="283" t="s">
        <v>9122</v>
      </c>
      <c r="AJ172" s="283" t="s">
        <v>9122</v>
      </c>
      <c r="AK172" s="283" t="s">
        <v>9122</v>
      </c>
      <c r="AL172" s="283" t="s">
        <v>9122</v>
      </c>
      <c r="AM172" s="283" t="s">
        <v>9122</v>
      </c>
      <c r="AN172" s="283" t="s">
        <v>9122</v>
      </c>
      <c r="AO172" s="283" t="s">
        <v>9122</v>
      </c>
      <c r="AP172" s="283" t="s">
        <v>9122</v>
      </c>
      <c r="AQ172" s="283" t="s">
        <v>9122</v>
      </c>
      <c r="AR172" s="283" t="s">
        <v>9122</v>
      </c>
      <c r="AS172" s="283" t="s">
        <v>9122</v>
      </c>
      <c r="AT172" s="283" t="s">
        <v>9122</v>
      </c>
      <c r="AU172" s="283">
        <v>2.1</v>
      </c>
      <c r="AV172" s="283">
        <v>3.6</v>
      </c>
      <c r="AW172" s="283">
        <v>3.6</v>
      </c>
      <c r="AX172" s="283">
        <v>3.7</v>
      </c>
      <c r="AY172" s="283">
        <v>3.7</v>
      </c>
      <c r="AZ172" s="283">
        <v>3.6</v>
      </c>
      <c r="BA172" s="283">
        <v>3.6</v>
      </c>
      <c r="BB172" s="283">
        <v>3.6</v>
      </c>
      <c r="BC172" s="283">
        <v>3.6</v>
      </c>
      <c r="BD172" s="283">
        <f>_xlfn.IFNA(VLOOKUP(C172,'INFORM Severity - hidden'!$C$5:$G$300,5,FALSE),"-")</f>
        <v>3.6</v>
      </c>
    </row>
    <row r="173" spans="1:56" x14ac:dyDescent="0.25">
      <c r="A173" t="s">
        <v>3038</v>
      </c>
      <c r="B173" t="s">
        <v>3036</v>
      </c>
      <c r="C173" t="s">
        <v>3037</v>
      </c>
      <c r="D173" s="283" t="str">
        <f t="shared" si="2"/>
        <v>Stable</v>
      </c>
      <c r="E173" s="283" t="s">
        <v>9122</v>
      </c>
      <c r="F173" s="283">
        <v>1.1000000000000001</v>
      </c>
      <c r="G173" s="283" t="s">
        <v>9122</v>
      </c>
      <c r="H173" s="283" t="s">
        <v>9122</v>
      </c>
      <c r="I173" s="283" t="s">
        <v>9122</v>
      </c>
      <c r="J173" s="283" t="s">
        <v>9122</v>
      </c>
      <c r="K173" s="283" t="s">
        <v>9122</v>
      </c>
      <c r="L173" s="283" t="s">
        <v>9122</v>
      </c>
      <c r="M173" s="283" t="s">
        <v>9122</v>
      </c>
      <c r="N173" s="283" t="s">
        <v>9122</v>
      </c>
      <c r="O173" s="283" t="s">
        <v>9122</v>
      </c>
      <c r="P173" s="283" t="s">
        <v>9122</v>
      </c>
      <c r="Q173" s="283" t="s">
        <v>9122</v>
      </c>
      <c r="R173" s="283" t="s">
        <v>9122</v>
      </c>
      <c r="S173" s="283" t="s">
        <v>9122</v>
      </c>
      <c r="T173" s="283" t="s">
        <v>9122</v>
      </c>
      <c r="U173" s="283" t="s">
        <v>9122</v>
      </c>
      <c r="V173" s="283" t="s">
        <v>9122</v>
      </c>
      <c r="W173" s="283" t="s">
        <v>9122</v>
      </c>
      <c r="X173" s="283" t="s">
        <v>9122</v>
      </c>
      <c r="Y173" s="283" t="s">
        <v>9122</v>
      </c>
      <c r="Z173" s="283" t="s">
        <v>9122</v>
      </c>
      <c r="AA173" s="283" t="s">
        <v>9122</v>
      </c>
      <c r="AB173" s="283" t="s">
        <v>9122</v>
      </c>
      <c r="AC173" s="283" t="s">
        <v>9122</v>
      </c>
      <c r="AD173" s="283" t="s">
        <v>9122</v>
      </c>
      <c r="AE173" s="283" t="s">
        <v>9122</v>
      </c>
      <c r="AF173" s="283" t="s">
        <v>9122</v>
      </c>
      <c r="AG173" s="283" t="s">
        <v>9122</v>
      </c>
      <c r="AH173" s="283" t="s">
        <v>9122</v>
      </c>
      <c r="AI173" s="283" t="s">
        <v>9122</v>
      </c>
      <c r="AJ173" s="283" t="s">
        <v>9122</v>
      </c>
      <c r="AK173" s="283" t="s">
        <v>9122</v>
      </c>
      <c r="AL173" s="283" t="s">
        <v>9122</v>
      </c>
      <c r="AM173" s="283" t="s">
        <v>9122</v>
      </c>
      <c r="AN173" s="283" t="s">
        <v>9122</v>
      </c>
      <c r="AO173" s="283" t="s">
        <v>9122</v>
      </c>
      <c r="AP173" s="283">
        <v>2.1</v>
      </c>
      <c r="AQ173" s="283">
        <v>2.1</v>
      </c>
      <c r="AR173" s="283">
        <v>2.1</v>
      </c>
      <c r="AS173" s="283">
        <v>2.1</v>
      </c>
      <c r="AT173" s="283">
        <v>2.2000000000000002</v>
      </c>
      <c r="AU173" s="283">
        <v>2.2000000000000002</v>
      </c>
      <c r="AV173" s="283">
        <v>2.2000000000000002</v>
      </c>
      <c r="AW173" s="283">
        <v>2.2000000000000002</v>
      </c>
      <c r="AX173" s="283">
        <v>2.2999999999999998</v>
      </c>
      <c r="AY173" s="283">
        <v>2.2999999999999998</v>
      </c>
      <c r="AZ173" s="283">
        <v>2.4</v>
      </c>
      <c r="BA173" s="283">
        <v>2.2999999999999998</v>
      </c>
      <c r="BB173" s="283">
        <v>2.2999999999999998</v>
      </c>
      <c r="BC173" s="283">
        <v>2.2999999999999998</v>
      </c>
      <c r="BD173" s="283">
        <f>_xlfn.IFNA(VLOOKUP(C173,'INFORM Severity - hidden'!$C$5:$G$300,5,FALSE),"-")</f>
        <v>2.2999999999999998</v>
      </c>
    </row>
    <row r="174" spans="1:56" x14ac:dyDescent="0.25">
      <c r="A174" t="s">
        <v>3050</v>
      </c>
      <c r="B174" t="s">
        <v>3048</v>
      </c>
      <c r="C174" t="s">
        <v>3049</v>
      </c>
      <c r="D174" s="283" t="str">
        <f t="shared" si="2"/>
        <v>Stable</v>
      </c>
      <c r="E174" s="283" t="s">
        <v>9122</v>
      </c>
      <c r="F174" s="283">
        <v>1.5</v>
      </c>
      <c r="G174" s="283">
        <v>1.5</v>
      </c>
      <c r="H174" s="283">
        <v>2.6</v>
      </c>
      <c r="I174" s="283">
        <v>2.6</v>
      </c>
      <c r="J174" s="283">
        <v>2.6</v>
      </c>
      <c r="K174" s="283">
        <v>2.6</v>
      </c>
      <c r="L174" s="283">
        <v>2.6</v>
      </c>
      <c r="M174" s="283">
        <v>2.6</v>
      </c>
      <c r="N174" s="283">
        <v>2.6</v>
      </c>
      <c r="O174" s="283">
        <v>2.2999999999999998</v>
      </c>
      <c r="P174" s="283">
        <v>2.2999999999999998</v>
      </c>
      <c r="Q174" s="283">
        <v>2.2999999999999998</v>
      </c>
      <c r="R174" s="283">
        <v>2.6</v>
      </c>
      <c r="S174" s="283">
        <v>2.6</v>
      </c>
      <c r="T174" s="283">
        <v>2.6</v>
      </c>
      <c r="U174" s="283">
        <v>2.6</v>
      </c>
      <c r="V174" s="283">
        <v>2.6</v>
      </c>
      <c r="W174" s="283">
        <v>2.6</v>
      </c>
      <c r="X174" s="283">
        <v>2.6</v>
      </c>
      <c r="Y174" s="283">
        <v>2.6</v>
      </c>
      <c r="Z174" s="283">
        <v>2.6</v>
      </c>
      <c r="AA174" s="283">
        <v>2.7</v>
      </c>
      <c r="AB174" s="283">
        <v>2.7</v>
      </c>
      <c r="AC174" s="283">
        <v>2.8</v>
      </c>
      <c r="AD174" s="283">
        <v>2.8</v>
      </c>
      <c r="AE174" s="283">
        <v>2.8</v>
      </c>
      <c r="AF174" s="283">
        <v>2.8</v>
      </c>
      <c r="AG174" s="283">
        <v>2.8</v>
      </c>
      <c r="AH174" s="283">
        <v>2.8</v>
      </c>
      <c r="AI174" s="283">
        <v>2.8</v>
      </c>
      <c r="AJ174" s="283">
        <v>2.8</v>
      </c>
      <c r="AK174" s="283">
        <v>2.8</v>
      </c>
      <c r="AL174" s="283">
        <v>2.7</v>
      </c>
      <c r="AM174" s="283">
        <v>2.8</v>
      </c>
      <c r="AN174" s="283">
        <v>2.8</v>
      </c>
      <c r="AO174" s="283">
        <v>2.8</v>
      </c>
      <c r="AP174" s="283">
        <v>3</v>
      </c>
      <c r="AQ174" s="283">
        <v>3</v>
      </c>
      <c r="AR174" s="283">
        <v>3</v>
      </c>
      <c r="AS174" s="283">
        <v>2.9</v>
      </c>
      <c r="AT174" s="283">
        <v>2.9</v>
      </c>
      <c r="AU174" s="283">
        <v>3.1</v>
      </c>
      <c r="AV174" s="283">
        <v>3.1</v>
      </c>
      <c r="AW174" s="283">
        <v>3.1</v>
      </c>
      <c r="AX174" s="283">
        <v>3.1</v>
      </c>
      <c r="AY174" s="283">
        <v>3.2</v>
      </c>
      <c r="AZ174" s="283">
        <v>3.2</v>
      </c>
      <c r="BA174" s="283">
        <v>3.2</v>
      </c>
      <c r="BB174" s="283">
        <v>3.2</v>
      </c>
      <c r="BC174" s="283">
        <v>3.2</v>
      </c>
      <c r="BD174" s="283">
        <f>_xlfn.IFNA(VLOOKUP(C174,'INFORM Severity - hidden'!$C$5:$G$300,5,FALSE),"-")</f>
        <v>3.2</v>
      </c>
    </row>
    <row r="175" spans="1:56" x14ac:dyDescent="0.25">
      <c r="A175" t="s">
        <v>627</v>
      </c>
      <c r="B175" t="s">
        <v>1399</v>
      </c>
      <c r="C175" t="s">
        <v>1400</v>
      </c>
      <c r="D175" s="283" t="str">
        <f t="shared" si="2"/>
        <v>Decreasing</v>
      </c>
      <c r="E175" s="283" t="s">
        <v>9122</v>
      </c>
      <c r="F175" s="283" t="s">
        <v>9122</v>
      </c>
      <c r="G175" s="283" t="s">
        <v>9122</v>
      </c>
      <c r="H175" s="283" t="s">
        <v>9122</v>
      </c>
      <c r="I175" s="283" t="s">
        <v>9122</v>
      </c>
      <c r="J175" s="283" t="s">
        <v>9122</v>
      </c>
      <c r="K175" s="283" t="s">
        <v>9122</v>
      </c>
      <c r="L175" s="283" t="s">
        <v>9122</v>
      </c>
      <c r="M175" s="283" t="s">
        <v>9122</v>
      </c>
      <c r="N175" s="283" t="s">
        <v>9122</v>
      </c>
      <c r="O175" s="283" t="s">
        <v>9122</v>
      </c>
      <c r="P175" s="283">
        <v>2.7</v>
      </c>
      <c r="Q175" s="283">
        <v>2.7</v>
      </c>
      <c r="R175" s="283">
        <v>3.4</v>
      </c>
      <c r="S175" s="283">
        <v>2.7</v>
      </c>
      <c r="T175" s="283">
        <v>2.4</v>
      </c>
      <c r="U175" s="283">
        <v>2.4</v>
      </c>
      <c r="V175" s="283">
        <v>2.5</v>
      </c>
      <c r="W175" s="283">
        <v>2.5</v>
      </c>
      <c r="X175" s="283">
        <v>2.5</v>
      </c>
      <c r="Y175" s="283">
        <v>2.5</v>
      </c>
      <c r="Z175" s="283">
        <v>2.4</v>
      </c>
      <c r="AA175" s="283">
        <v>3</v>
      </c>
      <c r="AB175" s="283">
        <v>3</v>
      </c>
      <c r="AC175" s="283">
        <v>3</v>
      </c>
      <c r="AD175" s="283">
        <v>3</v>
      </c>
      <c r="AE175" s="283">
        <v>3</v>
      </c>
      <c r="AF175" s="283">
        <v>3</v>
      </c>
      <c r="AG175" s="283" t="s">
        <v>9122</v>
      </c>
      <c r="AH175" s="283" t="s">
        <v>9122</v>
      </c>
      <c r="AI175" s="283" t="s">
        <v>9122</v>
      </c>
      <c r="AJ175" s="283" t="s">
        <v>9122</v>
      </c>
      <c r="AK175" s="283" t="s">
        <v>9122</v>
      </c>
      <c r="AL175" s="283" t="s">
        <v>9122</v>
      </c>
      <c r="AM175" s="283" t="s">
        <v>9122</v>
      </c>
      <c r="AN175" s="283">
        <v>3.3</v>
      </c>
      <c r="AO175" s="283">
        <v>3.2</v>
      </c>
      <c r="AP175" s="283">
        <v>3.3</v>
      </c>
      <c r="AQ175" s="283">
        <v>3.3</v>
      </c>
      <c r="AR175" s="283">
        <v>3.3</v>
      </c>
      <c r="AS175" s="283">
        <v>3.1</v>
      </c>
      <c r="AT175" s="283">
        <v>3.2</v>
      </c>
      <c r="AU175" s="283">
        <v>3.1</v>
      </c>
      <c r="AV175" s="283">
        <v>3.1</v>
      </c>
      <c r="AW175" s="283">
        <v>2.9</v>
      </c>
      <c r="AX175" s="283">
        <v>2.9</v>
      </c>
      <c r="AY175" s="283">
        <v>3</v>
      </c>
      <c r="AZ175" s="283">
        <v>3.1</v>
      </c>
      <c r="BA175" s="283">
        <v>2.7</v>
      </c>
      <c r="BB175" s="283">
        <v>2.6</v>
      </c>
      <c r="BC175" s="283">
        <v>2.6</v>
      </c>
      <c r="BD175" s="283">
        <f>_xlfn.IFNA(VLOOKUP(C175,'INFORM Severity - hidden'!$C$5:$G$300,5,FALSE),"-")</f>
        <v>2.6</v>
      </c>
    </row>
    <row r="176" spans="1:56" x14ac:dyDescent="0.25">
      <c r="A176" t="s">
        <v>627</v>
      </c>
      <c r="B176" t="s">
        <v>625</v>
      </c>
      <c r="C176" t="s">
        <v>626</v>
      </c>
      <c r="D176" s="283" t="str">
        <f t="shared" si="2"/>
        <v>Stable</v>
      </c>
      <c r="E176" s="283" t="s">
        <v>9122</v>
      </c>
      <c r="F176" s="283" t="s">
        <v>9122</v>
      </c>
      <c r="G176" s="283">
        <v>1.1000000000000001</v>
      </c>
      <c r="H176" s="283">
        <v>1.8</v>
      </c>
      <c r="I176" s="283">
        <v>2</v>
      </c>
      <c r="J176" s="283">
        <v>1.8</v>
      </c>
      <c r="K176" s="283">
        <v>2.2000000000000002</v>
      </c>
      <c r="L176" s="283">
        <v>2.2000000000000002</v>
      </c>
      <c r="M176" s="283">
        <v>2.2000000000000002</v>
      </c>
      <c r="N176" s="283">
        <v>2.1</v>
      </c>
      <c r="O176" s="283">
        <v>2.2000000000000002</v>
      </c>
      <c r="P176" s="283">
        <v>2.2000000000000002</v>
      </c>
      <c r="Q176" s="283">
        <v>2.2000000000000002</v>
      </c>
      <c r="R176" s="283">
        <v>2.4</v>
      </c>
      <c r="S176" s="283">
        <v>2.4</v>
      </c>
      <c r="T176" s="283">
        <v>2.2000000000000002</v>
      </c>
      <c r="U176" s="283">
        <v>2.2000000000000002</v>
      </c>
      <c r="V176" s="283">
        <v>2.2999999999999998</v>
      </c>
      <c r="W176" s="283">
        <v>2.2999999999999998</v>
      </c>
      <c r="X176" s="283">
        <v>2.2999999999999998</v>
      </c>
      <c r="Y176" s="283">
        <v>2.2999999999999998</v>
      </c>
      <c r="Z176" s="283">
        <v>2.2999999999999998</v>
      </c>
      <c r="AA176" s="283">
        <v>2.2999999999999998</v>
      </c>
      <c r="AB176" s="283">
        <v>2.2999999999999998</v>
      </c>
      <c r="AC176" s="283">
        <v>2.2999999999999998</v>
      </c>
      <c r="AD176" s="283">
        <v>2.2999999999999998</v>
      </c>
      <c r="AE176" s="283">
        <v>2.4</v>
      </c>
      <c r="AF176" s="283">
        <v>2.4</v>
      </c>
      <c r="AG176" s="283">
        <v>2.4</v>
      </c>
      <c r="AH176" s="283">
        <v>2.4</v>
      </c>
      <c r="AI176" s="283">
        <v>2.4</v>
      </c>
      <c r="AJ176" s="283">
        <v>2.4</v>
      </c>
      <c r="AK176" s="283">
        <v>2.2999999999999998</v>
      </c>
      <c r="AL176" s="283">
        <v>2.2000000000000002</v>
      </c>
      <c r="AM176" s="283">
        <v>2.2000000000000002</v>
      </c>
      <c r="AN176" s="283">
        <v>2.1</v>
      </c>
      <c r="AO176" s="283">
        <v>2.1</v>
      </c>
      <c r="AP176" s="283">
        <v>2.4</v>
      </c>
      <c r="AQ176" s="283">
        <v>2.2999999999999998</v>
      </c>
      <c r="AR176" s="283">
        <v>2.2999999999999998</v>
      </c>
      <c r="AS176" s="283">
        <v>2.2000000000000002</v>
      </c>
      <c r="AT176" s="283">
        <v>2.1</v>
      </c>
      <c r="AU176" s="283">
        <v>2.1</v>
      </c>
      <c r="AV176" s="283">
        <v>2.1</v>
      </c>
      <c r="AW176" s="283">
        <v>2.1</v>
      </c>
      <c r="AX176" s="283">
        <v>2.2000000000000002</v>
      </c>
      <c r="AY176" s="283">
        <v>2.2000000000000002</v>
      </c>
      <c r="AZ176" s="283">
        <v>2.2000000000000002</v>
      </c>
      <c r="BA176" s="283">
        <v>2.2000000000000002</v>
      </c>
      <c r="BB176" s="283">
        <v>2.2000000000000002</v>
      </c>
      <c r="BC176" s="283">
        <v>2.2000000000000002</v>
      </c>
      <c r="BD176" s="283">
        <f>_xlfn.IFNA(VLOOKUP(C176,'INFORM Severity - hidden'!$C$5:$G$300,5,FALSE),"-")</f>
        <v>2.2000000000000002</v>
      </c>
    </row>
    <row r="177" spans="1:56" x14ac:dyDescent="0.25">
      <c r="C177" t="s">
        <v>9194</v>
      </c>
      <c r="D177" s="283" t="str">
        <f t="shared" si="2"/>
        <v>-</v>
      </c>
      <c r="E177" s="283" t="s">
        <v>9122</v>
      </c>
      <c r="F177" s="283" t="s">
        <v>9122</v>
      </c>
      <c r="G177" s="283" t="s">
        <v>9122</v>
      </c>
      <c r="H177" s="283" t="s">
        <v>9122</v>
      </c>
      <c r="I177" s="283" t="s">
        <v>9122</v>
      </c>
      <c r="J177" s="283" t="s">
        <v>9122</v>
      </c>
      <c r="K177" s="283" t="s">
        <v>9122</v>
      </c>
      <c r="L177" s="283" t="s">
        <v>9122</v>
      </c>
      <c r="M177" s="283" t="s">
        <v>9122</v>
      </c>
      <c r="N177" s="283" t="s">
        <v>9122</v>
      </c>
      <c r="O177" s="283" t="s">
        <v>9122</v>
      </c>
      <c r="P177" s="283">
        <v>2.1</v>
      </c>
      <c r="Q177" s="283">
        <v>2.1</v>
      </c>
      <c r="R177" s="283">
        <v>2.1</v>
      </c>
      <c r="S177" s="283">
        <v>2.1</v>
      </c>
      <c r="T177" s="283">
        <v>2.1</v>
      </c>
      <c r="U177" s="283">
        <v>2.1</v>
      </c>
      <c r="V177" s="283">
        <v>2.1</v>
      </c>
      <c r="W177" s="283">
        <v>2.1</v>
      </c>
      <c r="X177" s="283">
        <v>2</v>
      </c>
      <c r="Y177" s="283">
        <v>2</v>
      </c>
      <c r="Z177" s="283">
        <v>1.8</v>
      </c>
      <c r="AA177" s="283">
        <v>1.8</v>
      </c>
      <c r="AB177" s="283">
        <v>1.8</v>
      </c>
      <c r="AC177" s="283">
        <v>1.8</v>
      </c>
      <c r="AD177" s="283">
        <v>1.8</v>
      </c>
      <c r="AE177" s="283">
        <v>1.8</v>
      </c>
      <c r="AF177" s="283">
        <v>1.8</v>
      </c>
      <c r="AG177" s="283" t="s">
        <v>9122</v>
      </c>
      <c r="AH177" s="283" t="s">
        <v>9122</v>
      </c>
      <c r="AI177" s="283" t="s">
        <v>9122</v>
      </c>
      <c r="AJ177" s="283" t="s">
        <v>9122</v>
      </c>
      <c r="AK177" s="283" t="s">
        <v>9122</v>
      </c>
      <c r="AL177" s="283" t="s">
        <v>9122</v>
      </c>
      <c r="AM177" s="283" t="s">
        <v>9122</v>
      </c>
      <c r="AN177" s="283" t="s">
        <v>9122</v>
      </c>
      <c r="AO177" s="283" t="s">
        <v>9122</v>
      </c>
      <c r="AP177" s="283" t="s">
        <v>9122</v>
      </c>
      <c r="AQ177" s="283" t="s">
        <v>9122</v>
      </c>
      <c r="AR177" s="283" t="s">
        <v>9122</v>
      </c>
      <c r="AS177" s="283" t="s">
        <v>9122</v>
      </c>
      <c r="AT177" s="283" t="s">
        <v>9122</v>
      </c>
      <c r="AU177" s="283" t="s">
        <v>9122</v>
      </c>
      <c r="AV177" s="283" t="s">
        <v>9122</v>
      </c>
      <c r="AW177" s="283" t="s">
        <v>9122</v>
      </c>
      <c r="AX177" s="283" t="s">
        <v>9122</v>
      </c>
      <c r="AY177" s="283" t="s">
        <v>9122</v>
      </c>
      <c r="AZ177" s="283" t="s">
        <v>9122</v>
      </c>
      <c r="BA177" s="283" t="s">
        <v>9122</v>
      </c>
      <c r="BB177" s="283" t="s">
        <v>9122</v>
      </c>
      <c r="BC177" s="283" t="s">
        <v>9122</v>
      </c>
      <c r="BD177" s="283" t="str">
        <f>_xlfn.IFNA(VLOOKUP(C177,'INFORM Severity - hidden'!$C$5:$G$300,5,FALSE),"-")</f>
        <v>-</v>
      </c>
    </row>
    <row r="178" spans="1:56" x14ac:dyDescent="0.25">
      <c r="C178" t="s">
        <v>9195</v>
      </c>
      <c r="D178" s="283" t="str">
        <f t="shared" si="2"/>
        <v>-</v>
      </c>
      <c r="E178" s="283" t="s">
        <v>9122</v>
      </c>
      <c r="F178" s="283" t="s">
        <v>9122</v>
      </c>
      <c r="G178" s="283" t="s">
        <v>9122</v>
      </c>
      <c r="H178" s="283" t="s">
        <v>9122</v>
      </c>
      <c r="I178" s="283" t="s">
        <v>9122</v>
      </c>
      <c r="J178" s="283" t="s">
        <v>9122</v>
      </c>
      <c r="K178" s="283" t="s">
        <v>9122</v>
      </c>
      <c r="L178" s="283" t="s">
        <v>9122</v>
      </c>
      <c r="M178" s="283" t="s">
        <v>9122</v>
      </c>
      <c r="N178" s="283" t="s">
        <v>9122</v>
      </c>
      <c r="O178" s="283" t="s">
        <v>9122</v>
      </c>
      <c r="P178" s="283">
        <v>1.8</v>
      </c>
      <c r="Q178" s="283">
        <v>1.8</v>
      </c>
      <c r="R178" s="283" t="s">
        <v>9122</v>
      </c>
      <c r="S178" s="283" t="s">
        <v>9122</v>
      </c>
      <c r="T178" s="283" t="s">
        <v>9122</v>
      </c>
      <c r="U178" s="283" t="s">
        <v>9122</v>
      </c>
      <c r="V178" s="283" t="s">
        <v>9122</v>
      </c>
      <c r="W178" s="283" t="s">
        <v>9122</v>
      </c>
      <c r="X178" s="283" t="s">
        <v>9122</v>
      </c>
      <c r="Y178" s="283" t="s">
        <v>9122</v>
      </c>
      <c r="Z178" s="283" t="s">
        <v>9122</v>
      </c>
      <c r="AA178" s="283" t="s">
        <v>9122</v>
      </c>
      <c r="AB178" s="283" t="s">
        <v>9122</v>
      </c>
      <c r="AC178" s="283" t="s">
        <v>9122</v>
      </c>
      <c r="AD178" s="283" t="s">
        <v>9122</v>
      </c>
      <c r="AE178" s="283" t="s">
        <v>9122</v>
      </c>
      <c r="AF178" s="283" t="s">
        <v>9122</v>
      </c>
      <c r="AG178" s="283" t="s">
        <v>9122</v>
      </c>
      <c r="AH178" s="283" t="s">
        <v>9122</v>
      </c>
      <c r="AI178" s="283" t="s">
        <v>9122</v>
      </c>
      <c r="AJ178" s="283" t="s">
        <v>9122</v>
      </c>
      <c r="AK178" s="283" t="s">
        <v>9122</v>
      </c>
      <c r="AL178" s="283" t="s">
        <v>9122</v>
      </c>
      <c r="AM178" s="283" t="s">
        <v>9122</v>
      </c>
      <c r="AN178" s="283" t="s">
        <v>9122</v>
      </c>
      <c r="AO178" s="283" t="s">
        <v>9122</v>
      </c>
      <c r="AP178" s="283" t="s">
        <v>9122</v>
      </c>
      <c r="AQ178" s="283" t="s">
        <v>9122</v>
      </c>
      <c r="AR178" s="283" t="s">
        <v>9122</v>
      </c>
      <c r="AS178" s="283" t="s">
        <v>9122</v>
      </c>
      <c r="AT178" s="283" t="s">
        <v>9122</v>
      </c>
      <c r="AU178" s="283" t="s">
        <v>9122</v>
      </c>
      <c r="AV178" s="283" t="s">
        <v>9122</v>
      </c>
      <c r="AW178" s="283" t="s">
        <v>9122</v>
      </c>
      <c r="AX178" s="283" t="s">
        <v>9122</v>
      </c>
      <c r="AY178" s="283" t="s">
        <v>9122</v>
      </c>
      <c r="AZ178" s="283" t="s">
        <v>9122</v>
      </c>
      <c r="BA178" s="283" t="s">
        <v>9122</v>
      </c>
      <c r="BB178" s="283" t="s">
        <v>9122</v>
      </c>
      <c r="BC178" s="283" t="s">
        <v>9122</v>
      </c>
      <c r="BD178" s="283" t="str">
        <f>_xlfn.IFNA(VLOOKUP(C178,'INFORM Severity - hidden'!$C$5:$G$300,5,FALSE),"-")</f>
        <v>-</v>
      </c>
    </row>
    <row r="179" spans="1:56" x14ac:dyDescent="0.25">
      <c r="C179" t="s">
        <v>9196</v>
      </c>
      <c r="D179" s="283" t="str">
        <f t="shared" si="2"/>
        <v>-</v>
      </c>
      <c r="E179" s="283" t="s">
        <v>9122</v>
      </c>
      <c r="F179" s="283" t="s">
        <v>9122</v>
      </c>
      <c r="G179" s="283" t="s">
        <v>9122</v>
      </c>
      <c r="H179" s="283" t="s">
        <v>9122</v>
      </c>
      <c r="I179" s="283" t="s">
        <v>9122</v>
      </c>
      <c r="J179" s="283" t="s">
        <v>9122</v>
      </c>
      <c r="K179" s="283" t="s">
        <v>9122</v>
      </c>
      <c r="L179" s="283" t="s">
        <v>9122</v>
      </c>
      <c r="M179" s="283" t="s">
        <v>9122</v>
      </c>
      <c r="N179" s="283" t="s">
        <v>9122</v>
      </c>
      <c r="O179" s="283" t="s">
        <v>9122</v>
      </c>
      <c r="P179" s="283" t="s">
        <v>9122</v>
      </c>
      <c r="Q179" s="283">
        <v>3</v>
      </c>
      <c r="R179" s="283">
        <v>3.1</v>
      </c>
      <c r="S179" s="283" t="s">
        <v>9122</v>
      </c>
      <c r="T179" s="283" t="s">
        <v>9122</v>
      </c>
      <c r="U179" s="283" t="s">
        <v>9122</v>
      </c>
      <c r="V179" s="283" t="s">
        <v>9122</v>
      </c>
      <c r="W179" s="283" t="s">
        <v>9122</v>
      </c>
      <c r="X179" s="283" t="s">
        <v>9122</v>
      </c>
      <c r="Y179" s="283" t="s">
        <v>9122</v>
      </c>
      <c r="Z179" s="283" t="s">
        <v>9122</v>
      </c>
      <c r="AA179" s="283" t="s">
        <v>9122</v>
      </c>
      <c r="AB179" s="283" t="s">
        <v>9122</v>
      </c>
      <c r="AC179" s="283" t="s">
        <v>9122</v>
      </c>
      <c r="AD179" s="283" t="s">
        <v>9122</v>
      </c>
      <c r="AE179" s="283" t="s">
        <v>9122</v>
      </c>
      <c r="AF179" s="283" t="s">
        <v>9122</v>
      </c>
      <c r="AG179" s="283" t="s">
        <v>9122</v>
      </c>
      <c r="AH179" s="283" t="s">
        <v>9122</v>
      </c>
      <c r="AI179" s="283" t="s">
        <v>9122</v>
      </c>
      <c r="AJ179" s="283" t="s">
        <v>9122</v>
      </c>
      <c r="AK179" s="283" t="s">
        <v>9122</v>
      </c>
      <c r="AL179" s="283" t="s">
        <v>9122</v>
      </c>
      <c r="AM179" s="283" t="s">
        <v>9122</v>
      </c>
      <c r="AN179" s="283" t="s">
        <v>9122</v>
      </c>
      <c r="AO179" s="283" t="s">
        <v>9122</v>
      </c>
      <c r="AP179" s="283" t="s">
        <v>9122</v>
      </c>
      <c r="AQ179" s="283" t="s">
        <v>9122</v>
      </c>
      <c r="AR179" s="283" t="s">
        <v>9122</v>
      </c>
      <c r="AS179" s="283" t="s">
        <v>9122</v>
      </c>
      <c r="AT179" s="283" t="s">
        <v>9122</v>
      </c>
      <c r="AU179" s="283" t="s">
        <v>9122</v>
      </c>
      <c r="AV179" s="283" t="s">
        <v>9122</v>
      </c>
      <c r="AW179" s="283" t="s">
        <v>9122</v>
      </c>
      <c r="AX179" s="283" t="s">
        <v>9122</v>
      </c>
      <c r="AY179" s="283" t="s">
        <v>9122</v>
      </c>
      <c r="AZ179" s="283" t="s">
        <v>9122</v>
      </c>
      <c r="BA179" s="283" t="s">
        <v>9122</v>
      </c>
      <c r="BB179" s="283" t="s">
        <v>9122</v>
      </c>
      <c r="BC179" s="283" t="s">
        <v>9122</v>
      </c>
      <c r="BD179" s="283" t="str">
        <f>_xlfn.IFNA(VLOOKUP(C179,'INFORM Severity - hidden'!$C$5:$G$300,5,FALSE),"-")</f>
        <v>-</v>
      </c>
    </row>
    <row r="180" spans="1:56" x14ac:dyDescent="0.25">
      <c r="C180" t="s">
        <v>9197</v>
      </c>
      <c r="D180" s="283" t="str">
        <f t="shared" si="2"/>
        <v>-</v>
      </c>
      <c r="E180" s="283" t="s">
        <v>9122</v>
      </c>
      <c r="F180" s="283" t="s">
        <v>9122</v>
      </c>
      <c r="G180" s="283" t="s">
        <v>9122</v>
      </c>
      <c r="H180" s="283" t="s">
        <v>9122</v>
      </c>
      <c r="I180" s="283" t="s">
        <v>9122</v>
      </c>
      <c r="J180" s="283" t="s">
        <v>9122</v>
      </c>
      <c r="K180" s="283" t="s">
        <v>9122</v>
      </c>
      <c r="L180" s="283" t="s">
        <v>9122</v>
      </c>
      <c r="M180" s="283" t="s">
        <v>9122</v>
      </c>
      <c r="N180" s="283" t="s">
        <v>9122</v>
      </c>
      <c r="O180" s="283" t="s">
        <v>9122</v>
      </c>
      <c r="P180" s="283" t="s">
        <v>9122</v>
      </c>
      <c r="Q180" s="283" t="s">
        <v>9122</v>
      </c>
      <c r="R180" s="283">
        <v>2</v>
      </c>
      <c r="S180" s="283" t="s">
        <v>9122</v>
      </c>
      <c r="T180" s="283" t="s">
        <v>9122</v>
      </c>
      <c r="U180" s="283" t="s">
        <v>9122</v>
      </c>
      <c r="V180" s="283" t="s">
        <v>9122</v>
      </c>
      <c r="W180" s="283" t="s">
        <v>9122</v>
      </c>
      <c r="X180" s="283" t="s">
        <v>9122</v>
      </c>
      <c r="Y180" s="283" t="s">
        <v>9122</v>
      </c>
      <c r="Z180" s="283" t="s">
        <v>9122</v>
      </c>
      <c r="AA180" s="283" t="s">
        <v>9122</v>
      </c>
      <c r="AB180" s="283" t="s">
        <v>9122</v>
      </c>
      <c r="AC180" s="283" t="s">
        <v>9122</v>
      </c>
      <c r="AD180" s="283" t="s">
        <v>9122</v>
      </c>
      <c r="AE180" s="283" t="s">
        <v>9122</v>
      </c>
      <c r="AF180" s="283" t="s">
        <v>9122</v>
      </c>
      <c r="AG180" s="283" t="s">
        <v>9122</v>
      </c>
      <c r="AH180" s="283" t="s">
        <v>9122</v>
      </c>
      <c r="AI180" s="283" t="s">
        <v>9122</v>
      </c>
      <c r="AJ180" s="283" t="s">
        <v>9122</v>
      </c>
      <c r="AK180" s="283" t="s">
        <v>9122</v>
      </c>
      <c r="AL180" s="283" t="s">
        <v>9122</v>
      </c>
      <c r="AM180" s="283" t="s">
        <v>9122</v>
      </c>
      <c r="AN180" s="283" t="s">
        <v>9122</v>
      </c>
      <c r="AO180" s="283" t="s">
        <v>9122</v>
      </c>
      <c r="AP180" s="283" t="s">
        <v>9122</v>
      </c>
      <c r="AQ180" s="283" t="s">
        <v>9122</v>
      </c>
      <c r="AR180" s="283" t="s">
        <v>9122</v>
      </c>
      <c r="AS180" s="283" t="s">
        <v>9122</v>
      </c>
      <c r="AT180" s="283" t="s">
        <v>9122</v>
      </c>
      <c r="AU180" s="283" t="s">
        <v>9122</v>
      </c>
      <c r="AV180" s="283" t="s">
        <v>9122</v>
      </c>
      <c r="AW180" s="283" t="s">
        <v>9122</v>
      </c>
      <c r="AX180" s="283" t="s">
        <v>9122</v>
      </c>
      <c r="AY180" s="283" t="s">
        <v>9122</v>
      </c>
      <c r="AZ180" s="283" t="s">
        <v>9122</v>
      </c>
      <c r="BA180" s="283" t="s">
        <v>9122</v>
      </c>
      <c r="BB180" s="283" t="s">
        <v>9122</v>
      </c>
      <c r="BC180" s="283" t="s">
        <v>9122</v>
      </c>
      <c r="BD180" s="283" t="str">
        <f>_xlfn.IFNA(VLOOKUP(C180,'INFORM Severity - hidden'!$C$5:$G$300,5,FALSE),"-")</f>
        <v>-</v>
      </c>
    </row>
    <row r="181" spans="1:56" x14ac:dyDescent="0.25">
      <c r="C181" t="s">
        <v>9198</v>
      </c>
      <c r="D181" s="283" t="str">
        <f t="shared" si="2"/>
        <v>-</v>
      </c>
      <c r="E181" s="283" t="s">
        <v>9122</v>
      </c>
      <c r="F181" s="283" t="s">
        <v>9122</v>
      </c>
      <c r="G181" s="283" t="s">
        <v>9122</v>
      </c>
      <c r="H181" s="283" t="s">
        <v>9122</v>
      </c>
      <c r="I181" s="283" t="s">
        <v>9122</v>
      </c>
      <c r="J181" s="283" t="s">
        <v>9122</v>
      </c>
      <c r="K181" s="283" t="s">
        <v>9122</v>
      </c>
      <c r="L181" s="283" t="s">
        <v>9122</v>
      </c>
      <c r="M181" s="283" t="s">
        <v>9122</v>
      </c>
      <c r="N181" s="283" t="s">
        <v>9122</v>
      </c>
      <c r="O181" s="283" t="s">
        <v>9122</v>
      </c>
      <c r="P181" s="283" t="s">
        <v>9122</v>
      </c>
      <c r="Q181" s="283" t="s">
        <v>9122</v>
      </c>
      <c r="R181" s="283" t="s">
        <v>9122</v>
      </c>
      <c r="S181" s="283" t="s">
        <v>9122</v>
      </c>
      <c r="T181" s="283" t="s">
        <v>9122</v>
      </c>
      <c r="U181" s="283" t="s">
        <v>9122</v>
      </c>
      <c r="V181" s="283" t="s">
        <v>9122</v>
      </c>
      <c r="W181" s="283" t="s">
        <v>9122</v>
      </c>
      <c r="X181" s="283" t="s">
        <v>9122</v>
      </c>
      <c r="Y181" s="283" t="s">
        <v>9122</v>
      </c>
      <c r="Z181" s="283" t="s">
        <v>9122</v>
      </c>
      <c r="AA181" s="283" t="s">
        <v>9122</v>
      </c>
      <c r="AB181" s="283" t="s">
        <v>9122</v>
      </c>
      <c r="AC181" s="283" t="s">
        <v>9122</v>
      </c>
      <c r="AD181" s="283" t="s">
        <v>9122</v>
      </c>
      <c r="AE181" s="283" t="s">
        <v>9122</v>
      </c>
      <c r="AF181" s="283" t="s">
        <v>9122</v>
      </c>
      <c r="AG181" s="283" t="s">
        <v>9122</v>
      </c>
      <c r="AH181" s="283" t="s">
        <v>9122</v>
      </c>
      <c r="AI181" s="283" t="s">
        <v>9122</v>
      </c>
      <c r="AJ181" s="283" t="s">
        <v>9122</v>
      </c>
      <c r="AK181" s="283" t="s">
        <v>9122</v>
      </c>
      <c r="AL181" s="283" t="s">
        <v>9122</v>
      </c>
      <c r="AM181" s="283" t="s">
        <v>9122</v>
      </c>
      <c r="AN181" s="283" t="s">
        <v>9122</v>
      </c>
      <c r="AO181" s="283" t="s">
        <v>9122</v>
      </c>
      <c r="AP181" s="283" t="s">
        <v>9122</v>
      </c>
      <c r="AQ181" s="283" t="s">
        <v>9122</v>
      </c>
      <c r="AR181" s="283" t="s">
        <v>9122</v>
      </c>
      <c r="AS181" s="283" t="s">
        <v>9122</v>
      </c>
      <c r="AT181" s="283" t="s">
        <v>9122</v>
      </c>
      <c r="AU181" s="283" t="s">
        <v>9122</v>
      </c>
      <c r="AV181" s="283" t="s">
        <v>9122</v>
      </c>
      <c r="AW181" s="283" t="s">
        <v>9122</v>
      </c>
      <c r="AX181" s="283" t="s">
        <v>9122</v>
      </c>
      <c r="AY181" s="283" t="s">
        <v>9122</v>
      </c>
      <c r="AZ181" s="283" t="s">
        <v>9122</v>
      </c>
      <c r="BA181" s="283" t="s">
        <v>9122</v>
      </c>
      <c r="BB181" s="283" t="s">
        <v>9122</v>
      </c>
      <c r="BC181" s="283" t="s">
        <v>9122</v>
      </c>
      <c r="BD181" s="283" t="str">
        <f>_xlfn.IFNA(VLOOKUP(C181,'INFORM Severity - hidden'!$C$5:$G$300,5,FALSE),"-")</f>
        <v>-</v>
      </c>
    </row>
    <row r="182" spans="1:56" x14ac:dyDescent="0.25">
      <c r="C182" t="s">
        <v>9199</v>
      </c>
      <c r="D182" s="283" t="str">
        <f t="shared" si="2"/>
        <v>-</v>
      </c>
      <c r="E182" s="283" t="s">
        <v>9122</v>
      </c>
      <c r="F182" s="283" t="s">
        <v>9122</v>
      </c>
      <c r="G182" s="283" t="s">
        <v>9122</v>
      </c>
      <c r="H182" s="283" t="s">
        <v>9122</v>
      </c>
      <c r="I182" s="283" t="s">
        <v>9122</v>
      </c>
      <c r="J182" s="283" t="s">
        <v>9122</v>
      </c>
      <c r="K182" s="283" t="s">
        <v>9122</v>
      </c>
      <c r="L182" s="283" t="s">
        <v>9122</v>
      </c>
      <c r="M182" s="283" t="s">
        <v>9122</v>
      </c>
      <c r="N182" s="283" t="s">
        <v>9122</v>
      </c>
      <c r="O182" s="283" t="s">
        <v>9122</v>
      </c>
      <c r="P182" s="283" t="s">
        <v>9122</v>
      </c>
      <c r="Q182" s="283" t="s">
        <v>9122</v>
      </c>
      <c r="R182" s="283" t="s">
        <v>9122</v>
      </c>
      <c r="S182" s="283" t="s">
        <v>9122</v>
      </c>
      <c r="T182" s="283" t="s">
        <v>9122</v>
      </c>
      <c r="U182" s="283" t="s">
        <v>9122</v>
      </c>
      <c r="V182" s="283" t="s">
        <v>9122</v>
      </c>
      <c r="W182" s="283" t="s">
        <v>9122</v>
      </c>
      <c r="X182" s="283" t="s">
        <v>9122</v>
      </c>
      <c r="Y182" s="283" t="s">
        <v>9122</v>
      </c>
      <c r="Z182" s="283" t="s">
        <v>9122</v>
      </c>
      <c r="AA182" s="283" t="s">
        <v>9122</v>
      </c>
      <c r="AB182" s="283">
        <v>2.5</v>
      </c>
      <c r="AC182" s="283">
        <v>2.5</v>
      </c>
      <c r="AD182" s="283">
        <v>2.5</v>
      </c>
      <c r="AE182" s="283">
        <v>2.5</v>
      </c>
      <c r="AF182" s="283">
        <v>2.5</v>
      </c>
      <c r="AG182" s="283" t="s">
        <v>9122</v>
      </c>
      <c r="AH182" s="283" t="s">
        <v>9122</v>
      </c>
      <c r="AI182" s="283" t="s">
        <v>9122</v>
      </c>
      <c r="AJ182" s="283" t="s">
        <v>9122</v>
      </c>
      <c r="AK182" s="283" t="s">
        <v>9122</v>
      </c>
      <c r="AL182" s="283" t="s">
        <v>9122</v>
      </c>
      <c r="AM182" s="283" t="s">
        <v>9122</v>
      </c>
      <c r="AN182" s="283" t="s">
        <v>9122</v>
      </c>
      <c r="AO182" s="283" t="s">
        <v>9122</v>
      </c>
      <c r="AP182" s="283" t="s">
        <v>9122</v>
      </c>
      <c r="AQ182" s="283" t="s">
        <v>9122</v>
      </c>
      <c r="AR182" s="283" t="s">
        <v>9122</v>
      </c>
      <c r="AS182" s="283" t="s">
        <v>9122</v>
      </c>
      <c r="AT182" s="283" t="s">
        <v>9122</v>
      </c>
      <c r="AU182" s="283" t="s">
        <v>9122</v>
      </c>
      <c r="AV182" s="283" t="s">
        <v>9122</v>
      </c>
      <c r="AW182" s="283" t="s">
        <v>9122</v>
      </c>
      <c r="AX182" s="283" t="s">
        <v>9122</v>
      </c>
      <c r="AY182" s="283" t="s">
        <v>9122</v>
      </c>
      <c r="AZ182" s="283" t="s">
        <v>9122</v>
      </c>
      <c r="BA182" s="283" t="s">
        <v>9122</v>
      </c>
      <c r="BB182" s="283" t="s">
        <v>9122</v>
      </c>
      <c r="BC182" s="283" t="s">
        <v>9122</v>
      </c>
      <c r="BD182" s="283" t="str">
        <f>_xlfn.IFNA(VLOOKUP(C182,'INFORM Severity - hidden'!$C$5:$G$300,5,FALSE),"-")</f>
        <v>-</v>
      </c>
    </row>
    <row r="183" spans="1:56" x14ac:dyDescent="0.25">
      <c r="C183" t="s">
        <v>9200</v>
      </c>
      <c r="D183" s="283" t="str">
        <f t="shared" si="2"/>
        <v>-</v>
      </c>
      <c r="E183" s="283" t="s">
        <v>9122</v>
      </c>
      <c r="F183" s="283" t="s">
        <v>9122</v>
      </c>
      <c r="G183" s="283" t="s">
        <v>9122</v>
      </c>
      <c r="H183" s="283" t="s">
        <v>9122</v>
      </c>
      <c r="I183" s="283" t="s">
        <v>9122</v>
      </c>
      <c r="J183" s="283" t="s">
        <v>9122</v>
      </c>
      <c r="K183" s="283" t="s">
        <v>9122</v>
      </c>
      <c r="L183" s="283" t="s">
        <v>9122</v>
      </c>
      <c r="M183" s="283" t="s">
        <v>9122</v>
      </c>
      <c r="N183" s="283" t="s">
        <v>9122</v>
      </c>
      <c r="O183" s="283" t="s">
        <v>9122</v>
      </c>
      <c r="P183" s="283" t="s">
        <v>9122</v>
      </c>
      <c r="Q183" s="283" t="s">
        <v>9122</v>
      </c>
      <c r="R183" s="283" t="s">
        <v>9122</v>
      </c>
      <c r="S183" s="283" t="s">
        <v>9122</v>
      </c>
      <c r="T183" s="283" t="s">
        <v>9122</v>
      </c>
      <c r="U183" s="283" t="s">
        <v>9122</v>
      </c>
      <c r="V183" s="283" t="s">
        <v>9122</v>
      </c>
      <c r="W183" s="283" t="s">
        <v>9122</v>
      </c>
      <c r="X183" s="283" t="s">
        <v>9122</v>
      </c>
      <c r="Y183" s="283" t="s">
        <v>9122</v>
      </c>
      <c r="Z183" s="283" t="s">
        <v>9122</v>
      </c>
      <c r="AA183" s="283" t="s">
        <v>9122</v>
      </c>
      <c r="AB183" s="283" t="s">
        <v>9122</v>
      </c>
      <c r="AC183" s="283" t="s">
        <v>9122</v>
      </c>
      <c r="AD183" s="283" t="s">
        <v>9122</v>
      </c>
      <c r="AE183" s="283" t="s">
        <v>9122</v>
      </c>
      <c r="AF183" s="283" t="s">
        <v>9122</v>
      </c>
      <c r="AG183" s="283" t="s">
        <v>9122</v>
      </c>
      <c r="AH183" s="283" t="s">
        <v>9122</v>
      </c>
      <c r="AI183" s="283" t="s">
        <v>9122</v>
      </c>
      <c r="AJ183" s="283" t="s">
        <v>9122</v>
      </c>
      <c r="AK183" s="283" t="s">
        <v>9122</v>
      </c>
      <c r="AL183" s="283" t="s">
        <v>9122</v>
      </c>
      <c r="AM183" s="283" t="s">
        <v>9122</v>
      </c>
      <c r="AN183" s="283">
        <v>3.1</v>
      </c>
      <c r="AO183" s="283">
        <v>3.1</v>
      </c>
      <c r="AP183" s="283">
        <v>3.1</v>
      </c>
      <c r="AQ183" s="283">
        <v>3.1</v>
      </c>
      <c r="AR183" s="283">
        <v>3.1</v>
      </c>
      <c r="AS183" s="283">
        <v>3.1</v>
      </c>
      <c r="AT183" s="283">
        <v>3.1</v>
      </c>
      <c r="AU183" s="283">
        <v>3.1</v>
      </c>
      <c r="AV183" s="283">
        <v>3.1</v>
      </c>
      <c r="AW183" s="283">
        <v>3.1</v>
      </c>
      <c r="AX183" s="283">
        <v>3</v>
      </c>
      <c r="AY183" s="283">
        <v>3</v>
      </c>
      <c r="AZ183" s="283">
        <v>3</v>
      </c>
      <c r="BA183" s="283" t="s">
        <v>9122</v>
      </c>
      <c r="BB183" s="283" t="s">
        <v>9122</v>
      </c>
      <c r="BC183" s="283" t="s">
        <v>9122</v>
      </c>
      <c r="BD183" s="283" t="str">
        <f>_xlfn.IFNA(VLOOKUP(C183,'INFORM Severity - hidden'!$C$5:$G$300,5,FALSE),"-")</f>
        <v>-</v>
      </c>
    </row>
    <row r="184" spans="1:56" x14ac:dyDescent="0.25">
      <c r="C184" t="s">
        <v>9201</v>
      </c>
      <c r="D184" s="283" t="str">
        <f t="shared" si="2"/>
        <v>-</v>
      </c>
      <c r="E184" s="283" t="s">
        <v>9122</v>
      </c>
      <c r="F184" s="283" t="s">
        <v>9122</v>
      </c>
      <c r="G184" s="283" t="s">
        <v>9122</v>
      </c>
      <c r="H184" s="283" t="s">
        <v>9122</v>
      </c>
      <c r="I184" s="283" t="s">
        <v>9122</v>
      </c>
      <c r="J184" s="283" t="s">
        <v>9122</v>
      </c>
      <c r="K184" s="283" t="s">
        <v>9122</v>
      </c>
      <c r="L184" s="283" t="s">
        <v>9122</v>
      </c>
      <c r="M184" s="283" t="s">
        <v>9122</v>
      </c>
      <c r="N184" s="283" t="s">
        <v>9122</v>
      </c>
      <c r="O184" s="283" t="s">
        <v>9122</v>
      </c>
      <c r="P184" s="283" t="s">
        <v>9122</v>
      </c>
      <c r="Q184" s="283" t="s">
        <v>9122</v>
      </c>
      <c r="R184" s="283" t="s">
        <v>9122</v>
      </c>
      <c r="S184" s="283" t="s">
        <v>9122</v>
      </c>
      <c r="T184" s="283" t="s">
        <v>9122</v>
      </c>
      <c r="U184" s="283" t="s">
        <v>9122</v>
      </c>
      <c r="V184" s="283" t="s">
        <v>9122</v>
      </c>
      <c r="W184" s="283" t="s">
        <v>9122</v>
      </c>
      <c r="X184" s="283" t="s">
        <v>9122</v>
      </c>
      <c r="Y184" s="283" t="s">
        <v>9122</v>
      </c>
      <c r="Z184" s="283" t="s">
        <v>9122</v>
      </c>
      <c r="AA184" s="283" t="s">
        <v>9122</v>
      </c>
      <c r="AB184" s="283" t="s">
        <v>9122</v>
      </c>
      <c r="AC184" s="283" t="s">
        <v>9122</v>
      </c>
      <c r="AD184" s="283" t="s">
        <v>9122</v>
      </c>
      <c r="AE184" s="283" t="s">
        <v>9122</v>
      </c>
      <c r="AF184" s="283" t="s">
        <v>9122</v>
      </c>
      <c r="AG184" s="283" t="s">
        <v>9122</v>
      </c>
      <c r="AH184" s="283" t="s">
        <v>9122</v>
      </c>
      <c r="AI184" s="283" t="s">
        <v>9122</v>
      </c>
      <c r="AJ184" s="283" t="s">
        <v>9122</v>
      </c>
      <c r="AK184" s="283" t="s">
        <v>9122</v>
      </c>
      <c r="AL184" s="283" t="s">
        <v>9122</v>
      </c>
      <c r="AM184" s="283" t="s">
        <v>9122</v>
      </c>
      <c r="AN184" s="283" t="s">
        <v>9122</v>
      </c>
      <c r="AO184" s="283" t="s">
        <v>9122</v>
      </c>
      <c r="AP184" s="283" t="s">
        <v>9122</v>
      </c>
      <c r="AQ184" s="283" t="s">
        <v>9122</v>
      </c>
      <c r="AR184" s="283" t="s">
        <v>9122</v>
      </c>
      <c r="AS184" s="283" t="s">
        <v>9122</v>
      </c>
      <c r="AT184" s="283" t="s">
        <v>9122</v>
      </c>
      <c r="AU184" s="283" t="s">
        <v>9122</v>
      </c>
      <c r="AV184" s="283" t="s">
        <v>9122</v>
      </c>
      <c r="AW184" s="283">
        <v>1.9</v>
      </c>
      <c r="AX184" s="283">
        <v>1.9</v>
      </c>
      <c r="AY184" s="283">
        <v>1.9</v>
      </c>
      <c r="AZ184" s="283">
        <v>1.9</v>
      </c>
      <c r="BA184" s="283" t="s">
        <v>9122</v>
      </c>
      <c r="BB184" s="283" t="s">
        <v>9122</v>
      </c>
      <c r="BC184" s="283" t="s">
        <v>9122</v>
      </c>
      <c r="BD184" s="283" t="str">
        <f>_xlfn.IFNA(VLOOKUP(C184,'INFORM Severity - hidden'!$C$5:$G$300,5,FALSE),"-")</f>
        <v>-</v>
      </c>
    </row>
    <row r="185" spans="1:56" x14ac:dyDescent="0.25">
      <c r="A185" t="s">
        <v>627</v>
      </c>
      <c r="B185" t="s">
        <v>3857</v>
      </c>
      <c r="C185" t="s">
        <v>3858</v>
      </c>
      <c r="D185" s="283" t="str">
        <f t="shared" si="2"/>
        <v>Decreasing</v>
      </c>
      <c r="E185" s="283" t="s">
        <v>9122</v>
      </c>
      <c r="F185" s="283" t="s">
        <v>9122</v>
      </c>
      <c r="G185" s="283" t="s">
        <v>9122</v>
      </c>
      <c r="H185" s="283" t="s">
        <v>9122</v>
      </c>
      <c r="I185" s="283" t="s">
        <v>9122</v>
      </c>
      <c r="J185" s="283" t="s">
        <v>9122</v>
      </c>
      <c r="K185" s="283" t="s">
        <v>9122</v>
      </c>
      <c r="L185" s="283" t="s">
        <v>9122</v>
      </c>
      <c r="M185" s="283" t="s">
        <v>9122</v>
      </c>
      <c r="N185" s="283" t="s">
        <v>9122</v>
      </c>
      <c r="O185" s="283" t="s">
        <v>9122</v>
      </c>
      <c r="P185" s="283" t="s">
        <v>9122</v>
      </c>
      <c r="Q185" s="283" t="s">
        <v>9122</v>
      </c>
      <c r="R185" s="283" t="s">
        <v>9122</v>
      </c>
      <c r="S185" s="283" t="s">
        <v>9122</v>
      </c>
      <c r="T185" s="283" t="s">
        <v>9122</v>
      </c>
      <c r="U185" s="283" t="s">
        <v>9122</v>
      </c>
      <c r="V185" s="283" t="s">
        <v>9122</v>
      </c>
      <c r="W185" s="283" t="s">
        <v>9122</v>
      </c>
      <c r="X185" s="283" t="s">
        <v>9122</v>
      </c>
      <c r="Y185" s="283" t="s">
        <v>9122</v>
      </c>
      <c r="Z185" s="283" t="s">
        <v>9122</v>
      </c>
      <c r="AA185" s="283" t="s">
        <v>9122</v>
      </c>
      <c r="AB185" s="283" t="s">
        <v>9122</v>
      </c>
      <c r="AC185" s="283" t="s">
        <v>9122</v>
      </c>
      <c r="AD185" s="283" t="s">
        <v>9122</v>
      </c>
      <c r="AE185" s="283" t="s">
        <v>9122</v>
      </c>
      <c r="AF185" s="283" t="s">
        <v>9122</v>
      </c>
      <c r="AG185" s="283" t="s">
        <v>9122</v>
      </c>
      <c r="AH185" s="283" t="s">
        <v>9122</v>
      </c>
      <c r="AI185" s="283" t="s">
        <v>9122</v>
      </c>
      <c r="AJ185" s="283" t="s">
        <v>9122</v>
      </c>
      <c r="AK185" s="283" t="s">
        <v>9122</v>
      </c>
      <c r="AL185" s="283" t="s">
        <v>9122</v>
      </c>
      <c r="AM185" s="283" t="s">
        <v>9122</v>
      </c>
      <c r="AN185" s="283" t="s">
        <v>9122</v>
      </c>
      <c r="AO185" s="283" t="s">
        <v>9122</v>
      </c>
      <c r="AP185" s="283" t="s">
        <v>9122</v>
      </c>
      <c r="AQ185" s="283" t="s">
        <v>9122</v>
      </c>
      <c r="AR185" s="283" t="s">
        <v>9122</v>
      </c>
      <c r="AS185" s="283" t="s">
        <v>9122</v>
      </c>
      <c r="AT185" s="283" t="s">
        <v>9122</v>
      </c>
      <c r="AU185" s="283" t="s">
        <v>9122</v>
      </c>
      <c r="AV185" s="283" t="s">
        <v>9122</v>
      </c>
      <c r="AW185" s="283" t="s">
        <v>9122</v>
      </c>
      <c r="AX185" s="283" t="s">
        <v>9122</v>
      </c>
      <c r="AY185" s="283">
        <v>2.2999999999999998</v>
      </c>
      <c r="AZ185" s="283">
        <v>2.2999999999999998</v>
      </c>
      <c r="BA185" s="283">
        <v>2.2999999999999998</v>
      </c>
      <c r="BB185" s="283">
        <v>2.2999999999999998</v>
      </c>
      <c r="BC185" s="283">
        <v>2.2999999999999998</v>
      </c>
      <c r="BD185" s="283">
        <f>_xlfn.IFNA(VLOOKUP(C185,'INFORM Severity - hidden'!$C$5:$G$300,5,FALSE),"-")</f>
        <v>2</v>
      </c>
    </row>
    <row r="186" spans="1:56" x14ac:dyDescent="0.25">
      <c r="A186" t="s">
        <v>627</v>
      </c>
      <c r="B186" t="s">
        <v>4445</v>
      </c>
      <c r="C186" t="s">
        <v>4446</v>
      </c>
      <c r="D186" s="283" t="str">
        <f t="shared" si="2"/>
        <v>Decreasing</v>
      </c>
      <c r="E186" s="283" t="s">
        <v>9122</v>
      </c>
      <c r="F186" s="283" t="s">
        <v>9122</v>
      </c>
      <c r="G186" s="283" t="s">
        <v>9122</v>
      </c>
      <c r="H186" s="283" t="s">
        <v>9122</v>
      </c>
      <c r="I186" s="283" t="s">
        <v>9122</v>
      </c>
      <c r="J186" s="283" t="s">
        <v>9122</v>
      </c>
      <c r="K186" s="283" t="s">
        <v>9122</v>
      </c>
      <c r="L186" s="283" t="s">
        <v>9122</v>
      </c>
      <c r="M186" s="283" t="s">
        <v>9122</v>
      </c>
      <c r="N186" s="283" t="s">
        <v>9122</v>
      </c>
      <c r="O186" s="283" t="s">
        <v>9122</v>
      </c>
      <c r="P186" s="283" t="s">
        <v>9122</v>
      </c>
      <c r="Q186" s="283" t="s">
        <v>9122</v>
      </c>
      <c r="R186" s="283" t="s">
        <v>9122</v>
      </c>
      <c r="S186" s="283" t="s">
        <v>9122</v>
      </c>
      <c r="T186" s="283" t="s">
        <v>9122</v>
      </c>
      <c r="U186" s="283" t="s">
        <v>9122</v>
      </c>
      <c r="V186" s="283" t="s">
        <v>9122</v>
      </c>
      <c r="W186" s="283" t="s">
        <v>9122</v>
      </c>
      <c r="X186" s="283" t="s">
        <v>9122</v>
      </c>
      <c r="Y186" s="283" t="s">
        <v>9122</v>
      </c>
      <c r="Z186" s="283" t="s">
        <v>9122</v>
      </c>
      <c r="AA186" s="283" t="s">
        <v>9122</v>
      </c>
      <c r="AB186" s="283" t="s">
        <v>9122</v>
      </c>
      <c r="AC186" s="283" t="s">
        <v>9122</v>
      </c>
      <c r="AD186" s="283" t="s">
        <v>9122</v>
      </c>
      <c r="AE186" s="283" t="s">
        <v>9122</v>
      </c>
      <c r="AF186" s="283" t="s">
        <v>9122</v>
      </c>
      <c r="AG186" s="283" t="s">
        <v>9122</v>
      </c>
      <c r="AH186" s="283" t="s">
        <v>9122</v>
      </c>
      <c r="AI186" s="283" t="s">
        <v>9122</v>
      </c>
      <c r="AJ186" s="283" t="s">
        <v>9122</v>
      </c>
      <c r="AK186" s="283" t="s">
        <v>9122</v>
      </c>
      <c r="AL186" s="283" t="s">
        <v>9122</v>
      </c>
      <c r="AM186" s="283" t="s">
        <v>9122</v>
      </c>
      <c r="AN186" s="283" t="s">
        <v>9122</v>
      </c>
      <c r="AO186" s="283" t="s">
        <v>9122</v>
      </c>
      <c r="AP186" s="283" t="s">
        <v>9122</v>
      </c>
      <c r="AQ186" s="283" t="s">
        <v>9122</v>
      </c>
      <c r="AR186" s="283" t="s">
        <v>9122</v>
      </c>
      <c r="AS186" s="283" t="s">
        <v>9122</v>
      </c>
      <c r="AT186" s="283" t="s">
        <v>9122</v>
      </c>
      <c r="AU186" s="283" t="s">
        <v>9122</v>
      </c>
      <c r="AV186" s="283" t="s">
        <v>9122</v>
      </c>
      <c r="AW186" s="283" t="s">
        <v>9122</v>
      </c>
      <c r="AX186" s="283" t="s">
        <v>9122</v>
      </c>
      <c r="AY186" s="283" t="s">
        <v>9122</v>
      </c>
      <c r="AZ186" s="283" t="s">
        <v>9122</v>
      </c>
      <c r="BA186" s="283">
        <v>2</v>
      </c>
      <c r="BB186" s="283">
        <v>1.6</v>
      </c>
      <c r="BC186" s="283">
        <v>1.6</v>
      </c>
      <c r="BD186" s="283">
        <f>_xlfn.IFNA(VLOOKUP(C186,'INFORM Severity - hidden'!$C$5:$G$300,5,FALSE),"-")</f>
        <v>1.6</v>
      </c>
    </row>
    <row r="187" spans="1:56" x14ac:dyDescent="0.25">
      <c r="C187" t="s">
        <v>9202</v>
      </c>
      <c r="D187" s="283" t="str">
        <f t="shared" si="2"/>
        <v>-</v>
      </c>
      <c r="E187" s="283" t="s">
        <v>9122</v>
      </c>
      <c r="F187" s="283" t="s">
        <v>9122</v>
      </c>
      <c r="G187" s="283" t="s">
        <v>9122</v>
      </c>
      <c r="H187" s="283" t="s">
        <v>9122</v>
      </c>
      <c r="I187" s="283" t="s">
        <v>9122</v>
      </c>
      <c r="J187" s="283" t="s">
        <v>9122</v>
      </c>
      <c r="K187" s="283" t="s">
        <v>9122</v>
      </c>
      <c r="L187" s="283" t="s">
        <v>9122</v>
      </c>
      <c r="M187" s="283" t="s">
        <v>9122</v>
      </c>
      <c r="N187" s="283" t="s">
        <v>9122</v>
      </c>
      <c r="O187" s="283" t="s">
        <v>9122</v>
      </c>
      <c r="P187" s="283" t="s">
        <v>9122</v>
      </c>
      <c r="Q187" s="283" t="s">
        <v>9122</v>
      </c>
      <c r="R187" s="283" t="s">
        <v>9122</v>
      </c>
      <c r="S187" s="283" t="s">
        <v>9122</v>
      </c>
      <c r="T187" s="283" t="s">
        <v>9122</v>
      </c>
      <c r="U187" s="283" t="s">
        <v>9122</v>
      </c>
      <c r="V187" s="283" t="s">
        <v>9122</v>
      </c>
      <c r="W187" s="283" t="s">
        <v>9122</v>
      </c>
      <c r="X187" s="283" t="s">
        <v>9122</v>
      </c>
      <c r="Y187" s="283" t="s">
        <v>9122</v>
      </c>
      <c r="Z187" s="283" t="s">
        <v>9122</v>
      </c>
      <c r="AA187" s="283" t="s">
        <v>9122</v>
      </c>
      <c r="AB187" s="283" t="s">
        <v>9122</v>
      </c>
      <c r="AC187" s="283" t="s">
        <v>9122</v>
      </c>
      <c r="AD187" s="283" t="s">
        <v>9122</v>
      </c>
      <c r="AE187" s="283" t="s">
        <v>9122</v>
      </c>
      <c r="AF187" s="283" t="s">
        <v>9122</v>
      </c>
      <c r="AG187" s="283" t="s">
        <v>9122</v>
      </c>
      <c r="AH187" s="283" t="s">
        <v>9122</v>
      </c>
      <c r="AI187" s="283" t="s">
        <v>9122</v>
      </c>
      <c r="AJ187" s="283" t="s">
        <v>9122</v>
      </c>
      <c r="AK187" s="283" t="s">
        <v>9122</v>
      </c>
      <c r="AL187" s="283" t="s">
        <v>9122</v>
      </c>
      <c r="AM187" s="283" t="s">
        <v>9122</v>
      </c>
      <c r="AN187" s="283" t="s">
        <v>9122</v>
      </c>
      <c r="AO187" s="283" t="s">
        <v>9122</v>
      </c>
      <c r="AP187" s="283" t="s">
        <v>9122</v>
      </c>
      <c r="AQ187" s="283" t="s">
        <v>9122</v>
      </c>
      <c r="AR187" s="283" t="s">
        <v>9122</v>
      </c>
      <c r="AS187" s="283" t="s">
        <v>9122</v>
      </c>
      <c r="AT187" s="283" t="s">
        <v>9122</v>
      </c>
      <c r="AU187" s="283" t="s">
        <v>9122</v>
      </c>
      <c r="AV187" s="283" t="s">
        <v>9122</v>
      </c>
      <c r="AW187" s="283" t="s">
        <v>9122</v>
      </c>
      <c r="AX187" s="283" t="s">
        <v>9122</v>
      </c>
      <c r="AY187" s="283" t="s">
        <v>9122</v>
      </c>
      <c r="AZ187" s="283" t="s">
        <v>9122</v>
      </c>
      <c r="BA187" s="283" t="s">
        <v>9122</v>
      </c>
      <c r="BB187" s="283" t="s">
        <v>9122</v>
      </c>
      <c r="BC187" s="283" t="s">
        <v>9122</v>
      </c>
      <c r="BD187" s="283" t="str">
        <f>_xlfn.IFNA(VLOOKUP(C187,'INFORM Severity - hidden'!$C$5:$G$300,5,FALSE),"-")</f>
        <v>-</v>
      </c>
    </row>
    <row r="188" spans="1:56" x14ac:dyDescent="0.25">
      <c r="A188" t="s">
        <v>2246</v>
      </c>
      <c r="B188" t="s">
        <v>2244</v>
      </c>
      <c r="C188" t="s">
        <v>2245</v>
      </c>
      <c r="D188" s="283" t="str">
        <f t="shared" si="2"/>
        <v>Stable</v>
      </c>
      <c r="E188" s="283" t="s">
        <v>9122</v>
      </c>
      <c r="F188" s="283" t="s">
        <v>9122</v>
      </c>
      <c r="G188" s="283" t="s">
        <v>9122</v>
      </c>
      <c r="H188" s="283" t="s">
        <v>9122</v>
      </c>
      <c r="I188" s="283" t="s">
        <v>9122</v>
      </c>
      <c r="J188" s="283" t="s">
        <v>9122</v>
      </c>
      <c r="K188" s="283" t="s">
        <v>9122</v>
      </c>
      <c r="L188" s="283" t="s">
        <v>9122</v>
      </c>
      <c r="M188" s="283" t="s">
        <v>9122</v>
      </c>
      <c r="N188" s="283" t="s">
        <v>9122</v>
      </c>
      <c r="O188" s="283" t="s">
        <v>9122</v>
      </c>
      <c r="P188" s="283" t="s">
        <v>9122</v>
      </c>
      <c r="Q188" s="283" t="s">
        <v>9122</v>
      </c>
      <c r="R188" s="283" t="s">
        <v>9122</v>
      </c>
      <c r="S188" s="283" t="s">
        <v>9122</v>
      </c>
      <c r="T188" s="283" t="s">
        <v>9122</v>
      </c>
      <c r="U188" s="283" t="s">
        <v>9122</v>
      </c>
      <c r="V188" s="283" t="s">
        <v>9122</v>
      </c>
      <c r="W188" s="283" t="s">
        <v>9122</v>
      </c>
      <c r="X188" s="283" t="s">
        <v>9122</v>
      </c>
      <c r="Y188" s="283" t="s">
        <v>9122</v>
      </c>
      <c r="Z188" s="283" t="s">
        <v>9122</v>
      </c>
      <c r="AA188" s="283" t="s">
        <v>9122</v>
      </c>
      <c r="AB188" s="283" t="s">
        <v>9122</v>
      </c>
      <c r="AC188" s="283" t="s">
        <v>9122</v>
      </c>
      <c r="AD188" s="283" t="s">
        <v>9122</v>
      </c>
      <c r="AE188" s="283" t="s">
        <v>9122</v>
      </c>
      <c r="AF188" s="283" t="s">
        <v>9122</v>
      </c>
      <c r="AG188" s="283" t="s">
        <v>9122</v>
      </c>
      <c r="AH188" s="283" t="s">
        <v>9122</v>
      </c>
      <c r="AI188" s="283" t="s">
        <v>9122</v>
      </c>
      <c r="AJ188" s="283" t="s">
        <v>9122</v>
      </c>
      <c r="AK188" s="283" t="s">
        <v>9122</v>
      </c>
      <c r="AL188" s="283" t="s">
        <v>9122</v>
      </c>
      <c r="AM188" s="283" t="s">
        <v>9122</v>
      </c>
      <c r="AN188" s="283" t="s">
        <v>9122</v>
      </c>
      <c r="AO188" s="283" t="s">
        <v>9122</v>
      </c>
      <c r="AP188" s="283" t="s">
        <v>9122</v>
      </c>
      <c r="AQ188" s="283" t="s">
        <v>9122</v>
      </c>
      <c r="AR188" s="283" t="s">
        <v>9122</v>
      </c>
      <c r="AS188" s="283" t="s">
        <v>9122</v>
      </c>
      <c r="AT188" s="283" t="s">
        <v>9122</v>
      </c>
      <c r="AU188" s="283" t="s">
        <v>9122</v>
      </c>
      <c r="AV188" s="283" t="s">
        <v>9122</v>
      </c>
      <c r="AW188" s="283">
        <v>2.6</v>
      </c>
      <c r="AX188" s="283">
        <v>2.7</v>
      </c>
      <c r="AY188" s="283">
        <v>2.7</v>
      </c>
      <c r="AZ188" s="283">
        <v>2.6</v>
      </c>
      <c r="BA188" s="283">
        <v>2.6</v>
      </c>
      <c r="BB188" s="283">
        <v>2.6</v>
      </c>
      <c r="BC188" s="283">
        <v>2.6</v>
      </c>
      <c r="BD188" s="283">
        <f>_xlfn.IFNA(VLOOKUP(C188,'INFORM Severity - hidden'!$C$5:$G$300,5,FALSE),"-")</f>
        <v>2.6</v>
      </c>
    </row>
    <row r="189" spans="1:56" x14ac:dyDescent="0.25">
      <c r="A189" t="s">
        <v>1950</v>
      </c>
      <c r="B189" t="s">
        <v>1948</v>
      </c>
      <c r="C189" t="s">
        <v>1949</v>
      </c>
      <c r="D189" s="283" t="str">
        <f t="shared" si="2"/>
        <v>Decreasing</v>
      </c>
      <c r="E189" s="283" t="s">
        <v>9122</v>
      </c>
      <c r="F189" s="283" t="s">
        <v>9122</v>
      </c>
      <c r="G189" s="283" t="s">
        <v>9122</v>
      </c>
      <c r="H189" s="283" t="s">
        <v>9122</v>
      </c>
      <c r="I189" s="283" t="s">
        <v>9122</v>
      </c>
      <c r="J189" s="283" t="s">
        <v>9122</v>
      </c>
      <c r="K189" s="283" t="s">
        <v>9122</v>
      </c>
      <c r="L189" s="283" t="s">
        <v>9122</v>
      </c>
      <c r="M189" s="283" t="s">
        <v>9122</v>
      </c>
      <c r="N189" s="283" t="s">
        <v>9122</v>
      </c>
      <c r="O189" s="283" t="s">
        <v>9122</v>
      </c>
      <c r="P189" s="283" t="s">
        <v>9122</v>
      </c>
      <c r="Q189" s="283" t="s">
        <v>9122</v>
      </c>
      <c r="R189" s="283" t="s">
        <v>9122</v>
      </c>
      <c r="S189" s="283" t="s">
        <v>9122</v>
      </c>
      <c r="T189" s="283" t="s">
        <v>9122</v>
      </c>
      <c r="U189" s="283" t="s">
        <v>9122</v>
      </c>
      <c r="V189" s="283" t="s">
        <v>9122</v>
      </c>
      <c r="W189" s="283" t="s">
        <v>9122</v>
      </c>
      <c r="X189" s="283" t="s">
        <v>9122</v>
      </c>
      <c r="Y189" s="283" t="s">
        <v>9122</v>
      </c>
      <c r="Z189" s="283" t="s">
        <v>9122</v>
      </c>
      <c r="AA189" s="283" t="s">
        <v>9122</v>
      </c>
      <c r="AB189" s="283" t="s">
        <v>9122</v>
      </c>
      <c r="AC189" s="283" t="s">
        <v>9122</v>
      </c>
      <c r="AD189" s="283" t="s">
        <v>9122</v>
      </c>
      <c r="AE189" s="283" t="s">
        <v>9122</v>
      </c>
      <c r="AF189" s="283" t="s">
        <v>9122</v>
      </c>
      <c r="AG189" s="283" t="s">
        <v>9122</v>
      </c>
      <c r="AH189" s="283" t="s">
        <v>9122</v>
      </c>
      <c r="AI189" s="283" t="s">
        <v>9122</v>
      </c>
      <c r="AJ189" s="283" t="s">
        <v>9122</v>
      </c>
      <c r="AK189" s="283" t="s">
        <v>9122</v>
      </c>
      <c r="AL189" s="283" t="s">
        <v>9122</v>
      </c>
      <c r="AM189" s="283" t="s">
        <v>9122</v>
      </c>
      <c r="AN189" s="283" t="s">
        <v>9122</v>
      </c>
      <c r="AO189" s="283" t="s">
        <v>9122</v>
      </c>
      <c r="AP189" s="283">
        <v>1.2</v>
      </c>
      <c r="AQ189" s="283">
        <v>1.6</v>
      </c>
      <c r="AR189" s="283">
        <v>1.6</v>
      </c>
      <c r="AS189" s="283">
        <v>1.7</v>
      </c>
      <c r="AT189" s="283">
        <v>1.7</v>
      </c>
      <c r="AU189" s="283">
        <v>2.9</v>
      </c>
      <c r="AV189" s="283">
        <v>2.9</v>
      </c>
      <c r="AW189" s="283">
        <v>2.9</v>
      </c>
      <c r="AX189" s="283">
        <v>2.9</v>
      </c>
      <c r="AY189" s="283">
        <v>2.9</v>
      </c>
      <c r="AZ189" s="283">
        <v>2.5</v>
      </c>
      <c r="BA189" s="283">
        <v>2.5</v>
      </c>
      <c r="BB189" s="283">
        <v>2.5</v>
      </c>
      <c r="BC189" s="283">
        <v>2.5</v>
      </c>
      <c r="BD189" s="283">
        <f>_xlfn.IFNA(VLOOKUP(C189,'INFORM Severity - hidden'!$C$5:$G$300,5,FALSE),"-")</f>
        <v>2.5</v>
      </c>
    </row>
    <row r="190" spans="1:56" x14ac:dyDescent="0.25">
      <c r="A190" t="s">
        <v>41</v>
      </c>
      <c r="B190" t="s">
        <v>39</v>
      </c>
      <c r="C190" t="s">
        <v>40</v>
      </c>
      <c r="D190" s="283" t="str">
        <f t="shared" si="2"/>
        <v>Stable</v>
      </c>
      <c r="E190" s="283">
        <v>3.6</v>
      </c>
      <c r="F190" s="283">
        <v>3.6</v>
      </c>
      <c r="G190" s="283">
        <v>3.6</v>
      </c>
      <c r="H190" s="283">
        <v>3.9</v>
      </c>
      <c r="I190" s="283">
        <v>3.9</v>
      </c>
      <c r="J190" s="283">
        <v>3.9</v>
      </c>
      <c r="K190" s="283">
        <v>3.9</v>
      </c>
      <c r="L190" s="283">
        <v>3.9</v>
      </c>
      <c r="M190" s="283">
        <v>3.9</v>
      </c>
      <c r="N190" s="283">
        <v>3.9</v>
      </c>
      <c r="O190" s="283">
        <v>4.0999999999999996</v>
      </c>
      <c r="P190" s="283">
        <v>4.0999999999999996</v>
      </c>
      <c r="Q190" s="283">
        <v>4.0999999999999996</v>
      </c>
      <c r="R190" s="283">
        <v>4.0999999999999996</v>
      </c>
      <c r="S190" s="283">
        <v>4.0999999999999996</v>
      </c>
      <c r="T190" s="283">
        <v>4.0999999999999996</v>
      </c>
      <c r="U190" s="283">
        <v>4</v>
      </c>
      <c r="V190" s="283">
        <v>4</v>
      </c>
      <c r="W190" s="283">
        <v>4</v>
      </c>
      <c r="X190" s="283">
        <v>4</v>
      </c>
      <c r="Y190" s="283">
        <v>4</v>
      </c>
      <c r="Z190" s="283">
        <v>4</v>
      </c>
      <c r="AA190" s="283">
        <v>3.7</v>
      </c>
      <c r="AB190" s="283">
        <v>3.7</v>
      </c>
      <c r="AC190" s="283">
        <v>3.7</v>
      </c>
      <c r="AD190" s="283">
        <v>3.7</v>
      </c>
      <c r="AE190" s="283">
        <v>3.8</v>
      </c>
      <c r="AF190" s="283">
        <v>3.7</v>
      </c>
      <c r="AG190" s="283">
        <v>3.7</v>
      </c>
      <c r="AH190" s="283">
        <v>3.8</v>
      </c>
      <c r="AI190" s="283">
        <v>3.8</v>
      </c>
      <c r="AJ190" s="283">
        <v>3.8</v>
      </c>
      <c r="AK190" s="283">
        <v>3.8</v>
      </c>
      <c r="AL190" s="283">
        <v>3.8</v>
      </c>
      <c r="AM190" s="283">
        <v>3.8</v>
      </c>
      <c r="AN190" s="283">
        <v>3.8</v>
      </c>
      <c r="AO190" s="283">
        <v>3.8</v>
      </c>
      <c r="AP190" s="283">
        <v>3.8</v>
      </c>
      <c r="AQ190" s="283">
        <v>3.8</v>
      </c>
      <c r="AR190" s="283">
        <v>3.8</v>
      </c>
      <c r="AS190" s="283">
        <v>3.8</v>
      </c>
      <c r="AT190" s="283">
        <v>3.8</v>
      </c>
      <c r="AU190" s="283">
        <v>3.8</v>
      </c>
      <c r="AV190" s="283">
        <v>3.8</v>
      </c>
      <c r="AW190" s="283">
        <v>3.8</v>
      </c>
      <c r="AX190" s="283">
        <v>3.7</v>
      </c>
      <c r="AY190" s="283">
        <v>3.7</v>
      </c>
      <c r="AZ190" s="283">
        <v>3.7</v>
      </c>
      <c r="BA190" s="283">
        <v>3.7</v>
      </c>
      <c r="BB190" s="283">
        <v>3.7</v>
      </c>
      <c r="BC190" s="283">
        <v>3.7</v>
      </c>
      <c r="BD190" s="283">
        <f>_xlfn.IFNA(VLOOKUP(C190,'INFORM Severity - hidden'!$C$5:$G$300,5,FALSE),"-")</f>
        <v>3.7</v>
      </c>
    </row>
    <row r="191" spans="1:56" x14ac:dyDescent="0.25">
      <c r="A191" t="s">
        <v>156</v>
      </c>
      <c r="B191" t="s">
        <v>154</v>
      </c>
      <c r="C191" t="s">
        <v>155</v>
      </c>
      <c r="D191" s="283" t="str">
        <f t="shared" si="2"/>
        <v>Increasing</v>
      </c>
      <c r="E191" s="283" t="s">
        <v>9122</v>
      </c>
      <c r="F191" s="283">
        <v>3.6</v>
      </c>
      <c r="G191" s="283">
        <v>3.6</v>
      </c>
      <c r="H191" s="283">
        <v>3.8</v>
      </c>
      <c r="I191" s="283">
        <v>3.8</v>
      </c>
      <c r="J191" s="283">
        <v>3.8</v>
      </c>
      <c r="K191" s="283">
        <v>3.8</v>
      </c>
      <c r="L191" s="283">
        <v>3.8</v>
      </c>
      <c r="M191" s="283">
        <v>3.8</v>
      </c>
      <c r="N191" s="283">
        <v>3.8</v>
      </c>
      <c r="O191" s="283">
        <v>3.8</v>
      </c>
      <c r="P191" s="283">
        <v>3.8</v>
      </c>
      <c r="Q191" s="283">
        <v>3.8</v>
      </c>
      <c r="R191" s="283">
        <v>3.8</v>
      </c>
      <c r="S191" s="283">
        <v>3.8</v>
      </c>
      <c r="T191" s="283">
        <v>3.8</v>
      </c>
      <c r="U191" s="283">
        <v>3.9</v>
      </c>
      <c r="V191" s="283">
        <v>3.9</v>
      </c>
      <c r="W191" s="283">
        <v>3.9</v>
      </c>
      <c r="X191" s="283">
        <v>3.9</v>
      </c>
      <c r="Y191" s="283">
        <v>3.9</v>
      </c>
      <c r="Z191" s="283">
        <v>3.9</v>
      </c>
      <c r="AA191" s="283">
        <v>3.9</v>
      </c>
      <c r="AB191" s="283">
        <v>3.9</v>
      </c>
      <c r="AC191" s="283">
        <v>3.9</v>
      </c>
      <c r="AD191" s="283">
        <v>4</v>
      </c>
      <c r="AE191" s="283">
        <v>4</v>
      </c>
      <c r="AF191" s="283">
        <v>4</v>
      </c>
      <c r="AG191" s="283">
        <v>4</v>
      </c>
      <c r="AH191" s="283">
        <v>4.2</v>
      </c>
      <c r="AI191" s="283">
        <v>4.2</v>
      </c>
      <c r="AJ191" s="283">
        <v>4.2</v>
      </c>
      <c r="AK191" s="283">
        <v>4.2</v>
      </c>
      <c r="AL191" s="283">
        <v>4.2</v>
      </c>
      <c r="AM191" s="283">
        <v>3.9</v>
      </c>
      <c r="AN191" s="283">
        <v>3.8</v>
      </c>
      <c r="AO191" s="283">
        <v>3.8</v>
      </c>
      <c r="AP191" s="283">
        <v>3.8</v>
      </c>
      <c r="AQ191" s="283">
        <v>3.8</v>
      </c>
      <c r="AR191" s="283">
        <v>3.8</v>
      </c>
      <c r="AS191" s="283">
        <v>3.7</v>
      </c>
      <c r="AT191" s="283">
        <v>3.7</v>
      </c>
      <c r="AU191" s="283">
        <v>3.7</v>
      </c>
      <c r="AV191" s="283">
        <v>3.7</v>
      </c>
      <c r="AW191" s="283">
        <v>3.7</v>
      </c>
      <c r="AX191" s="283">
        <v>3.5</v>
      </c>
      <c r="AY191" s="283">
        <v>3.5</v>
      </c>
      <c r="AZ191" s="283">
        <v>3.5</v>
      </c>
      <c r="BA191" s="283">
        <v>3.5</v>
      </c>
      <c r="BB191" s="283">
        <v>3.5</v>
      </c>
      <c r="BC191" s="283">
        <v>3.5</v>
      </c>
      <c r="BD191" s="283">
        <f>_xlfn.IFNA(VLOOKUP(C191,'INFORM Severity - hidden'!$C$5:$G$300,5,FALSE),"-")</f>
        <v>3.8</v>
      </c>
    </row>
    <row r="192" spans="1:56" x14ac:dyDescent="0.25">
      <c r="A192" t="s">
        <v>587</v>
      </c>
      <c r="B192" t="s">
        <v>585</v>
      </c>
      <c r="C192" t="s">
        <v>586</v>
      </c>
      <c r="D192" s="283" t="str">
        <f t="shared" si="2"/>
        <v>Stable</v>
      </c>
      <c r="E192" s="283" t="s">
        <v>9122</v>
      </c>
      <c r="F192" s="283" t="s">
        <v>9122</v>
      </c>
      <c r="G192" s="283">
        <v>4.2</v>
      </c>
      <c r="H192" s="283">
        <v>4.2</v>
      </c>
      <c r="I192" s="283">
        <v>4.2</v>
      </c>
      <c r="J192" s="283">
        <v>4.2</v>
      </c>
      <c r="K192" s="283">
        <v>4.2</v>
      </c>
      <c r="L192" s="283">
        <v>4.2</v>
      </c>
      <c r="M192" s="283">
        <v>4.2</v>
      </c>
      <c r="N192" s="283">
        <v>4.3</v>
      </c>
      <c r="O192" s="283">
        <v>4.3</v>
      </c>
      <c r="P192" s="283">
        <v>4.3</v>
      </c>
      <c r="Q192" s="283">
        <v>4.3</v>
      </c>
      <c r="R192" s="283">
        <v>4.3</v>
      </c>
      <c r="S192" s="283">
        <v>4.3</v>
      </c>
      <c r="T192" s="283">
        <v>4.3</v>
      </c>
      <c r="U192" s="283">
        <v>4.0999999999999996</v>
      </c>
      <c r="V192" s="283">
        <v>4</v>
      </c>
      <c r="W192" s="283">
        <v>4</v>
      </c>
      <c r="X192" s="283">
        <v>4</v>
      </c>
      <c r="Y192" s="283">
        <v>4</v>
      </c>
      <c r="Z192" s="283">
        <v>4</v>
      </c>
      <c r="AA192" s="283">
        <v>4.0999999999999996</v>
      </c>
      <c r="AB192" s="283">
        <v>4.0999999999999996</v>
      </c>
      <c r="AC192" s="283">
        <v>4.0999999999999996</v>
      </c>
      <c r="AD192" s="283">
        <v>4.0999999999999996</v>
      </c>
      <c r="AE192" s="283">
        <v>4.2</v>
      </c>
      <c r="AF192" s="283">
        <v>4.2</v>
      </c>
      <c r="AG192" s="283">
        <v>4.2</v>
      </c>
      <c r="AH192" s="283">
        <v>4.3</v>
      </c>
      <c r="AI192" s="283">
        <v>4.3</v>
      </c>
      <c r="AJ192" s="283">
        <v>4.3</v>
      </c>
      <c r="AK192" s="283">
        <v>4.3</v>
      </c>
      <c r="AL192" s="283">
        <v>4.2</v>
      </c>
      <c r="AM192" s="283">
        <v>4.2</v>
      </c>
      <c r="AN192" s="283">
        <v>4.2</v>
      </c>
      <c r="AO192" s="283">
        <v>4.2</v>
      </c>
      <c r="AP192" s="283">
        <v>4.2</v>
      </c>
      <c r="AQ192" s="283">
        <v>4.2</v>
      </c>
      <c r="AR192" s="283">
        <v>4.3</v>
      </c>
      <c r="AS192" s="283">
        <v>4.3</v>
      </c>
      <c r="AT192" s="283">
        <v>4.3</v>
      </c>
      <c r="AU192" s="283">
        <v>4.3</v>
      </c>
      <c r="AV192" s="283">
        <v>4.4000000000000004</v>
      </c>
      <c r="AW192" s="283">
        <v>4.4000000000000004</v>
      </c>
      <c r="AX192" s="283">
        <v>4.4000000000000004</v>
      </c>
      <c r="AY192" s="283">
        <v>4.4000000000000004</v>
      </c>
      <c r="AZ192" s="283">
        <v>4.4000000000000004</v>
      </c>
      <c r="BA192" s="283">
        <v>4.4000000000000004</v>
      </c>
      <c r="BB192" s="283">
        <v>4.4000000000000004</v>
      </c>
      <c r="BC192" s="283">
        <v>4.4000000000000004</v>
      </c>
      <c r="BD192" s="283">
        <f>_xlfn.IFNA(VLOOKUP(C192,'INFORM Severity - hidden'!$C$5:$G$300,5,FALSE),"-")</f>
        <v>4.4000000000000004</v>
      </c>
    </row>
    <row r="193" spans="1:56" x14ac:dyDescent="0.25">
      <c r="A193" t="s">
        <v>677</v>
      </c>
      <c r="B193" t="s">
        <v>675</v>
      </c>
      <c r="C193" t="s">
        <v>676</v>
      </c>
      <c r="D193" s="283" t="str">
        <f t="shared" si="2"/>
        <v>Stable</v>
      </c>
      <c r="E193" s="283" t="s">
        <v>9122</v>
      </c>
      <c r="F193" s="283" t="s">
        <v>9122</v>
      </c>
      <c r="G193" s="283" t="s">
        <v>9122</v>
      </c>
      <c r="H193" s="283">
        <v>3.6</v>
      </c>
      <c r="I193" s="283">
        <v>3.6</v>
      </c>
      <c r="J193" s="283">
        <v>3.6</v>
      </c>
      <c r="K193" s="283">
        <v>3.6</v>
      </c>
      <c r="L193" s="283">
        <v>3.6</v>
      </c>
      <c r="M193" s="283">
        <v>3.6</v>
      </c>
      <c r="N193" s="283">
        <v>3.6</v>
      </c>
      <c r="O193" s="283">
        <v>3.5</v>
      </c>
      <c r="P193" s="283">
        <v>3.6</v>
      </c>
      <c r="Q193" s="283">
        <v>3.6</v>
      </c>
      <c r="R193" s="283">
        <v>3.5</v>
      </c>
      <c r="S193" s="283">
        <v>3.6</v>
      </c>
      <c r="T193" s="283">
        <v>3.6</v>
      </c>
      <c r="U193" s="283">
        <v>3.6</v>
      </c>
      <c r="V193" s="283">
        <v>3.6</v>
      </c>
      <c r="W193" s="283">
        <v>3.6</v>
      </c>
      <c r="X193" s="283">
        <v>3.6</v>
      </c>
      <c r="Y193" s="283">
        <v>3.6</v>
      </c>
      <c r="Z193" s="283">
        <v>3.6</v>
      </c>
      <c r="AA193" s="283">
        <v>3.8</v>
      </c>
      <c r="AB193" s="283">
        <v>3.8</v>
      </c>
      <c r="AC193" s="283">
        <v>3.8</v>
      </c>
      <c r="AD193" s="283">
        <v>3.8</v>
      </c>
      <c r="AE193" s="283">
        <v>3.8</v>
      </c>
      <c r="AF193" s="283">
        <v>3.8</v>
      </c>
      <c r="AG193" s="283">
        <v>3.8</v>
      </c>
      <c r="AH193" s="283">
        <v>3.7</v>
      </c>
      <c r="AI193" s="283">
        <v>3.7</v>
      </c>
      <c r="AJ193" s="283">
        <v>3.7</v>
      </c>
      <c r="AK193" s="283">
        <v>3.7</v>
      </c>
      <c r="AL193" s="283">
        <v>3.9</v>
      </c>
      <c r="AM193" s="283">
        <v>3.9</v>
      </c>
      <c r="AN193" s="283">
        <v>3.9</v>
      </c>
      <c r="AO193" s="283">
        <v>3.9</v>
      </c>
      <c r="AP193" s="283">
        <v>3.9</v>
      </c>
      <c r="AQ193" s="283">
        <v>3.9</v>
      </c>
      <c r="AR193" s="283">
        <v>3.9</v>
      </c>
      <c r="AS193" s="283">
        <v>3.8</v>
      </c>
      <c r="AT193" s="283">
        <v>3.8</v>
      </c>
      <c r="AU193" s="283">
        <v>3.8</v>
      </c>
      <c r="AV193" s="283">
        <v>3.9</v>
      </c>
      <c r="AW193" s="283">
        <v>3.9</v>
      </c>
      <c r="AX193" s="283">
        <v>3.9</v>
      </c>
      <c r="AY193" s="283">
        <v>3.9</v>
      </c>
      <c r="AZ193" s="283">
        <v>3.9</v>
      </c>
      <c r="BA193" s="283">
        <v>3.9</v>
      </c>
      <c r="BB193" s="283">
        <v>3.9</v>
      </c>
      <c r="BC193" s="283">
        <v>3.9</v>
      </c>
      <c r="BD193" s="283">
        <f>_xlfn.IFNA(VLOOKUP(C193,'INFORM Severity - hidden'!$C$5:$G$300,5,FALSE),"-")</f>
        <v>3.9</v>
      </c>
    </row>
    <row r="194" spans="1:56" x14ac:dyDescent="0.25">
      <c r="A194" t="s">
        <v>637</v>
      </c>
      <c r="B194" t="s">
        <v>635</v>
      </c>
      <c r="C194" t="s">
        <v>636</v>
      </c>
      <c r="D194" s="283" t="str">
        <f t="shared" si="2"/>
        <v>-</v>
      </c>
      <c r="E194" s="283" t="s">
        <v>9122</v>
      </c>
      <c r="F194" s="283" t="s">
        <v>9122</v>
      </c>
      <c r="G194" s="283" t="s">
        <v>9122</v>
      </c>
      <c r="H194" s="283" t="s">
        <v>9122</v>
      </c>
      <c r="I194" s="283" t="s">
        <v>9122</v>
      </c>
      <c r="J194" s="283" t="s">
        <v>9122</v>
      </c>
      <c r="K194" s="283" t="s">
        <v>9122</v>
      </c>
      <c r="L194" s="283" t="s">
        <v>9122</v>
      </c>
      <c r="M194" s="283" t="s">
        <v>9122</v>
      </c>
      <c r="N194" s="283" t="s">
        <v>9122</v>
      </c>
      <c r="O194" s="283" t="s">
        <v>9122</v>
      </c>
      <c r="P194" s="283" t="s">
        <v>9122</v>
      </c>
      <c r="Q194" s="283" t="s">
        <v>9122</v>
      </c>
      <c r="R194" s="283" t="s">
        <v>9122</v>
      </c>
      <c r="S194" s="283" t="s">
        <v>9122</v>
      </c>
      <c r="T194" s="283" t="s">
        <v>9122</v>
      </c>
      <c r="U194" s="283" t="s">
        <v>9122</v>
      </c>
      <c r="V194" s="283" t="s">
        <v>9122</v>
      </c>
      <c r="W194" s="283" t="s">
        <v>9122</v>
      </c>
      <c r="X194" s="283" t="s">
        <v>9122</v>
      </c>
      <c r="Y194" s="283" t="s">
        <v>9122</v>
      </c>
      <c r="Z194" s="283" t="s">
        <v>9122</v>
      </c>
      <c r="AA194" s="283" t="s">
        <v>9122</v>
      </c>
      <c r="AB194" s="283" t="s">
        <v>9122</v>
      </c>
      <c r="AC194" s="283" t="s">
        <v>9122</v>
      </c>
      <c r="AD194" s="283" t="s">
        <v>9122</v>
      </c>
      <c r="AE194" s="283" t="s">
        <v>9122</v>
      </c>
      <c r="AF194" s="283" t="s">
        <v>9122</v>
      </c>
      <c r="AG194" s="283" t="s">
        <v>9122</v>
      </c>
      <c r="AH194" s="283" t="s">
        <v>9122</v>
      </c>
      <c r="AI194" s="283" t="s">
        <v>9122</v>
      </c>
      <c r="AJ194" s="283" t="s">
        <v>9122</v>
      </c>
      <c r="AK194" s="283" t="s">
        <v>9122</v>
      </c>
      <c r="AL194" s="283" t="s">
        <v>9122</v>
      </c>
      <c r="AM194" s="283" t="s">
        <v>9122</v>
      </c>
      <c r="AN194" s="283" t="s">
        <v>9122</v>
      </c>
      <c r="AO194" s="283" t="s">
        <v>9122</v>
      </c>
      <c r="AP194" s="283" t="s">
        <v>9122</v>
      </c>
      <c r="AQ194" s="283" t="s">
        <v>9122</v>
      </c>
      <c r="AR194" s="283" t="s">
        <v>9122</v>
      </c>
      <c r="AS194" s="283" t="s">
        <v>9122</v>
      </c>
      <c r="AT194" s="283" t="s">
        <v>9122</v>
      </c>
      <c r="AU194" s="283" t="s">
        <v>9122</v>
      </c>
      <c r="AV194" s="283" t="s">
        <v>9122</v>
      </c>
      <c r="AW194" s="283" t="s">
        <v>9122</v>
      </c>
      <c r="AX194" s="283" t="s">
        <v>9122</v>
      </c>
      <c r="AY194" s="283" t="s">
        <v>9122</v>
      </c>
      <c r="AZ194" s="283" t="s">
        <v>9122</v>
      </c>
      <c r="BA194" s="283" t="s">
        <v>9122</v>
      </c>
      <c r="BB194" s="283" t="s">
        <v>9122</v>
      </c>
      <c r="BC194" s="283" t="s">
        <v>9122</v>
      </c>
      <c r="BD194" s="283" t="str">
        <f>_xlfn.IFNA(VLOOKUP(C194,'INFORM Severity - hidden'!$C$5:$G$300,5,FALSE),"-")</f>
        <v>x</v>
      </c>
    </row>
    <row r="195" spans="1:56" x14ac:dyDescent="0.25">
      <c r="A195" t="s">
        <v>708</v>
      </c>
      <c r="B195" t="s">
        <v>706</v>
      </c>
      <c r="C195" t="s">
        <v>707</v>
      </c>
      <c r="D195" s="283" t="str">
        <f t="shared" ref="D195:D258" si="3">IF(BD195="-","-",IFERROR(IF(ROUND(AVERAGE(BB195:BD195),1)=ROUND(AVERAGE(AY195:BA195),1),"Stable",IF(ROUND(AVERAGE(BB195:BD195),1)&lt;ROUND(AVERAGE(AY195:BA195),1),"Decreasing",IF(ROUND(AVERAGE(BB195:BD195),1)&gt;ROUND(AVERAGE(AY195:BA195),1),"Increasing"))),"-"))</f>
        <v>Stable</v>
      </c>
      <c r="E195" s="283" t="s">
        <v>9122</v>
      </c>
      <c r="F195" s="283" t="s">
        <v>9122</v>
      </c>
      <c r="G195" s="283" t="s">
        <v>9122</v>
      </c>
      <c r="H195" s="283" t="s">
        <v>9122</v>
      </c>
      <c r="I195" s="283">
        <v>4.0999999999999996</v>
      </c>
      <c r="J195" s="283">
        <v>4.2</v>
      </c>
      <c r="K195" s="283">
        <v>4.2</v>
      </c>
      <c r="L195" s="283">
        <v>4.2</v>
      </c>
      <c r="M195" s="283">
        <v>4.2</v>
      </c>
      <c r="N195" s="283">
        <v>4.2</v>
      </c>
      <c r="O195" s="283">
        <v>4.2</v>
      </c>
      <c r="P195" s="283">
        <v>4.2</v>
      </c>
      <c r="Q195" s="283">
        <v>4.2</v>
      </c>
      <c r="R195" s="283">
        <v>4.2</v>
      </c>
      <c r="S195" s="283">
        <v>4.2</v>
      </c>
      <c r="T195" s="283">
        <v>4.2</v>
      </c>
      <c r="U195" s="283">
        <v>4.2</v>
      </c>
      <c r="V195" s="283">
        <v>4</v>
      </c>
      <c r="W195" s="283">
        <v>4</v>
      </c>
      <c r="X195" s="283">
        <v>4</v>
      </c>
      <c r="Y195" s="283">
        <v>4</v>
      </c>
      <c r="Z195" s="283">
        <v>4</v>
      </c>
      <c r="AA195" s="283">
        <v>4.3</v>
      </c>
      <c r="AB195" s="283">
        <v>4.3</v>
      </c>
      <c r="AC195" s="283">
        <v>4.3</v>
      </c>
      <c r="AD195" s="283">
        <v>4.5</v>
      </c>
      <c r="AE195" s="283">
        <v>4.5</v>
      </c>
      <c r="AF195" s="283">
        <v>4.5</v>
      </c>
      <c r="AG195" s="283">
        <v>4.5</v>
      </c>
      <c r="AH195" s="283">
        <v>4.5999999999999996</v>
      </c>
      <c r="AI195" s="283">
        <v>4.5999999999999996</v>
      </c>
      <c r="AJ195" s="283">
        <v>4.5999999999999996</v>
      </c>
      <c r="AK195" s="283">
        <v>4.5999999999999996</v>
      </c>
      <c r="AL195" s="283">
        <v>4.5999999999999996</v>
      </c>
      <c r="AM195" s="283">
        <v>4.5999999999999996</v>
      </c>
      <c r="AN195" s="283">
        <v>4.3</v>
      </c>
      <c r="AO195" s="283">
        <v>4.3</v>
      </c>
      <c r="AP195" s="283">
        <v>4.3</v>
      </c>
      <c r="AQ195" s="283">
        <v>4.3</v>
      </c>
      <c r="AR195" s="283">
        <v>4.3</v>
      </c>
      <c r="AS195" s="283">
        <v>4.2</v>
      </c>
      <c r="AT195" s="283">
        <v>4.2</v>
      </c>
      <c r="AU195" s="283">
        <v>4.2</v>
      </c>
      <c r="AV195" s="283">
        <v>4.2</v>
      </c>
      <c r="AW195" s="283">
        <v>4</v>
      </c>
      <c r="AX195" s="283">
        <v>4</v>
      </c>
      <c r="AY195" s="283">
        <v>4.2</v>
      </c>
      <c r="AZ195" s="283">
        <v>4.3</v>
      </c>
      <c r="BA195" s="283">
        <v>4.3</v>
      </c>
      <c r="BB195" s="283">
        <v>4.3</v>
      </c>
      <c r="BC195" s="283">
        <v>4.3</v>
      </c>
      <c r="BD195" s="283">
        <f>_xlfn.IFNA(VLOOKUP(C195,'INFORM Severity - hidden'!$C$5:$G$300,5,FALSE),"-")</f>
        <v>4.3</v>
      </c>
    </row>
    <row r="196" spans="1:56" x14ac:dyDescent="0.25">
      <c r="A196" t="s">
        <v>696</v>
      </c>
      <c r="B196" t="s">
        <v>694</v>
      </c>
      <c r="C196" t="s">
        <v>695</v>
      </c>
      <c r="D196" s="283" t="str">
        <f t="shared" si="3"/>
        <v>Increasing</v>
      </c>
      <c r="E196" s="283" t="s">
        <v>9122</v>
      </c>
      <c r="F196" s="283" t="s">
        <v>9122</v>
      </c>
      <c r="G196" s="283" t="s">
        <v>9122</v>
      </c>
      <c r="H196" s="283" t="s">
        <v>9122</v>
      </c>
      <c r="I196" s="283" t="s">
        <v>9122</v>
      </c>
      <c r="J196" s="283" t="s">
        <v>9122</v>
      </c>
      <c r="K196" s="283" t="s">
        <v>9122</v>
      </c>
      <c r="L196" s="283" t="s">
        <v>9122</v>
      </c>
      <c r="M196" s="283" t="s">
        <v>9122</v>
      </c>
      <c r="N196" s="283" t="s">
        <v>9122</v>
      </c>
      <c r="O196" s="283" t="s">
        <v>9122</v>
      </c>
      <c r="P196" s="283" t="s">
        <v>9122</v>
      </c>
      <c r="Q196" s="283" t="s">
        <v>9122</v>
      </c>
      <c r="R196" s="283" t="s">
        <v>9122</v>
      </c>
      <c r="S196" s="283" t="s">
        <v>9122</v>
      </c>
      <c r="T196" s="283" t="s">
        <v>9122</v>
      </c>
      <c r="U196" s="283" t="s">
        <v>9122</v>
      </c>
      <c r="V196" s="283" t="s">
        <v>9122</v>
      </c>
      <c r="W196" s="283" t="s">
        <v>9122</v>
      </c>
      <c r="X196" s="283" t="s">
        <v>9122</v>
      </c>
      <c r="Y196" s="283" t="s">
        <v>9122</v>
      </c>
      <c r="Z196" s="283" t="s">
        <v>9122</v>
      </c>
      <c r="AA196" s="283" t="s">
        <v>9122</v>
      </c>
      <c r="AB196" s="283" t="s">
        <v>9122</v>
      </c>
      <c r="AC196" s="283" t="s">
        <v>9122</v>
      </c>
      <c r="AD196" s="283" t="s">
        <v>9122</v>
      </c>
      <c r="AE196" s="283" t="s">
        <v>9122</v>
      </c>
      <c r="AF196" s="283" t="s">
        <v>9122</v>
      </c>
      <c r="AG196" s="283" t="s">
        <v>9122</v>
      </c>
      <c r="AH196" s="283" t="s">
        <v>9122</v>
      </c>
      <c r="AI196" s="283" t="s">
        <v>9122</v>
      </c>
      <c r="AJ196" s="283" t="s">
        <v>9122</v>
      </c>
      <c r="AK196" s="283">
        <v>3.1</v>
      </c>
      <c r="AL196" s="283">
        <v>3.2</v>
      </c>
      <c r="AM196" s="283">
        <v>3.2</v>
      </c>
      <c r="AN196" s="283">
        <v>3.3</v>
      </c>
      <c r="AO196" s="283">
        <v>3.3</v>
      </c>
      <c r="AP196" s="283">
        <v>3.3</v>
      </c>
      <c r="AQ196" s="283">
        <v>3.2</v>
      </c>
      <c r="AR196" s="283">
        <v>3.2</v>
      </c>
      <c r="AS196" s="283">
        <v>3.2</v>
      </c>
      <c r="AT196" s="283">
        <v>3.2</v>
      </c>
      <c r="AU196" s="283">
        <v>3.2</v>
      </c>
      <c r="AV196" s="283">
        <v>3.2</v>
      </c>
      <c r="AW196" s="283">
        <v>3.2</v>
      </c>
      <c r="AX196" s="283">
        <v>3.1</v>
      </c>
      <c r="AY196" s="283">
        <v>2.2999999999999998</v>
      </c>
      <c r="AZ196" s="283">
        <v>2.2999999999999998</v>
      </c>
      <c r="BA196" s="283">
        <v>2.2999999999999998</v>
      </c>
      <c r="BB196" s="283">
        <v>2.4</v>
      </c>
      <c r="BC196" s="283">
        <v>2.4</v>
      </c>
      <c r="BD196" s="283">
        <f>_xlfn.IFNA(VLOOKUP(C196,'INFORM Severity - hidden'!$C$5:$G$300,5,FALSE),"-")</f>
        <v>2.4</v>
      </c>
    </row>
    <row r="197" spans="1:56" x14ac:dyDescent="0.25">
      <c r="A197" t="s">
        <v>2040</v>
      </c>
      <c r="B197" t="s">
        <v>2038</v>
      </c>
      <c r="C197" t="s">
        <v>2039</v>
      </c>
      <c r="D197" s="283" t="str">
        <f t="shared" si="3"/>
        <v>Stable</v>
      </c>
      <c r="E197" s="283" t="s">
        <v>9122</v>
      </c>
      <c r="F197" s="283" t="s">
        <v>9122</v>
      </c>
      <c r="G197" s="283" t="s">
        <v>9122</v>
      </c>
      <c r="H197" s="283" t="s">
        <v>9122</v>
      </c>
      <c r="I197" s="283" t="s">
        <v>9122</v>
      </c>
      <c r="J197" s="283" t="s">
        <v>9122</v>
      </c>
      <c r="K197" s="283" t="s">
        <v>9122</v>
      </c>
      <c r="L197" s="283" t="s">
        <v>9122</v>
      </c>
      <c r="M197" s="283" t="s">
        <v>9122</v>
      </c>
      <c r="N197" s="283" t="s">
        <v>9122</v>
      </c>
      <c r="O197" s="283" t="s">
        <v>9122</v>
      </c>
      <c r="P197" s="283" t="s">
        <v>9122</v>
      </c>
      <c r="Q197" s="283" t="s">
        <v>9122</v>
      </c>
      <c r="R197" s="283" t="s">
        <v>9122</v>
      </c>
      <c r="S197" s="283" t="s">
        <v>9122</v>
      </c>
      <c r="T197" s="283" t="s">
        <v>9122</v>
      </c>
      <c r="U197" s="283" t="s">
        <v>9122</v>
      </c>
      <c r="V197" s="283" t="s">
        <v>9122</v>
      </c>
      <c r="W197" s="283" t="s">
        <v>9122</v>
      </c>
      <c r="X197" s="283" t="s">
        <v>9122</v>
      </c>
      <c r="Y197" s="283" t="s">
        <v>9122</v>
      </c>
      <c r="Z197" s="283" t="s">
        <v>9122</v>
      </c>
      <c r="AA197" s="283" t="s">
        <v>9122</v>
      </c>
      <c r="AB197" s="283" t="s">
        <v>9122</v>
      </c>
      <c r="AC197" s="283" t="s">
        <v>9122</v>
      </c>
      <c r="AD197" s="283" t="s">
        <v>9122</v>
      </c>
      <c r="AE197" s="283" t="s">
        <v>9122</v>
      </c>
      <c r="AF197" s="283" t="s">
        <v>9122</v>
      </c>
      <c r="AG197" s="283" t="s">
        <v>9122</v>
      </c>
      <c r="AH197" s="283" t="s">
        <v>9122</v>
      </c>
      <c r="AI197" s="283" t="s">
        <v>9122</v>
      </c>
      <c r="AJ197" s="283" t="s">
        <v>9122</v>
      </c>
      <c r="AK197" s="283" t="s">
        <v>9122</v>
      </c>
      <c r="AL197" s="283" t="s">
        <v>9122</v>
      </c>
      <c r="AM197" s="283" t="s">
        <v>9122</v>
      </c>
      <c r="AN197" s="283" t="s">
        <v>9122</v>
      </c>
      <c r="AO197" s="283" t="s">
        <v>9122</v>
      </c>
      <c r="AP197" s="283" t="s">
        <v>9122</v>
      </c>
      <c r="AQ197" s="283" t="s">
        <v>9122</v>
      </c>
      <c r="AR197" s="283" t="s">
        <v>9122</v>
      </c>
      <c r="AS197" s="283" t="s">
        <v>9122</v>
      </c>
      <c r="AT197" s="283" t="s">
        <v>9122</v>
      </c>
      <c r="AU197" s="283" t="s">
        <v>9122</v>
      </c>
      <c r="AV197" s="283">
        <v>3</v>
      </c>
      <c r="AW197" s="283">
        <v>3</v>
      </c>
      <c r="AX197" s="283">
        <v>3</v>
      </c>
      <c r="AY197" s="283">
        <v>3</v>
      </c>
      <c r="AZ197" s="283">
        <v>3</v>
      </c>
      <c r="BA197" s="283">
        <v>3</v>
      </c>
      <c r="BB197" s="283">
        <v>3</v>
      </c>
      <c r="BC197" s="283">
        <v>3</v>
      </c>
      <c r="BD197" s="283">
        <f>_xlfn.IFNA(VLOOKUP(C197,'INFORM Severity - hidden'!$C$5:$G$300,5,FALSE),"-")</f>
        <v>3</v>
      </c>
    </row>
    <row r="198" spans="1:56" x14ac:dyDescent="0.25">
      <c r="A198" t="s">
        <v>2054</v>
      </c>
      <c r="B198" t="s">
        <v>2052</v>
      </c>
      <c r="C198" t="s">
        <v>2053</v>
      </c>
      <c r="D198" s="283" t="str">
        <f t="shared" si="3"/>
        <v>Increasing</v>
      </c>
      <c r="E198" s="283" t="s">
        <v>9122</v>
      </c>
      <c r="F198" s="283" t="s">
        <v>9122</v>
      </c>
      <c r="G198" s="283" t="s">
        <v>9122</v>
      </c>
      <c r="H198" s="283" t="s">
        <v>9122</v>
      </c>
      <c r="I198" s="283" t="s">
        <v>9122</v>
      </c>
      <c r="J198" s="283" t="s">
        <v>9122</v>
      </c>
      <c r="K198" s="283" t="s">
        <v>9122</v>
      </c>
      <c r="L198" s="283" t="s">
        <v>9122</v>
      </c>
      <c r="M198" s="283" t="s">
        <v>9122</v>
      </c>
      <c r="N198" s="283" t="s">
        <v>9122</v>
      </c>
      <c r="O198" s="283" t="s">
        <v>9122</v>
      </c>
      <c r="P198" s="283" t="s">
        <v>9122</v>
      </c>
      <c r="Q198" s="283" t="s">
        <v>9122</v>
      </c>
      <c r="R198" s="283" t="s">
        <v>9122</v>
      </c>
      <c r="S198" s="283" t="s">
        <v>9122</v>
      </c>
      <c r="T198" s="283" t="s">
        <v>9122</v>
      </c>
      <c r="U198" s="283" t="s">
        <v>9122</v>
      </c>
      <c r="V198" s="283" t="s">
        <v>9122</v>
      </c>
      <c r="W198" s="283" t="s">
        <v>9122</v>
      </c>
      <c r="X198" s="283" t="s">
        <v>9122</v>
      </c>
      <c r="Y198" s="283" t="s">
        <v>9122</v>
      </c>
      <c r="Z198" s="283" t="s">
        <v>9122</v>
      </c>
      <c r="AA198" s="283" t="s">
        <v>9122</v>
      </c>
      <c r="AB198" s="283" t="s">
        <v>9122</v>
      </c>
      <c r="AC198" s="283" t="s">
        <v>9122</v>
      </c>
      <c r="AD198" s="283" t="s">
        <v>9122</v>
      </c>
      <c r="AE198" s="283" t="s">
        <v>9122</v>
      </c>
      <c r="AF198" s="283" t="s">
        <v>9122</v>
      </c>
      <c r="AG198" s="283" t="s">
        <v>9122</v>
      </c>
      <c r="AH198" s="283" t="s">
        <v>9122</v>
      </c>
      <c r="AI198" s="283" t="s">
        <v>9122</v>
      </c>
      <c r="AJ198" s="283" t="s">
        <v>9122</v>
      </c>
      <c r="AK198" s="283" t="s">
        <v>9122</v>
      </c>
      <c r="AL198" s="283" t="s">
        <v>9122</v>
      </c>
      <c r="AM198" s="283" t="s">
        <v>9122</v>
      </c>
      <c r="AN198" s="283" t="s">
        <v>9122</v>
      </c>
      <c r="AO198" s="283" t="s">
        <v>9122</v>
      </c>
      <c r="AP198" s="283" t="s">
        <v>9122</v>
      </c>
      <c r="AQ198" s="283" t="s">
        <v>9122</v>
      </c>
      <c r="AR198" s="283" t="s">
        <v>9122</v>
      </c>
      <c r="AS198" s="283" t="s">
        <v>9122</v>
      </c>
      <c r="AT198" s="283" t="s">
        <v>9122</v>
      </c>
      <c r="AU198" s="283" t="s">
        <v>9122</v>
      </c>
      <c r="AV198" s="283">
        <v>2.6</v>
      </c>
      <c r="AW198" s="283">
        <v>2.6</v>
      </c>
      <c r="AX198" s="283">
        <v>2.7</v>
      </c>
      <c r="AY198" s="283">
        <v>2.7</v>
      </c>
      <c r="AZ198" s="283">
        <v>2.7</v>
      </c>
      <c r="BA198" s="283">
        <v>2.7</v>
      </c>
      <c r="BB198" s="283">
        <v>2.8</v>
      </c>
      <c r="BC198" s="283">
        <v>2.8</v>
      </c>
      <c r="BD198" s="283">
        <f>_xlfn.IFNA(VLOOKUP(C198,'INFORM Severity - hidden'!$C$5:$G$300,5,FALSE),"-")</f>
        <v>2.7</v>
      </c>
    </row>
    <row r="199" spans="1:56" x14ac:dyDescent="0.25">
      <c r="A199" t="s">
        <v>683</v>
      </c>
      <c r="B199" t="s">
        <v>681</v>
      </c>
      <c r="C199" t="s">
        <v>682</v>
      </c>
      <c r="D199" s="283" t="str">
        <f t="shared" si="3"/>
        <v>Increasing</v>
      </c>
      <c r="E199" s="283" t="s">
        <v>9122</v>
      </c>
      <c r="F199" s="283" t="s">
        <v>9122</v>
      </c>
      <c r="G199" s="283" t="s">
        <v>9122</v>
      </c>
      <c r="H199" s="283">
        <v>3.5</v>
      </c>
      <c r="I199" s="283">
        <v>3.5</v>
      </c>
      <c r="J199" s="283">
        <v>3.5</v>
      </c>
      <c r="K199" s="283">
        <v>3.5</v>
      </c>
      <c r="L199" s="283">
        <v>3.5</v>
      </c>
      <c r="M199" s="283">
        <v>3.5</v>
      </c>
      <c r="N199" s="283">
        <v>3.7</v>
      </c>
      <c r="O199" s="283">
        <v>3.7</v>
      </c>
      <c r="P199" s="283">
        <v>3.7</v>
      </c>
      <c r="Q199" s="283">
        <v>3.7</v>
      </c>
      <c r="R199" s="283">
        <v>3.7</v>
      </c>
      <c r="S199" s="283">
        <v>3.7</v>
      </c>
      <c r="T199" s="283">
        <v>3.7</v>
      </c>
      <c r="U199" s="283">
        <v>3.7</v>
      </c>
      <c r="V199" s="283">
        <v>3.4</v>
      </c>
      <c r="W199" s="283">
        <v>3.4</v>
      </c>
      <c r="X199" s="283">
        <v>3.4</v>
      </c>
      <c r="Y199" s="283">
        <v>3.4</v>
      </c>
      <c r="Z199" s="283">
        <v>3.3</v>
      </c>
      <c r="AA199" s="283">
        <v>3.6</v>
      </c>
      <c r="AB199" s="283">
        <v>3.6</v>
      </c>
      <c r="AC199" s="283">
        <v>3.6</v>
      </c>
      <c r="AD199" s="283">
        <v>3.6</v>
      </c>
      <c r="AE199" s="283">
        <v>3.6</v>
      </c>
      <c r="AF199" s="283">
        <v>3.6</v>
      </c>
      <c r="AG199" s="283">
        <v>3.6</v>
      </c>
      <c r="AH199" s="283">
        <v>3.7</v>
      </c>
      <c r="AI199" s="283">
        <v>3.7</v>
      </c>
      <c r="AJ199" s="283">
        <v>3.7</v>
      </c>
      <c r="AK199" s="283">
        <v>3.7</v>
      </c>
      <c r="AL199" s="283">
        <v>3.7</v>
      </c>
      <c r="AM199" s="283">
        <v>3.4</v>
      </c>
      <c r="AN199" s="283">
        <v>3.5</v>
      </c>
      <c r="AO199" s="283">
        <v>3.8</v>
      </c>
      <c r="AP199" s="283">
        <v>3.8</v>
      </c>
      <c r="AQ199" s="283">
        <v>3.9</v>
      </c>
      <c r="AR199" s="283">
        <v>3.9</v>
      </c>
      <c r="AS199" s="283">
        <v>3.9</v>
      </c>
      <c r="AT199" s="283">
        <v>3.8</v>
      </c>
      <c r="AU199" s="283">
        <v>3.8</v>
      </c>
      <c r="AV199" s="283">
        <v>3.8</v>
      </c>
      <c r="AW199" s="283">
        <v>3.8</v>
      </c>
      <c r="AX199" s="283">
        <v>3.8</v>
      </c>
      <c r="AY199" s="283">
        <v>3.8</v>
      </c>
      <c r="AZ199" s="283">
        <v>3.8</v>
      </c>
      <c r="BA199" s="283">
        <v>3.9</v>
      </c>
      <c r="BB199" s="283">
        <v>3.9</v>
      </c>
      <c r="BC199" s="283">
        <v>3.9</v>
      </c>
      <c r="BD199" s="283">
        <f>_xlfn.IFNA(VLOOKUP(C199,'INFORM Severity - hidden'!$C$5:$G$300,5,FALSE),"-")</f>
        <v>3.9</v>
      </c>
    </row>
    <row r="200" spans="1:56" x14ac:dyDescent="0.25">
      <c r="A200" t="s">
        <v>3569</v>
      </c>
      <c r="B200" t="s">
        <v>3567</v>
      </c>
      <c r="C200" t="s">
        <v>3568</v>
      </c>
      <c r="D200" s="283" t="str">
        <f t="shared" si="3"/>
        <v>Increasing</v>
      </c>
      <c r="E200" s="283" t="s">
        <v>9122</v>
      </c>
      <c r="F200" s="283" t="s">
        <v>9122</v>
      </c>
      <c r="G200" s="283" t="s">
        <v>9122</v>
      </c>
      <c r="H200" s="283" t="s">
        <v>9122</v>
      </c>
      <c r="I200" s="283" t="s">
        <v>9122</v>
      </c>
      <c r="J200" s="283" t="s">
        <v>9122</v>
      </c>
      <c r="K200" s="283" t="s">
        <v>9122</v>
      </c>
      <c r="L200" s="283" t="s">
        <v>9122</v>
      </c>
      <c r="M200" s="283" t="s">
        <v>9122</v>
      </c>
      <c r="N200" s="283" t="s">
        <v>9122</v>
      </c>
      <c r="O200" s="283" t="s">
        <v>9122</v>
      </c>
      <c r="P200" s="283" t="s">
        <v>9122</v>
      </c>
      <c r="Q200" s="283" t="s">
        <v>9122</v>
      </c>
      <c r="R200" s="283">
        <v>3.5</v>
      </c>
      <c r="S200" s="283">
        <v>3.5</v>
      </c>
      <c r="T200" s="283">
        <v>3.5</v>
      </c>
      <c r="U200" s="283">
        <v>3.5</v>
      </c>
      <c r="V200" s="283">
        <v>3.5</v>
      </c>
      <c r="W200" s="283">
        <v>3.5</v>
      </c>
      <c r="X200" s="283">
        <v>3.5</v>
      </c>
      <c r="Y200" s="283">
        <v>3.5</v>
      </c>
      <c r="Z200" s="283">
        <v>3.5</v>
      </c>
      <c r="AA200" s="283">
        <v>3.5</v>
      </c>
      <c r="AB200" s="283">
        <v>3.5</v>
      </c>
      <c r="AC200" s="283">
        <v>3.5</v>
      </c>
      <c r="AD200" s="283">
        <v>3.5</v>
      </c>
      <c r="AE200" s="283">
        <v>3.5</v>
      </c>
      <c r="AF200" s="283">
        <v>3.6</v>
      </c>
      <c r="AG200" s="283">
        <v>3.6</v>
      </c>
      <c r="AH200" s="283">
        <v>3.9</v>
      </c>
      <c r="AI200" s="283">
        <v>3.6</v>
      </c>
      <c r="AJ200" s="283">
        <v>3.6</v>
      </c>
      <c r="AK200" s="283">
        <v>3.6</v>
      </c>
      <c r="AL200" s="283">
        <v>3.5</v>
      </c>
      <c r="AM200" s="283">
        <v>3.6</v>
      </c>
      <c r="AN200" s="283">
        <v>3.6</v>
      </c>
      <c r="AO200" s="283">
        <v>3.6</v>
      </c>
      <c r="AP200" s="283">
        <v>3.6</v>
      </c>
      <c r="AQ200" s="283">
        <v>3.5</v>
      </c>
      <c r="AR200" s="283">
        <v>3.5</v>
      </c>
      <c r="AS200" s="283">
        <v>3.4</v>
      </c>
      <c r="AT200" s="283">
        <v>3.4</v>
      </c>
      <c r="AU200" s="283">
        <v>3.4</v>
      </c>
      <c r="AV200" s="283">
        <v>3.4</v>
      </c>
      <c r="AW200" s="283">
        <v>3.4</v>
      </c>
      <c r="AX200" s="283">
        <v>3.5</v>
      </c>
      <c r="AY200" s="283">
        <v>3.5</v>
      </c>
      <c r="AZ200" s="283">
        <v>3.5</v>
      </c>
      <c r="BA200" s="283">
        <v>3.6</v>
      </c>
      <c r="BB200" s="283">
        <v>3.7</v>
      </c>
      <c r="BC200" s="283">
        <v>3.6</v>
      </c>
      <c r="BD200" s="283">
        <f>_xlfn.IFNA(VLOOKUP(C200,'INFORM Severity - hidden'!$C$5:$G$300,5,FALSE),"-")</f>
        <v>3.6</v>
      </c>
    </row>
    <row r="201" spans="1:56" x14ac:dyDescent="0.25">
      <c r="A201" t="s">
        <v>1162</v>
      </c>
      <c r="B201" t="s">
        <v>1160</v>
      </c>
      <c r="C201" t="s">
        <v>1161</v>
      </c>
      <c r="D201" s="283" t="str">
        <f t="shared" si="3"/>
        <v>Stable</v>
      </c>
      <c r="E201" s="283" t="s">
        <v>9122</v>
      </c>
      <c r="F201" s="283" t="s">
        <v>9122</v>
      </c>
      <c r="G201" s="283" t="s">
        <v>9122</v>
      </c>
      <c r="H201" s="283" t="s">
        <v>9122</v>
      </c>
      <c r="I201" s="283" t="s">
        <v>9122</v>
      </c>
      <c r="J201" s="283" t="s">
        <v>9122</v>
      </c>
      <c r="K201" s="283" t="s">
        <v>9122</v>
      </c>
      <c r="L201" s="283" t="s">
        <v>9122</v>
      </c>
      <c r="M201" s="283" t="s">
        <v>9122</v>
      </c>
      <c r="N201" s="283" t="s">
        <v>9122</v>
      </c>
      <c r="O201" s="283" t="s">
        <v>9122</v>
      </c>
      <c r="P201" s="283" t="s">
        <v>9122</v>
      </c>
      <c r="Q201" s="283" t="s">
        <v>9122</v>
      </c>
      <c r="R201" s="283" t="s">
        <v>9122</v>
      </c>
      <c r="S201" s="283" t="s">
        <v>9122</v>
      </c>
      <c r="T201" s="283" t="s">
        <v>9122</v>
      </c>
      <c r="U201" s="283" t="s">
        <v>9122</v>
      </c>
      <c r="V201" s="283" t="s">
        <v>9122</v>
      </c>
      <c r="W201" s="283" t="s">
        <v>9122</v>
      </c>
      <c r="X201" s="283" t="s">
        <v>9122</v>
      </c>
      <c r="Y201" s="283" t="s">
        <v>9122</v>
      </c>
      <c r="Z201" s="283" t="s">
        <v>9122</v>
      </c>
      <c r="AA201" s="283" t="s">
        <v>9122</v>
      </c>
      <c r="AB201" s="283" t="s">
        <v>9122</v>
      </c>
      <c r="AC201" s="283" t="s">
        <v>9122</v>
      </c>
      <c r="AD201" s="283" t="s">
        <v>9122</v>
      </c>
      <c r="AE201" s="283" t="s">
        <v>9122</v>
      </c>
      <c r="AF201" s="283" t="s">
        <v>9122</v>
      </c>
      <c r="AG201" s="283" t="s">
        <v>9122</v>
      </c>
      <c r="AH201" s="283" t="s">
        <v>9122</v>
      </c>
      <c r="AI201" s="283" t="s">
        <v>9122</v>
      </c>
      <c r="AJ201" s="283" t="s">
        <v>9122</v>
      </c>
      <c r="AK201" s="283" t="s">
        <v>9122</v>
      </c>
      <c r="AL201" s="283" t="s">
        <v>9122</v>
      </c>
      <c r="AM201" s="283" t="s">
        <v>9122</v>
      </c>
      <c r="AN201" s="283" t="s">
        <v>9122</v>
      </c>
      <c r="AO201" s="283" t="s">
        <v>9122</v>
      </c>
      <c r="AP201" s="283" t="s">
        <v>9122</v>
      </c>
      <c r="AQ201" s="283" t="s">
        <v>9122</v>
      </c>
      <c r="AR201" s="283" t="s">
        <v>9122</v>
      </c>
      <c r="AS201" s="283" t="s">
        <v>9122</v>
      </c>
      <c r="AT201" s="283">
        <v>1.8</v>
      </c>
      <c r="AU201" s="283">
        <v>1.8</v>
      </c>
      <c r="AV201" s="283">
        <v>1.8</v>
      </c>
      <c r="AW201" s="283">
        <v>1.8</v>
      </c>
      <c r="AX201" s="283">
        <v>1.8</v>
      </c>
      <c r="AY201" s="283">
        <v>1.8</v>
      </c>
      <c r="AZ201" s="283">
        <v>1.8</v>
      </c>
      <c r="BA201" s="283">
        <v>1.8</v>
      </c>
      <c r="BB201" s="283">
        <v>1.8</v>
      </c>
      <c r="BC201" s="283">
        <v>1.8</v>
      </c>
      <c r="BD201" s="283">
        <f>_xlfn.IFNA(VLOOKUP(C201,'INFORM Severity - hidden'!$C$5:$G$300,5,FALSE),"-")</f>
        <v>1.8</v>
      </c>
    </row>
    <row r="202" spans="1:56" x14ac:dyDescent="0.25">
      <c r="A202" t="s">
        <v>1442</v>
      </c>
      <c r="B202" t="s">
        <v>1440</v>
      </c>
      <c r="C202" t="s">
        <v>1441</v>
      </c>
      <c r="D202" s="283" t="str">
        <f t="shared" si="3"/>
        <v>Increasing</v>
      </c>
      <c r="E202" s="283" t="s">
        <v>9122</v>
      </c>
      <c r="F202" s="283" t="s">
        <v>9122</v>
      </c>
      <c r="G202" s="283" t="s">
        <v>9122</v>
      </c>
      <c r="H202" s="283" t="s">
        <v>9122</v>
      </c>
      <c r="I202" s="283" t="s">
        <v>9122</v>
      </c>
      <c r="J202" s="283" t="s">
        <v>9122</v>
      </c>
      <c r="K202" s="283" t="s">
        <v>9122</v>
      </c>
      <c r="L202" s="283" t="s">
        <v>9122</v>
      </c>
      <c r="M202" s="283" t="s">
        <v>9122</v>
      </c>
      <c r="N202" s="283" t="s">
        <v>9122</v>
      </c>
      <c r="O202" s="283" t="s">
        <v>9122</v>
      </c>
      <c r="P202" s="283" t="s">
        <v>9122</v>
      </c>
      <c r="Q202" s="283" t="s">
        <v>9122</v>
      </c>
      <c r="R202" s="283" t="s">
        <v>9122</v>
      </c>
      <c r="S202" s="283" t="s">
        <v>9122</v>
      </c>
      <c r="T202" s="283" t="s">
        <v>9122</v>
      </c>
      <c r="U202" s="283" t="s">
        <v>9122</v>
      </c>
      <c r="V202" s="283" t="s">
        <v>9122</v>
      </c>
      <c r="W202" s="283" t="s">
        <v>9122</v>
      </c>
      <c r="X202" s="283" t="s">
        <v>9122</v>
      </c>
      <c r="Y202" s="283" t="s">
        <v>9122</v>
      </c>
      <c r="Z202" s="283" t="s">
        <v>9122</v>
      </c>
      <c r="AA202" s="283" t="s">
        <v>9122</v>
      </c>
      <c r="AB202" s="283" t="s">
        <v>9122</v>
      </c>
      <c r="AC202" s="283" t="s">
        <v>9122</v>
      </c>
      <c r="AD202" s="283" t="s">
        <v>9122</v>
      </c>
      <c r="AE202" s="283" t="s">
        <v>9122</v>
      </c>
      <c r="AF202" s="283" t="s">
        <v>9122</v>
      </c>
      <c r="AG202" s="283" t="s">
        <v>9122</v>
      </c>
      <c r="AH202" s="283" t="s">
        <v>9122</v>
      </c>
      <c r="AI202" s="283" t="s">
        <v>9122</v>
      </c>
      <c r="AJ202" s="283" t="s">
        <v>9122</v>
      </c>
      <c r="AK202" s="283" t="s">
        <v>9122</v>
      </c>
      <c r="AL202" s="283" t="s">
        <v>9122</v>
      </c>
      <c r="AM202" s="283" t="s">
        <v>9122</v>
      </c>
      <c r="AN202" s="283" t="s">
        <v>9122</v>
      </c>
      <c r="AO202" s="283" t="s">
        <v>9122</v>
      </c>
      <c r="AP202" s="283" t="s">
        <v>9122</v>
      </c>
      <c r="AQ202" s="283">
        <v>3.9</v>
      </c>
      <c r="AR202" s="283">
        <v>3.9</v>
      </c>
      <c r="AS202" s="283">
        <v>3.8</v>
      </c>
      <c r="AT202" s="283">
        <v>3.8</v>
      </c>
      <c r="AU202" s="283">
        <v>3.8</v>
      </c>
      <c r="AV202" s="283">
        <v>3.8</v>
      </c>
      <c r="AW202" s="283">
        <v>4.0999999999999996</v>
      </c>
      <c r="AX202" s="283">
        <v>4.0999999999999996</v>
      </c>
      <c r="AY202" s="283">
        <v>4.2</v>
      </c>
      <c r="AZ202" s="283">
        <v>4.4000000000000004</v>
      </c>
      <c r="BA202" s="283">
        <v>4.4000000000000004</v>
      </c>
      <c r="BB202" s="283">
        <v>4.4000000000000004</v>
      </c>
      <c r="BC202" s="283">
        <v>4.4000000000000004</v>
      </c>
      <c r="BD202" s="283">
        <f>_xlfn.IFNA(VLOOKUP(C202,'INFORM Severity - hidden'!$C$5:$G$300,5,FALSE),"-")</f>
        <v>4.4000000000000004</v>
      </c>
    </row>
    <row r="203" spans="1:56" x14ac:dyDescent="0.25">
      <c r="A203" t="s">
        <v>4470</v>
      </c>
      <c r="B203" t="s">
        <v>4468</v>
      </c>
      <c r="C203" t="s">
        <v>4469</v>
      </c>
      <c r="D203" s="283" t="str">
        <f t="shared" si="3"/>
        <v>-</v>
      </c>
      <c r="E203" s="283" t="s">
        <v>9122</v>
      </c>
      <c r="F203" s="283" t="s">
        <v>9122</v>
      </c>
      <c r="G203" s="283" t="s">
        <v>9122</v>
      </c>
      <c r="H203" s="283" t="s">
        <v>9122</v>
      </c>
      <c r="I203" s="283" t="s">
        <v>9122</v>
      </c>
      <c r="J203" s="283" t="s">
        <v>9122</v>
      </c>
      <c r="K203" s="283" t="s">
        <v>9122</v>
      </c>
      <c r="L203" s="283" t="s">
        <v>9122</v>
      </c>
      <c r="M203" s="283" t="s">
        <v>9122</v>
      </c>
      <c r="N203" s="283" t="s">
        <v>9122</v>
      </c>
      <c r="O203" s="283" t="s">
        <v>9122</v>
      </c>
      <c r="P203" s="283" t="s">
        <v>9122</v>
      </c>
      <c r="Q203" s="283" t="s">
        <v>9122</v>
      </c>
      <c r="R203" s="283" t="s">
        <v>9122</v>
      </c>
      <c r="S203" s="283" t="s">
        <v>9122</v>
      </c>
      <c r="T203" s="283" t="s">
        <v>9122</v>
      </c>
      <c r="U203" s="283" t="s">
        <v>9122</v>
      </c>
      <c r="V203" s="283" t="s">
        <v>9122</v>
      </c>
      <c r="W203" s="283" t="s">
        <v>9122</v>
      </c>
      <c r="X203" s="283" t="s">
        <v>9122</v>
      </c>
      <c r="Y203" s="283" t="s">
        <v>9122</v>
      </c>
      <c r="Z203" s="283" t="s">
        <v>9122</v>
      </c>
      <c r="AA203" s="283" t="s">
        <v>9122</v>
      </c>
      <c r="AB203" s="283" t="s">
        <v>9122</v>
      </c>
      <c r="AC203" s="283" t="s">
        <v>9122</v>
      </c>
      <c r="AD203" s="283" t="s">
        <v>9122</v>
      </c>
      <c r="AE203" s="283" t="s">
        <v>9122</v>
      </c>
      <c r="AF203" s="283" t="s">
        <v>9122</v>
      </c>
      <c r="AG203" s="283" t="s">
        <v>9122</v>
      </c>
      <c r="AH203" s="283" t="s">
        <v>9122</v>
      </c>
      <c r="AI203" s="283" t="s">
        <v>9122</v>
      </c>
      <c r="AJ203" s="283" t="s">
        <v>9122</v>
      </c>
      <c r="AK203" s="283" t="s">
        <v>9122</v>
      </c>
      <c r="AL203" s="283" t="s">
        <v>9122</v>
      </c>
      <c r="AM203" s="283" t="s">
        <v>9122</v>
      </c>
      <c r="AN203" s="283" t="s">
        <v>9122</v>
      </c>
      <c r="AO203" s="283" t="s">
        <v>9122</v>
      </c>
      <c r="AP203" s="283" t="s">
        <v>9122</v>
      </c>
      <c r="AQ203" s="283" t="s">
        <v>9122</v>
      </c>
      <c r="AR203" s="283" t="s">
        <v>9122</v>
      </c>
      <c r="AS203" s="283" t="s">
        <v>9122</v>
      </c>
      <c r="AT203" s="283" t="s">
        <v>9122</v>
      </c>
      <c r="AU203" s="283" t="s">
        <v>9122</v>
      </c>
      <c r="AV203" s="283" t="s">
        <v>9122</v>
      </c>
      <c r="AW203" s="283" t="s">
        <v>9122</v>
      </c>
      <c r="AX203" s="283" t="s">
        <v>9122</v>
      </c>
      <c r="AY203" s="283" t="s">
        <v>9122</v>
      </c>
      <c r="AZ203" s="283" t="s">
        <v>9122</v>
      </c>
      <c r="BA203" s="283" t="s">
        <v>9122</v>
      </c>
      <c r="BB203" s="283" t="s">
        <v>9122</v>
      </c>
      <c r="BC203" s="283">
        <v>3.7</v>
      </c>
      <c r="BD203" s="283">
        <f>_xlfn.IFNA(VLOOKUP(C203,'INFORM Severity - hidden'!$C$5:$G$300,5,FALSE),"-")</f>
        <v>3.7</v>
      </c>
    </row>
    <row r="204" spans="1:56" x14ac:dyDescent="0.25">
      <c r="A204" t="s">
        <v>1960</v>
      </c>
      <c r="B204" t="s">
        <v>1958</v>
      </c>
      <c r="C204" t="s">
        <v>1959</v>
      </c>
      <c r="D204" s="283" t="str">
        <f t="shared" si="3"/>
        <v>Decreasing</v>
      </c>
      <c r="E204" s="283" t="s">
        <v>9122</v>
      </c>
      <c r="F204" s="283" t="s">
        <v>9122</v>
      </c>
      <c r="G204" s="283" t="s">
        <v>9122</v>
      </c>
      <c r="H204" s="283" t="s">
        <v>9122</v>
      </c>
      <c r="I204" s="283" t="s">
        <v>9122</v>
      </c>
      <c r="J204" s="283" t="s">
        <v>9122</v>
      </c>
      <c r="K204" s="283" t="s">
        <v>9122</v>
      </c>
      <c r="L204" s="283" t="s">
        <v>9122</v>
      </c>
      <c r="M204" s="283" t="s">
        <v>9122</v>
      </c>
      <c r="N204" s="283" t="s">
        <v>9122</v>
      </c>
      <c r="O204" s="283" t="s">
        <v>9122</v>
      </c>
      <c r="P204" s="283" t="s">
        <v>9122</v>
      </c>
      <c r="Q204" s="283" t="s">
        <v>9122</v>
      </c>
      <c r="R204" s="283" t="s">
        <v>9122</v>
      </c>
      <c r="S204" s="283" t="s">
        <v>9122</v>
      </c>
      <c r="T204" s="283" t="s">
        <v>9122</v>
      </c>
      <c r="U204" s="283" t="s">
        <v>9122</v>
      </c>
      <c r="V204" s="283" t="s">
        <v>9122</v>
      </c>
      <c r="W204" s="283" t="s">
        <v>9122</v>
      </c>
      <c r="X204" s="283" t="s">
        <v>9122</v>
      </c>
      <c r="Y204" s="283" t="s">
        <v>9122</v>
      </c>
      <c r="Z204" s="283" t="s">
        <v>9122</v>
      </c>
      <c r="AA204" s="283" t="s">
        <v>9122</v>
      </c>
      <c r="AB204" s="283" t="s">
        <v>9122</v>
      </c>
      <c r="AC204" s="283" t="s">
        <v>9122</v>
      </c>
      <c r="AD204" s="283" t="s">
        <v>9122</v>
      </c>
      <c r="AE204" s="283" t="s">
        <v>9122</v>
      </c>
      <c r="AF204" s="283" t="s">
        <v>9122</v>
      </c>
      <c r="AG204" s="283" t="s">
        <v>9122</v>
      </c>
      <c r="AH204" s="283" t="s">
        <v>9122</v>
      </c>
      <c r="AI204" s="283" t="s">
        <v>9122</v>
      </c>
      <c r="AJ204" s="283" t="s">
        <v>9122</v>
      </c>
      <c r="AK204" s="283" t="s">
        <v>9122</v>
      </c>
      <c r="AL204" s="283" t="s">
        <v>9122</v>
      </c>
      <c r="AM204" s="283" t="s">
        <v>9122</v>
      </c>
      <c r="AN204" s="283" t="s">
        <v>9122</v>
      </c>
      <c r="AO204" s="283" t="s">
        <v>9122</v>
      </c>
      <c r="AP204" s="283" t="s">
        <v>9122</v>
      </c>
      <c r="AQ204" s="283">
        <v>1</v>
      </c>
      <c r="AR204" s="283">
        <v>1</v>
      </c>
      <c r="AS204" s="283">
        <v>1</v>
      </c>
      <c r="AT204" s="283">
        <v>1</v>
      </c>
      <c r="AU204" s="283">
        <v>2.2999999999999998</v>
      </c>
      <c r="AV204" s="283">
        <v>2.4</v>
      </c>
      <c r="AW204" s="283">
        <v>2.5</v>
      </c>
      <c r="AX204" s="283">
        <v>2.5</v>
      </c>
      <c r="AY204" s="283">
        <v>2.5</v>
      </c>
      <c r="AZ204" s="283">
        <v>1.4</v>
      </c>
      <c r="BA204" s="283">
        <v>1.4</v>
      </c>
      <c r="BB204" s="283">
        <v>1.4</v>
      </c>
      <c r="BC204" s="283">
        <v>1.4</v>
      </c>
      <c r="BD204" s="283">
        <f>_xlfn.IFNA(VLOOKUP(C204,'INFORM Severity - hidden'!$C$5:$G$300,5,FALSE),"-")</f>
        <v>1.4</v>
      </c>
    </row>
    <row r="205" spans="1:56" x14ac:dyDescent="0.25">
      <c r="A205" t="s">
        <v>413</v>
      </c>
      <c r="B205" t="s">
        <v>411</v>
      </c>
      <c r="C205" t="s">
        <v>412</v>
      </c>
      <c r="D205" s="283" t="str">
        <f t="shared" si="3"/>
        <v>Stable</v>
      </c>
      <c r="E205" s="283" t="s">
        <v>9122</v>
      </c>
      <c r="F205" s="283">
        <v>1.4</v>
      </c>
      <c r="G205" s="283">
        <v>1.4</v>
      </c>
      <c r="H205" s="283">
        <v>1.6</v>
      </c>
      <c r="I205" s="283">
        <v>1.6</v>
      </c>
      <c r="J205" s="283">
        <v>1.6</v>
      </c>
      <c r="K205" s="283">
        <v>1.6</v>
      </c>
      <c r="L205" s="283">
        <v>1.6</v>
      </c>
      <c r="M205" s="283">
        <v>1.6</v>
      </c>
      <c r="N205" s="283">
        <v>2.2999999999999998</v>
      </c>
      <c r="O205" s="283">
        <v>2.2999999999999998</v>
      </c>
      <c r="P205" s="283">
        <v>2.2999999999999998</v>
      </c>
      <c r="Q205" s="283">
        <v>2.2999999999999998</v>
      </c>
      <c r="R205" s="283">
        <v>2.2999999999999998</v>
      </c>
      <c r="S205" s="283">
        <v>2</v>
      </c>
      <c r="T205" s="283">
        <v>2</v>
      </c>
      <c r="U205" s="283">
        <v>1.8</v>
      </c>
      <c r="V205" s="283">
        <v>1.9</v>
      </c>
      <c r="W205" s="283">
        <v>1.9</v>
      </c>
      <c r="X205" s="283">
        <v>1.9</v>
      </c>
      <c r="Y205" s="283">
        <v>1.8</v>
      </c>
      <c r="Z205" s="283">
        <v>1.9</v>
      </c>
      <c r="AA205" s="283">
        <v>2</v>
      </c>
      <c r="AB205" s="283">
        <v>2</v>
      </c>
      <c r="AC205" s="283">
        <v>1.9</v>
      </c>
      <c r="AD205" s="283">
        <v>1.9</v>
      </c>
      <c r="AE205" s="283">
        <v>1.9</v>
      </c>
      <c r="AF205" s="283">
        <v>2</v>
      </c>
      <c r="AG205" s="283">
        <v>2</v>
      </c>
      <c r="AH205" s="283">
        <v>2</v>
      </c>
      <c r="AI205" s="283">
        <v>2</v>
      </c>
      <c r="AJ205" s="283">
        <v>2</v>
      </c>
      <c r="AK205" s="283">
        <v>2</v>
      </c>
      <c r="AL205" s="283">
        <v>2</v>
      </c>
      <c r="AM205" s="283">
        <v>2</v>
      </c>
      <c r="AN205" s="283">
        <v>2</v>
      </c>
      <c r="AO205" s="283">
        <v>2</v>
      </c>
      <c r="AP205" s="283">
        <v>2</v>
      </c>
      <c r="AQ205" s="283">
        <v>2.4</v>
      </c>
      <c r="AR205" s="283">
        <v>2.4</v>
      </c>
      <c r="AS205" s="283">
        <v>2.4</v>
      </c>
      <c r="AT205" s="283">
        <v>2.4</v>
      </c>
      <c r="AU205" s="283">
        <v>2.4</v>
      </c>
      <c r="AV205" s="283">
        <v>2.4</v>
      </c>
      <c r="AW205" s="283">
        <v>2.4</v>
      </c>
      <c r="AX205" s="283">
        <v>2.4</v>
      </c>
      <c r="AY205" s="283">
        <v>2.4</v>
      </c>
      <c r="AZ205" s="283">
        <v>2.4</v>
      </c>
      <c r="BA205" s="283">
        <v>2.4</v>
      </c>
      <c r="BB205" s="283">
        <v>2.4</v>
      </c>
      <c r="BC205" s="283">
        <v>2.4</v>
      </c>
      <c r="BD205" s="283">
        <f>_xlfn.IFNA(VLOOKUP(C205,'INFORM Severity - hidden'!$C$5:$G$300,5,FALSE),"-")</f>
        <v>2.4</v>
      </c>
    </row>
    <row r="206" spans="1:56" x14ac:dyDescent="0.25">
      <c r="A206" t="s">
        <v>430</v>
      </c>
      <c r="B206" t="s">
        <v>428</v>
      </c>
      <c r="C206" t="s">
        <v>429</v>
      </c>
      <c r="D206" s="283" t="str">
        <f t="shared" si="3"/>
        <v>Stable</v>
      </c>
      <c r="E206" s="283" t="s">
        <v>9122</v>
      </c>
      <c r="F206" s="283">
        <v>3.9</v>
      </c>
      <c r="G206" s="283">
        <v>3.9</v>
      </c>
      <c r="H206" s="283">
        <v>4</v>
      </c>
      <c r="I206" s="283">
        <v>3.9</v>
      </c>
      <c r="J206" s="283">
        <v>4</v>
      </c>
      <c r="K206" s="283">
        <v>4</v>
      </c>
      <c r="L206" s="283">
        <v>4</v>
      </c>
      <c r="M206" s="283">
        <v>4</v>
      </c>
      <c r="N206" s="283">
        <v>4.0999999999999996</v>
      </c>
      <c r="O206" s="283">
        <v>4.0999999999999996</v>
      </c>
      <c r="P206" s="283">
        <v>4.0999999999999996</v>
      </c>
      <c r="Q206" s="283">
        <v>4.0999999999999996</v>
      </c>
      <c r="R206" s="283">
        <v>4.5999999999999996</v>
      </c>
      <c r="S206" s="283">
        <v>4.5999999999999996</v>
      </c>
      <c r="T206" s="283">
        <v>4.5999999999999996</v>
      </c>
      <c r="U206" s="283">
        <v>4.5999999999999996</v>
      </c>
      <c r="V206" s="283">
        <v>4.5</v>
      </c>
      <c r="W206" s="283">
        <v>4.5</v>
      </c>
      <c r="X206" s="283">
        <v>4.5</v>
      </c>
      <c r="Y206" s="283">
        <v>4.5</v>
      </c>
      <c r="Z206" s="283">
        <v>4.5</v>
      </c>
      <c r="AA206" s="283">
        <v>4.5</v>
      </c>
      <c r="AB206" s="283">
        <v>4.5</v>
      </c>
      <c r="AC206" s="283">
        <v>4.5</v>
      </c>
      <c r="AD206" s="283">
        <v>4.3</v>
      </c>
      <c r="AE206" s="283">
        <v>4.3</v>
      </c>
      <c r="AF206" s="283">
        <v>4.2</v>
      </c>
      <c r="AG206" s="283">
        <v>4.2</v>
      </c>
      <c r="AH206" s="283">
        <v>4.4000000000000004</v>
      </c>
      <c r="AI206" s="283">
        <v>4.4000000000000004</v>
      </c>
      <c r="AJ206" s="283">
        <v>4.4000000000000004</v>
      </c>
      <c r="AK206" s="283">
        <v>4.4000000000000004</v>
      </c>
      <c r="AL206" s="283">
        <v>4.4000000000000004</v>
      </c>
      <c r="AM206" s="283">
        <v>4.3</v>
      </c>
      <c r="AN206" s="283">
        <v>4.4000000000000004</v>
      </c>
      <c r="AO206" s="283">
        <v>4.3</v>
      </c>
      <c r="AP206" s="283">
        <v>4.3</v>
      </c>
      <c r="AQ206" s="283">
        <v>4.4000000000000004</v>
      </c>
      <c r="AR206" s="283">
        <v>4.4000000000000004</v>
      </c>
      <c r="AS206" s="283">
        <v>4.4000000000000004</v>
      </c>
      <c r="AT206" s="283">
        <v>4.4000000000000004</v>
      </c>
      <c r="AU206" s="283">
        <v>4.4000000000000004</v>
      </c>
      <c r="AV206" s="283">
        <v>4.4000000000000004</v>
      </c>
      <c r="AW206" s="283">
        <v>4.4000000000000004</v>
      </c>
      <c r="AX206" s="283">
        <v>4.4000000000000004</v>
      </c>
      <c r="AY206" s="283">
        <v>4.4000000000000004</v>
      </c>
      <c r="AZ206" s="283">
        <v>4.4000000000000004</v>
      </c>
      <c r="BA206" s="283">
        <v>4.4000000000000004</v>
      </c>
      <c r="BB206" s="283">
        <v>4.4000000000000004</v>
      </c>
      <c r="BC206" s="283">
        <v>4.4000000000000004</v>
      </c>
      <c r="BD206" s="283">
        <f>_xlfn.IFNA(VLOOKUP(C206,'INFORM Severity - hidden'!$C$5:$G$300,5,FALSE),"-")</f>
        <v>4.4000000000000004</v>
      </c>
    </row>
    <row r="207" spans="1:56" x14ac:dyDescent="0.25">
      <c r="C207" t="s">
        <v>9203</v>
      </c>
      <c r="D207" s="283" t="str">
        <f t="shared" si="3"/>
        <v>-</v>
      </c>
      <c r="E207" s="283" t="s">
        <v>9122</v>
      </c>
      <c r="F207" s="283">
        <v>3.9</v>
      </c>
      <c r="G207" s="283">
        <v>3.9</v>
      </c>
      <c r="H207" s="283" t="s">
        <v>9122</v>
      </c>
      <c r="I207" s="283" t="s">
        <v>9122</v>
      </c>
      <c r="J207" s="283" t="s">
        <v>9122</v>
      </c>
      <c r="K207" s="283" t="s">
        <v>9122</v>
      </c>
      <c r="L207" s="283" t="s">
        <v>9122</v>
      </c>
      <c r="M207" s="283" t="s">
        <v>9122</v>
      </c>
      <c r="N207" s="283" t="s">
        <v>9122</v>
      </c>
      <c r="O207" s="283" t="s">
        <v>9122</v>
      </c>
      <c r="P207" s="283" t="s">
        <v>9122</v>
      </c>
      <c r="Q207" s="283" t="s">
        <v>9122</v>
      </c>
      <c r="R207" s="283" t="s">
        <v>9122</v>
      </c>
      <c r="S207" s="283" t="s">
        <v>9122</v>
      </c>
      <c r="T207" s="283" t="s">
        <v>9122</v>
      </c>
      <c r="U207" s="283" t="s">
        <v>9122</v>
      </c>
      <c r="V207" s="283" t="s">
        <v>9122</v>
      </c>
      <c r="W207" s="283" t="s">
        <v>9122</v>
      </c>
      <c r="X207" s="283" t="s">
        <v>9122</v>
      </c>
      <c r="Y207" s="283" t="s">
        <v>9122</v>
      </c>
      <c r="Z207" s="283" t="s">
        <v>9122</v>
      </c>
      <c r="AA207" s="283" t="s">
        <v>9122</v>
      </c>
      <c r="AB207" s="283" t="s">
        <v>9122</v>
      </c>
      <c r="AC207" s="283" t="s">
        <v>9122</v>
      </c>
      <c r="AD207" s="283" t="s">
        <v>9122</v>
      </c>
      <c r="AE207" s="283" t="s">
        <v>9122</v>
      </c>
      <c r="AF207" s="283" t="s">
        <v>9122</v>
      </c>
      <c r="AG207" s="283" t="s">
        <v>9122</v>
      </c>
      <c r="AH207" s="283" t="s">
        <v>9122</v>
      </c>
      <c r="AI207" s="283" t="s">
        <v>9122</v>
      </c>
      <c r="AJ207" s="283" t="s">
        <v>9122</v>
      </c>
      <c r="AK207" s="283" t="s">
        <v>9122</v>
      </c>
      <c r="AL207" s="283" t="s">
        <v>9122</v>
      </c>
      <c r="AM207" s="283" t="s">
        <v>9122</v>
      </c>
      <c r="AN207" s="283" t="s">
        <v>9122</v>
      </c>
      <c r="AO207" s="283" t="s">
        <v>9122</v>
      </c>
      <c r="AP207" s="283" t="s">
        <v>9122</v>
      </c>
      <c r="AQ207" s="283" t="s">
        <v>9122</v>
      </c>
      <c r="AR207" s="283" t="s">
        <v>9122</v>
      </c>
      <c r="AS207" s="283" t="s">
        <v>9122</v>
      </c>
      <c r="AT207" s="283" t="s">
        <v>9122</v>
      </c>
      <c r="AU207" s="283" t="s">
        <v>9122</v>
      </c>
      <c r="AV207" s="283" t="s">
        <v>9122</v>
      </c>
      <c r="AW207" s="283" t="s">
        <v>9122</v>
      </c>
      <c r="AX207" s="283" t="s">
        <v>9122</v>
      </c>
      <c r="AY207" s="283" t="s">
        <v>9122</v>
      </c>
      <c r="AZ207" s="283" t="s">
        <v>9122</v>
      </c>
      <c r="BA207" s="283" t="s">
        <v>9122</v>
      </c>
      <c r="BB207" s="283" t="s">
        <v>9122</v>
      </c>
      <c r="BC207" s="283" t="s">
        <v>9122</v>
      </c>
      <c r="BD207" s="283" t="str">
        <f>_xlfn.IFNA(VLOOKUP(C207,'INFORM Severity - hidden'!$C$5:$G$300,5,FALSE),"-")</f>
        <v>-</v>
      </c>
    </row>
    <row r="208" spans="1:56" x14ac:dyDescent="0.25">
      <c r="C208" t="s">
        <v>9204</v>
      </c>
      <c r="D208" s="283" t="str">
        <f t="shared" si="3"/>
        <v>-</v>
      </c>
      <c r="E208" s="283" t="s">
        <v>9122</v>
      </c>
      <c r="F208" s="283">
        <v>2.1</v>
      </c>
      <c r="G208" s="283">
        <v>2.1</v>
      </c>
      <c r="H208" s="283">
        <v>2.7</v>
      </c>
      <c r="I208" s="283">
        <v>2.7</v>
      </c>
      <c r="J208" s="283">
        <v>2.7</v>
      </c>
      <c r="K208" s="283">
        <v>2.8</v>
      </c>
      <c r="L208" s="283">
        <v>2.7</v>
      </c>
      <c r="M208" s="283">
        <v>2.7</v>
      </c>
      <c r="N208" s="283">
        <v>2.7</v>
      </c>
      <c r="O208" s="283">
        <v>2.7</v>
      </c>
      <c r="P208" s="283" t="s">
        <v>9122</v>
      </c>
      <c r="Q208" s="283" t="s">
        <v>9122</v>
      </c>
      <c r="R208" s="283" t="s">
        <v>9122</v>
      </c>
      <c r="S208" s="283" t="s">
        <v>9122</v>
      </c>
      <c r="T208" s="283" t="s">
        <v>9122</v>
      </c>
      <c r="U208" s="283" t="s">
        <v>9122</v>
      </c>
      <c r="V208" s="283" t="s">
        <v>9122</v>
      </c>
      <c r="W208" s="283" t="s">
        <v>9122</v>
      </c>
      <c r="X208" s="283" t="s">
        <v>9122</v>
      </c>
      <c r="Y208" s="283" t="s">
        <v>9122</v>
      </c>
      <c r="Z208" s="283" t="s">
        <v>9122</v>
      </c>
      <c r="AA208" s="283" t="s">
        <v>9122</v>
      </c>
      <c r="AB208" s="283" t="s">
        <v>9122</v>
      </c>
      <c r="AC208" s="283" t="s">
        <v>9122</v>
      </c>
      <c r="AD208" s="283" t="s">
        <v>9122</v>
      </c>
      <c r="AE208" s="283" t="s">
        <v>9122</v>
      </c>
      <c r="AF208" s="283" t="s">
        <v>9122</v>
      </c>
      <c r="AG208" s="283" t="s">
        <v>9122</v>
      </c>
      <c r="AH208" s="283" t="s">
        <v>9122</v>
      </c>
      <c r="AI208" s="283" t="s">
        <v>9122</v>
      </c>
      <c r="AJ208" s="283" t="s">
        <v>9122</v>
      </c>
      <c r="AK208" s="283" t="s">
        <v>9122</v>
      </c>
      <c r="AL208" s="283" t="s">
        <v>9122</v>
      </c>
      <c r="AM208" s="283" t="s">
        <v>9122</v>
      </c>
      <c r="AN208" s="283" t="s">
        <v>9122</v>
      </c>
      <c r="AO208" s="283" t="s">
        <v>9122</v>
      </c>
      <c r="AP208" s="283" t="s">
        <v>9122</v>
      </c>
      <c r="AQ208" s="283" t="s">
        <v>9122</v>
      </c>
      <c r="AR208" s="283" t="s">
        <v>9122</v>
      </c>
      <c r="AS208" s="283" t="s">
        <v>9122</v>
      </c>
      <c r="AT208" s="283" t="s">
        <v>9122</v>
      </c>
      <c r="AU208" s="283" t="s">
        <v>9122</v>
      </c>
      <c r="AV208" s="283" t="s">
        <v>9122</v>
      </c>
      <c r="AW208" s="283" t="s">
        <v>9122</v>
      </c>
      <c r="AX208" s="283" t="s">
        <v>9122</v>
      </c>
      <c r="AY208" s="283" t="s">
        <v>9122</v>
      </c>
      <c r="AZ208" s="283" t="s">
        <v>9122</v>
      </c>
      <c r="BA208" s="283" t="s">
        <v>9122</v>
      </c>
      <c r="BB208" s="283" t="s">
        <v>9122</v>
      </c>
      <c r="BC208" s="283" t="s">
        <v>9122</v>
      </c>
      <c r="BD208" s="283" t="str">
        <f>_xlfn.IFNA(VLOOKUP(C208,'INFORM Severity - hidden'!$C$5:$G$300,5,FALSE),"-")</f>
        <v>-</v>
      </c>
    </row>
    <row r="209" spans="1:56" x14ac:dyDescent="0.25">
      <c r="C209" t="s">
        <v>9205</v>
      </c>
      <c r="D209" s="283" t="str">
        <f t="shared" si="3"/>
        <v>-</v>
      </c>
      <c r="E209" s="283" t="s">
        <v>9122</v>
      </c>
      <c r="F209" s="283">
        <v>2.6</v>
      </c>
      <c r="G209" s="283">
        <v>2.6</v>
      </c>
      <c r="H209" s="283">
        <v>3.5</v>
      </c>
      <c r="I209" s="283">
        <v>3.5</v>
      </c>
      <c r="J209" s="283">
        <v>3.5</v>
      </c>
      <c r="K209" s="283">
        <v>3.5</v>
      </c>
      <c r="L209" s="283">
        <v>3.4</v>
      </c>
      <c r="M209" s="283">
        <v>3.4</v>
      </c>
      <c r="N209" s="283">
        <v>3.4</v>
      </c>
      <c r="O209" s="283">
        <v>3.4</v>
      </c>
      <c r="P209" s="283" t="s">
        <v>9122</v>
      </c>
      <c r="Q209" s="283" t="s">
        <v>9122</v>
      </c>
      <c r="R209" s="283" t="s">
        <v>9122</v>
      </c>
      <c r="S209" s="283" t="s">
        <v>9122</v>
      </c>
      <c r="T209" s="283" t="s">
        <v>9122</v>
      </c>
      <c r="U209" s="283" t="s">
        <v>9122</v>
      </c>
      <c r="V209" s="283" t="s">
        <v>9122</v>
      </c>
      <c r="W209" s="283" t="s">
        <v>9122</v>
      </c>
      <c r="X209" s="283" t="s">
        <v>9122</v>
      </c>
      <c r="Y209" s="283" t="s">
        <v>9122</v>
      </c>
      <c r="Z209" s="283" t="s">
        <v>9122</v>
      </c>
      <c r="AA209" s="283" t="s">
        <v>9122</v>
      </c>
      <c r="AB209" s="283" t="s">
        <v>9122</v>
      </c>
      <c r="AC209" s="283" t="s">
        <v>9122</v>
      </c>
      <c r="AD209" s="283" t="s">
        <v>9122</v>
      </c>
      <c r="AE209" s="283" t="s">
        <v>9122</v>
      </c>
      <c r="AF209" s="283" t="s">
        <v>9122</v>
      </c>
      <c r="AG209" s="283" t="s">
        <v>9122</v>
      </c>
      <c r="AH209" s="283" t="s">
        <v>9122</v>
      </c>
      <c r="AI209" s="283" t="s">
        <v>9122</v>
      </c>
      <c r="AJ209" s="283" t="s">
        <v>9122</v>
      </c>
      <c r="AK209" s="283" t="s">
        <v>9122</v>
      </c>
      <c r="AL209" s="283" t="s">
        <v>9122</v>
      </c>
      <c r="AM209" s="283" t="s">
        <v>9122</v>
      </c>
      <c r="AN209" s="283" t="s">
        <v>9122</v>
      </c>
      <c r="AO209" s="283" t="s">
        <v>9122</v>
      </c>
      <c r="AP209" s="283" t="s">
        <v>9122</v>
      </c>
      <c r="AQ209" s="283" t="s">
        <v>9122</v>
      </c>
      <c r="AR209" s="283" t="s">
        <v>9122</v>
      </c>
      <c r="AS209" s="283" t="s">
        <v>9122</v>
      </c>
      <c r="AT209" s="283" t="s">
        <v>9122</v>
      </c>
      <c r="AU209" s="283" t="s">
        <v>9122</v>
      </c>
      <c r="AV209" s="283" t="s">
        <v>9122</v>
      </c>
      <c r="AW209" s="283" t="s">
        <v>9122</v>
      </c>
      <c r="AX209" s="283" t="s">
        <v>9122</v>
      </c>
      <c r="AY209" s="283" t="s">
        <v>9122</v>
      </c>
      <c r="AZ209" s="283" t="s">
        <v>9122</v>
      </c>
      <c r="BA209" s="283" t="s">
        <v>9122</v>
      </c>
      <c r="BB209" s="283" t="s">
        <v>9122</v>
      </c>
      <c r="BC209" s="283" t="s">
        <v>9122</v>
      </c>
      <c r="BD209" s="283" t="str">
        <f>_xlfn.IFNA(VLOOKUP(C209,'INFORM Severity - hidden'!$C$5:$G$300,5,FALSE),"-")</f>
        <v>-</v>
      </c>
    </row>
    <row r="210" spans="1:56" x14ac:dyDescent="0.25">
      <c r="A210" t="s">
        <v>430</v>
      </c>
      <c r="B210" t="s">
        <v>933</v>
      </c>
      <c r="C210" t="s">
        <v>934</v>
      </c>
      <c r="D210" s="283" t="str">
        <f t="shared" si="3"/>
        <v>Stable</v>
      </c>
      <c r="E210" s="283" t="s">
        <v>9122</v>
      </c>
      <c r="F210" s="283" t="s">
        <v>9122</v>
      </c>
      <c r="G210" s="283" t="s">
        <v>9122</v>
      </c>
      <c r="H210" s="283" t="s">
        <v>9122</v>
      </c>
      <c r="I210" s="283" t="s">
        <v>9122</v>
      </c>
      <c r="J210" s="283" t="s">
        <v>9122</v>
      </c>
      <c r="K210" s="283" t="s">
        <v>9122</v>
      </c>
      <c r="L210" s="283" t="s">
        <v>9122</v>
      </c>
      <c r="M210" s="283" t="s">
        <v>9122</v>
      </c>
      <c r="N210" s="283" t="s">
        <v>9122</v>
      </c>
      <c r="O210" s="283" t="s">
        <v>9122</v>
      </c>
      <c r="P210" s="283" t="s">
        <v>9122</v>
      </c>
      <c r="Q210" s="283" t="s">
        <v>9122</v>
      </c>
      <c r="R210" s="283">
        <v>3.7</v>
      </c>
      <c r="S210" s="283">
        <v>3.8</v>
      </c>
      <c r="T210" s="283">
        <v>3.8</v>
      </c>
      <c r="U210" s="283">
        <v>3.8</v>
      </c>
      <c r="V210" s="283">
        <v>3.8</v>
      </c>
      <c r="W210" s="283">
        <v>3.8</v>
      </c>
      <c r="X210" s="283">
        <v>3.8</v>
      </c>
      <c r="Y210" s="283">
        <v>3.8</v>
      </c>
      <c r="Z210" s="283">
        <v>3.8</v>
      </c>
      <c r="AA210" s="283">
        <v>4.0999999999999996</v>
      </c>
      <c r="AB210" s="283">
        <v>4.0999999999999996</v>
      </c>
      <c r="AC210" s="283">
        <v>4</v>
      </c>
      <c r="AD210" s="283">
        <v>3.9</v>
      </c>
      <c r="AE210" s="283">
        <v>3.9</v>
      </c>
      <c r="AF210" s="283">
        <v>3.8</v>
      </c>
      <c r="AG210" s="283">
        <v>3.8</v>
      </c>
      <c r="AH210" s="283">
        <v>3.5</v>
      </c>
      <c r="AI210" s="283">
        <v>3.2</v>
      </c>
      <c r="AJ210" s="283">
        <v>3.2</v>
      </c>
      <c r="AK210" s="283">
        <v>3.2</v>
      </c>
      <c r="AL210" s="283">
        <v>3.2</v>
      </c>
      <c r="AM210" s="283">
        <v>3.2</v>
      </c>
      <c r="AN210" s="283">
        <v>3.2</v>
      </c>
      <c r="AO210" s="283">
        <v>3.2</v>
      </c>
      <c r="AP210" s="283">
        <v>3.2</v>
      </c>
      <c r="AQ210" s="283">
        <v>3.3</v>
      </c>
      <c r="AR210" s="283">
        <v>3.3</v>
      </c>
      <c r="AS210" s="283">
        <v>3.3</v>
      </c>
      <c r="AT210" s="283">
        <v>3.3</v>
      </c>
      <c r="AU210" s="283">
        <v>3.3</v>
      </c>
      <c r="AV210" s="283">
        <v>3.3</v>
      </c>
      <c r="AW210" s="283">
        <v>3.3</v>
      </c>
      <c r="AX210" s="283">
        <v>3.3</v>
      </c>
      <c r="AY210" s="283">
        <v>3.3</v>
      </c>
      <c r="AZ210" s="283">
        <v>3.3</v>
      </c>
      <c r="BA210" s="283">
        <v>3.3</v>
      </c>
      <c r="BB210" s="283">
        <v>3.3</v>
      </c>
      <c r="BC210" s="283">
        <v>3.3</v>
      </c>
      <c r="BD210" s="283">
        <f>_xlfn.IFNA(VLOOKUP(C210,'INFORM Severity - hidden'!$C$5:$G$300,5,FALSE),"-")</f>
        <v>3.3</v>
      </c>
    </row>
    <row r="211" spans="1:56" x14ac:dyDescent="0.25">
      <c r="C211" t="s">
        <v>9206</v>
      </c>
      <c r="D211" s="283" t="str">
        <f t="shared" si="3"/>
        <v>-</v>
      </c>
      <c r="E211" s="283" t="s">
        <v>9122</v>
      </c>
      <c r="F211" s="283" t="s">
        <v>9122</v>
      </c>
      <c r="G211" s="283" t="s">
        <v>9122</v>
      </c>
      <c r="H211" s="283" t="s">
        <v>9122</v>
      </c>
      <c r="I211" s="283" t="s">
        <v>9122</v>
      </c>
      <c r="J211" s="283" t="s">
        <v>9122</v>
      </c>
      <c r="K211" s="283" t="s">
        <v>9122</v>
      </c>
      <c r="L211" s="283" t="s">
        <v>9122</v>
      </c>
      <c r="M211" s="283" t="s">
        <v>9122</v>
      </c>
      <c r="N211" s="283" t="s">
        <v>9122</v>
      </c>
      <c r="O211" s="283" t="s">
        <v>9122</v>
      </c>
      <c r="P211" s="283" t="s">
        <v>9122</v>
      </c>
      <c r="Q211" s="283" t="s">
        <v>9122</v>
      </c>
      <c r="R211" s="283" t="s">
        <v>9122</v>
      </c>
      <c r="S211" s="283" t="s">
        <v>9122</v>
      </c>
      <c r="T211" s="283" t="s">
        <v>9122</v>
      </c>
      <c r="U211" s="283" t="s">
        <v>9122</v>
      </c>
      <c r="V211" s="283" t="s">
        <v>9122</v>
      </c>
      <c r="W211" s="283" t="s">
        <v>9122</v>
      </c>
      <c r="X211" s="283">
        <v>2.5</v>
      </c>
      <c r="Y211" s="283">
        <v>2.5</v>
      </c>
      <c r="Z211" s="283">
        <v>2.6</v>
      </c>
      <c r="AA211" s="283">
        <v>2.6</v>
      </c>
      <c r="AB211" s="283">
        <v>2.6</v>
      </c>
      <c r="AC211" s="283">
        <v>2.6</v>
      </c>
      <c r="AD211" s="283">
        <v>2.6</v>
      </c>
      <c r="AE211" s="283">
        <v>2.6</v>
      </c>
      <c r="AF211" s="283">
        <v>2.5</v>
      </c>
      <c r="AG211" s="283">
        <v>2.5</v>
      </c>
      <c r="AH211" s="283">
        <v>2.5</v>
      </c>
      <c r="AI211" s="283">
        <v>2.5</v>
      </c>
      <c r="AJ211" s="283">
        <v>2.5</v>
      </c>
      <c r="AK211" s="283">
        <v>2.2999999999999998</v>
      </c>
      <c r="AL211" s="283">
        <v>2.4</v>
      </c>
      <c r="AM211" s="283">
        <v>2.6</v>
      </c>
      <c r="AN211" s="283">
        <v>2.6</v>
      </c>
      <c r="AO211" s="283" t="s">
        <v>9122</v>
      </c>
      <c r="AP211" s="283" t="s">
        <v>9122</v>
      </c>
      <c r="AQ211" s="283" t="s">
        <v>9122</v>
      </c>
      <c r="AR211" s="283" t="s">
        <v>9122</v>
      </c>
      <c r="AS211" s="283" t="s">
        <v>9122</v>
      </c>
      <c r="AT211" s="283" t="s">
        <v>9122</v>
      </c>
      <c r="AU211" s="283" t="s">
        <v>9122</v>
      </c>
      <c r="AV211" s="283">
        <v>2.9</v>
      </c>
      <c r="AW211" s="283">
        <v>2.9</v>
      </c>
      <c r="AX211" s="283">
        <v>2.8</v>
      </c>
      <c r="AY211" s="283">
        <v>2.8</v>
      </c>
      <c r="AZ211" s="283">
        <v>2.8</v>
      </c>
      <c r="BA211" s="283">
        <v>2.8</v>
      </c>
      <c r="BB211" s="283">
        <v>2.8</v>
      </c>
      <c r="BC211" s="283">
        <v>2.8</v>
      </c>
      <c r="BD211" s="283" t="str">
        <f>_xlfn.IFNA(VLOOKUP(C211,'INFORM Severity - hidden'!$C$5:$G$300,5,FALSE),"-")</f>
        <v>-</v>
      </c>
    </row>
    <row r="212" spans="1:56" x14ac:dyDescent="0.25">
      <c r="C212" t="s">
        <v>9207</v>
      </c>
      <c r="D212" s="283" t="str">
        <f t="shared" si="3"/>
        <v>-</v>
      </c>
      <c r="E212" s="283" t="s">
        <v>9122</v>
      </c>
      <c r="F212" s="283" t="s">
        <v>9122</v>
      </c>
      <c r="G212" s="283" t="s">
        <v>9122</v>
      </c>
      <c r="H212" s="283" t="s">
        <v>9122</v>
      </c>
      <c r="I212" s="283" t="s">
        <v>9122</v>
      </c>
      <c r="J212" s="283" t="s">
        <v>9122</v>
      </c>
      <c r="K212" s="283" t="s">
        <v>9122</v>
      </c>
      <c r="L212" s="283" t="s">
        <v>9122</v>
      </c>
      <c r="M212" s="283" t="s">
        <v>9122</v>
      </c>
      <c r="N212" s="283" t="s">
        <v>9122</v>
      </c>
      <c r="O212" s="283" t="s">
        <v>9122</v>
      </c>
      <c r="P212" s="283" t="s">
        <v>9122</v>
      </c>
      <c r="Q212" s="283" t="s">
        <v>9122</v>
      </c>
      <c r="R212" s="283" t="s">
        <v>9122</v>
      </c>
      <c r="S212" s="283" t="s">
        <v>9122</v>
      </c>
      <c r="T212" s="283" t="s">
        <v>9122</v>
      </c>
      <c r="U212" s="283" t="s">
        <v>9122</v>
      </c>
      <c r="V212" s="283" t="s">
        <v>9122</v>
      </c>
      <c r="W212" s="283" t="s">
        <v>9122</v>
      </c>
      <c r="X212" s="283" t="s">
        <v>9122</v>
      </c>
      <c r="Y212" s="283" t="s">
        <v>9122</v>
      </c>
      <c r="Z212" s="283" t="s">
        <v>9122</v>
      </c>
      <c r="AA212" s="283" t="s">
        <v>9122</v>
      </c>
      <c r="AB212" s="283" t="s">
        <v>9122</v>
      </c>
      <c r="AC212" s="283">
        <v>2.9</v>
      </c>
      <c r="AD212" s="283">
        <v>2.1</v>
      </c>
      <c r="AE212" s="283">
        <v>2.1</v>
      </c>
      <c r="AF212" s="283">
        <v>2.4</v>
      </c>
      <c r="AG212" s="283">
        <v>2.4</v>
      </c>
      <c r="AH212" s="283">
        <v>2.5</v>
      </c>
      <c r="AI212" s="283">
        <v>2.5</v>
      </c>
      <c r="AJ212" s="283">
        <v>2.5</v>
      </c>
      <c r="AK212" s="283">
        <v>2.5</v>
      </c>
      <c r="AL212" s="283">
        <v>2.5</v>
      </c>
      <c r="AM212" s="283">
        <v>2.5</v>
      </c>
      <c r="AN212" s="283">
        <v>2.5</v>
      </c>
      <c r="AO212" s="283">
        <v>2.5</v>
      </c>
      <c r="AP212" s="283">
        <v>2.5</v>
      </c>
      <c r="AQ212" s="283">
        <v>2.5</v>
      </c>
      <c r="AR212" s="283">
        <v>2.5</v>
      </c>
      <c r="AS212" s="283">
        <v>2.5</v>
      </c>
      <c r="AT212" s="283" t="s">
        <v>9122</v>
      </c>
      <c r="AU212" s="283" t="s">
        <v>9122</v>
      </c>
      <c r="AV212" s="283" t="s">
        <v>9122</v>
      </c>
      <c r="AW212" s="283" t="s">
        <v>9122</v>
      </c>
      <c r="AX212" s="283" t="s">
        <v>9122</v>
      </c>
      <c r="AY212" s="283" t="s">
        <v>9122</v>
      </c>
      <c r="AZ212" s="283" t="s">
        <v>9122</v>
      </c>
      <c r="BA212" s="283" t="s">
        <v>9122</v>
      </c>
      <c r="BB212" s="283" t="s">
        <v>9122</v>
      </c>
      <c r="BC212" s="283" t="s">
        <v>9122</v>
      </c>
      <c r="BD212" s="283" t="str">
        <f>_xlfn.IFNA(VLOOKUP(C212,'INFORM Severity - hidden'!$C$5:$G$300,5,FALSE),"-")</f>
        <v>-</v>
      </c>
    </row>
    <row r="213" spans="1:56" x14ac:dyDescent="0.25">
      <c r="A213" t="s">
        <v>430</v>
      </c>
      <c r="B213" t="s">
        <v>1284</v>
      </c>
      <c r="C213" t="s">
        <v>1285</v>
      </c>
      <c r="D213" s="283" t="str">
        <f t="shared" si="3"/>
        <v>Stable</v>
      </c>
      <c r="E213" s="283" t="s">
        <v>9122</v>
      </c>
      <c r="F213" s="283" t="s">
        <v>9122</v>
      </c>
      <c r="G213" s="283" t="s">
        <v>9122</v>
      </c>
      <c r="H213" s="283" t="s">
        <v>9122</v>
      </c>
      <c r="I213" s="283" t="s">
        <v>9122</v>
      </c>
      <c r="J213" s="283" t="s">
        <v>9122</v>
      </c>
      <c r="K213" s="283" t="s">
        <v>9122</v>
      </c>
      <c r="L213" s="283" t="s">
        <v>9122</v>
      </c>
      <c r="M213" s="283" t="s">
        <v>9122</v>
      </c>
      <c r="N213" s="283" t="s">
        <v>9122</v>
      </c>
      <c r="O213" s="283" t="s">
        <v>9122</v>
      </c>
      <c r="P213" s="283" t="s">
        <v>9122</v>
      </c>
      <c r="Q213" s="283" t="s">
        <v>9122</v>
      </c>
      <c r="R213" s="283" t="s">
        <v>9122</v>
      </c>
      <c r="S213" s="283" t="s">
        <v>9122</v>
      </c>
      <c r="T213" s="283" t="s">
        <v>9122</v>
      </c>
      <c r="U213" s="283" t="s">
        <v>9122</v>
      </c>
      <c r="V213" s="283" t="s">
        <v>9122</v>
      </c>
      <c r="W213" s="283" t="s">
        <v>9122</v>
      </c>
      <c r="X213" s="283" t="s">
        <v>9122</v>
      </c>
      <c r="Y213" s="283" t="s">
        <v>9122</v>
      </c>
      <c r="Z213" s="283" t="s">
        <v>9122</v>
      </c>
      <c r="AA213" s="283" t="s">
        <v>9122</v>
      </c>
      <c r="AB213" s="283" t="s">
        <v>9122</v>
      </c>
      <c r="AC213" s="283" t="s">
        <v>9122</v>
      </c>
      <c r="AD213" s="283" t="s">
        <v>9122</v>
      </c>
      <c r="AE213" s="283" t="s">
        <v>9122</v>
      </c>
      <c r="AF213" s="283">
        <v>2.8</v>
      </c>
      <c r="AG213" s="283">
        <v>2.8</v>
      </c>
      <c r="AH213" s="283">
        <v>2.9</v>
      </c>
      <c r="AI213" s="283">
        <v>3.2</v>
      </c>
      <c r="AJ213" s="283">
        <v>3.2</v>
      </c>
      <c r="AK213" s="283">
        <v>3.2</v>
      </c>
      <c r="AL213" s="283">
        <v>3.2</v>
      </c>
      <c r="AM213" s="283">
        <v>3.1</v>
      </c>
      <c r="AN213" s="283">
        <v>3.4</v>
      </c>
      <c r="AO213" s="283">
        <v>3.5</v>
      </c>
      <c r="AP213" s="283">
        <v>3.5</v>
      </c>
      <c r="AQ213" s="283">
        <v>3.6</v>
      </c>
      <c r="AR213" s="283">
        <v>3.6</v>
      </c>
      <c r="AS213" s="283">
        <v>3.6</v>
      </c>
      <c r="AT213" s="283">
        <v>4.2</v>
      </c>
      <c r="AU213" s="283">
        <v>4.2</v>
      </c>
      <c r="AV213" s="283">
        <v>4.3</v>
      </c>
      <c r="AW213" s="283">
        <v>4.3</v>
      </c>
      <c r="AX213" s="283">
        <v>4.2</v>
      </c>
      <c r="AY213" s="283">
        <v>4</v>
      </c>
      <c r="AZ213" s="283">
        <v>4</v>
      </c>
      <c r="BA213" s="283">
        <v>4</v>
      </c>
      <c r="BB213" s="283">
        <v>4</v>
      </c>
      <c r="BC213" s="283">
        <v>4</v>
      </c>
      <c r="BD213" s="283">
        <f>_xlfn.IFNA(VLOOKUP(C213,'INFORM Severity - hidden'!$C$5:$G$300,5,FALSE),"-")</f>
        <v>4</v>
      </c>
    </row>
    <row r="214" spans="1:56" x14ac:dyDescent="0.25">
      <c r="A214" t="s">
        <v>29</v>
      </c>
      <c r="B214" t="s">
        <v>27</v>
      </c>
      <c r="C214" t="s">
        <v>28</v>
      </c>
      <c r="D214" s="283" t="str">
        <f t="shared" si="3"/>
        <v>Stable</v>
      </c>
      <c r="E214" s="283">
        <v>2.5</v>
      </c>
      <c r="F214" s="283">
        <v>2.5</v>
      </c>
      <c r="G214" s="283">
        <v>2.5</v>
      </c>
      <c r="H214" s="283">
        <v>2.5</v>
      </c>
      <c r="I214" s="283">
        <v>2.5</v>
      </c>
      <c r="J214" s="283">
        <v>2.5</v>
      </c>
      <c r="K214" s="283">
        <v>2.5</v>
      </c>
      <c r="L214" s="283">
        <v>2.5</v>
      </c>
      <c r="M214" s="283">
        <v>2.5</v>
      </c>
      <c r="N214" s="283">
        <v>2.6</v>
      </c>
      <c r="O214" s="283">
        <v>2.6</v>
      </c>
      <c r="P214" s="283">
        <v>2.6</v>
      </c>
      <c r="Q214" s="283">
        <v>2.6</v>
      </c>
      <c r="R214" s="283">
        <v>2.6</v>
      </c>
      <c r="S214" s="283">
        <v>2.6</v>
      </c>
      <c r="T214" s="283">
        <v>2.6</v>
      </c>
      <c r="U214" s="283">
        <v>2.5</v>
      </c>
      <c r="V214" s="283">
        <v>2.7</v>
      </c>
      <c r="W214" s="283">
        <v>2.5</v>
      </c>
      <c r="X214" s="283">
        <v>2.5</v>
      </c>
      <c r="Y214" s="283">
        <v>2.4</v>
      </c>
      <c r="Z214" s="283">
        <v>2.4</v>
      </c>
      <c r="AA214" s="283">
        <v>2.4</v>
      </c>
      <c r="AB214" s="283">
        <v>2.4</v>
      </c>
      <c r="AC214" s="283">
        <v>2.4</v>
      </c>
      <c r="AD214" s="283">
        <v>2.4</v>
      </c>
      <c r="AE214" s="283">
        <v>2.4</v>
      </c>
      <c r="AF214" s="283">
        <v>2.4</v>
      </c>
      <c r="AG214" s="283">
        <v>2.4</v>
      </c>
      <c r="AH214" s="283">
        <v>2.4</v>
      </c>
      <c r="AI214" s="283">
        <v>2.4</v>
      </c>
      <c r="AJ214" s="283">
        <v>2.4</v>
      </c>
      <c r="AK214" s="283">
        <v>2.4</v>
      </c>
      <c r="AL214" s="283">
        <v>2.4</v>
      </c>
      <c r="AM214" s="283">
        <v>2.4</v>
      </c>
      <c r="AN214" s="283">
        <v>2.4</v>
      </c>
      <c r="AO214" s="283">
        <v>2.4</v>
      </c>
      <c r="AP214" s="283">
        <v>2.4</v>
      </c>
      <c r="AQ214" s="283">
        <v>2.4</v>
      </c>
      <c r="AR214" s="283">
        <v>2.4</v>
      </c>
      <c r="AS214" s="283">
        <v>2.4</v>
      </c>
      <c r="AT214" s="283">
        <v>2.4</v>
      </c>
      <c r="AU214" s="283">
        <v>2.4</v>
      </c>
      <c r="AV214" s="283">
        <v>2.4</v>
      </c>
      <c r="AW214" s="283">
        <v>2.4</v>
      </c>
      <c r="AX214" s="283">
        <v>2.4</v>
      </c>
      <c r="AY214" s="283">
        <v>2.2999999999999998</v>
      </c>
      <c r="AZ214" s="283">
        <v>2.4</v>
      </c>
      <c r="BA214" s="283">
        <v>2.4</v>
      </c>
      <c r="BB214" s="283">
        <v>2.4</v>
      </c>
      <c r="BC214" s="283">
        <v>2.4</v>
      </c>
      <c r="BD214" s="283">
        <f>_xlfn.IFNA(VLOOKUP(C214,'INFORM Severity - hidden'!$C$5:$G$300,5,FALSE),"-")</f>
        <v>2.2999999999999998</v>
      </c>
    </row>
    <row r="215" spans="1:56" x14ac:dyDescent="0.25">
      <c r="A215" t="s">
        <v>3080</v>
      </c>
      <c r="B215" t="s">
        <v>3078</v>
      </c>
      <c r="C215" t="s">
        <v>3079</v>
      </c>
      <c r="D215" s="283" t="str">
        <f t="shared" si="3"/>
        <v>Decreasing</v>
      </c>
      <c r="E215" s="283" t="s">
        <v>9122</v>
      </c>
      <c r="F215" s="283">
        <v>2.8</v>
      </c>
      <c r="G215" s="283">
        <v>2.8</v>
      </c>
      <c r="H215" s="283">
        <v>3</v>
      </c>
      <c r="I215" s="283">
        <v>3</v>
      </c>
      <c r="J215" s="283">
        <v>3</v>
      </c>
      <c r="K215" s="283">
        <v>3</v>
      </c>
      <c r="L215" s="283">
        <v>3</v>
      </c>
      <c r="M215" s="283">
        <v>2.6</v>
      </c>
      <c r="N215" s="283">
        <v>2.6</v>
      </c>
      <c r="O215" s="283">
        <v>2.7</v>
      </c>
      <c r="P215" s="283">
        <v>2.7</v>
      </c>
      <c r="Q215" s="283">
        <v>2.7</v>
      </c>
      <c r="R215" s="283">
        <v>2.7</v>
      </c>
      <c r="S215" s="283">
        <v>2.7</v>
      </c>
      <c r="T215" s="283">
        <v>2.7</v>
      </c>
      <c r="U215" s="283">
        <v>2.7</v>
      </c>
      <c r="V215" s="283">
        <v>2.7</v>
      </c>
      <c r="W215" s="283">
        <v>2.7</v>
      </c>
      <c r="X215" s="283">
        <v>2.7</v>
      </c>
      <c r="Y215" s="283">
        <v>2.7</v>
      </c>
      <c r="Z215" s="283">
        <v>3</v>
      </c>
      <c r="AA215" s="283">
        <v>3</v>
      </c>
      <c r="AB215" s="283">
        <v>3</v>
      </c>
      <c r="AC215" s="283">
        <v>3</v>
      </c>
      <c r="AD215" s="283">
        <v>3</v>
      </c>
      <c r="AE215" s="283">
        <v>3</v>
      </c>
      <c r="AF215" s="283">
        <v>3</v>
      </c>
      <c r="AG215" s="283">
        <v>3</v>
      </c>
      <c r="AH215" s="283">
        <v>3</v>
      </c>
      <c r="AI215" s="283">
        <v>3</v>
      </c>
      <c r="AJ215" s="283">
        <v>3</v>
      </c>
      <c r="AK215" s="283">
        <v>3</v>
      </c>
      <c r="AL215" s="283">
        <v>3</v>
      </c>
      <c r="AM215" s="283">
        <v>3.1</v>
      </c>
      <c r="AN215" s="283">
        <v>3.1</v>
      </c>
      <c r="AO215" s="283">
        <v>3.1</v>
      </c>
      <c r="AP215" s="283">
        <v>3.1</v>
      </c>
      <c r="AQ215" s="283">
        <v>3.1</v>
      </c>
      <c r="AR215" s="283">
        <v>3.1</v>
      </c>
      <c r="AS215" s="283">
        <v>3.2</v>
      </c>
      <c r="AT215" s="283">
        <v>3.2</v>
      </c>
      <c r="AU215" s="283">
        <v>3.2</v>
      </c>
      <c r="AV215" s="283">
        <v>3.2</v>
      </c>
      <c r="AW215" s="283">
        <v>3.2</v>
      </c>
      <c r="AX215" s="283">
        <v>3.2</v>
      </c>
      <c r="AY215" s="283">
        <v>3.2</v>
      </c>
      <c r="AZ215" s="283">
        <v>3.2</v>
      </c>
      <c r="BA215" s="283">
        <v>3.1</v>
      </c>
      <c r="BB215" s="283">
        <v>3.1</v>
      </c>
      <c r="BC215" s="283">
        <v>3.1</v>
      </c>
      <c r="BD215" s="283">
        <f>_xlfn.IFNA(VLOOKUP(C215,'INFORM Severity - hidden'!$C$5:$G$300,5,FALSE),"-")</f>
        <v>3.1</v>
      </c>
    </row>
    <row r="216" spans="1:56" x14ac:dyDescent="0.25">
      <c r="A216" t="s">
        <v>95</v>
      </c>
      <c r="B216" t="s">
        <v>93</v>
      </c>
      <c r="C216" t="s">
        <v>94</v>
      </c>
      <c r="D216" s="283" t="str">
        <f t="shared" si="3"/>
        <v>Increasing</v>
      </c>
      <c r="E216" s="283">
        <v>3.6</v>
      </c>
      <c r="F216" s="283">
        <v>3.6</v>
      </c>
      <c r="G216" s="283">
        <v>3.6</v>
      </c>
      <c r="H216" s="283">
        <v>4.0999999999999996</v>
      </c>
      <c r="I216" s="283">
        <v>4.3</v>
      </c>
      <c r="J216" s="283">
        <v>4.3</v>
      </c>
      <c r="K216" s="283">
        <v>4.3</v>
      </c>
      <c r="L216" s="283">
        <v>4.3</v>
      </c>
      <c r="M216" s="283">
        <v>4.3</v>
      </c>
      <c r="N216" s="283">
        <v>4.2</v>
      </c>
      <c r="O216" s="283">
        <v>4.2</v>
      </c>
      <c r="P216" s="283">
        <v>4.2</v>
      </c>
      <c r="Q216" s="283">
        <v>4.2</v>
      </c>
      <c r="R216" s="283">
        <v>4.7</v>
      </c>
      <c r="S216" s="283">
        <v>4.7</v>
      </c>
      <c r="T216" s="283">
        <v>4.7</v>
      </c>
      <c r="U216" s="283">
        <v>4.7</v>
      </c>
      <c r="V216" s="283">
        <v>4.7</v>
      </c>
      <c r="W216" s="283">
        <v>4.7</v>
      </c>
      <c r="X216" s="283">
        <v>4.7</v>
      </c>
      <c r="Y216" s="283">
        <v>4.5999999999999996</v>
      </c>
      <c r="Z216" s="283">
        <v>4.5999999999999996</v>
      </c>
      <c r="AA216" s="283">
        <v>4</v>
      </c>
      <c r="AB216" s="283">
        <v>4</v>
      </c>
      <c r="AC216" s="283">
        <v>4</v>
      </c>
      <c r="AD216" s="283">
        <v>4</v>
      </c>
      <c r="AE216" s="283">
        <v>4.4000000000000004</v>
      </c>
      <c r="AF216" s="283">
        <v>4.4000000000000004</v>
      </c>
      <c r="AG216" s="283">
        <v>4.4000000000000004</v>
      </c>
      <c r="AH216" s="283">
        <v>4.5</v>
      </c>
      <c r="AI216" s="283">
        <v>4.5</v>
      </c>
      <c r="AJ216" s="283">
        <v>4.5</v>
      </c>
      <c r="AK216" s="283">
        <v>4.5</v>
      </c>
      <c r="AL216" s="283">
        <v>4.4000000000000004</v>
      </c>
      <c r="AM216" s="283">
        <v>4.2</v>
      </c>
      <c r="AN216" s="283">
        <v>4.2</v>
      </c>
      <c r="AO216" s="283">
        <v>4.2</v>
      </c>
      <c r="AP216" s="283">
        <v>4.2</v>
      </c>
      <c r="AQ216" s="283">
        <v>4.2</v>
      </c>
      <c r="AR216" s="283">
        <v>4.2</v>
      </c>
      <c r="AS216" s="283">
        <v>4.4000000000000004</v>
      </c>
      <c r="AT216" s="283">
        <v>4.4000000000000004</v>
      </c>
      <c r="AU216" s="283">
        <v>4.4000000000000004</v>
      </c>
      <c r="AV216" s="283">
        <v>4.4000000000000004</v>
      </c>
      <c r="AW216" s="283">
        <v>4.4000000000000004</v>
      </c>
      <c r="AX216" s="283">
        <v>4.4000000000000004</v>
      </c>
      <c r="AY216" s="283">
        <v>4.4000000000000004</v>
      </c>
      <c r="AZ216" s="283">
        <v>4.4000000000000004</v>
      </c>
      <c r="BA216" s="283">
        <v>4.4000000000000004</v>
      </c>
      <c r="BB216" s="283">
        <v>4.7</v>
      </c>
      <c r="BC216" s="283">
        <v>4.7</v>
      </c>
      <c r="BD216" s="283">
        <f>_xlfn.IFNA(VLOOKUP(C216,'INFORM Severity - hidden'!$C$5:$G$300,5,FALSE),"-")</f>
        <v>4.7</v>
      </c>
    </row>
    <row r="217" spans="1:56" x14ac:dyDescent="0.25">
      <c r="A217" t="s">
        <v>95</v>
      </c>
      <c r="B217" t="s">
        <v>662</v>
      </c>
      <c r="C217" t="s">
        <v>663</v>
      </c>
      <c r="D217" s="283" t="str">
        <f t="shared" si="3"/>
        <v>Decreasing</v>
      </c>
      <c r="E217" s="283" t="s">
        <v>9122</v>
      </c>
      <c r="F217" s="283" t="s">
        <v>9122</v>
      </c>
      <c r="G217" s="283" t="s">
        <v>9122</v>
      </c>
      <c r="H217" s="283">
        <v>2.1</v>
      </c>
      <c r="I217" s="283">
        <v>2.1</v>
      </c>
      <c r="J217" s="283">
        <v>2.1</v>
      </c>
      <c r="K217" s="283">
        <v>2.1</v>
      </c>
      <c r="L217" s="283">
        <v>2.1</v>
      </c>
      <c r="M217" s="283">
        <v>2.1</v>
      </c>
      <c r="N217" s="283">
        <v>2</v>
      </c>
      <c r="O217" s="283">
        <v>2</v>
      </c>
      <c r="P217" s="283">
        <v>2</v>
      </c>
      <c r="Q217" s="283">
        <v>2</v>
      </c>
      <c r="R217" s="283">
        <v>2</v>
      </c>
      <c r="S217" s="283">
        <v>2</v>
      </c>
      <c r="T217" s="283">
        <v>2</v>
      </c>
      <c r="U217" s="283">
        <v>2</v>
      </c>
      <c r="V217" s="283">
        <v>2</v>
      </c>
      <c r="W217" s="283">
        <v>2</v>
      </c>
      <c r="X217" s="283">
        <v>2</v>
      </c>
      <c r="Y217" s="283">
        <v>1.9</v>
      </c>
      <c r="Z217" s="283">
        <v>1.9</v>
      </c>
      <c r="AA217" s="283">
        <v>1.9</v>
      </c>
      <c r="AB217" s="283">
        <v>1.9</v>
      </c>
      <c r="AC217" s="283">
        <v>1.9</v>
      </c>
      <c r="AD217" s="283">
        <v>1.9</v>
      </c>
      <c r="AE217" s="283">
        <v>1.9</v>
      </c>
      <c r="AF217" s="283">
        <v>1.9</v>
      </c>
      <c r="AG217" s="283">
        <v>1.8</v>
      </c>
      <c r="AH217" s="283">
        <v>1.9</v>
      </c>
      <c r="AI217" s="283">
        <v>1.9</v>
      </c>
      <c r="AJ217" s="283">
        <v>1.9</v>
      </c>
      <c r="AK217" s="283">
        <v>1.9</v>
      </c>
      <c r="AL217" s="283">
        <v>1.8</v>
      </c>
      <c r="AM217" s="283">
        <v>1.8</v>
      </c>
      <c r="AN217" s="283">
        <v>1.8</v>
      </c>
      <c r="AO217" s="283">
        <v>1.7</v>
      </c>
      <c r="AP217" s="283">
        <v>1.7</v>
      </c>
      <c r="AQ217" s="283">
        <v>1.7</v>
      </c>
      <c r="AR217" s="283">
        <v>1.7</v>
      </c>
      <c r="AS217" s="283">
        <v>1.7</v>
      </c>
      <c r="AT217" s="283">
        <v>1.7</v>
      </c>
      <c r="AU217" s="283">
        <v>1.7</v>
      </c>
      <c r="AV217" s="283">
        <v>1.8</v>
      </c>
      <c r="AW217" s="283">
        <v>1.8</v>
      </c>
      <c r="AX217" s="283">
        <v>1.9</v>
      </c>
      <c r="AY217" s="283">
        <v>1.9</v>
      </c>
      <c r="AZ217" s="283">
        <v>1.9</v>
      </c>
      <c r="BA217" s="283">
        <v>1.9</v>
      </c>
      <c r="BB217" s="283">
        <v>1.9</v>
      </c>
      <c r="BC217" s="283">
        <v>1.8</v>
      </c>
      <c r="BD217" s="283">
        <f>_xlfn.IFNA(VLOOKUP(C217,'INFORM Severity - hidden'!$C$5:$G$300,5,FALSE),"-")</f>
        <v>1.8</v>
      </c>
    </row>
    <row r="218" spans="1:56" x14ac:dyDescent="0.25">
      <c r="C218" t="s">
        <v>9208</v>
      </c>
      <c r="D218" s="283" t="str">
        <f t="shared" si="3"/>
        <v>-</v>
      </c>
      <c r="E218" s="283" t="s">
        <v>9122</v>
      </c>
      <c r="F218" s="283" t="s">
        <v>9122</v>
      </c>
      <c r="G218" s="283" t="s">
        <v>9122</v>
      </c>
      <c r="H218" s="283" t="s">
        <v>9122</v>
      </c>
      <c r="I218" s="283" t="s">
        <v>9122</v>
      </c>
      <c r="J218" s="283" t="s">
        <v>9122</v>
      </c>
      <c r="K218" s="283" t="s">
        <v>9122</v>
      </c>
      <c r="L218" s="283" t="s">
        <v>9122</v>
      </c>
      <c r="M218" s="283" t="s">
        <v>9122</v>
      </c>
      <c r="N218" s="283" t="s">
        <v>9122</v>
      </c>
      <c r="O218" s="283" t="s">
        <v>9122</v>
      </c>
      <c r="P218" s="283" t="s">
        <v>9122</v>
      </c>
      <c r="Q218" s="283" t="s">
        <v>9122</v>
      </c>
      <c r="R218" s="283" t="s">
        <v>9122</v>
      </c>
      <c r="S218" s="283" t="s">
        <v>9122</v>
      </c>
      <c r="T218" s="283">
        <v>2.4</v>
      </c>
      <c r="U218" s="283">
        <v>2.4</v>
      </c>
      <c r="V218" s="283">
        <v>2.4</v>
      </c>
      <c r="W218" s="283">
        <v>3.3</v>
      </c>
      <c r="X218" s="283">
        <v>3.3</v>
      </c>
      <c r="Y218" s="283">
        <v>3.2</v>
      </c>
      <c r="Z218" s="283">
        <v>3.2</v>
      </c>
      <c r="AA218" s="283">
        <v>3.2</v>
      </c>
      <c r="AB218" s="283">
        <v>3.2</v>
      </c>
      <c r="AC218" s="283">
        <v>3.2</v>
      </c>
      <c r="AD218" s="283">
        <v>3.2</v>
      </c>
      <c r="AE218" s="283">
        <v>3.2</v>
      </c>
      <c r="AF218" s="283">
        <v>3.2</v>
      </c>
      <c r="AG218" s="283">
        <v>2.8</v>
      </c>
      <c r="AH218" s="283">
        <v>3</v>
      </c>
      <c r="AI218" s="283">
        <v>2.9</v>
      </c>
      <c r="AJ218" s="283">
        <v>2.9</v>
      </c>
      <c r="AK218" s="283" t="s">
        <v>9122</v>
      </c>
      <c r="AL218" s="283" t="s">
        <v>9122</v>
      </c>
      <c r="AM218" s="283" t="s">
        <v>9122</v>
      </c>
      <c r="AN218" s="283" t="s">
        <v>9122</v>
      </c>
      <c r="AO218" s="283" t="s">
        <v>9122</v>
      </c>
      <c r="AP218" s="283" t="s">
        <v>9122</v>
      </c>
      <c r="AQ218" s="283" t="s">
        <v>9122</v>
      </c>
      <c r="AR218" s="283" t="s">
        <v>9122</v>
      </c>
      <c r="AS218" s="283" t="s">
        <v>9122</v>
      </c>
      <c r="AT218" s="283" t="s">
        <v>9122</v>
      </c>
      <c r="AU218" s="283" t="s">
        <v>9122</v>
      </c>
      <c r="AV218" s="283" t="s">
        <v>9122</v>
      </c>
      <c r="AW218" s="283" t="s">
        <v>9122</v>
      </c>
      <c r="AX218" s="283" t="s">
        <v>9122</v>
      </c>
      <c r="AY218" s="283" t="s">
        <v>9122</v>
      </c>
      <c r="AZ218" s="283" t="s">
        <v>9122</v>
      </c>
      <c r="BA218" s="283" t="s">
        <v>9122</v>
      </c>
      <c r="BB218" s="283" t="s">
        <v>9122</v>
      </c>
      <c r="BC218" s="283" t="s">
        <v>9122</v>
      </c>
      <c r="BD218" s="283" t="str">
        <f>_xlfn.IFNA(VLOOKUP(C218,'INFORM Severity - hidden'!$C$5:$G$300,5,FALSE),"-")</f>
        <v>-</v>
      </c>
    </row>
    <row r="219" spans="1:56" x14ac:dyDescent="0.25">
      <c r="A219" t="s">
        <v>334</v>
      </c>
      <c r="B219" t="s">
        <v>332</v>
      </c>
      <c r="C219" t="s">
        <v>333</v>
      </c>
      <c r="D219" s="283" t="str">
        <f t="shared" si="3"/>
        <v>Stable</v>
      </c>
      <c r="E219" s="283" t="s">
        <v>9122</v>
      </c>
      <c r="F219" s="283">
        <v>4.3</v>
      </c>
      <c r="G219" s="283">
        <v>4.3</v>
      </c>
      <c r="H219" s="283">
        <v>4.3</v>
      </c>
      <c r="I219" s="283">
        <v>4.3</v>
      </c>
      <c r="J219" s="283">
        <v>4.3</v>
      </c>
      <c r="K219" s="283">
        <v>4.3</v>
      </c>
      <c r="L219" s="283">
        <v>4.3</v>
      </c>
      <c r="M219" s="283">
        <v>4.3</v>
      </c>
      <c r="N219" s="283">
        <v>4.3</v>
      </c>
      <c r="O219" s="283">
        <v>4.3</v>
      </c>
      <c r="P219" s="283">
        <v>4.3</v>
      </c>
      <c r="Q219" s="283">
        <v>4.3</v>
      </c>
      <c r="R219" s="283">
        <v>4.3</v>
      </c>
      <c r="S219" s="283">
        <v>4.3</v>
      </c>
      <c r="T219" s="283">
        <v>4.3</v>
      </c>
      <c r="U219" s="283">
        <v>4.3</v>
      </c>
      <c r="V219" s="283">
        <v>4.3</v>
      </c>
      <c r="W219" s="283">
        <v>4.4000000000000004</v>
      </c>
      <c r="X219" s="283">
        <v>4.4000000000000004</v>
      </c>
      <c r="Y219" s="283">
        <v>4.4000000000000004</v>
      </c>
      <c r="Z219" s="283">
        <v>4.4000000000000004</v>
      </c>
      <c r="AA219" s="283">
        <v>4.2</v>
      </c>
      <c r="AB219" s="283">
        <v>4.3</v>
      </c>
      <c r="AC219" s="283">
        <v>4.3</v>
      </c>
      <c r="AD219" s="283">
        <v>4.3</v>
      </c>
      <c r="AE219" s="283">
        <v>4.3</v>
      </c>
      <c r="AF219" s="283">
        <v>4.4000000000000004</v>
      </c>
      <c r="AG219" s="283">
        <v>4.4000000000000004</v>
      </c>
      <c r="AH219" s="283">
        <v>4.4000000000000004</v>
      </c>
      <c r="AI219" s="283">
        <v>4.4000000000000004</v>
      </c>
      <c r="AJ219" s="283">
        <v>4.4000000000000004</v>
      </c>
      <c r="AK219" s="283">
        <v>4.4000000000000004</v>
      </c>
      <c r="AL219" s="283">
        <v>4.4000000000000004</v>
      </c>
      <c r="AM219" s="283">
        <v>4.4000000000000004</v>
      </c>
      <c r="AN219" s="283">
        <v>4.4000000000000004</v>
      </c>
      <c r="AO219" s="283">
        <v>4.4000000000000004</v>
      </c>
      <c r="AP219" s="283">
        <v>4.4000000000000004</v>
      </c>
      <c r="AQ219" s="283">
        <v>4.5999999999999996</v>
      </c>
      <c r="AR219" s="283">
        <v>4.5999999999999996</v>
      </c>
      <c r="AS219" s="283">
        <v>4.5999999999999996</v>
      </c>
      <c r="AT219" s="283">
        <v>4.5999999999999996</v>
      </c>
      <c r="AU219" s="283">
        <v>4.5999999999999996</v>
      </c>
      <c r="AV219" s="283">
        <v>4.5999999999999996</v>
      </c>
      <c r="AW219" s="283">
        <v>4.4000000000000004</v>
      </c>
      <c r="AX219" s="283">
        <v>4.4000000000000004</v>
      </c>
      <c r="AY219" s="283">
        <v>4.4000000000000004</v>
      </c>
      <c r="AZ219" s="283">
        <v>4.4000000000000004</v>
      </c>
      <c r="BA219" s="283">
        <v>4.4000000000000004</v>
      </c>
      <c r="BB219" s="283">
        <v>4.4000000000000004</v>
      </c>
      <c r="BC219" s="283">
        <v>4.4000000000000004</v>
      </c>
      <c r="BD219" s="283">
        <f>_xlfn.IFNA(VLOOKUP(C219,'INFORM Severity - hidden'!$C$5:$G$300,5,FALSE),"-")</f>
        <v>4.4000000000000004</v>
      </c>
    </row>
    <row r="220" spans="1:56" x14ac:dyDescent="0.25">
      <c r="C220" t="s">
        <v>9209</v>
      </c>
      <c r="D220" s="283" t="str">
        <f t="shared" si="3"/>
        <v>-</v>
      </c>
      <c r="E220" s="283" t="s">
        <v>9122</v>
      </c>
      <c r="F220" s="283" t="s">
        <v>9122</v>
      </c>
      <c r="G220" s="283" t="s">
        <v>9122</v>
      </c>
      <c r="H220" s="283" t="s">
        <v>9122</v>
      </c>
      <c r="I220" s="283" t="s">
        <v>9122</v>
      </c>
      <c r="J220" s="283" t="s">
        <v>9122</v>
      </c>
      <c r="K220" s="283" t="s">
        <v>9122</v>
      </c>
      <c r="L220" s="283" t="s">
        <v>9122</v>
      </c>
      <c r="M220" s="283" t="s">
        <v>9122</v>
      </c>
      <c r="N220" s="283" t="s">
        <v>9122</v>
      </c>
      <c r="O220" s="283">
        <v>3.1</v>
      </c>
      <c r="P220" s="283">
        <v>3.1</v>
      </c>
      <c r="Q220" s="283">
        <v>3.1</v>
      </c>
      <c r="R220" s="283">
        <v>3.1</v>
      </c>
      <c r="S220" s="283" t="s">
        <v>9122</v>
      </c>
      <c r="T220" s="283" t="s">
        <v>9122</v>
      </c>
      <c r="U220" s="283" t="s">
        <v>9122</v>
      </c>
      <c r="V220" s="283" t="s">
        <v>9122</v>
      </c>
      <c r="W220" s="283" t="s">
        <v>9122</v>
      </c>
      <c r="X220" s="283" t="s">
        <v>9122</v>
      </c>
      <c r="Y220" s="283" t="s">
        <v>9122</v>
      </c>
      <c r="Z220" s="283" t="s">
        <v>9122</v>
      </c>
      <c r="AA220" s="283" t="s">
        <v>9122</v>
      </c>
      <c r="AB220" s="283" t="s">
        <v>9122</v>
      </c>
      <c r="AC220" s="283" t="s">
        <v>9122</v>
      </c>
      <c r="AD220" s="283" t="s">
        <v>9122</v>
      </c>
      <c r="AE220" s="283" t="s">
        <v>9122</v>
      </c>
      <c r="AF220" s="283" t="s">
        <v>9122</v>
      </c>
      <c r="AG220" s="283" t="s">
        <v>9122</v>
      </c>
      <c r="AH220" s="283" t="s">
        <v>9122</v>
      </c>
      <c r="AI220" s="283" t="s">
        <v>9122</v>
      </c>
      <c r="AJ220" s="283" t="s">
        <v>9122</v>
      </c>
      <c r="AK220" s="283" t="s">
        <v>9122</v>
      </c>
      <c r="AL220" s="283" t="s">
        <v>9122</v>
      </c>
      <c r="AM220" s="283" t="s">
        <v>9122</v>
      </c>
      <c r="AN220" s="283" t="s">
        <v>9122</v>
      </c>
      <c r="AO220" s="283" t="s">
        <v>9122</v>
      </c>
      <c r="AP220" s="283" t="s">
        <v>9122</v>
      </c>
      <c r="AQ220" s="283" t="s">
        <v>9122</v>
      </c>
      <c r="AR220" s="283" t="s">
        <v>9122</v>
      </c>
      <c r="AS220" s="283" t="s">
        <v>9122</v>
      </c>
      <c r="AT220" s="283" t="s">
        <v>9122</v>
      </c>
      <c r="AU220" s="283" t="s">
        <v>9122</v>
      </c>
      <c r="AV220" s="283" t="s">
        <v>9122</v>
      </c>
      <c r="AW220" s="283" t="s">
        <v>9122</v>
      </c>
      <c r="AX220" s="283" t="s">
        <v>9122</v>
      </c>
      <c r="AY220" s="283" t="s">
        <v>9122</v>
      </c>
      <c r="AZ220" s="283" t="s">
        <v>9122</v>
      </c>
      <c r="BA220" s="283" t="s">
        <v>9122</v>
      </c>
      <c r="BB220" s="283" t="s">
        <v>9122</v>
      </c>
      <c r="BC220" s="283" t="s">
        <v>9122</v>
      </c>
      <c r="BD220" s="283" t="str">
        <f>_xlfn.IFNA(VLOOKUP(C220,'INFORM Severity - hidden'!$C$5:$G$300,5,FALSE),"-")</f>
        <v>-</v>
      </c>
    </row>
    <row r="221" spans="1:56" x14ac:dyDescent="0.25">
      <c r="C221" t="s">
        <v>9210</v>
      </c>
      <c r="D221" s="283" t="str">
        <f t="shared" si="3"/>
        <v>-</v>
      </c>
      <c r="E221" s="283" t="s">
        <v>9122</v>
      </c>
      <c r="F221" s="283" t="s">
        <v>9122</v>
      </c>
      <c r="G221" s="283" t="s">
        <v>9122</v>
      </c>
      <c r="H221" s="283" t="s">
        <v>9122</v>
      </c>
      <c r="I221" s="283" t="s">
        <v>9122</v>
      </c>
      <c r="J221" s="283" t="s">
        <v>9122</v>
      </c>
      <c r="K221" s="283" t="s">
        <v>9122</v>
      </c>
      <c r="L221" s="283" t="s">
        <v>9122</v>
      </c>
      <c r="M221" s="283" t="s">
        <v>9122</v>
      </c>
      <c r="N221" s="283" t="s">
        <v>9122</v>
      </c>
      <c r="O221" s="283" t="s">
        <v>9122</v>
      </c>
      <c r="P221" s="283" t="s">
        <v>9122</v>
      </c>
      <c r="Q221" s="283" t="s">
        <v>9122</v>
      </c>
      <c r="R221" s="283" t="s">
        <v>9122</v>
      </c>
      <c r="S221" s="283" t="s">
        <v>9122</v>
      </c>
      <c r="T221" s="283" t="s">
        <v>9122</v>
      </c>
      <c r="U221" s="283" t="s">
        <v>9122</v>
      </c>
      <c r="V221" s="283" t="s">
        <v>9122</v>
      </c>
      <c r="W221" s="283" t="s">
        <v>9122</v>
      </c>
      <c r="X221" s="283" t="s">
        <v>9122</v>
      </c>
      <c r="Y221" s="283" t="s">
        <v>9122</v>
      </c>
      <c r="Z221" s="283" t="s">
        <v>9122</v>
      </c>
      <c r="AA221" s="283" t="s">
        <v>9122</v>
      </c>
      <c r="AB221" s="283" t="s">
        <v>9122</v>
      </c>
      <c r="AC221" s="283" t="s">
        <v>9122</v>
      </c>
      <c r="AD221" s="283" t="s">
        <v>9122</v>
      </c>
      <c r="AE221" s="283" t="s">
        <v>9122</v>
      </c>
      <c r="AF221" s="283" t="s">
        <v>9122</v>
      </c>
      <c r="AG221" s="283" t="s">
        <v>9122</v>
      </c>
      <c r="AH221" s="283" t="s">
        <v>9122</v>
      </c>
      <c r="AI221" s="283" t="s">
        <v>9122</v>
      </c>
      <c r="AJ221" s="283" t="s">
        <v>9122</v>
      </c>
      <c r="AK221" s="283" t="s">
        <v>9122</v>
      </c>
      <c r="AL221" s="283" t="s">
        <v>9122</v>
      </c>
      <c r="AM221" s="283" t="s">
        <v>9122</v>
      </c>
      <c r="AN221" s="283" t="s">
        <v>9122</v>
      </c>
      <c r="AO221" s="283" t="s">
        <v>9122</v>
      </c>
      <c r="AP221" s="283" t="s">
        <v>9122</v>
      </c>
      <c r="AQ221" s="283" t="s">
        <v>9122</v>
      </c>
      <c r="AR221" s="283" t="s">
        <v>9122</v>
      </c>
      <c r="AS221" s="283" t="s">
        <v>9122</v>
      </c>
      <c r="AT221" s="283" t="s">
        <v>9122</v>
      </c>
      <c r="AU221" s="283" t="s">
        <v>9122</v>
      </c>
      <c r="AV221" s="283" t="s">
        <v>9122</v>
      </c>
      <c r="AW221" s="283" t="s">
        <v>9122</v>
      </c>
      <c r="AX221" s="283">
        <v>3.4</v>
      </c>
      <c r="AY221" s="283">
        <v>3.5</v>
      </c>
      <c r="AZ221" s="283">
        <v>3.5</v>
      </c>
      <c r="BA221" s="283">
        <v>3.5</v>
      </c>
      <c r="BB221" s="283">
        <v>3.5</v>
      </c>
      <c r="BC221" s="283" t="s">
        <v>9122</v>
      </c>
      <c r="BD221" s="283" t="str">
        <f>_xlfn.IFNA(VLOOKUP(C221,'INFORM Severity - hidden'!$C$5:$G$300,5,FALSE),"-")</f>
        <v>-</v>
      </c>
    </row>
    <row r="222" spans="1:56" x14ac:dyDescent="0.25">
      <c r="A222" t="s">
        <v>1970</v>
      </c>
      <c r="B222" t="s">
        <v>1968</v>
      </c>
      <c r="C222" t="s">
        <v>1969</v>
      </c>
      <c r="D222" s="283" t="str">
        <f t="shared" si="3"/>
        <v>Decreasing</v>
      </c>
      <c r="E222" s="283" t="s">
        <v>9122</v>
      </c>
      <c r="F222" s="283" t="s">
        <v>9122</v>
      </c>
      <c r="G222" s="283" t="s">
        <v>9122</v>
      </c>
      <c r="H222" s="283" t="s">
        <v>9122</v>
      </c>
      <c r="I222" s="283" t="s">
        <v>9122</v>
      </c>
      <c r="J222" s="283" t="s">
        <v>9122</v>
      </c>
      <c r="K222" s="283" t="s">
        <v>9122</v>
      </c>
      <c r="L222" s="283" t="s">
        <v>9122</v>
      </c>
      <c r="M222" s="283" t="s">
        <v>9122</v>
      </c>
      <c r="N222" s="283" t="s">
        <v>9122</v>
      </c>
      <c r="O222" s="283" t="s">
        <v>9122</v>
      </c>
      <c r="P222" s="283" t="s">
        <v>9122</v>
      </c>
      <c r="Q222" s="283" t="s">
        <v>9122</v>
      </c>
      <c r="R222" s="283" t="s">
        <v>9122</v>
      </c>
      <c r="S222" s="283" t="s">
        <v>9122</v>
      </c>
      <c r="T222" s="283" t="s">
        <v>9122</v>
      </c>
      <c r="U222" s="283" t="s">
        <v>9122</v>
      </c>
      <c r="V222" s="283" t="s">
        <v>9122</v>
      </c>
      <c r="W222" s="283" t="s">
        <v>9122</v>
      </c>
      <c r="X222" s="283" t="s">
        <v>9122</v>
      </c>
      <c r="Y222" s="283" t="s">
        <v>9122</v>
      </c>
      <c r="Z222" s="283" t="s">
        <v>9122</v>
      </c>
      <c r="AA222" s="283" t="s">
        <v>9122</v>
      </c>
      <c r="AB222" s="283" t="s">
        <v>9122</v>
      </c>
      <c r="AC222" s="283" t="s">
        <v>9122</v>
      </c>
      <c r="AD222" s="283" t="s">
        <v>9122</v>
      </c>
      <c r="AE222" s="283" t="s">
        <v>9122</v>
      </c>
      <c r="AF222" s="283" t="s">
        <v>9122</v>
      </c>
      <c r="AG222" s="283" t="s">
        <v>9122</v>
      </c>
      <c r="AH222" s="283" t="s">
        <v>9122</v>
      </c>
      <c r="AI222" s="283" t="s">
        <v>9122</v>
      </c>
      <c r="AJ222" s="283" t="s">
        <v>9122</v>
      </c>
      <c r="AK222" s="283" t="s">
        <v>9122</v>
      </c>
      <c r="AL222" s="283" t="s">
        <v>9122</v>
      </c>
      <c r="AM222" s="283" t="s">
        <v>9122</v>
      </c>
      <c r="AN222" s="283" t="s">
        <v>9122</v>
      </c>
      <c r="AO222" s="283" t="s">
        <v>9122</v>
      </c>
      <c r="AP222" s="283" t="s">
        <v>9122</v>
      </c>
      <c r="AQ222" s="283">
        <v>1.2</v>
      </c>
      <c r="AR222" s="283">
        <v>1.2</v>
      </c>
      <c r="AS222" s="283">
        <v>1.2</v>
      </c>
      <c r="AT222" s="283">
        <v>1.2</v>
      </c>
      <c r="AU222" s="283">
        <v>2.2999999999999998</v>
      </c>
      <c r="AV222" s="283">
        <v>2.2999999999999998</v>
      </c>
      <c r="AW222" s="283">
        <v>2.2999999999999998</v>
      </c>
      <c r="AX222" s="283">
        <v>2.2999999999999998</v>
      </c>
      <c r="AY222" s="283">
        <v>2.4</v>
      </c>
      <c r="AZ222" s="283">
        <v>1.8</v>
      </c>
      <c r="BA222" s="283">
        <v>1.8</v>
      </c>
      <c r="BB222" s="283">
        <v>1.8</v>
      </c>
      <c r="BC222" s="283">
        <v>1.8</v>
      </c>
      <c r="BD222" s="283">
        <f>_xlfn.IFNA(VLOOKUP(C222,'INFORM Severity - hidden'!$C$5:$G$300,5,FALSE),"-")</f>
        <v>1.8</v>
      </c>
    </row>
    <row r="223" spans="1:56" x14ac:dyDescent="0.25">
      <c r="A223" t="s">
        <v>944</v>
      </c>
      <c r="B223" t="s">
        <v>942</v>
      </c>
      <c r="C223" t="s">
        <v>943</v>
      </c>
      <c r="D223" s="283" t="str">
        <f t="shared" si="3"/>
        <v>Stable</v>
      </c>
      <c r="E223" s="283" t="s">
        <v>9122</v>
      </c>
      <c r="F223" s="283" t="s">
        <v>9122</v>
      </c>
      <c r="G223" s="283" t="s">
        <v>9122</v>
      </c>
      <c r="H223" s="283" t="s">
        <v>9122</v>
      </c>
      <c r="I223" s="283" t="s">
        <v>9122</v>
      </c>
      <c r="J223" s="283" t="s">
        <v>9122</v>
      </c>
      <c r="K223" s="283" t="s">
        <v>9122</v>
      </c>
      <c r="L223" s="283" t="s">
        <v>9122</v>
      </c>
      <c r="M223" s="283" t="s">
        <v>9122</v>
      </c>
      <c r="N223" s="283" t="s">
        <v>9122</v>
      </c>
      <c r="O223" s="283" t="s">
        <v>9122</v>
      </c>
      <c r="P223" s="283" t="s">
        <v>9122</v>
      </c>
      <c r="Q223" s="283" t="s">
        <v>9122</v>
      </c>
      <c r="R223" s="283" t="s">
        <v>9122</v>
      </c>
      <c r="S223" s="283" t="s">
        <v>9122</v>
      </c>
      <c r="T223" s="283" t="s">
        <v>9122</v>
      </c>
      <c r="U223" s="283" t="s">
        <v>9122</v>
      </c>
      <c r="V223" s="283" t="s">
        <v>9122</v>
      </c>
      <c r="W223" s="283" t="s">
        <v>9122</v>
      </c>
      <c r="X223" s="283" t="s">
        <v>9122</v>
      </c>
      <c r="Y223" s="283" t="s">
        <v>9122</v>
      </c>
      <c r="Z223" s="283" t="s">
        <v>9122</v>
      </c>
      <c r="AA223" s="283">
        <v>2.7</v>
      </c>
      <c r="AB223" s="283">
        <v>2.7</v>
      </c>
      <c r="AC223" s="283">
        <v>2.7</v>
      </c>
      <c r="AD223" s="283">
        <v>2.7</v>
      </c>
      <c r="AE223" s="283">
        <v>2.7</v>
      </c>
      <c r="AF223" s="283">
        <v>2.7</v>
      </c>
      <c r="AG223" s="283">
        <v>2.7</v>
      </c>
      <c r="AH223" s="283">
        <v>2.7</v>
      </c>
      <c r="AI223" s="283">
        <v>2.2999999999999998</v>
      </c>
      <c r="AJ223" s="283">
        <v>2.2999999999999998</v>
      </c>
      <c r="AK223" s="283">
        <v>2.2999999999999998</v>
      </c>
      <c r="AL223" s="283">
        <v>2.2999999999999998</v>
      </c>
      <c r="AM223" s="283">
        <v>2.5</v>
      </c>
      <c r="AN223" s="283">
        <v>2.5</v>
      </c>
      <c r="AO223" s="283">
        <v>2.4</v>
      </c>
      <c r="AP223" s="283">
        <v>2.4</v>
      </c>
      <c r="AQ223" s="283">
        <v>2.4</v>
      </c>
      <c r="AR223" s="283">
        <v>2.4</v>
      </c>
      <c r="AS223" s="283">
        <v>2.2999999999999998</v>
      </c>
      <c r="AT223" s="283">
        <v>2.2999999999999998</v>
      </c>
      <c r="AU223" s="283">
        <v>2.2000000000000002</v>
      </c>
      <c r="AV223" s="283">
        <v>2.1</v>
      </c>
      <c r="AW223" s="283">
        <v>2.1</v>
      </c>
      <c r="AX223" s="283">
        <v>2.2999999999999998</v>
      </c>
      <c r="AY223" s="283">
        <v>2.2999999999999998</v>
      </c>
      <c r="AZ223" s="283">
        <v>2.2999999999999998</v>
      </c>
      <c r="BA223" s="283">
        <v>2.2999999999999998</v>
      </c>
      <c r="BB223" s="283">
        <v>2.2999999999999998</v>
      </c>
      <c r="BC223" s="283">
        <v>2.2999999999999998</v>
      </c>
      <c r="BD223" s="283">
        <f>_xlfn.IFNA(VLOOKUP(C223,'INFORM Severity - hidden'!$C$5:$G$300,5,FALSE),"-")</f>
        <v>2.2999999999999998</v>
      </c>
    </row>
    <row r="224" spans="1:56" x14ac:dyDescent="0.25">
      <c r="A224" t="s">
        <v>73</v>
      </c>
      <c r="B224" t="s">
        <v>71</v>
      </c>
      <c r="C224" t="s">
        <v>72</v>
      </c>
      <c r="D224" s="283" t="str">
        <f t="shared" si="3"/>
        <v>Stable</v>
      </c>
      <c r="E224" s="283">
        <v>4.9000000000000004</v>
      </c>
      <c r="F224" s="283">
        <v>4.9000000000000004</v>
      </c>
      <c r="G224" s="283">
        <v>4.8</v>
      </c>
      <c r="H224" s="283">
        <v>4.8</v>
      </c>
      <c r="I224" s="283">
        <v>4.8</v>
      </c>
      <c r="J224" s="283">
        <v>4.9000000000000004</v>
      </c>
      <c r="K224" s="283">
        <v>4.9000000000000004</v>
      </c>
      <c r="L224" s="283">
        <v>4.9000000000000004</v>
      </c>
      <c r="M224" s="283">
        <v>4.9000000000000004</v>
      </c>
      <c r="N224" s="283">
        <v>4.8</v>
      </c>
      <c r="O224" s="283">
        <v>4.9000000000000004</v>
      </c>
      <c r="P224" s="283">
        <v>4.9000000000000004</v>
      </c>
      <c r="Q224" s="283">
        <v>4.9000000000000004</v>
      </c>
      <c r="R224" s="283">
        <v>4.9000000000000004</v>
      </c>
      <c r="S224" s="283">
        <v>4.9000000000000004</v>
      </c>
      <c r="T224" s="283">
        <v>4.9000000000000004</v>
      </c>
      <c r="U224" s="283">
        <v>4.9000000000000004</v>
      </c>
      <c r="V224" s="283">
        <v>4.9000000000000004</v>
      </c>
      <c r="W224" s="283">
        <v>4.9000000000000004</v>
      </c>
      <c r="X224" s="283">
        <v>4.9000000000000004</v>
      </c>
      <c r="Y224" s="283">
        <v>4.9000000000000004</v>
      </c>
      <c r="Z224" s="283">
        <v>4.9000000000000004</v>
      </c>
      <c r="AA224" s="283">
        <v>4.9000000000000004</v>
      </c>
      <c r="AB224" s="283">
        <v>4.9000000000000004</v>
      </c>
      <c r="AC224" s="283">
        <v>4.7</v>
      </c>
      <c r="AD224" s="283">
        <v>4.9000000000000004</v>
      </c>
      <c r="AE224" s="283">
        <v>4.9000000000000004</v>
      </c>
      <c r="AF224" s="283">
        <v>4.9000000000000004</v>
      </c>
      <c r="AG224" s="283">
        <v>4.9000000000000004</v>
      </c>
      <c r="AH224" s="283">
        <v>4.9000000000000004</v>
      </c>
      <c r="AI224" s="283">
        <v>4.9000000000000004</v>
      </c>
      <c r="AJ224" s="283">
        <v>4.9000000000000004</v>
      </c>
      <c r="AK224" s="283">
        <v>4.9000000000000004</v>
      </c>
      <c r="AL224" s="283">
        <v>4.9000000000000004</v>
      </c>
      <c r="AM224" s="283">
        <v>4.9000000000000004</v>
      </c>
      <c r="AN224" s="283">
        <v>4.9000000000000004</v>
      </c>
      <c r="AO224" s="283">
        <v>4.9000000000000004</v>
      </c>
      <c r="AP224" s="283">
        <v>4.5999999999999996</v>
      </c>
      <c r="AQ224" s="283">
        <v>4.5999999999999996</v>
      </c>
      <c r="AR224" s="283">
        <v>4.5999999999999996</v>
      </c>
      <c r="AS224" s="283">
        <v>4.5999999999999996</v>
      </c>
      <c r="AT224" s="283">
        <v>4.5999999999999996</v>
      </c>
      <c r="AU224" s="283">
        <v>4.5999999999999996</v>
      </c>
      <c r="AV224" s="283">
        <v>4.5999999999999996</v>
      </c>
      <c r="AW224" s="283">
        <v>4.5999999999999996</v>
      </c>
      <c r="AX224" s="283">
        <v>4.5999999999999996</v>
      </c>
      <c r="AY224" s="283">
        <v>4.5</v>
      </c>
      <c r="AZ224" s="283">
        <v>4.5999999999999996</v>
      </c>
      <c r="BA224" s="283">
        <v>4.5999999999999996</v>
      </c>
      <c r="BB224" s="283">
        <v>4.5999999999999996</v>
      </c>
      <c r="BC224" s="283">
        <v>4.5999999999999996</v>
      </c>
      <c r="BD224" s="283">
        <f>_xlfn.IFNA(VLOOKUP(C224,'INFORM Severity - hidden'!$C$5:$G$300,5,FALSE),"-")</f>
        <v>4.5999999999999996</v>
      </c>
    </row>
    <row r="225" spans="1:56" x14ac:dyDescent="0.25">
      <c r="A225" t="s">
        <v>73</v>
      </c>
      <c r="B225" t="s">
        <v>4480</v>
      </c>
      <c r="C225" t="s">
        <v>4481</v>
      </c>
      <c r="D225" s="283" t="str">
        <f t="shared" si="3"/>
        <v>-</v>
      </c>
      <c r="E225" s="283" t="s">
        <v>9122</v>
      </c>
      <c r="F225" s="283" t="s">
        <v>9122</v>
      </c>
      <c r="G225" s="283" t="s">
        <v>9122</v>
      </c>
      <c r="H225" s="283" t="s">
        <v>9122</v>
      </c>
      <c r="I225" s="283" t="s">
        <v>9122</v>
      </c>
      <c r="J225" s="283" t="s">
        <v>9122</v>
      </c>
      <c r="K225" s="283" t="s">
        <v>9122</v>
      </c>
      <c r="L225" s="283" t="s">
        <v>9122</v>
      </c>
      <c r="M225" s="283" t="s">
        <v>9122</v>
      </c>
      <c r="N225" s="283" t="s">
        <v>9122</v>
      </c>
      <c r="O225" s="283" t="s">
        <v>9122</v>
      </c>
      <c r="P225" s="283" t="s">
        <v>9122</v>
      </c>
      <c r="Q225" s="283" t="s">
        <v>9122</v>
      </c>
      <c r="R225" s="283" t="s">
        <v>9122</v>
      </c>
      <c r="S225" s="283" t="s">
        <v>9122</v>
      </c>
      <c r="T225" s="283" t="s">
        <v>9122</v>
      </c>
      <c r="U225" s="283" t="s">
        <v>9122</v>
      </c>
      <c r="V225" s="283" t="s">
        <v>9122</v>
      </c>
      <c r="W225" s="283" t="s">
        <v>9122</v>
      </c>
      <c r="X225" s="283" t="s">
        <v>9122</v>
      </c>
      <c r="Y225" s="283" t="s">
        <v>9122</v>
      </c>
      <c r="Z225" s="283" t="s">
        <v>9122</v>
      </c>
      <c r="AA225" s="283" t="s">
        <v>9122</v>
      </c>
      <c r="AB225" s="283" t="s">
        <v>9122</v>
      </c>
      <c r="AC225" s="283" t="s">
        <v>9122</v>
      </c>
      <c r="AD225" s="283" t="s">
        <v>9122</v>
      </c>
      <c r="AE225" s="283" t="s">
        <v>9122</v>
      </c>
      <c r="AF225" s="283" t="s">
        <v>9122</v>
      </c>
      <c r="AG225" s="283" t="s">
        <v>9122</v>
      </c>
      <c r="AH225" s="283" t="s">
        <v>9122</v>
      </c>
      <c r="AI225" s="283" t="s">
        <v>9122</v>
      </c>
      <c r="AJ225" s="283" t="s">
        <v>9122</v>
      </c>
      <c r="AK225" s="283" t="s">
        <v>9122</v>
      </c>
      <c r="AL225" s="283" t="s">
        <v>9122</v>
      </c>
      <c r="AM225" s="283" t="s">
        <v>9122</v>
      </c>
      <c r="AN225" s="283" t="s">
        <v>9122</v>
      </c>
      <c r="AO225" s="283" t="s">
        <v>9122</v>
      </c>
      <c r="AP225" s="283" t="s">
        <v>9122</v>
      </c>
      <c r="AQ225" s="283" t="s">
        <v>9122</v>
      </c>
      <c r="AR225" s="283" t="s">
        <v>9122</v>
      </c>
      <c r="AS225" s="283" t="s">
        <v>9122</v>
      </c>
      <c r="AT225" s="283" t="s">
        <v>9122</v>
      </c>
      <c r="AU225" s="283" t="s">
        <v>9122</v>
      </c>
      <c r="AV225" s="283" t="s">
        <v>9122</v>
      </c>
      <c r="AW225" s="283" t="s">
        <v>9122</v>
      </c>
      <c r="AX225" s="283" t="s">
        <v>9122</v>
      </c>
      <c r="AY225" s="283" t="s">
        <v>9122</v>
      </c>
      <c r="AZ225" s="283" t="s">
        <v>9122</v>
      </c>
      <c r="BA225" s="283" t="s">
        <v>9122</v>
      </c>
      <c r="BB225" s="283" t="s">
        <v>9122</v>
      </c>
      <c r="BC225" s="283">
        <v>3.4</v>
      </c>
      <c r="BD225" s="283">
        <f>_xlfn.IFNA(VLOOKUP(C225,'INFORM Severity - hidden'!$C$5:$G$300,5,FALSE),"-")</f>
        <v>3.4</v>
      </c>
    </row>
    <row r="226" spans="1:56" x14ac:dyDescent="0.25">
      <c r="A226" t="s">
        <v>435</v>
      </c>
      <c r="B226" t="s">
        <v>1174</v>
      </c>
      <c r="C226" t="s">
        <v>1175</v>
      </c>
      <c r="D226" s="283" t="str">
        <f t="shared" si="3"/>
        <v>Stable</v>
      </c>
      <c r="E226" s="283" t="s">
        <v>9122</v>
      </c>
      <c r="F226" s="283" t="s">
        <v>9122</v>
      </c>
      <c r="G226" s="283" t="s">
        <v>9122</v>
      </c>
      <c r="H226" s="283">
        <v>4</v>
      </c>
      <c r="I226" s="283">
        <v>4</v>
      </c>
      <c r="J226" s="283">
        <v>4</v>
      </c>
      <c r="K226" s="283">
        <v>4</v>
      </c>
      <c r="L226" s="283">
        <v>4</v>
      </c>
      <c r="M226" s="283">
        <v>4</v>
      </c>
      <c r="N226" s="283">
        <v>4.0999999999999996</v>
      </c>
      <c r="O226" s="283">
        <v>4.0999999999999996</v>
      </c>
      <c r="P226" s="283">
        <v>4.0999999999999996</v>
      </c>
      <c r="Q226" s="283">
        <v>4.0999999999999996</v>
      </c>
      <c r="R226" s="283">
        <v>4.0999999999999996</v>
      </c>
      <c r="S226" s="283">
        <v>4.0999999999999996</v>
      </c>
      <c r="T226" s="283">
        <v>4.0999999999999996</v>
      </c>
      <c r="U226" s="283">
        <v>4.0999999999999996</v>
      </c>
      <c r="V226" s="283">
        <v>4.0999999999999996</v>
      </c>
      <c r="W226" s="283">
        <v>4.0999999999999996</v>
      </c>
      <c r="X226" s="283">
        <v>4.0999999999999996</v>
      </c>
      <c r="Y226" s="283">
        <v>4.0999999999999996</v>
      </c>
      <c r="Z226" s="283">
        <v>4.2</v>
      </c>
      <c r="AA226" s="283">
        <v>4.0999999999999996</v>
      </c>
      <c r="AB226" s="283">
        <v>4.0999999999999996</v>
      </c>
      <c r="AC226" s="283">
        <v>4.0999999999999996</v>
      </c>
      <c r="AD226" s="283">
        <v>4.0999999999999996</v>
      </c>
      <c r="AE226" s="283">
        <v>4.0999999999999996</v>
      </c>
      <c r="AF226" s="283">
        <v>4.0999999999999996</v>
      </c>
      <c r="AG226" s="283">
        <v>4.0999999999999996</v>
      </c>
      <c r="AH226" s="283">
        <v>4.0999999999999996</v>
      </c>
      <c r="AI226" s="283">
        <v>4.0999999999999996</v>
      </c>
      <c r="AJ226" s="283">
        <v>4.0999999999999996</v>
      </c>
      <c r="AK226" s="283">
        <v>4.0999999999999996</v>
      </c>
      <c r="AL226" s="283">
        <v>4.0999999999999996</v>
      </c>
      <c r="AM226" s="283">
        <v>4.0999999999999996</v>
      </c>
      <c r="AN226" s="283">
        <v>4.0999999999999996</v>
      </c>
      <c r="AO226" s="283">
        <v>4.0999999999999996</v>
      </c>
      <c r="AP226" s="283">
        <v>4.0999999999999996</v>
      </c>
      <c r="AQ226" s="283">
        <v>4.0999999999999996</v>
      </c>
      <c r="AR226" s="283">
        <v>4.0999999999999996</v>
      </c>
      <c r="AS226" s="283">
        <v>4.2</v>
      </c>
      <c r="AT226" s="283">
        <v>4.2</v>
      </c>
      <c r="AU226" s="283">
        <v>4.4000000000000004</v>
      </c>
      <c r="AV226" s="283">
        <v>4.4000000000000004</v>
      </c>
      <c r="AW226" s="283">
        <v>4.4000000000000004</v>
      </c>
      <c r="AX226" s="283">
        <v>4.4000000000000004</v>
      </c>
      <c r="AY226" s="283">
        <v>4.4000000000000004</v>
      </c>
      <c r="AZ226" s="283">
        <v>4.4000000000000004</v>
      </c>
      <c r="BA226" s="283">
        <v>4.4000000000000004</v>
      </c>
      <c r="BB226" s="283">
        <v>4.4000000000000004</v>
      </c>
      <c r="BC226" s="283">
        <v>4.4000000000000004</v>
      </c>
      <c r="BD226" s="283">
        <f>_xlfn.IFNA(VLOOKUP(C226,'INFORM Severity - hidden'!$C$5:$G$300,5,FALSE),"-")</f>
        <v>4.5</v>
      </c>
    </row>
    <row r="227" spans="1:56" x14ac:dyDescent="0.25">
      <c r="C227" t="s">
        <v>9211</v>
      </c>
      <c r="D227" s="283" t="str">
        <f t="shared" si="3"/>
        <v>-</v>
      </c>
      <c r="E227" s="283" t="s">
        <v>9122</v>
      </c>
      <c r="F227" s="283" t="s">
        <v>9122</v>
      </c>
      <c r="G227" s="283" t="s">
        <v>9122</v>
      </c>
      <c r="H227" s="283">
        <v>3</v>
      </c>
      <c r="I227" s="283" t="s">
        <v>9122</v>
      </c>
      <c r="J227" s="283" t="s">
        <v>9122</v>
      </c>
      <c r="K227" s="283" t="s">
        <v>9122</v>
      </c>
      <c r="L227" s="283" t="s">
        <v>9122</v>
      </c>
      <c r="M227" s="283" t="s">
        <v>9122</v>
      </c>
      <c r="N227" s="283" t="s">
        <v>9122</v>
      </c>
      <c r="O227" s="283" t="s">
        <v>9122</v>
      </c>
      <c r="P227" s="283" t="s">
        <v>9122</v>
      </c>
      <c r="Q227" s="283" t="s">
        <v>9122</v>
      </c>
      <c r="R227" s="283" t="s">
        <v>9122</v>
      </c>
      <c r="S227" s="283" t="s">
        <v>9122</v>
      </c>
      <c r="T227" s="283" t="s">
        <v>9122</v>
      </c>
      <c r="U227" s="283" t="s">
        <v>9122</v>
      </c>
      <c r="V227" s="283" t="s">
        <v>9122</v>
      </c>
      <c r="W227" s="283" t="s">
        <v>9122</v>
      </c>
      <c r="X227" s="283" t="s">
        <v>9122</v>
      </c>
      <c r="Y227" s="283" t="s">
        <v>9122</v>
      </c>
      <c r="Z227" s="283" t="s">
        <v>9122</v>
      </c>
      <c r="AA227" s="283" t="s">
        <v>9122</v>
      </c>
      <c r="AB227" s="283" t="s">
        <v>9122</v>
      </c>
      <c r="AC227" s="283" t="s">
        <v>9122</v>
      </c>
      <c r="AD227" s="283" t="s">
        <v>9122</v>
      </c>
      <c r="AE227" s="283" t="s">
        <v>9122</v>
      </c>
      <c r="AF227" s="283" t="s">
        <v>9122</v>
      </c>
      <c r="AG227" s="283" t="s">
        <v>9122</v>
      </c>
      <c r="AH227" s="283" t="s">
        <v>9122</v>
      </c>
      <c r="AI227" s="283" t="s">
        <v>9122</v>
      </c>
      <c r="AJ227" s="283" t="s">
        <v>9122</v>
      </c>
      <c r="AK227" s="283" t="s">
        <v>9122</v>
      </c>
      <c r="AL227" s="283" t="s">
        <v>9122</v>
      </c>
      <c r="AM227" s="283" t="s">
        <v>9122</v>
      </c>
      <c r="AN227" s="283" t="s">
        <v>9122</v>
      </c>
      <c r="AO227" s="283" t="s">
        <v>9122</v>
      </c>
      <c r="AP227" s="283" t="s">
        <v>9122</v>
      </c>
      <c r="AQ227" s="283" t="s">
        <v>9122</v>
      </c>
      <c r="AR227" s="283" t="s">
        <v>9122</v>
      </c>
      <c r="AS227" s="283" t="s">
        <v>9122</v>
      </c>
      <c r="AT227" s="283" t="s">
        <v>9122</v>
      </c>
      <c r="AU227" s="283" t="s">
        <v>9122</v>
      </c>
      <c r="AV227" s="283" t="s">
        <v>9122</v>
      </c>
      <c r="AW227" s="283" t="s">
        <v>9122</v>
      </c>
      <c r="AX227" s="283" t="s">
        <v>9122</v>
      </c>
      <c r="AY227" s="283" t="s">
        <v>9122</v>
      </c>
      <c r="AZ227" s="283" t="s">
        <v>9122</v>
      </c>
      <c r="BA227" s="283" t="s">
        <v>9122</v>
      </c>
      <c r="BB227" s="283" t="s">
        <v>9122</v>
      </c>
      <c r="BC227" s="283" t="s">
        <v>9122</v>
      </c>
      <c r="BD227" s="283" t="str">
        <f>_xlfn.IFNA(VLOOKUP(C227,'INFORM Severity - hidden'!$C$5:$G$300,5,FALSE),"-")</f>
        <v>-</v>
      </c>
    </row>
    <row r="228" spans="1:56" x14ac:dyDescent="0.25">
      <c r="A228" t="s">
        <v>435</v>
      </c>
      <c r="B228" t="s">
        <v>433</v>
      </c>
      <c r="C228" t="s">
        <v>434</v>
      </c>
      <c r="D228" s="283" t="str">
        <f t="shared" si="3"/>
        <v>Stable</v>
      </c>
      <c r="E228" s="283" t="s">
        <v>9122</v>
      </c>
      <c r="F228" s="283" t="s">
        <v>9122</v>
      </c>
      <c r="G228" s="283" t="s">
        <v>9122</v>
      </c>
      <c r="H228" s="283">
        <v>3.4</v>
      </c>
      <c r="I228" s="283">
        <v>3.4</v>
      </c>
      <c r="J228" s="283">
        <v>3.4</v>
      </c>
      <c r="K228" s="283">
        <v>3.4</v>
      </c>
      <c r="L228" s="283">
        <v>3.4</v>
      </c>
      <c r="M228" s="283">
        <v>3.4</v>
      </c>
      <c r="N228" s="283">
        <v>3.5</v>
      </c>
      <c r="O228" s="283">
        <v>3.5</v>
      </c>
      <c r="P228" s="283">
        <v>3.5</v>
      </c>
      <c r="Q228" s="283">
        <v>3.5</v>
      </c>
      <c r="R228" s="283">
        <v>3.5</v>
      </c>
      <c r="S228" s="283">
        <v>3.7</v>
      </c>
      <c r="T228" s="283">
        <v>3.7</v>
      </c>
      <c r="U228" s="283">
        <v>3.7</v>
      </c>
      <c r="V228" s="283">
        <v>3.7</v>
      </c>
      <c r="W228" s="283">
        <v>3.7</v>
      </c>
      <c r="X228" s="283">
        <v>3.7</v>
      </c>
      <c r="Y228" s="283">
        <v>3.7</v>
      </c>
      <c r="Z228" s="283">
        <v>3.7</v>
      </c>
      <c r="AA228" s="283">
        <v>3.6</v>
      </c>
      <c r="AB228" s="283">
        <v>3.6</v>
      </c>
      <c r="AC228" s="283">
        <v>3.6</v>
      </c>
      <c r="AD228" s="283">
        <v>3.6</v>
      </c>
      <c r="AE228" s="283">
        <v>3.6</v>
      </c>
      <c r="AF228" s="283">
        <v>3.7</v>
      </c>
      <c r="AG228" s="283">
        <v>3.7</v>
      </c>
      <c r="AH228" s="283">
        <v>3.7</v>
      </c>
      <c r="AI228" s="283">
        <v>3.7</v>
      </c>
      <c r="AJ228" s="283">
        <v>3.7</v>
      </c>
      <c r="AK228" s="283">
        <v>3.7</v>
      </c>
      <c r="AL228" s="283">
        <v>3.7</v>
      </c>
      <c r="AM228" s="283">
        <v>3.7</v>
      </c>
      <c r="AN228" s="283">
        <v>3.7</v>
      </c>
      <c r="AO228" s="283">
        <v>3.7</v>
      </c>
      <c r="AP228" s="283">
        <v>3.7</v>
      </c>
      <c r="AQ228" s="283">
        <v>3.7</v>
      </c>
      <c r="AR228" s="283">
        <v>3.7</v>
      </c>
      <c r="AS228" s="283">
        <v>3.7</v>
      </c>
      <c r="AT228" s="283">
        <v>3.7</v>
      </c>
      <c r="AU228" s="283">
        <v>3.8</v>
      </c>
      <c r="AV228" s="283">
        <v>3.8</v>
      </c>
      <c r="AW228" s="283">
        <v>3.8</v>
      </c>
      <c r="AX228" s="283">
        <v>3.9</v>
      </c>
      <c r="AY228" s="283">
        <v>3.9</v>
      </c>
      <c r="AZ228" s="283">
        <v>3.9</v>
      </c>
      <c r="BA228" s="283">
        <v>3.9</v>
      </c>
      <c r="BB228" s="283">
        <v>3.9</v>
      </c>
      <c r="BC228" s="283">
        <v>3.9</v>
      </c>
      <c r="BD228" s="283">
        <f>_xlfn.IFNA(VLOOKUP(C228,'INFORM Severity - hidden'!$C$5:$G$300,5,FALSE),"-")</f>
        <v>3.9</v>
      </c>
    </row>
    <row r="229" spans="1:56" x14ac:dyDescent="0.25">
      <c r="A229" t="s">
        <v>435</v>
      </c>
      <c r="B229" t="s">
        <v>449</v>
      </c>
      <c r="C229" t="s">
        <v>450</v>
      </c>
      <c r="D229" s="283" t="str">
        <f t="shared" si="3"/>
        <v>Stable</v>
      </c>
      <c r="E229" s="283" t="s">
        <v>9122</v>
      </c>
      <c r="F229" s="283" t="s">
        <v>9122</v>
      </c>
      <c r="G229" s="283" t="s">
        <v>9122</v>
      </c>
      <c r="H229" s="283">
        <v>3.1</v>
      </c>
      <c r="I229" s="283">
        <v>3.1</v>
      </c>
      <c r="J229" s="283">
        <v>3.1</v>
      </c>
      <c r="K229" s="283">
        <v>3.1</v>
      </c>
      <c r="L229" s="283">
        <v>3.1</v>
      </c>
      <c r="M229" s="283">
        <v>3.1</v>
      </c>
      <c r="N229" s="283">
        <v>3.1</v>
      </c>
      <c r="O229" s="283">
        <v>3.1</v>
      </c>
      <c r="P229" s="283">
        <v>3.1</v>
      </c>
      <c r="Q229" s="283">
        <v>3.1</v>
      </c>
      <c r="R229" s="283">
        <v>3.1</v>
      </c>
      <c r="S229" s="283">
        <v>3.3</v>
      </c>
      <c r="T229" s="283">
        <v>3.3</v>
      </c>
      <c r="U229" s="283">
        <v>3.4</v>
      </c>
      <c r="V229" s="283">
        <v>3.4</v>
      </c>
      <c r="W229" s="283">
        <v>3.4</v>
      </c>
      <c r="X229" s="283">
        <v>3.4</v>
      </c>
      <c r="Y229" s="283">
        <v>3.4</v>
      </c>
      <c r="Z229" s="283">
        <v>3.4</v>
      </c>
      <c r="AA229" s="283">
        <v>3.3</v>
      </c>
      <c r="AB229" s="283">
        <v>3.3</v>
      </c>
      <c r="AC229" s="283">
        <v>3.3</v>
      </c>
      <c r="AD229" s="283">
        <v>3.3</v>
      </c>
      <c r="AE229" s="283">
        <v>3.3</v>
      </c>
      <c r="AF229" s="283">
        <v>3.4</v>
      </c>
      <c r="AG229" s="283">
        <v>3.4</v>
      </c>
      <c r="AH229" s="283">
        <v>3.4</v>
      </c>
      <c r="AI229" s="283">
        <v>3.4</v>
      </c>
      <c r="AJ229" s="283">
        <v>3.4</v>
      </c>
      <c r="AK229" s="283">
        <v>3.4</v>
      </c>
      <c r="AL229" s="283">
        <v>3.3</v>
      </c>
      <c r="AM229" s="283">
        <v>3.3</v>
      </c>
      <c r="AN229" s="283">
        <v>3.3</v>
      </c>
      <c r="AO229" s="283">
        <v>3.3</v>
      </c>
      <c r="AP229" s="283">
        <v>3.3</v>
      </c>
      <c r="AQ229" s="283">
        <v>3.3</v>
      </c>
      <c r="AR229" s="283">
        <v>3.3</v>
      </c>
      <c r="AS229" s="283">
        <v>3.4</v>
      </c>
      <c r="AT229" s="283">
        <v>3.4</v>
      </c>
      <c r="AU229" s="283">
        <v>3.4</v>
      </c>
      <c r="AV229" s="283">
        <v>3.7</v>
      </c>
      <c r="AW229" s="283">
        <v>3.7</v>
      </c>
      <c r="AX229" s="283">
        <v>3.8</v>
      </c>
      <c r="AY229" s="283">
        <v>3.8</v>
      </c>
      <c r="AZ229" s="283">
        <v>3.7</v>
      </c>
      <c r="BA229" s="283">
        <v>3.7</v>
      </c>
      <c r="BB229" s="283">
        <v>3.7</v>
      </c>
      <c r="BC229" s="283">
        <v>3.7</v>
      </c>
      <c r="BD229" s="283">
        <f>_xlfn.IFNA(VLOOKUP(C229,'INFORM Severity - hidden'!$C$5:$G$300,5,FALSE),"-")</f>
        <v>3.7</v>
      </c>
    </row>
    <row r="230" spans="1:56" x14ac:dyDescent="0.25">
      <c r="A230" t="s">
        <v>435</v>
      </c>
      <c r="B230" t="s">
        <v>463</v>
      </c>
      <c r="C230" t="s">
        <v>464</v>
      </c>
      <c r="D230" s="283" t="str">
        <f t="shared" si="3"/>
        <v>Stable</v>
      </c>
      <c r="E230" s="283" t="s">
        <v>9122</v>
      </c>
      <c r="F230" s="283" t="s">
        <v>9122</v>
      </c>
      <c r="G230" s="283" t="s">
        <v>9122</v>
      </c>
      <c r="H230" s="283">
        <v>3.3</v>
      </c>
      <c r="I230" s="283">
        <v>3.3</v>
      </c>
      <c r="J230" s="283">
        <v>3.3</v>
      </c>
      <c r="K230" s="283">
        <v>3.3</v>
      </c>
      <c r="L230" s="283">
        <v>3.3</v>
      </c>
      <c r="M230" s="283">
        <v>3.3</v>
      </c>
      <c r="N230" s="283">
        <v>3.3</v>
      </c>
      <c r="O230" s="283">
        <v>3.3</v>
      </c>
      <c r="P230" s="283">
        <v>3.3</v>
      </c>
      <c r="Q230" s="283">
        <v>3.3</v>
      </c>
      <c r="R230" s="283">
        <v>3.3</v>
      </c>
      <c r="S230" s="283">
        <v>3.3</v>
      </c>
      <c r="T230" s="283">
        <v>3.4</v>
      </c>
      <c r="U230" s="283">
        <v>3.4</v>
      </c>
      <c r="V230" s="283">
        <v>3.4</v>
      </c>
      <c r="W230" s="283">
        <v>3.3</v>
      </c>
      <c r="X230" s="283">
        <v>3.3</v>
      </c>
      <c r="Y230" s="283">
        <v>3.2</v>
      </c>
      <c r="Z230" s="283">
        <v>3.2</v>
      </c>
      <c r="AA230" s="283">
        <v>3.2</v>
      </c>
      <c r="AB230" s="283">
        <v>3.2</v>
      </c>
      <c r="AC230" s="283">
        <v>3.2</v>
      </c>
      <c r="AD230" s="283">
        <v>3.2</v>
      </c>
      <c r="AE230" s="283">
        <v>3.2</v>
      </c>
      <c r="AF230" s="283">
        <v>3.3</v>
      </c>
      <c r="AG230" s="283">
        <v>3.3</v>
      </c>
      <c r="AH230" s="283">
        <v>3.3</v>
      </c>
      <c r="AI230" s="283">
        <v>3.3</v>
      </c>
      <c r="AJ230" s="283">
        <v>3.3</v>
      </c>
      <c r="AK230" s="283">
        <v>3.3</v>
      </c>
      <c r="AL230" s="283">
        <v>3.2</v>
      </c>
      <c r="AM230" s="283">
        <v>3.2</v>
      </c>
      <c r="AN230" s="283">
        <v>3.2</v>
      </c>
      <c r="AO230" s="283">
        <v>3.2</v>
      </c>
      <c r="AP230" s="283">
        <v>3.2</v>
      </c>
      <c r="AQ230" s="283">
        <v>3.2</v>
      </c>
      <c r="AR230" s="283">
        <v>3.2</v>
      </c>
      <c r="AS230" s="283">
        <v>3.2</v>
      </c>
      <c r="AT230" s="283">
        <v>3.2</v>
      </c>
      <c r="AU230" s="283">
        <v>3.7</v>
      </c>
      <c r="AV230" s="283">
        <v>3.7</v>
      </c>
      <c r="AW230" s="283">
        <v>3.7</v>
      </c>
      <c r="AX230" s="283">
        <v>3.9</v>
      </c>
      <c r="AY230" s="283">
        <v>3.9</v>
      </c>
      <c r="AZ230" s="283">
        <v>3.8</v>
      </c>
      <c r="BA230" s="283">
        <v>3.8</v>
      </c>
      <c r="BB230" s="283">
        <v>3.8</v>
      </c>
      <c r="BC230" s="283">
        <v>3.8</v>
      </c>
      <c r="BD230" s="283">
        <f>_xlfn.IFNA(VLOOKUP(C230,'INFORM Severity - hidden'!$C$5:$G$300,5,FALSE),"-")</f>
        <v>3.8</v>
      </c>
    </row>
    <row r="231" spans="1:56" x14ac:dyDescent="0.25">
      <c r="C231" t="s">
        <v>9212</v>
      </c>
      <c r="D231" s="283" t="str">
        <f t="shared" si="3"/>
        <v>-</v>
      </c>
      <c r="E231" s="283" t="s">
        <v>9122</v>
      </c>
      <c r="F231" s="283" t="s">
        <v>9122</v>
      </c>
      <c r="G231" s="283" t="s">
        <v>9122</v>
      </c>
      <c r="H231" s="283" t="s">
        <v>9122</v>
      </c>
      <c r="I231" s="283" t="s">
        <v>9122</v>
      </c>
      <c r="J231" s="283" t="s">
        <v>9122</v>
      </c>
      <c r="K231" s="283" t="s">
        <v>9122</v>
      </c>
      <c r="L231" s="283" t="s">
        <v>9122</v>
      </c>
      <c r="M231" s="283" t="s">
        <v>9122</v>
      </c>
      <c r="N231" s="283" t="s">
        <v>9122</v>
      </c>
      <c r="O231" s="283" t="s">
        <v>9122</v>
      </c>
      <c r="P231" s="283" t="s">
        <v>9122</v>
      </c>
      <c r="Q231" s="283" t="s">
        <v>9122</v>
      </c>
      <c r="R231" s="283" t="s">
        <v>9122</v>
      </c>
      <c r="S231" s="283" t="s">
        <v>9122</v>
      </c>
      <c r="T231" s="283" t="s">
        <v>9122</v>
      </c>
      <c r="U231" s="283" t="s">
        <v>9122</v>
      </c>
      <c r="V231" s="283" t="s">
        <v>9122</v>
      </c>
      <c r="W231" s="283">
        <v>2.6</v>
      </c>
      <c r="X231" s="283">
        <v>2.6</v>
      </c>
      <c r="Y231" s="283">
        <v>2.6</v>
      </c>
      <c r="Z231" s="283">
        <v>2.5</v>
      </c>
      <c r="AA231" s="283">
        <v>2.5</v>
      </c>
      <c r="AB231" s="283">
        <v>2.5</v>
      </c>
      <c r="AC231" s="283">
        <v>2.5</v>
      </c>
      <c r="AD231" s="283">
        <v>2.5</v>
      </c>
      <c r="AE231" s="283">
        <v>2.5</v>
      </c>
      <c r="AF231" s="283">
        <v>2.5</v>
      </c>
      <c r="AG231" s="283">
        <v>2.5</v>
      </c>
      <c r="AH231" s="283">
        <v>2.6</v>
      </c>
      <c r="AI231" s="283">
        <v>2.6</v>
      </c>
      <c r="AJ231" s="283">
        <v>2.6</v>
      </c>
      <c r="AK231" s="283">
        <v>2.6</v>
      </c>
      <c r="AL231" s="283">
        <v>2.5</v>
      </c>
      <c r="AM231" s="283">
        <v>2.5</v>
      </c>
      <c r="AN231" s="283">
        <v>2.5</v>
      </c>
      <c r="AO231" s="283">
        <v>2.5</v>
      </c>
      <c r="AP231" s="283">
        <v>2.5</v>
      </c>
      <c r="AQ231" s="283">
        <v>2.5</v>
      </c>
      <c r="AR231" s="283">
        <v>2.5</v>
      </c>
      <c r="AS231" s="283">
        <v>2.5</v>
      </c>
      <c r="AT231" s="283">
        <v>2.5</v>
      </c>
      <c r="AU231" s="283">
        <v>2.7</v>
      </c>
      <c r="AV231" s="283">
        <v>2.7</v>
      </c>
      <c r="AW231" s="283">
        <v>2.7</v>
      </c>
      <c r="AX231" s="283">
        <v>2.7</v>
      </c>
      <c r="AY231" s="283">
        <v>2.7</v>
      </c>
      <c r="AZ231" s="283">
        <v>2.6</v>
      </c>
      <c r="BA231" s="283">
        <v>2.6</v>
      </c>
      <c r="BB231" s="283">
        <v>2.5</v>
      </c>
      <c r="BC231" s="283">
        <v>2.5</v>
      </c>
      <c r="BD231" s="283" t="str">
        <f>_xlfn.IFNA(VLOOKUP(C231,'INFORM Severity - hidden'!$C$5:$G$300,5,FALSE),"-")</f>
        <v>-</v>
      </c>
    </row>
    <row r="232" spans="1:56" x14ac:dyDescent="0.25">
      <c r="C232" t="s">
        <v>9213</v>
      </c>
      <c r="D232" s="283" t="str">
        <f t="shared" si="3"/>
        <v>-</v>
      </c>
      <c r="E232" s="283" t="s">
        <v>9122</v>
      </c>
      <c r="F232" s="283" t="s">
        <v>9122</v>
      </c>
      <c r="G232" s="283" t="s">
        <v>9122</v>
      </c>
      <c r="H232" s="283" t="s">
        <v>9122</v>
      </c>
      <c r="I232" s="283" t="s">
        <v>9122</v>
      </c>
      <c r="J232" s="283" t="s">
        <v>9122</v>
      </c>
      <c r="K232" s="283" t="s">
        <v>9122</v>
      </c>
      <c r="L232" s="283" t="s">
        <v>9122</v>
      </c>
      <c r="M232" s="283" t="s">
        <v>9122</v>
      </c>
      <c r="N232" s="283" t="s">
        <v>9122</v>
      </c>
      <c r="O232" s="283" t="s">
        <v>9122</v>
      </c>
      <c r="P232" s="283" t="s">
        <v>9122</v>
      </c>
      <c r="Q232" s="283" t="s">
        <v>9122</v>
      </c>
      <c r="R232" s="283" t="s">
        <v>9122</v>
      </c>
      <c r="S232" s="283" t="s">
        <v>9122</v>
      </c>
      <c r="T232" s="283" t="s">
        <v>9122</v>
      </c>
      <c r="U232" s="283" t="s">
        <v>9122</v>
      </c>
      <c r="V232" s="283" t="s">
        <v>9122</v>
      </c>
      <c r="W232" s="283" t="s">
        <v>9122</v>
      </c>
      <c r="X232" s="283" t="s">
        <v>9122</v>
      </c>
      <c r="Y232" s="283">
        <v>2.1</v>
      </c>
      <c r="Z232" s="283">
        <v>2.6</v>
      </c>
      <c r="AA232" s="283">
        <v>2.6</v>
      </c>
      <c r="AB232" s="283">
        <v>2.6</v>
      </c>
      <c r="AC232" s="283">
        <v>2.6</v>
      </c>
      <c r="AD232" s="283" t="s">
        <v>9122</v>
      </c>
      <c r="AE232" s="283" t="s">
        <v>9122</v>
      </c>
      <c r="AF232" s="283" t="s">
        <v>9122</v>
      </c>
      <c r="AG232" s="283" t="s">
        <v>9122</v>
      </c>
      <c r="AH232" s="283" t="s">
        <v>9122</v>
      </c>
      <c r="AI232" s="283" t="s">
        <v>9122</v>
      </c>
      <c r="AJ232" s="283" t="s">
        <v>9122</v>
      </c>
      <c r="AK232" s="283" t="s">
        <v>9122</v>
      </c>
      <c r="AL232" s="283" t="s">
        <v>9122</v>
      </c>
      <c r="AM232" s="283" t="s">
        <v>9122</v>
      </c>
      <c r="AN232" s="283" t="s">
        <v>9122</v>
      </c>
      <c r="AO232" s="283" t="s">
        <v>9122</v>
      </c>
      <c r="AP232" s="283" t="s">
        <v>9122</v>
      </c>
      <c r="AQ232" s="283" t="s">
        <v>9122</v>
      </c>
      <c r="AR232" s="283" t="s">
        <v>9122</v>
      </c>
      <c r="AS232" s="283" t="s">
        <v>9122</v>
      </c>
      <c r="AT232" s="283" t="s">
        <v>9122</v>
      </c>
      <c r="AU232" s="283" t="s">
        <v>9122</v>
      </c>
      <c r="AV232" s="283" t="s">
        <v>9122</v>
      </c>
      <c r="AW232" s="283" t="s">
        <v>9122</v>
      </c>
      <c r="AX232" s="283" t="s">
        <v>9122</v>
      </c>
      <c r="AY232" s="283" t="s">
        <v>9122</v>
      </c>
      <c r="AZ232" s="283" t="s">
        <v>9122</v>
      </c>
      <c r="BA232" s="283" t="s">
        <v>9122</v>
      </c>
      <c r="BB232" s="283" t="s">
        <v>9122</v>
      </c>
      <c r="BC232" s="283" t="s">
        <v>9122</v>
      </c>
      <c r="BD232" s="283" t="str">
        <f>_xlfn.IFNA(VLOOKUP(C232,'INFORM Severity - hidden'!$C$5:$G$300,5,FALSE),"-")</f>
        <v>-</v>
      </c>
    </row>
    <row r="233" spans="1:56" x14ac:dyDescent="0.25">
      <c r="A233" t="s">
        <v>262</v>
      </c>
      <c r="B233" t="s">
        <v>260</v>
      </c>
      <c r="C233" t="s">
        <v>261</v>
      </c>
      <c r="D233" s="283" t="str">
        <f t="shared" si="3"/>
        <v>Stable</v>
      </c>
      <c r="E233" s="283" t="s">
        <v>9122</v>
      </c>
      <c r="F233" s="283" t="s">
        <v>9122</v>
      </c>
      <c r="G233" s="283" t="s">
        <v>9122</v>
      </c>
      <c r="H233" s="283" t="s">
        <v>9122</v>
      </c>
      <c r="I233" s="283" t="s">
        <v>9122</v>
      </c>
      <c r="J233" s="283" t="s">
        <v>9122</v>
      </c>
      <c r="K233" s="283" t="s">
        <v>9122</v>
      </c>
      <c r="L233" s="283" t="s">
        <v>9122</v>
      </c>
      <c r="M233" s="283" t="s">
        <v>9122</v>
      </c>
      <c r="N233" s="283" t="s">
        <v>9122</v>
      </c>
      <c r="O233" s="283" t="s">
        <v>9122</v>
      </c>
      <c r="P233" s="283" t="s">
        <v>9122</v>
      </c>
      <c r="Q233" s="283">
        <v>1.7</v>
      </c>
      <c r="R233" s="283">
        <v>1.7</v>
      </c>
      <c r="S233" s="283">
        <v>2.1</v>
      </c>
      <c r="T233" s="283">
        <v>2.1</v>
      </c>
      <c r="U233" s="283">
        <v>2.2000000000000002</v>
      </c>
      <c r="V233" s="283">
        <v>2.2000000000000002</v>
      </c>
      <c r="W233" s="283">
        <v>2.1</v>
      </c>
      <c r="X233" s="283">
        <v>2.1</v>
      </c>
      <c r="Y233" s="283">
        <v>2.1</v>
      </c>
      <c r="Z233" s="283">
        <v>2.1</v>
      </c>
      <c r="AA233" s="283">
        <v>2.1</v>
      </c>
      <c r="AB233" s="283">
        <v>2.1</v>
      </c>
      <c r="AC233" s="283">
        <v>1.9</v>
      </c>
      <c r="AD233" s="283">
        <v>2</v>
      </c>
      <c r="AE233" s="283">
        <v>2</v>
      </c>
      <c r="AF233" s="283">
        <v>2</v>
      </c>
      <c r="AG233" s="283">
        <v>2.1</v>
      </c>
      <c r="AH233" s="283">
        <v>2.1</v>
      </c>
      <c r="AI233" s="283">
        <v>2.1</v>
      </c>
      <c r="AJ233" s="283">
        <v>2</v>
      </c>
      <c r="AK233" s="283">
        <v>2</v>
      </c>
      <c r="AL233" s="283">
        <v>1.9</v>
      </c>
      <c r="AM233" s="283">
        <v>1.9</v>
      </c>
      <c r="AN233" s="283">
        <v>1.9</v>
      </c>
      <c r="AO233" s="283">
        <v>1.8</v>
      </c>
      <c r="AP233" s="283">
        <v>1.9</v>
      </c>
      <c r="AQ233" s="283">
        <v>1.8</v>
      </c>
      <c r="AR233" s="283">
        <v>1.8</v>
      </c>
      <c r="AS233" s="283">
        <v>1.8</v>
      </c>
      <c r="AT233" s="283">
        <v>1.8</v>
      </c>
      <c r="AU233" s="283">
        <v>1.8</v>
      </c>
      <c r="AV233" s="283">
        <v>1.8</v>
      </c>
      <c r="AW233" s="283">
        <v>1.8</v>
      </c>
      <c r="AX233" s="283">
        <v>1.8</v>
      </c>
      <c r="AY233" s="283">
        <v>1.8</v>
      </c>
      <c r="AZ233" s="283">
        <v>1.8</v>
      </c>
      <c r="BA233" s="283">
        <v>1.8</v>
      </c>
      <c r="BB233" s="283">
        <v>1.8</v>
      </c>
      <c r="BC233" s="283">
        <v>1.8</v>
      </c>
      <c r="BD233" s="283">
        <f>_xlfn.IFNA(VLOOKUP(C233,'INFORM Severity - hidden'!$C$5:$G$300,5,FALSE),"-")</f>
        <v>1.8</v>
      </c>
    </row>
    <row r="234" spans="1:56" x14ac:dyDescent="0.25">
      <c r="A234" t="s">
        <v>262</v>
      </c>
      <c r="B234" t="s">
        <v>273</v>
      </c>
      <c r="C234" t="s">
        <v>274</v>
      </c>
      <c r="D234" s="283" t="str">
        <f t="shared" si="3"/>
        <v>-</v>
      </c>
      <c r="E234" s="283" t="s">
        <v>9122</v>
      </c>
      <c r="F234" s="283" t="s">
        <v>9122</v>
      </c>
      <c r="G234" s="283" t="s">
        <v>9122</v>
      </c>
      <c r="H234" s="283" t="s">
        <v>9122</v>
      </c>
      <c r="I234" s="283" t="s">
        <v>9122</v>
      </c>
      <c r="J234" s="283" t="s">
        <v>9122</v>
      </c>
      <c r="K234" s="283" t="s">
        <v>9122</v>
      </c>
      <c r="L234" s="283" t="s">
        <v>9122</v>
      </c>
      <c r="M234" s="283" t="s">
        <v>9122</v>
      </c>
      <c r="N234" s="283" t="s">
        <v>9122</v>
      </c>
      <c r="O234" s="283" t="s">
        <v>9122</v>
      </c>
      <c r="P234" s="283" t="s">
        <v>9122</v>
      </c>
      <c r="Q234" s="283" t="s">
        <v>9122</v>
      </c>
      <c r="R234" s="283" t="s">
        <v>9122</v>
      </c>
      <c r="S234" s="283" t="s">
        <v>9122</v>
      </c>
      <c r="T234" s="283" t="s">
        <v>9122</v>
      </c>
      <c r="U234" s="283" t="s">
        <v>9122</v>
      </c>
      <c r="V234" s="283" t="s">
        <v>9122</v>
      </c>
      <c r="W234" s="283" t="s">
        <v>9122</v>
      </c>
      <c r="X234" s="283" t="s">
        <v>9122</v>
      </c>
      <c r="Y234" s="283" t="s">
        <v>9122</v>
      </c>
      <c r="Z234" s="283" t="s">
        <v>9122</v>
      </c>
      <c r="AA234" s="283" t="s">
        <v>9122</v>
      </c>
      <c r="AB234" s="283" t="s">
        <v>9122</v>
      </c>
      <c r="AC234" s="283" t="s">
        <v>9122</v>
      </c>
      <c r="AD234" s="283" t="s">
        <v>9122</v>
      </c>
      <c r="AE234" s="283" t="s">
        <v>9122</v>
      </c>
      <c r="AF234" s="283" t="s">
        <v>9122</v>
      </c>
      <c r="AG234" s="283" t="s">
        <v>9122</v>
      </c>
      <c r="AH234" s="283" t="s">
        <v>9122</v>
      </c>
      <c r="AI234" s="283" t="s">
        <v>9122</v>
      </c>
      <c r="AJ234" s="283" t="s">
        <v>9122</v>
      </c>
      <c r="AK234" s="283" t="s">
        <v>9122</v>
      </c>
      <c r="AL234" s="283" t="s">
        <v>9122</v>
      </c>
      <c r="AM234" s="283" t="s">
        <v>9122</v>
      </c>
      <c r="AN234" s="283" t="s">
        <v>9122</v>
      </c>
      <c r="AO234" s="283" t="s">
        <v>9122</v>
      </c>
      <c r="AP234" s="283" t="s">
        <v>9122</v>
      </c>
      <c r="AQ234" s="283" t="s">
        <v>9122</v>
      </c>
      <c r="AR234" s="283" t="s">
        <v>9122</v>
      </c>
      <c r="AS234" s="283" t="s">
        <v>9122</v>
      </c>
      <c r="AT234" s="283" t="s">
        <v>9122</v>
      </c>
      <c r="AU234" s="283" t="s">
        <v>9122</v>
      </c>
      <c r="AV234" s="283" t="s">
        <v>9122</v>
      </c>
      <c r="AW234" s="283" t="s">
        <v>9122</v>
      </c>
      <c r="AX234" s="283" t="s">
        <v>9122</v>
      </c>
      <c r="AY234" s="283" t="s">
        <v>9122</v>
      </c>
      <c r="AZ234" s="283" t="s">
        <v>9122</v>
      </c>
      <c r="BA234" s="283" t="s">
        <v>9122</v>
      </c>
      <c r="BB234" s="283" t="s">
        <v>9122</v>
      </c>
      <c r="BC234" s="283" t="s">
        <v>9122</v>
      </c>
      <c r="BD234" s="283" t="str">
        <f>_xlfn.IFNA(VLOOKUP(C234,'INFORM Severity - hidden'!$C$5:$G$300,5,FALSE),"-")</f>
        <v>x</v>
      </c>
    </row>
    <row r="235" spans="1:56" x14ac:dyDescent="0.25">
      <c r="A235" t="s">
        <v>262</v>
      </c>
      <c r="B235" t="s">
        <v>283</v>
      </c>
      <c r="C235" t="s">
        <v>284</v>
      </c>
      <c r="D235" s="283" t="str">
        <f t="shared" si="3"/>
        <v>Decreasing</v>
      </c>
      <c r="E235" s="283" t="s">
        <v>9122</v>
      </c>
      <c r="F235" s="283">
        <v>1.2</v>
      </c>
      <c r="G235" s="283">
        <v>1.2</v>
      </c>
      <c r="H235" s="283">
        <v>1.4</v>
      </c>
      <c r="I235" s="283">
        <v>1.4</v>
      </c>
      <c r="J235" s="283">
        <v>1.4</v>
      </c>
      <c r="K235" s="283">
        <v>1.4</v>
      </c>
      <c r="L235" s="283">
        <v>1.4</v>
      </c>
      <c r="M235" s="283">
        <v>1.4</v>
      </c>
      <c r="N235" s="283">
        <v>1.4</v>
      </c>
      <c r="O235" s="283">
        <v>2.1</v>
      </c>
      <c r="P235" s="283">
        <v>2.1</v>
      </c>
      <c r="Q235" s="283">
        <v>2.1</v>
      </c>
      <c r="R235" s="283">
        <v>2.1</v>
      </c>
      <c r="S235" s="283">
        <v>2.1</v>
      </c>
      <c r="T235" s="283">
        <v>2.1</v>
      </c>
      <c r="U235" s="283">
        <v>2.1</v>
      </c>
      <c r="V235" s="283">
        <v>2.1</v>
      </c>
      <c r="W235" s="283">
        <v>2.1</v>
      </c>
      <c r="X235" s="283">
        <v>2.1</v>
      </c>
      <c r="Y235" s="283">
        <v>2.1</v>
      </c>
      <c r="Z235" s="283">
        <v>2.2000000000000002</v>
      </c>
      <c r="AA235" s="283">
        <v>2.2999999999999998</v>
      </c>
      <c r="AB235" s="283">
        <v>2.2999999999999998</v>
      </c>
      <c r="AC235" s="283">
        <v>2.2999999999999998</v>
      </c>
      <c r="AD235" s="283">
        <v>2.2999999999999998</v>
      </c>
      <c r="AE235" s="283">
        <v>2.2999999999999998</v>
      </c>
      <c r="AF235" s="283">
        <v>2.2999999999999998</v>
      </c>
      <c r="AG235" s="283">
        <v>2.2999999999999998</v>
      </c>
      <c r="AH235" s="283">
        <v>2.2999999999999998</v>
      </c>
      <c r="AI235" s="283">
        <v>2.2999999999999998</v>
      </c>
      <c r="AJ235" s="283">
        <v>2.2999999999999998</v>
      </c>
      <c r="AK235" s="283">
        <v>2.2999999999999998</v>
      </c>
      <c r="AL235" s="283">
        <v>2.2999999999999998</v>
      </c>
      <c r="AM235" s="283">
        <v>2.2999999999999998</v>
      </c>
      <c r="AN235" s="283">
        <v>2.2999999999999998</v>
      </c>
      <c r="AO235" s="283">
        <v>2.2999999999999998</v>
      </c>
      <c r="AP235" s="283">
        <v>2.2999999999999998</v>
      </c>
      <c r="AQ235" s="283">
        <v>2.2999999999999998</v>
      </c>
      <c r="AR235" s="283">
        <v>2.2999999999999998</v>
      </c>
      <c r="AS235" s="283">
        <v>2.2000000000000002</v>
      </c>
      <c r="AT235" s="283">
        <v>2.2000000000000002</v>
      </c>
      <c r="AU235" s="283">
        <v>2.2000000000000002</v>
      </c>
      <c r="AV235" s="283">
        <v>2.2000000000000002</v>
      </c>
      <c r="AW235" s="283">
        <v>2.2000000000000002</v>
      </c>
      <c r="AX235" s="283">
        <v>2.2999999999999998</v>
      </c>
      <c r="AY235" s="283">
        <v>2.2999999999999998</v>
      </c>
      <c r="AZ235" s="283">
        <v>2.2999999999999998</v>
      </c>
      <c r="BA235" s="283">
        <v>2.2999999999999998</v>
      </c>
      <c r="BB235" s="283">
        <v>2.2999999999999998</v>
      </c>
      <c r="BC235" s="283">
        <v>2.1</v>
      </c>
      <c r="BD235" s="283">
        <f>_xlfn.IFNA(VLOOKUP(C235,'INFORM Severity - hidden'!$C$5:$G$300,5,FALSE),"-")</f>
        <v>2.1</v>
      </c>
    </row>
    <row r="236" spans="1:56" x14ac:dyDescent="0.25">
      <c r="C236" t="s">
        <v>9214</v>
      </c>
      <c r="D236" s="283" t="str">
        <f t="shared" si="3"/>
        <v>-</v>
      </c>
      <c r="E236" s="283" t="s">
        <v>9122</v>
      </c>
      <c r="F236" s="283" t="s">
        <v>9122</v>
      </c>
      <c r="G236" s="283" t="s">
        <v>9122</v>
      </c>
      <c r="H236" s="283" t="s">
        <v>9122</v>
      </c>
      <c r="I236" s="283" t="s">
        <v>9122</v>
      </c>
      <c r="J236" s="283" t="s">
        <v>9122</v>
      </c>
      <c r="K236" s="283" t="s">
        <v>9122</v>
      </c>
      <c r="L236" s="283" t="s">
        <v>9122</v>
      </c>
      <c r="M236" s="283" t="s">
        <v>9122</v>
      </c>
      <c r="N236" s="283" t="s">
        <v>9122</v>
      </c>
      <c r="O236" s="283" t="s">
        <v>9122</v>
      </c>
      <c r="P236" s="283" t="s">
        <v>9122</v>
      </c>
      <c r="Q236" s="283" t="s">
        <v>9122</v>
      </c>
      <c r="R236" s="283" t="s">
        <v>9122</v>
      </c>
      <c r="S236" s="283" t="s">
        <v>9122</v>
      </c>
      <c r="T236" s="283" t="s">
        <v>9122</v>
      </c>
      <c r="U236" s="283" t="s">
        <v>9122</v>
      </c>
      <c r="V236" s="283" t="s">
        <v>9122</v>
      </c>
      <c r="W236" s="283" t="s">
        <v>9122</v>
      </c>
      <c r="X236" s="283" t="s">
        <v>9122</v>
      </c>
      <c r="Y236" s="283" t="s">
        <v>9122</v>
      </c>
      <c r="Z236" s="283" t="s">
        <v>9122</v>
      </c>
      <c r="AA236" s="283" t="s">
        <v>9122</v>
      </c>
      <c r="AB236" s="283" t="s">
        <v>9122</v>
      </c>
      <c r="AC236" s="283" t="s">
        <v>9122</v>
      </c>
      <c r="AD236" s="283" t="s">
        <v>9122</v>
      </c>
      <c r="AE236" s="283" t="s">
        <v>9122</v>
      </c>
      <c r="AF236" s="283">
        <v>1.4</v>
      </c>
      <c r="AG236" s="283">
        <v>1.3</v>
      </c>
      <c r="AH236" s="283">
        <v>1.3</v>
      </c>
      <c r="AI236" s="283">
        <v>1.3</v>
      </c>
      <c r="AJ236" s="283">
        <v>1.3</v>
      </c>
      <c r="AK236" s="283" t="s">
        <v>9122</v>
      </c>
      <c r="AL236" s="283" t="s">
        <v>9122</v>
      </c>
      <c r="AM236" s="283" t="s">
        <v>9122</v>
      </c>
      <c r="AN236" s="283" t="s">
        <v>9122</v>
      </c>
      <c r="AO236" s="283" t="s">
        <v>9122</v>
      </c>
      <c r="AP236" s="283" t="s">
        <v>9122</v>
      </c>
      <c r="AQ236" s="283" t="s">
        <v>9122</v>
      </c>
      <c r="AR236" s="283" t="s">
        <v>9122</v>
      </c>
      <c r="AS236" s="283" t="s">
        <v>9122</v>
      </c>
      <c r="AT236" s="283" t="s">
        <v>9122</v>
      </c>
      <c r="AU236" s="283" t="s">
        <v>9122</v>
      </c>
      <c r="AV236" s="283" t="s">
        <v>9122</v>
      </c>
      <c r="AW236" s="283" t="s">
        <v>9122</v>
      </c>
      <c r="AX236" s="283" t="s">
        <v>9122</v>
      </c>
      <c r="AY236" s="283" t="s">
        <v>9122</v>
      </c>
      <c r="AZ236" s="283" t="s">
        <v>9122</v>
      </c>
      <c r="BA236" s="283" t="s">
        <v>9122</v>
      </c>
      <c r="BB236" s="283" t="s">
        <v>9122</v>
      </c>
      <c r="BC236" s="283" t="s">
        <v>9122</v>
      </c>
      <c r="BD236" s="283" t="str">
        <f>_xlfn.IFNA(VLOOKUP(C236,'INFORM Severity - hidden'!$C$5:$G$300,5,FALSE),"-")</f>
        <v>-</v>
      </c>
    </row>
    <row r="237" spans="1:56" x14ac:dyDescent="0.25">
      <c r="C237" t="s">
        <v>9215</v>
      </c>
      <c r="D237" s="283" t="str">
        <f t="shared" si="3"/>
        <v>-</v>
      </c>
      <c r="E237" s="283" t="s">
        <v>9122</v>
      </c>
      <c r="F237" s="283" t="s">
        <v>9122</v>
      </c>
      <c r="G237" s="283" t="s">
        <v>9122</v>
      </c>
      <c r="H237" s="283" t="s">
        <v>9122</v>
      </c>
      <c r="I237" s="283" t="s">
        <v>9122</v>
      </c>
      <c r="J237" s="283" t="s">
        <v>9122</v>
      </c>
      <c r="K237" s="283" t="s">
        <v>9122</v>
      </c>
      <c r="L237" s="283" t="s">
        <v>9122</v>
      </c>
      <c r="M237" s="283" t="s">
        <v>9122</v>
      </c>
      <c r="N237" s="283" t="s">
        <v>9122</v>
      </c>
      <c r="O237" s="283" t="s">
        <v>9122</v>
      </c>
      <c r="P237" s="283" t="s">
        <v>9122</v>
      </c>
      <c r="Q237" s="283" t="s">
        <v>9122</v>
      </c>
      <c r="R237" s="283" t="s">
        <v>9122</v>
      </c>
      <c r="S237" s="283" t="s">
        <v>9122</v>
      </c>
      <c r="T237" s="283" t="s">
        <v>9122</v>
      </c>
      <c r="U237" s="283" t="s">
        <v>9122</v>
      </c>
      <c r="V237" s="283" t="s">
        <v>9122</v>
      </c>
      <c r="W237" s="283" t="s">
        <v>9122</v>
      </c>
      <c r="X237" s="283" t="s">
        <v>9122</v>
      </c>
      <c r="Y237" s="283" t="s">
        <v>9122</v>
      </c>
      <c r="Z237" s="283" t="s">
        <v>9122</v>
      </c>
      <c r="AA237" s="283" t="s">
        <v>9122</v>
      </c>
      <c r="AB237" s="283" t="s">
        <v>9122</v>
      </c>
      <c r="AC237" s="283" t="s">
        <v>9122</v>
      </c>
      <c r="AD237" s="283" t="s">
        <v>9122</v>
      </c>
      <c r="AE237" s="283" t="s">
        <v>9122</v>
      </c>
      <c r="AF237" s="283" t="s">
        <v>9122</v>
      </c>
      <c r="AG237" s="283" t="s">
        <v>9122</v>
      </c>
      <c r="AH237" s="283" t="s">
        <v>9122</v>
      </c>
      <c r="AI237" s="283" t="s">
        <v>9122</v>
      </c>
      <c r="AJ237" s="283" t="s">
        <v>9122</v>
      </c>
      <c r="AK237" s="283" t="s">
        <v>9122</v>
      </c>
      <c r="AL237" s="283" t="s">
        <v>9122</v>
      </c>
      <c r="AM237" s="283" t="s">
        <v>9122</v>
      </c>
      <c r="AN237" s="283" t="s">
        <v>9122</v>
      </c>
      <c r="AO237" s="283">
        <v>1.3</v>
      </c>
      <c r="AP237" s="283">
        <v>1.3</v>
      </c>
      <c r="AQ237" s="283">
        <v>1.3</v>
      </c>
      <c r="AR237" s="283">
        <v>1.3</v>
      </c>
      <c r="AS237" s="283">
        <v>1.3</v>
      </c>
      <c r="AT237" s="283">
        <v>1.3</v>
      </c>
      <c r="AU237" s="283">
        <v>1.3</v>
      </c>
      <c r="AV237" s="283">
        <v>1.3</v>
      </c>
      <c r="AW237" s="283">
        <v>1.2</v>
      </c>
      <c r="AX237" s="283">
        <v>1.2</v>
      </c>
      <c r="AY237" s="283">
        <v>1.2</v>
      </c>
      <c r="AZ237" s="283">
        <v>1.2</v>
      </c>
      <c r="BA237" s="283" t="s">
        <v>9122</v>
      </c>
      <c r="BB237" s="283" t="s">
        <v>9122</v>
      </c>
      <c r="BC237" s="283" t="s">
        <v>9122</v>
      </c>
      <c r="BD237" s="283" t="str">
        <f>_xlfn.IFNA(VLOOKUP(C237,'INFORM Severity - hidden'!$C$5:$G$300,5,FALSE),"-")</f>
        <v>-</v>
      </c>
    </row>
    <row r="238" spans="1:56" x14ac:dyDescent="0.25">
      <c r="A238" t="s">
        <v>3128</v>
      </c>
      <c r="B238" t="s">
        <v>3126</v>
      </c>
      <c r="C238" t="s">
        <v>3127</v>
      </c>
      <c r="D238" s="283" t="str">
        <f t="shared" si="3"/>
        <v>Stable</v>
      </c>
      <c r="E238" s="283" t="s">
        <v>9122</v>
      </c>
      <c r="F238" s="283">
        <v>0.9</v>
      </c>
      <c r="G238" s="283">
        <v>0.9</v>
      </c>
      <c r="H238" s="283">
        <v>1.4</v>
      </c>
      <c r="I238" s="283">
        <v>1.4</v>
      </c>
      <c r="J238" s="283">
        <v>1.4</v>
      </c>
      <c r="K238" s="283">
        <v>1.4</v>
      </c>
      <c r="L238" s="283">
        <v>1.4</v>
      </c>
      <c r="M238" s="283">
        <v>1.4</v>
      </c>
      <c r="N238" s="283">
        <v>1.4</v>
      </c>
      <c r="O238" s="283">
        <v>1.7</v>
      </c>
      <c r="P238" s="283">
        <v>1.5</v>
      </c>
      <c r="Q238" s="283">
        <v>1.5</v>
      </c>
      <c r="R238" s="283">
        <v>1.5</v>
      </c>
      <c r="S238" s="283">
        <v>1.5</v>
      </c>
      <c r="T238" s="283">
        <v>1.5</v>
      </c>
      <c r="U238" s="283">
        <v>1.6</v>
      </c>
      <c r="V238" s="283">
        <v>1.5</v>
      </c>
      <c r="W238" s="283">
        <v>1.5</v>
      </c>
      <c r="X238" s="283">
        <v>1.5</v>
      </c>
      <c r="Y238" s="283">
        <v>1.5</v>
      </c>
      <c r="Z238" s="283">
        <v>1.5</v>
      </c>
      <c r="AA238" s="283">
        <v>1.8</v>
      </c>
      <c r="AB238" s="283">
        <v>1.7</v>
      </c>
      <c r="AC238" s="283">
        <v>1.7</v>
      </c>
      <c r="AD238" s="283">
        <v>1.7</v>
      </c>
      <c r="AE238" s="283">
        <v>1.7</v>
      </c>
      <c r="AF238" s="283">
        <v>1.7</v>
      </c>
      <c r="AG238" s="283">
        <v>1.7</v>
      </c>
      <c r="AH238" s="283">
        <v>1.7</v>
      </c>
      <c r="AI238" s="283">
        <v>1.7</v>
      </c>
      <c r="AJ238" s="283">
        <v>1.7</v>
      </c>
      <c r="AK238" s="283">
        <v>1.7</v>
      </c>
      <c r="AL238" s="283">
        <v>1.8</v>
      </c>
      <c r="AM238" s="283">
        <v>1.8</v>
      </c>
      <c r="AN238" s="283">
        <v>1.8</v>
      </c>
      <c r="AO238" s="283">
        <v>1.8</v>
      </c>
      <c r="AP238" s="283">
        <v>1.6</v>
      </c>
      <c r="AQ238" s="283">
        <v>1.6</v>
      </c>
      <c r="AR238" s="283">
        <v>1.6</v>
      </c>
      <c r="AS238" s="283">
        <v>1.6</v>
      </c>
      <c r="AT238" s="283">
        <v>1.6</v>
      </c>
      <c r="AU238" s="283">
        <v>1.9</v>
      </c>
      <c r="AV238" s="283">
        <v>1.9</v>
      </c>
      <c r="AW238" s="283">
        <v>1.9</v>
      </c>
      <c r="AX238" s="283">
        <v>1.9</v>
      </c>
      <c r="AY238" s="283">
        <v>2</v>
      </c>
      <c r="AZ238" s="283">
        <v>2</v>
      </c>
      <c r="BA238" s="283">
        <v>2</v>
      </c>
      <c r="BB238" s="283">
        <v>2</v>
      </c>
      <c r="BC238" s="283">
        <v>2</v>
      </c>
      <c r="BD238" s="283">
        <f>_xlfn.IFNA(VLOOKUP(C238,'INFORM Severity - hidden'!$C$5:$G$300,5,FALSE),"-")</f>
        <v>2</v>
      </c>
    </row>
    <row r="239" spans="1:56" x14ac:dyDescent="0.25">
      <c r="A239" t="s">
        <v>475</v>
      </c>
      <c r="B239" t="s">
        <v>473</v>
      </c>
      <c r="C239" t="s">
        <v>474</v>
      </c>
      <c r="D239" s="283" t="str">
        <f t="shared" si="3"/>
        <v>Stable</v>
      </c>
      <c r="E239" s="283" t="s">
        <v>9122</v>
      </c>
      <c r="F239" s="283" t="s">
        <v>9122</v>
      </c>
      <c r="G239" s="283" t="s">
        <v>9122</v>
      </c>
      <c r="H239" s="283" t="s">
        <v>9122</v>
      </c>
      <c r="I239" s="283" t="s">
        <v>9122</v>
      </c>
      <c r="J239" s="283" t="s">
        <v>9122</v>
      </c>
      <c r="K239" s="283" t="s">
        <v>9122</v>
      </c>
      <c r="L239" s="283" t="s">
        <v>9122</v>
      </c>
      <c r="M239" s="283" t="s">
        <v>9122</v>
      </c>
      <c r="N239" s="283" t="s">
        <v>9122</v>
      </c>
      <c r="O239" s="283" t="s">
        <v>9122</v>
      </c>
      <c r="P239" s="283" t="s">
        <v>9122</v>
      </c>
      <c r="Q239" s="283" t="s">
        <v>9122</v>
      </c>
      <c r="R239" s="283" t="s">
        <v>9122</v>
      </c>
      <c r="S239" s="283" t="s">
        <v>9122</v>
      </c>
      <c r="T239" s="283" t="s">
        <v>9122</v>
      </c>
      <c r="U239" s="283" t="s">
        <v>9122</v>
      </c>
      <c r="V239" s="283" t="s">
        <v>9122</v>
      </c>
      <c r="W239" s="283" t="s">
        <v>9122</v>
      </c>
      <c r="X239" s="283" t="s">
        <v>9122</v>
      </c>
      <c r="Y239" s="283" t="s">
        <v>9122</v>
      </c>
      <c r="Z239" s="283" t="s">
        <v>9122</v>
      </c>
      <c r="AA239" s="283" t="s">
        <v>9122</v>
      </c>
      <c r="AB239" s="283" t="s">
        <v>9122</v>
      </c>
      <c r="AC239" s="283" t="s">
        <v>9122</v>
      </c>
      <c r="AD239" s="283" t="s">
        <v>9122</v>
      </c>
      <c r="AE239" s="283" t="s">
        <v>9122</v>
      </c>
      <c r="AF239" s="283" t="s">
        <v>9122</v>
      </c>
      <c r="AG239" s="283" t="s">
        <v>9122</v>
      </c>
      <c r="AH239" s="283" t="s">
        <v>9122</v>
      </c>
      <c r="AI239" s="283" t="s">
        <v>9122</v>
      </c>
      <c r="AJ239" s="283" t="s">
        <v>9122</v>
      </c>
      <c r="AK239" s="283" t="s">
        <v>9122</v>
      </c>
      <c r="AL239" s="283" t="s">
        <v>9122</v>
      </c>
      <c r="AM239" s="283" t="s">
        <v>9122</v>
      </c>
      <c r="AN239" s="283" t="s">
        <v>9122</v>
      </c>
      <c r="AO239" s="283" t="s">
        <v>9122</v>
      </c>
      <c r="AP239" s="283" t="s">
        <v>9122</v>
      </c>
      <c r="AQ239" s="283" t="s">
        <v>9122</v>
      </c>
      <c r="AR239" s="283" t="s">
        <v>9122</v>
      </c>
      <c r="AS239" s="283" t="s">
        <v>9122</v>
      </c>
      <c r="AT239" s="283" t="s">
        <v>9122</v>
      </c>
      <c r="AU239" s="283">
        <v>1.8</v>
      </c>
      <c r="AV239" s="283">
        <v>1.8</v>
      </c>
      <c r="AW239" s="283">
        <v>1.8</v>
      </c>
      <c r="AX239" s="283">
        <v>1.8</v>
      </c>
      <c r="AY239" s="283">
        <v>1.8</v>
      </c>
      <c r="AZ239" s="283">
        <v>1.8</v>
      </c>
      <c r="BA239" s="283">
        <v>1.8</v>
      </c>
      <c r="BB239" s="283">
        <v>1.8</v>
      </c>
      <c r="BC239" s="283">
        <v>1.8</v>
      </c>
      <c r="BD239" s="283">
        <f>_xlfn.IFNA(VLOOKUP(C239,'INFORM Severity - hidden'!$C$5:$G$300,5,FALSE),"-")</f>
        <v>1.8</v>
      </c>
    </row>
    <row r="240" spans="1:56" x14ac:dyDescent="0.25">
      <c r="A240" t="s">
        <v>485</v>
      </c>
      <c r="B240" t="s">
        <v>483</v>
      </c>
      <c r="C240" t="s">
        <v>484</v>
      </c>
      <c r="D240" s="283" t="str">
        <f t="shared" si="3"/>
        <v>Increasing</v>
      </c>
      <c r="E240" s="283" t="s">
        <v>9122</v>
      </c>
      <c r="F240" s="283" t="s">
        <v>9122</v>
      </c>
      <c r="G240" s="283" t="s">
        <v>9122</v>
      </c>
      <c r="H240" s="283">
        <v>3.6</v>
      </c>
      <c r="I240" s="283">
        <v>3.6</v>
      </c>
      <c r="J240" s="283">
        <v>3.6</v>
      </c>
      <c r="K240" s="283">
        <v>3.5</v>
      </c>
      <c r="L240" s="283">
        <v>3.5</v>
      </c>
      <c r="M240" s="283">
        <v>3.5</v>
      </c>
      <c r="N240" s="283">
        <v>3.5</v>
      </c>
      <c r="O240" s="283">
        <v>3.5</v>
      </c>
      <c r="P240" s="283">
        <v>3.5</v>
      </c>
      <c r="Q240" s="283">
        <v>3.2</v>
      </c>
      <c r="R240" s="283">
        <v>3.2</v>
      </c>
      <c r="S240" s="283">
        <v>3.2</v>
      </c>
      <c r="T240" s="283">
        <v>3.2</v>
      </c>
      <c r="U240" s="283">
        <v>3.3</v>
      </c>
      <c r="V240" s="283">
        <v>3.2</v>
      </c>
      <c r="W240" s="283">
        <v>3.2</v>
      </c>
      <c r="X240" s="283">
        <v>3.2</v>
      </c>
      <c r="Y240" s="283">
        <v>3.2</v>
      </c>
      <c r="Z240" s="283">
        <v>3.3</v>
      </c>
      <c r="AA240" s="283">
        <v>3.3</v>
      </c>
      <c r="AB240" s="283">
        <v>3.3</v>
      </c>
      <c r="AC240" s="283">
        <v>3.2</v>
      </c>
      <c r="AD240" s="283">
        <v>3.2</v>
      </c>
      <c r="AE240" s="283">
        <v>3.2</v>
      </c>
      <c r="AF240" s="283">
        <v>3.2</v>
      </c>
      <c r="AG240" s="283">
        <v>3.2</v>
      </c>
      <c r="AH240" s="283">
        <v>3.2</v>
      </c>
      <c r="AI240" s="283">
        <v>3.2</v>
      </c>
      <c r="AJ240" s="283">
        <v>3.2</v>
      </c>
      <c r="AK240" s="283">
        <v>3.2</v>
      </c>
      <c r="AL240" s="283">
        <v>3.2</v>
      </c>
      <c r="AM240" s="283">
        <v>3.2</v>
      </c>
      <c r="AN240" s="283">
        <v>3.2</v>
      </c>
      <c r="AO240" s="283">
        <v>3.2</v>
      </c>
      <c r="AP240" s="283">
        <v>3.2</v>
      </c>
      <c r="AQ240" s="283">
        <v>3.2</v>
      </c>
      <c r="AR240" s="283">
        <v>3.2</v>
      </c>
      <c r="AS240" s="283">
        <v>3.2</v>
      </c>
      <c r="AT240" s="283">
        <v>3.2</v>
      </c>
      <c r="AU240" s="283">
        <v>3.2</v>
      </c>
      <c r="AV240" s="283">
        <v>3.2</v>
      </c>
      <c r="AW240" s="283">
        <v>3.1</v>
      </c>
      <c r="AX240" s="283">
        <v>3</v>
      </c>
      <c r="AY240" s="283">
        <v>3</v>
      </c>
      <c r="AZ240" s="283">
        <v>3.2</v>
      </c>
      <c r="BA240" s="283">
        <v>3.2</v>
      </c>
      <c r="BB240" s="283">
        <v>3.4</v>
      </c>
      <c r="BC240" s="283">
        <v>3.4</v>
      </c>
      <c r="BD240" s="283">
        <f>_xlfn.IFNA(VLOOKUP(C240,'INFORM Severity - hidden'!$C$5:$G$300,5,FALSE),"-")</f>
        <v>3.4</v>
      </c>
    </row>
    <row r="241" spans="1:56" x14ac:dyDescent="0.25">
      <c r="A241" t="s">
        <v>485</v>
      </c>
      <c r="B241" t="s">
        <v>497</v>
      </c>
      <c r="C241" t="s">
        <v>498</v>
      </c>
      <c r="D241" s="283" t="str">
        <f t="shared" si="3"/>
        <v>Stable</v>
      </c>
      <c r="E241" s="283" t="s">
        <v>9122</v>
      </c>
      <c r="F241" s="283" t="s">
        <v>9122</v>
      </c>
      <c r="G241" s="283" t="s">
        <v>9122</v>
      </c>
      <c r="H241" s="283">
        <v>3.3</v>
      </c>
      <c r="I241" s="283">
        <v>3.3</v>
      </c>
      <c r="J241" s="283">
        <v>3.3</v>
      </c>
      <c r="K241" s="283">
        <v>3.3</v>
      </c>
      <c r="L241" s="283">
        <v>3.3</v>
      </c>
      <c r="M241" s="283">
        <v>3.3</v>
      </c>
      <c r="N241" s="283">
        <v>3.3</v>
      </c>
      <c r="O241" s="283">
        <v>3.3</v>
      </c>
      <c r="P241" s="283">
        <v>3.3</v>
      </c>
      <c r="Q241" s="283">
        <v>3.3</v>
      </c>
      <c r="R241" s="283">
        <v>3.3</v>
      </c>
      <c r="S241" s="283">
        <v>3.3</v>
      </c>
      <c r="T241" s="283">
        <v>3.3</v>
      </c>
      <c r="U241" s="283">
        <v>3.3</v>
      </c>
      <c r="V241" s="283">
        <v>3.3</v>
      </c>
      <c r="W241" s="283">
        <v>3.3</v>
      </c>
      <c r="X241" s="283">
        <v>3.3</v>
      </c>
      <c r="Y241" s="283">
        <v>3.3</v>
      </c>
      <c r="Z241" s="283">
        <v>3.3</v>
      </c>
      <c r="AA241" s="283">
        <v>3.3</v>
      </c>
      <c r="AB241" s="283">
        <v>3.3</v>
      </c>
      <c r="AC241" s="283">
        <v>3.3</v>
      </c>
      <c r="AD241" s="283">
        <v>3.3</v>
      </c>
      <c r="AE241" s="283">
        <v>3.3</v>
      </c>
      <c r="AF241" s="283">
        <v>3.3</v>
      </c>
      <c r="AG241" s="283">
        <v>3.3</v>
      </c>
      <c r="AH241" s="283">
        <v>3.3</v>
      </c>
      <c r="AI241" s="283">
        <v>3.3</v>
      </c>
      <c r="AJ241" s="283">
        <v>3.3</v>
      </c>
      <c r="AK241" s="283">
        <v>3.3</v>
      </c>
      <c r="AL241" s="283">
        <v>3.3</v>
      </c>
      <c r="AM241" s="283">
        <v>3.3</v>
      </c>
      <c r="AN241" s="283">
        <v>3.2</v>
      </c>
      <c r="AO241" s="283">
        <v>3.2</v>
      </c>
      <c r="AP241" s="283">
        <v>3.2</v>
      </c>
      <c r="AQ241" s="283">
        <v>3.2</v>
      </c>
      <c r="AR241" s="283">
        <v>3.3</v>
      </c>
      <c r="AS241" s="283">
        <v>3.3</v>
      </c>
      <c r="AT241" s="283">
        <v>3.3</v>
      </c>
      <c r="AU241" s="283">
        <v>3.3</v>
      </c>
      <c r="AV241" s="283">
        <v>3.3</v>
      </c>
      <c r="AW241" s="283">
        <v>3.4</v>
      </c>
      <c r="AX241" s="283">
        <v>3.3</v>
      </c>
      <c r="AY241" s="283">
        <v>3.3</v>
      </c>
      <c r="AZ241" s="283">
        <v>3.3</v>
      </c>
      <c r="BA241" s="283">
        <v>3.3</v>
      </c>
      <c r="BB241" s="283">
        <v>3.3</v>
      </c>
      <c r="BC241" s="283">
        <v>3.3</v>
      </c>
      <c r="BD241" s="283">
        <f>_xlfn.IFNA(VLOOKUP(C241,'INFORM Severity - hidden'!$C$5:$G$300,5,FALSE),"-")</f>
        <v>3.3</v>
      </c>
    </row>
    <row r="242" spans="1:56" x14ac:dyDescent="0.25">
      <c r="A242" t="s">
        <v>485</v>
      </c>
      <c r="B242" t="s">
        <v>514</v>
      </c>
      <c r="C242" t="s">
        <v>515</v>
      </c>
      <c r="D242" s="283" t="str">
        <f t="shared" si="3"/>
        <v>Stable</v>
      </c>
      <c r="E242" s="283" t="s">
        <v>9122</v>
      </c>
      <c r="F242" s="283" t="s">
        <v>9122</v>
      </c>
      <c r="G242" s="283" t="s">
        <v>9122</v>
      </c>
      <c r="H242" s="283">
        <v>3.3</v>
      </c>
      <c r="I242" s="283">
        <v>3.3</v>
      </c>
      <c r="J242" s="283">
        <v>3.3</v>
      </c>
      <c r="K242" s="283">
        <v>3.2</v>
      </c>
      <c r="L242" s="283">
        <v>3.3</v>
      </c>
      <c r="M242" s="283">
        <v>3.3</v>
      </c>
      <c r="N242" s="283">
        <v>3.2</v>
      </c>
      <c r="O242" s="283">
        <v>3.2</v>
      </c>
      <c r="P242" s="283">
        <v>3.2</v>
      </c>
      <c r="Q242" s="283">
        <v>3.1</v>
      </c>
      <c r="R242" s="283">
        <v>3.1</v>
      </c>
      <c r="S242" s="283">
        <v>3.1</v>
      </c>
      <c r="T242" s="283">
        <v>3.1</v>
      </c>
      <c r="U242" s="283">
        <v>3.2</v>
      </c>
      <c r="V242" s="283">
        <v>3.2</v>
      </c>
      <c r="W242" s="283">
        <v>3.2</v>
      </c>
      <c r="X242" s="283">
        <v>3.2</v>
      </c>
      <c r="Y242" s="283">
        <v>3.2</v>
      </c>
      <c r="Z242" s="283">
        <v>3.2</v>
      </c>
      <c r="AA242" s="283">
        <v>3.2</v>
      </c>
      <c r="AB242" s="283">
        <v>3.2</v>
      </c>
      <c r="AC242" s="283">
        <v>3.2</v>
      </c>
      <c r="AD242" s="283">
        <v>3.2</v>
      </c>
      <c r="AE242" s="283">
        <v>3.2</v>
      </c>
      <c r="AF242" s="283">
        <v>3.2</v>
      </c>
      <c r="AG242" s="283">
        <v>3.2</v>
      </c>
      <c r="AH242" s="283">
        <v>3.2</v>
      </c>
      <c r="AI242" s="283">
        <v>3.2</v>
      </c>
      <c r="AJ242" s="283">
        <v>3.2</v>
      </c>
      <c r="AK242" s="283">
        <v>3.2</v>
      </c>
      <c r="AL242" s="283">
        <v>3.2</v>
      </c>
      <c r="AM242" s="283">
        <v>3.2</v>
      </c>
      <c r="AN242" s="283">
        <v>3.3</v>
      </c>
      <c r="AO242" s="283">
        <v>3.3</v>
      </c>
      <c r="AP242" s="283">
        <v>3.3</v>
      </c>
      <c r="AQ242" s="283">
        <v>3.2</v>
      </c>
      <c r="AR242" s="283">
        <v>3.2</v>
      </c>
      <c r="AS242" s="283">
        <v>3.2</v>
      </c>
      <c r="AT242" s="283">
        <v>3.2</v>
      </c>
      <c r="AU242" s="283">
        <v>3.2</v>
      </c>
      <c r="AV242" s="283">
        <v>3.2</v>
      </c>
      <c r="AW242" s="283">
        <v>3.3</v>
      </c>
      <c r="AX242" s="283">
        <v>2.2999999999999998</v>
      </c>
      <c r="AY242" s="283">
        <v>2.4</v>
      </c>
      <c r="AZ242" s="283">
        <v>2.4</v>
      </c>
      <c r="BA242" s="283">
        <v>2.4</v>
      </c>
      <c r="BB242" s="283">
        <v>2.4</v>
      </c>
      <c r="BC242" s="283">
        <v>2.4</v>
      </c>
      <c r="BD242" s="283">
        <f>_xlfn.IFNA(VLOOKUP(C242,'INFORM Severity - hidden'!$C$5:$G$300,5,FALSE),"-")</f>
        <v>2.4</v>
      </c>
    </row>
    <row r="243" spans="1:56" x14ac:dyDescent="0.25">
      <c r="A243" t="s">
        <v>485</v>
      </c>
      <c r="B243" t="s">
        <v>527</v>
      </c>
      <c r="C243" t="s">
        <v>528</v>
      </c>
      <c r="D243" s="283" t="str">
        <f t="shared" si="3"/>
        <v>-</v>
      </c>
      <c r="E243" s="283" t="s">
        <v>9122</v>
      </c>
      <c r="F243" s="283" t="s">
        <v>9122</v>
      </c>
      <c r="G243" s="283" t="s">
        <v>9122</v>
      </c>
      <c r="H243" s="283" t="s">
        <v>9122</v>
      </c>
      <c r="I243" s="283" t="s">
        <v>9122</v>
      </c>
      <c r="J243" s="283" t="s">
        <v>9122</v>
      </c>
      <c r="K243" s="283" t="s">
        <v>9122</v>
      </c>
      <c r="L243" s="283" t="s">
        <v>9122</v>
      </c>
      <c r="M243" s="283" t="s">
        <v>9122</v>
      </c>
      <c r="N243" s="283" t="s">
        <v>9122</v>
      </c>
      <c r="O243" s="283" t="s">
        <v>9122</v>
      </c>
      <c r="P243" s="283" t="s">
        <v>9122</v>
      </c>
      <c r="Q243" s="283" t="s">
        <v>9122</v>
      </c>
      <c r="R243" s="283" t="s">
        <v>9122</v>
      </c>
      <c r="S243" s="283" t="s">
        <v>9122</v>
      </c>
      <c r="T243" s="283" t="s">
        <v>9122</v>
      </c>
      <c r="U243" s="283" t="s">
        <v>9122</v>
      </c>
      <c r="V243" s="283" t="s">
        <v>9122</v>
      </c>
      <c r="W243" s="283" t="s">
        <v>9122</v>
      </c>
      <c r="X243" s="283" t="s">
        <v>9122</v>
      </c>
      <c r="Y243" s="283" t="s">
        <v>9122</v>
      </c>
      <c r="Z243" s="283" t="s">
        <v>9122</v>
      </c>
      <c r="AA243" s="283" t="s">
        <v>9122</v>
      </c>
      <c r="AB243" s="283" t="s">
        <v>9122</v>
      </c>
      <c r="AC243" s="283" t="s">
        <v>9122</v>
      </c>
      <c r="AD243" s="283" t="s">
        <v>9122</v>
      </c>
      <c r="AE243" s="283" t="s">
        <v>9122</v>
      </c>
      <c r="AF243" s="283" t="s">
        <v>9122</v>
      </c>
      <c r="AG243" s="283" t="s">
        <v>9122</v>
      </c>
      <c r="AH243" s="283" t="s">
        <v>9122</v>
      </c>
      <c r="AI243" s="283" t="s">
        <v>9122</v>
      </c>
      <c r="AJ243" s="283" t="s">
        <v>9122</v>
      </c>
      <c r="AK243" s="283" t="s">
        <v>9122</v>
      </c>
      <c r="AL243" s="283" t="s">
        <v>9122</v>
      </c>
      <c r="AM243" s="283" t="s">
        <v>9122</v>
      </c>
      <c r="AN243" s="283" t="s">
        <v>9122</v>
      </c>
      <c r="AO243" s="283" t="s">
        <v>9122</v>
      </c>
      <c r="AP243" s="283" t="s">
        <v>9122</v>
      </c>
      <c r="AQ243" s="283" t="s">
        <v>9122</v>
      </c>
      <c r="AR243" s="283" t="s">
        <v>9122</v>
      </c>
      <c r="AS243" s="283" t="s">
        <v>9122</v>
      </c>
      <c r="AT243" s="283" t="s">
        <v>9122</v>
      </c>
      <c r="AU243" s="283" t="s">
        <v>9122</v>
      </c>
      <c r="AV243" s="283" t="s">
        <v>9122</v>
      </c>
      <c r="AW243" s="283" t="s">
        <v>9122</v>
      </c>
      <c r="AX243" s="283" t="s">
        <v>9122</v>
      </c>
      <c r="AY243" s="283" t="s">
        <v>9122</v>
      </c>
      <c r="AZ243" s="283" t="s">
        <v>9122</v>
      </c>
      <c r="BA243" s="283" t="s">
        <v>9122</v>
      </c>
      <c r="BB243" s="283" t="s">
        <v>9122</v>
      </c>
      <c r="BC243" s="283" t="s">
        <v>9122</v>
      </c>
      <c r="BD243" s="283" t="str">
        <f>_xlfn.IFNA(VLOOKUP(C243,'INFORM Severity - hidden'!$C$5:$G$300,5,FALSE),"-")</f>
        <v>x</v>
      </c>
    </row>
    <row r="244" spans="1:56" x14ac:dyDescent="0.25">
      <c r="A244" t="s">
        <v>485</v>
      </c>
      <c r="B244" t="s">
        <v>4491</v>
      </c>
      <c r="C244" t="s">
        <v>4492</v>
      </c>
      <c r="D244" s="283" t="str">
        <f t="shared" si="3"/>
        <v>-</v>
      </c>
      <c r="E244" s="283" t="s">
        <v>9122</v>
      </c>
      <c r="F244" s="283" t="s">
        <v>9122</v>
      </c>
      <c r="G244" s="283" t="s">
        <v>9122</v>
      </c>
      <c r="H244" s="283" t="s">
        <v>9122</v>
      </c>
      <c r="I244" s="283" t="s">
        <v>9122</v>
      </c>
      <c r="J244" s="283" t="s">
        <v>9122</v>
      </c>
      <c r="K244" s="283" t="s">
        <v>9122</v>
      </c>
      <c r="L244" s="283" t="s">
        <v>9122</v>
      </c>
      <c r="M244" s="283" t="s">
        <v>9122</v>
      </c>
      <c r="N244" s="283" t="s">
        <v>9122</v>
      </c>
      <c r="O244" s="283" t="s">
        <v>9122</v>
      </c>
      <c r="P244" s="283" t="s">
        <v>9122</v>
      </c>
      <c r="Q244" s="283" t="s">
        <v>9122</v>
      </c>
      <c r="R244" s="283" t="s">
        <v>9122</v>
      </c>
      <c r="S244" s="283" t="s">
        <v>9122</v>
      </c>
      <c r="T244" s="283" t="s">
        <v>9122</v>
      </c>
      <c r="U244" s="283" t="s">
        <v>9122</v>
      </c>
      <c r="V244" s="283" t="s">
        <v>9122</v>
      </c>
      <c r="W244" s="283" t="s">
        <v>9122</v>
      </c>
      <c r="X244" s="283" t="s">
        <v>9122</v>
      </c>
      <c r="Y244" s="283" t="s">
        <v>9122</v>
      </c>
      <c r="Z244" s="283" t="s">
        <v>9122</v>
      </c>
      <c r="AA244" s="283" t="s">
        <v>9122</v>
      </c>
      <c r="AB244" s="283" t="s">
        <v>9122</v>
      </c>
      <c r="AC244" s="283" t="s">
        <v>9122</v>
      </c>
      <c r="AD244" s="283" t="s">
        <v>9122</v>
      </c>
      <c r="AE244" s="283" t="s">
        <v>9122</v>
      </c>
      <c r="AF244" s="283" t="s">
        <v>9122</v>
      </c>
      <c r="AG244" s="283" t="s">
        <v>9122</v>
      </c>
      <c r="AH244" s="283" t="s">
        <v>9122</v>
      </c>
      <c r="AI244" s="283" t="s">
        <v>9122</v>
      </c>
      <c r="AJ244" s="283" t="s">
        <v>9122</v>
      </c>
      <c r="AK244" s="283" t="s">
        <v>9122</v>
      </c>
      <c r="AL244" s="283" t="s">
        <v>9122</v>
      </c>
      <c r="AM244" s="283" t="s">
        <v>9122</v>
      </c>
      <c r="AN244" s="283" t="s">
        <v>9122</v>
      </c>
      <c r="AO244" s="283" t="s">
        <v>9122</v>
      </c>
      <c r="AP244" s="283" t="s">
        <v>9122</v>
      </c>
      <c r="AQ244" s="283" t="s">
        <v>9122</v>
      </c>
      <c r="AR244" s="283" t="s">
        <v>9122</v>
      </c>
      <c r="AS244" s="283" t="s">
        <v>9122</v>
      </c>
      <c r="AT244" s="283" t="s">
        <v>9122</v>
      </c>
      <c r="AU244" s="283" t="s">
        <v>9122</v>
      </c>
      <c r="AV244" s="283" t="s">
        <v>9122</v>
      </c>
      <c r="AW244" s="283" t="s">
        <v>9122</v>
      </c>
      <c r="AX244" s="283" t="s">
        <v>9122</v>
      </c>
      <c r="AY244" s="283" t="s">
        <v>9122</v>
      </c>
      <c r="AZ244" s="283" t="s">
        <v>9122</v>
      </c>
      <c r="BA244" s="283" t="s">
        <v>9122</v>
      </c>
      <c r="BB244" s="283" t="s">
        <v>9122</v>
      </c>
      <c r="BC244" s="283">
        <v>3.3</v>
      </c>
      <c r="BD244" s="283">
        <f>_xlfn.IFNA(VLOOKUP(C244,'INFORM Severity - hidden'!$C$5:$G$300,5,FALSE),"-")</f>
        <v>3.3</v>
      </c>
    </row>
    <row r="245" spans="1:56" x14ac:dyDescent="0.25">
      <c r="A245" t="s">
        <v>87</v>
      </c>
      <c r="B245" t="s">
        <v>1455</v>
      </c>
      <c r="C245" t="s">
        <v>1456</v>
      </c>
      <c r="D245" s="283" t="str">
        <f t="shared" si="3"/>
        <v>Stable</v>
      </c>
      <c r="E245" s="283" t="s">
        <v>9122</v>
      </c>
      <c r="F245" s="283" t="s">
        <v>9122</v>
      </c>
      <c r="G245" s="283" t="s">
        <v>9122</v>
      </c>
      <c r="H245" s="283" t="s">
        <v>9122</v>
      </c>
      <c r="I245" s="283" t="s">
        <v>9122</v>
      </c>
      <c r="J245" s="283" t="s">
        <v>9122</v>
      </c>
      <c r="K245" s="283" t="s">
        <v>9122</v>
      </c>
      <c r="L245" s="283" t="s">
        <v>9122</v>
      </c>
      <c r="M245" s="283" t="s">
        <v>9122</v>
      </c>
      <c r="N245" s="283" t="s">
        <v>9122</v>
      </c>
      <c r="O245" s="283" t="s">
        <v>9122</v>
      </c>
      <c r="P245" s="283" t="s">
        <v>9122</v>
      </c>
      <c r="Q245" s="283" t="s">
        <v>9122</v>
      </c>
      <c r="R245" s="283" t="s">
        <v>9122</v>
      </c>
      <c r="S245" s="283" t="s">
        <v>9122</v>
      </c>
      <c r="T245" s="283" t="s">
        <v>9122</v>
      </c>
      <c r="U245" s="283" t="s">
        <v>9122</v>
      </c>
      <c r="V245" s="283" t="s">
        <v>9122</v>
      </c>
      <c r="W245" s="283" t="s">
        <v>9122</v>
      </c>
      <c r="X245" s="283" t="s">
        <v>9122</v>
      </c>
      <c r="Y245" s="283" t="s">
        <v>9122</v>
      </c>
      <c r="Z245" s="283" t="s">
        <v>9122</v>
      </c>
      <c r="AA245" s="283" t="s">
        <v>9122</v>
      </c>
      <c r="AB245" s="283" t="s">
        <v>9122</v>
      </c>
      <c r="AC245" s="283" t="s">
        <v>9122</v>
      </c>
      <c r="AD245" s="283" t="s">
        <v>9122</v>
      </c>
      <c r="AE245" s="283" t="s">
        <v>9122</v>
      </c>
      <c r="AF245" s="283" t="s">
        <v>9122</v>
      </c>
      <c r="AG245" s="283" t="s">
        <v>9122</v>
      </c>
      <c r="AH245" s="283" t="s">
        <v>9122</v>
      </c>
      <c r="AI245" s="283" t="s">
        <v>9122</v>
      </c>
      <c r="AJ245" s="283" t="s">
        <v>9122</v>
      </c>
      <c r="AK245" s="283" t="s">
        <v>9122</v>
      </c>
      <c r="AL245" s="283" t="s">
        <v>9122</v>
      </c>
      <c r="AM245" s="283" t="s">
        <v>9122</v>
      </c>
      <c r="AN245" s="283" t="s">
        <v>9122</v>
      </c>
      <c r="AO245" s="283" t="s">
        <v>9122</v>
      </c>
      <c r="AP245" s="283" t="s">
        <v>9122</v>
      </c>
      <c r="AQ245" s="283">
        <v>2.4</v>
      </c>
      <c r="AR245" s="283">
        <v>2.2999999999999998</v>
      </c>
      <c r="AS245" s="283">
        <v>2.6</v>
      </c>
      <c r="AT245" s="283">
        <v>2.6</v>
      </c>
      <c r="AU245" s="283">
        <v>2.6</v>
      </c>
      <c r="AV245" s="283">
        <v>2.7</v>
      </c>
      <c r="AW245" s="283">
        <v>2.7</v>
      </c>
      <c r="AX245" s="283">
        <v>2.7</v>
      </c>
      <c r="AY245" s="283">
        <v>2.7</v>
      </c>
      <c r="AZ245" s="283">
        <v>2.7</v>
      </c>
      <c r="BA245" s="283">
        <v>2.8</v>
      </c>
      <c r="BB245" s="283">
        <v>2.8</v>
      </c>
      <c r="BC245" s="283">
        <v>2.6</v>
      </c>
      <c r="BD245" s="283">
        <f>_xlfn.IFNA(VLOOKUP(C245,'INFORM Severity - hidden'!$C$5:$G$300,5,FALSE),"-")</f>
        <v>2.6</v>
      </c>
    </row>
    <row r="246" spans="1:56" x14ac:dyDescent="0.25">
      <c r="A246" t="s">
        <v>87</v>
      </c>
      <c r="B246" t="s">
        <v>85</v>
      </c>
      <c r="C246" t="s">
        <v>86</v>
      </c>
      <c r="D246" s="283" t="str">
        <f t="shared" si="3"/>
        <v>Stable</v>
      </c>
      <c r="E246" s="283">
        <v>1.5</v>
      </c>
      <c r="F246" s="283">
        <v>1.5</v>
      </c>
      <c r="G246" s="283">
        <v>1.5</v>
      </c>
      <c r="H246" s="283">
        <v>2.2000000000000002</v>
      </c>
      <c r="I246" s="283">
        <v>2.2000000000000002</v>
      </c>
      <c r="J246" s="283">
        <v>2.1</v>
      </c>
      <c r="K246" s="283">
        <v>1.8</v>
      </c>
      <c r="L246" s="283">
        <v>1.8</v>
      </c>
      <c r="M246" s="283">
        <v>1.9</v>
      </c>
      <c r="N246" s="283">
        <v>1.8</v>
      </c>
      <c r="O246" s="283">
        <v>1.8</v>
      </c>
      <c r="P246" s="283">
        <v>1.8</v>
      </c>
      <c r="Q246" s="283">
        <v>1.8</v>
      </c>
      <c r="R246" s="283">
        <v>1.8</v>
      </c>
      <c r="S246" s="283">
        <v>1.8</v>
      </c>
      <c r="T246" s="283">
        <v>1.8</v>
      </c>
      <c r="U246" s="283">
        <v>1.8</v>
      </c>
      <c r="V246" s="283">
        <v>1.8</v>
      </c>
      <c r="W246" s="283">
        <v>1.8</v>
      </c>
      <c r="X246" s="283">
        <v>2.5</v>
      </c>
      <c r="Y246" s="283">
        <v>2.4</v>
      </c>
      <c r="Z246" s="283">
        <v>1.7</v>
      </c>
      <c r="AA246" s="283">
        <v>1.7</v>
      </c>
      <c r="AB246" s="283">
        <v>1.7</v>
      </c>
      <c r="AC246" s="283">
        <v>1.7</v>
      </c>
      <c r="AD246" s="283">
        <v>1.7</v>
      </c>
      <c r="AE246" s="283">
        <v>1.7</v>
      </c>
      <c r="AF246" s="283">
        <v>1.8</v>
      </c>
      <c r="AG246" s="283">
        <v>1.8</v>
      </c>
      <c r="AH246" s="283">
        <v>1.8</v>
      </c>
      <c r="AI246" s="283">
        <v>2.4</v>
      </c>
      <c r="AJ246" s="283">
        <v>2.4</v>
      </c>
      <c r="AK246" s="283">
        <v>2.4</v>
      </c>
      <c r="AL246" s="283">
        <v>2.4</v>
      </c>
      <c r="AM246" s="283">
        <v>2.2999999999999998</v>
      </c>
      <c r="AN246" s="283">
        <v>2.4</v>
      </c>
      <c r="AO246" s="283">
        <v>2.4</v>
      </c>
      <c r="AP246" s="283">
        <v>2.4</v>
      </c>
      <c r="AQ246" s="283">
        <v>2.2999999999999998</v>
      </c>
      <c r="AR246" s="283">
        <v>2.2999999999999998</v>
      </c>
      <c r="AS246" s="283">
        <v>2.2999999999999998</v>
      </c>
      <c r="AT246" s="283">
        <v>2.2999999999999998</v>
      </c>
      <c r="AU246" s="283">
        <v>2.2999999999999998</v>
      </c>
      <c r="AV246" s="283">
        <v>2.2999999999999998</v>
      </c>
      <c r="AW246" s="283">
        <v>2.2999999999999998</v>
      </c>
      <c r="AX246" s="283">
        <v>2.2999999999999998</v>
      </c>
      <c r="AY246" s="283">
        <v>2.2999999999999998</v>
      </c>
      <c r="AZ246" s="283">
        <v>2.2999999999999998</v>
      </c>
      <c r="BA246" s="283">
        <v>2.2999999999999998</v>
      </c>
      <c r="BB246" s="283">
        <v>2.2999999999999998</v>
      </c>
      <c r="BC246" s="283">
        <v>2.2999999999999998</v>
      </c>
      <c r="BD246" s="283">
        <f>_xlfn.IFNA(VLOOKUP(C246,'INFORM Severity - hidden'!$C$5:$G$300,5,FALSE),"-")</f>
        <v>2.2999999999999998</v>
      </c>
    </row>
    <row r="247" spans="1:56" x14ac:dyDescent="0.25">
      <c r="A247" t="s">
        <v>87</v>
      </c>
      <c r="B247" t="s">
        <v>1464</v>
      </c>
      <c r="C247" t="s">
        <v>1465</v>
      </c>
      <c r="D247" s="283" t="str">
        <f t="shared" si="3"/>
        <v>Stable</v>
      </c>
      <c r="E247" s="283" t="s">
        <v>9122</v>
      </c>
      <c r="F247" s="283" t="s">
        <v>9122</v>
      </c>
      <c r="G247" s="283" t="s">
        <v>9122</v>
      </c>
      <c r="H247" s="283" t="s">
        <v>9122</v>
      </c>
      <c r="I247" s="283" t="s">
        <v>9122</v>
      </c>
      <c r="J247" s="283" t="s">
        <v>9122</v>
      </c>
      <c r="K247" s="283" t="s">
        <v>9122</v>
      </c>
      <c r="L247" s="283" t="s">
        <v>9122</v>
      </c>
      <c r="M247" s="283" t="s">
        <v>9122</v>
      </c>
      <c r="N247" s="283" t="s">
        <v>9122</v>
      </c>
      <c r="O247" s="283" t="s">
        <v>9122</v>
      </c>
      <c r="P247" s="283" t="s">
        <v>9122</v>
      </c>
      <c r="Q247" s="283" t="s">
        <v>9122</v>
      </c>
      <c r="R247" s="283" t="s">
        <v>9122</v>
      </c>
      <c r="S247" s="283" t="s">
        <v>9122</v>
      </c>
      <c r="T247" s="283" t="s">
        <v>9122</v>
      </c>
      <c r="U247" s="283" t="s">
        <v>9122</v>
      </c>
      <c r="V247" s="283" t="s">
        <v>9122</v>
      </c>
      <c r="W247" s="283" t="s">
        <v>9122</v>
      </c>
      <c r="X247" s="283" t="s">
        <v>9122</v>
      </c>
      <c r="Y247" s="283" t="s">
        <v>9122</v>
      </c>
      <c r="Z247" s="283" t="s">
        <v>9122</v>
      </c>
      <c r="AA247" s="283" t="s">
        <v>9122</v>
      </c>
      <c r="AB247" s="283" t="s">
        <v>9122</v>
      </c>
      <c r="AC247" s="283" t="s">
        <v>9122</v>
      </c>
      <c r="AD247" s="283" t="s">
        <v>9122</v>
      </c>
      <c r="AE247" s="283" t="s">
        <v>9122</v>
      </c>
      <c r="AF247" s="283" t="s">
        <v>9122</v>
      </c>
      <c r="AG247" s="283" t="s">
        <v>9122</v>
      </c>
      <c r="AH247" s="283" t="s">
        <v>9122</v>
      </c>
      <c r="AI247" s="283" t="s">
        <v>9122</v>
      </c>
      <c r="AJ247" s="283" t="s">
        <v>9122</v>
      </c>
      <c r="AK247" s="283" t="s">
        <v>9122</v>
      </c>
      <c r="AL247" s="283" t="s">
        <v>9122</v>
      </c>
      <c r="AM247" s="283" t="s">
        <v>9122</v>
      </c>
      <c r="AN247" s="283" t="s">
        <v>9122</v>
      </c>
      <c r="AO247" s="283" t="s">
        <v>9122</v>
      </c>
      <c r="AP247" s="283" t="s">
        <v>9122</v>
      </c>
      <c r="AQ247" s="283">
        <v>2.2000000000000002</v>
      </c>
      <c r="AR247" s="283">
        <v>2.2000000000000002</v>
      </c>
      <c r="AS247" s="283">
        <v>2.2999999999999998</v>
      </c>
      <c r="AT247" s="283">
        <v>2.2999999999999998</v>
      </c>
      <c r="AU247" s="283">
        <v>2.2999999999999998</v>
      </c>
      <c r="AV247" s="283">
        <v>2.2999999999999998</v>
      </c>
      <c r="AW247" s="283">
        <v>2.2999999999999998</v>
      </c>
      <c r="AX247" s="283">
        <v>2.2999999999999998</v>
      </c>
      <c r="AY247" s="283">
        <v>2.2999999999999998</v>
      </c>
      <c r="AZ247" s="283">
        <v>2.2999999999999998</v>
      </c>
      <c r="BA247" s="283">
        <v>2.5</v>
      </c>
      <c r="BB247" s="283">
        <v>2.5</v>
      </c>
      <c r="BC247" s="283">
        <v>2.4</v>
      </c>
      <c r="BD247" s="283">
        <f>_xlfn.IFNA(VLOOKUP(C247,'INFORM Severity - hidden'!$C$5:$G$300,5,FALSE),"-")</f>
        <v>2.4</v>
      </c>
    </row>
    <row r="248" spans="1:56" x14ac:dyDescent="0.25">
      <c r="C248" t="s">
        <v>9216</v>
      </c>
      <c r="D248" s="283" t="str">
        <f t="shared" si="3"/>
        <v>-</v>
      </c>
      <c r="E248" s="283" t="s">
        <v>9122</v>
      </c>
      <c r="F248" s="283">
        <v>2.9</v>
      </c>
      <c r="G248" s="283">
        <v>3</v>
      </c>
      <c r="H248" s="283">
        <v>3.1</v>
      </c>
      <c r="I248" s="283">
        <v>3.1</v>
      </c>
      <c r="J248" s="283">
        <v>3</v>
      </c>
      <c r="K248" s="283">
        <v>2.9</v>
      </c>
      <c r="L248" s="283">
        <v>2.9</v>
      </c>
      <c r="M248" s="283">
        <v>2.9</v>
      </c>
      <c r="N248" s="283">
        <v>2.9</v>
      </c>
      <c r="O248" s="283" t="s">
        <v>9122</v>
      </c>
      <c r="P248" s="283" t="s">
        <v>9122</v>
      </c>
      <c r="Q248" s="283" t="s">
        <v>9122</v>
      </c>
      <c r="R248" s="283" t="s">
        <v>9122</v>
      </c>
      <c r="S248" s="283" t="s">
        <v>9122</v>
      </c>
      <c r="T248" s="283" t="s">
        <v>9122</v>
      </c>
      <c r="U248" s="283">
        <v>2.9</v>
      </c>
      <c r="V248" s="283">
        <v>2.9</v>
      </c>
      <c r="W248" s="283">
        <v>2.9</v>
      </c>
      <c r="X248" s="283">
        <v>2.9</v>
      </c>
      <c r="Y248" s="283">
        <v>2.9</v>
      </c>
      <c r="Z248" s="283">
        <v>2.9</v>
      </c>
      <c r="AA248" s="283">
        <v>3.1</v>
      </c>
      <c r="AB248" s="283">
        <v>3.1</v>
      </c>
      <c r="AC248" s="283">
        <v>3.1</v>
      </c>
      <c r="AD248" s="283">
        <v>3.1</v>
      </c>
      <c r="AE248" s="283">
        <v>3.1</v>
      </c>
      <c r="AF248" s="283">
        <v>3.1</v>
      </c>
      <c r="AG248" s="283">
        <v>3.1</v>
      </c>
      <c r="AH248" s="283" t="s">
        <v>9122</v>
      </c>
      <c r="AI248" s="283" t="s">
        <v>9122</v>
      </c>
      <c r="AJ248" s="283" t="s">
        <v>9122</v>
      </c>
      <c r="AK248" s="283" t="s">
        <v>9122</v>
      </c>
      <c r="AL248" s="283" t="s">
        <v>9122</v>
      </c>
      <c r="AM248" s="283" t="s">
        <v>9122</v>
      </c>
      <c r="AN248" s="283" t="s">
        <v>9122</v>
      </c>
      <c r="AO248" s="283" t="s">
        <v>9122</v>
      </c>
      <c r="AP248" s="283" t="s">
        <v>9122</v>
      </c>
      <c r="AQ248" s="283" t="s">
        <v>9122</v>
      </c>
      <c r="AR248" s="283" t="s">
        <v>9122</v>
      </c>
      <c r="AS248" s="283" t="s">
        <v>9122</v>
      </c>
      <c r="AT248" s="283" t="s">
        <v>9122</v>
      </c>
      <c r="AU248" s="283">
        <v>3.3</v>
      </c>
      <c r="AV248" s="283">
        <v>3.3</v>
      </c>
      <c r="AW248" s="283">
        <v>3.3</v>
      </c>
      <c r="AX248" s="283">
        <v>3.3</v>
      </c>
      <c r="AY248" s="283">
        <v>3.2</v>
      </c>
      <c r="AZ248" s="283">
        <v>3.3</v>
      </c>
      <c r="BA248" s="283">
        <v>3.3</v>
      </c>
      <c r="BB248" s="283">
        <v>3.3</v>
      </c>
      <c r="BC248" s="283" t="s">
        <v>9122</v>
      </c>
      <c r="BD248" s="283" t="str">
        <f>_xlfn.IFNA(VLOOKUP(C248,'INFORM Severity - hidden'!$C$5:$G$300,5,FALSE),"-")</f>
        <v>-</v>
      </c>
    </row>
    <row r="249" spans="1:56" x14ac:dyDescent="0.25">
      <c r="C249" t="s">
        <v>9217</v>
      </c>
      <c r="D249" s="283" t="str">
        <f t="shared" si="3"/>
        <v>-</v>
      </c>
      <c r="E249" s="283" t="s">
        <v>9122</v>
      </c>
      <c r="F249" s="283">
        <v>2.8</v>
      </c>
      <c r="G249" s="283">
        <v>2.8</v>
      </c>
      <c r="H249" s="283">
        <v>2.6</v>
      </c>
      <c r="I249" s="283">
        <v>2.6</v>
      </c>
      <c r="J249" s="283">
        <v>2.5</v>
      </c>
      <c r="K249" s="283">
        <v>2.5</v>
      </c>
      <c r="L249" s="283">
        <v>2.5</v>
      </c>
      <c r="M249" s="283">
        <v>2.5</v>
      </c>
      <c r="N249" s="283" t="s">
        <v>9122</v>
      </c>
      <c r="O249" s="283" t="s">
        <v>9122</v>
      </c>
      <c r="P249" s="283" t="s">
        <v>9122</v>
      </c>
      <c r="Q249" s="283" t="s">
        <v>9122</v>
      </c>
      <c r="R249" s="283" t="s">
        <v>9122</v>
      </c>
      <c r="S249" s="283" t="s">
        <v>9122</v>
      </c>
      <c r="T249" s="283" t="s">
        <v>9122</v>
      </c>
      <c r="U249" s="283" t="s">
        <v>9122</v>
      </c>
      <c r="V249" s="283" t="s">
        <v>9122</v>
      </c>
      <c r="W249" s="283" t="s">
        <v>9122</v>
      </c>
      <c r="X249" s="283" t="s">
        <v>9122</v>
      </c>
      <c r="Y249" s="283" t="s">
        <v>9122</v>
      </c>
      <c r="Z249" s="283" t="s">
        <v>9122</v>
      </c>
      <c r="AA249" s="283" t="s">
        <v>9122</v>
      </c>
      <c r="AB249" s="283" t="s">
        <v>9122</v>
      </c>
      <c r="AC249" s="283" t="s">
        <v>9122</v>
      </c>
      <c r="AD249" s="283" t="s">
        <v>9122</v>
      </c>
      <c r="AE249" s="283" t="s">
        <v>9122</v>
      </c>
      <c r="AF249" s="283" t="s">
        <v>9122</v>
      </c>
      <c r="AG249" s="283" t="s">
        <v>9122</v>
      </c>
      <c r="AH249" s="283" t="s">
        <v>9122</v>
      </c>
      <c r="AI249" s="283" t="s">
        <v>9122</v>
      </c>
      <c r="AJ249" s="283" t="s">
        <v>9122</v>
      </c>
      <c r="AK249" s="283" t="s">
        <v>9122</v>
      </c>
      <c r="AL249" s="283" t="s">
        <v>9122</v>
      </c>
      <c r="AM249" s="283" t="s">
        <v>9122</v>
      </c>
      <c r="AN249" s="283" t="s">
        <v>9122</v>
      </c>
      <c r="AO249" s="283" t="s">
        <v>9122</v>
      </c>
      <c r="AP249" s="283" t="s">
        <v>9122</v>
      </c>
      <c r="AQ249" s="283" t="s">
        <v>9122</v>
      </c>
      <c r="AR249" s="283" t="s">
        <v>9122</v>
      </c>
      <c r="AS249" s="283" t="s">
        <v>9122</v>
      </c>
      <c r="AT249" s="283" t="s">
        <v>9122</v>
      </c>
      <c r="AU249" s="283" t="s">
        <v>9122</v>
      </c>
      <c r="AV249" s="283" t="s">
        <v>9122</v>
      </c>
      <c r="AW249" s="283" t="s">
        <v>9122</v>
      </c>
      <c r="AX249" s="283" t="s">
        <v>9122</v>
      </c>
      <c r="AY249" s="283" t="s">
        <v>9122</v>
      </c>
      <c r="AZ249" s="283" t="s">
        <v>9122</v>
      </c>
      <c r="BA249" s="283" t="s">
        <v>9122</v>
      </c>
      <c r="BB249" s="283" t="s">
        <v>9122</v>
      </c>
      <c r="BC249" s="283" t="s">
        <v>9122</v>
      </c>
      <c r="BD249" s="283" t="str">
        <f>_xlfn.IFNA(VLOOKUP(C249,'INFORM Severity - hidden'!$C$5:$G$300,5,FALSE),"-")</f>
        <v>-</v>
      </c>
    </row>
    <row r="250" spans="1:56" x14ac:dyDescent="0.25">
      <c r="C250" t="s">
        <v>9218</v>
      </c>
      <c r="D250" s="283" t="str">
        <f t="shared" si="3"/>
        <v>-</v>
      </c>
      <c r="E250" s="283" t="s">
        <v>9122</v>
      </c>
      <c r="F250" s="283">
        <v>1.9</v>
      </c>
      <c r="G250" s="283">
        <v>1.9</v>
      </c>
      <c r="H250" s="283">
        <v>2.4</v>
      </c>
      <c r="I250" s="283">
        <v>2.4</v>
      </c>
      <c r="J250" s="283">
        <v>2.2999999999999998</v>
      </c>
      <c r="K250" s="283">
        <v>2.2999999999999998</v>
      </c>
      <c r="L250" s="283">
        <v>2.2999999999999998</v>
      </c>
      <c r="M250" s="283">
        <v>1.6</v>
      </c>
      <c r="N250" s="283" t="s">
        <v>9122</v>
      </c>
      <c r="O250" s="283" t="s">
        <v>9122</v>
      </c>
      <c r="P250" s="283" t="s">
        <v>9122</v>
      </c>
      <c r="Q250" s="283" t="s">
        <v>9122</v>
      </c>
      <c r="R250" s="283" t="s">
        <v>9122</v>
      </c>
      <c r="S250" s="283" t="s">
        <v>9122</v>
      </c>
      <c r="T250" s="283" t="s">
        <v>9122</v>
      </c>
      <c r="U250" s="283" t="s">
        <v>9122</v>
      </c>
      <c r="V250" s="283" t="s">
        <v>9122</v>
      </c>
      <c r="W250" s="283" t="s">
        <v>9122</v>
      </c>
      <c r="X250" s="283" t="s">
        <v>9122</v>
      </c>
      <c r="Y250" s="283" t="s">
        <v>9122</v>
      </c>
      <c r="Z250" s="283" t="s">
        <v>9122</v>
      </c>
      <c r="AA250" s="283" t="s">
        <v>9122</v>
      </c>
      <c r="AB250" s="283" t="s">
        <v>9122</v>
      </c>
      <c r="AC250" s="283" t="s">
        <v>9122</v>
      </c>
      <c r="AD250" s="283" t="s">
        <v>9122</v>
      </c>
      <c r="AE250" s="283" t="s">
        <v>9122</v>
      </c>
      <c r="AF250" s="283" t="s">
        <v>9122</v>
      </c>
      <c r="AG250" s="283" t="s">
        <v>9122</v>
      </c>
      <c r="AH250" s="283" t="s">
        <v>9122</v>
      </c>
      <c r="AI250" s="283" t="s">
        <v>9122</v>
      </c>
      <c r="AJ250" s="283" t="s">
        <v>9122</v>
      </c>
      <c r="AK250" s="283" t="s">
        <v>9122</v>
      </c>
      <c r="AL250" s="283" t="s">
        <v>9122</v>
      </c>
      <c r="AM250" s="283" t="s">
        <v>9122</v>
      </c>
      <c r="AN250" s="283" t="s">
        <v>9122</v>
      </c>
      <c r="AO250" s="283" t="s">
        <v>9122</v>
      </c>
      <c r="AP250" s="283" t="s">
        <v>9122</v>
      </c>
      <c r="AQ250" s="283" t="s">
        <v>9122</v>
      </c>
      <c r="AR250" s="283" t="s">
        <v>9122</v>
      </c>
      <c r="AS250" s="283" t="s">
        <v>9122</v>
      </c>
      <c r="AT250" s="283" t="s">
        <v>9122</v>
      </c>
      <c r="AU250" s="283" t="s">
        <v>9122</v>
      </c>
      <c r="AV250" s="283" t="s">
        <v>9122</v>
      </c>
      <c r="AW250" s="283" t="s">
        <v>9122</v>
      </c>
      <c r="AX250" s="283" t="s">
        <v>9122</v>
      </c>
      <c r="AY250" s="283" t="s">
        <v>9122</v>
      </c>
      <c r="AZ250" s="283" t="s">
        <v>9122</v>
      </c>
      <c r="BA250" s="283" t="s">
        <v>9122</v>
      </c>
      <c r="BB250" s="283" t="s">
        <v>9122</v>
      </c>
      <c r="BC250" s="283" t="s">
        <v>9122</v>
      </c>
      <c r="BD250" s="283" t="str">
        <f>_xlfn.IFNA(VLOOKUP(C250,'INFORM Severity - hidden'!$C$5:$G$300,5,FALSE),"-")</f>
        <v>-</v>
      </c>
    </row>
    <row r="251" spans="1:56" x14ac:dyDescent="0.25">
      <c r="C251" t="s">
        <v>9219</v>
      </c>
      <c r="D251" s="283" t="str">
        <f t="shared" si="3"/>
        <v>-</v>
      </c>
      <c r="E251" s="283" t="s">
        <v>9122</v>
      </c>
      <c r="F251" s="283">
        <v>2</v>
      </c>
      <c r="G251" s="283">
        <v>2.2000000000000002</v>
      </c>
      <c r="H251" s="283">
        <v>2.4</v>
      </c>
      <c r="I251" s="283">
        <v>2.4</v>
      </c>
      <c r="J251" s="283">
        <v>2.2999999999999998</v>
      </c>
      <c r="K251" s="283">
        <v>2.2999999999999998</v>
      </c>
      <c r="L251" s="283">
        <v>2.2999999999999998</v>
      </c>
      <c r="M251" s="283">
        <v>2.2999999999999998</v>
      </c>
      <c r="N251" s="283" t="s">
        <v>9122</v>
      </c>
      <c r="O251" s="283" t="s">
        <v>9122</v>
      </c>
      <c r="P251" s="283" t="s">
        <v>9122</v>
      </c>
      <c r="Q251" s="283" t="s">
        <v>9122</v>
      </c>
      <c r="R251" s="283" t="s">
        <v>9122</v>
      </c>
      <c r="S251" s="283" t="s">
        <v>9122</v>
      </c>
      <c r="T251" s="283" t="s">
        <v>9122</v>
      </c>
      <c r="U251" s="283" t="s">
        <v>9122</v>
      </c>
      <c r="V251" s="283" t="s">
        <v>9122</v>
      </c>
      <c r="W251" s="283" t="s">
        <v>9122</v>
      </c>
      <c r="X251" s="283" t="s">
        <v>9122</v>
      </c>
      <c r="Y251" s="283" t="s">
        <v>9122</v>
      </c>
      <c r="Z251" s="283" t="s">
        <v>9122</v>
      </c>
      <c r="AA251" s="283" t="s">
        <v>9122</v>
      </c>
      <c r="AB251" s="283" t="s">
        <v>9122</v>
      </c>
      <c r="AC251" s="283" t="s">
        <v>9122</v>
      </c>
      <c r="AD251" s="283" t="s">
        <v>9122</v>
      </c>
      <c r="AE251" s="283" t="s">
        <v>9122</v>
      </c>
      <c r="AF251" s="283" t="s">
        <v>9122</v>
      </c>
      <c r="AG251" s="283" t="s">
        <v>9122</v>
      </c>
      <c r="AH251" s="283" t="s">
        <v>9122</v>
      </c>
      <c r="AI251" s="283" t="s">
        <v>9122</v>
      </c>
      <c r="AJ251" s="283" t="s">
        <v>9122</v>
      </c>
      <c r="AK251" s="283" t="s">
        <v>9122</v>
      </c>
      <c r="AL251" s="283" t="s">
        <v>9122</v>
      </c>
      <c r="AM251" s="283" t="s">
        <v>9122</v>
      </c>
      <c r="AN251" s="283" t="s">
        <v>9122</v>
      </c>
      <c r="AO251" s="283" t="s">
        <v>9122</v>
      </c>
      <c r="AP251" s="283" t="s">
        <v>9122</v>
      </c>
      <c r="AQ251" s="283" t="s">
        <v>9122</v>
      </c>
      <c r="AR251" s="283" t="s">
        <v>9122</v>
      </c>
      <c r="AS251" s="283" t="s">
        <v>9122</v>
      </c>
      <c r="AT251" s="283" t="s">
        <v>9122</v>
      </c>
      <c r="AU251" s="283" t="s">
        <v>9122</v>
      </c>
      <c r="AV251" s="283" t="s">
        <v>9122</v>
      </c>
      <c r="AW251" s="283" t="s">
        <v>9122</v>
      </c>
      <c r="AX251" s="283" t="s">
        <v>9122</v>
      </c>
      <c r="AY251" s="283" t="s">
        <v>9122</v>
      </c>
      <c r="AZ251" s="283" t="s">
        <v>9122</v>
      </c>
      <c r="BA251" s="283" t="s">
        <v>9122</v>
      </c>
      <c r="BB251" s="283" t="s">
        <v>9122</v>
      </c>
      <c r="BC251" s="283" t="s">
        <v>9122</v>
      </c>
      <c r="BD251" s="283" t="str">
        <f>_xlfn.IFNA(VLOOKUP(C251,'INFORM Severity - hidden'!$C$5:$G$300,5,FALSE),"-")</f>
        <v>-</v>
      </c>
    </row>
    <row r="252" spans="1:56" x14ac:dyDescent="0.25">
      <c r="A252" t="s">
        <v>870</v>
      </c>
      <c r="B252" t="s">
        <v>868</v>
      </c>
      <c r="C252" t="s">
        <v>869</v>
      </c>
      <c r="D252" s="283" t="str">
        <f t="shared" si="3"/>
        <v>Stable</v>
      </c>
      <c r="E252" s="283" t="s">
        <v>9122</v>
      </c>
      <c r="F252" s="283" t="s">
        <v>9122</v>
      </c>
      <c r="G252" s="283" t="s">
        <v>9122</v>
      </c>
      <c r="H252" s="283" t="s">
        <v>9122</v>
      </c>
      <c r="I252" s="283" t="s">
        <v>9122</v>
      </c>
      <c r="J252" s="283" t="s">
        <v>9122</v>
      </c>
      <c r="K252" s="283" t="s">
        <v>9122</v>
      </c>
      <c r="L252" s="283" t="s">
        <v>9122</v>
      </c>
      <c r="M252" s="283" t="s">
        <v>9122</v>
      </c>
      <c r="N252" s="283" t="s">
        <v>9122</v>
      </c>
      <c r="O252" s="283">
        <v>3</v>
      </c>
      <c r="P252" s="283">
        <v>2.8</v>
      </c>
      <c r="Q252" s="283">
        <v>2.8</v>
      </c>
      <c r="R252" s="283">
        <v>3</v>
      </c>
      <c r="S252" s="283">
        <v>3</v>
      </c>
      <c r="T252" s="283">
        <v>3</v>
      </c>
      <c r="U252" s="283">
        <v>3</v>
      </c>
      <c r="V252" s="283">
        <v>3.1</v>
      </c>
      <c r="W252" s="283">
        <v>3.1</v>
      </c>
      <c r="X252" s="283">
        <v>3.1</v>
      </c>
      <c r="Y252" s="283">
        <v>3.1</v>
      </c>
      <c r="Z252" s="283">
        <v>3.1</v>
      </c>
      <c r="AA252" s="283">
        <v>3.2</v>
      </c>
      <c r="AB252" s="283">
        <v>3.1</v>
      </c>
      <c r="AC252" s="283">
        <v>3.1</v>
      </c>
      <c r="AD252" s="283">
        <v>3.1</v>
      </c>
      <c r="AE252" s="283">
        <v>3.1</v>
      </c>
      <c r="AF252" s="283">
        <v>3.1</v>
      </c>
      <c r="AG252" s="283">
        <v>3.1</v>
      </c>
      <c r="AH252" s="283">
        <v>3.1</v>
      </c>
      <c r="AI252" s="283">
        <v>3.1</v>
      </c>
      <c r="AJ252" s="283">
        <v>3.1</v>
      </c>
      <c r="AK252" s="283">
        <v>3.1</v>
      </c>
      <c r="AL252" s="283">
        <v>3.1</v>
      </c>
      <c r="AM252" s="283">
        <v>3.1</v>
      </c>
      <c r="AN252" s="283">
        <v>3.1</v>
      </c>
      <c r="AO252" s="283">
        <v>3.1</v>
      </c>
      <c r="AP252" s="283">
        <v>3.1</v>
      </c>
      <c r="AQ252" s="283">
        <v>3.1</v>
      </c>
      <c r="AR252" s="283">
        <v>3.1</v>
      </c>
      <c r="AS252" s="283">
        <v>3.1</v>
      </c>
      <c r="AT252" s="283">
        <v>3.1</v>
      </c>
      <c r="AU252" s="283">
        <v>3.2</v>
      </c>
      <c r="AV252" s="283">
        <v>3.2</v>
      </c>
      <c r="AW252" s="283">
        <v>3.2</v>
      </c>
      <c r="AX252" s="283">
        <v>3.2</v>
      </c>
      <c r="AY252" s="283">
        <v>3.2</v>
      </c>
      <c r="AZ252" s="283">
        <v>3.2</v>
      </c>
      <c r="BA252" s="283">
        <v>3.2</v>
      </c>
      <c r="BB252" s="283">
        <v>3.3</v>
      </c>
      <c r="BC252" s="283">
        <v>3.2</v>
      </c>
      <c r="BD252" s="283">
        <f>_xlfn.IFNA(VLOOKUP(C252,'INFORM Severity - hidden'!$C$5:$G$300,5,FALSE),"-")</f>
        <v>3.2</v>
      </c>
    </row>
    <row r="253" spans="1:56" x14ac:dyDescent="0.25">
      <c r="C253" t="s">
        <v>9220</v>
      </c>
      <c r="D253" s="283" t="str">
        <f t="shared" si="3"/>
        <v>-</v>
      </c>
      <c r="E253" s="283" t="s">
        <v>9122</v>
      </c>
      <c r="F253" s="283" t="s">
        <v>9122</v>
      </c>
      <c r="G253" s="283" t="s">
        <v>9122</v>
      </c>
      <c r="H253" s="283" t="s">
        <v>9122</v>
      </c>
      <c r="I253" s="283" t="s">
        <v>9122</v>
      </c>
      <c r="J253" s="283" t="s">
        <v>9122</v>
      </c>
      <c r="K253" s="283" t="s">
        <v>9122</v>
      </c>
      <c r="L253" s="283" t="s">
        <v>9122</v>
      </c>
      <c r="M253" s="283" t="s">
        <v>9122</v>
      </c>
      <c r="N253" s="283" t="s">
        <v>9122</v>
      </c>
      <c r="O253" s="283" t="s">
        <v>9122</v>
      </c>
      <c r="P253" s="283" t="s">
        <v>9122</v>
      </c>
      <c r="Q253" s="283" t="s">
        <v>9122</v>
      </c>
      <c r="R253" s="283" t="s">
        <v>9122</v>
      </c>
      <c r="S253" s="283" t="s">
        <v>9122</v>
      </c>
      <c r="T253" s="283" t="s">
        <v>9122</v>
      </c>
      <c r="U253" s="283" t="s">
        <v>9122</v>
      </c>
      <c r="V253" s="283" t="s">
        <v>9122</v>
      </c>
      <c r="W253" s="283" t="s">
        <v>9122</v>
      </c>
      <c r="X253" s="283" t="s">
        <v>9122</v>
      </c>
      <c r="Y253" s="283" t="s">
        <v>9122</v>
      </c>
      <c r="Z253" s="283" t="s">
        <v>9122</v>
      </c>
      <c r="AA253" s="283" t="s">
        <v>9122</v>
      </c>
      <c r="AB253" s="283" t="s">
        <v>9122</v>
      </c>
      <c r="AC253" s="283" t="s">
        <v>9122</v>
      </c>
      <c r="AD253" s="283" t="s">
        <v>9122</v>
      </c>
      <c r="AE253" s="283" t="s">
        <v>9122</v>
      </c>
      <c r="AF253" s="283" t="s">
        <v>9122</v>
      </c>
      <c r="AG253" s="283" t="s">
        <v>9122</v>
      </c>
      <c r="AH253" s="283" t="s">
        <v>9122</v>
      </c>
      <c r="AI253" s="283" t="s">
        <v>9122</v>
      </c>
      <c r="AJ253" s="283" t="s">
        <v>9122</v>
      </c>
      <c r="AK253" s="283" t="s">
        <v>9122</v>
      </c>
      <c r="AL253" s="283" t="s">
        <v>9122</v>
      </c>
      <c r="AM253" s="283" t="s">
        <v>9122</v>
      </c>
      <c r="AN253" s="283" t="s">
        <v>9122</v>
      </c>
      <c r="AO253" s="283" t="s">
        <v>9122</v>
      </c>
      <c r="AP253" s="283" t="s">
        <v>9122</v>
      </c>
      <c r="AQ253" s="283" t="s">
        <v>9122</v>
      </c>
      <c r="AR253" s="283" t="s">
        <v>9122</v>
      </c>
      <c r="AS253" s="283" t="s">
        <v>9122</v>
      </c>
      <c r="AT253" s="283" t="s">
        <v>9122</v>
      </c>
      <c r="AU253" s="283" t="s">
        <v>9122</v>
      </c>
      <c r="AV253" s="283" t="s">
        <v>9122</v>
      </c>
      <c r="AW253" s="283" t="s">
        <v>9122</v>
      </c>
      <c r="AX253" s="283" t="s">
        <v>9122</v>
      </c>
      <c r="AY253" s="283" t="s">
        <v>9122</v>
      </c>
      <c r="AZ253" s="283" t="s">
        <v>9122</v>
      </c>
      <c r="BA253" s="283" t="s">
        <v>9122</v>
      </c>
      <c r="BB253" s="283" t="s">
        <v>9122</v>
      </c>
      <c r="BC253" s="283" t="s">
        <v>9122</v>
      </c>
      <c r="BD253" s="283" t="str">
        <f>_xlfn.IFNA(VLOOKUP(C253,'INFORM Severity - hidden'!$C$5:$G$300,5,FALSE),"-")</f>
        <v>-</v>
      </c>
    </row>
    <row r="254" spans="1:56" x14ac:dyDescent="0.25">
      <c r="C254" t="s">
        <v>9221</v>
      </c>
      <c r="D254" s="283" t="str">
        <f t="shared" si="3"/>
        <v>-</v>
      </c>
      <c r="E254" s="283" t="s">
        <v>9122</v>
      </c>
      <c r="F254" s="283" t="s">
        <v>9122</v>
      </c>
      <c r="G254" s="283" t="s">
        <v>9122</v>
      </c>
      <c r="H254" s="283" t="s">
        <v>9122</v>
      </c>
      <c r="I254" s="283" t="s">
        <v>9122</v>
      </c>
      <c r="J254" s="283" t="s">
        <v>9122</v>
      </c>
      <c r="K254" s="283" t="s">
        <v>9122</v>
      </c>
      <c r="L254" s="283" t="s">
        <v>9122</v>
      </c>
      <c r="M254" s="283" t="s">
        <v>9122</v>
      </c>
      <c r="N254" s="283" t="s">
        <v>9122</v>
      </c>
      <c r="O254" s="283" t="s">
        <v>9122</v>
      </c>
      <c r="P254" s="283" t="s">
        <v>9122</v>
      </c>
      <c r="Q254" s="283" t="s">
        <v>9122</v>
      </c>
      <c r="R254" s="283" t="s">
        <v>9122</v>
      </c>
      <c r="S254" s="283" t="s">
        <v>9122</v>
      </c>
      <c r="T254" s="283" t="s">
        <v>9122</v>
      </c>
      <c r="U254" s="283" t="s">
        <v>9122</v>
      </c>
      <c r="V254" s="283" t="s">
        <v>9122</v>
      </c>
      <c r="W254" s="283" t="s">
        <v>9122</v>
      </c>
      <c r="X254" s="283" t="s">
        <v>9122</v>
      </c>
      <c r="Y254" s="283" t="s">
        <v>9122</v>
      </c>
      <c r="Z254" s="283" t="s">
        <v>9122</v>
      </c>
      <c r="AA254" s="283" t="s">
        <v>9122</v>
      </c>
      <c r="AB254" s="283" t="s">
        <v>9122</v>
      </c>
      <c r="AC254" s="283" t="s">
        <v>9122</v>
      </c>
      <c r="AD254" s="283" t="s">
        <v>9122</v>
      </c>
      <c r="AE254" s="283" t="s">
        <v>9122</v>
      </c>
      <c r="AF254" s="283" t="s">
        <v>9122</v>
      </c>
      <c r="AG254" s="283" t="s">
        <v>9122</v>
      </c>
      <c r="AH254" s="283" t="s">
        <v>9122</v>
      </c>
      <c r="AI254" s="283" t="s">
        <v>9122</v>
      </c>
      <c r="AJ254" s="283" t="s">
        <v>9122</v>
      </c>
      <c r="AK254" s="283" t="s">
        <v>9122</v>
      </c>
      <c r="AL254" s="283" t="s">
        <v>9122</v>
      </c>
      <c r="AM254" s="283" t="s">
        <v>9122</v>
      </c>
      <c r="AN254" s="283" t="s">
        <v>9122</v>
      </c>
      <c r="AO254" s="283" t="s">
        <v>9122</v>
      </c>
      <c r="AP254" s="283" t="s">
        <v>9122</v>
      </c>
      <c r="AQ254" s="283" t="s">
        <v>9122</v>
      </c>
      <c r="AR254" s="283" t="s">
        <v>9122</v>
      </c>
      <c r="AS254" s="283" t="s">
        <v>9122</v>
      </c>
      <c r="AT254" s="283" t="s">
        <v>9122</v>
      </c>
      <c r="AU254" s="283">
        <v>3.3</v>
      </c>
      <c r="AV254" s="283">
        <v>3</v>
      </c>
      <c r="AW254" s="283">
        <v>2.9</v>
      </c>
      <c r="AX254" s="283">
        <v>2.9</v>
      </c>
      <c r="AY254" s="283">
        <v>2.9</v>
      </c>
      <c r="AZ254" s="283">
        <v>2.9</v>
      </c>
      <c r="BA254" s="283">
        <v>2.9</v>
      </c>
      <c r="BB254" s="283">
        <v>2.9</v>
      </c>
      <c r="BC254" s="283" t="s">
        <v>9122</v>
      </c>
      <c r="BD254" s="283" t="str">
        <f>_xlfn.IFNA(VLOOKUP(C254,'INFORM Severity - hidden'!$C$5:$G$300,5,FALSE),"-")</f>
        <v>-</v>
      </c>
    </row>
    <row r="255" spans="1:56" x14ac:dyDescent="0.25">
      <c r="A255" t="s">
        <v>541</v>
      </c>
      <c r="B255" t="s">
        <v>539</v>
      </c>
      <c r="C255" t="s">
        <v>540</v>
      </c>
      <c r="D255" s="283" t="str">
        <f t="shared" si="3"/>
        <v>Increasing</v>
      </c>
      <c r="E255" s="283" t="s">
        <v>9122</v>
      </c>
      <c r="F255" s="283">
        <v>3.3</v>
      </c>
      <c r="G255" s="283">
        <v>3.3</v>
      </c>
      <c r="H255" s="283">
        <v>3.6</v>
      </c>
      <c r="I255" s="283">
        <v>3.6</v>
      </c>
      <c r="J255" s="283">
        <v>3.6</v>
      </c>
      <c r="K255" s="283">
        <v>3.6</v>
      </c>
      <c r="L255" s="283">
        <v>3.6</v>
      </c>
      <c r="M255" s="283">
        <v>3.6</v>
      </c>
      <c r="N255" s="283">
        <v>3.5</v>
      </c>
      <c r="O255" s="283">
        <v>3.5</v>
      </c>
      <c r="P255" s="283">
        <v>3.5</v>
      </c>
      <c r="Q255" s="283">
        <v>3.5</v>
      </c>
      <c r="R255" s="283">
        <v>3.5</v>
      </c>
      <c r="S255" s="283">
        <v>3.5</v>
      </c>
      <c r="T255" s="283">
        <v>3.5</v>
      </c>
      <c r="U255" s="283">
        <v>3.5</v>
      </c>
      <c r="V255" s="283">
        <v>3.5</v>
      </c>
      <c r="W255" s="283">
        <v>3.5</v>
      </c>
      <c r="X255" s="283">
        <v>3.5</v>
      </c>
      <c r="Y255" s="283">
        <v>3.5</v>
      </c>
      <c r="Z255" s="283">
        <v>3.5</v>
      </c>
      <c r="AA255" s="283">
        <v>3.5</v>
      </c>
      <c r="AB255" s="283">
        <v>3.5</v>
      </c>
      <c r="AC255" s="283">
        <v>3.5</v>
      </c>
      <c r="AD255" s="283">
        <v>3.5</v>
      </c>
      <c r="AE255" s="283">
        <v>3.5</v>
      </c>
      <c r="AF255" s="283">
        <v>3.5</v>
      </c>
      <c r="AG255" s="283">
        <v>3.5</v>
      </c>
      <c r="AH255" s="283">
        <v>3.5</v>
      </c>
      <c r="AI255" s="283">
        <v>3.5</v>
      </c>
      <c r="AJ255" s="283">
        <v>3.5</v>
      </c>
      <c r="AK255" s="283">
        <v>3.5</v>
      </c>
      <c r="AL255" s="283">
        <v>3.6</v>
      </c>
      <c r="AM255" s="283">
        <v>3.6</v>
      </c>
      <c r="AN255" s="283">
        <v>3.6</v>
      </c>
      <c r="AO255" s="283">
        <v>3.6</v>
      </c>
      <c r="AP255" s="283">
        <v>3.7</v>
      </c>
      <c r="AQ255" s="283">
        <v>4</v>
      </c>
      <c r="AR255" s="283">
        <v>4.3</v>
      </c>
      <c r="AS255" s="283">
        <v>4.4000000000000004</v>
      </c>
      <c r="AT255" s="283">
        <v>4.4000000000000004</v>
      </c>
      <c r="AU255" s="283">
        <v>4.2</v>
      </c>
      <c r="AV255" s="283">
        <v>4.2</v>
      </c>
      <c r="AW255" s="283">
        <v>4.2</v>
      </c>
      <c r="AX255" s="283">
        <v>4.0999999999999996</v>
      </c>
      <c r="AY255" s="283">
        <v>4.0999999999999996</v>
      </c>
      <c r="AZ255" s="283">
        <v>4.0999999999999996</v>
      </c>
      <c r="BA255" s="283">
        <v>4.0999999999999996</v>
      </c>
      <c r="BB255" s="283">
        <v>4.0999999999999996</v>
      </c>
      <c r="BC255" s="283">
        <v>4.0999999999999996</v>
      </c>
      <c r="BD255" s="283">
        <f>_xlfn.IFNA(VLOOKUP(C255,'INFORM Severity - hidden'!$C$5:$G$300,5,FALSE),"-")</f>
        <v>4.3</v>
      </c>
    </row>
    <row r="256" spans="1:56" x14ac:dyDescent="0.25">
      <c r="C256" t="s">
        <v>9222</v>
      </c>
      <c r="D256" s="283" t="str">
        <f t="shared" si="3"/>
        <v>-</v>
      </c>
      <c r="E256" s="283" t="s">
        <v>9122</v>
      </c>
      <c r="F256" s="283" t="s">
        <v>9122</v>
      </c>
      <c r="G256" s="283" t="s">
        <v>9122</v>
      </c>
      <c r="H256" s="283" t="s">
        <v>9122</v>
      </c>
      <c r="I256" s="283" t="s">
        <v>9122</v>
      </c>
      <c r="J256" s="283" t="s">
        <v>9122</v>
      </c>
      <c r="K256" s="283" t="s">
        <v>9122</v>
      </c>
      <c r="L256" s="283" t="s">
        <v>9122</v>
      </c>
      <c r="M256" s="283" t="s">
        <v>9122</v>
      </c>
      <c r="N256" s="283" t="s">
        <v>9122</v>
      </c>
      <c r="O256" s="283" t="s">
        <v>9122</v>
      </c>
      <c r="P256" s="283" t="s">
        <v>9122</v>
      </c>
      <c r="Q256" s="283" t="s">
        <v>9122</v>
      </c>
      <c r="R256" s="283" t="s">
        <v>9122</v>
      </c>
      <c r="S256" s="283" t="s">
        <v>9122</v>
      </c>
      <c r="T256" s="283" t="s">
        <v>9122</v>
      </c>
      <c r="U256" s="283" t="s">
        <v>9122</v>
      </c>
      <c r="V256" s="283" t="s">
        <v>9122</v>
      </c>
      <c r="W256" s="283" t="s">
        <v>9122</v>
      </c>
      <c r="X256" s="283" t="s">
        <v>9122</v>
      </c>
      <c r="Y256" s="283" t="s">
        <v>9122</v>
      </c>
      <c r="Z256" s="283" t="s">
        <v>9122</v>
      </c>
      <c r="AA256" s="283" t="s">
        <v>9122</v>
      </c>
      <c r="AB256" s="283" t="s">
        <v>9122</v>
      </c>
      <c r="AC256" s="283" t="s">
        <v>9122</v>
      </c>
      <c r="AD256" s="283" t="s">
        <v>9122</v>
      </c>
      <c r="AE256" s="283" t="s">
        <v>9122</v>
      </c>
      <c r="AF256" s="283">
        <v>1.5</v>
      </c>
      <c r="AG256" s="283">
        <v>1.5</v>
      </c>
      <c r="AH256" s="283">
        <v>1.6</v>
      </c>
      <c r="AI256" s="283">
        <v>1.6</v>
      </c>
      <c r="AJ256" s="283">
        <v>1.6</v>
      </c>
      <c r="AK256" s="283" t="s">
        <v>9122</v>
      </c>
      <c r="AL256" s="283" t="s">
        <v>9122</v>
      </c>
      <c r="AM256" s="283" t="s">
        <v>9122</v>
      </c>
      <c r="AN256" s="283" t="s">
        <v>9122</v>
      </c>
      <c r="AO256" s="283" t="s">
        <v>9122</v>
      </c>
      <c r="AP256" s="283" t="s">
        <v>9122</v>
      </c>
      <c r="AQ256" s="283" t="s">
        <v>9122</v>
      </c>
      <c r="AR256" s="283" t="s">
        <v>9122</v>
      </c>
      <c r="AS256" s="283" t="s">
        <v>9122</v>
      </c>
      <c r="AT256" s="283" t="s">
        <v>9122</v>
      </c>
      <c r="AU256" s="283" t="s">
        <v>9122</v>
      </c>
      <c r="AV256" s="283" t="s">
        <v>9122</v>
      </c>
      <c r="AW256" s="283" t="s">
        <v>9122</v>
      </c>
      <c r="AX256" s="283" t="s">
        <v>9122</v>
      </c>
      <c r="AY256" s="283" t="s">
        <v>9122</v>
      </c>
      <c r="AZ256" s="283" t="s">
        <v>9122</v>
      </c>
      <c r="BA256" s="283" t="s">
        <v>9122</v>
      </c>
      <c r="BB256" s="283" t="s">
        <v>9122</v>
      </c>
      <c r="BC256" s="283" t="s">
        <v>9122</v>
      </c>
      <c r="BD256" s="283" t="str">
        <f>_xlfn.IFNA(VLOOKUP(C256,'INFORM Severity - hidden'!$C$5:$G$300,5,FALSE),"-")</f>
        <v>-</v>
      </c>
    </row>
    <row r="257" spans="1:56" x14ac:dyDescent="0.25">
      <c r="A257" t="s">
        <v>3140</v>
      </c>
      <c r="B257" t="s">
        <v>3138</v>
      </c>
      <c r="C257" t="s">
        <v>3139</v>
      </c>
      <c r="D257" s="283" t="str">
        <f t="shared" si="3"/>
        <v>Stable</v>
      </c>
      <c r="E257" s="283">
        <v>4.2</v>
      </c>
      <c r="F257" s="283">
        <v>4.2</v>
      </c>
      <c r="G257" s="283">
        <v>4.2</v>
      </c>
      <c r="H257" s="283">
        <v>3.9</v>
      </c>
      <c r="I257" s="283">
        <v>3.9</v>
      </c>
      <c r="J257" s="283">
        <v>4</v>
      </c>
      <c r="K257" s="283">
        <v>4</v>
      </c>
      <c r="L257" s="283">
        <v>4</v>
      </c>
      <c r="M257" s="283">
        <v>4</v>
      </c>
      <c r="N257" s="283">
        <v>4</v>
      </c>
      <c r="O257" s="283">
        <v>4</v>
      </c>
      <c r="P257" s="283">
        <v>4</v>
      </c>
      <c r="Q257" s="283">
        <v>4</v>
      </c>
      <c r="R257" s="283">
        <v>4.0999999999999996</v>
      </c>
      <c r="S257" s="283">
        <v>4.0999999999999996</v>
      </c>
      <c r="T257" s="283">
        <v>4.0999999999999996</v>
      </c>
      <c r="U257" s="283">
        <v>4.0999999999999996</v>
      </c>
      <c r="V257" s="283">
        <v>4.0999999999999996</v>
      </c>
      <c r="W257" s="283">
        <v>4.0999999999999996</v>
      </c>
      <c r="X257" s="283">
        <v>4.0999999999999996</v>
      </c>
      <c r="Y257" s="283">
        <v>4.0999999999999996</v>
      </c>
      <c r="Z257" s="283">
        <v>4.0999999999999996</v>
      </c>
      <c r="AA257" s="283">
        <v>4</v>
      </c>
      <c r="AB257" s="283">
        <v>4</v>
      </c>
      <c r="AC257" s="283">
        <v>4</v>
      </c>
      <c r="AD257" s="283">
        <v>4</v>
      </c>
      <c r="AE257" s="283">
        <v>4</v>
      </c>
      <c r="AF257" s="283">
        <v>4</v>
      </c>
      <c r="AG257" s="283">
        <v>4</v>
      </c>
      <c r="AH257" s="283">
        <v>4.0999999999999996</v>
      </c>
      <c r="AI257" s="283">
        <v>4.0999999999999996</v>
      </c>
      <c r="AJ257" s="283">
        <v>4.0999999999999996</v>
      </c>
      <c r="AK257" s="283">
        <v>4.0999999999999996</v>
      </c>
      <c r="AL257" s="283">
        <v>4.2</v>
      </c>
      <c r="AM257" s="283">
        <v>4.2</v>
      </c>
      <c r="AN257" s="283">
        <v>4.2</v>
      </c>
      <c r="AO257" s="283">
        <v>4.2</v>
      </c>
      <c r="AP257" s="283">
        <v>4.2</v>
      </c>
      <c r="AQ257" s="283">
        <v>4.2</v>
      </c>
      <c r="AR257" s="283">
        <v>4.0999999999999996</v>
      </c>
      <c r="AS257" s="283">
        <v>4.0999999999999996</v>
      </c>
      <c r="AT257" s="283">
        <v>4.0999999999999996</v>
      </c>
      <c r="AU257" s="283">
        <v>4</v>
      </c>
      <c r="AV257" s="283">
        <v>4</v>
      </c>
      <c r="AW257" s="283">
        <v>4</v>
      </c>
      <c r="AX257" s="283">
        <v>3.9</v>
      </c>
      <c r="AY257" s="283">
        <v>4</v>
      </c>
      <c r="AZ257" s="283">
        <v>4</v>
      </c>
      <c r="BA257" s="283">
        <v>4</v>
      </c>
      <c r="BB257" s="283">
        <v>4</v>
      </c>
      <c r="BC257" s="283">
        <v>4</v>
      </c>
      <c r="BD257" s="283">
        <f>_xlfn.IFNA(VLOOKUP(C257,'INFORM Severity - hidden'!$C$5:$G$300,5,FALSE),"-")</f>
        <v>4</v>
      </c>
    </row>
    <row r="258" spans="1:56" x14ac:dyDescent="0.25">
      <c r="C258" t="s">
        <v>9223</v>
      </c>
      <c r="D258" s="283" t="str">
        <f t="shared" si="3"/>
        <v>-</v>
      </c>
      <c r="E258" s="283" t="s">
        <v>9122</v>
      </c>
      <c r="F258" s="283" t="s">
        <v>9122</v>
      </c>
      <c r="G258" s="283" t="s">
        <v>9122</v>
      </c>
      <c r="H258" s="283" t="s">
        <v>9122</v>
      </c>
      <c r="I258" s="283" t="s">
        <v>9122</v>
      </c>
      <c r="J258" s="283" t="s">
        <v>9122</v>
      </c>
      <c r="K258" s="283" t="s">
        <v>9122</v>
      </c>
      <c r="L258" s="283" t="s">
        <v>9122</v>
      </c>
      <c r="M258" s="283" t="s">
        <v>9122</v>
      </c>
      <c r="N258" s="283" t="s">
        <v>9122</v>
      </c>
      <c r="O258" s="283" t="s">
        <v>9122</v>
      </c>
      <c r="P258" s="283" t="s">
        <v>9122</v>
      </c>
      <c r="Q258" s="283" t="s">
        <v>9122</v>
      </c>
      <c r="R258" s="283" t="s">
        <v>9122</v>
      </c>
      <c r="S258" s="283" t="s">
        <v>9122</v>
      </c>
      <c r="T258" s="283" t="s">
        <v>9122</v>
      </c>
      <c r="U258" s="283" t="s">
        <v>9122</v>
      </c>
      <c r="V258" s="283" t="s">
        <v>9122</v>
      </c>
      <c r="W258" s="283" t="s">
        <v>9122</v>
      </c>
      <c r="X258" s="283" t="s">
        <v>9122</v>
      </c>
      <c r="Y258" s="283" t="s">
        <v>9122</v>
      </c>
      <c r="Z258" s="283" t="s">
        <v>9122</v>
      </c>
      <c r="AA258" s="283">
        <v>2.4</v>
      </c>
      <c r="AB258" s="283">
        <v>2.4</v>
      </c>
      <c r="AC258" s="283">
        <v>2.4</v>
      </c>
      <c r="AD258" s="283">
        <v>2.9</v>
      </c>
      <c r="AE258" s="283">
        <v>2.9</v>
      </c>
      <c r="AF258" s="283">
        <v>2.8</v>
      </c>
      <c r="AG258" s="283" t="s">
        <v>9122</v>
      </c>
      <c r="AH258" s="283" t="s">
        <v>9122</v>
      </c>
      <c r="AI258" s="283" t="s">
        <v>9122</v>
      </c>
      <c r="AJ258" s="283" t="s">
        <v>9122</v>
      </c>
      <c r="AK258" s="283" t="s">
        <v>9122</v>
      </c>
      <c r="AL258" s="283" t="s">
        <v>9122</v>
      </c>
      <c r="AM258" s="283" t="s">
        <v>9122</v>
      </c>
      <c r="AN258" s="283" t="s">
        <v>9122</v>
      </c>
      <c r="AO258" s="283" t="s">
        <v>9122</v>
      </c>
      <c r="AP258" s="283" t="s">
        <v>9122</v>
      </c>
      <c r="AQ258" s="283" t="s">
        <v>9122</v>
      </c>
      <c r="AR258" s="283" t="s">
        <v>9122</v>
      </c>
      <c r="AS258" s="283" t="s">
        <v>9122</v>
      </c>
      <c r="AT258" s="283" t="s">
        <v>9122</v>
      </c>
      <c r="AU258" s="283" t="s">
        <v>9122</v>
      </c>
      <c r="AV258" s="283" t="s">
        <v>9122</v>
      </c>
      <c r="AW258" s="283" t="s">
        <v>9122</v>
      </c>
      <c r="AX258" s="283" t="s">
        <v>9122</v>
      </c>
      <c r="AY258" s="283" t="s">
        <v>9122</v>
      </c>
      <c r="AZ258" s="283" t="s">
        <v>9122</v>
      </c>
      <c r="BA258" s="283" t="s">
        <v>9122</v>
      </c>
      <c r="BB258" s="283" t="s">
        <v>9122</v>
      </c>
      <c r="BC258" s="283" t="s">
        <v>9122</v>
      </c>
      <c r="BD258" s="283" t="str">
        <f>_xlfn.IFNA(VLOOKUP(C258,'INFORM Severity - hidden'!$C$5:$G$300,5,FALSE),"-")</f>
        <v>-</v>
      </c>
    </row>
    <row r="259" spans="1:56" x14ac:dyDescent="0.25">
      <c r="C259" t="s">
        <v>9224</v>
      </c>
      <c r="D259" s="283" t="str">
        <f t="shared" ref="D259:D268" si="4">IF(BD259="-","-",IFERROR(IF(ROUND(AVERAGE(BB259:BD259),1)=ROUND(AVERAGE(AY259:BA259),1),"Stable",IF(ROUND(AVERAGE(BB259:BD259),1)&lt;ROUND(AVERAGE(AY259:BA259),1),"Decreasing",IF(ROUND(AVERAGE(BB259:BD259),1)&gt;ROUND(AVERAGE(AY259:BA259),1),"Increasing"))),"-"))</f>
        <v>-</v>
      </c>
      <c r="E259" s="283" t="s">
        <v>9122</v>
      </c>
      <c r="F259" s="283" t="s">
        <v>9122</v>
      </c>
      <c r="G259" s="283" t="s">
        <v>9122</v>
      </c>
      <c r="H259" s="283" t="s">
        <v>9122</v>
      </c>
      <c r="I259" s="283" t="s">
        <v>9122</v>
      </c>
      <c r="J259" s="283" t="s">
        <v>9122</v>
      </c>
      <c r="K259" s="283" t="s">
        <v>9122</v>
      </c>
      <c r="L259" s="283" t="s">
        <v>9122</v>
      </c>
      <c r="M259" s="283" t="s">
        <v>9122</v>
      </c>
      <c r="N259" s="283" t="s">
        <v>9122</v>
      </c>
      <c r="O259" s="283" t="s">
        <v>9122</v>
      </c>
      <c r="P259" s="283" t="s">
        <v>9122</v>
      </c>
      <c r="Q259" s="283" t="s">
        <v>9122</v>
      </c>
      <c r="R259" s="283" t="s">
        <v>9122</v>
      </c>
      <c r="S259" s="283" t="s">
        <v>9122</v>
      </c>
      <c r="T259" s="283">
        <v>1.9</v>
      </c>
      <c r="U259" s="283">
        <v>1.9</v>
      </c>
      <c r="V259" s="283">
        <v>2</v>
      </c>
      <c r="W259" s="283">
        <v>2</v>
      </c>
      <c r="X259" s="283">
        <v>2</v>
      </c>
      <c r="Y259" s="283">
        <v>2</v>
      </c>
      <c r="Z259" s="283">
        <v>2</v>
      </c>
      <c r="AA259" s="283">
        <v>2</v>
      </c>
      <c r="AB259" s="283">
        <v>2</v>
      </c>
      <c r="AC259" s="283">
        <v>2</v>
      </c>
      <c r="AD259" s="283">
        <v>2</v>
      </c>
      <c r="AE259" s="283">
        <v>2</v>
      </c>
      <c r="AF259" s="283">
        <v>2</v>
      </c>
      <c r="AG259" s="283" t="s">
        <v>9122</v>
      </c>
      <c r="AH259" s="283" t="s">
        <v>9122</v>
      </c>
      <c r="AI259" s="283" t="s">
        <v>9122</v>
      </c>
      <c r="AJ259" s="283" t="s">
        <v>9122</v>
      </c>
      <c r="AK259" s="283" t="s">
        <v>9122</v>
      </c>
      <c r="AL259" s="283" t="s">
        <v>9122</v>
      </c>
      <c r="AM259" s="283" t="s">
        <v>9122</v>
      </c>
      <c r="AN259" s="283" t="s">
        <v>9122</v>
      </c>
      <c r="AO259" s="283" t="s">
        <v>9122</v>
      </c>
      <c r="AP259" s="283" t="s">
        <v>9122</v>
      </c>
      <c r="AQ259" s="283" t="s">
        <v>9122</v>
      </c>
      <c r="AR259" s="283" t="s">
        <v>9122</v>
      </c>
      <c r="AS259" s="283" t="s">
        <v>9122</v>
      </c>
      <c r="AT259" s="283" t="s">
        <v>9122</v>
      </c>
      <c r="AU259" s="283" t="s">
        <v>9122</v>
      </c>
      <c r="AV259" s="283" t="s">
        <v>9122</v>
      </c>
      <c r="AW259" s="283" t="s">
        <v>9122</v>
      </c>
      <c r="AX259" s="283" t="s">
        <v>9122</v>
      </c>
      <c r="AY259" s="283" t="s">
        <v>9122</v>
      </c>
      <c r="AZ259" s="283" t="s">
        <v>9122</v>
      </c>
      <c r="BA259" s="283" t="s">
        <v>9122</v>
      </c>
      <c r="BB259" s="283" t="s">
        <v>9122</v>
      </c>
      <c r="BC259" s="283" t="s">
        <v>9122</v>
      </c>
      <c r="BD259" s="283" t="str">
        <f>_xlfn.IFNA(VLOOKUP(C259,'INFORM Severity - hidden'!$C$5:$G$300,5,FALSE),"-")</f>
        <v>-</v>
      </c>
    </row>
    <row r="260" spans="1:56" x14ac:dyDescent="0.25">
      <c r="A260" t="s">
        <v>5232</v>
      </c>
      <c r="B260" t="s">
        <v>5230</v>
      </c>
      <c r="C260" t="s">
        <v>5231</v>
      </c>
      <c r="D260" s="283" t="str">
        <f t="shared" si="4"/>
        <v>-</v>
      </c>
      <c r="E260" s="283" t="s">
        <v>9122</v>
      </c>
      <c r="F260" s="283" t="s">
        <v>9122</v>
      </c>
      <c r="G260" s="283" t="s">
        <v>9122</v>
      </c>
      <c r="H260" s="283" t="s">
        <v>9122</v>
      </c>
      <c r="I260" s="283" t="s">
        <v>9122</v>
      </c>
      <c r="J260" s="283" t="s">
        <v>9122</v>
      </c>
      <c r="K260" s="283" t="s">
        <v>9122</v>
      </c>
      <c r="L260" s="283" t="s">
        <v>9122</v>
      </c>
      <c r="M260" s="283" t="s">
        <v>9122</v>
      </c>
      <c r="N260" s="283" t="s">
        <v>9122</v>
      </c>
      <c r="O260" s="283" t="s">
        <v>9122</v>
      </c>
      <c r="P260" s="283" t="s">
        <v>9122</v>
      </c>
      <c r="Q260" s="283" t="s">
        <v>9122</v>
      </c>
      <c r="R260" s="283" t="s">
        <v>9122</v>
      </c>
      <c r="S260" s="283" t="s">
        <v>9122</v>
      </c>
      <c r="T260" s="283" t="s">
        <v>9122</v>
      </c>
      <c r="U260" s="283" t="s">
        <v>9122</v>
      </c>
      <c r="V260" s="283" t="s">
        <v>9122</v>
      </c>
      <c r="W260" s="283" t="s">
        <v>9122</v>
      </c>
      <c r="X260" s="283" t="s">
        <v>9122</v>
      </c>
      <c r="Y260" s="283" t="s">
        <v>9122</v>
      </c>
      <c r="Z260" s="283" t="s">
        <v>9122</v>
      </c>
      <c r="AA260" s="283" t="s">
        <v>9122</v>
      </c>
      <c r="AB260" s="283" t="s">
        <v>9122</v>
      </c>
      <c r="AC260" s="283" t="s">
        <v>9122</v>
      </c>
      <c r="AD260" s="283" t="s">
        <v>9122</v>
      </c>
      <c r="AE260" s="283" t="s">
        <v>9122</v>
      </c>
      <c r="AF260" s="283" t="s">
        <v>9122</v>
      </c>
      <c r="AG260" s="283" t="s">
        <v>9122</v>
      </c>
      <c r="AH260" s="283" t="s">
        <v>9122</v>
      </c>
      <c r="AI260" s="283" t="s">
        <v>9122</v>
      </c>
      <c r="AJ260" s="283" t="s">
        <v>9122</v>
      </c>
      <c r="AK260" s="283" t="s">
        <v>9122</v>
      </c>
      <c r="AL260" s="283" t="s">
        <v>9122</v>
      </c>
      <c r="AM260" s="283" t="s">
        <v>9122</v>
      </c>
      <c r="AN260" s="283" t="s">
        <v>9122</v>
      </c>
      <c r="AO260" s="283" t="s">
        <v>9122</v>
      </c>
      <c r="AP260" s="283" t="s">
        <v>9122</v>
      </c>
      <c r="AQ260" s="283" t="s">
        <v>9122</v>
      </c>
      <c r="AR260" s="283" t="s">
        <v>9122</v>
      </c>
      <c r="AS260" s="283" t="s">
        <v>9122</v>
      </c>
      <c r="AT260" s="283" t="s">
        <v>9122</v>
      </c>
      <c r="AU260" s="283" t="s">
        <v>9122</v>
      </c>
      <c r="AV260" s="283" t="s">
        <v>9122</v>
      </c>
      <c r="AW260" s="283" t="s">
        <v>9122</v>
      </c>
      <c r="AX260" s="283" t="s">
        <v>9122</v>
      </c>
      <c r="AY260" s="283" t="s">
        <v>9122</v>
      </c>
      <c r="AZ260" s="283" t="s">
        <v>9122</v>
      </c>
      <c r="BA260" s="283" t="s">
        <v>9122</v>
      </c>
      <c r="BB260" s="283" t="s">
        <v>9122</v>
      </c>
      <c r="BC260" s="283">
        <v>2.2000000000000002</v>
      </c>
      <c r="BD260" s="283">
        <f>_xlfn.IFNA(VLOOKUP(C260,'INFORM Severity - hidden'!$C$5:$G$300,5,FALSE),"-")</f>
        <v>2.2000000000000002</v>
      </c>
    </row>
    <row r="261" spans="1:56" x14ac:dyDescent="0.25">
      <c r="C261" t="s">
        <v>9225</v>
      </c>
      <c r="D261" s="283" t="str">
        <f t="shared" si="4"/>
        <v>-</v>
      </c>
      <c r="E261" s="283" t="s">
        <v>9122</v>
      </c>
      <c r="F261" s="283">
        <v>1.5</v>
      </c>
      <c r="G261" s="283" t="s">
        <v>9122</v>
      </c>
      <c r="H261" s="283" t="s">
        <v>9122</v>
      </c>
      <c r="I261" s="283" t="s">
        <v>9122</v>
      </c>
      <c r="J261" s="283" t="s">
        <v>9122</v>
      </c>
      <c r="K261" s="283" t="s">
        <v>9122</v>
      </c>
      <c r="L261" s="283" t="s">
        <v>9122</v>
      </c>
      <c r="M261" s="283" t="s">
        <v>9122</v>
      </c>
      <c r="N261" s="283" t="s">
        <v>9122</v>
      </c>
      <c r="O261" s="283" t="s">
        <v>9122</v>
      </c>
      <c r="P261" s="283" t="s">
        <v>9122</v>
      </c>
      <c r="Q261" s="283" t="s">
        <v>9122</v>
      </c>
      <c r="R261" s="283" t="s">
        <v>9122</v>
      </c>
      <c r="S261" s="283" t="s">
        <v>9122</v>
      </c>
      <c r="T261" s="283" t="s">
        <v>9122</v>
      </c>
      <c r="U261" s="283" t="s">
        <v>9122</v>
      </c>
      <c r="V261" s="283" t="s">
        <v>9122</v>
      </c>
      <c r="W261" s="283" t="s">
        <v>9122</v>
      </c>
      <c r="X261" s="283" t="s">
        <v>9122</v>
      </c>
      <c r="Y261" s="283" t="s">
        <v>9122</v>
      </c>
      <c r="Z261" s="283" t="s">
        <v>9122</v>
      </c>
      <c r="AA261" s="283" t="s">
        <v>9122</v>
      </c>
      <c r="AB261" s="283" t="s">
        <v>9122</v>
      </c>
      <c r="AC261" s="283" t="s">
        <v>9122</v>
      </c>
      <c r="AD261" s="283" t="s">
        <v>9122</v>
      </c>
      <c r="AE261" s="283" t="s">
        <v>9122</v>
      </c>
      <c r="AF261" s="283" t="s">
        <v>9122</v>
      </c>
      <c r="AG261" s="283" t="s">
        <v>9122</v>
      </c>
      <c r="AH261" s="283" t="s">
        <v>9122</v>
      </c>
      <c r="AI261" s="283" t="s">
        <v>9122</v>
      </c>
      <c r="AJ261" s="283" t="s">
        <v>9122</v>
      </c>
      <c r="AK261" s="283" t="s">
        <v>9122</v>
      </c>
      <c r="AL261" s="283" t="s">
        <v>9122</v>
      </c>
      <c r="AM261" s="283" t="s">
        <v>9122</v>
      </c>
      <c r="AN261" s="283" t="s">
        <v>9122</v>
      </c>
      <c r="AO261" s="283" t="s">
        <v>9122</v>
      </c>
      <c r="AP261" s="283" t="s">
        <v>9122</v>
      </c>
      <c r="AQ261" s="283" t="s">
        <v>9122</v>
      </c>
      <c r="AR261" s="283" t="s">
        <v>9122</v>
      </c>
      <c r="AS261" s="283" t="s">
        <v>9122</v>
      </c>
      <c r="AT261" s="283" t="s">
        <v>9122</v>
      </c>
      <c r="AU261" s="283" t="s">
        <v>9122</v>
      </c>
      <c r="AV261" s="283" t="s">
        <v>9122</v>
      </c>
      <c r="AW261" s="283" t="s">
        <v>9122</v>
      </c>
      <c r="AX261" s="283" t="s">
        <v>9122</v>
      </c>
      <c r="AY261" s="283" t="s">
        <v>9122</v>
      </c>
      <c r="AZ261" s="283" t="s">
        <v>9122</v>
      </c>
      <c r="BA261" s="283" t="s">
        <v>9122</v>
      </c>
      <c r="BB261" s="283" t="s">
        <v>9122</v>
      </c>
      <c r="BC261" s="283" t="s">
        <v>9122</v>
      </c>
      <c r="BD261" s="283" t="str">
        <f>_xlfn.IFNA(VLOOKUP(C261,'INFORM Severity - hidden'!$C$5:$G$300,5,FALSE),"-")</f>
        <v>-</v>
      </c>
    </row>
    <row r="262" spans="1:56" x14ac:dyDescent="0.25">
      <c r="C262" t="s">
        <v>9226</v>
      </c>
      <c r="D262" s="283" t="str">
        <f t="shared" si="4"/>
        <v>-</v>
      </c>
      <c r="E262" s="283" t="s">
        <v>9122</v>
      </c>
      <c r="F262" s="283">
        <v>1.3</v>
      </c>
      <c r="G262" s="283" t="s">
        <v>9122</v>
      </c>
      <c r="H262" s="283" t="s">
        <v>9122</v>
      </c>
      <c r="I262" s="283" t="s">
        <v>9122</v>
      </c>
      <c r="J262" s="283" t="s">
        <v>9122</v>
      </c>
      <c r="K262" s="283" t="s">
        <v>9122</v>
      </c>
      <c r="L262" s="283" t="s">
        <v>9122</v>
      </c>
      <c r="M262" s="283" t="s">
        <v>9122</v>
      </c>
      <c r="N262" s="283" t="s">
        <v>9122</v>
      </c>
      <c r="O262" s="283" t="s">
        <v>9122</v>
      </c>
      <c r="P262" s="283" t="s">
        <v>9122</v>
      </c>
      <c r="Q262" s="283" t="s">
        <v>9122</v>
      </c>
      <c r="R262" s="283" t="s">
        <v>9122</v>
      </c>
      <c r="S262" s="283" t="s">
        <v>9122</v>
      </c>
      <c r="T262" s="283" t="s">
        <v>9122</v>
      </c>
      <c r="U262" s="283" t="s">
        <v>9122</v>
      </c>
      <c r="V262" s="283" t="s">
        <v>9122</v>
      </c>
      <c r="W262" s="283" t="s">
        <v>9122</v>
      </c>
      <c r="X262" s="283" t="s">
        <v>9122</v>
      </c>
      <c r="Y262" s="283" t="s">
        <v>9122</v>
      </c>
      <c r="Z262" s="283" t="s">
        <v>9122</v>
      </c>
      <c r="AA262" s="283" t="s">
        <v>9122</v>
      </c>
      <c r="AB262" s="283" t="s">
        <v>9122</v>
      </c>
      <c r="AC262" s="283" t="s">
        <v>9122</v>
      </c>
      <c r="AD262" s="283" t="s">
        <v>9122</v>
      </c>
      <c r="AE262" s="283" t="s">
        <v>9122</v>
      </c>
      <c r="AF262" s="283" t="s">
        <v>9122</v>
      </c>
      <c r="AG262" s="283" t="s">
        <v>9122</v>
      </c>
      <c r="AH262" s="283" t="s">
        <v>9122</v>
      </c>
      <c r="AI262" s="283" t="s">
        <v>9122</v>
      </c>
      <c r="AJ262" s="283" t="s">
        <v>9122</v>
      </c>
      <c r="AK262" s="283" t="s">
        <v>9122</v>
      </c>
      <c r="AL262" s="283" t="s">
        <v>9122</v>
      </c>
      <c r="AM262" s="283" t="s">
        <v>9122</v>
      </c>
      <c r="AN262" s="283" t="s">
        <v>9122</v>
      </c>
      <c r="AO262" s="283" t="s">
        <v>9122</v>
      </c>
      <c r="AP262" s="283" t="s">
        <v>9122</v>
      </c>
      <c r="AQ262" s="283" t="s">
        <v>9122</v>
      </c>
      <c r="AR262" s="283" t="s">
        <v>9122</v>
      </c>
      <c r="AS262" s="283" t="s">
        <v>9122</v>
      </c>
      <c r="AT262" s="283" t="s">
        <v>9122</v>
      </c>
      <c r="AU262" s="283" t="s">
        <v>9122</v>
      </c>
      <c r="AV262" s="283" t="s">
        <v>9122</v>
      </c>
      <c r="AW262" s="283" t="s">
        <v>9122</v>
      </c>
      <c r="AX262" s="283" t="s">
        <v>9122</v>
      </c>
      <c r="AY262" s="283" t="s">
        <v>9122</v>
      </c>
      <c r="AZ262" s="283" t="s">
        <v>9122</v>
      </c>
      <c r="BA262" s="283" t="s">
        <v>9122</v>
      </c>
      <c r="BB262" s="283" t="s">
        <v>9122</v>
      </c>
      <c r="BC262" s="283" t="s">
        <v>9122</v>
      </c>
      <c r="BD262" s="283" t="str">
        <f>_xlfn.IFNA(VLOOKUP(C262,'INFORM Severity - hidden'!$C$5:$G$300,5,FALSE),"-")</f>
        <v>-</v>
      </c>
    </row>
    <row r="263" spans="1:56" x14ac:dyDescent="0.25">
      <c r="A263" t="s">
        <v>54</v>
      </c>
      <c r="B263" t="s">
        <v>52</v>
      </c>
      <c r="C263" t="s">
        <v>53</v>
      </c>
      <c r="D263" s="283" t="str">
        <f t="shared" si="4"/>
        <v>Increasing</v>
      </c>
      <c r="E263" s="283">
        <v>4.2</v>
      </c>
      <c r="F263" s="283">
        <v>4.3</v>
      </c>
      <c r="G263" s="283">
        <v>4.3</v>
      </c>
      <c r="H263" s="283">
        <v>4.7</v>
      </c>
      <c r="I263" s="283">
        <v>4.7</v>
      </c>
      <c r="J263" s="283">
        <v>4.7</v>
      </c>
      <c r="K263" s="283">
        <v>4.7</v>
      </c>
      <c r="L263" s="283">
        <v>4.7</v>
      </c>
      <c r="M263" s="283">
        <v>4.7</v>
      </c>
      <c r="N263" s="283">
        <v>4.7</v>
      </c>
      <c r="O263" s="283">
        <v>4.7</v>
      </c>
      <c r="P263" s="283">
        <v>4.7</v>
      </c>
      <c r="Q263" s="283">
        <v>4.7</v>
      </c>
      <c r="R263" s="283">
        <v>4.7</v>
      </c>
      <c r="S263" s="283">
        <v>4.7</v>
      </c>
      <c r="T263" s="283">
        <v>4.7</v>
      </c>
      <c r="U263" s="283">
        <v>4.7</v>
      </c>
      <c r="V263" s="283">
        <v>4.7</v>
      </c>
      <c r="W263" s="283">
        <v>4.7</v>
      </c>
      <c r="X263" s="283">
        <v>4.7</v>
      </c>
      <c r="Y263" s="283">
        <v>4.5999999999999996</v>
      </c>
      <c r="Z263" s="283">
        <v>4.5999999999999996</v>
      </c>
      <c r="AA263" s="283">
        <v>4.5999999999999996</v>
      </c>
      <c r="AB263" s="283">
        <v>4.5999999999999996</v>
      </c>
      <c r="AC263" s="283">
        <v>4.5999999999999996</v>
      </c>
      <c r="AD263" s="283">
        <v>4.5999999999999996</v>
      </c>
      <c r="AE263" s="283">
        <v>4.5999999999999996</v>
      </c>
      <c r="AF263" s="283">
        <v>4.5999999999999996</v>
      </c>
      <c r="AG263" s="283">
        <v>4.9000000000000004</v>
      </c>
      <c r="AH263" s="283">
        <v>4.9000000000000004</v>
      </c>
      <c r="AI263" s="283">
        <v>4.9000000000000004</v>
      </c>
      <c r="AJ263" s="283">
        <v>4.9000000000000004</v>
      </c>
      <c r="AK263" s="283">
        <v>4.8</v>
      </c>
      <c r="AL263" s="283">
        <v>4.7</v>
      </c>
      <c r="AM263" s="283">
        <v>4.7</v>
      </c>
      <c r="AN263" s="283">
        <v>4.7</v>
      </c>
      <c r="AO263" s="283">
        <v>4.7</v>
      </c>
      <c r="AP263" s="283">
        <v>4.7</v>
      </c>
      <c r="AQ263" s="283">
        <v>4.7</v>
      </c>
      <c r="AR263" s="283">
        <v>4.7</v>
      </c>
      <c r="AS263" s="283">
        <v>4.8</v>
      </c>
      <c r="AT263" s="283">
        <v>4.8</v>
      </c>
      <c r="AU263" s="283">
        <v>4.7</v>
      </c>
      <c r="AV263" s="283">
        <v>4.7</v>
      </c>
      <c r="AW263" s="283">
        <v>4.7</v>
      </c>
      <c r="AX263" s="283">
        <v>4.7</v>
      </c>
      <c r="AY263" s="283">
        <v>4.7</v>
      </c>
      <c r="AZ263" s="283">
        <v>4.5999999999999996</v>
      </c>
      <c r="BA263" s="283">
        <v>4.5999999999999996</v>
      </c>
      <c r="BB263" s="283">
        <v>4.7</v>
      </c>
      <c r="BC263" s="283">
        <v>4.7</v>
      </c>
      <c r="BD263" s="283">
        <f>_xlfn.IFNA(VLOOKUP(C263,'INFORM Severity - hidden'!$C$5:$G$300,5,FALSE),"-")</f>
        <v>4.7</v>
      </c>
    </row>
    <row r="264" spans="1:56" x14ac:dyDescent="0.25">
      <c r="A264" t="s">
        <v>54</v>
      </c>
      <c r="B264" t="s">
        <v>576</v>
      </c>
      <c r="C264" t="s">
        <v>577</v>
      </c>
      <c r="D264" s="283" t="str">
        <f t="shared" si="4"/>
        <v>Decreasing</v>
      </c>
      <c r="E264" s="283" t="s">
        <v>9122</v>
      </c>
      <c r="F264" s="283">
        <v>2.8</v>
      </c>
      <c r="G264" s="283">
        <v>2.8</v>
      </c>
      <c r="H264" s="283">
        <v>3</v>
      </c>
      <c r="I264" s="283">
        <v>3</v>
      </c>
      <c r="J264" s="283">
        <v>3</v>
      </c>
      <c r="K264" s="283">
        <v>3</v>
      </c>
      <c r="L264" s="283">
        <v>3</v>
      </c>
      <c r="M264" s="283">
        <v>2.9</v>
      </c>
      <c r="N264" s="283">
        <v>2.9</v>
      </c>
      <c r="O264" s="283">
        <v>3</v>
      </c>
      <c r="P264" s="283">
        <v>3</v>
      </c>
      <c r="Q264" s="283">
        <v>3</v>
      </c>
      <c r="R264" s="283">
        <v>2.9</v>
      </c>
      <c r="S264" s="283">
        <v>2.9</v>
      </c>
      <c r="T264" s="283">
        <v>2.9</v>
      </c>
      <c r="U264" s="283">
        <v>2.9</v>
      </c>
      <c r="V264" s="283">
        <v>2.6</v>
      </c>
      <c r="W264" s="283">
        <v>2.6</v>
      </c>
      <c r="X264" s="283">
        <v>2.6</v>
      </c>
      <c r="Y264" s="283">
        <v>2.6</v>
      </c>
      <c r="Z264" s="283">
        <v>2.6</v>
      </c>
      <c r="AA264" s="283">
        <v>2.9</v>
      </c>
      <c r="AB264" s="283">
        <v>2.9</v>
      </c>
      <c r="AC264" s="283">
        <v>2.9</v>
      </c>
      <c r="AD264" s="283">
        <v>2.9</v>
      </c>
      <c r="AE264" s="283">
        <v>2.9</v>
      </c>
      <c r="AF264" s="283">
        <v>3</v>
      </c>
      <c r="AG264" s="283">
        <v>2.6</v>
      </c>
      <c r="AH264" s="283">
        <v>2.5</v>
      </c>
      <c r="AI264" s="283">
        <v>2.5</v>
      </c>
      <c r="AJ264" s="283">
        <v>2.5</v>
      </c>
      <c r="AK264" s="283">
        <v>4.5</v>
      </c>
      <c r="AL264" s="283">
        <v>4.5</v>
      </c>
      <c r="AM264" s="283">
        <v>4.5</v>
      </c>
      <c r="AN264" s="283">
        <v>4.5</v>
      </c>
      <c r="AO264" s="283">
        <v>4.5</v>
      </c>
      <c r="AP264" s="283">
        <v>4.5</v>
      </c>
      <c r="AQ264" s="283">
        <v>4.5</v>
      </c>
      <c r="AR264" s="283">
        <v>4.5</v>
      </c>
      <c r="AS264" s="283">
        <v>4.5</v>
      </c>
      <c r="AT264" s="283">
        <v>4.5</v>
      </c>
      <c r="AU264" s="283">
        <v>3.1</v>
      </c>
      <c r="AV264" s="283">
        <v>3.1</v>
      </c>
      <c r="AW264" s="283">
        <v>2.8</v>
      </c>
      <c r="AX264" s="283">
        <v>2.8</v>
      </c>
      <c r="AY264" s="283">
        <v>2.8</v>
      </c>
      <c r="AZ264" s="283">
        <v>2.2999999999999998</v>
      </c>
      <c r="BA264" s="283">
        <v>2.2999999999999998</v>
      </c>
      <c r="BB264" s="283">
        <v>2.2999999999999998</v>
      </c>
      <c r="BC264" s="283">
        <v>2.2999999999999998</v>
      </c>
      <c r="BD264" s="283">
        <f>_xlfn.IFNA(VLOOKUP(C264,'INFORM Severity - hidden'!$C$5:$G$300,5,FALSE),"-")</f>
        <v>2.2999999999999998</v>
      </c>
    </row>
    <row r="265" spans="1:56" x14ac:dyDescent="0.25">
      <c r="A265" t="s">
        <v>295</v>
      </c>
      <c r="B265" t="s">
        <v>293</v>
      </c>
      <c r="C265" t="s">
        <v>294</v>
      </c>
      <c r="D265" s="283" t="str">
        <f t="shared" si="4"/>
        <v>Stable</v>
      </c>
      <c r="E265" s="283" t="s">
        <v>9122</v>
      </c>
      <c r="F265" s="283">
        <v>2.7</v>
      </c>
      <c r="G265" s="283">
        <v>2.7</v>
      </c>
      <c r="H265" s="283">
        <v>2.7</v>
      </c>
      <c r="I265" s="283">
        <v>2.7</v>
      </c>
      <c r="J265" s="283">
        <v>2.7</v>
      </c>
      <c r="K265" s="283">
        <v>2.7</v>
      </c>
      <c r="L265" s="283">
        <v>2.7</v>
      </c>
      <c r="M265" s="283">
        <v>2.7</v>
      </c>
      <c r="N265" s="283">
        <v>2.7</v>
      </c>
      <c r="O265" s="283">
        <v>2.7</v>
      </c>
      <c r="P265" s="283">
        <v>2.7</v>
      </c>
      <c r="Q265" s="283">
        <v>2.7</v>
      </c>
      <c r="R265" s="283">
        <v>2.7</v>
      </c>
      <c r="S265" s="283">
        <v>2.7</v>
      </c>
      <c r="T265" s="283">
        <v>2.7</v>
      </c>
      <c r="U265" s="283">
        <v>2.7</v>
      </c>
      <c r="V265" s="283">
        <v>2.8</v>
      </c>
      <c r="W265" s="283">
        <v>2.8</v>
      </c>
      <c r="X265" s="283">
        <v>2.8</v>
      </c>
      <c r="Y265" s="283">
        <v>2.8</v>
      </c>
      <c r="Z265" s="283">
        <v>2.7</v>
      </c>
      <c r="AA265" s="283">
        <v>2.7</v>
      </c>
      <c r="AB265" s="283">
        <v>2.7</v>
      </c>
      <c r="AC265" s="283">
        <v>2.7</v>
      </c>
      <c r="AD265" s="283">
        <v>2.7</v>
      </c>
      <c r="AE265" s="283">
        <v>2.7</v>
      </c>
      <c r="AF265" s="283">
        <v>2.7</v>
      </c>
      <c r="AG265" s="283">
        <v>2.7</v>
      </c>
      <c r="AH265" s="283">
        <v>2.8</v>
      </c>
      <c r="AI265" s="283">
        <v>2.9</v>
      </c>
      <c r="AJ265" s="283">
        <v>2.9</v>
      </c>
      <c r="AK265" s="283">
        <v>2.9</v>
      </c>
      <c r="AL265" s="283">
        <v>2.8</v>
      </c>
      <c r="AM265" s="283">
        <v>2.9</v>
      </c>
      <c r="AN265" s="283">
        <v>2.9</v>
      </c>
      <c r="AO265" s="283">
        <v>2.9</v>
      </c>
      <c r="AP265" s="283">
        <v>2.9</v>
      </c>
      <c r="AQ265" s="283">
        <v>2.9</v>
      </c>
      <c r="AR265" s="283">
        <v>2.9</v>
      </c>
      <c r="AS265" s="283">
        <v>2.9</v>
      </c>
      <c r="AT265" s="283">
        <v>2.8</v>
      </c>
      <c r="AU265" s="283">
        <v>2.8</v>
      </c>
      <c r="AV265" s="283">
        <v>2.8</v>
      </c>
      <c r="AW265" s="283">
        <v>2.8</v>
      </c>
      <c r="AX265" s="283">
        <v>2.9</v>
      </c>
      <c r="AY265" s="283">
        <v>2.9</v>
      </c>
      <c r="AZ265" s="283">
        <v>2.9</v>
      </c>
      <c r="BA265" s="283">
        <v>2.9</v>
      </c>
      <c r="BB265" s="283">
        <v>2.9</v>
      </c>
      <c r="BC265" s="283">
        <v>2.9</v>
      </c>
      <c r="BD265" s="283">
        <f>_xlfn.IFNA(VLOOKUP(C265,'INFORM Severity - hidden'!$C$5:$G$300,5,FALSE),"-")</f>
        <v>2.9</v>
      </c>
    </row>
    <row r="266" spans="1:56" x14ac:dyDescent="0.25">
      <c r="A266" t="s">
        <v>113</v>
      </c>
      <c r="B266" t="s">
        <v>111</v>
      </c>
      <c r="C266" t="s">
        <v>112</v>
      </c>
      <c r="D266" s="283" t="str">
        <f t="shared" si="4"/>
        <v>Decreasing</v>
      </c>
      <c r="E266" s="283" t="s">
        <v>9122</v>
      </c>
      <c r="F266" s="283">
        <v>3.6</v>
      </c>
      <c r="G266" s="283">
        <v>3.8</v>
      </c>
      <c r="H266" s="283">
        <v>3.9</v>
      </c>
      <c r="I266" s="283">
        <v>3.9</v>
      </c>
      <c r="J266" s="283">
        <v>3.9</v>
      </c>
      <c r="K266" s="283">
        <v>3.9</v>
      </c>
      <c r="L266" s="283">
        <v>3.9</v>
      </c>
      <c r="M266" s="283">
        <v>3.9</v>
      </c>
      <c r="N266" s="283">
        <v>3.7</v>
      </c>
      <c r="O266" s="283">
        <v>3.7</v>
      </c>
      <c r="P266" s="283">
        <v>3.7</v>
      </c>
      <c r="Q266" s="283">
        <v>3.8</v>
      </c>
      <c r="R266" s="283">
        <v>3.8</v>
      </c>
      <c r="S266" s="283">
        <v>3.8</v>
      </c>
      <c r="T266" s="283">
        <v>3.7</v>
      </c>
      <c r="U266" s="283">
        <v>3.7</v>
      </c>
      <c r="V266" s="283">
        <v>3.7</v>
      </c>
      <c r="W266" s="283">
        <v>3.7</v>
      </c>
      <c r="X266" s="283">
        <v>3.7</v>
      </c>
      <c r="Y266" s="283">
        <v>3.7</v>
      </c>
      <c r="Z266" s="283">
        <v>3.5</v>
      </c>
      <c r="AA266" s="283">
        <v>3.5</v>
      </c>
      <c r="AB266" s="283">
        <v>3.5</v>
      </c>
      <c r="AC266" s="283">
        <v>3.5</v>
      </c>
      <c r="AD266" s="283">
        <v>3.5</v>
      </c>
      <c r="AE266" s="283">
        <v>3.5</v>
      </c>
      <c r="AF266" s="283">
        <v>3.5</v>
      </c>
      <c r="AG266" s="283">
        <v>3.5</v>
      </c>
      <c r="AH266" s="283">
        <v>3.5</v>
      </c>
      <c r="AI266" s="283">
        <v>3.4</v>
      </c>
      <c r="AJ266" s="283">
        <v>3.4</v>
      </c>
      <c r="AK266" s="283">
        <v>3.4</v>
      </c>
      <c r="AL266" s="283">
        <v>3.4</v>
      </c>
      <c r="AM266" s="283">
        <v>3.4</v>
      </c>
      <c r="AN266" s="283">
        <v>3.7</v>
      </c>
      <c r="AO266" s="283">
        <v>3.8</v>
      </c>
      <c r="AP266" s="283">
        <v>3.8</v>
      </c>
      <c r="AQ266" s="283">
        <v>3.8</v>
      </c>
      <c r="AR266" s="283">
        <v>3.8</v>
      </c>
      <c r="AS266" s="283">
        <v>3.8</v>
      </c>
      <c r="AT266" s="283">
        <v>3.8</v>
      </c>
      <c r="AU266" s="283">
        <v>3.8</v>
      </c>
      <c r="AV266" s="283">
        <v>3.8</v>
      </c>
      <c r="AW266" s="283">
        <v>3.8</v>
      </c>
      <c r="AX266" s="283">
        <v>3.8</v>
      </c>
      <c r="AY266" s="283">
        <v>3.9</v>
      </c>
      <c r="AZ266" s="283">
        <v>3.9</v>
      </c>
      <c r="BA266" s="283">
        <v>3.9</v>
      </c>
      <c r="BB266" s="283">
        <v>3.6</v>
      </c>
      <c r="BC266" s="283">
        <v>3.5</v>
      </c>
      <c r="BD266" s="283">
        <f>_xlfn.IFNA(VLOOKUP(C266,'INFORM Severity - hidden'!$C$5:$G$300,5,FALSE),"-")</f>
        <v>3.5</v>
      </c>
    </row>
    <row r="267" spans="1:56" x14ac:dyDescent="0.25">
      <c r="C267" t="s">
        <v>9227</v>
      </c>
      <c r="D267" s="283" t="str">
        <f t="shared" si="4"/>
        <v>-</v>
      </c>
      <c r="E267" s="283" t="s">
        <v>9122</v>
      </c>
      <c r="F267" s="283" t="s">
        <v>9122</v>
      </c>
      <c r="G267" s="283">
        <v>2.2999999999999998</v>
      </c>
      <c r="H267" s="283">
        <v>3.2</v>
      </c>
      <c r="I267" s="283">
        <v>3.2</v>
      </c>
      <c r="J267" s="283" t="s">
        <v>9122</v>
      </c>
      <c r="K267" s="283" t="s">
        <v>9122</v>
      </c>
      <c r="L267" s="283" t="s">
        <v>9122</v>
      </c>
      <c r="M267" s="283" t="s">
        <v>9122</v>
      </c>
      <c r="N267" s="283" t="s">
        <v>9122</v>
      </c>
      <c r="O267" s="283" t="s">
        <v>9122</v>
      </c>
      <c r="P267" s="283" t="s">
        <v>9122</v>
      </c>
      <c r="Q267" s="283" t="s">
        <v>9122</v>
      </c>
      <c r="R267" s="283" t="s">
        <v>9122</v>
      </c>
      <c r="S267" s="283" t="s">
        <v>9122</v>
      </c>
      <c r="T267" s="283" t="s">
        <v>9122</v>
      </c>
      <c r="U267" s="283" t="s">
        <v>9122</v>
      </c>
      <c r="V267" s="283" t="s">
        <v>9122</v>
      </c>
      <c r="W267" s="283" t="s">
        <v>9122</v>
      </c>
      <c r="X267" s="283" t="s">
        <v>9122</v>
      </c>
      <c r="Y267" s="283" t="s">
        <v>9122</v>
      </c>
      <c r="Z267" s="283" t="s">
        <v>9122</v>
      </c>
      <c r="AA267" s="283" t="s">
        <v>9122</v>
      </c>
      <c r="AB267" s="283" t="s">
        <v>9122</v>
      </c>
      <c r="AC267" s="283" t="s">
        <v>9122</v>
      </c>
      <c r="AD267" s="283" t="s">
        <v>9122</v>
      </c>
      <c r="AE267" s="283" t="s">
        <v>9122</v>
      </c>
      <c r="AF267" s="283" t="s">
        <v>9122</v>
      </c>
      <c r="AG267" s="283" t="s">
        <v>9122</v>
      </c>
      <c r="AH267" s="283" t="s">
        <v>9122</v>
      </c>
      <c r="AI267" s="283" t="s">
        <v>9122</v>
      </c>
      <c r="AJ267" s="283" t="s">
        <v>9122</v>
      </c>
      <c r="AK267" s="283" t="s">
        <v>9122</v>
      </c>
      <c r="AL267" s="283" t="s">
        <v>9122</v>
      </c>
      <c r="AM267" s="283" t="s">
        <v>9122</v>
      </c>
      <c r="AN267" s="283" t="s">
        <v>9122</v>
      </c>
      <c r="AO267" s="283" t="s">
        <v>9122</v>
      </c>
      <c r="AP267" s="283" t="s">
        <v>9122</v>
      </c>
      <c r="AQ267" s="283" t="s">
        <v>9122</v>
      </c>
      <c r="AR267" s="283" t="s">
        <v>9122</v>
      </c>
      <c r="AS267" s="283" t="s">
        <v>9122</v>
      </c>
      <c r="AT267" s="283" t="s">
        <v>9122</v>
      </c>
      <c r="AU267" s="283" t="s">
        <v>9122</v>
      </c>
      <c r="AV267" s="283" t="s">
        <v>9122</v>
      </c>
      <c r="AW267" s="283" t="s">
        <v>9122</v>
      </c>
      <c r="AX267" s="283" t="s">
        <v>9122</v>
      </c>
      <c r="AY267" s="283" t="s">
        <v>9122</v>
      </c>
      <c r="AZ267" s="283" t="s">
        <v>9122</v>
      </c>
      <c r="BA267" s="283" t="s">
        <v>9122</v>
      </c>
      <c r="BB267" s="283" t="s">
        <v>9122</v>
      </c>
      <c r="BC267" s="283" t="s">
        <v>9122</v>
      </c>
      <c r="BD267" s="283" t="str">
        <f>_xlfn.IFNA(VLOOKUP(C267,'INFORM Severity - hidden'!$C$5:$G$300,5,FALSE),"-")</f>
        <v>-</v>
      </c>
    </row>
    <row r="268" spans="1:56" x14ac:dyDescent="0.25">
      <c r="C268" t="s">
        <v>9228</v>
      </c>
      <c r="D268" s="283" t="str">
        <f t="shared" si="4"/>
        <v>-</v>
      </c>
      <c r="E268" s="283" t="s">
        <v>9122</v>
      </c>
      <c r="F268" s="283" t="s">
        <v>9122</v>
      </c>
      <c r="G268" s="283" t="s">
        <v>9122</v>
      </c>
      <c r="H268" s="283" t="s">
        <v>9122</v>
      </c>
      <c r="I268" s="283" t="s">
        <v>9122</v>
      </c>
      <c r="J268" s="283" t="s">
        <v>9122</v>
      </c>
      <c r="K268" s="283" t="s">
        <v>9122</v>
      </c>
      <c r="L268" s="283" t="s">
        <v>9122</v>
      </c>
      <c r="M268" s="283" t="s">
        <v>9122</v>
      </c>
      <c r="N268" s="283" t="s">
        <v>9122</v>
      </c>
      <c r="O268" s="283" t="s">
        <v>9122</v>
      </c>
      <c r="P268" s="283" t="s">
        <v>9122</v>
      </c>
      <c r="Q268" s="283" t="s">
        <v>9122</v>
      </c>
      <c r="R268" s="283" t="s">
        <v>9122</v>
      </c>
      <c r="S268" s="283" t="s">
        <v>9122</v>
      </c>
      <c r="T268" s="283" t="s">
        <v>9122</v>
      </c>
      <c r="U268" s="283" t="s">
        <v>9122</v>
      </c>
      <c r="V268" s="283">
        <v>2.6</v>
      </c>
      <c r="W268" s="283">
        <v>2.6</v>
      </c>
      <c r="X268" s="283">
        <v>2.6</v>
      </c>
      <c r="Y268" s="283">
        <v>2.6</v>
      </c>
      <c r="Z268" s="283">
        <v>2.6</v>
      </c>
      <c r="AA268" s="283">
        <v>2.6</v>
      </c>
      <c r="AB268" s="283" t="s">
        <v>9122</v>
      </c>
      <c r="AC268" s="283" t="s">
        <v>9122</v>
      </c>
      <c r="AD268" s="283" t="s">
        <v>9122</v>
      </c>
      <c r="AE268" s="283" t="s">
        <v>9122</v>
      </c>
      <c r="AF268" s="283" t="s">
        <v>9122</v>
      </c>
      <c r="AG268" s="283" t="s">
        <v>9122</v>
      </c>
      <c r="AH268" s="283" t="s">
        <v>9122</v>
      </c>
      <c r="AI268" s="283" t="s">
        <v>9122</v>
      </c>
      <c r="AJ268" s="283" t="s">
        <v>9122</v>
      </c>
      <c r="AK268" s="283" t="s">
        <v>9122</v>
      </c>
      <c r="AL268" s="283" t="s">
        <v>9122</v>
      </c>
      <c r="AM268" s="283" t="s">
        <v>9122</v>
      </c>
      <c r="AN268" s="283" t="s">
        <v>9122</v>
      </c>
      <c r="AO268" s="283" t="s">
        <v>9122</v>
      </c>
      <c r="AP268" s="283" t="s">
        <v>9122</v>
      </c>
      <c r="AQ268" s="283" t="s">
        <v>9122</v>
      </c>
      <c r="AR268" s="283" t="s">
        <v>9122</v>
      </c>
      <c r="AS268" s="283" t="s">
        <v>9122</v>
      </c>
      <c r="AT268" s="283" t="s">
        <v>9122</v>
      </c>
      <c r="AU268" s="283" t="s">
        <v>9122</v>
      </c>
      <c r="AV268" s="283" t="s">
        <v>9122</v>
      </c>
      <c r="AW268" s="283" t="s">
        <v>9122</v>
      </c>
      <c r="AX268" s="283" t="s">
        <v>9122</v>
      </c>
      <c r="AY268" s="283" t="s">
        <v>9122</v>
      </c>
      <c r="AZ268" s="283" t="s">
        <v>9122</v>
      </c>
      <c r="BA268" s="283" t="s">
        <v>9122</v>
      </c>
      <c r="BB268" s="283" t="s">
        <v>9122</v>
      </c>
      <c r="BC268" s="283" t="s">
        <v>9122</v>
      </c>
      <c r="BD268" s="283" t="str">
        <f>_xlfn.IFNA(VLOOKUP(C268,'INFORM Severity - hidden'!$C$5:$G$300,5,FALSE),"-")</f>
        <v>-</v>
      </c>
    </row>
  </sheetData>
  <conditionalFormatting sqref="D3:D268">
    <cfRule type="cellIs" dxfId="314" priority="1" stopIfTrue="1" operator="equal">
      <formula>"Increasing"</formula>
    </cfRule>
    <cfRule type="cellIs" dxfId="313" priority="2" stopIfTrue="1" operator="equal">
      <formula>"Stable"</formula>
    </cfRule>
    <cfRule type="cellIs" dxfId="312" priority="3" stopIfTrue="1" operator="equal">
      <formula>"Decreasing"</formula>
    </cfRule>
  </conditionalFormatting>
  <conditionalFormatting sqref="E3:E268">
    <cfRule type="cellIs" dxfId="311" priority="4" stopIfTrue="1" operator="equal">
      <formula>"-"</formula>
    </cfRule>
    <cfRule type="cellIs" dxfId="310" priority="5" stopIfTrue="1" operator="greaterThanOrEqual">
      <formula>4</formula>
    </cfRule>
    <cfRule type="cellIs" dxfId="309" priority="6" stopIfTrue="1" operator="between">
      <formula>3</formula>
      <formula>4</formula>
    </cfRule>
    <cfRule type="cellIs" dxfId="308" priority="7" stopIfTrue="1" operator="between">
      <formula>2</formula>
      <formula>3</formula>
    </cfRule>
    <cfRule type="cellIs" dxfId="307" priority="8" stopIfTrue="1" operator="between">
      <formula>1</formula>
      <formula>2</formula>
    </cfRule>
    <cfRule type="cellIs" dxfId="306" priority="9" stopIfTrue="1" operator="between">
      <formula>0.1</formula>
      <formula>1</formula>
    </cfRule>
  </conditionalFormatting>
  <conditionalFormatting sqref="F3:F268">
    <cfRule type="cellIs" dxfId="305" priority="10" stopIfTrue="1" operator="equal">
      <formula>"-"</formula>
    </cfRule>
    <cfRule type="cellIs" dxfId="304" priority="11" stopIfTrue="1" operator="greaterThanOrEqual">
      <formula>4</formula>
    </cfRule>
    <cfRule type="cellIs" dxfId="303" priority="12" stopIfTrue="1" operator="between">
      <formula>3</formula>
      <formula>4</formula>
    </cfRule>
    <cfRule type="cellIs" dxfId="302" priority="13" stopIfTrue="1" operator="between">
      <formula>2</formula>
      <formula>3</formula>
    </cfRule>
    <cfRule type="cellIs" dxfId="301" priority="14" stopIfTrue="1" operator="between">
      <formula>1</formula>
      <formula>2</formula>
    </cfRule>
    <cfRule type="cellIs" dxfId="300" priority="15" stopIfTrue="1" operator="between">
      <formula>0.1</formula>
      <formula>1</formula>
    </cfRule>
  </conditionalFormatting>
  <conditionalFormatting sqref="G3:G268">
    <cfRule type="cellIs" dxfId="299" priority="16" stopIfTrue="1" operator="equal">
      <formula>"-"</formula>
    </cfRule>
    <cfRule type="cellIs" dxfId="298" priority="17" stopIfTrue="1" operator="greaterThanOrEqual">
      <formula>4</formula>
    </cfRule>
    <cfRule type="cellIs" dxfId="297" priority="18" stopIfTrue="1" operator="between">
      <formula>3</formula>
      <formula>4</formula>
    </cfRule>
    <cfRule type="cellIs" dxfId="296" priority="19" stopIfTrue="1" operator="between">
      <formula>2</formula>
      <formula>3</formula>
    </cfRule>
    <cfRule type="cellIs" dxfId="295" priority="20" stopIfTrue="1" operator="between">
      <formula>1</formula>
      <formula>2</formula>
    </cfRule>
    <cfRule type="cellIs" dxfId="294" priority="21" stopIfTrue="1" operator="between">
      <formula>0.1</formula>
      <formula>1</formula>
    </cfRule>
  </conditionalFormatting>
  <conditionalFormatting sqref="H3:H268">
    <cfRule type="cellIs" dxfId="293" priority="22" stopIfTrue="1" operator="equal">
      <formula>"-"</formula>
    </cfRule>
    <cfRule type="cellIs" dxfId="292" priority="23" stopIfTrue="1" operator="greaterThanOrEqual">
      <formula>4</formula>
    </cfRule>
    <cfRule type="cellIs" dxfId="291" priority="24" stopIfTrue="1" operator="between">
      <formula>3</formula>
      <formula>4</formula>
    </cfRule>
    <cfRule type="cellIs" dxfId="290" priority="25" stopIfTrue="1" operator="between">
      <formula>2</formula>
      <formula>3</formula>
    </cfRule>
    <cfRule type="cellIs" dxfId="289" priority="26" stopIfTrue="1" operator="between">
      <formula>1</formula>
      <formula>2</formula>
    </cfRule>
    <cfRule type="cellIs" dxfId="288" priority="27" stopIfTrue="1" operator="between">
      <formula>0.1</formula>
      <formula>1</formula>
    </cfRule>
  </conditionalFormatting>
  <conditionalFormatting sqref="I3:I268">
    <cfRule type="cellIs" dxfId="287" priority="28" stopIfTrue="1" operator="equal">
      <formula>"-"</formula>
    </cfRule>
    <cfRule type="cellIs" dxfId="286" priority="29" stopIfTrue="1" operator="greaterThanOrEqual">
      <formula>4</formula>
    </cfRule>
    <cfRule type="cellIs" dxfId="285" priority="30" stopIfTrue="1" operator="between">
      <formula>3</formula>
      <formula>4</formula>
    </cfRule>
    <cfRule type="cellIs" dxfId="284" priority="31" stopIfTrue="1" operator="between">
      <formula>2</formula>
      <formula>3</formula>
    </cfRule>
    <cfRule type="cellIs" dxfId="283" priority="32" stopIfTrue="1" operator="between">
      <formula>1</formula>
      <formula>2</formula>
    </cfRule>
    <cfRule type="cellIs" dxfId="282" priority="33" stopIfTrue="1" operator="between">
      <formula>0.1</formula>
      <formula>1</formula>
    </cfRule>
  </conditionalFormatting>
  <conditionalFormatting sqref="J3:J268">
    <cfRule type="cellIs" dxfId="281" priority="34" stopIfTrue="1" operator="equal">
      <formula>"-"</formula>
    </cfRule>
    <cfRule type="cellIs" dxfId="280" priority="35" stopIfTrue="1" operator="greaterThanOrEqual">
      <formula>4</formula>
    </cfRule>
    <cfRule type="cellIs" dxfId="279" priority="36" stopIfTrue="1" operator="between">
      <formula>3</formula>
      <formula>4</formula>
    </cfRule>
    <cfRule type="cellIs" dxfId="278" priority="37" stopIfTrue="1" operator="between">
      <formula>2</formula>
      <formula>3</formula>
    </cfRule>
    <cfRule type="cellIs" dxfId="277" priority="38" stopIfTrue="1" operator="between">
      <formula>1</formula>
      <formula>2</formula>
    </cfRule>
    <cfRule type="cellIs" dxfId="276" priority="39" stopIfTrue="1" operator="between">
      <formula>0.1</formula>
      <formula>1</formula>
    </cfRule>
  </conditionalFormatting>
  <conditionalFormatting sqref="K3:K268">
    <cfRule type="cellIs" dxfId="275" priority="40" stopIfTrue="1" operator="equal">
      <formula>"-"</formula>
    </cfRule>
    <cfRule type="cellIs" dxfId="274" priority="41" stopIfTrue="1" operator="greaterThanOrEqual">
      <formula>4</formula>
    </cfRule>
    <cfRule type="cellIs" dxfId="273" priority="42" stopIfTrue="1" operator="between">
      <formula>3</formula>
      <formula>4</formula>
    </cfRule>
    <cfRule type="cellIs" dxfId="272" priority="43" stopIfTrue="1" operator="between">
      <formula>2</formula>
      <formula>3</formula>
    </cfRule>
    <cfRule type="cellIs" dxfId="271" priority="44" stopIfTrue="1" operator="between">
      <formula>1</formula>
      <formula>2</formula>
    </cfRule>
    <cfRule type="cellIs" dxfId="270" priority="45" stopIfTrue="1" operator="between">
      <formula>0.1</formula>
      <formula>1</formula>
    </cfRule>
  </conditionalFormatting>
  <conditionalFormatting sqref="L3:L268">
    <cfRule type="cellIs" dxfId="269" priority="46" stopIfTrue="1" operator="equal">
      <formula>"-"</formula>
    </cfRule>
    <cfRule type="cellIs" dxfId="268" priority="47" stopIfTrue="1" operator="greaterThanOrEqual">
      <formula>4</formula>
    </cfRule>
    <cfRule type="cellIs" dxfId="267" priority="48" stopIfTrue="1" operator="between">
      <formula>3</formula>
      <formula>4</formula>
    </cfRule>
    <cfRule type="cellIs" dxfId="266" priority="49" stopIfTrue="1" operator="between">
      <formula>2</formula>
      <formula>3</formula>
    </cfRule>
    <cfRule type="cellIs" dxfId="265" priority="50" stopIfTrue="1" operator="between">
      <formula>1</formula>
      <formula>2</formula>
    </cfRule>
    <cfRule type="cellIs" dxfId="264" priority="51" stopIfTrue="1" operator="between">
      <formula>0.1</formula>
      <formula>1</formula>
    </cfRule>
  </conditionalFormatting>
  <conditionalFormatting sqref="M3:M268">
    <cfRule type="cellIs" dxfId="263" priority="52" stopIfTrue="1" operator="equal">
      <formula>"-"</formula>
    </cfRule>
    <cfRule type="cellIs" dxfId="262" priority="53" stopIfTrue="1" operator="greaterThanOrEqual">
      <formula>4</formula>
    </cfRule>
    <cfRule type="cellIs" dxfId="261" priority="54" stopIfTrue="1" operator="between">
      <formula>3</formula>
      <formula>4</formula>
    </cfRule>
    <cfRule type="cellIs" dxfId="260" priority="55" stopIfTrue="1" operator="between">
      <formula>2</formula>
      <formula>3</formula>
    </cfRule>
    <cfRule type="cellIs" dxfId="259" priority="56" stopIfTrue="1" operator="between">
      <formula>1</formula>
      <formula>2</formula>
    </cfRule>
    <cfRule type="cellIs" dxfId="258" priority="57" stopIfTrue="1" operator="between">
      <formula>0.1</formula>
      <formula>1</formula>
    </cfRule>
  </conditionalFormatting>
  <conditionalFormatting sqref="N3:N268">
    <cfRule type="cellIs" dxfId="257" priority="58" stopIfTrue="1" operator="equal">
      <formula>"-"</formula>
    </cfRule>
    <cfRule type="cellIs" dxfId="256" priority="59" stopIfTrue="1" operator="greaterThanOrEqual">
      <formula>4</formula>
    </cfRule>
    <cfRule type="cellIs" dxfId="255" priority="60" stopIfTrue="1" operator="between">
      <formula>3</formula>
      <formula>4</formula>
    </cfRule>
    <cfRule type="cellIs" dxfId="254" priority="61" stopIfTrue="1" operator="between">
      <formula>2</formula>
      <formula>3</formula>
    </cfRule>
    <cfRule type="cellIs" dxfId="253" priority="62" stopIfTrue="1" operator="between">
      <formula>1</formula>
      <formula>2</formula>
    </cfRule>
    <cfRule type="cellIs" dxfId="252" priority="63" stopIfTrue="1" operator="between">
      <formula>0.1</formula>
      <formula>1</formula>
    </cfRule>
  </conditionalFormatting>
  <conditionalFormatting sqref="O3:O268">
    <cfRule type="cellIs" dxfId="251" priority="64" stopIfTrue="1" operator="equal">
      <formula>"-"</formula>
    </cfRule>
    <cfRule type="cellIs" dxfId="250" priority="65" stopIfTrue="1" operator="greaterThanOrEqual">
      <formula>4</formula>
    </cfRule>
    <cfRule type="cellIs" dxfId="249" priority="66" stopIfTrue="1" operator="between">
      <formula>3</formula>
      <formula>4</formula>
    </cfRule>
    <cfRule type="cellIs" dxfId="248" priority="67" stopIfTrue="1" operator="between">
      <formula>2</formula>
      <formula>3</formula>
    </cfRule>
    <cfRule type="cellIs" dxfId="247" priority="68" stopIfTrue="1" operator="between">
      <formula>1</formula>
      <formula>2</formula>
    </cfRule>
    <cfRule type="cellIs" dxfId="246" priority="69" stopIfTrue="1" operator="between">
      <formula>0.1</formula>
      <formula>1</formula>
    </cfRule>
  </conditionalFormatting>
  <conditionalFormatting sqref="P3:P268">
    <cfRule type="cellIs" dxfId="245" priority="70" stopIfTrue="1" operator="equal">
      <formula>"-"</formula>
    </cfRule>
    <cfRule type="cellIs" dxfId="244" priority="71" stopIfTrue="1" operator="greaterThanOrEqual">
      <formula>4</formula>
    </cfRule>
    <cfRule type="cellIs" dxfId="243" priority="72" stopIfTrue="1" operator="between">
      <formula>3</formula>
      <formula>4</formula>
    </cfRule>
    <cfRule type="cellIs" dxfId="242" priority="73" stopIfTrue="1" operator="between">
      <formula>2</formula>
      <formula>3</formula>
    </cfRule>
    <cfRule type="cellIs" dxfId="241" priority="74" stopIfTrue="1" operator="between">
      <formula>1</formula>
      <formula>2</formula>
    </cfRule>
    <cfRule type="cellIs" dxfId="240" priority="75" stopIfTrue="1" operator="between">
      <formula>0.1</formula>
      <formula>1</formula>
    </cfRule>
  </conditionalFormatting>
  <conditionalFormatting sqref="Q3:Q268">
    <cfRule type="cellIs" dxfId="239" priority="76" stopIfTrue="1" operator="equal">
      <formula>"-"</formula>
    </cfRule>
    <cfRule type="cellIs" dxfId="238" priority="77" stopIfTrue="1" operator="greaterThanOrEqual">
      <formula>4</formula>
    </cfRule>
    <cfRule type="cellIs" dxfId="237" priority="78" stopIfTrue="1" operator="between">
      <formula>3</formula>
      <formula>4</formula>
    </cfRule>
    <cfRule type="cellIs" dxfId="236" priority="79" stopIfTrue="1" operator="between">
      <formula>2</formula>
      <formula>3</formula>
    </cfRule>
    <cfRule type="cellIs" dxfId="235" priority="80" stopIfTrue="1" operator="between">
      <formula>1</formula>
      <formula>2</formula>
    </cfRule>
    <cfRule type="cellIs" dxfId="234" priority="81" stopIfTrue="1" operator="between">
      <formula>0.1</formula>
      <formula>1</formula>
    </cfRule>
  </conditionalFormatting>
  <conditionalFormatting sqref="R3:R268">
    <cfRule type="cellIs" dxfId="233" priority="82" stopIfTrue="1" operator="equal">
      <formula>"-"</formula>
    </cfRule>
    <cfRule type="cellIs" dxfId="232" priority="83" stopIfTrue="1" operator="greaterThanOrEqual">
      <formula>4</formula>
    </cfRule>
    <cfRule type="cellIs" dxfId="231" priority="84" stopIfTrue="1" operator="between">
      <formula>3</formula>
      <formula>4</formula>
    </cfRule>
    <cfRule type="cellIs" dxfId="230" priority="85" stopIfTrue="1" operator="between">
      <formula>2</formula>
      <formula>3</formula>
    </cfRule>
    <cfRule type="cellIs" dxfId="229" priority="86" stopIfTrue="1" operator="between">
      <formula>1</formula>
      <formula>2</formula>
    </cfRule>
    <cfRule type="cellIs" dxfId="228" priority="87" stopIfTrue="1" operator="between">
      <formula>0.1</formula>
      <formula>1</formula>
    </cfRule>
  </conditionalFormatting>
  <conditionalFormatting sqref="S3:S268">
    <cfRule type="cellIs" dxfId="227" priority="88" stopIfTrue="1" operator="equal">
      <formula>"-"</formula>
    </cfRule>
    <cfRule type="cellIs" dxfId="226" priority="89" stopIfTrue="1" operator="greaterThanOrEqual">
      <formula>4</formula>
    </cfRule>
    <cfRule type="cellIs" dxfId="225" priority="90" stopIfTrue="1" operator="between">
      <formula>3</formula>
      <formula>4</formula>
    </cfRule>
    <cfRule type="cellIs" dxfId="224" priority="91" stopIfTrue="1" operator="between">
      <formula>2</formula>
      <formula>3</formula>
    </cfRule>
    <cfRule type="cellIs" dxfId="223" priority="92" stopIfTrue="1" operator="between">
      <formula>1</formula>
      <formula>2</formula>
    </cfRule>
    <cfRule type="cellIs" dxfId="222" priority="93" stopIfTrue="1" operator="between">
      <formula>0.1</formula>
      <formula>1</formula>
    </cfRule>
  </conditionalFormatting>
  <conditionalFormatting sqref="T3:T268">
    <cfRule type="cellIs" dxfId="221" priority="94" stopIfTrue="1" operator="equal">
      <formula>"-"</formula>
    </cfRule>
    <cfRule type="cellIs" dxfId="220" priority="95" stopIfTrue="1" operator="greaterThanOrEqual">
      <formula>4</formula>
    </cfRule>
    <cfRule type="cellIs" dxfId="219" priority="96" stopIfTrue="1" operator="between">
      <formula>3</formula>
      <formula>4</formula>
    </cfRule>
    <cfRule type="cellIs" dxfId="218" priority="97" stopIfTrue="1" operator="between">
      <formula>2</formula>
      <formula>3</formula>
    </cfRule>
    <cfRule type="cellIs" dxfId="217" priority="98" stopIfTrue="1" operator="between">
      <formula>1</formula>
      <formula>2</formula>
    </cfRule>
    <cfRule type="cellIs" dxfId="216" priority="99" stopIfTrue="1" operator="between">
      <formula>0.1</formula>
      <formula>1</formula>
    </cfRule>
  </conditionalFormatting>
  <conditionalFormatting sqref="U3:U268">
    <cfRule type="cellIs" dxfId="215" priority="100" stopIfTrue="1" operator="equal">
      <formula>"-"</formula>
    </cfRule>
    <cfRule type="cellIs" dxfId="214" priority="101" stopIfTrue="1" operator="greaterThanOrEqual">
      <formula>4</formula>
    </cfRule>
    <cfRule type="cellIs" dxfId="213" priority="102" stopIfTrue="1" operator="between">
      <formula>3</formula>
      <formula>4</formula>
    </cfRule>
    <cfRule type="cellIs" dxfId="212" priority="103" stopIfTrue="1" operator="between">
      <formula>2</formula>
      <formula>3</formula>
    </cfRule>
    <cfRule type="cellIs" dxfId="211" priority="104" stopIfTrue="1" operator="between">
      <formula>1</formula>
      <formula>2</formula>
    </cfRule>
    <cfRule type="cellIs" dxfId="210" priority="105" stopIfTrue="1" operator="between">
      <formula>0.1</formula>
      <formula>1</formula>
    </cfRule>
  </conditionalFormatting>
  <conditionalFormatting sqref="V3:V268">
    <cfRule type="cellIs" dxfId="209" priority="106" stopIfTrue="1" operator="equal">
      <formula>"-"</formula>
    </cfRule>
    <cfRule type="cellIs" dxfId="208" priority="107" stopIfTrue="1" operator="greaterThanOrEqual">
      <formula>4</formula>
    </cfRule>
    <cfRule type="cellIs" dxfId="207" priority="108" stopIfTrue="1" operator="between">
      <formula>3</formula>
      <formula>4</formula>
    </cfRule>
    <cfRule type="cellIs" dxfId="206" priority="109" stopIfTrue="1" operator="between">
      <formula>2</formula>
      <formula>3</formula>
    </cfRule>
    <cfRule type="cellIs" dxfId="205" priority="110" stopIfTrue="1" operator="between">
      <formula>1</formula>
      <formula>2</formula>
    </cfRule>
    <cfRule type="cellIs" dxfId="204" priority="111" stopIfTrue="1" operator="between">
      <formula>0.1</formula>
      <formula>1</formula>
    </cfRule>
  </conditionalFormatting>
  <conditionalFormatting sqref="W3:W268">
    <cfRule type="cellIs" dxfId="203" priority="112" stopIfTrue="1" operator="equal">
      <formula>"-"</formula>
    </cfRule>
    <cfRule type="cellIs" dxfId="202" priority="113" stopIfTrue="1" operator="greaterThanOrEqual">
      <formula>4</formula>
    </cfRule>
    <cfRule type="cellIs" dxfId="201" priority="114" stopIfTrue="1" operator="between">
      <formula>3</formula>
      <formula>4</formula>
    </cfRule>
    <cfRule type="cellIs" dxfId="200" priority="115" stopIfTrue="1" operator="between">
      <formula>2</formula>
      <formula>3</formula>
    </cfRule>
    <cfRule type="cellIs" dxfId="199" priority="116" stopIfTrue="1" operator="between">
      <formula>1</formula>
      <formula>2</formula>
    </cfRule>
    <cfRule type="cellIs" dxfId="198" priority="117" stopIfTrue="1" operator="between">
      <formula>0.1</formula>
      <formula>1</formula>
    </cfRule>
  </conditionalFormatting>
  <conditionalFormatting sqref="X3:X268">
    <cfRule type="cellIs" dxfId="197" priority="118" stopIfTrue="1" operator="equal">
      <formula>"-"</formula>
    </cfRule>
    <cfRule type="cellIs" dxfId="196" priority="119" stopIfTrue="1" operator="greaterThanOrEqual">
      <formula>4</formula>
    </cfRule>
    <cfRule type="cellIs" dxfId="195" priority="120" stopIfTrue="1" operator="between">
      <formula>3</formula>
      <formula>4</formula>
    </cfRule>
    <cfRule type="cellIs" dxfId="194" priority="121" stopIfTrue="1" operator="between">
      <formula>2</formula>
      <formula>3</formula>
    </cfRule>
    <cfRule type="cellIs" dxfId="193" priority="122" stopIfTrue="1" operator="between">
      <formula>1</formula>
      <formula>2</formula>
    </cfRule>
    <cfRule type="cellIs" dxfId="192" priority="123" stopIfTrue="1" operator="between">
      <formula>0.1</formula>
      <formula>1</formula>
    </cfRule>
  </conditionalFormatting>
  <conditionalFormatting sqref="Y3:Y268">
    <cfRule type="cellIs" dxfId="191" priority="124" stopIfTrue="1" operator="equal">
      <formula>"-"</formula>
    </cfRule>
    <cfRule type="cellIs" dxfId="190" priority="125" stopIfTrue="1" operator="greaterThanOrEqual">
      <formula>4</formula>
    </cfRule>
    <cfRule type="cellIs" dxfId="189" priority="126" stopIfTrue="1" operator="between">
      <formula>3</formula>
      <formula>4</formula>
    </cfRule>
    <cfRule type="cellIs" dxfId="188" priority="127" stopIfTrue="1" operator="between">
      <formula>2</formula>
      <formula>3</formula>
    </cfRule>
    <cfRule type="cellIs" dxfId="187" priority="128" stopIfTrue="1" operator="between">
      <formula>1</formula>
      <formula>2</formula>
    </cfRule>
    <cfRule type="cellIs" dxfId="186" priority="129" stopIfTrue="1" operator="between">
      <formula>0.1</formula>
      <formula>1</formula>
    </cfRule>
  </conditionalFormatting>
  <conditionalFormatting sqref="Z3:Z268">
    <cfRule type="cellIs" dxfId="185" priority="130" stopIfTrue="1" operator="equal">
      <formula>"-"</formula>
    </cfRule>
    <cfRule type="cellIs" dxfId="184" priority="131" stopIfTrue="1" operator="greaterThanOrEqual">
      <formula>4</formula>
    </cfRule>
    <cfRule type="cellIs" dxfId="183" priority="132" stopIfTrue="1" operator="between">
      <formula>3</formula>
      <formula>4</formula>
    </cfRule>
    <cfRule type="cellIs" dxfId="182" priority="133" stopIfTrue="1" operator="between">
      <formula>2</formula>
      <formula>3</formula>
    </cfRule>
    <cfRule type="cellIs" dxfId="181" priority="134" stopIfTrue="1" operator="between">
      <formula>1</formula>
      <formula>2</formula>
    </cfRule>
    <cfRule type="cellIs" dxfId="180" priority="135" stopIfTrue="1" operator="between">
      <formula>0.1</formula>
      <formula>1</formula>
    </cfRule>
  </conditionalFormatting>
  <conditionalFormatting sqref="AA3:AA268">
    <cfRule type="cellIs" dxfId="179" priority="136" stopIfTrue="1" operator="equal">
      <formula>"-"</formula>
    </cfRule>
    <cfRule type="cellIs" dxfId="178" priority="137" stopIfTrue="1" operator="greaterThanOrEqual">
      <formula>4</formula>
    </cfRule>
    <cfRule type="cellIs" dxfId="177" priority="138" stopIfTrue="1" operator="between">
      <formula>3</formula>
      <formula>4</formula>
    </cfRule>
    <cfRule type="cellIs" dxfId="176" priority="139" stopIfTrue="1" operator="between">
      <formula>2</formula>
      <formula>3</formula>
    </cfRule>
    <cfRule type="cellIs" dxfId="175" priority="140" stopIfTrue="1" operator="between">
      <formula>1</formula>
      <formula>2</formula>
    </cfRule>
    <cfRule type="cellIs" dxfId="174" priority="141" stopIfTrue="1" operator="between">
      <formula>0.1</formula>
      <formula>1</formula>
    </cfRule>
  </conditionalFormatting>
  <conditionalFormatting sqref="AB3:AB268">
    <cfRule type="cellIs" dxfId="173" priority="142" stopIfTrue="1" operator="equal">
      <formula>"-"</formula>
    </cfRule>
    <cfRule type="cellIs" dxfId="172" priority="143" stopIfTrue="1" operator="greaterThanOrEqual">
      <formula>4</formula>
    </cfRule>
    <cfRule type="cellIs" dxfId="171" priority="144" stopIfTrue="1" operator="between">
      <formula>3</formula>
      <formula>4</formula>
    </cfRule>
    <cfRule type="cellIs" dxfId="170" priority="145" stopIfTrue="1" operator="between">
      <formula>2</formula>
      <formula>3</formula>
    </cfRule>
    <cfRule type="cellIs" dxfId="169" priority="146" stopIfTrue="1" operator="between">
      <formula>1</formula>
      <formula>2</formula>
    </cfRule>
    <cfRule type="cellIs" dxfId="168" priority="147" stopIfTrue="1" operator="between">
      <formula>0.1</formula>
      <formula>1</formula>
    </cfRule>
  </conditionalFormatting>
  <conditionalFormatting sqref="AC3:AC268">
    <cfRule type="cellIs" dxfId="167" priority="148" stopIfTrue="1" operator="equal">
      <formula>"-"</formula>
    </cfRule>
    <cfRule type="cellIs" dxfId="166" priority="149" stopIfTrue="1" operator="greaterThanOrEqual">
      <formula>4</formula>
    </cfRule>
    <cfRule type="cellIs" dxfId="165" priority="150" stopIfTrue="1" operator="between">
      <formula>3</formula>
      <formula>4</formula>
    </cfRule>
    <cfRule type="cellIs" dxfId="164" priority="151" stopIfTrue="1" operator="between">
      <formula>2</formula>
      <formula>3</formula>
    </cfRule>
    <cfRule type="cellIs" dxfId="163" priority="152" stopIfTrue="1" operator="between">
      <formula>1</formula>
      <formula>2</formula>
    </cfRule>
    <cfRule type="cellIs" dxfId="162" priority="153" stopIfTrue="1" operator="between">
      <formula>0.1</formula>
      <formula>1</formula>
    </cfRule>
  </conditionalFormatting>
  <conditionalFormatting sqref="AD3:AD268">
    <cfRule type="cellIs" dxfId="161" priority="154" stopIfTrue="1" operator="equal">
      <formula>"-"</formula>
    </cfRule>
    <cfRule type="cellIs" dxfId="160" priority="155" stopIfTrue="1" operator="greaterThanOrEqual">
      <formula>4</formula>
    </cfRule>
    <cfRule type="cellIs" dxfId="159" priority="156" stopIfTrue="1" operator="between">
      <formula>3</formula>
      <formula>4</formula>
    </cfRule>
    <cfRule type="cellIs" dxfId="158" priority="157" stopIfTrue="1" operator="between">
      <formula>2</formula>
      <formula>3</formula>
    </cfRule>
    <cfRule type="cellIs" dxfId="157" priority="158" stopIfTrue="1" operator="between">
      <formula>1</formula>
      <formula>2</formula>
    </cfRule>
    <cfRule type="cellIs" dxfId="156" priority="159" stopIfTrue="1" operator="between">
      <formula>0.1</formula>
      <formula>1</formula>
    </cfRule>
  </conditionalFormatting>
  <conditionalFormatting sqref="AE3:AE268">
    <cfRule type="cellIs" dxfId="155" priority="160" stopIfTrue="1" operator="equal">
      <formula>"-"</formula>
    </cfRule>
    <cfRule type="cellIs" dxfId="154" priority="161" stopIfTrue="1" operator="greaterThanOrEqual">
      <formula>4</formula>
    </cfRule>
    <cfRule type="cellIs" dxfId="153" priority="162" stopIfTrue="1" operator="between">
      <formula>3</formula>
      <formula>4</formula>
    </cfRule>
    <cfRule type="cellIs" dxfId="152" priority="163" stopIfTrue="1" operator="between">
      <formula>2</formula>
      <formula>3</formula>
    </cfRule>
    <cfRule type="cellIs" dxfId="151" priority="164" stopIfTrue="1" operator="between">
      <formula>1</formula>
      <formula>2</formula>
    </cfRule>
    <cfRule type="cellIs" dxfId="150" priority="165" stopIfTrue="1" operator="between">
      <formula>0.1</formula>
      <formula>1</formula>
    </cfRule>
  </conditionalFormatting>
  <conditionalFormatting sqref="AF3:AF268">
    <cfRule type="cellIs" dxfId="149" priority="166" stopIfTrue="1" operator="equal">
      <formula>"-"</formula>
    </cfRule>
    <cfRule type="cellIs" dxfId="148" priority="167" stopIfTrue="1" operator="greaterThanOrEqual">
      <formula>4</formula>
    </cfRule>
    <cfRule type="cellIs" dxfId="147" priority="168" stopIfTrue="1" operator="between">
      <formula>3</formula>
      <formula>4</formula>
    </cfRule>
    <cfRule type="cellIs" dxfId="146" priority="169" stopIfTrue="1" operator="between">
      <formula>2</formula>
      <formula>3</formula>
    </cfRule>
    <cfRule type="cellIs" dxfId="145" priority="170" stopIfTrue="1" operator="between">
      <formula>1</formula>
      <formula>2</formula>
    </cfRule>
    <cfRule type="cellIs" dxfId="144" priority="171" stopIfTrue="1" operator="between">
      <formula>0.1</formula>
      <formula>1</formula>
    </cfRule>
  </conditionalFormatting>
  <conditionalFormatting sqref="AG3:AG268">
    <cfRule type="cellIs" dxfId="143" priority="172" stopIfTrue="1" operator="equal">
      <formula>"-"</formula>
    </cfRule>
    <cfRule type="cellIs" dxfId="142" priority="173" stopIfTrue="1" operator="greaterThanOrEqual">
      <formula>4</formula>
    </cfRule>
    <cfRule type="cellIs" dxfId="141" priority="174" stopIfTrue="1" operator="between">
      <formula>3</formula>
      <formula>4</formula>
    </cfRule>
    <cfRule type="cellIs" dxfId="140" priority="175" stopIfTrue="1" operator="between">
      <formula>2</formula>
      <formula>3</formula>
    </cfRule>
    <cfRule type="cellIs" dxfId="139" priority="176" stopIfTrue="1" operator="between">
      <formula>1</formula>
      <formula>2</formula>
    </cfRule>
    <cfRule type="cellIs" dxfId="138" priority="177" stopIfTrue="1" operator="between">
      <formula>0.1</formula>
      <formula>1</formula>
    </cfRule>
  </conditionalFormatting>
  <conditionalFormatting sqref="AH3:AH268">
    <cfRule type="cellIs" dxfId="137" priority="178" stopIfTrue="1" operator="equal">
      <formula>"-"</formula>
    </cfRule>
    <cfRule type="cellIs" dxfId="136" priority="179" stopIfTrue="1" operator="greaterThanOrEqual">
      <formula>4</formula>
    </cfRule>
    <cfRule type="cellIs" dxfId="135" priority="180" stopIfTrue="1" operator="between">
      <formula>3</formula>
      <formula>4</formula>
    </cfRule>
    <cfRule type="cellIs" dxfId="134" priority="181" stopIfTrue="1" operator="between">
      <formula>2</formula>
      <formula>3</formula>
    </cfRule>
    <cfRule type="cellIs" dxfId="133" priority="182" stopIfTrue="1" operator="between">
      <formula>1</formula>
      <formula>2</formula>
    </cfRule>
    <cfRule type="cellIs" dxfId="132" priority="183" stopIfTrue="1" operator="between">
      <formula>0.1</formula>
      <formula>1</formula>
    </cfRule>
  </conditionalFormatting>
  <conditionalFormatting sqref="AI3:AI268">
    <cfRule type="cellIs" dxfId="131" priority="184" stopIfTrue="1" operator="equal">
      <formula>"-"</formula>
    </cfRule>
    <cfRule type="cellIs" dxfId="130" priority="185" stopIfTrue="1" operator="greaterThanOrEqual">
      <formula>4</formula>
    </cfRule>
    <cfRule type="cellIs" dxfId="129" priority="186" stopIfTrue="1" operator="between">
      <formula>3</formula>
      <formula>4</formula>
    </cfRule>
    <cfRule type="cellIs" dxfId="128" priority="187" stopIfTrue="1" operator="between">
      <formula>2</formula>
      <formula>3</formula>
    </cfRule>
    <cfRule type="cellIs" dxfId="127" priority="188" stopIfTrue="1" operator="between">
      <formula>1</formula>
      <formula>2</formula>
    </cfRule>
    <cfRule type="cellIs" dxfId="126" priority="189" stopIfTrue="1" operator="between">
      <formula>0.1</formula>
      <formula>1</formula>
    </cfRule>
  </conditionalFormatting>
  <conditionalFormatting sqref="AJ3:AJ268">
    <cfRule type="cellIs" dxfId="125" priority="190" stopIfTrue="1" operator="equal">
      <formula>"-"</formula>
    </cfRule>
    <cfRule type="cellIs" dxfId="124" priority="191" stopIfTrue="1" operator="greaterThanOrEqual">
      <formula>4</formula>
    </cfRule>
    <cfRule type="cellIs" dxfId="123" priority="192" stopIfTrue="1" operator="between">
      <formula>3</formula>
      <formula>4</formula>
    </cfRule>
    <cfRule type="cellIs" dxfId="122" priority="193" stopIfTrue="1" operator="between">
      <formula>2</formula>
      <formula>3</formula>
    </cfRule>
    <cfRule type="cellIs" dxfId="121" priority="194" stopIfTrue="1" operator="between">
      <formula>1</formula>
      <formula>2</formula>
    </cfRule>
    <cfRule type="cellIs" dxfId="120" priority="195" stopIfTrue="1" operator="between">
      <formula>0.1</formula>
      <formula>1</formula>
    </cfRule>
  </conditionalFormatting>
  <conditionalFormatting sqref="AK3:AK268">
    <cfRule type="cellIs" dxfId="119" priority="196" stopIfTrue="1" operator="equal">
      <formula>"-"</formula>
    </cfRule>
    <cfRule type="cellIs" dxfId="118" priority="197" stopIfTrue="1" operator="greaterThanOrEqual">
      <formula>4</formula>
    </cfRule>
    <cfRule type="cellIs" dxfId="117" priority="198" stopIfTrue="1" operator="between">
      <formula>3</formula>
      <formula>4</formula>
    </cfRule>
    <cfRule type="cellIs" dxfId="116" priority="199" stopIfTrue="1" operator="between">
      <formula>2</formula>
      <formula>3</formula>
    </cfRule>
    <cfRule type="cellIs" dxfId="115" priority="200" stopIfTrue="1" operator="between">
      <formula>1</formula>
      <formula>2</formula>
    </cfRule>
    <cfRule type="cellIs" dxfId="114" priority="201" stopIfTrue="1" operator="between">
      <formula>0.1</formula>
      <formula>1</formula>
    </cfRule>
  </conditionalFormatting>
  <conditionalFormatting sqref="AL3:AL268">
    <cfRule type="cellIs" dxfId="113" priority="202" stopIfTrue="1" operator="equal">
      <formula>"-"</formula>
    </cfRule>
    <cfRule type="cellIs" dxfId="112" priority="203" stopIfTrue="1" operator="greaterThanOrEqual">
      <formula>4</formula>
    </cfRule>
    <cfRule type="cellIs" dxfId="111" priority="204" stopIfTrue="1" operator="between">
      <formula>3</formula>
      <formula>4</formula>
    </cfRule>
    <cfRule type="cellIs" dxfId="110" priority="205" stopIfTrue="1" operator="between">
      <formula>2</formula>
      <formula>3</formula>
    </cfRule>
    <cfRule type="cellIs" dxfId="109" priority="206" stopIfTrue="1" operator="between">
      <formula>1</formula>
      <formula>2</formula>
    </cfRule>
    <cfRule type="cellIs" dxfId="108" priority="207" stopIfTrue="1" operator="between">
      <formula>0.1</formula>
      <formula>1</formula>
    </cfRule>
  </conditionalFormatting>
  <conditionalFormatting sqref="AM3:AM268">
    <cfRule type="cellIs" dxfId="107" priority="208" stopIfTrue="1" operator="equal">
      <formula>"-"</formula>
    </cfRule>
    <cfRule type="cellIs" dxfId="106" priority="209" stopIfTrue="1" operator="greaterThanOrEqual">
      <formula>4</formula>
    </cfRule>
    <cfRule type="cellIs" dxfId="105" priority="210" stopIfTrue="1" operator="between">
      <formula>3</formula>
      <formula>4</formula>
    </cfRule>
    <cfRule type="cellIs" dxfId="104" priority="211" stopIfTrue="1" operator="between">
      <formula>2</formula>
      <formula>3</formula>
    </cfRule>
    <cfRule type="cellIs" dxfId="103" priority="212" stopIfTrue="1" operator="between">
      <formula>1</formula>
      <formula>2</formula>
    </cfRule>
    <cfRule type="cellIs" dxfId="102" priority="213" stopIfTrue="1" operator="between">
      <formula>0.1</formula>
      <formula>1</formula>
    </cfRule>
  </conditionalFormatting>
  <conditionalFormatting sqref="AN3:AN268">
    <cfRule type="cellIs" dxfId="101" priority="214" stopIfTrue="1" operator="equal">
      <formula>"-"</formula>
    </cfRule>
    <cfRule type="cellIs" dxfId="100" priority="215" stopIfTrue="1" operator="greaterThanOrEqual">
      <formula>4</formula>
    </cfRule>
    <cfRule type="cellIs" dxfId="99" priority="216" stopIfTrue="1" operator="between">
      <formula>3</formula>
      <formula>4</formula>
    </cfRule>
    <cfRule type="cellIs" dxfId="98" priority="217" stopIfTrue="1" operator="between">
      <formula>2</formula>
      <formula>3</formula>
    </cfRule>
    <cfRule type="cellIs" dxfId="97" priority="218" stopIfTrue="1" operator="between">
      <formula>1</formula>
      <formula>2</formula>
    </cfRule>
    <cfRule type="cellIs" dxfId="96" priority="219" stopIfTrue="1" operator="between">
      <formula>0.1</formula>
      <formula>1</formula>
    </cfRule>
  </conditionalFormatting>
  <conditionalFormatting sqref="AO3:AO268">
    <cfRule type="cellIs" dxfId="95" priority="220" stopIfTrue="1" operator="equal">
      <formula>"-"</formula>
    </cfRule>
    <cfRule type="cellIs" dxfId="94" priority="221" stopIfTrue="1" operator="greaterThanOrEqual">
      <formula>4</formula>
    </cfRule>
    <cfRule type="cellIs" dxfId="93" priority="222" stopIfTrue="1" operator="between">
      <formula>3</formula>
      <formula>4</formula>
    </cfRule>
    <cfRule type="cellIs" dxfId="92" priority="223" stopIfTrue="1" operator="between">
      <formula>2</formula>
      <formula>3</formula>
    </cfRule>
    <cfRule type="cellIs" dxfId="91" priority="224" stopIfTrue="1" operator="between">
      <formula>1</formula>
      <formula>2</formula>
    </cfRule>
    <cfRule type="cellIs" dxfId="90" priority="225" stopIfTrue="1" operator="between">
      <formula>0.1</formula>
      <formula>1</formula>
    </cfRule>
  </conditionalFormatting>
  <conditionalFormatting sqref="AP3:AP268">
    <cfRule type="cellIs" dxfId="89" priority="226" stopIfTrue="1" operator="equal">
      <formula>"-"</formula>
    </cfRule>
    <cfRule type="cellIs" dxfId="88" priority="227" stopIfTrue="1" operator="greaterThanOrEqual">
      <formula>4</formula>
    </cfRule>
    <cfRule type="cellIs" dxfId="87" priority="228" stopIfTrue="1" operator="between">
      <formula>3</formula>
      <formula>4</formula>
    </cfRule>
    <cfRule type="cellIs" dxfId="86" priority="229" stopIfTrue="1" operator="between">
      <formula>2</formula>
      <formula>3</formula>
    </cfRule>
    <cfRule type="cellIs" dxfId="85" priority="230" stopIfTrue="1" operator="between">
      <formula>1</formula>
      <formula>2</formula>
    </cfRule>
    <cfRule type="cellIs" dxfId="84" priority="231" stopIfTrue="1" operator="between">
      <formula>0.1</formula>
      <formula>1</formula>
    </cfRule>
  </conditionalFormatting>
  <conditionalFormatting sqref="AQ3:AQ268">
    <cfRule type="cellIs" dxfId="83" priority="232" stopIfTrue="1" operator="equal">
      <formula>"-"</formula>
    </cfRule>
    <cfRule type="cellIs" dxfId="82" priority="233" stopIfTrue="1" operator="greaterThanOrEqual">
      <formula>4</formula>
    </cfRule>
    <cfRule type="cellIs" dxfId="81" priority="234" stopIfTrue="1" operator="between">
      <formula>3</formula>
      <formula>4</formula>
    </cfRule>
    <cfRule type="cellIs" dxfId="80" priority="235" stopIfTrue="1" operator="between">
      <formula>2</formula>
      <formula>3</formula>
    </cfRule>
    <cfRule type="cellIs" dxfId="79" priority="236" stopIfTrue="1" operator="between">
      <formula>1</formula>
      <formula>2</formula>
    </cfRule>
    <cfRule type="cellIs" dxfId="78" priority="237" stopIfTrue="1" operator="between">
      <formula>0.1</formula>
      <formula>1</formula>
    </cfRule>
  </conditionalFormatting>
  <conditionalFormatting sqref="AR3:AR268">
    <cfRule type="cellIs" dxfId="77" priority="238" stopIfTrue="1" operator="equal">
      <formula>"-"</formula>
    </cfRule>
    <cfRule type="cellIs" dxfId="76" priority="239" stopIfTrue="1" operator="greaterThanOrEqual">
      <formula>4</formula>
    </cfRule>
    <cfRule type="cellIs" dxfId="75" priority="240" stopIfTrue="1" operator="between">
      <formula>3</formula>
      <formula>4</formula>
    </cfRule>
    <cfRule type="cellIs" dxfId="74" priority="241" stopIfTrue="1" operator="between">
      <formula>2</formula>
      <formula>3</formula>
    </cfRule>
    <cfRule type="cellIs" dxfId="73" priority="242" stopIfTrue="1" operator="between">
      <formula>1</formula>
      <formula>2</formula>
    </cfRule>
    <cfRule type="cellIs" dxfId="72" priority="243" stopIfTrue="1" operator="between">
      <formula>0.1</formula>
      <formula>1</formula>
    </cfRule>
  </conditionalFormatting>
  <conditionalFormatting sqref="AS3:AS268">
    <cfRule type="cellIs" dxfId="71" priority="244" stopIfTrue="1" operator="equal">
      <formula>"-"</formula>
    </cfRule>
    <cfRule type="cellIs" dxfId="70" priority="245" stopIfTrue="1" operator="greaterThanOrEqual">
      <formula>4</formula>
    </cfRule>
    <cfRule type="cellIs" dxfId="69" priority="246" stopIfTrue="1" operator="between">
      <formula>3</formula>
      <formula>4</formula>
    </cfRule>
    <cfRule type="cellIs" dxfId="68" priority="247" stopIfTrue="1" operator="between">
      <formula>2</formula>
      <formula>3</formula>
    </cfRule>
    <cfRule type="cellIs" dxfId="67" priority="248" stopIfTrue="1" operator="between">
      <formula>1</formula>
      <formula>2</formula>
    </cfRule>
    <cfRule type="cellIs" dxfId="66" priority="249" stopIfTrue="1" operator="between">
      <formula>0.1</formula>
      <formula>1</formula>
    </cfRule>
  </conditionalFormatting>
  <conditionalFormatting sqref="AT3:AT268">
    <cfRule type="cellIs" dxfId="65" priority="250" stopIfTrue="1" operator="equal">
      <formula>"-"</formula>
    </cfRule>
    <cfRule type="cellIs" dxfId="64" priority="251" stopIfTrue="1" operator="greaterThanOrEqual">
      <formula>4</formula>
    </cfRule>
    <cfRule type="cellIs" dxfId="63" priority="252" stopIfTrue="1" operator="between">
      <formula>3</formula>
      <formula>4</formula>
    </cfRule>
    <cfRule type="cellIs" dxfId="62" priority="253" stopIfTrue="1" operator="between">
      <formula>2</formula>
      <formula>3</formula>
    </cfRule>
    <cfRule type="cellIs" dxfId="61" priority="254" stopIfTrue="1" operator="between">
      <formula>1</formula>
      <formula>2</formula>
    </cfRule>
    <cfRule type="cellIs" dxfId="60" priority="255" stopIfTrue="1" operator="between">
      <formula>0.1</formula>
      <formula>1</formula>
    </cfRule>
  </conditionalFormatting>
  <conditionalFormatting sqref="AU3:AU268">
    <cfRule type="cellIs" dxfId="59" priority="256" stopIfTrue="1" operator="equal">
      <formula>"-"</formula>
    </cfRule>
    <cfRule type="cellIs" dxfId="58" priority="257" stopIfTrue="1" operator="greaterThanOrEqual">
      <formula>4</formula>
    </cfRule>
    <cfRule type="cellIs" dxfId="57" priority="258" stopIfTrue="1" operator="between">
      <formula>3</formula>
      <formula>4</formula>
    </cfRule>
    <cfRule type="cellIs" dxfId="56" priority="259" stopIfTrue="1" operator="between">
      <formula>2</formula>
      <formula>3</formula>
    </cfRule>
    <cfRule type="cellIs" dxfId="55" priority="260" stopIfTrue="1" operator="between">
      <formula>1</formula>
      <formula>2</formula>
    </cfRule>
    <cfRule type="cellIs" dxfId="54" priority="261" stopIfTrue="1" operator="between">
      <formula>0.1</formula>
      <formula>1</formula>
    </cfRule>
  </conditionalFormatting>
  <conditionalFormatting sqref="AV3:AV268">
    <cfRule type="cellIs" dxfId="53" priority="262" stopIfTrue="1" operator="equal">
      <formula>"-"</formula>
    </cfRule>
    <cfRule type="cellIs" dxfId="52" priority="263" stopIfTrue="1" operator="greaterThanOrEqual">
      <formula>4</formula>
    </cfRule>
    <cfRule type="cellIs" dxfId="51" priority="264" stopIfTrue="1" operator="between">
      <formula>3</formula>
      <formula>4</formula>
    </cfRule>
    <cfRule type="cellIs" dxfId="50" priority="265" stopIfTrue="1" operator="between">
      <formula>2</formula>
      <formula>3</formula>
    </cfRule>
    <cfRule type="cellIs" dxfId="49" priority="266" stopIfTrue="1" operator="between">
      <formula>1</formula>
      <formula>2</formula>
    </cfRule>
    <cfRule type="cellIs" dxfId="48" priority="267" stopIfTrue="1" operator="between">
      <formula>0.1</formula>
      <formula>1</formula>
    </cfRule>
  </conditionalFormatting>
  <conditionalFormatting sqref="AW3:AW268">
    <cfRule type="cellIs" dxfId="47" priority="268" stopIfTrue="1" operator="equal">
      <formula>"-"</formula>
    </cfRule>
    <cfRule type="cellIs" dxfId="46" priority="269" stopIfTrue="1" operator="greaterThanOrEqual">
      <formula>4</formula>
    </cfRule>
    <cfRule type="cellIs" dxfId="45" priority="270" stopIfTrue="1" operator="between">
      <formula>3</formula>
      <formula>4</formula>
    </cfRule>
    <cfRule type="cellIs" dxfId="44" priority="271" stopIfTrue="1" operator="between">
      <formula>2</formula>
      <formula>3</formula>
    </cfRule>
    <cfRule type="cellIs" dxfId="43" priority="272" stopIfTrue="1" operator="between">
      <formula>1</formula>
      <formula>2</formula>
    </cfRule>
    <cfRule type="cellIs" dxfId="42" priority="273" stopIfTrue="1" operator="between">
      <formula>0.1</formula>
      <formula>1</formula>
    </cfRule>
  </conditionalFormatting>
  <conditionalFormatting sqref="AX3:AX268">
    <cfRule type="cellIs" dxfId="41" priority="274" stopIfTrue="1" operator="equal">
      <formula>"-"</formula>
    </cfRule>
    <cfRule type="cellIs" dxfId="40" priority="275" stopIfTrue="1" operator="greaterThanOrEqual">
      <formula>4</formula>
    </cfRule>
    <cfRule type="cellIs" dxfId="39" priority="276" stopIfTrue="1" operator="between">
      <formula>3</formula>
      <formula>4</formula>
    </cfRule>
    <cfRule type="cellIs" dxfId="38" priority="277" stopIfTrue="1" operator="between">
      <formula>2</formula>
      <formula>3</formula>
    </cfRule>
    <cfRule type="cellIs" dxfId="37" priority="278" stopIfTrue="1" operator="between">
      <formula>1</formula>
      <formula>2</formula>
    </cfRule>
    <cfRule type="cellIs" dxfId="36" priority="279" stopIfTrue="1" operator="between">
      <formula>0.1</formula>
      <formula>1</formula>
    </cfRule>
  </conditionalFormatting>
  <conditionalFormatting sqref="AY3:AY268">
    <cfRule type="cellIs" dxfId="35" priority="280" stopIfTrue="1" operator="equal">
      <formula>"-"</formula>
    </cfRule>
    <cfRule type="cellIs" dxfId="34" priority="281" stopIfTrue="1" operator="greaterThanOrEqual">
      <formula>4</formula>
    </cfRule>
    <cfRule type="cellIs" dxfId="33" priority="282" stopIfTrue="1" operator="between">
      <formula>3</formula>
      <formula>4</formula>
    </cfRule>
    <cfRule type="cellIs" dxfId="32" priority="283" stopIfTrue="1" operator="between">
      <formula>2</formula>
      <formula>3</formula>
    </cfRule>
    <cfRule type="cellIs" dxfId="31" priority="284" stopIfTrue="1" operator="between">
      <formula>1</formula>
      <formula>2</formula>
    </cfRule>
    <cfRule type="cellIs" dxfId="30" priority="285" stopIfTrue="1" operator="between">
      <formula>0.1</formula>
      <formula>1</formula>
    </cfRule>
  </conditionalFormatting>
  <conditionalFormatting sqref="AZ3:AZ268">
    <cfRule type="cellIs" dxfId="29" priority="286" stopIfTrue="1" operator="equal">
      <formula>"-"</formula>
    </cfRule>
    <cfRule type="cellIs" dxfId="28" priority="287" stopIfTrue="1" operator="greaterThanOrEqual">
      <formula>4</formula>
    </cfRule>
    <cfRule type="cellIs" dxfId="27" priority="288" stopIfTrue="1" operator="between">
      <formula>3</formula>
      <formula>4</formula>
    </cfRule>
    <cfRule type="cellIs" dxfId="26" priority="289" stopIfTrue="1" operator="between">
      <formula>2</formula>
      <formula>3</formula>
    </cfRule>
    <cfRule type="cellIs" dxfId="25" priority="290" stopIfTrue="1" operator="between">
      <formula>1</formula>
      <formula>2</formula>
    </cfRule>
    <cfRule type="cellIs" dxfId="24" priority="291" stopIfTrue="1" operator="between">
      <formula>0.1</formula>
      <formula>1</formula>
    </cfRule>
  </conditionalFormatting>
  <conditionalFormatting sqref="BA3:BA268">
    <cfRule type="cellIs" dxfId="23" priority="292" stopIfTrue="1" operator="equal">
      <formula>"-"</formula>
    </cfRule>
    <cfRule type="cellIs" dxfId="22" priority="293" stopIfTrue="1" operator="greaterThanOrEqual">
      <formula>4</formula>
    </cfRule>
    <cfRule type="cellIs" dxfId="21" priority="294" stopIfTrue="1" operator="between">
      <formula>3</formula>
      <formula>4</formula>
    </cfRule>
    <cfRule type="cellIs" dxfId="20" priority="295" stopIfTrue="1" operator="between">
      <formula>2</formula>
      <formula>3</formula>
    </cfRule>
    <cfRule type="cellIs" dxfId="19" priority="296" stopIfTrue="1" operator="between">
      <formula>1</formula>
      <formula>2</formula>
    </cfRule>
    <cfRule type="cellIs" dxfId="18" priority="297" stopIfTrue="1" operator="between">
      <formula>0.1</formula>
      <formula>1</formula>
    </cfRule>
  </conditionalFormatting>
  <conditionalFormatting sqref="BB3:BB268">
    <cfRule type="cellIs" dxfId="17" priority="298" stopIfTrue="1" operator="equal">
      <formula>"-"</formula>
    </cfRule>
    <cfRule type="cellIs" dxfId="16" priority="299" stopIfTrue="1" operator="greaterThanOrEqual">
      <formula>4</formula>
    </cfRule>
    <cfRule type="cellIs" dxfId="15" priority="300" stopIfTrue="1" operator="between">
      <formula>3</formula>
      <formula>4</formula>
    </cfRule>
    <cfRule type="cellIs" dxfId="14" priority="301" stopIfTrue="1" operator="between">
      <formula>2</formula>
      <formula>3</formula>
    </cfRule>
    <cfRule type="cellIs" dxfId="13" priority="302" stopIfTrue="1" operator="between">
      <formula>1</formula>
      <formula>2</formula>
    </cfRule>
    <cfRule type="cellIs" dxfId="12" priority="303" stopIfTrue="1" operator="between">
      <formula>0.1</formula>
      <formula>1</formula>
    </cfRule>
  </conditionalFormatting>
  <conditionalFormatting sqref="BC3:BC268">
    <cfRule type="cellIs" dxfId="11" priority="304" stopIfTrue="1" operator="equal">
      <formula>"-"</formula>
    </cfRule>
    <cfRule type="cellIs" dxfId="10" priority="305" stopIfTrue="1" operator="greaterThanOrEqual">
      <formula>4</formula>
    </cfRule>
    <cfRule type="cellIs" dxfId="9" priority="306" stopIfTrue="1" operator="between">
      <formula>3</formula>
      <formula>4</formula>
    </cfRule>
    <cfRule type="cellIs" dxfId="8" priority="307" stopIfTrue="1" operator="between">
      <formula>2</formula>
      <formula>3</formula>
    </cfRule>
    <cfRule type="cellIs" dxfId="7" priority="308" stopIfTrue="1" operator="between">
      <formula>1</formula>
      <formula>2</formula>
    </cfRule>
    <cfRule type="cellIs" dxfId="6" priority="309" stopIfTrue="1" operator="between">
      <formula>0.1</formula>
      <formula>1</formula>
    </cfRule>
  </conditionalFormatting>
  <conditionalFormatting sqref="BD3:BD268">
    <cfRule type="cellIs" dxfId="5" priority="310" stopIfTrue="1" operator="equal">
      <formula>"-"</formula>
    </cfRule>
    <cfRule type="cellIs" dxfId="4" priority="311" stopIfTrue="1" operator="greaterThanOrEqual">
      <formula>4</formula>
    </cfRule>
    <cfRule type="cellIs" dxfId="3" priority="312" stopIfTrue="1" operator="between">
      <formula>3</formula>
      <formula>4</formula>
    </cfRule>
    <cfRule type="cellIs" dxfId="2" priority="313" stopIfTrue="1" operator="between">
      <formula>2</formula>
      <formula>3</formula>
    </cfRule>
    <cfRule type="cellIs" dxfId="1" priority="314" stopIfTrue="1" operator="between">
      <formula>1</formula>
      <formula>2</formula>
    </cfRule>
    <cfRule type="cellIs" dxfId="0" priority="315"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0"/>
  <sheetViews>
    <sheetView zoomScale="80" zoomScaleNormal="80"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4" t="s">
        <v>1</v>
      </c>
      <c r="B1" s="284" t="s">
        <v>9229</v>
      </c>
      <c r="C1" s="284" t="s">
        <v>9230</v>
      </c>
      <c r="D1" s="284" t="s">
        <v>2</v>
      </c>
      <c r="E1" s="284" t="s">
        <v>0</v>
      </c>
      <c r="F1" s="284" t="s">
        <v>9231</v>
      </c>
      <c r="G1" s="284" t="s">
        <v>9232</v>
      </c>
      <c r="H1" s="284" t="s">
        <v>8586</v>
      </c>
      <c r="I1" s="284" t="s">
        <v>9233</v>
      </c>
      <c r="J1" s="284" t="s">
        <v>8504</v>
      </c>
      <c r="K1" s="284" t="s">
        <v>9234</v>
      </c>
      <c r="L1" s="284" t="s">
        <v>9235</v>
      </c>
      <c r="M1" s="284" t="s">
        <v>9236</v>
      </c>
      <c r="N1" s="284" t="s">
        <v>9237</v>
      </c>
      <c r="O1" s="284" t="s">
        <v>9238</v>
      </c>
      <c r="P1" s="284" t="s">
        <v>9239</v>
      </c>
      <c r="Q1" s="284" t="s">
        <v>9240</v>
      </c>
    </row>
    <row r="2" spans="1:17" x14ac:dyDescent="0.25">
      <c r="A2" t="s">
        <v>61</v>
      </c>
      <c r="D2" t="s">
        <v>62</v>
      </c>
      <c r="E2" t="s">
        <v>60</v>
      </c>
      <c r="F2" t="s">
        <v>8670</v>
      </c>
      <c r="G2" t="s">
        <v>9241</v>
      </c>
      <c r="H2" t="s">
        <v>9242</v>
      </c>
      <c r="I2" t="s">
        <v>62</v>
      </c>
      <c r="J2" t="s">
        <v>9243</v>
      </c>
      <c r="K2" t="s">
        <v>9244</v>
      </c>
      <c r="L2" t="s">
        <v>9125</v>
      </c>
      <c r="M2" t="s">
        <v>9245</v>
      </c>
      <c r="N2" t="s">
        <v>9246</v>
      </c>
      <c r="O2" t="s">
        <v>9247</v>
      </c>
    </row>
    <row r="3" spans="1:17" x14ac:dyDescent="0.25">
      <c r="A3" t="s">
        <v>1393</v>
      </c>
      <c r="D3" t="s">
        <v>1394</v>
      </c>
      <c r="E3" t="s">
        <v>1392</v>
      </c>
      <c r="F3" t="s">
        <v>8671</v>
      </c>
      <c r="G3" t="s">
        <v>9248</v>
      </c>
      <c r="H3" t="s">
        <v>9249</v>
      </c>
      <c r="I3" t="s">
        <v>1394</v>
      </c>
      <c r="J3" t="s">
        <v>9250</v>
      </c>
      <c r="K3" t="s">
        <v>9251</v>
      </c>
      <c r="M3" t="s">
        <v>9252</v>
      </c>
      <c r="N3">
        <v>502</v>
      </c>
      <c r="O3" t="s">
        <v>9253</v>
      </c>
      <c r="P3" t="s">
        <v>9254</v>
      </c>
      <c r="Q3" t="s">
        <v>9255</v>
      </c>
    </row>
    <row r="4" spans="1:17" x14ac:dyDescent="0.25">
      <c r="A4" t="s">
        <v>1139</v>
      </c>
      <c r="D4" t="s">
        <v>1140</v>
      </c>
      <c r="E4" t="s">
        <v>1138</v>
      </c>
      <c r="F4" t="s">
        <v>8678</v>
      </c>
      <c r="G4" t="s">
        <v>9256</v>
      </c>
      <c r="H4" t="s">
        <v>9257</v>
      </c>
      <c r="I4" t="s">
        <v>1140</v>
      </c>
      <c r="J4" t="s">
        <v>1138</v>
      </c>
      <c r="K4" t="s">
        <v>9258</v>
      </c>
      <c r="L4" t="s">
        <v>1149</v>
      </c>
      <c r="M4" t="s">
        <v>9259</v>
      </c>
      <c r="N4">
        <v>907</v>
      </c>
      <c r="O4" t="s">
        <v>9253</v>
      </c>
      <c r="P4" t="s">
        <v>9260</v>
      </c>
      <c r="Q4" t="s">
        <v>9261</v>
      </c>
    </row>
    <row r="5" spans="1:17" x14ac:dyDescent="0.25">
      <c r="A5" t="s">
        <v>1149</v>
      </c>
      <c r="D5" t="s">
        <v>1150</v>
      </c>
      <c r="E5" t="s">
        <v>1148</v>
      </c>
      <c r="F5" t="s">
        <v>8685</v>
      </c>
      <c r="G5" t="s">
        <v>9256</v>
      </c>
      <c r="H5" t="s">
        <v>9257</v>
      </c>
      <c r="I5" t="s">
        <v>1150</v>
      </c>
      <c r="J5" t="s">
        <v>1148</v>
      </c>
      <c r="K5" t="s">
        <v>9262</v>
      </c>
      <c r="L5" t="s">
        <v>1139</v>
      </c>
      <c r="M5" t="s">
        <v>9259</v>
      </c>
      <c r="N5">
        <v>907</v>
      </c>
      <c r="O5" t="s">
        <v>9253</v>
      </c>
      <c r="P5" t="s">
        <v>9263</v>
      </c>
      <c r="Q5" t="s">
        <v>9264</v>
      </c>
    </row>
    <row r="6" spans="1:17" x14ac:dyDescent="0.25">
      <c r="A6" t="s">
        <v>549</v>
      </c>
      <c r="D6" t="s">
        <v>550</v>
      </c>
      <c r="E6" t="s">
        <v>548</v>
      </c>
      <c r="F6" t="s">
        <v>8686</v>
      </c>
      <c r="G6" t="s">
        <v>9248</v>
      </c>
      <c r="H6" t="s">
        <v>9265</v>
      </c>
      <c r="I6" t="s">
        <v>550</v>
      </c>
      <c r="J6" t="s">
        <v>9266</v>
      </c>
      <c r="K6" t="s">
        <v>9267</v>
      </c>
      <c r="L6" t="s">
        <v>9268</v>
      </c>
      <c r="M6" t="s">
        <v>9245</v>
      </c>
      <c r="N6" t="s">
        <v>9246</v>
      </c>
      <c r="O6" t="s">
        <v>9247</v>
      </c>
    </row>
    <row r="7" spans="1:17" x14ac:dyDescent="0.25">
      <c r="A7" t="s">
        <v>347</v>
      </c>
      <c r="D7" t="s">
        <v>348</v>
      </c>
      <c r="E7" t="s">
        <v>346</v>
      </c>
      <c r="F7" t="s">
        <v>8691</v>
      </c>
      <c r="G7" t="s">
        <v>9248</v>
      </c>
      <c r="H7" t="s">
        <v>9269</v>
      </c>
      <c r="I7" t="s">
        <v>348</v>
      </c>
      <c r="J7" t="s">
        <v>9270</v>
      </c>
      <c r="K7" t="s">
        <v>9271</v>
      </c>
      <c r="M7" t="s">
        <v>9245</v>
      </c>
      <c r="N7" t="s">
        <v>9246</v>
      </c>
      <c r="O7" t="s">
        <v>9247</v>
      </c>
    </row>
    <row r="8" spans="1:17" x14ac:dyDescent="0.25">
      <c r="A8" t="s">
        <v>118</v>
      </c>
      <c r="D8" t="s">
        <v>119</v>
      </c>
      <c r="E8" t="s">
        <v>117</v>
      </c>
      <c r="F8" t="s">
        <v>8692</v>
      </c>
      <c r="G8" t="s">
        <v>9241</v>
      </c>
      <c r="H8" t="s">
        <v>9272</v>
      </c>
      <c r="I8" t="s">
        <v>119</v>
      </c>
      <c r="J8" t="s">
        <v>9273</v>
      </c>
      <c r="K8" t="s">
        <v>9274</v>
      </c>
      <c r="L8" t="s">
        <v>9275</v>
      </c>
      <c r="M8" t="s">
        <v>9245</v>
      </c>
      <c r="N8" t="s">
        <v>9246</v>
      </c>
      <c r="O8" t="s">
        <v>9253</v>
      </c>
      <c r="P8" t="s">
        <v>9276</v>
      </c>
      <c r="Q8" t="s">
        <v>9277</v>
      </c>
    </row>
    <row r="9" spans="1:17" x14ac:dyDescent="0.25">
      <c r="A9" t="s">
        <v>2734</v>
      </c>
      <c r="D9" t="s">
        <v>1724</v>
      </c>
      <c r="E9" t="s">
        <v>2733</v>
      </c>
      <c r="F9" t="s">
        <v>8707</v>
      </c>
      <c r="G9" t="s">
        <v>9278</v>
      </c>
      <c r="H9" t="s">
        <v>9279</v>
      </c>
      <c r="I9" t="s">
        <v>1724</v>
      </c>
      <c r="J9" t="s">
        <v>9280</v>
      </c>
      <c r="K9" t="s">
        <v>9281</v>
      </c>
      <c r="L9" t="s">
        <v>9282</v>
      </c>
      <c r="M9" t="s">
        <v>9283</v>
      </c>
      <c r="N9">
        <v>481</v>
      </c>
      <c r="O9" t="s">
        <v>9247</v>
      </c>
    </row>
    <row r="10" spans="1:17" x14ac:dyDescent="0.25">
      <c r="A10" t="s">
        <v>1723</v>
      </c>
      <c r="D10" t="s">
        <v>1724</v>
      </c>
      <c r="E10" t="s">
        <v>1722</v>
      </c>
      <c r="F10" t="s">
        <v>8707</v>
      </c>
      <c r="G10" t="s">
        <v>9278</v>
      </c>
      <c r="H10" t="s">
        <v>9284</v>
      </c>
      <c r="I10" t="s">
        <v>1724</v>
      </c>
      <c r="J10" t="s">
        <v>9285</v>
      </c>
      <c r="K10" t="s">
        <v>9286</v>
      </c>
      <c r="L10" t="s">
        <v>3139</v>
      </c>
      <c r="M10" t="s">
        <v>9245</v>
      </c>
      <c r="N10" t="s">
        <v>9246</v>
      </c>
      <c r="O10" t="s">
        <v>9253</v>
      </c>
      <c r="P10" t="s">
        <v>9287</v>
      </c>
      <c r="Q10" t="s">
        <v>9288</v>
      </c>
    </row>
    <row r="11" spans="1:17" x14ac:dyDescent="0.25">
      <c r="A11" t="s">
        <v>2754</v>
      </c>
      <c r="D11" t="s">
        <v>1724</v>
      </c>
      <c r="E11" t="s">
        <v>2753</v>
      </c>
      <c r="F11" t="s">
        <v>8707</v>
      </c>
      <c r="G11" t="s">
        <v>9278</v>
      </c>
      <c r="H11" t="s">
        <v>9289</v>
      </c>
      <c r="I11" t="s">
        <v>1724</v>
      </c>
      <c r="J11" t="s">
        <v>9289</v>
      </c>
      <c r="K11" t="s">
        <v>9290</v>
      </c>
      <c r="M11" t="s">
        <v>9283</v>
      </c>
      <c r="N11">
        <v>481</v>
      </c>
      <c r="O11" t="s">
        <v>9253</v>
      </c>
      <c r="P11" t="s">
        <v>9291</v>
      </c>
      <c r="Q11" t="s">
        <v>9292</v>
      </c>
    </row>
    <row r="12" spans="1:17" x14ac:dyDescent="0.25">
      <c r="A12" t="s">
        <v>175</v>
      </c>
      <c r="D12" t="s">
        <v>176</v>
      </c>
      <c r="E12" t="s">
        <v>174</v>
      </c>
      <c r="F12" t="s">
        <v>8716</v>
      </c>
      <c r="G12" t="s">
        <v>9248</v>
      </c>
      <c r="H12" t="s">
        <v>9257</v>
      </c>
      <c r="I12" t="s">
        <v>176</v>
      </c>
      <c r="J12" t="s">
        <v>9243</v>
      </c>
      <c r="K12" t="s">
        <v>9293</v>
      </c>
      <c r="M12" t="s">
        <v>9245</v>
      </c>
      <c r="N12" t="s">
        <v>9246</v>
      </c>
      <c r="O12" t="s">
        <v>9247</v>
      </c>
    </row>
    <row r="13" spans="1:17" x14ac:dyDescent="0.25">
      <c r="A13" t="s">
        <v>2774</v>
      </c>
      <c r="D13" t="s">
        <v>2775</v>
      </c>
      <c r="E13" t="s">
        <v>2773</v>
      </c>
      <c r="F13" t="s">
        <v>8721</v>
      </c>
      <c r="G13" t="s">
        <v>9278</v>
      </c>
      <c r="H13" t="s">
        <v>9284</v>
      </c>
      <c r="I13" t="s">
        <v>2775</v>
      </c>
      <c r="J13" t="s">
        <v>9285</v>
      </c>
      <c r="K13" t="s">
        <v>9294</v>
      </c>
      <c r="L13" t="s">
        <v>3139</v>
      </c>
      <c r="M13" t="s">
        <v>9295</v>
      </c>
      <c r="N13">
        <v>443</v>
      </c>
      <c r="O13" t="s">
        <v>9247</v>
      </c>
    </row>
    <row r="14" spans="1:17" x14ac:dyDescent="0.25">
      <c r="A14" t="s">
        <v>213</v>
      </c>
      <c r="D14" t="s">
        <v>214</v>
      </c>
      <c r="E14" t="s">
        <v>212</v>
      </c>
      <c r="F14" t="s">
        <v>8726</v>
      </c>
      <c r="G14" t="s">
        <v>9248</v>
      </c>
      <c r="H14" t="s">
        <v>9257</v>
      </c>
      <c r="I14" t="s">
        <v>214</v>
      </c>
      <c r="J14" t="s">
        <v>9280</v>
      </c>
      <c r="K14" t="s">
        <v>9296</v>
      </c>
      <c r="M14" t="s">
        <v>9245</v>
      </c>
      <c r="N14" t="s">
        <v>9246</v>
      </c>
      <c r="O14" t="s">
        <v>9247</v>
      </c>
    </row>
    <row r="15" spans="1:17" x14ac:dyDescent="0.25">
      <c r="A15" t="s">
        <v>217</v>
      </c>
      <c r="D15" t="s">
        <v>214</v>
      </c>
      <c r="E15" t="s">
        <v>216</v>
      </c>
      <c r="F15" t="s">
        <v>8726</v>
      </c>
      <c r="G15" t="s">
        <v>9248</v>
      </c>
      <c r="H15" t="s">
        <v>9270</v>
      </c>
      <c r="I15" t="s">
        <v>214</v>
      </c>
      <c r="J15" t="s">
        <v>9297</v>
      </c>
      <c r="K15" t="s">
        <v>9298</v>
      </c>
      <c r="M15" t="s">
        <v>9245</v>
      </c>
      <c r="N15" t="s">
        <v>9246</v>
      </c>
      <c r="O15" t="s">
        <v>9253</v>
      </c>
      <c r="P15" t="s">
        <v>9299</v>
      </c>
      <c r="Q15" t="s">
        <v>9300</v>
      </c>
    </row>
    <row r="16" spans="1:17" x14ac:dyDescent="0.25">
      <c r="A16" t="s">
        <v>227</v>
      </c>
      <c r="D16" t="s">
        <v>214</v>
      </c>
      <c r="E16" t="s">
        <v>226</v>
      </c>
      <c r="F16" t="s">
        <v>8726</v>
      </c>
      <c r="G16" t="s">
        <v>9248</v>
      </c>
      <c r="H16" t="s">
        <v>9270</v>
      </c>
      <c r="I16" t="s">
        <v>214</v>
      </c>
      <c r="J16" t="s">
        <v>9301</v>
      </c>
      <c r="K16" t="s">
        <v>9302</v>
      </c>
      <c r="M16" t="s">
        <v>9245</v>
      </c>
      <c r="N16" t="s">
        <v>9246</v>
      </c>
      <c r="O16" t="s">
        <v>9253</v>
      </c>
      <c r="P16" t="s">
        <v>9303</v>
      </c>
      <c r="Q16" t="s">
        <v>9304</v>
      </c>
    </row>
    <row r="17" spans="1:17" x14ac:dyDescent="0.25">
      <c r="A17" t="s">
        <v>234</v>
      </c>
      <c r="D17" t="s">
        <v>214</v>
      </c>
      <c r="E17" t="s">
        <v>233</v>
      </c>
      <c r="F17" t="s">
        <v>8726</v>
      </c>
      <c r="G17" t="s">
        <v>9248</v>
      </c>
      <c r="H17" t="s">
        <v>9257</v>
      </c>
      <c r="I17" t="s">
        <v>214</v>
      </c>
      <c r="J17" t="s">
        <v>9305</v>
      </c>
      <c r="K17" t="s">
        <v>9306</v>
      </c>
      <c r="M17" t="s">
        <v>9245</v>
      </c>
      <c r="N17" t="s">
        <v>9246</v>
      </c>
      <c r="O17" t="s">
        <v>9253</v>
      </c>
      <c r="P17" t="s">
        <v>9307</v>
      </c>
      <c r="Q17" t="s">
        <v>9308</v>
      </c>
    </row>
    <row r="18" spans="1:17" x14ac:dyDescent="0.25">
      <c r="A18" t="s">
        <v>243</v>
      </c>
      <c r="D18" t="s">
        <v>244</v>
      </c>
      <c r="E18" t="s">
        <v>242</v>
      </c>
      <c r="F18" t="s">
        <v>8727</v>
      </c>
      <c r="G18" t="s">
        <v>9248</v>
      </c>
      <c r="H18" t="s">
        <v>9309</v>
      </c>
      <c r="I18" t="s">
        <v>244</v>
      </c>
      <c r="J18" t="s">
        <v>9243</v>
      </c>
      <c r="K18" t="s">
        <v>9310</v>
      </c>
      <c r="M18" t="s">
        <v>9245</v>
      </c>
      <c r="N18" t="s">
        <v>9246</v>
      </c>
      <c r="O18" t="s">
        <v>9247</v>
      </c>
    </row>
    <row r="19" spans="1:17" x14ac:dyDescent="0.25">
      <c r="A19" t="s">
        <v>1198</v>
      </c>
      <c r="D19" t="s">
        <v>1199</v>
      </c>
      <c r="E19" t="s">
        <v>1197</v>
      </c>
      <c r="F19" t="s">
        <v>8728</v>
      </c>
      <c r="G19" t="s">
        <v>9248</v>
      </c>
      <c r="H19" t="s">
        <v>9270</v>
      </c>
      <c r="I19" t="s">
        <v>1199</v>
      </c>
      <c r="J19" t="s">
        <v>9243</v>
      </c>
      <c r="K19" t="s">
        <v>9311</v>
      </c>
      <c r="M19" t="s">
        <v>9312</v>
      </c>
      <c r="N19">
        <v>1246</v>
      </c>
      <c r="O19" t="s">
        <v>9247</v>
      </c>
    </row>
    <row r="20" spans="1:17" x14ac:dyDescent="0.25">
      <c r="A20" t="s">
        <v>2840</v>
      </c>
      <c r="D20" t="s">
        <v>2841</v>
      </c>
      <c r="E20" t="s">
        <v>2839</v>
      </c>
      <c r="F20" t="s">
        <v>8729</v>
      </c>
      <c r="G20" t="s">
        <v>9278</v>
      </c>
      <c r="H20" t="s">
        <v>9313</v>
      </c>
      <c r="I20" t="s">
        <v>2841</v>
      </c>
      <c r="J20" t="s">
        <v>9243</v>
      </c>
      <c r="K20" t="s">
        <v>9314</v>
      </c>
      <c r="M20" t="s">
        <v>9245</v>
      </c>
      <c r="N20" t="s">
        <v>9246</v>
      </c>
      <c r="O20" t="s">
        <v>9247</v>
      </c>
    </row>
    <row r="21" spans="1:17" x14ac:dyDescent="0.25">
      <c r="A21" t="s">
        <v>2852</v>
      </c>
      <c r="D21" t="s">
        <v>2841</v>
      </c>
      <c r="E21" t="s">
        <v>2851</v>
      </c>
      <c r="F21" t="s">
        <v>8729</v>
      </c>
      <c r="G21" t="s">
        <v>9278</v>
      </c>
      <c r="H21" t="s">
        <v>9284</v>
      </c>
      <c r="I21" t="s">
        <v>2841</v>
      </c>
      <c r="J21" t="s">
        <v>9315</v>
      </c>
      <c r="K21" t="s">
        <v>9316</v>
      </c>
      <c r="L21" t="s">
        <v>3139</v>
      </c>
      <c r="M21" t="s">
        <v>9245</v>
      </c>
      <c r="N21" t="s">
        <v>9246</v>
      </c>
      <c r="O21" t="s">
        <v>9247</v>
      </c>
    </row>
    <row r="22" spans="1:17" x14ac:dyDescent="0.25">
      <c r="A22" t="s">
        <v>2863</v>
      </c>
      <c r="D22" t="s">
        <v>2864</v>
      </c>
      <c r="E22" t="s">
        <v>2862</v>
      </c>
      <c r="F22" t="s">
        <v>8734</v>
      </c>
      <c r="G22" t="s">
        <v>9278</v>
      </c>
      <c r="H22" t="s">
        <v>9284</v>
      </c>
      <c r="I22" t="s">
        <v>2864</v>
      </c>
      <c r="J22" t="s">
        <v>9317</v>
      </c>
      <c r="K22" t="s">
        <v>9318</v>
      </c>
      <c r="L22" t="s">
        <v>3025</v>
      </c>
      <c r="M22" t="s">
        <v>9319</v>
      </c>
      <c r="N22">
        <v>1490</v>
      </c>
      <c r="O22" t="s">
        <v>9247</v>
      </c>
    </row>
    <row r="23" spans="1:17" x14ac:dyDescent="0.25">
      <c r="A23" t="s">
        <v>3252</v>
      </c>
      <c r="D23" t="s">
        <v>3253</v>
      </c>
      <c r="E23" t="s">
        <v>3251</v>
      </c>
      <c r="F23" t="s">
        <v>8743</v>
      </c>
      <c r="G23" t="s">
        <v>9248</v>
      </c>
      <c r="H23" t="s">
        <v>9320</v>
      </c>
      <c r="I23" t="s">
        <v>3253</v>
      </c>
      <c r="J23" t="s">
        <v>9280</v>
      </c>
      <c r="K23" t="s">
        <v>9321</v>
      </c>
      <c r="M23" t="s">
        <v>9245</v>
      </c>
      <c r="N23" t="s">
        <v>9246</v>
      </c>
      <c r="O23" t="s">
        <v>9247</v>
      </c>
    </row>
    <row r="24" spans="1:17" x14ac:dyDescent="0.25">
      <c r="A24" t="s">
        <v>3264</v>
      </c>
      <c r="D24" t="s">
        <v>3253</v>
      </c>
      <c r="E24" t="s">
        <v>3263</v>
      </c>
      <c r="F24" t="s">
        <v>8743</v>
      </c>
      <c r="G24" t="s">
        <v>9248</v>
      </c>
      <c r="H24" t="s">
        <v>9284</v>
      </c>
      <c r="I24" t="s">
        <v>3253</v>
      </c>
      <c r="J24" t="s">
        <v>9322</v>
      </c>
      <c r="K24" t="s">
        <v>9323</v>
      </c>
      <c r="M24" t="s">
        <v>9245</v>
      </c>
      <c r="N24" t="s">
        <v>9246</v>
      </c>
      <c r="O24" t="s">
        <v>9247</v>
      </c>
    </row>
    <row r="25" spans="1:17" x14ac:dyDescent="0.25">
      <c r="A25" t="s">
        <v>3275</v>
      </c>
      <c r="D25" t="s">
        <v>3253</v>
      </c>
      <c r="E25" t="s">
        <v>3274</v>
      </c>
      <c r="F25" t="s">
        <v>8743</v>
      </c>
      <c r="G25" t="s">
        <v>9248</v>
      </c>
      <c r="H25" t="s">
        <v>9249</v>
      </c>
      <c r="I25" t="s">
        <v>3253</v>
      </c>
      <c r="J25" t="s">
        <v>9249</v>
      </c>
      <c r="K25" t="s">
        <v>9324</v>
      </c>
      <c r="M25" t="s">
        <v>9245</v>
      </c>
      <c r="N25" t="s">
        <v>9246</v>
      </c>
      <c r="O25" t="s">
        <v>9247</v>
      </c>
    </row>
    <row r="26" spans="1:17" x14ac:dyDescent="0.25">
      <c r="A26" t="s">
        <v>2875</v>
      </c>
      <c r="D26" t="s">
        <v>2876</v>
      </c>
      <c r="E26" t="s">
        <v>2874</v>
      </c>
      <c r="F26" t="s">
        <v>8748</v>
      </c>
      <c r="G26" t="s">
        <v>9278</v>
      </c>
      <c r="H26" t="s">
        <v>9284</v>
      </c>
      <c r="I26" t="s">
        <v>2876</v>
      </c>
      <c r="J26" t="s">
        <v>9315</v>
      </c>
      <c r="K26" t="s">
        <v>9325</v>
      </c>
      <c r="L26" t="s">
        <v>3139</v>
      </c>
      <c r="M26" t="s">
        <v>9295</v>
      </c>
      <c r="N26">
        <v>443</v>
      </c>
      <c r="O26" t="s">
        <v>9247</v>
      </c>
    </row>
    <row r="27" spans="1:17" x14ac:dyDescent="0.25">
      <c r="A27" t="s">
        <v>357</v>
      </c>
      <c r="D27" t="s">
        <v>358</v>
      </c>
      <c r="E27" t="s">
        <v>356</v>
      </c>
      <c r="F27" t="s">
        <v>8749</v>
      </c>
      <c r="G27" t="s">
        <v>9248</v>
      </c>
      <c r="H27" t="s">
        <v>9284</v>
      </c>
      <c r="I27" t="s">
        <v>358</v>
      </c>
      <c r="J27" t="s">
        <v>9322</v>
      </c>
      <c r="K27" t="s">
        <v>9326</v>
      </c>
      <c r="M27" t="s">
        <v>9245</v>
      </c>
      <c r="N27" t="s">
        <v>9246</v>
      </c>
      <c r="O27" t="s">
        <v>9247</v>
      </c>
    </row>
    <row r="28" spans="1:17" x14ac:dyDescent="0.25">
      <c r="A28" t="s">
        <v>363</v>
      </c>
      <c r="D28" t="s">
        <v>358</v>
      </c>
      <c r="E28" t="s">
        <v>362</v>
      </c>
      <c r="F28" t="s">
        <v>8749</v>
      </c>
      <c r="G28" t="s">
        <v>9248</v>
      </c>
      <c r="H28" t="s">
        <v>9284</v>
      </c>
      <c r="I28" t="s">
        <v>358</v>
      </c>
      <c r="J28" t="s">
        <v>9327</v>
      </c>
      <c r="K28" t="s">
        <v>9328</v>
      </c>
      <c r="M28" t="s">
        <v>9245</v>
      </c>
      <c r="N28" t="s">
        <v>9246</v>
      </c>
      <c r="O28" t="s">
        <v>9253</v>
      </c>
      <c r="P28" t="s">
        <v>9329</v>
      </c>
      <c r="Q28" t="s">
        <v>9330</v>
      </c>
    </row>
    <row r="29" spans="1:17" x14ac:dyDescent="0.25">
      <c r="A29" t="s">
        <v>1053</v>
      </c>
      <c r="D29" t="s">
        <v>358</v>
      </c>
      <c r="E29" t="s">
        <v>1052</v>
      </c>
      <c r="F29" t="s">
        <v>8749</v>
      </c>
      <c r="G29" t="s">
        <v>9248</v>
      </c>
      <c r="H29" t="s">
        <v>9284</v>
      </c>
      <c r="I29" t="s">
        <v>358</v>
      </c>
      <c r="J29" t="s">
        <v>9280</v>
      </c>
      <c r="K29" t="s">
        <v>9331</v>
      </c>
      <c r="M29" t="s">
        <v>9332</v>
      </c>
      <c r="N29">
        <v>1041</v>
      </c>
      <c r="O29" t="s">
        <v>9247</v>
      </c>
    </row>
    <row r="30" spans="1:17" x14ac:dyDescent="0.25">
      <c r="A30" t="s">
        <v>2887</v>
      </c>
      <c r="D30" t="s">
        <v>2888</v>
      </c>
      <c r="E30" t="s">
        <v>2886</v>
      </c>
      <c r="F30" t="s">
        <v>8750</v>
      </c>
      <c r="G30" t="s">
        <v>9278</v>
      </c>
      <c r="H30" t="s">
        <v>9284</v>
      </c>
      <c r="I30" t="s">
        <v>2888</v>
      </c>
      <c r="J30" t="s">
        <v>9315</v>
      </c>
      <c r="K30" t="s">
        <v>9333</v>
      </c>
      <c r="L30" t="s">
        <v>3139</v>
      </c>
      <c r="M30" t="s">
        <v>9245</v>
      </c>
      <c r="N30" t="s">
        <v>9246</v>
      </c>
      <c r="O30" t="s">
        <v>9247</v>
      </c>
    </row>
    <row r="31" spans="1:17" x14ac:dyDescent="0.25">
      <c r="A31" t="s">
        <v>170</v>
      </c>
      <c r="D31" t="s">
        <v>171</v>
      </c>
      <c r="E31" t="s">
        <v>169</v>
      </c>
      <c r="F31" t="s">
        <v>8751</v>
      </c>
      <c r="G31" t="s">
        <v>9248</v>
      </c>
      <c r="H31" t="s">
        <v>9284</v>
      </c>
      <c r="I31" t="s">
        <v>171</v>
      </c>
      <c r="J31" t="s">
        <v>9334</v>
      </c>
      <c r="K31" t="s">
        <v>9335</v>
      </c>
      <c r="M31" t="s">
        <v>9245</v>
      </c>
      <c r="N31" t="s">
        <v>9246</v>
      </c>
      <c r="O31" t="s">
        <v>9247</v>
      </c>
      <c r="P31" t="s">
        <v>9336</v>
      </c>
      <c r="Q31" t="s">
        <v>9337</v>
      </c>
    </row>
    <row r="32" spans="1:17" x14ac:dyDescent="0.25">
      <c r="A32" t="s">
        <v>253</v>
      </c>
      <c r="D32" t="s">
        <v>254</v>
      </c>
      <c r="E32" t="s">
        <v>252</v>
      </c>
      <c r="F32" t="s">
        <v>8752</v>
      </c>
      <c r="G32" t="s">
        <v>9248</v>
      </c>
      <c r="H32" t="s">
        <v>9338</v>
      </c>
      <c r="I32" t="s">
        <v>254</v>
      </c>
      <c r="J32" t="s">
        <v>9243</v>
      </c>
      <c r="K32" t="s">
        <v>9339</v>
      </c>
      <c r="L32" t="s">
        <v>9340</v>
      </c>
      <c r="M32" t="s">
        <v>9245</v>
      </c>
      <c r="N32" t="s">
        <v>9246</v>
      </c>
      <c r="O32" t="s">
        <v>9247</v>
      </c>
    </row>
    <row r="33" spans="1:17" x14ac:dyDescent="0.25">
      <c r="A33" t="s">
        <v>300</v>
      </c>
      <c r="D33" t="s">
        <v>301</v>
      </c>
      <c r="E33" t="s">
        <v>299</v>
      </c>
      <c r="F33" t="s">
        <v>8753</v>
      </c>
      <c r="G33" t="s">
        <v>9341</v>
      </c>
      <c r="H33" t="s">
        <v>9284</v>
      </c>
      <c r="I33" t="s">
        <v>301</v>
      </c>
      <c r="J33" t="s">
        <v>9322</v>
      </c>
      <c r="K33" t="s">
        <v>9342</v>
      </c>
      <c r="M33" t="s">
        <v>9245</v>
      </c>
      <c r="N33" t="s">
        <v>9246</v>
      </c>
      <c r="O33" t="s">
        <v>9247</v>
      </c>
      <c r="P33" t="s">
        <v>9343</v>
      </c>
      <c r="Q33" t="s">
        <v>9344</v>
      </c>
    </row>
    <row r="34" spans="1:17" x14ac:dyDescent="0.25">
      <c r="A34" t="s">
        <v>1657</v>
      </c>
      <c r="D34" t="s">
        <v>1309</v>
      </c>
      <c r="E34" t="s">
        <v>1656</v>
      </c>
      <c r="F34" t="s">
        <v>8756</v>
      </c>
      <c r="G34" t="s">
        <v>9248</v>
      </c>
      <c r="H34" t="s">
        <v>9345</v>
      </c>
      <c r="I34" t="s">
        <v>1309</v>
      </c>
      <c r="J34" t="s">
        <v>9243</v>
      </c>
      <c r="K34" t="s">
        <v>9346</v>
      </c>
      <c r="L34" t="s">
        <v>253</v>
      </c>
      <c r="M34" t="s">
        <v>9245</v>
      </c>
      <c r="N34" t="s">
        <v>9246</v>
      </c>
      <c r="O34" t="s">
        <v>9247</v>
      </c>
    </row>
    <row r="35" spans="1:17" x14ac:dyDescent="0.25">
      <c r="A35" t="s">
        <v>1308</v>
      </c>
      <c r="D35" t="s">
        <v>1309</v>
      </c>
      <c r="E35" t="s">
        <v>1307</v>
      </c>
      <c r="F35" t="s">
        <v>8756</v>
      </c>
      <c r="G35" t="s">
        <v>9248</v>
      </c>
      <c r="H35" t="s">
        <v>9284</v>
      </c>
      <c r="I35" t="s">
        <v>1309</v>
      </c>
      <c r="J35" t="s">
        <v>1307</v>
      </c>
      <c r="K35" t="s">
        <v>9347</v>
      </c>
      <c r="M35" t="s">
        <v>9348</v>
      </c>
      <c r="N35">
        <v>1063</v>
      </c>
      <c r="O35" t="s">
        <v>9247</v>
      </c>
    </row>
    <row r="36" spans="1:17" x14ac:dyDescent="0.25">
      <c r="A36" t="s">
        <v>1318</v>
      </c>
      <c r="D36" t="s">
        <v>1309</v>
      </c>
      <c r="E36" t="s">
        <v>1317</v>
      </c>
      <c r="F36" t="s">
        <v>8756</v>
      </c>
      <c r="G36" t="s">
        <v>9248</v>
      </c>
      <c r="H36" t="s">
        <v>9257</v>
      </c>
      <c r="I36" t="s">
        <v>1309</v>
      </c>
      <c r="J36" t="s">
        <v>1317</v>
      </c>
      <c r="K36" t="s">
        <v>9349</v>
      </c>
      <c r="L36" t="s">
        <v>253</v>
      </c>
      <c r="M36" t="s">
        <v>9350</v>
      </c>
      <c r="N36">
        <v>877</v>
      </c>
      <c r="O36" t="s">
        <v>9253</v>
      </c>
      <c r="P36" t="s">
        <v>9351</v>
      </c>
      <c r="Q36" t="s">
        <v>9352</v>
      </c>
    </row>
    <row r="37" spans="1:17" x14ac:dyDescent="0.25">
      <c r="A37" t="s">
        <v>1433</v>
      </c>
      <c r="D37" t="s">
        <v>1309</v>
      </c>
      <c r="E37" t="s">
        <v>1432</v>
      </c>
      <c r="F37" t="s">
        <v>8756</v>
      </c>
      <c r="G37" t="s">
        <v>9248</v>
      </c>
      <c r="H37" t="s">
        <v>9249</v>
      </c>
      <c r="I37" t="s">
        <v>1309</v>
      </c>
      <c r="J37" t="s">
        <v>9249</v>
      </c>
      <c r="K37" t="s">
        <v>9353</v>
      </c>
      <c r="L37" t="s">
        <v>1657</v>
      </c>
      <c r="M37" t="s">
        <v>9354</v>
      </c>
      <c r="N37">
        <v>446</v>
      </c>
      <c r="O37" t="s">
        <v>9253</v>
      </c>
      <c r="P37" t="s">
        <v>9355</v>
      </c>
      <c r="Q37" t="s">
        <v>9356</v>
      </c>
    </row>
    <row r="38" spans="1:17" x14ac:dyDescent="0.25">
      <c r="A38" t="s">
        <v>101</v>
      </c>
      <c r="D38" t="s">
        <v>102</v>
      </c>
      <c r="E38" t="s">
        <v>100</v>
      </c>
      <c r="F38" t="s">
        <v>8781</v>
      </c>
      <c r="G38" t="s">
        <v>9341</v>
      </c>
      <c r="H38" t="s">
        <v>9284</v>
      </c>
      <c r="I38" t="s">
        <v>102</v>
      </c>
      <c r="J38" t="s">
        <v>9322</v>
      </c>
      <c r="K38" t="s">
        <v>9357</v>
      </c>
      <c r="M38" t="s">
        <v>9245</v>
      </c>
      <c r="N38" t="s">
        <v>9246</v>
      </c>
      <c r="O38" t="s">
        <v>9253</v>
      </c>
      <c r="P38" t="s">
        <v>9358</v>
      </c>
      <c r="Q38" t="s">
        <v>9359</v>
      </c>
    </row>
    <row r="39" spans="1:17" x14ac:dyDescent="0.25">
      <c r="A39" t="s">
        <v>2899</v>
      </c>
      <c r="D39" t="s">
        <v>2900</v>
      </c>
      <c r="E39" t="s">
        <v>2898</v>
      </c>
      <c r="F39" t="s">
        <v>8784</v>
      </c>
      <c r="G39" t="s">
        <v>9278</v>
      </c>
      <c r="H39" t="s">
        <v>9360</v>
      </c>
      <c r="I39" t="s">
        <v>2900</v>
      </c>
      <c r="J39" t="s">
        <v>9243</v>
      </c>
      <c r="K39" t="s">
        <v>9361</v>
      </c>
      <c r="M39" t="s">
        <v>9245</v>
      </c>
      <c r="N39" t="s">
        <v>9246</v>
      </c>
      <c r="O39" t="s">
        <v>9247</v>
      </c>
    </row>
    <row r="40" spans="1:17" x14ac:dyDescent="0.25">
      <c r="A40" t="s">
        <v>2911</v>
      </c>
      <c r="D40" t="s">
        <v>2912</v>
      </c>
      <c r="E40" t="s">
        <v>2910</v>
      </c>
      <c r="F40" t="s">
        <v>8787</v>
      </c>
      <c r="G40" t="s">
        <v>9278</v>
      </c>
      <c r="H40" t="s">
        <v>9362</v>
      </c>
      <c r="I40" t="s">
        <v>2912</v>
      </c>
      <c r="J40" t="s">
        <v>9243</v>
      </c>
      <c r="K40" t="s">
        <v>9363</v>
      </c>
      <c r="M40" t="s">
        <v>9245</v>
      </c>
      <c r="N40" t="s">
        <v>9246</v>
      </c>
      <c r="O40" t="s">
        <v>9247</v>
      </c>
    </row>
    <row r="41" spans="1:17" x14ac:dyDescent="0.25">
      <c r="A41" t="s">
        <v>2923</v>
      </c>
      <c r="D41" t="s">
        <v>2924</v>
      </c>
      <c r="E41" t="s">
        <v>2922</v>
      </c>
      <c r="F41" t="s">
        <v>8790</v>
      </c>
      <c r="G41" t="s">
        <v>9278</v>
      </c>
      <c r="H41" t="s">
        <v>9364</v>
      </c>
      <c r="I41" t="s">
        <v>2924</v>
      </c>
      <c r="J41" t="s">
        <v>9243</v>
      </c>
      <c r="K41" t="s">
        <v>9365</v>
      </c>
      <c r="M41" t="s">
        <v>9245</v>
      </c>
      <c r="N41" t="s">
        <v>9246</v>
      </c>
      <c r="O41" t="s">
        <v>9247</v>
      </c>
    </row>
    <row r="42" spans="1:17" x14ac:dyDescent="0.25">
      <c r="A42" t="s">
        <v>2935</v>
      </c>
      <c r="D42" t="s">
        <v>2924</v>
      </c>
      <c r="E42" t="s">
        <v>2934</v>
      </c>
      <c r="F42" t="s">
        <v>8790</v>
      </c>
      <c r="G42" t="s">
        <v>9278</v>
      </c>
      <c r="H42" t="s">
        <v>9366</v>
      </c>
      <c r="I42" t="s">
        <v>2924</v>
      </c>
      <c r="J42" t="s">
        <v>9366</v>
      </c>
      <c r="K42" t="s">
        <v>9367</v>
      </c>
      <c r="M42" t="s">
        <v>9368</v>
      </c>
      <c r="N42">
        <v>622</v>
      </c>
      <c r="O42" t="s">
        <v>9253</v>
      </c>
      <c r="P42" t="s">
        <v>9369</v>
      </c>
      <c r="Q42" t="s">
        <v>9370</v>
      </c>
    </row>
    <row r="43" spans="1:17" x14ac:dyDescent="0.25">
      <c r="A43" t="s">
        <v>1909</v>
      </c>
      <c r="D43" t="s">
        <v>1910</v>
      </c>
      <c r="E43" t="s">
        <v>1908</v>
      </c>
      <c r="F43" t="s">
        <v>8791</v>
      </c>
      <c r="G43" t="s">
        <v>9341</v>
      </c>
      <c r="H43" t="s">
        <v>9257</v>
      </c>
      <c r="I43" t="s">
        <v>1910</v>
      </c>
      <c r="J43" t="s">
        <v>9371</v>
      </c>
      <c r="K43" t="s">
        <v>9372</v>
      </c>
      <c r="L43" t="s">
        <v>9373</v>
      </c>
      <c r="M43" t="s">
        <v>9374</v>
      </c>
      <c r="N43">
        <v>426</v>
      </c>
      <c r="O43" t="s">
        <v>9253</v>
      </c>
      <c r="P43" t="s">
        <v>9375</v>
      </c>
      <c r="Q43" t="s">
        <v>9376</v>
      </c>
    </row>
    <row r="44" spans="1:17" x14ac:dyDescent="0.25">
      <c r="A44" t="s">
        <v>772</v>
      </c>
      <c r="D44" t="s">
        <v>773</v>
      </c>
      <c r="E44" t="s">
        <v>771</v>
      </c>
      <c r="F44" t="s">
        <v>8792</v>
      </c>
      <c r="G44" t="s">
        <v>9241</v>
      </c>
      <c r="H44" t="s">
        <v>9377</v>
      </c>
      <c r="I44" t="s">
        <v>773</v>
      </c>
      <c r="J44" t="s">
        <v>771</v>
      </c>
      <c r="K44" t="s">
        <v>9378</v>
      </c>
      <c r="M44" t="s">
        <v>9379</v>
      </c>
      <c r="N44">
        <v>1399</v>
      </c>
      <c r="O44" t="s">
        <v>9253</v>
      </c>
      <c r="P44" t="s">
        <v>9380</v>
      </c>
      <c r="Q44" t="s">
        <v>9381</v>
      </c>
    </row>
    <row r="45" spans="1:17" x14ac:dyDescent="0.25">
      <c r="A45" t="s">
        <v>1247</v>
      </c>
      <c r="D45" t="s">
        <v>773</v>
      </c>
      <c r="E45" t="s">
        <v>1246</v>
      </c>
      <c r="F45" t="s">
        <v>8792</v>
      </c>
      <c r="G45" t="s">
        <v>9241</v>
      </c>
      <c r="H45" t="s">
        <v>9382</v>
      </c>
      <c r="I45" t="s">
        <v>773</v>
      </c>
      <c r="J45" t="s">
        <v>1246</v>
      </c>
      <c r="K45" t="s">
        <v>9383</v>
      </c>
      <c r="M45" t="s">
        <v>9384</v>
      </c>
      <c r="N45">
        <v>823</v>
      </c>
      <c r="O45" t="s">
        <v>9253</v>
      </c>
      <c r="P45" t="s">
        <v>9385</v>
      </c>
      <c r="Q45" t="s">
        <v>9386</v>
      </c>
    </row>
    <row r="46" spans="1:17" x14ac:dyDescent="0.25">
      <c r="A46" t="s">
        <v>3787</v>
      </c>
      <c r="D46" t="s">
        <v>773</v>
      </c>
      <c r="E46" t="s">
        <v>3786</v>
      </c>
      <c r="F46" t="s">
        <v>8792</v>
      </c>
      <c r="G46" t="s">
        <v>9241</v>
      </c>
      <c r="H46" t="s">
        <v>9366</v>
      </c>
      <c r="I46" t="s">
        <v>773</v>
      </c>
      <c r="J46" t="s">
        <v>9387</v>
      </c>
      <c r="K46" t="s">
        <v>9388</v>
      </c>
      <c r="M46" t="s">
        <v>9389</v>
      </c>
      <c r="N46">
        <v>153</v>
      </c>
      <c r="O46" t="s">
        <v>9253</v>
      </c>
      <c r="P46" t="s">
        <v>9390</v>
      </c>
      <c r="Q46" t="s">
        <v>9391</v>
      </c>
    </row>
    <row r="47" spans="1:17" x14ac:dyDescent="0.25">
      <c r="A47" t="s">
        <v>607</v>
      </c>
      <c r="D47" t="s">
        <v>608</v>
      </c>
      <c r="E47" t="s">
        <v>606</v>
      </c>
      <c r="F47" t="s">
        <v>8793</v>
      </c>
      <c r="G47" t="s">
        <v>9241</v>
      </c>
      <c r="H47" t="s">
        <v>9392</v>
      </c>
      <c r="I47" t="s">
        <v>608</v>
      </c>
      <c r="J47" t="s">
        <v>9393</v>
      </c>
      <c r="K47" t="s">
        <v>9394</v>
      </c>
      <c r="L47" t="s">
        <v>561</v>
      </c>
      <c r="M47" t="s">
        <v>9395</v>
      </c>
      <c r="N47">
        <v>1521</v>
      </c>
      <c r="O47" t="s">
        <v>9253</v>
      </c>
      <c r="P47" t="s">
        <v>9396</v>
      </c>
      <c r="Q47" t="s">
        <v>9397</v>
      </c>
    </row>
    <row r="48" spans="1:17" x14ac:dyDescent="0.25">
      <c r="A48" t="s">
        <v>957</v>
      </c>
      <c r="D48" t="s">
        <v>958</v>
      </c>
      <c r="E48" t="s">
        <v>956</v>
      </c>
      <c r="F48" t="s">
        <v>8796</v>
      </c>
      <c r="G48" t="s">
        <v>9256</v>
      </c>
      <c r="H48" t="s">
        <v>9284</v>
      </c>
      <c r="I48" t="s">
        <v>958</v>
      </c>
      <c r="J48" t="s">
        <v>9398</v>
      </c>
      <c r="K48" t="s">
        <v>9399</v>
      </c>
      <c r="M48" t="s">
        <v>9400</v>
      </c>
      <c r="N48">
        <v>1155</v>
      </c>
      <c r="O48" t="s">
        <v>9253</v>
      </c>
      <c r="P48" t="s">
        <v>9401</v>
      </c>
      <c r="Q48" t="s">
        <v>9402</v>
      </c>
    </row>
    <row r="49" spans="1:17" x14ac:dyDescent="0.25">
      <c r="A49" t="s">
        <v>988</v>
      </c>
      <c r="D49" t="s">
        <v>369</v>
      </c>
      <c r="E49" t="s">
        <v>987</v>
      </c>
      <c r="F49" t="s">
        <v>8797</v>
      </c>
      <c r="G49" t="s">
        <v>9256</v>
      </c>
      <c r="H49" t="s">
        <v>9403</v>
      </c>
      <c r="I49" t="s">
        <v>369</v>
      </c>
      <c r="J49" t="s">
        <v>9280</v>
      </c>
      <c r="K49" t="s">
        <v>9404</v>
      </c>
      <c r="M49" t="s">
        <v>9245</v>
      </c>
      <c r="N49" t="s">
        <v>9246</v>
      </c>
      <c r="O49" t="s">
        <v>9247</v>
      </c>
      <c r="P49" t="s">
        <v>9405</v>
      </c>
      <c r="Q49" t="s">
        <v>9406</v>
      </c>
    </row>
    <row r="50" spans="1:17" x14ac:dyDescent="0.25">
      <c r="A50" t="s">
        <v>368</v>
      </c>
      <c r="D50" t="s">
        <v>369</v>
      </c>
      <c r="E50" t="s">
        <v>367</v>
      </c>
      <c r="F50" t="s">
        <v>8797</v>
      </c>
      <c r="G50" t="s">
        <v>9256</v>
      </c>
      <c r="H50" t="s">
        <v>9407</v>
      </c>
      <c r="I50" t="s">
        <v>369</v>
      </c>
      <c r="J50" t="s">
        <v>9270</v>
      </c>
      <c r="K50" t="s">
        <v>9408</v>
      </c>
      <c r="M50" t="s">
        <v>9245</v>
      </c>
      <c r="N50" t="s">
        <v>9246</v>
      </c>
      <c r="O50" t="s">
        <v>9247</v>
      </c>
      <c r="P50" t="s">
        <v>9405</v>
      </c>
      <c r="Q50" t="s">
        <v>9406</v>
      </c>
    </row>
    <row r="51" spans="1:17" x14ac:dyDescent="0.25">
      <c r="A51" t="s">
        <v>374</v>
      </c>
      <c r="D51" t="s">
        <v>369</v>
      </c>
      <c r="E51" t="s">
        <v>373</v>
      </c>
      <c r="F51" t="s">
        <v>8797</v>
      </c>
      <c r="G51" t="s">
        <v>9256</v>
      </c>
      <c r="H51" t="s">
        <v>9284</v>
      </c>
      <c r="I51" t="s">
        <v>369</v>
      </c>
      <c r="J51" t="s">
        <v>9409</v>
      </c>
      <c r="K51" t="s">
        <v>9410</v>
      </c>
      <c r="M51" t="s">
        <v>9245</v>
      </c>
      <c r="N51" t="s">
        <v>9246</v>
      </c>
      <c r="O51" t="s">
        <v>9253</v>
      </c>
      <c r="P51" t="s">
        <v>9411</v>
      </c>
      <c r="Q51" t="s">
        <v>9412</v>
      </c>
    </row>
    <row r="52" spans="1:17" x14ac:dyDescent="0.25">
      <c r="A52" t="s">
        <v>386</v>
      </c>
      <c r="D52" t="s">
        <v>387</v>
      </c>
      <c r="E52" t="s">
        <v>385</v>
      </c>
      <c r="F52" t="s">
        <v>8802</v>
      </c>
      <c r="G52" t="s">
        <v>9341</v>
      </c>
      <c r="H52" t="s">
        <v>9284</v>
      </c>
      <c r="I52" t="s">
        <v>387</v>
      </c>
      <c r="J52" t="s">
        <v>9322</v>
      </c>
      <c r="K52" t="s">
        <v>9413</v>
      </c>
      <c r="M52" t="s">
        <v>9245</v>
      </c>
      <c r="N52" t="s">
        <v>9246</v>
      </c>
      <c r="O52" t="s">
        <v>9247</v>
      </c>
      <c r="P52" t="s">
        <v>9414</v>
      </c>
      <c r="Q52" t="s">
        <v>9415</v>
      </c>
    </row>
    <row r="53" spans="1:17" x14ac:dyDescent="0.25">
      <c r="A53" t="s">
        <v>125</v>
      </c>
      <c r="D53" t="s">
        <v>126</v>
      </c>
      <c r="E53" t="s">
        <v>124</v>
      </c>
      <c r="F53" t="s">
        <v>8805</v>
      </c>
      <c r="G53" t="s">
        <v>9256</v>
      </c>
      <c r="H53" t="s">
        <v>9284</v>
      </c>
      <c r="I53" t="s">
        <v>126</v>
      </c>
      <c r="J53" t="s">
        <v>9416</v>
      </c>
      <c r="K53" t="s">
        <v>9417</v>
      </c>
      <c r="M53" t="s">
        <v>9245</v>
      </c>
      <c r="N53" t="s">
        <v>9246</v>
      </c>
      <c r="O53" t="s">
        <v>9253</v>
      </c>
      <c r="P53" t="s">
        <v>9418</v>
      </c>
      <c r="Q53" t="s">
        <v>9419</v>
      </c>
    </row>
    <row r="54" spans="1:17" x14ac:dyDescent="0.25">
      <c r="A54" t="s">
        <v>1368</v>
      </c>
      <c r="D54" t="s">
        <v>398</v>
      </c>
      <c r="E54" t="s">
        <v>1367</v>
      </c>
      <c r="F54" t="s">
        <v>8810</v>
      </c>
      <c r="G54" t="s">
        <v>9248</v>
      </c>
      <c r="H54" t="s">
        <v>9420</v>
      </c>
      <c r="I54" t="s">
        <v>398</v>
      </c>
      <c r="J54" t="s">
        <v>9421</v>
      </c>
      <c r="K54" t="s">
        <v>9422</v>
      </c>
      <c r="M54" t="s">
        <v>9423</v>
      </c>
      <c r="N54">
        <v>1429</v>
      </c>
      <c r="O54" t="s">
        <v>9247</v>
      </c>
    </row>
    <row r="55" spans="1:17" x14ac:dyDescent="0.25">
      <c r="A55" t="s">
        <v>397</v>
      </c>
      <c r="D55" t="s">
        <v>398</v>
      </c>
      <c r="E55" t="s">
        <v>396</v>
      </c>
      <c r="F55" t="s">
        <v>8810</v>
      </c>
      <c r="G55" t="s">
        <v>9248</v>
      </c>
      <c r="H55" t="s">
        <v>9284</v>
      </c>
      <c r="I55" t="s">
        <v>398</v>
      </c>
      <c r="J55" t="s">
        <v>9424</v>
      </c>
      <c r="K55" t="s">
        <v>9425</v>
      </c>
      <c r="L55" t="s">
        <v>9426</v>
      </c>
      <c r="M55" t="s">
        <v>9245</v>
      </c>
      <c r="N55" t="s">
        <v>9246</v>
      </c>
      <c r="O55" t="s">
        <v>9253</v>
      </c>
      <c r="P55" t="s">
        <v>9427</v>
      </c>
      <c r="Q55" t="s">
        <v>9428</v>
      </c>
    </row>
    <row r="56" spans="1:17" x14ac:dyDescent="0.25">
      <c r="A56" t="s">
        <v>1379</v>
      </c>
      <c r="D56" t="s">
        <v>398</v>
      </c>
      <c r="E56" t="s">
        <v>1378</v>
      </c>
      <c r="F56" t="s">
        <v>8810</v>
      </c>
      <c r="G56" t="s">
        <v>9248</v>
      </c>
      <c r="H56" t="s">
        <v>9249</v>
      </c>
      <c r="I56" t="s">
        <v>398</v>
      </c>
      <c r="J56" t="s">
        <v>9249</v>
      </c>
      <c r="K56" t="s">
        <v>9429</v>
      </c>
      <c r="M56" t="s">
        <v>9423</v>
      </c>
      <c r="N56">
        <v>1429</v>
      </c>
      <c r="O56" t="s">
        <v>9253</v>
      </c>
      <c r="P56" t="s">
        <v>9430</v>
      </c>
      <c r="Q56" t="s">
        <v>9431</v>
      </c>
    </row>
    <row r="57" spans="1:17" x14ac:dyDescent="0.25">
      <c r="A57" t="s">
        <v>1028</v>
      </c>
      <c r="D57" t="s">
        <v>1011</v>
      </c>
      <c r="E57" t="s">
        <v>1027</v>
      </c>
      <c r="F57" t="s">
        <v>8825</v>
      </c>
      <c r="G57" t="s">
        <v>9256</v>
      </c>
      <c r="H57" t="s">
        <v>9284</v>
      </c>
      <c r="I57" t="s">
        <v>1011</v>
      </c>
      <c r="J57" t="s">
        <v>9416</v>
      </c>
      <c r="K57" t="s">
        <v>9432</v>
      </c>
      <c r="M57" t="s">
        <v>9245</v>
      </c>
      <c r="N57" t="s">
        <v>9246</v>
      </c>
      <c r="O57" t="s">
        <v>9247</v>
      </c>
    </row>
    <row r="58" spans="1:17" x14ac:dyDescent="0.25">
      <c r="A58" t="s">
        <v>1010</v>
      </c>
      <c r="D58" t="s">
        <v>1011</v>
      </c>
      <c r="E58" t="s">
        <v>1009</v>
      </c>
      <c r="F58" t="s">
        <v>8825</v>
      </c>
      <c r="G58" t="s">
        <v>9256</v>
      </c>
      <c r="H58" t="s">
        <v>9433</v>
      </c>
      <c r="I58" t="s">
        <v>1011</v>
      </c>
      <c r="J58" t="s">
        <v>9434</v>
      </c>
      <c r="K58" t="s">
        <v>9435</v>
      </c>
      <c r="M58" t="s">
        <v>9436</v>
      </c>
      <c r="N58">
        <v>1124</v>
      </c>
      <c r="O58" t="s">
        <v>9247</v>
      </c>
    </row>
    <row r="59" spans="1:17" x14ac:dyDescent="0.25">
      <c r="A59" t="s">
        <v>131</v>
      </c>
      <c r="D59" t="s">
        <v>132</v>
      </c>
      <c r="E59" t="s">
        <v>130</v>
      </c>
      <c r="F59" t="s">
        <v>8828</v>
      </c>
      <c r="G59" t="s">
        <v>9248</v>
      </c>
      <c r="H59" t="s">
        <v>9309</v>
      </c>
      <c r="I59" t="s">
        <v>132</v>
      </c>
      <c r="J59" t="s">
        <v>9243</v>
      </c>
      <c r="K59" t="s">
        <v>9437</v>
      </c>
      <c r="M59" t="s">
        <v>9245</v>
      </c>
      <c r="N59" t="s">
        <v>9246</v>
      </c>
      <c r="O59" t="s">
        <v>9247</v>
      </c>
    </row>
    <row r="60" spans="1:17" x14ac:dyDescent="0.25">
      <c r="A60" t="s">
        <v>138</v>
      </c>
      <c r="D60" t="s">
        <v>132</v>
      </c>
      <c r="E60" t="s">
        <v>137</v>
      </c>
      <c r="F60" t="s">
        <v>8828</v>
      </c>
      <c r="G60" t="s">
        <v>9248</v>
      </c>
      <c r="H60" t="s">
        <v>9284</v>
      </c>
      <c r="I60" t="s">
        <v>132</v>
      </c>
      <c r="J60" t="s">
        <v>9322</v>
      </c>
      <c r="K60" t="s">
        <v>9438</v>
      </c>
      <c r="M60" t="s">
        <v>9245</v>
      </c>
      <c r="N60" t="s">
        <v>9246</v>
      </c>
      <c r="O60" t="s">
        <v>9247</v>
      </c>
    </row>
    <row r="61" spans="1:17" x14ac:dyDescent="0.25">
      <c r="A61" t="s">
        <v>1608</v>
      </c>
      <c r="D61" t="s">
        <v>1609</v>
      </c>
      <c r="E61" t="s">
        <v>1607</v>
      </c>
      <c r="F61" t="s">
        <v>8833</v>
      </c>
      <c r="G61" t="s">
        <v>9241</v>
      </c>
      <c r="H61" t="s">
        <v>9439</v>
      </c>
      <c r="I61" t="s">
        <v>1609</v>
      </c>
      <c r="J61" t="s">
        <v>9440</v>
      </c>
      <c r="K61" t="s">
        <v>9441</v>
      </c>
      <c r="M61" t="s">
        <v>9442</v>
      </c>
      <c r="N61">
        <v>314</v>
      </c>
      <c r="O61" t="s">
        <v>9247</v>
      </c>
    </row>
    <row r="62" spans="1:17" x14ac:dyDescent="0.25">
      <c r="A62" t="s">
        <v>401</v>
      </c>
      <c r="D62" t="s">
        <v>402</v>
      </c>
      <c r="E62" t="s">
        <v>400</v>
      </c>
      <c r="F62" t="s">
        <v>8842</v>
      </c>
      <c r="G62" t="s">
        <v>9248</v>
      </c>
      <c r="H62" t="s">
        <v>9284</v>
      </c>
      <c r="I62" t="s">
        <v>402</v>
      </c>
      <c r="J62" t="s">
        <v>9322</v>
      </c>
      <c r="K62" t="s">
        <v>9443</v>
      </c>
      <c r="M62" t="s">
        <v>9245</v>
      </c>
      <c r="N62" t="s">
        <v>9246</v>
      </c>
      <c r="O62" t="s">
        <v>9247</v>
      </c>
    </row>
    <row r="63" spans="1:17" x14ac:dyDescent="0.25">
      <c r="A63" t="s">
        <v>1926</v>
      </c>
      <c r="D63" t="s">
        <v>1927</v>
      </c>
      <c r="E63" t="s">
        <v>1925</v>
      </c>
      <c r="F63" t="s">
        <v>8843</v>
      </c>
      <c r="G63" t="s">
        <v>9341</v>
      </c>
      <c r="H63" t="s">
        <v>9444</v>
      </c>
      <c r="I63" t="s">
        <v>1927</v>
      </c>
      <c r="J63" t="s">
        <v>9371</v>
      </c>
      <c r="K63" t="s">
        <v>9445</v>
      </c>
      <c r="L63" t="s">
        <v>9446</v>
      </c>
      <c r="M63" t="s">
        <v>9447</v>
      </c>
      <c r="N63">
        <v>423</v>
      </c>
      <c r="O63" t="s">
        <v>9253</v>
      </c>
      <c r="P63" t="s">
        <v>9448</v>
      </c>
      <c r="Q63" t="s">
        <v>9449</v>
      </c>
    </row>
    <row r="64" spans="1:17" x14ac:dyDescent="0.25">
      <c r="A64" t="s">
        <v>6085</v>
      </c>
      <c r="D64" t="s">
        <v>3395</v>
      </c>
      <c r="E64" t="s">
        <v>6084</v>
      </c>
      <c r="F64" t="s">
        <v>8844</v>
      </c>
      <c r="G64" t="s">
        <v>9248</v>
      </c>
      <c r="H64" t="s">
        <v>9450</v>
      </c>
      <c r="I64" t="s">
        <v>3395</v>
      </c>
      <c r="J64" t="s">
        <v>9280</v>
      </c>
      <c r="K64" t="s">
        <v>9451</v>
      </c>
      <c r="L64" t="s">
        <v>9452</v>
      </c>
      <c r="M64" t="s">
        <v>9245</v>
      </c>
      <c r="N64" t="s">
        <v>9246</v>
      </c>
      <c r="O64" t="s">
        <v>9247</v>
      </c>
    </row>
    <row r="65" spans="1:17" x14ac:dyDescent="0.25">
      <c r="A65" t="s">
        <v>3394</v>
      </c>
      <c r="D65" t="s">
        <v>3395</v>
      </c>
      <c r="E65" t="s">
        <v>3393</v>
      </c>
      <c r="F65" t="s">
        <v>8844</v>
      </c>
      <c r="G65" t="s">
        <v>9248</v>
      </c>
      <c r="H65" t="s">
        <v>9249</v>
      </c>
      <c r="I65" t="s">
        <v>3395</v>
      </c>
      <c r="J65" t="s">
        <v>9249</v>
      </c>
      <c r="K65" t="s">
        <v>9453</v>
      </c>
      <c r="L65" t="s">
        <v>6085</v>
      </c>
      <c r="M65" t="s">
        <v>9245</v>
      </c>
      <c r="N65" t="s">
        <v>9246</v>
      </c>
      <c r="O65" t="s">
        <v>9253</v>
      </c>
      <c r="P65" t="s">
        <v>9454</v>
      </c>
      <c r="Q65" t="s">
        <v>9455</v>
      </c>
    </row>
    <row r="66" spans="1:17" x14ac:dyDescent="0.25">
      <c r="A66" t="s">
        <v>4503</v>
      </c>
      <c r="D66" t="s">
        <v>3395</v>
      </c>
      <c r="E66" t="s">
        <v>4502</v>
      </c>
      <c r="F66" t="s">
        <v>8844</v>
      </c>
      <c r="G66" t="s">
        <v>9248</v>
      </c>
      <c r="H66" t="s">
        <v>9456</v>
      </c>
      <c r="I66" t="s">
        <v>3395</v>
      </c>
      <c r="J66" t="s">
        <v>9457</v>
      </c>
      <c r="K66" t="s">
        <v>9458</v>
      </c>
      <c r="L66" t="s">
        <v>6085</v>
      </c>
      <c r="M66" t="s">
        <v>9459</v>
      </c>
      <c r="N66">
        <v>83</v>
      </c>
      <c r="O66" t="s">
        <v>9253</v>
      </c>
    </row>
    <row r="67" spans="1:17" x14ac:dyDescent="0.25">
      <c r="A67" t="s">
        <v>6036</v>
      </c>
      <c r="D67" t="s">
        <v>3395</v>
      </c>
      <c r="E67" t="s">
        <v>6035</v>
      </c>
      <c r="F67" t="s">
        <v>8844</v>
      </c>
      <c r="G67" t="s">
        <v>9248</v>
      </c>
      <c r="H67" t="s">
        <v>9456</v>
      </c>
      <c r="I67" t="s">
        <v>3395</v>
      </c>
      <c r="J67" t="s">
        <v>9460</v>
      </c>
      <c r="K67" t="s">
        <v>9461</v>
      </c>
      <c r="L67" t="s">
        <v>9462</v>
      </c>
      <c r="M67" t="s">
        <v>9463</v>
      </c>
      <c r="N67">
        <v>30</v>
      </c>
      <c r="O67" t="s">
        <v>9253</v>
      </c>
      <c r="P67" t="s">
        <v>9464</v>
      </c>
      <c r="Q67" t="s">
        <v>9465</v>
      </c>
    </row>
    <row r="68" spans="1:17" x14ac:dyDescent="0.25">
      <c r="A68" t="s">
        <v>2946</v>
      </c>
      <c r="D68" t="s">
        <v>2947</v>
      </c>
      <c r="E68" t="s">
        <v>2945</v>
      </c>
      <c r="F68" t="s">
        <v>8847</v>
      </c>
      <c r="G68" t="s">
        <v>9278</v>
      </c>
      <c r="H68" t="s">
        <v>9466</v>
      </c>
      <c r="I68" t="s">
        <v>2947</v>
      </c>
      <c r="J68" t="s">
        <v>1246</v>
      </c>
      <c r="K68" t="s">
        <v>9467</v>
      </c>
      <c r="M68" t="s">
        <v>9468</v>
      </c>
      <c r="N68">
        <v>1276</v>
      </c>
      <c r="O68" t="s">
        <v>9247</v>
      </c>
    </row>
    <row r="69" spans="1:17" x14ac:dyDescent="0.25">
      <c r="A69" t="s">
        <v>2958</v>
      </c>
      <c r="D69" t="s">
        <v>2947</v>
      </c>
      <c r="E69" t="s">
        <v>2957</v>
      </c>
      <c r="F69" t="s">
        <v>8847</v>
      </c>
      <c r="G69" t="s">
        <v>9278</v>
      </c>
      <c r="H69" t="s">
        <v>9466</v>
      </c>
      <c r="I69" t="s">
        <v>2947</v>
      </c>
      <c r="J69" t="s">
        <v>9469</v>
      </c>
      <c r="K69" t="s">
        <v>9470</v>
      </c>
      <c r="M69" t="s">
        <v>9468</v>
      </c>
      <c r="N69">
        <v>1276</v>
      </c>
      <c r="O69" t="s">
        <v>9247</v>
      </c>
    </row>
    <row r="70" spans="1:17" x14ac:dyDescent="0.25">
      <c r="A70" t="s">
        <v>2969</v>
      </c>
      <c r="D70" t="s">
        <v>2947</v>
      </c>
      <c r="E70" t="s">
        <v>2968</v>
      </c>
      <c r="F70" t="s">
        <v>8847</v>
      </c>
      <c r="G70" t="s">
        <v>9278</v>
      </c>
      <c r="H70" t="s">
        <v>9284</v>
      </c>
      <c r="I70" t="s">
        <v>2947</v>
      </c>
      <c r="J70" t="s">
        <v>9322</v>
      </c>
      <c r="K70" t="s">
        <v>9471</v>
      </c>
      <c r="L70" t="s">
        <v>9472</v>
      </c>
      <c r="M70" t="s">
        <v>9468</v>
      </c>
      <c r="N70">
        <v>1276</v>
      </c>
      <c r="O70" t="s">
        <v>9247</v>
      </c>
    </row>
    <row r="71" spans="1:17" x14ac:dyDescent="0.25">
      <c r="A71" t="s">
        <v>11</v>
      </c>
      <c r="D71" t="s">
        <v>12</v>
      </c>
      <c r="E71" t="s">
        <v>10</v>
      </c>
      <c r="F71" t="s">
        <v>8852</v>
      </c>
      <c r="G71" t="s">
        <v>9248</v>
      </c>
      <c r="H71" t="s">
        <v>9270</v>
      </c>
      <c r="I71" t="s">
        <v>12</v>
      </c>
      <c r="J71" t="s">
        <v>9243</v>
      </c>
      <c r="K71" t="s">
        <v>9473</v>
      </c>
      <c r="M71" t="s">
        <v>9245</v>
      </c>
      <c r="N71" t="s">
        <v>9246</v>
      </c>
      <c r="O71" t="s">
        <v>9247</v>
      </c>
    </row>
    <row r="72" spans="1:17" x14ac:dyDescent="0.25">
      <c r="A72" t="s">
        <v>967</v>
      </c>
      <c r="D72" t="s">
        <v>311</v>
      </c>
      <c r="E72" t="s">
        <v>966</v>
      </c>
      <c r="F72" t="s">
        <v>8855</v>
      </c>
      <c r="G72" t="s">
        <v>9241</v>
      </c>
      <c r="H72" t="s">
        <v>9474</v>
      </c>
      <c r="I72" t="s">
        <v>311</v>
      </c>
      <c r="J72" t="s">
        <v>9280</v>
      </c>
      <c r="K72" t="s">
        <v>9475</v>
      </c>
      <c r="M72" t="s">
        <v>9245</v>
      </c>
      <c r="N72" t="s">
        <v>9246</v>
      </c>
      <c r="O72" t="s">
        <v>9247</v>
      </c>
    </row>
    <row r="73" spans="1:17" x14ac:dyDescent="0.25">
      <c r="A73" t="s">
        <v>310</v>
      </c>
      <c r="D73" t="s">
        <v>311</v>
      </c>
      <c r="E73" t="s">
        <v>309</v>
      </c>
      <c r="F73" t="s">
        <v>8855</v>
      </c>
      <c r="G73" t="s">
        <v>9241</v>
      </c>
      <c r="H73" t="s">
        <v>9270</v>
      </c>
      <c r="I73" t="s">
        <v>311</v>
      </c>
      <c r="J73" t="s">
        <v>9476</v>
      </c>
      <c r="K73" t="s">
        <v>9477</v>
      </c>
      <c r="M73" t="s">
        <v>9245</v>
      </c>
      <c r="N73" t="s">
        <v>9246</v>
      </c>
      <c r="O73" t="s">
        <v>9253</v>
      </c>
      <c r="P73" t="s">
        <v>9478</v>
      </c>
      <c r="Q73" t="s">
        <v>9479</v>
      </c>
    </row>
    <row r="74" spans="1:17" x14ac:dyDescent="0.25">
      <c r="A74" t="s">
        <v>318</v>
      </c>
      <c r="D74" t="s">
        <v>311</v>
      </c>
      <c r="E74" t="s">
        <v>317</v>
      </c>
      <c r="F74" t="s">
        <v>8855</v>
      </c>
      <c r="G74" t="s">
        <v>9241</v>
      </c>
      <c r="H74" t="s">
        <v>9270</v>
      </c>
      <c r="I74" t="s">
        <v>311</v>
      </c>
      <c r="J74" t="s">
        <v>9480</v>
      </c>
      <c r="K74" t="s">
        <v>9481</v>
      </c>
      <c r="M74" t="s">
        <v>9245</v>
      </c>
      <c r="N74" t="s">
        <v>9246</v>
      </c>
      <c r="O74" t="s">
        <v>9253</v>
      </c>
      <c r="P74" t="s">
        <v>9482</v>
      </c>
      <c r="Q74" t="s">
        <v>9483</v>
      </c>
    </row>
    <row r="75" spans="1:17" x14ac:dyDescent="0.25">
      <c r="A75" t="s">
        <v>1326</v>
      </c>
      <c r="D75" t="s">
        <v>311</v>
      </c>
      <c r="E75" t="s">
        <v>1325</v>
      </c>
      <c r="F75" t="s">
        <v>8855</v>
      </c>
      <c r="G75" t="s">
        <v>9241</v>
      </c>
      <c r="H75" t="s">
        <v>9484</v>
      </c>
      <c r="I75" t="s">
        <v>311</v>
      </c>
      <c r="J75" t="s">
        <v>9485</v>
      </c>
      <c r="K75" t="s">
        <v>9486</v>
      </c>
      <c r="M75" t="s">
        <v>9487</v>
      </c>
      <c r="N75">
        <v>682</v>
      </c>
      <c r="O75" t="s">
        <v>9253</v>
      </c>
      <c r="P75" t="s">
        <v>9488</v>
      </c>
      <c r="Q75" t="s">
        <v>9489</v>
      </c>
    </row>
    <row r="76" spans="1:17" x14ac:dyDescent="0.25">
      <c r="A76" t="s">
        <v>6220</v>
      </c>
      <c r="D76" t="s">
        <v>6221</v>
      </c>
      <c r="E76" t="s">
        <v>6219</v>
      </c>
      <c r="F76" t="s">
        <v>8858</v>
      </c>
      <c r="G76" t="s">
        <v>9241</v>
      </c>
      <c r="H76" t="s">
        <v>9490</v>
      </c>
      <c r="I76" t="s">
        <v>6221</v>
      </c>
      <c r="J76" t="s">
        <v>6219</v>
      </c>
      <c r="K76" t="s">
        <v>9491</v>
      </c>
      <c r="M76" t="s">
        <v>9492</v>
      </c>
      <c r="N76">
        <v>27</v>
      </c>
      <c r="O76" t="s">
        <v>9247</v>
      </c>
    </row>
    <row r="77" spans="1:17" x14ac:dyDescent="0.25">
      <c r="A77" t="s">
        <v>6152</v>
      </c>
      <c r="D77" t="s">
        <v>597</v>
      </c>
      <c r="E77" t="s">
        <v>6151</v>
      </c>
      <c r="F77" t="s">
        <v>8859</v>
      </c>
      <c r="G77" t="s">
        <v>9248</v>
      </c>
      <c r="H77" t="s">
        <v>9493</v>
      </c>
      <c r="I77" t="s">
        <v>597</v>
      </c>
      <c r="J77" t="s">
        <v>9494</v>
      </c>
      <c r="K77" t="s">
        <v>9495</v>
      </c>
      <c r="L77" t="s">
        <v>9496</v>
      </c>
      <c r="M77" t="s">
        <v>9319</v>
      </c>
      <c r="N77">
        <v>1490</v>
      </c>
      <c r="P77" t="s">
        <v>9497</v>
      </c>
      <c r="Q77" t="s">
        <v>9498</v>
      </c>
    </row>
    <row r="78" spans="1:17" x14ac:dyDescent="0.25">
      <c r="A78" t="s">
        <v>596</v>
      </c>
      <c r="D78" t="s">
        <v>597</v>
      </c>
      <c r="E78" t="s">
        <v>595</v>
      </c>
      <c r="F78" t="s">
        <v>8859</v>
      </c>
      <c r="G78" t="s">
        <v>9248</v>
      </c>
      <c r="H78" t="s">
        <v>9257</v>
      </c>
      <c r="I78" t="s">
        <v>597</v>
      </c>
      <c r="J78" t="s">
        <v>9499</v>
      </c>
      <c r="K78" t="s">
        <v>9500</v>
      </c>
      <c r="M78" t="s">
        <v>9395</v>
      </c>
      <c r="N78">
        <v>1521</v>
      </c>
      <c r="O78" t="s">
        <v>9253</v>
      </c>
      <c r="P78" t="s">
        <v>9501</v>
      </c>
      <c r="Q78" t="s">
        <v>9502</v>
      </c>
    </row>
    <row r="79" spans="1:17" x14ac:dyDescent="0.25">
      <c r="A79" t="s">
        <v>4666</v>
      </c>
      <c r="D79" t="s">
        <v>597</v>
      </c>
      <c r="E79" t="s">
        <v>4665</v>
      </c>
      <c r="F79" t="s">
        <v>8859</v>
      </c>
      <c r="G79" t="s">
        <v>9248</v>
      </c>
      <c r="H79" t="s">
        <v>9289</v>
      </c>
      <c r="I79" t="s">
        <v>597</v>
      </c>
      <c r="J79" t="s">
        <v>9503</v>
      </c>
      <c r="K79" t="s">
        <v>9504</v>
      </c>
      <c r="L79" t="s">
        <v>6152</v>
      </c>
      <c r="M79" t="s">
        <v>9505</v>
      </c>
      <c r="N79">
        <v>66</v>
      </c>
      <c r="O79" t="s">
        <v>9253</v>
      </c>
      <c r="P79" t="s">
        <v>9506</v>
      </c>
      <c r="Q79" t="s">
        <v>9507</v>
      </c>
    </row>
    <row r="80" spans="1:17" x14ac:dyDescent="0.25">
      <c r="A80" t="s">
        <v>6163</v>
      </c>
      <c r="D80" t="s">
        <v>597</v>
      </c>
      <c r="E80" t="s">
        <v>6162</v>
      </c>
      <c r="F80" t="s">
        <v>8859</v>
      </c>
      <c r="G80" t="s">
        <v>9248</v>
      </c>
      <c r="H80" t="s">
        <v>9456</v>
      </c>
      <c r="I80" t="s">
        <v>597</v>
      </c>
      <c r="J80" t="s">
        <v>9508</v>
      </c>
      <c r="K80" t="s">
        <v>9509</v>
      </c>
      <c r="L80" t="s">
        <v>9510</v>
      </c>
      <c r="M80" t="s">
        <v>9463</v>
      </c>
      <c r="N80">
        <v>30</v>
      </c>
      <c r="O80" t="s">
        <v>9253</v>
      </c>
      <c r="P80" t="s">
        <v>9511</v>
      </c>
      <c r="Q80" t="s">
        <v>9512</v>
      </c>
    </row>
    <row r="81" spans="1:17" x14ac:dyDescent="0.25">
      <c r="A81" t="s">
        <v>327</v>
      </c>
      <c r="D81" t="s">
        <v>328</v>
      </c>
      <c r="E81" t="s">
        <v>326</v>
      </c>
      <c r="F81" t="s">
        <v>8860</v>
      </c>
      <c r="G81" t="s">
        <v>9248</v>
      </c>
      <c r="H81" t="s">
        <v>9284</v>
      </c>
      <c r="I81" t="s">
        <v>328</v>
      </c>
      <c r="J81" t="s">
        <v>9513</v>
      </c>
      <c r="K81" t="s">
        <v>9514</v>
      </c>
      <c r="M81" t="s">
        <v>9245</v>
      </c>
      <c r="N81" t="s">
        <v>9246</v>
      </c>
      <c r="O81" t="s">
        <v>9253</v>
      </c>
      <c r="P81" t="s">
        <v>9515</v>
      </c>
      <c r="Q81" t="s">
        <v>9516</v>
      </c>
    </row>
    <row r="82" spans="1:17" x14ac:dyDescent="0.25">
      <c r="A82" t="s">
        <v>1107</v>
      </c>
      <c r="D82" t="s">
        <v>328</v>
      </c>
      <c r="E82" t="s">
        <v>1106</v>
      </c>
      <c r="F82" t="s">
        <v>8860</v>
      </c>
      <c r="G82" t="s">
        <v>9248</v>
      </c>
      <c r="H82" t="s">
        <v>9517</v>
      </c>
      <c r="I82" t="s">
        <v>328</v>
      </c>
      <c r="J82" t="s">
        <v>9518</v>
      </c>
      <c r="K82" t="s">
        <v>9519</v>
      </c>
      <c r="M82" t="s">
        <v>9245</v>
      </c>
      <c r="N82" t="s">
        <v>9246</v>
      </c>
      <c r="O82" t="s">
        <v>9247</v>
      </c>
    </row>
    <row r="83" spans="1:17" x14ac:dyDescent="0.25">
      <c r="A83" t="s">
        <v>6025</v>
      </c>
      <c r="D83" t="s">
        <v>6017</v>
      </c>
      <c r="E83" t="s">
        <v>6024</v>
      </c>
      <c r="F83" t="s">
        <v>8863</v>
      </c>
      <c r="G83" t="s">
        <v>9248</v>
      </c>
      <c r="H83" t="s">
        <v>9520</v>
      </c>
      <c r="I83" t="s">
        <v>6017</v>
      </c>
      <c r="J83" t="s">
        <v>9521</v>
      </c>
      <c r="K83" t="s">
        <v>9522</v>
      </c>
      <c r="L83" t="s">
        <v>6016</v>
      </c>
      <c r="M83" t="s">
        <v>9245</v>
      </c>
      <c r="N83" t="s">
        <v>9246</v>
      </c>
      <c r="O83" t="s">
        <v>9247</v>
      </c>
    </row>
    <row r="84" spans="1:17" x14ac:dyDescent="0.25">
      <c r="A84" t="s">
        <v>6016</v>
      </c>
      <c r="D84" t="s">
        <v>6017</v>
      </c>
      <c r="E84" t="s">
        <v>6015</v>
      </c>
      <c r="F84" t="s">
        <v>8863</v>
      </c>
      <c r="G84" t="s">
        <v>9248</v>
      </c>
      <c r="H84" t="s">
        <v>9456</v>
      </c>
      <c r="I84" t="s">
        <v>6017</v>
      </c>
      <c r="J84" t="s">
        <v>9508</v>
      </c>
      <c r="K84" t="s">
        <v>9523</v>
      </c>
      <c r="L84" t="s">
        <v>9524</v>
      </c>
      <c r="M84" t="s">
        <v>9463</v>
      </c>
      <c r="N84">
        <v>30</v>
      </c>
      <c r="O84" t="s">
        <v>9253</v>
      </c>
      <c r="P84" t="s">
        <v>9525</v>
      </c>
      <c r="Q84" t="s">
        <v>9526</v>
      </c>
    </row>
    <row r="85" spans="1:17" x14ac:dyDescent="0.25">
      <c r="A85" t="s">
        <v>1278</v>
      </c>
      <c r="D85" t="s">
        <v>1279</v>
      </c>
      <c r="E85" t="s">
        <v>1277</v>
      </c>
      <c r="F85" t="s">
        <v>8864</v>
      </c>
      <c r="G85" t="s">
        <v>9241</v>
      </c>
      <c r="H85" t="s">
        <v>9284</v>
      </c>
      <c r="I85" t="s">
        <v>1279</v>
      </c>
      <c r="J85" t="s">
        <v>9527</v>
      </c>
      <c r="K85" t="s">
        <v>9528</v>
      </c>
      <c r="L85" t="s">
        <v>310</v>
      </c>
      <c r="M85" t="s">
        <v>9529</v>
      </c>
      <c r="N85">
        <v>765</v>
      </c>
      <c r="O85" t="s">
        <v>9247</v>
      </c>
    </row>
    <row r="86" spans="1:17" x14ac:dyDescent="0.25">
      <c r="A86" t="s">
        <v>929</v>
      </c>
      <c r="D86" t="s">
        <v>930</v>
      </c>
      <c r="E86" t="s">
        <v>928</v>
      </c>
      <c r="F86" t="s">
        <v>8865</v>
      </c>
      <c r="G86" t="s">
        <v>9248</v>
      </c>
      <c r="H86" t="s">
        <v>9249</v>
      </c>
      <c r="I86" t="s">
        <v>930</v>
      </c>
      <c r="J86" t="s">
        <v>9530</v>
      </c>
      <c r="K86" t="s">
        <v>9531</v>
      </c>
      <c r="M86" t="s">
        <v>9532</v>
      </c>
      <c r="N86">
        <v>1215</v>
      </c>
      <c r="O86" t="s">
        <v>9247</v>
      </c>
    </row>
    <row r="87" spans="1:17" x14ac:dyDescent="0.25">
      <c r="A87" t="s">
        <v>184</v>
      </c>
      <c r="D87" t="s">
        <v>185</v>
      </c>
      <c r="E87" t="s">
        <v>183</v>
      </c>
      <c r="F87" t="s">
        <v>8866</v>
      </c>
      <c r="G87" t="s">
        <v>9248</v>
      </c>
      <c r="H87" t="s">
        <v>9257</v>
      </c>
      <c r="I87" t="s">
        <v>185</v>
      </c>
      <c r="J87" t="s">
        <v>9280</v>
      </c>
      <c r="K87" t="s">
        <v>9533</v>
      </c>
      <c r="M87" t="s">
        <v>9245</v>
      </c>
      <c r="N87" t="s">
        <v>9246</v>
      </c>
      <c r="O87" t="s">
        <v>9247</v>
      </c>
    </row>
    <row r="88" spans="1:17" x14ac:dyDescent="0.25">
      <c r="A88" t="s">
        <v>193</v>
      </c>
      <c r="D88" t="s">
        <v>185</v>
      </c>
      <c r="E88" t="s">
        <v>192</v>
      </c>
      <c r="F88" t="s">
        <v>8866</v>
      </c>
      <c r="G88" t="s">
        <v>9248</v>
      </c>
      <c r="H88" t="s">
        <v>9270</v>
      </c>
      <c r="I88" t="s">
        <v>185</v>
      </c>
      <c r="J88" t="s">
        <v>9297</v>
      </c>
      <c r="K88" t="s">
        <v>9534</v>
      </c>
      <c r="M88" t="s">
        <v>9245</v>
      </c>
      <c r="N88" t="s">
        <v>9246</v>
      </c>
      <c r="O88" t="s">
        <v>9253</v>
      </c>
      <c r="P88" t="s">
        <v>9535</v>
      </c>
      <c r="Q88" t="s">
        <v>9536</v>
      </c>
    </row>
    <row r="89" spans="1:17" x14ac:dyDescent="0.25">
      <c r="A89" t="s">
        <v>199</v>
      </c>
      <c r="D89" t="s">
        <v>185</v>
      </c>
      <c r="E89" t="s">
        <v>198</v>
      </c>
      <c r="F89" t="s">
        <v>8866</v>
      </c>
      <c r="G89" t="s">
        <v>9248</v>
      </c>
      <c r="H89" t="s">
        <v>9270</v>
      </c>
      <c r="I89" t="s">
        <v>185</v>
      </c>
      <c r="J89" t="s">
        <v>9537</v>
      </c>
      <c r="K89" t="s">
        <v>9538</v>
      </c>
      <c r="M89" t="s">
        <v>9245</v>
      </c>
      <c r="N89" t="s">
        <v>9246</v>
      </c>
      <c r="O89" t="s">
        <v>9253</v>
      </c>
      <c r="P89" t="s">
        <v>9539</v>
      </c>
      <c r="Q89" t="s">
        <v>9540</v>
      </c>
    </row>
    <row r="90" spans="1:17" x14ac:dyDescent="0.25">
      <c r="A90" t="s">
        <v>877</v>
      </c>
      <c r="D90" t="s">
        <v>185</v>
      </c>
      <c r="E90" t="s">
        <v>876</v>
      </c>
      <c r="F90" t="s">
        <v>8866</v>
      </c>
      <c r="G90" t="s">
        <v>9248</v>
      </c>
      <c r="H90" t="s">
        <v>9284</v>
      </c>
      <c r="I90" t="s">
        <v>185</v>
      </c>
      <c r="J90" t="s">
        <v>876</v>
      </c>
      <c r="K90" t="s">
        <v>9541</v>
      </c>
      <c r="M90" t="s">
        <v>9312</v>
      </c>
      <c r="N90">
        <v>1246</v>
      </c>
      <c r="O90" t="s">
        <v>9253</v>
      </c>
      <c r="P90" t="s">
        <v>9542</v>
      </c>
      <c r="Q90" t="s">
        <v>9543</v>
      </c>
    </row>
    <row r="91" spans="1:17" x14ac:dyDescent="0.25">
      <c r="A91" t="s">
        <v>759</v>
      </c>
      <c r="D91" t="s">
        <v>734</v>
      </c>
      <c r="E91" t="s">
        <v>758</v>
      </c>
      <c r="F91" t="s">
        <v>8867</v>
      </c>
      <c r="G91" t="s">
        <v>9248</v>
      </c>
      <c r="H91" t="s">
        <v>9269</v>
      </c>
      <c r="I91" t="s">
        <v>734</v>
      </c>
      <c r="J91" t="s">
        <v>9243</v>
      </c>
      <c r="K91" t="s">
        <v>9544</v>
      </c>
      <c r="L91" t="s">
        <v>9545</v>
      </c>
      <c r="M91" t="s">
        <v>9245</v>
      </c>
      <c r="N91" t="s">
        <v>9246</v>
      </c>
      <c r="O91" t="s">
        <v>9247</v>
      </c>
    </row>
    <row r="92" spans="1:17" x14ac:dyDescent="0.25">
      <c r="A92" t="s">
        <v>749</v>
      </c>
      <c r="D92" t="s">
        <v>734</v>
      </c>
      <c r="E92" t="s">
        <v>748</v>
      </c>
      <c r="F92" t="s">
        <v>8867</v>
      </c>
      <c r="G92" t="s">
        <v>9248</v>
      </c>
      <c r="H92" t="s">
        <v>9546</v>
      </c>
      <c r="I92" t="s">
        <v>734</v>
      </c>
      <c r="J92" t="s">
        <v>9547</v>
      </c>
      <c r="K92" t="s">
        <v>9548</v>
      </c>
      <c r="M92" t="s">
        <v>9245</v>
      </c>
      <c r="N92" t="s">
        <v>9246</v>
      </c>
      <c r="O92" t="s">
        <v>9253</v>
      </c>
      <c r="P92" t="s">
        <v>9549</v>
      </c>
      <c r="Q92" t="s">
        <v>9550</v>
      </c>
    </row>
    <row r="93" spans="1:17" x14ac:dyDescent="0.25">
      <c r="A93" t="s">
        <v>733</v>
      </c>
      <c r="D93" t="s">
        <v>734</v>
      </c>
      <c r="E93" t="s">
        <v>732</v>
      </c>
      <c r="F93" t="s">
        <v>8867</v>
      </c>
      <c r="G93" t="s">
        <v>9248</v>
      </c>
      <c r="H93" t="s">
        <v>9257</v>
      </c>
      <c r="I93" t="s">
        <v>734</v>
      </c>
      <c r="J93" t="s">
        <v>9551</v>
      </c>
      <c r="K93" t="s">
        <v>9552</v>
      </c>
      <c r="L93" t="s">
        <v>877</v>
      </c>
      <c r="M93" t="s">
        <v>9245</v>
      </c>
      <c r="N93" t="s">
        <v>9246</v>
      </c>
      <c r="O93" t="s">
        <v>9253</v>
      </c>
      <c r="P93" t="s">
        <v>9553</v>
      </c>
      <c r="Q93" t="s">
        <v>9554</v>
      </c>
    </row>
    <row r="94" spans="1:17" x14ac:dyDescent="0.25">
      <c r="A94" t="s">
        <v>887</v>
      </c>
      <c r="D94" t="s">
        <v>734</v>
      </c>
      <c r="E94" t="s">
        <v>886</v>
      </c>
      <c r="F94" t="s">
        <v>8867</v>
      </c>
      <c r="G94" t="s">
        <v>9248</v>
      </c>
      <c r="H94" t="s">
        <v>9466</v>
      </c>
      <c r="I94" t="s">
        <v>734</v>
      </c>
      <c r="J94" t="s">
        <v>886</v>
      </c>
      <c r="K94" t="s">
        <v>9555</v>
      </c>
      <c r="L94" t="s">
        <v>877</v>
      </c>
      <c r="M94" t="s">
        <v>9312</v>
      </c>
      <c r="N94">
        <v>1246</v>
      </c>
      <c r="O94" t="s">
        <v>9253</v>
      </c>
      <c r="P94" t="s">
        <v>9556</v>
      </c>
      <c r="Q94" t="s">
        <v>9557</v>
      </c>
    </row>
    <row r="95" spans="1:17" x14ac:dyDescent="0.25">
      <c r="A95" t="s">
        <v>910</v>
      </c>
      <c r="D95" t="s">
        <v>734</v>
      </c>
      <c r="E95" t="s">
        <v>909</v>
      </c>
      <c r="F95" t="s">
        <v>8867</v>
      </c>
      <c r="G95" t="s">
        <v>9248</v>
      </c>
      <c r="H95" t="s">
        <v>9284</v>
      </c>
      <c r="I95" t="s">
        <v>734</v>
      </c>
      <c r="J95" t="s">
        <v>9558</v>
      </c>
      <c r="K95" t="s">
        <v>9559</v>
      </c>
      <c r="L95" t="s">
        <v>227</v>
      </c>
      <c r="M95" t="s">
        <v>9532</v>
      </c>
      <c r="N95">
        <v>1215</v>
      </c>
      <c r="O95" t="s">
        <v>9253</v>
      </c>
      <c r="P95" t="s">
        <v>9560</v>
      </c>
      <c r="Q95" t="s">
        <v>9561</v>
      </c>
    </row>
    <row r="96" spans="1:17" x14ac:dyDescent="0.25">
      <c r="A96" t="s">
        <v>3025</v>
      </c>
      <c r="D96" t="s">
        <v>3026</v>
      </c>
      <c r="E96" t="s">
        <v>3024</v>
      </c>
      <c r="F96" t="s">
        <v>8868</v>
      </c>
      <c r="G96" t="s">
        <v>9278</v>
      </c>
      <c r="H96" t="s">
        <v>9392</v>
      </c>
      <c r="I96" t="s">
        <v>3026</v>
      </c>
      <c r="J96" t="s">
        <v>9434</v>
      </c>
      <c r="K96" t="s">
        <v>9562</v>
      </c>
      <c r="M96" t="s">
        <v>9245</v>
      </c>
      <c r="N96" t="s">
        <v>9246</v>
      </c>
      <c r="O96" t="s">
        <v>9247</v>
      </c>
    </row>
    <row r="97" spans="1:17" x14ac:dyDescent="0.25">
      <c r="A97" t="s">
        <v>145</v>
      </c>
      <c r="D97" t="s">
        <v>146</v>
      </c>
      <c r="E97" t="s">
        <v>144</v>
      </c>
      <c r="F97" t="s">
        <v>8881</v>
      </c>
      <c r="G97" t="s">
        <v>9241</v>
      </c>
      <c r="H97" t="s">
        <v>9444</v>
      </c>
      <c r="I97" t="s">
        <v>146</v>
      </c>
      <c r="J97" t="s">
        <v>9243</v>
      </c>
      <c r="K97" t="s">
        <v>9563</v>
      </c>
      <c r="M97" t="s">
        <v>9245</v>
      </c>
      <c r="N97" t="s">
        <v>9246</v>
      </c>
      <c r="O97" t="s">
        <v>9247</v>
      </c>
    </row>
    <row r="98" spans="1:17" x14ac:dyDescent="0.25">
      <c r="A98" t="s">
        <v>561</v>
      </c>
      <c r="D98" t="s">
        <v>146</v>
      </c>
      <c r="E98" t="s">
        <v>560</v>
      </c>
      <c r="F98" t="s">
        <v>8881</v>
      </c>
      <c r="G98" t="s">
        <v>9241</v>
      </c>
      <c r="H98" t="s">
        <v>9270</v>
      </c>
      <c r="I98" t="s">
        <v>146</v>
      </c>
      <c r="J98" t="s">
        <v>9564</v>
      </c>
      <c r="K98" t="s">
        <v>9565</v>
      </c>
      <c r="M98" t="s">
        <v>9566</v>
      </c>
      <c r="N98">
        <v>1549</v>
      </c>
      <c r="O98" t="s">
        <v>9253</v>
      </c>
      <c r="P98" t="s">
        <v>9567</v>
      </c>
      <c r="Q98" t="s">
        <v>9568</v>
      </c>
    </row>
    <row r="99" spans="1:17" x14ac:dyDescent="0.25">
      <c r="A99" t="s">
        <v>1873</v>
      </c>
      <c r="D99" t="s">
        <v>146</v>
      </c>
      <c r="E99" t="s">
        <v>1872</v>
      </c>
      <c r="F99" t="s">
        <v>8881</v>
      </c>
      <c r="G99" t="s">
        <v>9241</v>
      </c>
      <c r="H99" t="s">
        <v>9490</v>
      </c>
      <c r="I99" t="s">
        <v>146</v>
      </c>
      <c r="J99" t="s">
        <v>9569</v>
      </c>
      <c r="K99" t="s">
        <v>9570</v>
      </c>
      <c r="L99" t="s">
        <v>145</v>
      </c>
      <c r="M99" t="s">
        <v>9571</v>
      </c>
      <c r="N99">
        <v>276</v>
      </c>
      <c r="O99" t="s">
        <v>9253</v>
      </c>
      <c r="P99" t="s">
        <v>9572</v>
      </c>
      <c r="Q99" t="s">
        <v>9573</v>
      </c>
    </row>
    <row r="100" spans="1:17" x14ac:dyDescent="0.25">
      <c r="A100" t="s">
        <v>3037</v>
      </c>
      <c r="D100" t="s">
        <v>3038</v>
      </c>
      <c r="E100" t="s">
        <v>3036</v>
      </c>
      <c r="F100" t="s">
        <v>8882</v>
      </c>
      <c r="G100" t="s">
        <v>9278</v>
      </c>
      <c r="H100" t="s">
        <v>9284</v>
      </c>
      <c r="I100" t="s">
        <v>3038</v>
      </c>
      <c r="J100" t="s">
        <v>9285</v>
      </c>
      <c r="K100" t="s">
        <v>9574</v>
      </c>
      <c r="L100" t="s">
        <v>3139</v>
      </c>
      <c r="M100" t="s">
        <v>9245</v>
      </c>
      <c r="N100" t="s">
        <v>9246</v>
      </c>
      <c r="O100" t="s">
        <v>9247</v>
      </c>
    </row>
    <row r="101" spans="1:17" x14ac:dyDescent="0.25">
      <c r="A101" t="s">
        <v>3049</v>
      </c>
      <c r="D101" t="s">
        <v>3050</v>
      </c>
      <c r="E101" t="s">
        <v>3048</v>
      </c>
      <c r="F101" t="s">
        <v>8883</v>
      </c>
      <c r="G101" t="s">
        <v>9278</v>
      </c>
      <c r="H101" t="s">
        <v>9284</v>
      </c>
      <c r="I101" t="s">
        <v>3050</v>
      </c>
      <c r="J101" t="s">
        <v>9285</v>
      </c>
      <c r="K101" t="s">
        <v>9575</v>
      </c>
      <c r="L101" t="s">
        <v>3139</v>
      </c>
      <c r="M101" t="s">
        <v>9245</v>
      </c>
      <c r="N101" t="s">
        <v>9246</v>
      </c>
      <c r="O101" t="s">
        <v>9247</v>
      </c>
    </row>
    <row r="102" spans="1:17" x14ac:dyDescent="0.25">
      <c r="A102" t="s">
        <v>1400</v>
      </c>
      <c r="D102" t="s">
        <v>627</v>
      </c>
      <c r="E102" t="s">
        <v>1399</v>
      </c>
      <c r="F102" t="s">
        <v>8884</v>
      </c>
      <c r="G102" t="s">
        <v>9241</v>
      </c>
      <c r="H102" t="s">
        <v>9576</v>
      </c>
      <c r="I102" t="s">
        <v>627</v>
      </c>
      <c r="J102" t="s">
        <v>9280</v>
      </c>
      <c r="K102" t="s">
        <v>9577</v>
      </c>
      <c r="M102" t="s">
        <v>9245</v>
      </c>
      <c r="N102" t="s">
        <v>9246</v>
      </c>
      <c r="O102" t="s">
        <v>9247</v>
      </c>
    </row>
    <row r="103" spans="1:17" x14ac:dyDescent="0.25">
      <c r="A103" t="s">
        <v>626</v>
      </c>
      <c r="D103" t="s">
        <v>627</v>
      </c>
      <c r="E103" t="s">
        <v>625</v>
      </c>
      <c r="F103" t="s">
        <v>8884</v>
      </c>
      <c r="G103" t="s">
        <v>9241</v>
      </c>
      <c r="H103" t="s">
        <v>9578</v>
      </c>
      <c r="I103" t="s">
        <v>627</v>
      </c>
      <c r="J103" t="s">
        <v>9579</v>
      </c>
      <c r="K103" t="s">
        <v>9580</v>
      </c>
      <c r="M103" t="s">
        <v>9245</v>
      </c>
      <c r="N103" t="s">
        <v>9246</v>
      </c>
      <c r="O103" t="s">
        <v>9253</v>
      </c>
      <c r="P103" t="s">
        <v>9581</v>
      </c>
      <c r="Q103" t="s">
        <v>9582</v>
      </c>
    </row>
    <row r="104" spans="1:17" x14ac:dyDescent="0.25">
      <c r="A104" t="s">
        <v>3858</v>
      </c>
      <c r="D104" t="s">
        <v>627</v>
      </c>
      <c r="E104" t="s">
        <v>3857</v>
      </c>
      <c r="F104" t="s">
        <v>8884</v>
      </c>
      <c r="G104" t="s">
        <v>9241</v>
      </c>
      <c r="H104" t="s">
        <v>9456</v>
      </c>
      <c r="I104" t="s">
        <v>627</v>
      </c>
      <c r="J104" t="s">
        <v>3857</v>
      </c>
      <c r="K104" t="s">
        <v>9583</v>
      </c>
      <c r="M104" t="s">
        <v>9389</v>
      </c>
      <c r="N104">
        <v>153</v>
      </c>
      <c r="O104" t="s">
        <v>9253</v>
      </c>
    </row>
    <row r="105" spans="1:17" x14ac:dyDescent="0.25">
      <c r="A105" t="s">
        <v>4446</v>
      </c>
      <c r="D105" t="s">
        <v>627</v>
      </c>
      <c r="E105" t="s">
        <v>4445</v>
      </c>
      <c r="F105" t="s">
        <v>8884</v>
      </c>
      <c r="G105" t="s">
        <v>9241</v>
      </c>
      <c r="H105" t="s">
        <v>9584</v>
      </c>
      <c r="I105" t="s">
        <v>627</v>
      </c>
      <c r="J105" t="s">
        <v>4445</v>
      </c>
      <c r="K105" t="s">
        <v>9585</v>
      </c>
      <c r="M105" t="s">
        <v>9586</v>
      </c>
      <c r="N105">
        <v>89</v>
      </c>
      <c r="O105" t="s">
        <v>9253</v>
      </c>
      <c r="P105" t="s">
        <v>9587</v>
      </c>
      <c r="Q105" t="s">
        <v>9588</v>
      </c>
    </row>
    <row r="106" spans="1:17" x14ac:dyDescent="0.25">
      <c r="A106" t="s">
        <v>2245</v>
      </c>
      <c r="D106" t="s">
        <v>2246</v>
      </c>
      <c r="E106" t="s">
        <v>2244</v>
      </c>
      <c r="F106" t="s">
        <v>8887</v>
      </c>
      <c r="G106" t="s">
        <v>9589</v>
      </c>
      <c r="H106" t="s">
        <v>9366</v>
      </c>
      <c r="I106" t="s">
        <v>2246</v>
      </c>
      <c r="J106" t="s">
        <v>2244</v>
      </c>
      <c r="K106" t="s">
        <v>9590</v>
      </c>
      <c r="M106" t="s">
        <v>9591</v>
      </c>
      <c r="N106">
        <v>230</v>
      </c>
      <c r="O106" t="s">
        <v>9253</v>
      </c>
      <c r="P106" t="s">
        <v>9592</v>
      </c>
      <c r="Q106" t="s">
        <v>9593</v>
      </c>
    </row>
    <row r="107" spans="1:17" x14ac:dyDescent="0.25">
      <c r="A107" t="s">
        <v>1949</v>
      </c>
      <c r="D107" t="s">
        <v>1950</v>
      </c>
      <c r="E107" t="s">
        <v>1948</v>
      </c>
      <c r="F107" t="s">
        <v>8888</v>
      </c>
      <c r="G107" t="s">
        <v>9341</v>
      </c>
      <c r="H107" t="s">
        <v>9444</v>
      </c>
      <c r="I107" t="s">
        <v>1950</v>
      </c>
      <c r="J107" t="s">
        <v>9371</v>
      </c>
      <c r="K107" t="s">
        <v>9594</v>
      </c>
      <c r="L107" t="s">
        <v>9595</v>
      </c>
      <c r="M107" t="s">
        <v>9374</v>
      </c>
      <c r="N107">
        <v>426</v>
      </c>
      <c r="O107" t="s">
        <v>9253</v>
      </c>
      <c r="P107" t="s">
        <v>9596</v>
      </c>
      <c r="Q107" t="s">
        <v>9597</v>
      </c>
    </row>
    <row r="108" spans="1:17" x14ac:dyDescent="0.25">
      <c r="A108" t="s">
        <v>40</v>
      </c>
      <c r="D108" t="s">
        <v>41</v>
      </c>
      <c r="E108" t="s">
        <v>39</v>
      </c>
      <c r="F108" t="s">
        <v>8889</v>
      </c>
      <c r="G108" t="s">
        <v>9241</v>
      </c>
      <c r="H108" t="s">
        <v>9598</v>
      </c>
      <c r="I108" t="s">
        <v>41</v>
      </c>
      <c r="J108" t="s">
        <v>9243</v>
      </c>
      <c r="K108" t="s">
        <v>9599</v>
      </c>
      <c r="M108" t="s">
        <v>9245</v>
      </c>
      <c r="N108" t="s">
        <v>9246</v>
      </c>
      <c r="O108" t="s">
        <v>9247</v>
      </c>
    </row>
    <row r="109" spans="1:17" x14ac:dyDescent="0.25">
      <c r="A109" t="s">
        <v>155</v>
      </c>
      <c r="D109" t="s">
        <v>156</v>
      </c>
      <c r="E109" t="s">
        <v>154</v>
      </c>
      <c r="F109" t="s">
        <v>8894</v>
      </c>
      <c r="G109" t="s">
        <v>9256</v>
      </c>
      <c r="H109" t="s">
        <v>9407</v>
      </c>
      <c r="I109" t="s">
        <v>156</v>
      </c>
      <c r="J109" t="s">
        <v>9270</v>
      </c>
      <c r="K109" t="s">
        <v>9600</v>
      </c>
      <c r="M109" t="s">
        <v>9245</v>
      </c>
      <c r="N109" t="s">
        <v>9246</v>
      </c>
      <c r="O109" t="s">
        <v>9247</v>
      </c>
    </row>
    <row r="110" spans="1:17" x14ac:dyDescent="0.25">
      <c r="A110" t="s">
        <v>586</v>
      </c>
      <c r="D110" t="s">
        <v>587</v>
      </c>
      <c r="E110" t="s">
        <v>585</v>
      </c>
      <c r="F110" t="s">
        <v>9601</v>
      </c>
      <c r="G110" t="s">
        <v>9602</v>
      </c>
      <c r="I110" t="s">
        <v>734</v>
      </c>
      <c r="J110" t="s">
        <v>9603</v>
      </c>
      <c r="K110" t="s">
        <v>9604</v>
      </c>
      <c r="M110" t="s">
        <v>9395</v>
      </c>
      <c r="N110">
        <v>1521</v>
      </c>
      <c r="P110" t="s">
        <v>9605</v>
      </c>
      <c r="Q110" t="s">
        <v>9606</v>
      </c>
    </row>
    <row r="111" spans="1:17" x14ac:dyDescent="0.25">
      <c r="A111" t="s">
        <v>676</v>
      </c>
      <c r="D111" t="s">
        <v>677</v>
      </c>
      <c r="E111" t="s">
        <v>675</v>
      </c>
      <c r="F111" t="s">
        <v>9607</v>
      </c>
      <c r="G111" t="s">
        <v>9608</v>
      </c>
      <c r="I111" t="s">
        <v>3140</v>
      </c>
      <c r="J111" t="s">
        <v>675</v>
      </c>
      <c r="K111" t="s">
        <v>9609</v>
      </c>
      <c r="M111" t="s">
        <v>9319</v>
      </c>
      <c r="N111">
        <v>1490</v>
      </c>
      <c r="P111" t="s">
        <v>9610</v>
      </c>
      <c r="Q111" t="s">
        <v>9611</v>
      </c>
    </row>
    <row r="112" spans="1:17" x14ac:dyDescent="0.25">
      <c r="A112" t="s">
        <v>636</v>
      </c>
      <c r="D112" t="s">
        <v>637</v>
      </c>
      <c r="E112" t="s">
        <v>635</v>
      </c>
      <c r="F112" t="s">
        <v>9612</v>
      </c>
      <c r="G112" t="s">
        <v>9613</v>
      </c>
      <c r="I112" t="s">
        <v>608</v>
      </c>
      <c r="J112" t="s">
        <v>635</v>
      </c>
      <c r="K112" t="s">
        <v>9614</v>
      </c>
      <c r="M112" t="s">
        <v>9319</v>
      </c>
      <c r="N112">
        <v>1490</v>
      </c>
    </row>
    <row r="113" spans="1:17" x14ac:dyDescent="0.25">
      <c r="A113" t="s">
        <v>707</v>
      </c>
      <c r="D113" t="s">
        <v>708</v>
      </c>
      <c r="E113" t="s">
        <v>706</v>
      </c>
      <c r="F113" t="s">
        <v>9615</v>
      </c>
      <c r="G113" t="s">
        <v>9616</v>
      </c>
      <c r="I113" t="s">
        <v>73</v>
      </c>
      <c r="J113" t="s">
        <v>706</v>
      </c>
      <c r="K113" t="s">
        <v>9617</v>
      </c>
      <c r="M113" t="s">
        <v>9618</v>
      </c>
      <c r="N113">
        <v>1460</v>
      </c>
      <c r="P113" t="s">
        <v>9619</v>
      </c>
      <c r="Q113" t="s">
        <v>9620</v>
      </c>
    </row>
    <row r="114" spans="1:17" x14ac:dyDescent="0.25">
      <c r="A114" t="s">
        <v>695</v>
      </c>
      <c r="D114" t="s">
        <v>696</v>
      </c>
      <c r="E114" t="s">
        <v>694</v>
      </c>
      <c r="F114" t="s">
        <v>9621</v>
      </c>
      <c r="G114" t="s">
        <v>9622</v>
      </c>
      <c r="I114" t="s">
        <v>485</v>
      </c>
      <c r="J114" t="s">
        <v>694</v>
      </c>
      <c r="K114" t="s">
        <v>9623</v>
      </c>
      <c r="M114" t="s">
        <v>9618</v>
      </c>
      <c r="N114">
        <v>1460</v>
      </c>
      <c r="P114" t="s">
        <v>9624</v>
      </c>
      <c r="Q114" t="s">
        <v>9625</v>
      </c>
    </row>
    <row r="115" spans="1:17" x14ac:dyDescent="0.25">
      <c r="A115" t="s">
        <v>2039</v>
      </c>
      <c r="D115" t="s">
        <v>2040</v>
      </c>
      <c r="E115" t="s">
        <v>2038</v>
      </c>
      <c r="F115" t="s">
        <v>9626</v>
      </c>
      <c r="G115" t="s">
        <v>9627</v>
      </c>
      <c r="I115" t="s">
        <v>358</v>
      </c>
      <c r="J115" t="s">
        <v>2038</v>
      </c>
      <c r="K115" t="s">
        <v>9628</v>
      </c>
      <c r="M115" t="s">
        <v>9319</v>
      </c>
      <c r="N115">
        <v>1490</v>
      </c>
    </row>
    <row r="116" spans="1:17" x14ac:dyDescent="0.25">
      <c r="A116" t="s">
        <v>2053</v>
      </c>
      <c r="D116" t="s">
        <v>2054</v>
      </c>
      <c r="E116" t="s">
        <v>2052</v>
      </c>
      <c r="F116" t="s">
        <v>9629</v>
      </c>
      <c r="G116" t="s">
        <v>9630</v>
      </c>
      <c r="I116" t="s">
        <v>358</v>
      </c>
      <c r="J116" t="s">
        <v>2052</v>
      </c>
      <c r="K116" t="s">
        <v>9631</v>
      </c>
      <c r="M116" t="s">
        <v>9319</v>
      </c>
      <c r="N116">
        <v>1490</v>
      </c>
    </row>
    <row r="117" spans="1:17" x14ac:dyDescent="0.25">
      <c r="A117" t="s">
        <v>682</v>
      </c>
      <c r="D117" t="s">
        <v>683</v>
      </c>
      <c r="E117" t="s">
        <v>681</v>
      </c>
      <c r="F117" t="s">
        <v>9632</v>
      </c>
      <c r="G117" t="s">
        <v>9613</v>
      </c>
      <c r="I117" t="s">
        <v>119</v>
      </c>
      <c r="J117" t="s">
        <v>681</v>
      </c>
      <c r="K117" t="s">
        <v>9633</v>
      </c>
      <c r="M117" t="s">
        <v>9319</v>
      </c>
      <c r="N117">
        <v>1490</v>
      </c>
    </row>
    <row r="118" spans="1:17" x14ac:dyDescent="0.25">
      <c r="A118" t="s">
        <v>3568</v>
      </c>
      <c r="D118" t="s">
        <v>3569</v>
      </c>
      <c r="E118" t="s">
        <v>3567</v>
      </c>
      <c r="F118" t="s">
        <v>9634</v>
      </c>
      <c r="G118" t="s">
        <v>9635</v>
      </c>
      <c r="I118" t="s">
        <v>8834</v>
      </c>
      <c r="J118" t="s">
        <v>3567</v>
      </c>
      <c r="K118" t="s">
        <v>9636</v>
      </c>
      <c r="M118" t="s">
        <v>9637</v>
      </c>
      <c r="N118">
        <v>1184</v>
      </c>
      <c r="P118" t="s">
        <v>9638</v>
      </c>
      <c r="Q118" t="s">
        <v>9639</v>
      </c>
    </row>
    <row r="119" spans="1:17" x14ac:dyDescent="0.25">
      <c r="A119" t="s">
        <v>1161</v>
      </c>
      <c r="D119" t="s">
        <v>1162</v>
      </c>
      <c r="E119" t="s">
        <v>1160</v>
      </c>
      <c r="F119" t="s">
        <v>9640</v>
      </c>
      <c r="G119" t="s">
        <v>9641</v>
      </c>
      <c r="I119" t="s">
        <v>1140</v>
      </c>
      <c r="J119" t="s">
        <v>9642</v>
      </c>
      <c r="K119" t="s">
        <v>9643</v>
      </c>
      <c r="M119" t="s">
        <v>9644</v>
      </c>
      <c r="N119">
        <v>913</v>
      </c>
    </row>
    <row r="120" spans="1:17" x14ac:dyDescent="0.25">
      <c r="A120" t="s">
        <v>1441</v>
      </c>
      <c r="D120" t="s">
        <v>1442</v>
      </c>
      <c r="E120" t="s">
        <v>1440</v>
      </c>
      <c r="F120" t="s">
        <v>9645</v>
      </c>
      <c r="G120" t="s">
        <v>9646</v>
      </c>
      <c r="H120" t="s">
        <v>9249</v>
      </c>
      <c r="I120" t="s">
        <v>1309</v>
      </c>
      <c r="J120" t="s">
        <v>1440</v>
      </c>
      <c r="K120" t="s">
        <v>9647</v>
      </c>
      <c r="L120" t="s">
        <v>9648</v>
      </c>
      <c r="M120" t="s">
        <v>9649</v>
      </c>
      <c r="N120">
        <v>424</v>
      </c>
      <c r="P120" t="s">
        <v>9650</v>
      </c>
      <c r="Q120" t="s">
        <v>9651</v>
      </c>
    </row>
    <row r="121" spans="1:17" x14ac:dyDescent="0.25">
      <c r="A121" t="s">
        <v>4469</v>
      </c>
      <c r="D121" t="s">
        <v>4470</v>
      </c>
      <c r="E121" t="s">
        <v>4468</v>
      </c>
      <c r="F121" t="s">
        <v>9652</v>
      </c>
      <c r="G121" t="s">
        <v>9641</v>
      </c>
      <c r="H121" t="s">
        <v>9366</v>
      </c>
      <c r="I121" t="s">
        <v>485</v>
      </c>
      <c r="J121" t="s">
        <v>9653</v>
      </c>
      <c r="K121" t="s">
        <v>9654</v>
      </c>
      <c r="L121" t="s">
        <v>9655</v>
      </c>
      <c r="M121" t="s">
        <v>9656</v>
      </c>
      <c r="N121">
        <v>82</v>
      </c>
      <c r="O121" t="s">
        <v>9253</v>
      </c>
      <c r="P121" t="s">
        <v>9657</v>
      </c>
      <c r="Q121" t="s">
        <v>9658</v>
      </c>
    </row>
    <row r="122" spans="1:17" x14ac:dyDescent="0.25">
      <c r="A122" t="s">
        <v>1959</v>
      </c>
      <c r="D122" t="s">
        <v>1960</v>
      </c>
      <c r="E122" t="s">
        <v>1958</v>
      </c>
      <c r="F122" t="s">
        <v>8899</v>
      </c>
      <c r="G122" t="s">
        <v>9341</v>
      </c>
      <c r="H122" t="s">
        <v>9257</v>
      </c>
      <c r="I122" t="s">
        <v>1960</v>
      </c>
      <c r="J122" t="s">
        <v>9371</v>
      </c>
      <c r="K122" t="s">
        <v>9659</v>
      </c>
      <c r="L122" t="s">
        <v>9660</v>
      </c>
      <c r="M122" t="s">
        <v>9661</v>
      </c>
      <c r="N122">
        <v>417</v>
      </c>
      <c r="O122" t="s">
        <v>9253</v>
      </c>
      <c r="P122" t="s">
        <v>9662</v>
      </c>
      <c r="Q122" t="s">
        <v>9663</v>
      </c>
    </row>
    <row r="123" spans="1:17" x14ac:dyDescent="0.25">
      <c r="A123" t="s">
        <v>412</v>
      </c>
      <c r="D123" t="s">
        <v>413</v>
      </c>
      <c r="E123" t="s">
        <v>411</v>
      </c>
      <c r="F123" t="s">
        <v>8902</v>
      </c>
      <c r="G123" t="s">
        <v>9248</v>
      </c>
      <c r="H123" t="s">
        <v>9284</v>
      </c>
      <c r="I123" t="s">
        <v>413</v>
      </c>
      <c r="J123" t="s">
        <v>9664</v>
      </c>
      <c r="K123" t="s">
        <v>9665</v>
      </c>
      <c r="L123" t="s">
        <v>9666</v>
      </c>
      <c r="M123" t="s">
        <v>9245</v>
      </c>
      <c r="N123" t="s">
        <v>9246</v>
      </c>
      <c r="O123" t="s">
        <v>9247</v>
      </c>
    </row>
    <row r="124" spans="1:17" x14ac:dyDescent="0.25">
      <c r="A124" t="s">
        <v>429</v>
      </c>
      <c r="D124" t="s">
        <v>430</v>
      </c>
      <c r="E124" t="s">
        <v>428</v>
      </c>
      <c r="F124" t="s">
        <v>8905</v>
      </c>
      <c r="G124" t="s">
        <v>9248</v>
      </c>
      <c r="H124" t="s">
        <v>9667</v>
      </c>
      <c r="I124" t="s">
        <v>430</v>
      </c>
      <c r="J124" t="s">
        <v>9243</v>
      </c>
      <c r="K124" t="s">
        <v>9668</v>
      </c>
      <c r="M124" t="s">
        <v>9245</v>
      </c>
      <c r="N124" t="s">
        <v>9246</v>
      </c>
      <c r="O124" t="s">
        <v>9247</v>
      </c>
    </row>
    <row r="125" spans="1:17" x14ac:dyDescent="0.25">
      <c r="A125" t="s">
        <v>934</v>
      </c>
      <c r="D125" t="s">
        <v>430</v>
      </c>
      <c r="E125" t="s">
        <v>933</v>
      </c>
      <c r="F125" t="s">
        <v>8905</v>
      </c>
      <c r="G125" t="s">
        <v>9248</v>
      </c>
      <c r="H125" t="s">
        <v>9284</v>
      </c>
      <c r="I125" t="s">
        <v>430</v>
      </c>
      <c r="J125" t="s">
        <v>9664</v>
      </c>
      <c r="K125" t="s">
        <v>9669</v>
      </c>
      <c r="L125" t="s">
        <v>9670</v>
      </c>
      <c r="M125" t="s">
        <v>9532</v>
      </c>
      <c r="N125">
        <v>1215</v>
      </c>
      <c r="O125" t="s">
        <v>9253</v>
      </c>
      <c r="P125" t="s">
        <v>9671</v>
      </c>
      <c r="Q125" t="s">
        <v>9672</v>
      </c>
    </row>
    <row r="126" spans="1:17" x14ac:dyDescent="0.25">
      <c r="A126" t="s">
        <v>1285</v>
      </c>
      <c r="D126" t="s">
        <v>430</v>
      </c>
      <c r="E126" t="s">
        <v>1284</v>
      </c>
      <c r="F126" t="s">
        <v>8905</v>
      </c>
      <c r="G126" t="s">
        <v>9248</v>
      </c>
      <c r="H126" t="s">
        <v>9546</v>
      </c>
      <c r="I126" t="s">
        <v>430</v>
      </c>
      <c r="J126" t="s">
        <v>1284</v>
      </c>
      <c r="K126" t="s">
        <v>9673</v>
      </c>
      <c r="M126" t="s">
        <v>9674</v>
      </c>
      <c r="N126">
        <v>733</v>
      </c>
      <c r="O126" t="s">
        <v>9253</v>
      </c>
      <c r="P126" t="s">
        <v>9675</v>
      </c>
      <c r="Q126" t="s">
        <v>9676</v>
      </c>
    </row>
    <row r="127" spans="1:17" x14ac:dyDescent="0.25">
      <c r="A127" t="s">
        <v>28</v>
      </c>
      <c r="D127" t="s">
        <v>29</v>
      </c>
      <c r="E127" t="s">
        <v>27</v>
      </c>
      <c r="F127" t="s">
        <v>8906</v>
      </c>
      <c r="G127" t="s">
        <v>9248</v>
      </c>
      <c r="H127" t="s">
        <v>9249</v>
      </c>
      <c r="I127" t="s">
        <v>29</v>
      </c>
      <c r="J127" t="s">
        <v>9249</v>
      </c>
      <c r="K127" t="s">
        <v>9677</v>
      </c>
      <c r="M127" t="s">
        <v>9245</v>
      </c>
      <c r="N127" t="s">
        <v>9246</v>
      </c>
      <c r="O127" t="s">
        <v>9247</v>
      </c>
    </row>
    <row r="128" spans="1:17" x14ac:dyDescent="0.25">
      <c r="A128" t="s">
        <v>3079</v>
      </c>
      <c r="D128" t="s">
        <v>3080</v>
      </c>
      <c r="E128" t="s">
        <v>3078</v>
      </c>
      <c r="F128" t="s">
        <v>8913</v>
      </c>
      <c r="G128" t="s">
        <v>9278</v>
      </c>
      <c r="H128" t="s">
        <v>9678</v>
      </c>
      <c r="I128" t="s">
        <v>3080</v>
      </c>
      <c r="J128" t="s">
        <v>9243</v>
      </c>
      <c r="K128" t="s">
        <v>9679</v>
      </c>
      <c r="M128" t="s">
        <v>9245</v>
      </c>
      <c r="N128" t="s">
        <v>9246</v>
      </c>
      <c r="O128" t="s">
        <v>9247</v>
      </c>
    </row>
    <row r="129" spans="1:17" x14ac:dyDescent="0.25">
      <c r="A129" t="s">
        <v>94</v>
      </c>
      <c r="D129" t="s">
        <v>95</v>
      </c>
      <c r="E129" t="s">
        <v>93</v>
      </c>
      <c r="F129" t="s">
        <v>8914</v>
      </c>
      <c r="G129" t="s">
        <v>9248</v>
      </c>
      <c r="H129" t="s">
        <v>9680</v>
      </c>
      <c r="I129" t="s">
        <v>95</v>
      </c>
      <c r="J129" t="s">
        <v>9243</v>
      </c>
      <c r="K129" t="s">
        <v>9681</v>
      </c>
      <c r="L129" t="s">
        <v>9682</v>
      </c>
      <c r="M129" t="s">
        <v>9245</v>
      </c>
      <c r="N129" t="s">
        <v>9246</v>
      </c>
      <c r="O129" t="s">
        <v>9247</v>
      </c>
    </row>
    <row r="130" spans="1:17" x14ac:dyDescent="0.25">
      <c r="A130" t="s">
        <v>663</v>
      </c>
      <c r="D130" t="s">
        <v>95</v>
      </c>
      <c r="E130" t="s">
        <v>662</v>
      </c>
      <c r="F130" t="s">
        <v>8914</v>
      </c>
      <c r="G130" t="s">
        <v>9248</v>
      </c>
      <c r="H130" t="s">
        <v>9284</v>
      </c>
      <c r="I130" t="s">
        <v>95</v>
      </c>
      <c r="J130" t="s">
        <v>9322</v>
      </c>
      <c r="K130" t="s">
        <v>9683</v>
      </c>
      <c r="L130" t="s">
        <v>9684</v>
      </c>
      <c r="M130" t="s">
        <v>9319</v>
      </c>
      <c r="N130">
        <v>1490</v>
      </c>
      <c r="O130" t="s">
        <v>9253</v>
      </c>
      <c r="P130" t="s">
        <v>9685</v>
      </c>
      <c r="Q130" t="s">
        <v>9686</v>
      </c>
    </row>
    <row r="131" spans="1:17" x14ac:dyDescent="0.25">
      <c r="A131" t="s">
        <v>333</v>
      </c>
      <c r="D131" t="s">
        <v>334</v>
      </c>
      <c r="E131" t="s">
        <v>332</v>
      </c>
      <c r="F131" t="s">
        <v>8917</v>
      </c>
      <c r="G131" t="s">
        <v>9248</v>
      </c>
      <c r="H131" t="s">
        <v>9687</v>
      </c>
      <c r="I131" t="s">
        <v>334</v>
      </c>
      <c r="J131" t="s">
        <v>9243</v>
      </c>
      <c r="K131" t="s">
        <v>9688</v>
      </c>
      <c r="L131" t="s">
        <v>9689</v>
      </c>
      <c r="M131" t="s">
        <v>9245</v>
      </c>
      <c r="N131" t="s">
        <v>9246</v>
      </c>
      <c r="O131" t="s">
        <v>9247</v>
      </c>
    </row>
    <row r="132" spans="1:17" x14ac:dyDescent="0.25">
      <c r="A132" t="s">
        <v>1969</v>
      </c>
      <c r="D132" t="s">
        <v>1970</v>
      </c>
      <c r="E132" t="s">
        <v>1968</v>
      </c>
      <c r="F132" t="s">
        <v>8922</v>
      </c>
      <c r="G132" t="s">
        <v>9341</v>
      </c>
      <c r="H132" t="s">
        <v>9444</v>
      </c>
      <c r="I132" t="s">
        <v>1970</v>
      </c>
      <c r="J132" t="s">
        <v>9371</v>
      </c>
      <c r="K132" t="s">
        <v>9690</v>
      </c>
      <c r="L132" t="s">
        <v>9691</v>
      </c>
      <c r="M132" t="s">
        <v>9692</v>
      </c>
      <c r="N132">
        <v>419</v>
      </c>
      <c r="O132" t="s">
        <v>9253</v>
      </c>
      <c r="P132" t="s">
        <v>9693</v>
      </c>
      <c r="Q132" t="s">
        <v>9694</v>
      </c>
    </row>
    <row r="133" spans="1:17" x14ac:dyDescent="0.25">
      <c r="A133" t="s">
        <v>943</v>
      </c>
      <c r="D133" t="s">
        <v>944</v>
      </c>
      <c r="E133" t="s">
        <v>942</v>
      </c>
      <c r="F133" t="s">
        <v>8927</v>
      </c>
      <c r="G133" t="s">
        <v>9248</v>
      </c>
      <c r="H133" t="s">
        <v>9249</v>
      </c>
      <c r="I133" t="s">
        <v>944</v>
      </c>
      <c r="J133" t="s">
        <v>9530</v>
      </c>
      <c r="K133" t="s">
        <v>9695</v>
      </c>
      <c r="M133" t="s">
        <v>9696</v>
      </c>
      <c r="N133">
        <v>900</v>
      </c>
      <c r="O133" t="s">
        <v>9247</v>
      </c>
    </row>
    <row r="134" spans="1:17" x14ac:dyDescent="0.25">
      <c r="A134" t="s">
        <v>72</v>
      </c>
      <c r="D134" t="s">
        <v>73</v>
      </c>
      <c r="E134" t="s">
        <v>71</v>
      </c>
      <c r="F134" t="s">
        <v>8930</v>
      </c>
      <c r="G134" t="s">
        <v>9256</v>
      </c>
      <c r="H134" t="s">
        <v>9269</v>
      </c>
      <c r="I134" t="s">
        <v>73</v>
      </c>
      <c r="J134" t="s">
        <v>9270</v>
      </c>
      <c r="K134" t="s">
        <v>9697</v>
      </c>
      <c r="M134" t="s">
        <v>9245</v>
      </c>
      <c r="N134" t="s">
        <v>9246</v>
      </c>
      <c r="O134" t="s">
        <v>9247</v>
      </c>
    </row>
    <row r="135" spans="1:17" x14ac:dyDescent="0.25">
      <c r="A135" t="s">
        <v>4481</v>
      </c>
      <c r="D135" t="s">
        <v>73</v>
      </c>
      <c r="E135" t="s">
        <v>4480</v>
      </c>
      <c r="F135" t="s">
        <v>8930</v>
      </c>
      <c r="G135" t="s">
        <v>9256</v>
      </c>
      <c r="H135" t="s">
        <v>9366</v>
      </c>
      <c r="I135" t="s">
        <v>73</v>
      </c>
      <c r="J135" t="s">
        <v>9698</v>
      </c>
      <c r="K135" t="s">
        <v>9699</v>
      </c>
      <c r="L135" t="s">
        <v>4492</v>
      </c>
      <c r="M135" t="s">
        <v>9656</v>
      </c>
      <c r="N135">
        <v>82</v>
      </c>
      <c r="O135" t="s">
        <v>9253</v>
      </c>
      <c r="P135" t="s">
        <v>9700</v>
      </c>
      <c r="Q135" t="s">
        <v>9701</v>
      </c>
    </row>
    <row r="136" spans="1:17" x14ac:dyDescent="0.25">
      <c r="A136" t="s">
        <v>1175</v>
      </c>
      <c r="D136" t="s">
        <v>435</v>
      </c>
      <c r="E136" t="s">
        <v>1174</v>
      </c>
      <c r="F136" t="s">
        <v>8931</v>
      </c>
      <c r="G136" t="s">
        <v>9248</v>
      </c>
      <c r="H136" t="s">
        <v>9257</v>
      </c>
      <c r="I136" t="s">
        <v>435</v>
      </c>
      <c r="J136" t="s">
        <v>9243</v>
      </c>
      <c r="K136" t="s">
        <v>9702</v>
      </c>
      <c r="M136" t="s">
        <v>9245</v>
      </c>
      <c r="N136" t="s">
        <v>9246</v>
      </c>
      <c r="O136" t="s">
        <v>9247</v>
      </c>
    </row>
    <row r="137" spans="1:17" x14ac:dyDescent="0.25">
      <c r="A137" t="s">
        <v>434</v>
      </c>
      <c r="D137" t="s">
        <v>435</v>
      </c>
      <c r="E137" t="s">
        <v>433</v>
      </c>
      <c r="F137" t="s">
        <v>8931</v>
      </c>
      <c r="G137" t="s">
        <v>9248</v>
      </c>
      <c r="H137" t="s">
        <v>9270</v>
      </c>
      <c r="I137" t="s">
        <v>435</v>
      </c>
      <c r="J137" t="s">
        <v>9703</v>
      </c>
      <c r="K137" t="s">
        <v>9704</v>
      </c>
      <c r="L137" t="s">
        <v>9705</v>
      </c>
      <c r="M137" t="s">
        <v>9245</v>
      </c>
      <c r="N137" t="s">
        <v>9246</v>
      </c>
      <c r="O137" t="s">
        <v>9253</v>
      </c>
      <c r="P137" t="s">
        <v>9706</v>
      </c>
      <c r="Q137" t="s">
        <v>9707</v>
      </c>
    </row>
    <row r="138" spans="1:17" x14ac:dyDescent="0.25">
      <c r="A138" t="s">
        <v>450</v>
      </c>
      <c r="D138" t="s">
        <v>435</v>
      </c>
      <c r="E138" t="s">
        <v>449</v>
      </c>
      <c r="F138" t="s">
        <v>8931</v>
      </c>
      <c r="G138" t="s">
        <v>9248</v>
      </c>
      <c r="H138" t="s">
        <v>9284</v>
      </c>
      <c r="I138" t="s">
        <v>435</v>
      </c>
      <c r="J138" t="s">
        <v>9305</v>
      </c>
      <c r="K138" t="s">
        <v>9708</v>
      </c>
      <c r="M138" t="s">
        <v>9245</v>
      </c>
      <c r="N138" t="s">
        <v>9246</v>
      </c>
      <c r="O138" t="s">
        <v>9253</v>
      </c>
      <c r="P138" t="s">
        <v>9709</v>
      </c>
      <c r="Q138" t="s">
        <v>9710</v>
      </c>
    </row>
    <row r="139" spans="1:17" x14ac:dyDescent="0.25">
      <c r="A139" t="s">
        <v>464</v>
      </c>
      <c r="D139" t="s">
        <v>435</v>
      </c>
      <c r="E139" t="s">
        <v>463</v>
      </c>
      <c r="F139" t="s">
        <v>8931</v>
      </c>
      <c r="G139" t="s">
        <v>9248</v>
      </c>
      <c r="H139" t="s">
        <v>9284</v>
      </c>
      <c r="I139" t="s">
        <v>435</v>
      </c>
      <c r="J139" t="s">
        <v>9711</v>
      </c>
      <c r="K139" t="s">
        <v>9712</v>
      </c>
      <c r="M139" t="s">
        <v>9245</v>
      </c>
      <c r="N139" t="s">
        <v>9246</v>
      </c>
      <c r="O139" t="s">
        <v>9253</v>
      </c>
      <c r="P139" t="s">
        <v>9713</v>
      </c>
      <c r="Q139" t="s">
        <v>9714</v>
      </c>
    </row>
    <row r="140" spans="1:17" x14ac:dyDescent="0.25">
      <c r="A140" t="s">
        <v>261</v>
      </c>
      <c r="D140" t="s">
        <v>262</v>
      </c>
      <c r="E140" t="s">
        <v>260</v>
      </c>
      <c r="F140" t="s">
        <v>8934</v>
      </c>
      <c r="G140" t="s">
        <v>9241</v>
      </c>
      <c r="H140" t="s">
        <v>9257</v>
      </c>
      <c r="I140" t="s">
        <v>262</v>
      </c>
      <c r="J140" t="s">
        <v>9280</v>
      </c>
      <c r="K140" t="s">
        <v>9715</v>
      </c>
      <c r="M140" t="s">
        <v>9245</v>
      </c>
      <c r="N140" t="s">
        <v>9246</v>
      </c>
      <c r="O140" t="s">
        <v>9247</v>
      </c>
    </row>
    <row r="141" spans="1:17" x14ac:dyDescent="0.25">
      <c r="A141" t="s">
        <v>274</v>
      </c>
      <c r="D141" t="s">
        <v>262</v>
      </c>
      <c r="E141" t="s">
        <v>273</v>
      </c>
      <c r="F141" t="s">
        <v>8934</v>
      </c>
      <c r="G141" t="s">
        <v>9241</v>
      </c>
      <c r="H141" t="s">
        <v>9270</v>
      </c>
      <c r="I141" t="s">
        <v>262</v>
      </c>
      <c r="J141" t="s">
        <v>9270</v>
      </c>
      <c r="K141" t="s">
        <v>9716</v>
      </c>
      <c r="M141" t="s">
        <v>9245</v>
      </c>
      <c r="N141" t="s">
        <v>9246</v>
      </c>
      <c r="O141" t="s">
        <v>9253</v>
      </c>
      <c r="P141" t="s">
        <v>9717</v>
      </c>
      <c r="Q141" t="s">
        <v>9718</v>
      </c>
    </row>
    <row r="142" spans="1:17" x14ac:dyDescent="0.25">
      <c r="A142" t="s">
        <v>284</v>
      </c>
      <c r="D142" t="s">
        <v>262</v>
      </c>
      <c r="E142" t="s">
        <v>283</v>
      </c>
      <c r="F142" t="s">
        <v>8934</v>
      </c>
      <c r="G142" t="s">
        <v>9241</v>
      </c>
      <c r="H142" t="s">
        <v>9270</v>
      </c>
      <c r="I142" t="s">
        <v>262</v>
      </c>
      <c r="J142" t="s">
        <v>9664</v>
      </c>
      <c r="K142" t="s">
        <v>9719</v>
      </c>
      <c r="L142" t="s">
        <v>310</v>
      </c>
      <c r="M142" t="s">
        <v>9245</v>
      </c>
      <c r="N142" t="s">
        <v>9246</v>
      </c>
      <c r="O142" t="s">
        <v>9253</v>
      </c>
      <c r="P142" t="s">
        <v>9720</v>
      </c>
      <c r="Q142" t="s">
        <v>9721</v>
      </c>
    </row>
    <row r="143" spans="1:17" x14ac:dyDescent="0.25">
      <c r="A143" t="s">
        <v>3127</v>
      </c>
      <c r="D143" t="s">
        <v>3128</v>
      </c>
      <c r="E143" t="s">
        <v>3126</v>
      </c>
      <c r="F143" t="s">
        <v>8943</v>
      </c>
      <c r="G143" t="s">
        <v>9278</v>
      </c>
      <c r="H143" t="s">
        <v>9284</v>
      </c>
      <c r="I143" t="s">
        <v>3128</v>
      </c>
      <c r="J143" t="s">
        <v>9285</v>
      </c>
      <c r="K143" t="s">
        <v>9722</v>
      </c>
      <c r="L143" t="s">
        <v>3139</v>
      </c>
      <c r="M143" t="s">
        <v>9566</v>
      </c>
      <c r="N143">
        <v>1549</v>
      </c>
      <c r="O143" t="s">
        <v>9247</v>
      </c>
    </row>
    <row r="144" spans="1:17" x14ac:dyDescent="0.25">
      <c r="A144" t="s">
        <v>474</v>
      </c>
      <c r="D144" t="s">
        <v>475</v>
      </c>
      <c r="E144" t="s">
        <v>473</v>
      </c>
      <c r="F144" t="s">
        <v>8944</v>
      </c>
      <c r="G144" t="s">
        <v>9248</v>
      </c>
      <c r="H144" t="s">
        <v>9284</v>
      </c>
      <c r="I144" t="s">
        <v>475</v>
      </c>
      <c r="J144" t="s">
        <v>9322</v>
      </c>
      <c r="K144" t="s">
        <v>9723</v>
      </c>
      <c r="M144" t="s">
        <v>9245</v>
      </c>
      <c r="N144" t="s">
        <v>9246</v>
      </c>
      <c r="O144" t="s">
        <v>9247</v>
      </c>
    </row>
    <row r="145" spans="1:17" x14ac:dyDescent="0.25">
      <c r="A145" t="s">
        <v>484</v>
      </c>
      <c r="D145" t="s">
        <v>485</v>
      </c>
      <c r="E145" t="s">
        <v>483</v>
      </c>
      <c r="F145" t="s">
        <v>8945</v>
      </c>
      <c r="G145" t="s">
        <v>9256</v>
      </c>
      <c r="H145" t="s">
        <v>9444</v>
      </c>
      <c r="I145" t="s">
        <v>485</v>
      </c>
      <c r="J145" t="s">
        <v>9280</v>
      </c>
      <c r="K145" t="s">
        <v>9724</v>
      </c>
      <c r="M145" t="s">
        <v>9245</v>
      </c>
      <c r="N145" t="s">
        <v>9246</v>
      </c>
      <c r="O145" t="s">
        <v>9247</v>
      </c>
    </row>
    <row r="146" spans="1:17" x14ac:dyDescent="0.25">
      <c r="A146" t="s">
        <v>498</v>
      </c>
      <c r="D146" t="s">
        <v>485</v>
      </c>
      <c r="E146" t="s">
        <v>497</v>
      </c>
      <c r="F146" t="s">
        <v>8945</v>
      </c>
      <c r="G146" t="s">
        <v>9256</v>
      </c>
      <c r="H146" t="s">
        <v>9284</v>
      </c>
      <c r="I146" t="s">
        <v>485</v>
      </c>
      <c r="J146" t="s">
        <v>9416</v>
      </c>
      <c r="K146" t="s">
        <v>9725</v>
      </c>
      <c r="M146" t="s">
        <v>9245</v>
      </c>
      <c r="N146" t="s">
        <v>9246</v>
      </c>
      <c r="O146" t="s">
        <v>9253</v>
      </c>
      <c r="P146" t="s">
        <v>9726</v>
      </c>
      <c r="Q146" t="s">
        <v>9727</v>
      </c>
    </row>
    <row r="147" spans="1:17" x14ac:dyDescent="0.25">
      <c r="A147" t="s">
        <v>515</v>
      </c>
      <c r="D147" t="s">
        <v>485</v>
      </c>
      <c r="E147" t="s">
        <v>514</v>
      </c>
      <c r="F147" t="s">
        <v>8945</v>
      </c>
      <c r="G147" t="s">
        <v>9256</v>
      </c>
      <c r="H147" t="s">
        <v>9284</v>
      </c>
      <c r="I147" t="s">
        <v>485</v>
      </c>
      <c r="J147" t="s">
        <v>9322</v>
      </c>
      <c r="K147" t="s">
        <v>9728</v>
      </c>
      <c r="M147" t="s">
        <v>9245</v>
      </c>
      <c r="N147" t="s">
        <v>9246</v>
      </c>
      <c r="O147" t="s">
        <v>9253</v>
      </c>
      <c r="P147" t="s">
        <v>9729</v>
      </c>
      <c r="Q147" t="s">
        <v>9730</v>
      </c>
    </row>
    <row r="148" spans="1:17" x14ac:dyDescent="0.25">
      <c r="A148" t="s">
        <v>528</v>
      </c>
      <c r="D148" t="s">
        <v>485</v>
      </c>
      <c r="E148" t="s">
        <v>527</v>
      </c>
      <c r="F148" t="s">
        <v>8945</v>
      </c>
      <c r="G148" t="s">
        <v>9256</v>
      </c>
      <c r="H148" t="s">
        <v>9270</v>
      </c>
      <c r="I148" t="s">
        <v>485</v>
      </c>
      <c r="J148" t="s">
        <v>9731</v>
      </c>
      <c r="K148" t="s">
        <v>9732</v>
      </c>
      <c r="M148" t="s">
        <v>9245</v>
      </c>
      <c r="N148" t="s">
        <v>9246</v>
      </c>
      <c r="O148" t="s">
        <v>9253</v>
      </c>
      <c r="P148" t="s">
        <v>9733</v>
      </c>
      <c r="Q148" t="s">
        <v>9734</v>
      </c>
    </row>
    <row r="149" spans="1:17" x14ac:dyDescent="0.25">
      <c r="A149" t="s">
        <v>4492</v>
      </c>
      <c r="D149" t="s">
        <v>485</v>
      </c>
      <c r="E149" t="s">
        <v>4491</v>
      </c>
      <c r="F149" t="s">
        <v>8945</v>
      </c>
      <c r="G149" t="s">
        <v>9256</v>
      </c>
      <c r="H149" t="s">
        <v>9366</v>
      </c>
      <c r="I149" t="s">
        <v>485</v>
      </c>
      <c r="J149" t="s">
        <v>9698</v>
      </c>
      <c r="K149" t="s">
        <v>9735</v>
      </c>
      <c r="L149" t="s">
        <v>4481</v>
      </c>
      <c r="M149" t="s">
        <v>9656</v>
      </c>
      <c r="N149">
        <v>82</v>
      </c>
      <c r="O149" t="s">
        <v>9253</v>
      </c>
      <c r="P149" t="s">
        <v>9736</v>
      </c>
      <c r="Q149" t="s">
        <v>9737</v>
      </c>
    </row>
    <row r="150" spans="1:17" x14ac:dyDescent="0.25">
      <c r="A150" t="s">
        <v>1456</v>
      </c>
      <c r="D150" t="s">
        <v>87</v>
      </c>
      <c r="E150" t="s">
        <v>1455</v>
      </c>
      <c r="F150" t="s">
        <v>8948</v>
      </c>
      <c r="G150" t="s">
        <v>9248</v>
      </c>
      <c r="H150" t="s">
        <v>9320</v>
      </c>
      <c r="I150" t="s">
        <v>87</v>
      </c>
      <c r="J150" t="s">
        <v>9280</v>
      </c>
      <c r="K150" t="s">
        <v>9738</v>
      </c>
      <c r="M150" t="s">
        <v>9739</v>
      </c>
      <c r="N150">
        <v>411</v>
      </c>
      <c r="O150" t="s">
        <v>9253</v>
      </c>
      <c r="P150" t="s">
        <v>9740</v>
      </c>
      <c r="Q150" t="s">
        <v>9741</v>
      </c>
    </row>
    <row r="151" spans="1:17" x14ac:dyDescent="0.25">
      <c r="A151" t="s">
        <v>86</v>
      </c>
      <c r="D151" t="s">
        <v>87</v>
      </c>
      <c r="E151" t="s">
        <v>85</v>
      </c>
      <c r="F151" t="s">
        <v>8948</v>
      </c>
      <c r="G151" t="s">
        <v>9248</v>
      </c>
      <c r="H151" t="s">
        <v>9284</v>
      </c>
      <c r="I151" t="s">
        <v>87</v>
      </c>
      <c r="J151" t="s">
        <v>9664</v>
      </c>
      <c r="K151" t="s">
        <v>9742</v>
      </c>
      <c r="L151" t="s">
        <v>9666</v>
      </c>
      <c r="M151" t="s">
        <v>9245</v>
      </c>
      <c r="N151" t="s">
        <v>9246</v>
      </c>
      <c r="O151" t="s">
        <v>9253</v>
      </c>
      <c r="P151" t="s">
        <v>9743</v>
      </c>
      <c r="Q151" t="s">
        <v>9744</v>
      </c>
    </row>
    <row r="152" spans="1:17" x14ac:dyDescent="0.25">
      <c r="A152" t="s">
        <v>1465</v>
      </c>
      <c r="D152" t="s">
        <v>87</v>
      </c>
      <c r="E152" t="s">
        <v>1464</v>
      </c>
      <c r="F152" t="s">
        <v>8948</v>
      </c>
      <c r="G152" t="s">
        <v>9248</v>
      </c>
      <c r="H152" t="s">
        <v>9249</v>
      </c>
      <c r="I152" t="s">
        <v>87</v>
      </c>
      <c r="J152" t="s">
        <v>9745</v>
      </c>
      <c r="K152" t="s">
        <v>9746</v>
      </c>
      <c r="M152" t="s">
        <v>9739</v>
      </c>
      <c r="N152">
        <v>411</v>
      </c>
      <c r="O152" t="s">
        <v>9253</v>
      </c>
      <c r="P152" t="s">
        <v>9747</v>
      </c>
      <c r="Q152" t="s">
        <v>9748</v>
      </c>
    </row>
    <row r="153" spans="1:17" x14ac:dyDescent="0.25">
      <c r="A153" t="s">
        <v>869</v>
      </c>
      <c r="D153" t="s">
        <v>870</v>
      </c>
      <c r="E153" t="s">
        <v>868</v>
      </c>
      <c r="F153" t="s">
        <v>8949</v>
      </c>
      <c r="G153" t="s">
        <v>9248</v>
      </c>
      <c r="H153" t="s">
        <v>9284</v>
      </c>
      <c r="I153" t="s">
        <v>870</v>
      </c>
      <c r="J153" t="s">
        <v>9664</v>
      </c>
      <c r="K153" t="s">
        <v>9749</v>
      </c>
      <c r="L153" t="s">
        <v>9750</v>
      </c>
      <c r="M153" t="s">
        <v>9468</v>
      </c>
      <c r="N153">
        <v>1276</v>
      </c>
      <c r="O153" t="s">
        <v>9253</v>
      </c>
      <c r="P153" t="s">
        <v>9751</v>
      </c>
      <c r="Q153" t="s">
        <v>9752</v>
      </c>
    </row>
    <row r="154" spans="1:17" x14ac:dyDescent="0.25">
      <c r="A154" t="s">
        <v>540</v>
      </c>
      <c r="D154" t="s">
        <v>541</v>
      </c>
      <c r="E154" t="s">
        <v>539</v>
      </c>
      <c r="F154" t="s">
        <v>8950</v>
      </c>
      <c r="G154" t="s">
        <v>9341</v>
      </c>
      <c r="H154" t="s">
        <v>9257</v>
      </c>
      <c r="I154" t="s">
        <v>541</v>
      </c>
      <c r="J154" t="s">
        <v>9270</v>
      </c>
      <c r="K154" t="s">
        <v>9753</v>
      </c>
      <c r="L154" t="s">
        <v>9754</v>
      </c>
      <c r="M154" t="s">
        <v>9245</v>
      </c>
      <c r="N154" t="s">
        <v>9246</v>
      </c>
      <c r="O154" t="s">
        <v>9247</v>
      </c>
    </row>
    <row r="155" spans="1:17" x14ac:dyDescent="0.25">
      <c r="A155" t="s">
        <v>3139</v>
      </c>
      <c r="D155" t="s">
        <v>3140</v>
      </c>
      <c r="E155" t="s">
        <v>3138</v>
      </c>
      <c r="F155" t="s">
        <v>8959</v>
      </c>
      <c r="G155" t="s">
        <v>9278</v>
      </c>
      <c r="H155" t="s">
        <v>9755</v>
      </c>
      <c r="I155" t="s">
        <v>3140</v>
      </c>
      <c r="J155" t="s">
        <v>9243</v>
      </c>
      <c r="K155" t="s">
        <v>9756</v>
      </c>
      <c r="L155" t="s">
        <v>9757</v>
      </c>
      <c r="M155" t="s">
        <v>9245</v>
      </c>
      <c r="N155" t="s">
        <v>9246</v>
      </c>
      <c r="O155" t="s">
        <v>9247</v>
      </c>
    </row>
    <row r="156" spans="1:17" x14ac:dyDescent="0.25">
      <c r="A156" t="s">
        <v>5231</v>
      </c>
      <c r="D156" t="s">
        <v>5232</v>
      </c>
      <c r="E156" t="s">
        <v>5230</v>
      </c>
      <c r="F156" t="s">
        <v>8962</v>
      </c>
      <c r="G156" t="s">
        <v>9589</v>
      </c>
      <c r="H156" t="s">
        <v>9456</v>
      </c>
      <c r="I156" t="s">
        <v>5232</v>
      </c>
      <c r="J156" t="s">
        <v>9758</v>
      </c>
      <c r="K156" t="s">
        <v>9759</v>
      </c>
      <c r="M156" t="s">
        <v>9760</v>
      </c>
      <c r="N156">
        <v>45</v>
      </c>
      <c r="O156" t="s">
        <v>9247</v>
      </c>
    </row>
    <row r="157" spans="1:17" x14ac:dyDescent="0.25">
      <c r="A157" t="s">
        <v>53</v>
      </c>
      <c r="D157" t="s">
        <v>54</v>
      </c>
      <c r="E157" t="s">
        <v>52</v>
      </c>
      <c r="F157" t="s">
        <v>8965</v>
      </c>
      <c r="G157" t="s">
        <v>9256</v>
      </c>
      <c r="H157" t="s">
        <v>9270</v>
      </c>
      <c r="I157" t="s">
        <v>54</v>
      </c>
      <c r="J157" t="s">
        <v>9243</v>
      </c>
      <c r="K157" t="s">
        <v>9761</v>
      </c>
      <c r="M157" t="s">
        <v>9245</v>
      </c>
      <c r="N157" t="s">
        <v>9246</v>
      </c>
      <c r="O157" t="s">
        <v>9247</v>
      </c>
    </row>
    <row r="158" spans="1:17" x14ac:dyDescent="0.25">
      <c r="A158" t="s">
        <v>577</v>
      </c>
      <c r="D158" t="s">
        <v>54</v>
      </c>
      <c r="E158" t="s">
        <v>576</v>
      </c>
      <c r="F158" t="s">
        <v>8965</v>
      </c>
      <c r="G158" t="s">
        <v>9256</v>
      </c>
      <c r="H158" t="s">
        <v>9284</v>
      </c>
      <c r="I158" t="s">
        <v>54</v>
      </c>
      <c r="J158" t="s">
        <v>9322</v>
      </c>
      <c r="K158" t="s">
        <v>9762</v>
      </c>
      <c r="M158" t="s">
        <v>9566</v>
      </c>
      <c r="N158">
        <v>1549</v>
      </c>
      <c r="O158" t="s">
        <v>9247</v>
      </c>
    </row>
    <row r="159" spans="1:17" x14ac:dyDescent="0.25">
      <c r="A159" t="s">
        <v>294</v>
      </c>
      <c r="D159" t="s">
        <v>295</v>
      </c>
      <c r="E159" t="s">
        <v>293</v>
      </c>
      <c r="F159" t="s">
        <v>8968</v>
      </c>
      <c r="G159" t="s">
        <v>9248</v>
      </c>
      <c r="H159" t="s">
        <v>9249</v>
      </c>
      <c r="I159" t="s">
        <v>295</v>
      </c>
      <c r="J159" t="s">
        <v>9249</v>
      </c>
      <c r="K159" t="s">
        <v>9763</v>
      </c>
      <c r="M159" t="s">
        <v>9245</v>
      </c>
      <c r="N159" t="s">
        <v>9246</v>
      </c>
      <c r="O159" t="s">
        <v>9247</v>
      </c>
    </row>
    <row r="160" spans="1:17" x14ac:dyDescent="0.25">
      <c r="A160" t="s">
        <v>112</v>
      </c>
      <c r="D160" t="s">
        <v>113</v>
      </c>
      <c r="E160" t="s">
        <v>111</v>
      </c>
      <c r="F160" t="s">
        <v>8969</v>
      </c>
      <c r="G160" t="s">
        <v>9248</v>
      </c>
      <c r="H160" t="s">
        <v>9764</v>
      </c>
      <c r="I160" t="s">
        <v>113</v>
      </c>
      <c r="J160" t="s">
        <v>9243</v>
      </c>
      <c r="K160" t="s">
        <v>9765</v>
      </c>
      <c r="M160" t="s">
        <v>9245</v>
      </c>
      <c r="N160" t="s">
        <v>9246</v>
      </c>
      <c r="O160" t="s">
        <v>9247</v>
      </c>
    </row>
  </sheetData>
  <autoFilter ref="A1:Q16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1"/>
  <sheetViews>
    <sheetView zoomScale="80" zoomScaleNormal="80"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85" t="s">
        <v>2</v>
      </c>
      <c r="B1" s="285" t="s">
        <v>0</v>
      </c>
      <c r="C1" s="285" t="s">
        <v>1</v>
      </c>
      <c r="D1" s="285" t="s">
        <v>9231</v>
      </c>
      <c r="E1" s="285" t="s">
        <v>9232</v>
      </c>
      <c r="F1" s="285" t="s">
        <v>8586</v>
      </c>
      <c r="G1" s="285" t="s">
        <v>8504</v>
      </c>
      <c r="H1" s="285" t="s">
        <v>9280</v>
      </c>
      <c r="I1" s="285" t="s">
        <v>9766</v>
      </c>
      <c r="J1" s="285" t="s">
        <v>3</v>
      </c>
      <c r="K1" s="285" t="s">
        <v>5</v>
      </c>
      <c r="L1" s="285" t="s">
        <v>9</v>
      </c>
    </row>
    <row r="2" spans="1:12" x14ac:dyDescent="0.25">
      <c r="A2" s="286"/>
      <c r="B2" s="286"/>
      <c r="C2" s="286"/>
      <c r="D2" s="286"/>
      <c r="E2" s="286"/>
      <c r="F2" s="286"/>
      <c r="G2" s="286"/>
      <c r="H2" s="286"/>
      <c r="I2" s="286"/>
      <c r="J2" s="286"/>
      <c r="K2" s="286"/>
      <c r="L2" s="286"/>
    </row>
    <row r="3" spans="1:12" x14ac:dyDescent="0.25">
      <c r="A3" s="287" t="s">
        <v>62</v>
      </c>
      <c r="B3" s="287" t="s">
        <v>60</v>
      </c>
      <c r="C3" s="287" t="s">
        <v>61</v>
      </c>
      <c r="D3" s="287" t="s">
        <v>8670</v>
      </c>
      <c r="E3" s="287" t="s">
        <v>9241</v>
      </c>
      <c r="F3" s="287" t="s">
        <v>9242</v>
      </c>
      <c r="G3" s="287" t="s">
        <v>9243</v>
      </c>
      <c r="H3" s="287" t="s">
        <v>9767</v>
      </c>
      <c r="I3" s="287" t="s">
        <v>9768</v>
      </c>
      <c r="J3" s="287" t="s">
        <v>1350</v>
      </c>
      <c r="K3" s="287" t="s">
        <v>14</v>
      </c>
      <c r="L3" s="287" t="s">
        <v>17</v>
      </c>
    </row>
    <row r="4" spans="1:12" x14ac:dyDescent="0.25">
      <c r="A4" s="287" t="s">
        <v>1394</v>
      </c>
      <c r="B4" s="287" t="s">
        <v>1392</v>
      </c>
      <c r="C4" s="287" t="s">
        <v>1393</v>
      </c>
      <c r="D4" s="287" t="s">
        <v>8671</v>
      </c>
      <c r="E4" s="287" t="s">
        <v>9248</v>
      </c>
      <c r="F4" s="287" t="s">
        <v>9249</v>
      </c>
      <c r="G4" s="287" t="s">
        <v>9250</v>
      </c>
      <c r="H4" s="287" t="s">
        <v>9767</v>
      </c>
      <c r="I4" s="287" t="s">
        <v>9768</v>
      </c>
      <c r="J4" s="287" t="s">
        <v>205</v>
      </c>
      <c r="K4" s="287" t="s">
        <v>19</v>
      </c>
      <c r="L4" s="287" t="s">
        <v>610</v>
      </c>
    </row>
    <row r="5" spans="1:12" x14ac:dyDescent="0.25">
      <c r="A5" s="287" t="s">
        <v>1140</v>
      </c>
      <c r="B5" s="287" t="s">
        <v>1138</v>
      </c>
      <c r="C5" s="287" t="s">
        <v>1139</v>
      </c>
      <c r="D5" s="287" t="s">
        <v>8678</v>
      </c>
      <c r="E5" s="287" t="s">
        <v>9256</v>
      </c>
      <c r="F5" s="287" t="s">
        <v>9257</v>
      </c>
      <c r="G5" s="287" t="s">
        <v>1138</v>
      </c>
      <c r="H5" s="287" t="s">
        <v>9767</v>
      </c>
      <c r="I5" s="287" t="s">
        <v>9768</v>
      </c>
      <c r="J5" s="287" t="s">
        <v>791</v>
      </c>
      <c r="K5" s="287" t="s">
        <v>30</v>
      </c>
      <c r="L5" s="287"/>
    </row>
    <row r="6" spans="1:12" x14ac:dyDescent="0.25">
      <c r="A6" s="287" t="s">
        <v>1150</v>
      </c>
      <c r="B6" s="287" t="s">
        <v>1148</v>
      </c>
      <c r="C6" s="287" t="s">
        <v>1149</v>
      </c>
      <c r="D6" s="287" t="s">
        <v>8685</v>
      </c>
      <c r="E6" s="287" t="s">
        <v>9256</v>
      </c>
      <c r="F6" s="287" t="s">
        <v>9257</v>
      </c>
      <c r="G6" s="287" t="s">
        <v>1148</v>
      </c>
      <c r="H6" s="287" t="s">
        <v>9767</v>
      </c>
      <c r="I6" s="287" t="s">
        <v>9768</v>
      </c>
      <c r="J6" s="287" t="s">
        <v>1129</v>
      </c>
      <c r="K6" s="287" t="s">
        <v>74</v>
      </c>
      <c r="L6" s="287"/>
    </row>
    <row r="7" spans="1:12" x14ac:dyDescent="0.25">
      <c r="A7" s="287" t="s">
        <v>550</v>
      </c>
      <c r="B7" s="287" t="s">
        <v>548</v>
      </c>
      <c r="C7" s="287" t="s">
        <v>549</v>
      </c>
      <c r="D7" s="287" t="s">
        <v>8686</v>
      </c>
      <c r="E7" s="287" t="s">
        <v>9248</v>
      </c>
      <c r="F7" s="287" t="s">
        <v>9265</v>
      </c>
      <c r="G7" s="287" t="s">
        <v>9266</v>
      </c>
      <c r="H7" s="287" t="s">
        <v>9767</v>
      </c>
      <c r="I7" s="287" t="s">
        <v>9768</v>
      </c>
      <c r="J7" s="287" t="s">
        <v>789</v>
      </c>
      <c r="K7" s="287"/>
      <c r="L7" s="287"/>
    </row>
    <row r="8" spans="1:12" x14ac:dyDescent="0.25">
      <c r="A8" s="287" t="s">
        <v>348</v>
      </c>
      <c r="B8" s="287" t="s">
        <v>346</v>
      </c>
      <c r="C8" s="287" t="s">
        <v>347</v>
      </c>
      <c r="D8" s="287" t="s">
        <v>8691</v>
      </c>
      <c r="E8" s="287" t="s">
        <v>9248</v>
      </c>
      <c r="F8" s="287" t="s">
        <v>9269</v>
      </c>
      <c r="G8" s="287" t="s">
        <v>9270</v>
      </c>
      <c r="H8" s="287" t="s">
        <v>9767</v>
      </c>
      <c r="I8" s="287" t="s">
        <v>9768</v>
      </c>
      <c r="J8" s="287" t="s">
        <v>37</v>
      </c>
      <c r="K8" s="287"/>
      <c r="L8" s="287"/>
    </row>
    <row r="9" spans="1:12" x14ac:dyDescent="0.25">
      <c r="A9" s="287" t="s">
        <v>119</v>
      </c>
      <c r="B9" s="287" t="s">
        <v>117</v>
      </c>
      <c r="C9" s="287" t="s">
        <v>118</v>
      </c>
      <c r="D9" s="287" t="s">
        <v>8692</v>
      </c>
      <c r="E9" s="287" t="s">
        <v>9241</v>
      </c>
      <c r="F9" s="287" t="s">
        <v>9272</v>
      </c>
      <c r="G9" s="287" t="s">
        <v>9273</v>
      </c>
      <c r="H9" s="287" t="s">
        <v>9767</v>
      </c>
      <c r="I9" s="287" t="s">
        <v>9768</v>
      </c>
      <c r="J9" s="287" t="s">
        <v>35</v>
      </c>
      <c r="K9" s="287"/>
      <c r="L9" s="287"/>
    </row>
    <row r="10" spans="1:12" x14ac:dyDescent="0.25">
      <c r="A10" s="287" t="s">
        <v>1724</v>
      </c>
      <c r="B10" s="287" t="s">
        <v>2733</v>
      </c>
      <c r="C10" s="287" t="s">
        <v>2734</v>
      </c>
      <c r="D10" s="287" t="s">
        <v>8707</v>
      </c>
      <c r="E10" s="287" t="s">
        <v>9278</v>
      </c>
      <c r="F10" s="287" t="s">
        <v>9279</v>
      </c>
      <c r="G10" s="287" t="s">
        <v>9280</v>
      </c>
      <c r="H10" s="287" t="s">
        <v>9767</v>
      </c>
      <c r="I10" s="287" t="s">
        <v>9769</v>
      </c>
      <c r="J10" s="287" t="s">
        <v>1046</v>
      </c>
      <c r="K10" s="287"/>
      <c r="L10" s="287"/>
    </row>
    <row r="11" spans="1:12" x14ac:dyDescent="0.25">
      <c r="A11" s="287" t="s">
        <v>1724</v>
      </c>
      <c r="B11" s="287" t="s">
        <v>1722</v>
      </c>
      <c r="C11" s="287" t="s">
        <v>1723</v>
      </c>
      <c r="D11" s="287" t="s">
        <v>8707</v>
      </c>
      <c r="E11" s="287" t="s">
        <v>9278</v>
      </c>
      <c r="F11" s="287" t="s">
        <v>9284</v>
      </c>
      <c r="G11" s="287" t="s">
        <v>9285</v>
      </c>
      <c r="H11" s="287" t="s">
        <v>9770</v>
      </c>
      <c r="I11" s="287" t="s">
        <v>9768</v>
      </c>
      <c r="J11" s="287" t="s">
        <v>13</v>
      </c>
      <c r="K11" s="287"/>
      <c r="L11" s="287"/>
    </row>
    <row r="12" spans="1:12" x14ac:dyDescent="0.25">
      <c r="A12" s="287" t="s">
        <v>1724</v>
      </c>
      <c r="B12" s="287" t="s">
        <v>2753</v>
      </c>
      <c r="C12" s="287" t="s">
        <v>2754</v>
      </c>
      <c r="D12" s="287" t="s">
        <v>8707</v>
      </c>
      <c r="E12" s="287" t="s">
        <v>9278</v>
      </c>
      <c r="F12" s="287" t="s">
        <v>9289</v>
      </c>
      <c r="G12" s="287" t="s">
        <v>9289</v>
      </c>
      <c r="H12" s="287" t="s">
        <v>9770</v>
      </c>
      <c r="I12" s="287" t="s">
        <v>9768</v>
      </c>
      <c r="J12" s="287" t="s">
        <v>18</v>
      </c>
      <c r="K12" s="287"/>
      <c r="L12" s="287"/>
    </row>
    <row r="13" spans="1:12" x14ac:dyDescent="0.25">
      <c r="A13" s="287" t="s">
        <v>176</v>
      </c>
      <c r="B13" s="287" t="s">
        <v>174</v>
      </c>
      <c r="C13" s="287" t="s">
        <v>175</v>
      </c>
      <c r="D13" s="287" t="s">
        <v>8716</v>
      </c>
      <c r="E13" s="287" t="s">
        <v>9248</v>
      </c>
      <c r="F13" s="287" t="s">
        <v>9257</v>
      </c>
      <c r="G13" s="287" t="s">
        <v>9243</v>
      </c>
      <c r="H13" s="287" t="s">
        <v>9767</v>
      </c>
      <c r="I13" s="287" t="s">
        <v>9768</v>
      </c>
      <c r="J13" s="287" t="s">
        <v>21</v>
      </c>
      <c r="K13" s="287"/>
      <c r="L13" s="287"/>
    </row>
    <row r="14" spans="1:12" x14ac:dyDescent="0.25">
      <c r="A14" s="287" t="s">
        <v>2775</v>
      </c>
      <c r="B14" s="287" t="s">
        <v>2773</v>
      </c>
      <c r="C14" s="287" t="s">
        <v>2774</v>
      </c>
      <c r="D14" s="287" t="s">
        <v>8721</v>
      </c>
      <c r="E14" s="287" t="s">
        <v>9278</v>
      </c>
      <c r="F14" s="287" t="s">
        <v>9284</v>
      </c>
      <c r="G14" s="287" t="s">
        <v>9285</v>
      </c>
      <c r="H14" s="287" t="s">
        <v>9767</v>
      </c>
      <c r="I14" s="287" t="s">
        <v>9768</v>
      </c>
      <c r="J14" s="287" t="s">
        <v>633</v>
      </c>
      <c r="K14" s="287"/>
      <c r="L14" s="287"/>
    </row>
    <row r="15" spans="1:12" x14ac:dyDescent="0.25">
      <c r="A15" s="287" t="s">
        <v>214</v>
      </c>
      <c r="B15" s="287" t="s">
        <v>212</v>
      </c>
      <c r="C15" s="287" t="s">
        <v>213</v>
      </c>
      <c r="D15" s="287" t="s">
        <v>8726</v>
      </c>
      <c r="E15" s="287" t="s">
        <v>9248</v>
      </c>
      <c r="F15" s="287" t="s">
        <v>9257</v>
      </c>
      <c r="G15" s="287" t="s">
        <v>9280</v>
      </c>
      <c r="H15" s="287" t="s">
        <v>9767</v>
      </c>
      <c r="I15" s="287" t="s">
        <v>9769</v>
      </c>
      <c r="J15" s="287" t="s">
        <v>845</v>
      </c>
      <c r="K15" s="287"/>
      <c r="L15" s="287"/>
    </row>
    <row r="16" spans="1:12" x14ac:dyDescent="0.25">
      <c r="A16" s="287" t="s">
        <v>214</v>
      </c>
      <c r="B16" s="287" t="s">
        <v>216</v>
      </c>
      <c r="C16" s="287" t="s">
        <v>217</v>
      </c>
      <c r="D16" s="287" t="s">
        <v>8726</v>
      </c>
      <c r="E16" s="287" t="s">
        <v>9248</v>
      </c>
      <c r="F16" s="287" t="s">
        <v>9270</v>
      </c>
      <c r="G16" s="287" t="s">
        <v>9297</v>
      </c>
      <c r="H16" s="287" t="s">
        <v>9770</v>
      </c>
      <c r="I16" s="287" t="s">
        <v>9768</v>
      </c>
      <c r="J16" s="287" t="s">
        <v>655</v>
      </c>
      <c r="K16" s="287"/>
      <c r="L16" s="287"/>
    </row>
    <row r="17" spans="1:12" x14ac:dyDescent="0.25">
      <c r="A17" s="287" t="s">
        <v>214</v>
      </c>
      <c r="B17" s="287" t="s">
        <v>226</v>
      </c>
      <c r="C17" s="287" t="s">
        <v>227</v>
      </c>
      <c r="D17" s="287" t="s">
        <v>8726</v>
      </c>
      <c r="E17" s="287" t="s">
        <v>9248</v>
      </c>
      <c r="F17" s="287" t="s">
        <v>9270</v>
      </c>
      <c r="G17" s="287" t="s">
        <v>9301</v>
      </c>
      <c r="H17" s="287" t="s">
        <v>9770</v>
      </c>
      <c r="I17" s="287" t="s">
        <v>9768</v>
      </c>
      <c r="J17" s="287" t="s">
        <v>648</v>
      </c>
      <c r="K17" s="287"/>
      <c r="L17" s="287"/>
    </row>
    <row r="18" spans="1:12" x14ac:dyDescent="0.25">
      <c r="A18" s="287" t="s">
        <v>214</v>
      </c>
      <c r="B18" s="287" t="s">
        <v>233</v>
      </c>
      <c r="C18" s="287" t="s">
        <v>234</v>
      </c>
      <c r="D18" s="287" t="s">
        <v>8726</v>
      </c>
      <c r="E18" s="287" t="s">
        <v>9248</v>
      </c>
      <c r="F18" s="287" t="s">
        <v>9257</v>
      </c>
      <c r="G18" s="287" t="s">
        <v>9305</v>
      </c>
      <c r="H18" s="287" t="s">
        <v>9770</v>
      </c>
      <c r="I18" s="287" t="s">
        <v>9768</v>
      </c>
      <c r="J18" s="287" t="s">
        <v>653</v>
      </c>
      <c r="K18" s="287"/>
      <c r="L18" s="287"/>
    </row>
    <row r="19" spans="1:12" x14ac:dyDescent="0.25">
      <c r="A19" s="287" t="s">
        <v>244</v>
      </c>
      <c r="B19" s="287" t="s">
        <v>242</v>
      </c>
      <c r="C19" s="287" t="s">
        <v>243</v>
      </c>
      <c r="D19" s="287" t="s">
        <v>8727</v>
      </c>
      <c r="E19" s="287" t="s">
        <v>9248</v>
      </c>
      <c r="F19" s="287" t="s">
        <v>9309</v>
      </c>
      <c r="G19" s="287" t="s">
        <v>9243</v>
      </c>
      <c r="H19" s="287" t="s">
        <v>9767</v>
      </c>
      <c r="I19" s="287" t="s">
        <v>9768</v>
      </c>
      <c r="J19" s="287" t="s">
        <v>644</v>
      </c>
      <c r="K19" s="287"/>
      <c r="L19" s="287"/>
    </row>
    <row r="20" spans="1:12" x14ac:dyDescent="0.25">
      <c r="A20" s="287" t="s">
        <v>1199</v>
      </c>
      <c r="B20" s="287" t="s">
        <v>1197</v>
      </c>
      <c r="C20" s="287" t="s">
        <v>1198</v>
      </c>
      <c r="D20" s="287" t="s">
        <v>8728</v>
      </c>
      <c r="E20" s="287" t="s">
        <v>9248</v>
      </c>
      <c r="F20" s="287" t="s">
        <v>9270</v>
      </c>
      <c r="G20" s="287" t="s">
        <v>9243</v>
      </c>
      <c r="H20" s="287" t="s">
        <v>9767</v>
      </c>
      <c r="I20" s="287" t="s">
        <v>9768</v>
      </c>
      <c r="J20" s="287" t="s">
        <v>1134</v>
      </c>
      <c r="K20" s="287"/>
      <c r="L20" s="287"/>
    </row>
    <row r="21" spans="1:12" x14ac:dyDescent="0.25">
      <c r="A21" s="287" t="s">
        <v>2841</v>
      </c>
      <c r="B21" s="287" t="s">
        <v>2839</v>
      </c>
      <c r="C21" s="287" t="s">
        <v>2840</v>
      </c>
      <c r="D21" s="287" t="s">
        <v>8729</v>
      </c>
      <c r="E21" s="287" t="s">
        <v>9278</v>
      </c>
      <c r="F21" s="287" t="s">
        <v>9313</v>
      </c>
      <c r="G21" s="287" t="s">
        <v>9243</v>
      </c>
      <c r="H21" s="287" t="s">
        <v>9767</v>
      </c>
      <c r="I21" s="287" t="s">
        <v>9768</v>
      </c>
      <c r="J21" s="287" t="s">
        <v>44</v>
      </c>
      <c r="K21" s="287"/>
      <c r="L21" s="287"/>
    </row>
    <row r="22" spans="1:12" x14ac:dyDescent="0.25">
      <c r="A22" s="287" t="s">
        <v>2841</v>
      </c>
      <c r="B22" s="287" t="s">
        <v>2851</v>
      </c>
      <c r="C22" s="287" t="s">
        <v>2852</v>
      </c>
      <c r="D22" s="287" t="s">
        <v>8729</v>
      </c>
      <c r="E22" s="287" t="s">
        <v>9278</v>
      </c>
      <c r="F22" s="287" t="s">
        <v>9284</v>
      </c>
      <c r="G22" s="287" t="s">
        <v>9315</v>
      </c>
      <c r="H22" s="287" t="s">
        <v>9770</v>
      </c>
      <c r="I22" s="287" t="s">
        <v>9768</v>
      </c>
      <c r="J22" s="287" t="s">
        <v>23</v>
      </c>
      <c r="K22" s="287"/>
      <c r="L22" s="287"/>
    </row>
    <row r="23" spans="1:12" x14ac:dyDescent="0.25">
      <c r="A23" s="287" t="s">
        <v>2864</v>
      </c>
      <c r="B23" s="287" t="s">
        <v>2862</v>
      </c>
      <c r="C23" s="287" t="s">
        <v>2863</v>
      </c>
      <c r="D23" s="287" t="s">
        <v>8734</v>
      </c>
      <c r="E23" s="287" t="s">
        <v>9278</v>
      </c>
      <c r="F23" s="287" t="s">
        <v>9284</v>
      </c>
      <c r="G23" s="287" t="s">
        <v>9317</v>
      </c>
      <c r="H23" s="287" t="s">
        <v>9767</v>
      </c>
      <c r="I23" s="287" t="s">
        <v>9768</v>
      </c>
      <c r="J23" s="287" t="s">
        <v>25</v>
      </c>
      <c r="K23" s="287"/>
      <c r="L23" s="287"/>
    </row>
    <row r="24" spans="1:12" x14ac:dyDescent="0.25">
      <c r="A24" s="287" t="s">
        <v>3253</v>
      </c>
      <c r="B24" s="287" t="s">
        <v>3251</v>
      </c>
      <c r="C24" s="287" t="s">
        <v>3252</v>
      </c>
      <c r="D24" s="287" t="s">
        <v>8743</v>
      </c>
      <c r="E24" s="287" t="s">
        <v>9248</v>
      </c>
      <c r="F24" s="287" t="s">
        <v>9320</v>
      </c>
      <c r="G24" s="287" t="s">
        <v>9280</v>
      </c>
      <c r="H24" s="287" t="s">
        <v>9767</v>
      </c>
      <c r="I24" s="287" t="s">
        <v>9769</v>
      </c>
      <c r="J24" s="287" t="s">
        <v>2375</v>
      </c>
      <c r="K24" s="287"/>
      <c r="L24" s="287"/>
    </row>
    <row r="25" spans="1:12" x14ac:dyDescent="0.25">
      <c r="A25" s="287" t="s">
        <v>3253</v>
      </c>
      <c r="B25" s="287" t="s">
        <v>3263</v>
      </c>
      <c r="C25" s="287" t="s">
        <v>3264</v>
      </c>
      <c r="D25" s="287" t="s">
        <v>8743</v>
      </c>
      <c r="E25" s="287" t="s">
        <v>9248</v>
      </c>
      <c r="F25" s="287" t="s">
        <v>9284</v>
      </c>
      <c r="G25" s="287" t="s">
        <v>9322</v>
      </c>
      <c r="H25" s="287" t="s">
        <v>9770</v>
      </c>
      <c r="I25" s="287" t="s">
        <v>9768</v>
      </c>
      <c r="J25" s="287" t="s">
        <v>2381</v>
      </c>
      <c r="K25" s="287"/>
      <c r="L25" s="287"/>
    </row>
    <row r="26" spans="1:12" x14ac:dyDescent="0.25">
      <c r="A26" s="287" t="s">
        <v>3253</v>
      </c>
      <c r="B26" s="287" t="s">
        <v>3274</v>
      </c>
      <c r="C26" s="287" t="s">
        <v>3275</v>
      </c>
      <c r="D26" s="287" t="s">
        <v>8743</v>
      </c>
      <c r="E26" s="287" t="s">
        <v>9248</v>
      </c>
      <c r="F26" s="287" t="s">
        <v>9249</v>
      </c>
      <c r="G26" s="287" t="s">
        <v>9249</v>
      </c>
      <c r="H26" s="287" t="s">
        <v>9770</v>
      </c>
      <c r="I26" s="287" t="s">
        <v>9768</v>
      </c>
      <c r="J26" s="287" t="s">
        <v>2377</v>
      </c>
      <c r="K26" s="287"/>
      <c r="L26" s="287"/>
    </row>
    <row r="27" spans="1:12" x14ac:dyDescent="0.25">
      <c r="A27" s="287" t="s">
        <v>2876</v>
      </c>
      <c r="B27" s="287" t="s">
        <v>2874</v>
      </c>
      <c r="C27" s="287" t="s">
        <v>2875</v>
      </c>
      <c r="D27" s="287" t="s">
        <v>8748</v>
      </c>
      <c r="E27" s="287" t="s">
        <v>9278</v>
      </c>
      <c r="F27" s="287" t="s">
        <v>9284</v>
      </c>
      <c r="G27" s="287" t="s">
        <v>9315</v>
      </c>
      <c r="H27" s="287" t="s">
        <v>9767</v>
      </c>
      <c r="I27" s="287" t="s">
        <v>9768</v>
      </c>
      <c r="J27" s="287" t="s">
        <v>2387</v>
      </c>
      <c r="K27" s="287"/>
      <c r="L27" s="287"/>
    </row>
    <row r="28" spans="1:12" x14ac:dyDescent="0.25">
      <c r="A28" s="287" t="s">
        <v>358</v>
      </c>
      <c r="B28" s="287" t="s">
        <v>356</v>
      </c>
      <c r="C28" s="287" t="s">
        <v>357</v>
      </c>
      <c r="D28" s="287" t="s">
        <v>8749</v>
      </c>
      <c r="E28" s="287" t="s">
        <v>9248</v>
      </c>
      <c r="F28" s="287" t="s">
        <v>9284</v>
      </c>
      <c r="G28" s="287" t="s">
        <v>9322</v>
      </c>
      <c r="H28" s="287" t="s">
        <v>9770</v>
      </c>
      <c r="I28" s="287" t="s">
        <v>9768</v>
      </c>
      <c r="J28" s="287" t="s">
        <v>2372</v>
      </c>
      <c r="K28" s="287"/>
      <c r="L28" s="287"/>
    </row>
    <row r="29" spans="1:12" x14ac:dyDescent="0.25">
      <c r="A29" s="287" t="s">
        <v>358</v>
      </c>
      <c r="B29" s="287" t="s">
        <v>362</v>
      </c>
      <c r="C29" s="287" t="s">
        <v>363</v>
      </c>
      <c r="D29" s="287" t="s">
        <v>8749</v>
      </c>
      <c r="E29" s="287" t="s">
        <v>9248</v>
      </c>
      <c r="F29" s="287" t="s">
        <v>9284</v>
      </c>
      <c r="G29" s="287" t="s">
        <v>9327</v>
      </c>
      <c r="H29" s="287" t="s">
        <v>9770</v>
      </c>
      <c r="I29" s="287" t="s">
        <v>9768</v>
      </c>
      <c r="J29" s="287" t="s">
        <v>2379</v>
      </c>
      <c r="K29" s="287"/>
      <c r="L29" s="287"/>
    </row>
    <row r="30" spans="1:12" x14ac:dyDescent="0.25">
      <c r="A30" s="287" t="s">
        <v>358</v>
      </c>
      <c r="B30" s="287" t="s">
        <v>1052</v>
      </c>
      <c r="C30" s="287" t="s">
        <v>1053</v>
      </c>
      <c r="D30" s="287" t="s">
        <v>8749</v>
      </c>
      <c r="E30" s="287" t="s">
        <v>9248</v>
      </c>
      <c r="F30" s="287" t="s">
        <v>9284</v>
      </c>
      <c r="G30" s="287" t="s">
        <v>9280</v>
      </c>
      <c r="H30" s="287" t="s">
        <v>9767</v>
      </c>
      <c r="I30" s="287" t="s">
        <v>9769</v>
      </c>
      <c r="J30" s="287" t="s">
        <v>2383</v>
      </c>
      <c r="K30" s="287"/>
      <c r="L30" s="287"/>
    </row>
    <row r="31" spans="1:12" x14ac:dyDescent="0.25">
      <c r="A31" s="287" t="s">
        <v>2888</v>
      </c>
      <c r="B31" s="287" t="s">
        <v>2886</v>
      </c>
      <c r="C31" s="287" t="s">
        <v>2887</v>
      </c>
      <c r="D31" s="287" t="s">
        <v>8750</v>
      </c>
      <c r="E31" s="287" t="s">
        <v>9278</v>
      </c>
      <c r="F31" s="287" t="s">
        <v>9284</v>
      </c>
      <c r="G31" s="287" t="s">
        <v>9315</v>
      </c>
      <c r="H31" s="287" t="s">
        <v>9767</v>
      </c>
      <c r="I31" s="287" t="s">
        <v>9768</v>
      </c>
      <c r="J31" s="287" t="s">
        <v>2385</v>
      </c>
      <c r="K31" s="287"/>
      <c r="L31" s="287"/>
    </row>
    <row r="32" spans="1:12" x14ac:dyDescent="0.25">
      <c r="A32" s="287" t="s">
        <v>171</v>
      </c>
      <c r="B32" s="287" t="s">
        <v>169</v>
      </c>
      <c r="C32" s="287" t="s">
        <v>170</v>
      </c>
      <c r="D32" s="287" t="s">
        <v>8751</v>
      </c>
      <c r="E32" s="287" t="s">
        <v>9248</v>
      </c>
      <c r="F32" s="287" t="s">
        <v>9284</v>
      </c>
      <c r="G32" s="287" t="s">
        <v>9334</v>
      </c>
      <c r="H32" s="287" t="s">
        <v>9767</v>
      </c>
      <c r="I32" s="287" t="s">
        <v>9768</v>
      </c>
      <c r="J32" s="287" t="s">
        <v>2393</v>
      </c>
      <c r="K32" s="287"/>
      <c r="L32" s="287"/>
    </row>
    <row r="33" spans="1:12" x14ac:dyDescent="0.25">
      <c r="A33" s="287" t="s">
        <v>254</v>
      </c>
      <c r="B33" s="287" t="s">
        <v>252</v>
      </c>
      <c r="C33" s="287" t="s">
        <v>253</v>
      </c>
      <c r="D33" s="287" t="s">
        <v>8752</v>
      </c>
      <c r="E33" s="287" t="s">
        <v>9248</v>
      </c>
      <c r="F33" s="287" t="s">
        <v>9338</v>
      </c>
      <c r="G33" s="287" t="s">
        <v>9243</v>
      </c>
      <c r="H33" s="287" t="s">
        <v>9767</v>
      </c>
      <c r="I33" s="287" t="s">
        <v>9768</v>
      </c>
      <c r="J33" s="287"/>
      <c r="K33" s="287"/>
      <c r="L33" s="287"/>
    </row>
    <row r="34" spans="1:12" x14ac:dyDescent="0.25">
      <c r="A34" s="287" t="s">
        <v>301</v>
      </c>
      <c r="B34" s="287" t="s">
        <v>299</v>
      </c>
      <c r="C34" s="287" t="s">
        <v>300</v>
      </c>
      <c r="D34" s="287" t="s">
        <v>8753</v>
      </c>
      <c r="E34" s="287" t="s">
        <v>9341</v>
      </c>
      <c r="F34" s="287" t="s">
        <v>9284</v>
      </c>
      <c r="G34" s="287" t="s">
        <v>9322</v>
      </c>
      <c r="H34" s="287" t="s">
        <v>9767</v>
      </c>
      <c r="I34" s="287" t="s">
        <v>9768</v>
      </c>
      <c r="J34" s="287"/>
      <c r="K34" s="287"/>
      <c r="L34" s="287"/>
    </row>
    <row r="35" spans="1:12" x14ac:dyDescent="0.25">
      <c r="A35" s="287" t="s">
        <v>1309</v>
      </c>
      <c r="B35" s="287" t="s">
        <v>1656</v>
      </c>
      <c r="C35" s="287" t="s">
        <v>1657</v>
      </c>
      <c r="D35" s="287" t="s">
        <v>8756</v>
      </c>
      <c r="E35" s="287" t="s">
        <v>9248</v>
      </c>
      <c r="F35" s="287" t="s">
        <v>9345</v>
      </c>
      <c r="G35" s="287" t="s">
        <v>9243</v>
      </c>
      <c r="H35" s="287" t="s">
        <v>9767</v>
      </c>
      <c r="I35" s="287" t="s">
        <v>9768</v>
      </c>
      <c r="J35" s="287"/>
      <c r="K35" s="287"/>
      <c r="L35" s="287"/>
    </row>
    <row r="36" spans="1:12" x14ac:dyDescent="0.25">
      <c r="A36" s="287" t="s">
        <v>1309</v>
      </c>
      <c r="B36" s="287" t="s">
        <v>1307</v>
      </c>
      <c r="C36" s="287" t="s">
        <v>1308</v>
      </c>
      <c r="D36" s="287" t="s">
        <v>8756</v>
      </c>
      <c r="E36" s="287" t="s">
        <v>9248</v>
      </c>
      <c r="F36" s="287" t="s">
        <v>9284</v>
      </c>
      <c r="G36" s="287" t="s">
        <v>1307</v>
      </c>
      <c r="H36" s="287" t="s">
        <v>9770</v>
      </c>
      <c r="I36" s="287" t="s">
        <v>9768</v>
      </c>
      <c r="J36" s="287"/>
      <c r="K36" s="287"/>
      <c r="L36" s="287"/>
    </row>
    <row r="37" spans="1:12" x14ac:dyDescent="0.25">
      <c r="A37" s="287" t="s">
        <v>1309</v>
      </c>
      <c r="B37" s="287" t="s">
        <v>1317</v>
      </c>
      <c r="C37" s="287" t="s">
        <v>1318</v>
      </c>
      <c r="D37" s="287" t="s">
        <v>8756</v>
      </c>
      <c r="E37" s="287" t="s">
        <v>9248</v>
      </c>
      <c r="F37" s="287" t="s">
        <v>9257</v>
      </c>
      <c r="G37" s="287" t="s">
        <v>1317</v>
      </c>
      <c r="H37" s="287" t="s">
        <v>9770</v>
      </c>
      <c r="I37" s="287" t="s">
        <v>9768</v>
      </c>
      <c r="J37" s="287"/>
      <c r="K37" s="287"/>
      <c r="L37" s="287"/>
    </row>
    <row r="38" spans="1:12" x14ac:dyDescent="0.25">
      <c r="A38" s="287" t="s">
        <v>1309</v>
      </c>
      <c r="B38" s="287" t="s">
        <v>1432</v>
      </c>
      <c r="C38" s="287" t="s">
        <v>1433</v>
      </c>
      <c r="D38" s="287" t="s">
        <v>8756</v>
      </c>
      <c r="E38" s="287" t="s">
        <v>9248</v>
      </c>
      <c r="F38" s="287" t="s">
        <v>9249</v>
      </c>
      <c r="G38" s="287" t="s">
        <v>9249</v>
      </c>
      <c r="H38" s="287" t="s">
        <v>9770</v>
      </c>
      <c r="I38" s="287" t="s">
        <v>9768</v>
      </c>
      <c r="J38" s="287"/>
      <c r="K38" s="287"/>
      <c r="L38" s="287"/>
    </row>
    <row r="39" spans="1:12" x14ac:dyDescent="0.25">
      <c r="A39" s="287" t="s">
        <v>102</v>
      </c>
      <c r="B39" s="287" t="s">
        <v>100</v>
      </c>
      <c r="C39" s="287" t="s">
        <v>101</v>
      </c>
      <c r="D39" s="287" t="s">
        <v>8781</v>
      </c>
      <c r="E39" s="287" t="s">
        <v>9341</v>
      </c>
      <c r="F39" s="287" t="s">
        <v>9284</v>
      </c>
      <c r="G39" s="287" t="s">
        <v>9322</v>
      </c>
      <c r="H39" s="287" t="s">
        <v>9767</v>
      </c>
      <c r="I39" s="287" t="s">
        <v>9768</v>
      </c>
      <c r="J39" s="287"/>
      <c r="K39" s="287"/>
      <c r="L39" s="287"/>
    </row>
    <row r="40" spans="1:12" x14ac:dyDescent="0.25">
      <c r="A40" s="287" t="s">
        <v>2900</v>
      </c>
      <c r="B40" s="287" t="s">
        <v>2898</v>
      </c>
      <c r="C40" s="287" t="s">
        <v>2899</v>
      </c>
      <c r="D40" s="287" t="s">
        <v>8784</v>
      </c>
      <c r="E40" s="287" t="s">
        <v>9278</v>
      </c>
      <c r="F40" s="287" t="s">
        <v>9360</v>
      </c>
      <c r="G40" s="287" t="s">
        <v>9243</v>
      </c>
      <c r="H40" s="287" t="s">
        <v>9767</v>
      </c>
      <c r="I40" s="287" t="s">
        <v>9768</v>
      </c>
      <c r="J40" s="287"/>
      <c r="K40" s="287"/>
      <c r="L40" s="287"/>
    </row>
    <row r="41" spans="1:12" x14ac:dyDescent="0.25">
      <c r="A41" s="287" t="s">
        <v>2912</v>
      </c>
      <c r="B41" s="287" t="s">
        <v>2910</v>
      </c>
      <c r="C41" s="287" t="s">
        <v>2911</v>
      </c>
      <c r="D41" s="287" t="s">
        <v>8787</v>
      </c>
      <c r="E41" s="287" t="s">
        <v>9278</v>
      </c>
      <c r="F41" s="287" t="s">
        <v>9362</v>
      </c>
      <c r="G41" s="287" t="s">
        <v>9243</v>
      </c>
      <c r="H41" s="287" t="s">
        <v>9767</v>
      </c>
      <c r="I41" s="287" t="s">
        <v>9768</v>
      </c>
      <c r="J41" s="287"/>
      <c r="K41" s="287"/>
      <c r="L41" s="287"/>
    </row>
    <row r="42" spans="1:12" x14ac:dyDescent="0.25">
      <c r="A42" s="287" t="s">
        <v>2924</v>
      </c>
      <c r="B42" s="287" t="s">
        <v>2922</v>
      </c>
      <c r="C42" s="287" t="s">
        <v>2923</v>
      </c>
      <c r="D42" s="287" t="s">
        <v>8790</v>
      </c>
      <c r="E42" s="287" t="s">
        <v>9278</v>
      </c>
      <c r="F42" s="287" t="s">
        <v>9364</v>
      </c>
      <c r="G42" s="287" t="s">
        <v>9243</v>
      </c>
      <c r="H42" s="287" t="s">
        <v>9767</v>
      </c>
      <c r="I42" s="287" t="s">
        <v>9768</v>
      </c>
      <c r="J42" s="287"/>
      <c r="K42" s="287"/>
      <c r="L42" s="287"/>
    </row>
    <row r="43" spans="1:12" x14ac:dyDescent="0.25">
      <c r="A43" s="287" t="s">
        <v>2924</v>
      </c>
      <c r="B43" s="287" t="s">
        <v>2934</v>
      </c>
      <c r="C43" s="287" t="s">
        <v>2935</v>
      </c>
      <c r="D43" s="287" t="s">
        <v>8790</v>
      </c>
      <c r="E43" s="287" t="s">
        <v>9278</v>
      </c>
      <c r="F43" s="287" t="s">
        <v>9366</v>
      </c>
      <c r="G43" s="287" t="s">
        <v>9366</v>
      </c>
      <c r="H43" s="287" t="s">
        <v>9770</v>
      </c>
      <c r="I43" s="287" t="s">
        <v>9768</v>
      </c>
      <c r="J43" s="287"/>
      <c r="K43" s="287"/>
      <c r="L43" s="287"/>
    </row>
    <row r="44" spans="1:12" x14ac:dyDescent="0.25">
      <c r="A44" s="287" t="s">
        <v>1910</v>
      </c>
      <c r="B44" s="287" t="s">
        <v>1908</v>
      </c>
      <c r="C44" s="287" t="s">
        <v>1909</v>
      </c>
      <c r="D44" s="287" t="s">
        <v>8791</v>
      </c>
      <c r="E44" s="287" t="s">
        <v>9341</v>
      </c>
      <c r="F44" s="287" t="s">
        <v>9257</v>
      </c>
      <c r="G44" s="287" t="s">
        <v>9371</v>
      </c>
      <c r="H44" s="287" t="s">
        <v>9767</v>
      </c>
      <c r="I44" s="287" t="s">
        <v>9768</v>
      </c>
      <c r="J44" s="287"/>
      <c r="K44" s="287"/>
      <c r="L44" s="287"/>
    </row>
    <row r="45" spans="1:12" x14ac:dyDescent="0.25">
      <c r="A45" s="287" t="s">
        <v>773</v>
      </c>
      <c r="B45" s="287" t="s">
        <v>771</v>
      </c>
      <c r="C45" s="287" t="s">
        <v>772</v>
      </c>
      <c r="D45" s="287" t="s">
        <v>8792</v>
      </c>
      <c r="E45" s="287" t="s">
        <v>9241</v>
      </c>
      <c r="F45" s="287" t="s">
        <v>9377</v>
      </c>
      <c r="G45" s="287" t="s">
        <v>771</v>
      </c>
      <c r="H45" s="287" t="s">
        <v>9770</v>
      </c>
      <c r="I45" s="287" t="s">
        <v>9768</v>
      </c>
      <c r="J45" s="287"/>
      <c r="K45" s="287"/>
      <c r="L45" s="287"/>
    </row>
    <row r="46" spans="1:12" x14ac:dyDescent="0.25">
      <c r="A46" s="287" t="s">
        <v>773</v>
      </c>
      <c r="B46" s="287" t="s">
        <v>1246</v>
      </c>
      <c r="C46" s="287" t="s">
        <v>1247</v>
      </c>
      <c r="D46" s="287" t="s">
        <v>8792</v>
      </c>
      <c r="E46" s="287" t="s">
        <v>9241</v>
      </c>
      <c r="F46" s="287" t="s">
        <v>9382</v>
      </c>
      <c r="G46" s="287" t="s">
        <v>1246</v>
      </c>
      <c r="H46" s="287" t="s">
        <v>9767</v>
      </c>
      <c r="I46" s="287" t="s">
        <v>9769</v>
      </c>
      <c r="J46" s="287"/>
      <c r="K46" s="287"/>
      <c r="L46" s="287"/>
    </row>
    <row r="47" spans="1:12" x14ac:dyDescent="0.25">
      <c r="A47" s="287" t="s">
        <v>773</v>
      </c>
      <c r="B47" s="287" t="s">
        <v>3786</v>
      </c>
      <c r="C47" s="287" t="s">
        <v>3787</v>
      </c>
      <c r="D47" s="287" t="s">
        <v>8792</v>
      </c>
      <c r="E47" s="287" t="s">
        <v>9241</v>
      </c>
      <c r="F47" s="287" t="s">
        <v>9366</v>
      </c>
      <c r="G47" s="287" t="s">
        <v>9387</v>
      </c>
      <c r="H47" s="287" t="s">
        <v>9770</v>
      </c>
      <c r="I47" s="287" t="s">
        <v>9768</v>
      </c>
      <c r="J47" s="287"/>
      <c r="K47" s="287"/>
      <c r="L47" s="287"/>
    </row>
    <row r="48" spans="1:12" x14ac:dyDescent="0.25">
      <c r="A48" s="287" t="s">
        <v>608</v>
      </c>
      <c r="B48" s="287" t="s">
        <v>606</v>
      </c>
      <c r="C48" s="287" t="s">
        <v>607</v>
      </c>
      <c r="D48" s="287" t="s">
        <v>8793</v>
      </c>
      <c r="E48" s="287" t="s">
        <v>9241</v>
      </c>
      <c r="F48" s="287" t="s">
        <v>9392</v>
      </c>
      <c r="G48" s="287" t="s">
        <v>9393</v>
      </c>
      <c r="H48" s="287" t="s">
        <v>9767</v>
      </c>
      <c r="I48" s="287" t="s">
        <v>9768</v>
      </c>
      <c r="J48" s="287"/>
      <c r="K48" s="287"/>
      <c r="L48" s="287"/>
    </row>
    <row r="49" spans="1:12" x14ac:dyDescent="0.25">
      <c r="A49" s="287" t="s">
        <v>958</v>
      </c>
      <c r="B49" s="287" t="s">
        <v>956</v>
      </c>
      <c r="C49" s="287" t="s">
        <v>957</v>
      </c>
      <c r="D49" s="287" t="s">
        <v>8796</v>
      </c>
      <c r="E49" s="287" t="s">
        <v>9256</v>
      </c>
      <c r="F49" s="287" t="s">
        <v>9284</v>
      </c>
      <c r="G49" s="287" t="s">
        <v>9398</v>
      </c>
      <c r="H49" s="287" t="s">
        <v>9767</v>
      </c>
      <c r="I49" s="287" t="s">
        <v>9768</v>
      </c>
      <c r="J49" s="287"/>
      <c r="K49" s="287"/>
      <c r="L49" s="287"/>
    </row>
    <row r="50" spans="1:12" x14ac:dyDescent="0.25">
      <c r="A50" s="287" t="s">
        <v>369</v>
      </c>
      <c r="B50" s="287" t="s">
        <v>987</v>
      </c>
      <c r="C50" s="287" t="s">
        <v>988</v>
      </c>
      <c r="D50" s="287" t="s">
        <v>8797</v>
      </c>
      <c r="E50" s="287" t="s">
        <v>9256</v>
      </c>
      <c r="F50" s="287" t="s">
        <v>9403</v>
      </c>
      <c r="G50" s="287" t="s">
        <v>9280</v>
      </c>
      <c r="H50" s="287" t="s">
        <v>9767</v>
      </c>
      <c r="I50" s="287" t="s">
        <v>9769</v>
      </c>
      <c r="J50" s="287"/>
      <c r="K50" s="287"/>
      <c r="L50" s="287"/>
    </row>
    <row r="51" spans="1:12" x14ac:dyDescent="0.25">
      <c r="A51" s="287" t="s">
        <v>369</v>
      </c>
      <c r="B51" s="287" t="s">
        <v>367</v>
      </c>
      <c r="C51" s="287" t="s">
        <v>368</v>
      </c>
      <c r="D51" s="287" t="s">
        <v>8797</v>
      </c>
      <c r="E51" s="287" t="s">
        <v>9256</v>
      </c>
      <c r="F51" s="287" t="s">
        <v>9407</v>
      </c>
      <c r="G51" s="287" t="s">
        <v>9270</v>
      </c>
      <c r="H51" s="287" t="s">
        <v>9770</v>
      </c>
      <c r="I51" s="287" t="s">
        <v>9768</v>
      </c>
      <c r="J51" s="287"/>
      <c r="K51" s="287"/>
      <c r="L51" s="287"/>
    </row>
    <row r="52" spans="1:12" x14ac:dyDescent="0.25">
      <c r="A52" s="287" t="s">
        <v>369</v>
      </c>
      <c r="B52" s="287" t="s">
        <v>373</v>
      </c>
      <c r="C52" s="287" t="s">
        <v>374</v>
      </c>
      <c r="D52" s="287" t="s">
        <v>8797</v>
      </c>
      <c r="E52" s="287" t="s">
        <v>9256</v>
      </c>
      <c r="F52" s="287" t="s">
        <v>9284</v>
      </c>
      <c r="G52" s="287" t="s">
        <v>9409</v>
      </c>
      <c r="H52" s="287" t="s">
        <v>9770</v>
      </c>
      <c r="I52" s="287" t="s">
        <v>9768</v>
      </c>
      <c r="J52" s="287"/>
      <c r="K52" s="287"/>
      <c r="L52" s="287"/>
    </row>
    <row r="53" spans="1:12" x14ac:dyDescent="0.25">
      <c r="A53" s="287" t="s">
        <v>387</v>
      </c>
      <c r="B53" s="287" t="s">
        <v>385</v>
      </c>
      <c r="C53" s="287" t="s">
        <v>386</v>
      </c>
      <c r="D53" s="287" t="s">
        <v>8802</v>
      </c>
      <c r="E53" s="287" t="s">
        <v>9341</v>
      </c>
      <c r="F53" s="287" t="s">
        <v>9284</v>
      </c>
      <c r="G53" s="287" t="s">
        <v>9322</v>
      </c>
      <c r="H53" s="287" t="s">
        <v>9767</v>
      </c>
      <c r="I53" s="287" t="s">
        <v>9768</v>
      </c>
      <c r="J53" s="287"/>
      <c r="K53" s="287"/>
      <c r="L53" s="287"/>
    </row>
    <row r="54" spans="1:12" x14ac:dyDescent="0.25">
      <c r="A54" s="287" t="s">
        <v>126</v>
      </c>
      <c r="B54" s="287" t="s">
        <v>124</v>
      </c>
      <c r="C54" s="287" t="s">
        <v>125</v>
      </c>
      <c r="D54" s="287" t="s">
        <v>8805</v>
      </c>
      <c r="E54" s="287" t="s">
        <v>9256</v>
      </c>
      <c r="F54" s="287" t="s">
        <v>9284</v>
      </c>
      <c r="G54" s="287" t="s">
        <v>9416</v>
      </c>
      <c r="H54" s="287" t="s">
        <v>9767</v>
      </c>
      <c r="I54" s="287" t="s">
        <v>9768</v>
      </c>
      <c r="J54" s="287"/>
      <c r="K54" s="287"/>
      <c r="L54" s="287"/>
    </row>
    <row r="55" spans="1:12" x14ac:dyDescent="0.25">
      <c r="A55" s="287" t="s">
        <v>398</v>
      </c>
      <c r="B55" s="287" t="s">
        <v>1367</v>
      </c>
      <c r="C55" s="287" t="s">
        <v>1368</v>
      </c>
      <c r="D55" s="287" t="s">
        <v>8810</v>
      </c>
      <c r="E55" s="287" t="s">
        <v>9248</v>
      </c>
      <c r="F55" s="287" t="s">
        <v>9420</v>
      </c>
      <c r="G55" s="287" t="s">
        <v>9421</v>
      </c>
      <c r="H55" s="287" t="s">
        <v>9767</v>
      </c>
      <c r="I55" s="287" t="s">
        <v>9769</v>
      </c>
      <c r="J55" s="287"/>
      <c r="K55" s="287"/>
      <c r="L55" s="287"/>
    </row>
    <row r="56" spans="1:12" x14ac:dyDescent="0.25">
      <c r="A56" s="287" t="s">
        <v>398</v>
      </c>
      <c r="B56" s="287" t="s">
        <v>396</v>
      </c>
      <c r="C56" s="287" t="s">
        <v>397</v>
      </c>
      <c r="D56" s="287" t="s">
        <v>8810</v>
      </c>
      <c r="E56" s="287" t="s">
        <v>9248</v>
      </c>
      <c r="F56" s="287" t="s">
        <v>9284</v>
      </c>
      <c r="G56" s="287" t="s">
        <v>9424</v>
      </c>
      <c r="H56" s="287" t="s">
        <v>9770</v>
      </c>
      <c r="I56" s="287" t="s">
        <v>9768</v>
      </c>
      <c r="J56" s="287"/>
      <c r="K56" s="287"/>
      <c r="L56" s="287"/>
    </row>
    <row r="57" spans="1:12" x14ac:dyDescent="0.25">
      <c r="A57" s="287" t="s">
        <v>398</v>
      </c>
      <c r="B57" s="287" t="s">
        <v>1378</v>
      </c>
      <c r="C57" s="287" t="s">
        <v>1379</v>
      </c>
      <c r="D57" s="287" t="s">
        <v>8810</v>
      </c>
      <c r="E57" s="287" t="s">
        <v>9248</v>
      </c>
      <c r="F57" s="287" t="s">
        <v>9249</v>
      </c>
      <c r="G57" s="287" t="s">
        <v>9249</v>
      </c>
      <c r="H57" s="287" t="s">
        <v>9770</v>
      </c>
      <c r="I57" s="287" t="s">
        <v>9768</v>
      </c>
      <c r="J57" s="287"/>
      <c r="K57" s="287"/>
      <c r="L57" s="287"/>
    </row>
    <row r="58" spans="1:12" x14ac:dyDescent="0.25">
      <c r="A58" s="287" t="s">
        <v>1011</v>
      </c>
      <c r="B58" s="287" t="s">
        <v>1027</v>
      </c>
      <c r="C58" s="287" t="s">
        <v>1028</v>
      </c>
      <c r="D58" s="287" t="s">
        <v>8825</v>
      </c>
      <c r="E58" s="287" t="s">
        <v>9256</v>
      </c>
      <c r="F58" s="287" t="s">
        <v>9284</v>
      </c>
      <c r="G58" s="287" t="s">
        <v>9416</v>
      </c>
      <c r="H58" s="287" t="s">
        <v>9770</v>
      </c>
      <c r="I58" s="287" t="s">
        <v>9768</v>
      </c>
      <c r="J58" s="287"/>
      <c r="K58" s="287"/>
      <c r="L58" s="287"/>
    </row>
    <row r="59" spans="1:12" x14ac:dyDescent="0.25">
      <c r="A59" s="287" t="s">
        <v>1011</v>
      </c>
      <c r="B59" s="287" t="s">
        <v>1009</v>
      </c>
      <c r="C59" s="287" t="s">
        <v>1010</v>
      </c>
      <c r="D59" s="287" t="s">
        <v>8825</v>
      </c>
      <c r="E59" s="287" t="s">
        <v>9256</v>
      </c>
      <c r="F59" s="287" t="s">
        <v>9433</v>
      </c>
      <c r="G59" s="287" t="s">
        <v>9434</v>
      </c>
      <c r="H59" s="287" t="s">
        <v>9767</v>
      </c>
      <c r="I59" s="287" t="s">
        <v>9768</v>
      </c>
      <c r="J59" s="287"/>
      <c r="K59" s="287"/>
      <c r="L59" s="287"/>
    </row>
    <row r="60" spans="1:12" x14ac:dyDescent="0.25">
      <c r="A60" s="287" t="s">
        <v>132</v>
      </c>
      <c r="B60" s="287" t="s">
        <v>130</v>
      </c>
      <c r="C60" s="287" t="s">
        <v>131</v>
      </c>
      <c r="D60" s="287" t="s">
        <v>8828</v>
      </c>
      <c r="E60" s="287" t="s">
        <v>9248</v>
      </c>
      <c r="F60" s="287" t="s">
        <v>9309</v>
      </c>
      <c r="G60" s="287" t="s">
        <v>9243</v>
      </c>
      <c r="H60" s="287" t="s">
        <v>9767</v>
      </c>
      <c r="I60" s="287" t="s">
        <v>9768</v>
      </c>
      <c r="J60" s="287"/>
      <c r="K60" s="287"/>
      <c r="L60" s="287"/>
    </row>
    <row r="61" spans="1:12" x14ac:dyDescent="0.25">
      <c r="A61" s="287" t="s">
        <v>132</v>
      </c>
      <c r="B61" s="287" t="s">
        <v>137</v>
      </c>
      <c r="C61" s="287" t="s">
        <v>138</v>
      </c>
      <c r="D61" s="287" t="s">
        <v>8828</v>
      </c>
      <c r="E61" s="287" t="s">
        <v>9248</v>
      </c>
      <c r="F61" s="287" t="s">
        <v>9284</v>
      </c>
      <c r="G61" s="287" t="s">
        <v>9322</v>
      </c>
      <c r="H61" s="287" t="s">
        <v>9770</v>
      </c>
      <c r="I61" s="287" t="s">
        <v>9768</v>
      </c>
      <c r="J61" s="287"/>
      <c r="K61" s="287"/>
      <c r="L61" s="287"/>
    </row>
    <row r="62" spans="1:12" x14ac:dyDescent="0.25">
      <c r="A62" s="287" t="s">
        <v>1609</v>
      </c>
      <c r="B62" s="287" t="s">
        <v>1607</v>
      </c>
      <c r="C62" s="287" t="s">
        <v>1608</v>
      </c>
      <c r="D62" s="287" t="s">
        <v>8833</v>
      </c>
      <c r="E62" s="287" t="s">
        <v>9241</v>
      </c>
      <c r="F62" s="287" t="s">
        <v>9439</v>
      </c>
      <c r="G62" s="287" t="s">
        <v>9440</v>
      </c>
      <c r="H62" s="287" t="s">
        <v>9767</v>
      </c>
      <c r="I62" s="287" t="s">
        <v>9768</v>
      </c>
      <c r="J62" s="287"/>
      <c r="K62" s="287"/>
      <c r="L62" s="287"/>
    </row>
    <row r="63" spans="1:12" x14ac:dyDescent="0.25">
      <c r="A63" s="287" t="s">
        <v>402</v>
      </c>
      <c r="B63" s="287" t="s">
        <v>400</v>
      </c>
      <c r="C63" s="287" t="s">
        <v>401</v>
      </c>
      <c r="D63" s="287" t="s">
        <v>8842</v>
      </c>
      <c r="E63" s="287" t="s">
        <v>9248</v>
      </c>
      <c r="F63" s="287" t="s">
        <v>9284</v>
      </c>
      <c r="G63" s="287" t="s">
        <v>9322</v>
      </c>
      <c r="H63" s="287" t="s">
        <v>9767</v>
      </c>
      <c r="I63" s="287" t="s">
        <v>9768</v>
      </c>
      <c r="J63" s="287"/>
      <c r="K63" s="287"/>
      <c r="L63" s="287"/>
    </row>
    <row r="64" spans="1:12" x14ac:dyDescent="0.25">
      <c r="A64" s="287" t="s">
        <v>1927</v>
      </c>
      <c r="B64" s="287" t="s">
        <v>1925</v>
      </c>
      <c r="C64" s="287" t="s">
        <v>1926</v>
      </c>
      <c r="D64" s="287" t="s">
        <v>8843</v>
      </c>
      <c r="E64" s="287" t="s">
        <v>9341</v>
      </c>
      <c r="F64" s="287" t="s">
        <v>9444</v>
      </c>
      <c r="G64" s="287" t="s">
        <v>9371</v>
      </c>
      <c r="H64" s="287" t="s">
        <v>9767</v>
      </c>
      <c r="I64" s="287" t="s">
        <v>9768</v>
      </c>
      <c r="J64" s="287"/>
      <c r="K64" s="287"/>
      <c r="L64" s="287"/>
    </row>
    <row r="65" spans="1:12" x14ac:dyDescent="0.25">
      <c r="A65" s="287" t="s">
        <v>3395</v>
      </c>
      <c r="B65" s="287" t="s">
        <v>6084</v>
      </c>
      <c r="C65" s="287" t="s">
        <v>6085</v>
      </c>
      <c r="D65" s="287" t="s">
        <v>8844</v>
      </c>
      <c r="E65" s="287" t="s">
        <v>9248</v>
      </c>
      <c r="F65" s="287" t="s">
        <v>9450</v>
      </c>
      <c r="G65" s="287" t="s">
        <v>9280</v>
      </c>
      <c r="H65" s="287" t="s">
        <v>9767</v>
      </c>
      <c r="I65" s="287" t="s">
        <v>9769</v>
      </c>
      <c r="J65" s="287"/>
      <c r="K65" s="287"/>
      <c r="L65" s="287"/>
    </row>
    <row r="66" spans="1:12" x14ac:dyDescent="0.25">
      <c r="A66" s="287" t="s">
        <v>3395</v>
      </c>
      <c r="B66" s="287" t="s">
        <v>3393</v>
      </c>
      <c r="C66" s="287" t="s">
        <v>3394</v>
      </c>
      <c r="D66" s="287" t="s">
        <v>8844</v>
      </c>
      <c r="E66" s="287" t="s">
        <v>9248</v>
      </c>
      <c r="F66" s="287" t="s">
        <v>9249</v>
      </c>
      <c r="G66" s="287" t="s">
        <v>9249</v>
      </c>
      <c r="H66" s="287" t="s">
        <v>9770</v>
      </c>
      <c r="I66" s="287" t="s">
        <v>9768</v>
      </c>
      <c r="J66" s="287"/>
      <c r="K66" s="287"/>
      <c r="L66" s="287"/>
    </row>
    <row r="67" spans="1:12" x14ac:dyDescent="0.25">
      <c r="A67" s="287" t="s">
        <v>3395</v>
      </c>
      <c r="B67" s="287" t="s">
        <v>4502</v>
      </c>
      <c r="C67" s="287" t="s">
        <v>4503</v>
      </c>
      <c r="D67" s="287" t="s">
        <v>8844</v>
      </c>
      <c r="E67" s="287" t="s">
        <v>9248</v>
      </c>
      <c r="F67" s="287" t="s">
        <v>9456</v>
      </c>
      <c r="G67" s="287" t="s">
        <v>9457</v>
      </c>
      <c r="H67" s="287" t="s">
        <v>9770</v>
      </c>
      <c r="I67" s="287" t="s">
        <v>9768</v>
      </c>
      <c r="J67" s="287"/>
      <c r="K67" s="287"/>
      <c r="L67" s="287"/>
    </row>
    <row r="68" spans="1:12" x14ac:dyDescent="0.25">
      <c r="A68" s="287" t="s">
        <v>3395</v>
      </c>
      <c r="B68" s="287" t="s">
        <v>6035</v>
      </c>
      <c r="C68" s="287" t="s">
        <v>6036</v>
      </c>
      <c r="D68" s="287" t="s">
        <v>8844</v>
      </c>
      <c r="E68" s="287" t="s">
        <v>9248</v>
      </c>
      <c r="F68" s="287" t="s">
        <v>9456</v>
      </c>
      <c r="G68" s="287" t="s">
        <v>9460</v>
      </c>
      <c r="H68" s="287" t="s">
        <v>9770</v>
      </c>
      <c r="I68" s="287" t="s">
        <v>9768</v>
      </c>
      <c r="J68" s="287"/>
      <c r="K68" s="287"/>
      <c r="L68" s="287"/>
    </row>
    <row r="69" spans="1:12" x14ac:dyDescent="0.25">
      <c r="A69" s="287" t="s">
        <v>2947</v>
      </c>
      <c r="B69" s="287" t="s">
        <v>2945</v>
      </c>
      <c r="C69" s="287" t="s">
        <v>2946</v>
      </c>
      <c r="D69" s="287" t="s">
        <v>8847</v>
      </c>
      <c r="E69" s="287" t="s">
        <v>9278</v>
      </c>
      <c r="F69" s="287" t="s">
        <v>9466</v>
      </c>
      <c r="G69" s="287" t="s">
        <v>1246</v>
      </c>
      <c r="H69" s="287" t="s">
        <v>9767</v>
      </c>
      <c r="I69" s="287" t="s">
        <v>9769</v>
      </c>
      <c r="J69" s="287"/>
      <c r="K69" s="287"/>
      <c r="L69" s="287"/>
    </row>
    <row r="70" spans="1:12" x14ac:dyDescent="0.25">
      <c r="A70" s="287" t="s">
        <v>2947</v>
      </c>
      <c r="B70" s="287" t="s">
        <v>2957</v>
      </c>
      <c r="C70" s="287" t="s">
        <v>2958</v>
      </c>
      <c r="D70" s="287" t="s">
        <v>8847</v>
      </c>
      <c r="E70" s="287" t="s">
        <v>9278</v>
      </c>
      <c r="F70" s="287" t="s">
        <v>9466</v>
      </c>
      <c r="G70" s="287" t="s">
        <v>9469</v>
      </c>
      <c r="H70" s="287" t="s">
        <v>9770</v>
      </c>
      <c r="I70" s="287" t="s">
        <v>9768</v>
      </c>
      <c r="J70" s="287"/>
      <c r="K70" s="287"/>
      <c r="L70" s="287"/>
    </row>
    <row r="71" spans="1:12" x14ac:dyDescent="0.25">
      <c r="A71" s="287" t="s">
        <v>2947</v>
      </c>
      <c r="B71" s="287" t="s">
        <v>2968</v>
      </c>
      <c r="C71" s="287" t="s">
        <v>2969</v>
      </c>
      <c r="D71" s="287" t="s">
        <v>8847</v>
      </c>
      <c r="E71" s="287" t="s">
        <v>9278</v>
      </c>
      <c r="F71" s="287" t="s">
        <v>9284</v>
      </c>
      <c r="G71" s="287" t="s">
        <v>9322</v>
      </c>
      <c r="H71" s="287" t="s">
        <v>9770</v>
      </c>
      <c r="I71" s="287" t="s">
        <v>9768</v>
      </c>
      <c r="J71" s="287"/>
      <c r="K71" s="287"/>
      <c r="L71" s="287"/>
    </row>
    <row r="72" spans="1:12" x14ac:dyDescent="0.25">
      <c r="A72" s="287" t="s">
        <v>12</v>
      </c>
      <c r="B72" s="287" t="s">
        <v>10</v>
      </c>
      <c r="C72" s="287" t="s">
        <v>11</v>
      </c>
      <c r="D72" s="287" t="s">
        <v>8852</v>
      </c>
      <c r="E72" s="287" t="s">
        <v>9248</v>
      </c>
      <c r="F72" s="287" t="s">
        <v>9270</v>
      </c>
      <c r="G72" s="287" t="s">
        <v>9243</v>
      </c>
      <c r="H72" s="287" t="s">
        <v>9767</v>
      </c>
      <c r="I72" s="287" t="s">
        <v>9768</v>
      </c>
      <c r="J72" s="287"/>
      <c r="K72" s="287"/>
      <c r="L72" s="287"/>
    </row>
    <row r="73" spans="1:12" x14ac:dyDescent="0.25">
      <c r="A73" s="287" t="s">
        <v>311</v>
      </c>
      <c r="B73" s="287" t="s">
        <v>966</v>
      </c>
      <c r="C73" s="287" t="s">
        <v>967</v>
      </c>
      <c r="D73" s="287" t="s">
        <v>8855</v>
      </c>
      <c r="E73" s="287" t="s">
        <v>9241</v>
      </c>
      <c r="F73" s="287" t="s">
        <v>9474</v>
      </c>
      <c r="G73" s="287" t="s">
        <v>9280</v>
      </c>
      <c r="H73" s="287" t="s">
        <v>9767</v>
      </c>
      <c r="I73" s="287" t="s">
        <v>9769</v>
      </c>
      <c r="J73" s="287"/>
      <c r="K73" s="287"/>
      <c r="L73" s="287"/>
    </row>
    <row r="74" spans="1:12" x14ac:dyDescent="0.25">
      <c r="A74" s="287" t="s">
        <v>311</v>
      </c>
      <c r="B74" s="287" t="s">
        <v>309</v>
      </c>
      <c r="C74" s="287" t="s">
        <v>310</v>
      </c>
      <c r="D74" s="287" t="s">
        <v>8855</v>
      </c>
      <c r="E74" s="287" t="s">
        <v>9241</v>
      </c>
      <c r="F74" s="287" t="s">
        <v>9270</v>
      </c>
      <c r="G74" s="287" t="s">
        <v>9476</v>
      </c>
      <c r="H74" s="287" t="s">
        <v>9770</v>
      </c>
      <c r="I74" s="287" t="s">
        <v>9768</v>
      </c>
      <c r="J74" s="287"/>
      <c r="K74" s="287"/>
      <c r="L74" s="287"/>
    </row>
    <row r="75" spans="1:12" x14ac:dyDescent="0.25">
      <c r="A75" s="287" t="s">
        <v>311</v>
      </c>
      <c r="B75" s="287" t="s">
        <v>317</v>
      </c>
      <c r="C75" s="287" t="s">
        <v>318</v>
      </c>
      <c r="D75" s="287" t="s">
        <v>8855</v>
      </c>
      <c r="E75" s="287" t="s">
        <v>9241</v>
      </c>
      <c r="F75" s="287" t="s">
        <v>9270</v>
      </c>
      <c r="G75" s="287" t="s">
        <v>9480</v>
      </c>
      <c r="H75" s="287" t="s">
        <v>9770</v>
      </c>
      <c r="I75" s="287" t="s">
        <v>9768</v>
      </c>
      <c r="J75" s="287"/>
      <c r="K75" s="287"/>
      <c r="L75" s="287"/>
    </row>
    <row r="76" spans="1:12" x14ac:dyDescent="0.25">
      <c r="A76" s="287" t="s">
        <v>311</v>
      </c>
      <c r="B76" s="287" t="s">
        <v>1325</v>
      </c>
      <c r="C76" s="287" t="s">
        <v>1326</v>
      </c>
      <c r="D76" s="287" t="s">
        <v>8855</v>
      </c>
      <c r="E76" s="287" t="s">
        <v>9241</v>
      </c>
      <c r="F76" s="287" t="s">
        <v>9484</v>
      </c>
      <c r="G76" s="287" t="s">
        <v>9485</v>
      </c>
      <c r="H76" s="287" t="s">
        <v>9770</v>
      </c>
      <c r="I76" s="287" t="s">
        <v>9768</v>
      </c>
      <c r="J76" s="287"/>
      <c r="K76" s="287"/>
      <c r="L76" s="287"/>
    </row>
    <row r="77" spans="1:12" x14ac:dyDescent="0.25">
      <c r="A77" s="287" t="s">
        <v>6221</v>
      </c>
      <c r="B77" s="287" t="s">
        <v>6219</v>
      </c>
      <c r="C77" s="287" t="s">
        <v>6220</v>
      </c>
      <c r="D77" s="287" t="s">
        <v>8858</v>
      </c>
      <c r="E77" s="287" t="s">
        <v>9241</v>
      </c>
      <c r="F77" s="287" t="s">
        <v>9490</v>
      </c>
      <c r="G77" s="287" t="s">
        <v>6219</v>
      </c>
      <c r="H77" s="287" t="s">
        <v>9767</v>
      </c>
      <c r="I77" s="287" t="s">
        <v>9768</v>
      </c>
      <c r="J77" s="287"/>
      <c r="K77" s="287"/>
      <c r="L77" s="287"/>
    </row>
    <row r="78" spans="1:12" x14ac:dyDescent="0.25">
      <c r="A78" s="287" t="s">
        <v>597</v>
      </c>
      <c r="B78" s="287" t="s">
        <v>6151</v>
      </c>
      <c r="C78" s="287" t="s">
        <v>6152</v>
      </c>
      <c r="D78" s="287" t="s">
        <v>8859</v>
      </c>
      <c r="E78" s="287" t="s">
        <v>9248</v>
      </c>
      <c r="F78" s="287" t="s">
        <v>9493</v>
      </c>
      <c r="G78" s="287" t="s">
        <v>9494</v>
      </c>
      <c r="H78" s="287" t="s">
        <v>9767</v>
      </c>
      <c r="I78" s="287" t="s">
        <v>9769</v>
      </c>
      <c r="J78" s="287"/>
      <c r="K78" s="287"/>
      <c r="L78" s="287"/>
    </row>
    <row r="79" spans="1:12" x14ac:dyDescent="0.25">
      <c r="A79" s="287" t="s">
        <v>597</v>
      </c>
      <c r="B79" s="287" t="s">
        <v>595</v>
      </c>
      <c r="C79" s="287" t="s">
        <v>596</v>
      </c>
      <c r="D79" s="287" t="s">
        <v>8859</v>
      </c>
      <c r="E79" s="287" t="s">
        <v>9248</v>
      </c>
      <c r="F79" s="287" t="s">
        <v>9257</v>
      </c>
      <c r="G79" s="287" t="s">
        <v>9499</v>
      </c>
      <c r="H79" s="287" t="s">
        <v>9770</v>
      </c>
      <c r="I79" s="287" t="s">
        <v>9768</v>
      </c>
      <c r="J79" s="287"/>
      <c r="K79" s="287"/>
      <c r="L79" s="287"/>
    </row>
    <row r="80" spans="1:12" x14ac:dyDescent="0.25">
      <c r="A80" s="287" t="s">
        <v>597</v>
      </c>
      <c r="B80" s="287" t="s">
        <v>4665</v>
      </c>
      <c r="C80" s="287" t="s">
        <v>4666</v>
      </c>
      <c r="D80" s="287" t="s">
        <v>8859</v>
      </c>
      <c r="E80" s="287" t="s">
        <v>9248</v>
      </c>
      <c r="F80" s="287" t="s">
        <v>9289</v>
      </c>
      <c r="G80" s="287" t="s">
        <v>9503</v>
      </c>
      <c r="H80" s="287" t="s">
        <v>9770</v>
      </c>
      <c r="I80" s="287" t="s">
        <v>9768</v>
      </c>
      <c r="J80" s="287"/>
      <c r="K80" s="287"/>
      <c r="L80" s="287"/>
    </row>
    <row r="81" spans="1:12" x14ac:dyDescent="0.25">
      <c r="A81" s="287" t="s">
        <v>597</v>
      </c>
      <c r="B81" s="287" t="s">
        <v>6162</v>
      </c>
      <c r="C81" s="287" t="s">
        <v>6163</v>
      </c>
      <c r="D81" s="287" t="s">
        <v>8859</v>
      </c>
      <c r="E81" s="287" t="s">
        <v>9248</v>
      </c>
      <c r="F81" s="287" t="s">
        <v>9456</v>
      </c>
      <c r="G81" s="287" t="s">
        <v>9508</v>
      </c>
      <c r="H81" s="287" t="s">
        <v>9770</v>
      </c>
      <c r="I81" s="287" t="s">
        <v>9768</v>
      </c>
      <c r="J81" s="287"/>
      <c r="K81" s="287"/>
      <c r="L81" s="287"/>
    </row>
    <row r="82" spans="1:12" x14ac:dyDescent="0.25">
      <c r="A82" s="287" t="s">
        <v>328</v>
      </c>
      <c r="B82" s="287" t="s">
        <v>326</v>
      </c>
      <c r="C82" s="287" t="s">
        <v>327</v>
      </c>
      <c r="D82" s="287" t="s">
        <v>8860</v>
      </c>
      <c r="E82" s="287" t="s">
        <v>9248</v>
      </c>
      <c r="F82" s="287" t="s">
        <v>9284</v>
      </c>
      <c r="G82" s="287" t="s">
        <v>9513</v>
      </c>
      <c r="H82" s="287" t="s">
        <v>9770</v>
      </c>
      <c r="I82" s="287" t="s">
        <v>9768</v>
      </c>
      <c r="J82" s="287"/>
      <c r="K82" s="287"/>
      <c r="L82" s="287"/>
    </row>
    <row r="83" spans="1:12" x14ac:dyDescent="0.25">
      <c r="A83" s="287" t="s">
        <v>328</v>
      </c>
      <c r="B83" s="287" t="s">
        <v>1106</v>
      </c>
      <c r="C83" s="287" t="s">
        <v>1107</v>
      </c>
      <c r="D83" s="287" t="s">
        <v>8860</v>
      </c>
      <c r="E83" s="287" t="s">
        <v>9248</v>
      </c>
      <c r="F83" s="287" t="s">
        <v>9517</v>
      </c>
      <c r="G83" s="287" t="s">
        <v>9518</v>
      </c>
      <c r="H83" s="287" t="s">
        <v>9767</v>
      </c>
      <c r="I83" s="287" t="s">
        <v>9768</v>
      </c>
      <c r="J83" s="287"/>
      <c r="K83" s="287"/>
      <c r="L83" s="287"/>
    </row>
    <row r="84" spans="1:12" x14ac:dyDescent="0.25">
      <c r="A84" s="287" t="s">
        <v>6017</v>
      </c>
      <c r="B84" s="287" t="s">
        <v>6024</v>
      </c>
      <c r="C84" s="287" t="s">
        <v>6025</v>
      </c>
      <c r="D84" s="287" t="s">
        <v>8863</v>
      </c>
      <c r="E84" s="287" t="s">
        <v>9248</v>
      </c>
      <c r="F84" s="287" t="s">
        <v>9520</v>
      </c>
      <c r="G84" s="287" t="s">
        <v>9521</v>
      </c>
      <c r="H84" s="287" t="s">
        <v>9767</v>
      </c>
      <c r="I84" s="287" t="s">
        <v>9768</v>
      </c>
      <c r="J84" s="287"/>
      <c r="K84" s="287"/>
      <c r="L84" s="287"/>
    </row>
    <row r="85" spans="1:12" x14ac:dyDescent="0.25">
      <c r="A85" s="287" t="s">
        <v>6017</v>
      </c>
      <c r="B85" s="287" t="s">
        <v>6015</v>
      </c>
      <c r="C85" s="287" t="s">
        <v>6016</v>
      </c>
      <c r="D85" s="287" t="s">
        <v>8863</v>
      </c>
      <c r="E85" s="287" t="s">
        <v>9248</v>
      </c>
      <c r="F85" s="287" t="s">
        <v>9456</v>
      </c>
      <c r="G85" s="287" t="s">
        <v>9508</v>
      </c>
      <c r="H85" s="287" t="s">
        <v>9770</v>
      </c>
      <c r="I85" s="287" t="s">
        <v>9768</v>
      </c>
      <c r="J85" s="287"/>
      <c r="K85" s="287"/>
      <c r="L85" s="287"/>
    </row>
    <row r="86" spans="1:12" x14ac:dyDescent="0.25">
      <c r="A86" s="287" t="s">
        <v>1279</v>
      </c>
      <c r="B86" s="287" t="s">
        <v>1277</v>
      </c>
      <c r="C86" s="287" t="s">
        <v>1278</v>
      </c>
      <c r="D86" s="287" t="s">
        <v>8864</v>
      </c>
      <c r="E86" s="287" t="s">
        <v>9241</v>
      </c>
      <c r="F86" s="287" t="s">
        <v>9284</v>
      </c>
      <c r="G86" s="287" t="s">
        <v>9527</v>
      </c>
      <c r="H86" s="287" t="s">
        <v>9767</v>
      </c>
      <c r="I86" s="287" t="s">
        <v>9768</v>
      </c>
      <c r="J86" s="287"/>
      <c r="K86" s="287"/>
      <c r="L86" s="287"/>
    </row>
    <row r="87" spans="1:12" x14ac:dyDescent="0.25">
      <c r="A87" s="287" t="s">
        <v>930</v>
      </c>
      <c r="B87" s="287" t="s">
        <v>928</v>
      </c>
      <c r="C87" s="287" t="s">
        <v>929</v>
      </c>
      <c r="D87" s="287" t="s">
        <v>8865</v>
      </c>
      <c r="E87" s="287" t="s">
        <v>9248</v>
      </c>
      <c r="F87" s="287" t="s">
        <v>9249</v>
      </c>
      <c r="G87" s="287" t="s">
        <v>9530</v>
      </c>
      <c r="H87" s="287" t="s">
        <v>9767</v>
      </c>
      <c r="I87" s="287" t="s">
        <v>9768</v>
      </c>
      <c r="J87" s="287"/>
      <c r="K87" s="287"/>
      <c r="L87" s="287"/>
    </row>
    <row r="88" spans="1:12" x14ac:dyDescent="0.25">
      <c r="A88" s="287" t="s">
        <v>185</v>
      </c>
      <c r="B88" s="287" t="s">
        <v>183</v>
      </c>
      <c r="C88" s="287" t="s">
        <v>184</v>
      </c>
      <c r="D88" s="287" t="s">
        <v>8866</v>
      </c>
      <c r="E88" s="287" t="s">
        <v>9248</v>
      </c>
      <c r="F88" s="287" t="s">
        <v>9257</v>
      </c>
      <c r="G88" s="287" t="s">
        <v>9280</v>
      </c>
      <c r="H88" s="287" t="s">
        <v>9767</v>
      </c>
      <c r="I88" s="287" t="s">
        <v>9768</v>
      </c>
      <c r="J88" s="287"/>
      <c r="K88" s="287"/>
      <c r="L88" s="287"/>
    </row>
    <row r="89" spans="1:12" x14ac:dyDescent="0.25">
      <c r="A89" s="287" t="s">
        <v>185</v>
      </c>
      <c r="B89" s="287" t="s">
        <v>192</v>
      </c>
      <c r="C89" s="287" t="s">
        <v>193</v>
      </c>
      <c r="D89" s="287" t="s">
        <v>8866</v>
      </c>
      <c r="E89" s="287" t="s">
        <v>9248</v>
      </c>
      <c r="F89" s="287" t="s">
        <v>9270</v>
      </c>
      <c r="G89" s="287" t="s">
        <v>9297</v>
      </c>
      <c r="H89" s="287" t="s">
        <v>9770</v>
      </c>
      <c r="I89" s="287" t="s">
        <v>9768</v>
      </c>
      <c r="J89" s="287"/>
      <c r="K89" s="287"/>
      <c r="L89" s="287"/>
    </row>
    <row r="90" spans="1:12" x14ac:dyDescent="0.25">
      <c r="A90" s="287" t="s">
        <v>185</v>
      </c>
      <c r="B90" s="287" t="s">
        <v>198</v>
      </c>
      <c r="C90" s="287" t="s">
        <v>199</v>
      </c>
      <c r="D90" s="287" t="s">
        <v>8866</v>
      </c>
      <c r="E90" s="287" t="s">
        <v>9248</v>
      </c>
      <c r="F90" s="287" t="s">
        <v>9270</v>
      </c>
      <c r="G90" s="287" t="s">
        <v>9537</v>
      </c>
      <c r="H90" s="287" t="s">
        <v>9770</v>
      </c>
      <c r="I90" s="287" t="s">
        <v>9768</v>
      </c>
      <c r="J90" s="287"/>
      <c r="K90" s="287"/>
      <c r="L90" s="287"/>
    </row>
    <row r="91" spans="1:12" x14ac:dyDescent="0.25">
      <c r="A91" s="287" t="s">
        <v>185</v>
      </c>
      <c r="B91" s="287" t="s">
        <v>876</v>
      </c>
      <c r="C91" s="287" t="s">
        <v>877</v>
      </c>
      <c r="D91" s="287" t="s">
        <v>8866</v>
      </c>
      <c r="E91" s="287" t="s">
        <v>9248</v>
      </c>
      <c r="F91" s="287" t="s">
        <v>9284</v>
      </c>
      <c r="G91" s="287" t="s">
        <v>876</v>
      </c>
      <c r="H91" s="287" t="s">
        <v>9770</v>
      </c>
      <c r="I91" s="287" t="s">
        <v>9768</v>
      </c>
      <c r="J91" s="287"/>
      <c r="K91" s="287"/>
      <c r="L91" s="287"/>
    </row>
    <row r="92" spans="1:12" x14ac:dyDescent="0.25">
      <c r="A92" s="287" t="s">
        <v>734</v>
      </c>
      <c r="B92" s="287" t="s">
        <v>758</v>
      </c>
      <c r="C92" s="287" t="s">
        <v>759</v>
      </c>
      <c r="D92" s="287" t="s">
        <v>8867</v>
      </c>
      <c r="E92" s="287" t="s">
        <v>9248</v>
      </c>
      <c r="F92" s="287" t="s">
        <v>9269</v>
      </c>
      <c r="G92" s="287" t="s">
        <v>9243</v>
      </c>
      <c r="H92" s="287" t="s">
        <v>9767</v>
      </c>
      <c r="I92" s="287" t="s">
        <v>9768</v>
      </c>
      <c r="J92" s="287"/>
      <c r="K92" s="287"/>
      <c r="L92" s="287"/>
    </row>
    <row r="93" spans="1:12" x14ac:dyDescent="0.25">
      <c r="A93" s="287" t="s">
        <v>734</v>
      </c>
      <c r="B93" s="287" t="s">
        <v>748</v>
      </c>
      <c r="C93" s="287" t="s">
        <v>749</v>
      </c>
      <c r="D93" s="287" t="s">
        <v>8867</v>
      </c>
      <c r="E93" s="287" t="s">
        <v>9248</v>
      </c>
      <c r="F93" s="287" t="s">
        <v>9546</v>
      </c>
      <c r="G93" s="287" t="s">
        <v>9547</v>
      </c>
      <c r="H93" s="287" t="s">
        <v>9770</v>
      </c>
      <c r="I93" s="287" t="s">
        <v>9768</v>
      </c>
      <c r="J93" s="287"/>
      <c r="K93" s="287"/>
      <c r="L93" s="287"/>
    </row>
    <row r="94" spans="1:12" x14ac:dyDescent="0.25">
      <c r="A94" s="287" t="s">
        <v>734</v>
      </c>
      <c r="B94" s="287" t="s">
        <v>732</v>
      </c>
      <c r="C94" s="287" t="s">
        <v>733</v>
      </c>
      <c r="D94" s="287" t="s">
        <v>8867</v>
      </c>
      <c r="E94" s="287" t="s">
        <v>9248</v>
      </c>
      <c r="F94" s="287" t="s">
        <v>9257</v>
      </c>
      <c r="G94" s="287" t="s">
        <v>9551</v>
      </c>
      <c r="H94" s="287" t="s">
        <v>9770</v>
      </c>
      <c r="I94" s="287" t="s">
        <v>9768</v>
      </c>
      <c r="J94" s="287"/>
      <c r="K94" s="287"/>
      <c r="L94" s="287"/>
    </row>
    <row r="95" spans="1:12" x14ac:dyDescent="0.25">
      <c r="A95" s="287" t="s">
        <v>734</v>
      </c>
      <c r="B95" s="287" t="s">
        <v>886</v>
      </c>
      <c r="C95" s="287" t="s">
        <v>887</v>
      </c>
      <c r="D95" s="287" t="s">
        <v>8867</v>
      </c>
      <c r="E95" s="287" t="s">
        <v>9248</v>
      </c>
      <c r="F95" s="287" t="s">
        <v>9466</v>
      </c>
      <c r="G95" s="287" t="s">
        <v>886</v>
      </c>
      <c r="H95" s="287" t="s">
        <v>9770</v>
      </c>
      <c r="I95" s="287" t="s">
        <v>9768</v>
      </c>
      <c r="J95" s="287"/>
      <c r="K95" s="287"/>
      <c r="L95" s="287"/>
    </row>
    <row r="96" spans="1:12" x14ac:dyDescent="0.25">
      <c r="A96" s="287" t="s">
        <v>734</v>
      </c>
      <c r="B96" s="287" t="s">
        <v>909</v>
      </c>
      <c r="C96" s="287" t="s">
        <v>910</v>
      </c>
      <c r="D96" s="287" t="s">
        <v>8867</v>
      </c>
      <c r="E96" s="287" t="s">
        <v>9248</v>
      </c>
      <c r="F96" s="287" t="s">
        <v>9284</v>
      </c>
      <c r="G96" s="287" t="s">
        <v>9558</v>
      </c>
      <c r="H96" s="287" t="s">
        <v>9770</v>
      </c>
      <c r="I96" s="287" t="s">
        <v>9768</v>
      </c>
      <c r="J96" s="287"/>
      <c r="K96" s="287"/>
      <c r="L96" s="287"/>
    </row>
    <row r="97" spans="1:12" x14ac:dyDescent="0.25">
      <c r="A97" s="287" t="s">
        <v>3026</v>
      </c>
      <c r="B97" s="287" t="s">
        <v>3024</v>
      </c>
      <c r="C97" s="287" t="s">
        <v>3025</v>
      </c>
      <c r="D97" s="287" t="s">
        <v>8868</v>
      </c>
      <c r="E97" s="287" t="s">
        <v>9278</v>
      </c>
      <c r="F97" s="287" t="s">
        <v>9392</v>
      </c>
      <c r="G97" s="287" t="s">
        <v>9434</v>
      </c>
      <c r="H97" s="287" t="s">
        <v>9767</v>
      </c>
      <c r="I97" s="287" t="s">
        <v>9768</v>
      </c>
      <c r="J97" s="287"/>
      <c r="K97" s="287"/>
      <c r="L97" s="287"/>
    </row>
    <row r="98" spans="1:12" x14ac:dyDescent="0.25">
      <c r="A98" s="287" t="s">
        <v>146</v>
      </c>
      <c r="B98" s="287" t="s">
        <v>144</v>
      </c>
      <c r="C98" s="287" t="s">
        <v>145</v>
      </c>
      <c r="D98" s="287" t="s">
        <v>8881</v>
      </c>
      <c r="E98" s="287" t="s">
        <v>9241</v>
      </c>
      <c r="F98" s="287" t="s">
        <v>9444</v>
      </c>
      <c r="G98" s="287" t="s">
        <v>9243</v>
      </c>
      <c r="H98" s="287" t="s">
        <v>9767</v>
      </c>
      <c r="I98" s="287" t="s">
        <v>9768</v>
      </c>
      <c r="J98" s="287"/>
      <c r="K98" s="287"/>
      <c r="L98" s="287"/>
    </row>
    <row r="99" spans="1:12" x14ac:dyDescent="0.25">
      <c r="A99" s="287" t="s">
        <v>146</v>
      </c>
      <c r="B99" s="287" t="s">
        <v>560</v>
      </c>
      <c r="C99" s="287" t="s">
        <v>561</v>
      </c>
      <c r="D99" s="287" t="s">
        <v>8881</v>
      </c>
      <c r="E99" s="287" t="s">
        <v>9241</v>
      </c>
      <c r="F99" s="287" t="s">
        <v>9270</v>
      </c>
      <c r="G99" s="287" t="s">
        <v>9564</v>
      </c>
      <c r="H99" s="287" t="s">
        <v>9770</v>
      </c>
      <c r="I99" s="287" t="s">
        <v>9768</v>
      </c>
      <c r="J99" s="287"/>
      <c r="K99" s="287"/>
      <c r="L99" s="287"/>
    </row>
    <row r="100" spans="1:12" x14ac:dyDescent="0.25">
      <c r="A100" s="287" t="s">
        <v>146</v>
      </c>
      <c r="B100" s="287" t="s">
        <v>1872</v>
      </c>
      <c r="C100" s="287" t="s">
        <v>1873</v>
      </c>
      <c r="D100" s="287" t="s">
        <v>8881</v>
      </c>
      <c r="E100" s="287" t="s">
        <v>9241</v>
      </c>
      <c r="F100" s="287" t="s">
        <v>9490</v>
      </c>
      <c r="G100" s="287" t="s">
        <v>9569</v>
      </c>
      <c r="H100" s="287" t="s">
        <v>9770</v>
      </c>
      <c r="I100" s="287" t="s">
        <v>9768</v>
      </c>
      <c r="J100" s="287"/>
      <c r="K100" s="287"/>
      <c r="L100" s="287"/>
    </row>
    <row r="101" spans="1:12" x14ac:dyDescent="0.25">
      <c r="A101" s="287" t="s">
        <v>3038</v>
      </c>
      <c r="B101" s="287" t="s">
        <v>3036</v>
      </c>
      <c r="C101" s="287" t="s">
        <v>3037</v>
      </c>
      <c r="D101" s="287" t="s">
        <v>8882</v>
      </c>
      <c r="E101" s="287" t="s">
        <v>9278</v>
      </c>
      <c r="F101" s="287" t="s">
        <v>9284</v>
      </c>
      <c r="G101" s="287" t="s">
        <v>9285</v>
      </c>
      <c r="H101" s="287" t="s">
        <v>9767</v>
      </c>
      <c r="I101" s="287" t="s">
        <v>9768</v>
      </c>
      <c r="J101" s="287"/>
      <c r="K101" s="287"/>
      <c r="L101" s="287"/>
    </row>
    <row r="102" spans="1:12" x14ac:dyDescent="0.25">
      <c r="A102" s="287" t="s">
        <v>3050</v>
      </c>
      <c r="B102" s="287" t="s">
        <v>3048</v>
      </c>
      <c r="C102" s="287" t="s">
        <v>3049</v>
      </c>
      <c r="D102" s="287" t="s">
        <v>8883</v>
      </c>
      <c r="E102" s="287" t="s">
        <v>9278</v>
      </c>
      <c r="F102" s="287" t="s">
        <v>9284</v>
      </c>
      <c r="G102" s="287" t="s">
        <v>9285</v>
      </c>
      <c r="H102" s="287" t="s">
        <v>9767</v>
      </c>
      <c r="I102" s="287" t="s">
        <v>9768</v>
      </c>
      <c r="J102" s="287"/>
      <c r="K102" s="287"/>
      <c r="L102" s="287"/>
    </row>
    <row r="103" spans="1:12" x14ac:dyDescent="0.25">
      <c r="A103" s="287" t="s">
        <v>627</v>
      </c>
      <c r="B103" s="287" t="s">
        <v>1399</v>
      </c>
      <c r="C103" s="287" t="s">
        <v>1400</v>
      </c>
      <c r="D103" s="287" t="s">
        <v>8884</v>
      </c>
      <c r="E103" s="287" t="s">
        <v>9241</v>
      </c>
      <c r="F103" s="287" t="s">
        <v>9576</v>
      </c>
      <c r="G103" s="287" t="s">
        <v>9280</v>
      </c>
      <c r="H103" s="287" t="s">
        <v>9767</v>
      </c>
      <c r="I103" s="287" t="s">
        <v>9769</v>
      </c>
      <c r="J103" s="287"/>
      <c r="K103" s="287"/>
      <c r="L103" s="287"/>
    </row>
    <row r="104" spans="1:12" x14ac:dyDescent="0.25">
      <c r="A104" s="287" t="s">
        <v>627</v>
      </c>
      <c r="B104" s="287" t="s">
        <v>625</v>
      </c>
      <c r="C104" s="287" t="s">
        <v>626</v>
      </c>
      <c r="D104" s="287" t="s">
        <v>8884</v>
      </c>
      <c r="E104" s="287" t="s">
        <v>9241</v>
      </c>
      <c r="F104" s="287" t="s">
        <v>9578</v>
      </c>
      <c r="G104" s="287" t="s">
        <v>9579</v>
      </c>
      <c r="H104" s="287" t="s">
        <v>9770</v>
      </c>
      <c r="I104" s="287" t="s">
        <v>9768</v>
      </c>
      <c r="J104" s="287"/>
      <c r="K104" s="287"/>
      <c r="L104" s="287"/>
    </row>
    <row r="105" spans="1:12" x14ac:dyDescent="0.25">
      <c r="A105" s="287" t="s">
        <v>627</v>
      </c>
      <c r="B105" s="287" t="s">
        <v>3857</v>
      </c>
      <c r="C105" s="287" t="s">
        <v>3858</v>
      </c>
      <c r="D105" s="287" t="s">
        <v>8884</v>
      </c>
      <c r="E105" s="287" t="s">
        <v>9241</v>
      </c>
      <c r="F105" s="287" t="s">
        <v>9456</v>
      </c>
      <c r="G105" s="287" t="s">
        <v>3857</v>
      </c>
      <c r="H105" s="287" t="s">
        <v>9770</v>
      </c>
      <c r="I105" s="287" t="s">
        <v>9768</v>
      </c>
      <c r="J105" s="287"/>
      <c r="K105" s="287"/>
      <c r="L105" s="287"/>
    </row>
    <row r="106" spans="1:12" x14ac:dyDescent="0.25">
      <c r="A106" s="287" t="s">
        <v>627</v>
      </c>
      <c r="B106" s="287" t="s">
        <v>4445</v>
      </c>
      <c r="C106" s="287" t="s">
        <v>4446</v>
      </c>
      <c r="D106" s="287" t="s">
        <v>8884</v>
      </c>
      <c r="E106" s="287" t="s">
        <v>9241</v>
      </c>
      <c r="F106" s="287" t="s">
        <v>9584</v>
      </c>
      <c r="G106" s="287" t="s">
        <v>4445</v>
      </c>
      <c r="H106" s="287" t="s">
        <v>9770</v>
      </c>
      <c r="I106" s="287" t="s">
        <v>9768</v>
      </c>
      <c r="J106" s="287"/>
      <c r="K106" s="287"/>
      <c r="L106" s="287"/>
    </row>
    <row r="107" spans="1:12" x14ac:dyDescent="0.25">
      <c r="A107" s="287" t="s">
        <v>2246</v>
      </c>
      <c r="B107" s="287" t="s">
        <v>2244</v>
      </c>
      <c r="C107" s="287" t="s">
        <v>2245</v>
      </c>
      <c r="D107" s="287" t="s">
        <v>8887</v>
      </c>
      <c r="E107" s="287" t="s">
        <v>9589</v>
      </c>
      <c r="F107" s="287" t="s">
        <v>9366</v>
      </c>
      <c r="G107" s="287" t="s">
        <v>2244</v>
      </c>
      <c r="H107" s="287" t="s">
        <v>9767</v>
      </c>
      <c r="I107" s="287" t="s">
        <v>9768</v>
      </c>
      <c r="J107" s="287"/>
      <c r="K107" s="287"/>
      <c r="L107" s="287"/>
    </row>
    <row r="108" spans="1:12" x14ac:dyDescent="0.25">
      <c r="A108" s="287" t="s">
        <v>1950</v>
      </c>
      <c r="B108" s="287" t="s">
        <v>1948</v>
      </c>
      <c r="C108" s="287" t="s">
        <v>1949</v>
      </c>
      <c r="D108" s="287" t="s">
        <v>8888</v>
      </c>
      <c r="E108" s="287" t="s">
        <v>9341</v>
      </c>
      <c r="F108" s="287" t="s">
        <v>9444</v>
      </c>
      <c r="G108" s="287" t="s">
        <v>9371</v>
      </c>
      <c r="H108" s="287" t="s">
        <v>9767</v>
      </c>
      <c r="I108" s="287" t="s">
        <v>9768</v>
      </c>
      <c r="J108" s="287"/>
      <c r="K108" s="287"/>
      <c r="L108" s="287"/>
    </row>
    <row r="109" spans="1:12" x14ac:dyDescent="0.25">
      <c r="A109" s="287" t="s">
        <v>41</v>
      </c>
      <c r="B109" s="287" t="s">
        <v>39</v>
      </c>
      <c r="C109" s="287" t="s">
        <v>40</v>
      </c>
      <c r="D109" s="287" t="s">
        <v>8889</v>
      </c>
      <c r="E109" s="287" t="s">
        <v>9241</v>
      </c>
      <c r="F109" s="287" t="s">
        <v>9598</v>
      </c>
      <c r="G109" s="287" t="s">
        <v>9243</v>
      </c>
      <c r="H109" s="287" t="s">
        <v>9767</v>
      </c>
      <c r="I109" s="287" t="s">
        <v>9768</v>
      </c>
      <c r="J109" s="287"/>
      <c r="K109" s="287"/>
      <c r="L109" s="287"/>
    </row>
    <row r="110" spans="1:12" x14ac:dyDescent="0.25">
      <c r="A110" s="287" t="s">
        <v>156</v>
      </c>
      <c r="B110" s="287" t="s">
        <v>154</v>
      </c>
      <c r="C110" s="287" t="s">
        <v>155</v>
      </c>
      <c r="D110" s="287" t="s">
        <v>8894</v>
      </c>
      <c r="E110" s="287" t="s">
        <v>9256</v>
      </c>
      <c r="F110" s="287" t="s">
        <v>9407</v>
      </c>
      <c r="G110" s="287" t="s">
        <v>9270</v>
      </c>
      <c r="H110" s="287" t="s">
        <v>9767</v>
      </c>
      <c r="I110" s="287" t="s">
        <v>9768</v>
      </c>
      <c r="J110" s="287"/>
      <c r="K110" s="287"/>
      <c r="L110" s="287"/>
    </row>
    <row r="111" spans="1:12" x14ac:dyDescent="0.25">
      <c r="A111" s="287" t="s">
        <v>587</v>
      </c>
      <c r="B111" s="287" t="s">
        <v>585</v>
      </c>
      <c r="C111" s="287" t="s">
        <v>586</v>
      </c>
      <c r="D111" s="287" t="s">
        <v>9601</v>
      </c>
      <c r="E111" s="287" t="s">
        <v>9602</v>
      </c>
      <c r="F111" s="287"/>
      <c r="G111" s="287" t="s">
        <v>9603</v>
      </c>
      <c r="H111" s="287" t="s">
        <v>9770</v>
      </c>
      <c r="I111" s="287" t="s">
        <v>9768</v>
      </c>
      <c r="J111" s="287"/>
      <c r="K111" s="287"/>
      <c r="L111" s="287"/>
    </row>
    <row r="112" spans="1:12" x14ac:dyDescent="0.25">
      <c r="A112" s="287" t="s">
        <v>677</v>
      </c>
      <c r="B112" s="287" t="s">
        <v>675</v>
      </c>
      <c r="C112" s="287" t="s">
        <v>676</v>
      </c>
      <c r="D112" s="287" t="s">
        <v>9607</v>
      </c>
      <c r="E112" s="287" t="s">
        <v>9608</v>
      </c>
      <c r="F112" s="287"/>
      <c r="G112" s="287" t="s">
        <v>675</v>
      </c>
      <c r="H112" s="287" t="s">
        <v>9770</v>
      </c>
      <c r="I112" s="287" t="s">
        <v>9768</v>
      </c>
      <c r="J112" s="287"/>
      <c r="K112" s="287"/>
      <c r="L112" s="287"/>
    </row>
    <row r="113" spans="1:12" x14ac:dyDescent="0.25">
      <c r="A113" s="287" t="s">
        <v>637</v>
      </c>
      <c r="B113" s="287" t="s">
        <v>635</v>
      </c>
      <c r="C113" s="287" t="s">
        <v>636</v>
      </c>
      <c r="D113" s="287" t="s">
        <v>9612</v>
      </c>
      <c r="E113" s="287" t="s">
        <v>9613</v>
      </c>
      <c r="F113" s="287"/>
      <c r="G113" s="287" t="s">
        <v>635</v>
      </c>
      <c r="H113" s="287" t="s">
        <v>9770</v>
      </c>
      <c r="I113" s="287" t="s">
        <v>9768</v>
      </c>
      <c r="J113" s="287"/>
      <c r="K113" s="287"/>
      <c r="L113" s="287"/>
    </row>
    <row r="114" spans="1:12" x14ac:dyDescent="0.25">
      <c r="A114" s="287" t="s">
        <v>708</v>
      </c>
      <c r="B114" s="287" t="s">
        <v>706</v>
      </c>
      <c r="C114" s="287" t="s">
        <v>707</v>
      </c>
      <c r="D114" s="287" t="s">
        <v>9615</v>
      </c>
      <c r="E114" s="287" t="s">
        <v>9616</v>
      </c>
      <c r="F114" s="287"/>
      <c r="G114" s="287" t="s">
        <v>706</v>
      </c>
      <c r="H114" s="287" t="s">
        <v>9770</v>
      </c>
      <c r="I114" s="287" t="s">
        <v>9768</v>
      </c>
      <c r="J114" s="287"/>
      <c r="K114" s="287"/>
      <c r="L114" s="287"/>
    </row>
    <row r="115" spans="1:12" x14ac:dyDescent="0.25">
      <c r="A115" s="287" t="s">
        <v>696</v>
      </c>
      <c r="B115" s="287" t="s">
        <v>694</v>
      </c>
      <c r="C115" s="287" t="s">
        <v>695</v>
      </c>
      <c r="D115" s="287" t="s">
        <v>9621</v>
      </c>
      <c r="E115" s="287" t="s">
        <v>9622</v>
      </c>
      <c r="F115" s="287"/>
      <c r="G115" s="287" t="s">
        <v>694</v>
      </c>
      <c r="H115" s="287" t="s">
        <v>9770</v>
      </c>
      <c r="I115" s="287" t="s">
        <v>9768</v>
      </c>
      <c r="J115" s="287"/>
      <c r="K115" s="287"/>
      <c r="L115" s="287"/>
    </row>
    <row r="116" spans="1:12" x14ac:dyDescent="0.25">
      <c r="A116" s="287" t="s">
        <v>2040</v>
      </c>
      <c r="B116" s="287" t="s">
        <v>2038</v>
      </c>
      <c r="C116" s="287" t="s">
        <v>2039</v>
      </c>
      <c r="D116" s="287" t="s">
        <v>9626</v>
      </c>
      <c r="E116" s="287" t="s">
        <v>9627</v>
      </c>
      <c r="F116" s="287"/>
      <c r="G116" s="287" t="s">
        <v>2038</v>
      </c>
      <c r="H116" s="287" t="s">
        <v>9770</v>
      </c>
      <c r="I116" s="287" t="s">
        <v>9768</v>
      </c>
      <c r="J116" s="287"/>
      <c r="K116" s="287"/>
      <c r="L116" s="287"/>
    </row>
    <row r="117" spans="1:12" x14ac:dyDescent="0.25">
      <c r="A117" s="287" t="s">
        <v>2054</v>
      </c>
      <c r="B117" s="287" t="s">
        <v>2052</v>
      </c>
      <c r="C117" s="287" t="s">
        <v>2053</v>
      </c>
      <c r="D117" s="287" t="s">
        <v>9629</v>
      </c>
      <c r="E117" s="287" t="s">
        <v>9630</v>
      </c>
      <c r="F117" s="287"/>
      <c r="G117" s="287" t="s">
        <v>2052</v>
      </c>
      <c r="H117" s="287" t="s">
        <v>9770</v>
      </c>
      <c r="I117" s="287" t="s">
        <v>9768</v>
      </c>
      <c r="J117" s="287"/>
      <c r="K117" s="287"/>
      <c r="L117" s="287"/>
    </row>
    <row r="118" spans="1:12" x14ac:dyDescent="0.25">
      <c r="A118" s="287" t="s">
        <v>683</v>
      </c>
      <c r="B118" s="287" t="s">
        <v>681</v>
      </c>
      <c r="C118" s="287" t="s">
        <v>682</v>
      </c>
      <c r="D118" s="287" t="s">
        <v>9632</v>
      </c>
      <c r="E118" s="287" t="s">
        <v>9613</v>
      </c>
      <c r="F118" s="287"/>
      <c r="G118" s="287" t="s">
        <v>681</v>
      </c>
      <c r="H118" s="287" t="s">
        <v>9770</v>
      </c>
      <c r="I118" s="287" t="s">
        <v>9768</v>
      </c>
      <c r="J118" s="287"/>
      <c r="K118" s="287"/>
      <c r="L118" s="287"/>
    </row>
    <row r="119" spans="1:12" x14ac:dyDescent="0.25">
      <c r="A119" s="287" t="s">
        <v>3569</v>
      </c>
      <c r="B119" s="287" t="s">
        <v>3567</v>
      </c>
      <c r="C119" s="287" t="s">
        <v>3568</v>
      </c>
      <c r="D119" s="287" t="s">
        <v>9634</v>
      </c>
      <c r="E119" s="287" t="s">
        <v>9635</v>
      </c>
      <c r="F119" s="287"/>
      <c r="G119" s="287" t="s">
        <v>3567</v>
      </c>
      <c r="H119" s="287" t="s">
        <v>9770</v>
      </c>
      <c r="I119" s="287" t="s">
        <v>9768</v>
      </c>
      <c r="J119" s="287"/>
      <c r="K119" s="287"/>
      <c r="L119" s="287"/>
    </row>
    <row r="120" spans="1:12" x14ac:dyDescent="0.25">
      <c r="A120" s="287" t="s">
        <v>1162</v>
      </c>
      <c r="B120" s="287" t="s">
        <v>1160</v>
      </c>
      <c r="C120" s="287" t="s">
        <v>1161</v>
      </c>
      <c r="D120" s="287" t="s">
        <v>9640</v>
      </c>
      <c r="E120" s="287" t="s">
        <v>9641</v>
      </c>
      <c r="F120" s="287"/>
      <c r="G120" s="287" t="s">
        <v>9642</v>
      </c>
      <c r="H120" s="287" t="s">
        <v>9770</v>
      </c>
      <c r="I120" s="287" t="s">
        <v>9768</v>
      </c>
      <c r="J120" s="287"/>
      <c r="K120" s="287"/>
      <c r="L120" s="287"/>
    </row>
    <row r="121" spans="1:12" x14ac:dyDescent="0.25">
      <c r="A121" s="287" t="s">
        <v>1442</v>
      </c>
      <c r="B121" s="287" t="s">
        <v>1440</v>
      </c>
      <c r="C121" s="287" t="s">
        <v>1441</v>
      </c>
      <c r="D121" s="287" t="s">
        <v>9645</v>
      </c>
      <c r="E121" s="287" t="s">
        <v>9646</v>
      </c>
      <c r="F121" s="287" t="s">
        <v>9249</v>
      </c>
      <c r="G121" s="287" t="s">
        <v>1440</v>
      </c>
      <c r="H121" s="287" t="s">
        <v>9770</v>
      </c>
      <c r="I121" s="287" t="s">
        <v>9768</v>
      </c>
      <c r="J121" s="287"/>
      <c r="K121" s="287"/>
      <c r="L121" s="287"/>
    </row>
    <row r="122" spans="1:12" x14ac:dyDescent="0.25">
      <c r="A122" s="287" t="s">
        <v>4470</v>
      </c>
      <c r="B122" s="287" t="s">
        <v>4468</v>
      </c>
      <c r="C122" s="287" t="s">
        <v>4469</v>
      </c>
      <c r="D122" s="287" t="s">
        <v>9652</v>
      </c>
      <c r="E122" s="287" t="s">
        <v>9641</v>
      </c>
      <c r="F122" s="287" t="s">
        <v>9366</v>
      </c>
      <c r="G122" s="287" t="s">
        <v>9653</v>
      </c>
      <c r="H122" s="287" t="s">
        <v>9770</v>
      </c>
      <c r="I122" s="287" t="s">
        <v>9768</v>
      </c>
      <c r="J122" s="287"/>
      <c r="K122" s="287"/>
      <c r="L122" s="287"/>
    </row>
    <row r="123" spans="1:12" x14ac:dyDescent="0.25">
      <c r="A123" s="287" t="s">
        <v>1960</v>
      </c>
      <c r="B123" s="287" t="s">
        <v>1958</v>
      </c>
      <c r="C123" s="287" t="s">
        <v>1959</v>
      </c>
      <c r="D123" s="287" t="s">
        <v>8899</v>
      </c>
      <c r="E123" s="287" t="s">
        <v>9341</v>
      </c>
      <c r="F123" s="287" t="s">
        <v>9257</v>
      </c>
      <c r="G123" s="287" t="s">
        <v>9371</v>
      </c>
      <c r="H123" s="287" t="s">
        <v>9767</v>
      </c>
      <c r="I123" s="287" t="s">
        <v>9768</v>
      </c>
      <c r="J123" s="287"/>
      <c r="K123" s="287"/>
      <c r="L123" s="287"/>
    </row>
    <row r="124" spans="1:12" x14ac:dyDescent="0.25">
      <c r="A124" s="287" t="s">
        <v>413</v>
      </c>
      <c r="B124" s="287" t="s">
        <v>411</v>
      </c>
      <c r="C124" s="287" t="s">
        <v>412</v>
      </c>
      <c r="D124" s="287" t="s">
        <v>8902</v>
      </c>
      <c r="E124" s="287" t="s">
        <v>9248</v>
      </c>
      <c r="F124" s="287" t="s">
        <v>9284</v>
      </c>
      <c r="G124" s="287" t="s">
        <v>9664</v>
      </c>
      <c r="H124" s="287" t="s">
        <v>9767</v>
      </c>
      <c r="I124" s="287" t="s">
        <v>9768</v>
      </c>
      <c r="J124" s="287"/>
      <c r="K124" s="287"/>
      <c r="L124" s="287"/>
    </row>
    <row r="125" spans="1:12" x14ac:dyDescent="0.25">
      <c r="A125" s="287" t="s">
        <v>430</v>
      </c>
      <c r="B125" s="287" t="s">
        <v>428</v>
      </c>
      <c r="C125" s="287" t="s">
        <v>429</v>
      </c>
      <c r="D125" s="287" t="s">
        <v>8905</v>
      </c>
      <c r="E125" s="287" t="s">
        <v>9248</v>
      </c>
      <c r="F125" s="287" t="s">
        <v>9667</v>
      </c>
      <c r="G125" s="287" t="s">
        <v>9243</v>
      </c>
      <c r="H125" s="287" t="s">
        <v>9767</v>
      </c>
      <c r="I125" s="287" t="s">
        <v>9768</v>
      </c>
      <c r="J125" s="287"/>
      <c r="K125" s="287"/>
      <c r="L125" s="287"/>
    </row>
    <row r="126" spans="1:12" x14ac:dyDescent="0.25">
      <c r="A126" s="287" t="s">
        <v>430</v>
      </c>
      <c r="B126" s="287" t="s">
        <v>933</v>
      </c>
      <c r="C126" s="287" t="s">
        <v>934</v>
      </c>
      <c r="D126" s="287" t="s">
        <v>8905</v>
      </c>
      <c r="E126" s="287" t="s">
        <v>9248</v>
      </c>
      <c r="F126" s="287" t="s">
        <v>9284</v>
      </c>
      <c r="G126" s="287" t="s">
        <v>9664</v>
      </c>
      <c r="H126" s="287" t="s">
        <v>9770</v>
      </c>
      <c r="I126" s="287" t="s">
        <v>9768</v>
      </c>
      <c r="J126" s="287"/>
      <c r="K126" s="287"/>
      <c r="L126" s="287"/>
    </row>
    <row r="127" spans="1:12" x14ac:dyDescent="0.25">
      <c r="A127" s="287" t="s">
        <v>430</v>
      </c>
      <c r="B127" s="287" t="s">
        <v>1284</v>
      </c>
      <c r="C127" s="287" t="s">
        <v>1285</v>
      </c>
      <c r="D127" s="287" t="s">
        <v>8905</v>
      </c>
      <c r="E127" s="287" t="s">
        <v>9248</v>
      </c>
      <c r="F127" s="287" t="s">
        <v>9546</v>
      </c>
      <c r="G127" s="287" t="s">
        <v>1284</v>
      </c>
      <c r="H127" s="287" t="s">
        <v>9770</v>
      </c>
      <c r="I127" s="287" t="s">
        <v>9768</v>
      </c>
      <c r="J127" s="287"/>
      <c r="K127" s="287"/>
      <c r="L127" s="287"/>
    </row>
    <row r="128" spans="1:12" x14ac:dyDescent="0.25">
      <c r="A128" s="287" t="s">
        <v>29</v>
      </c>
      <c r="B128" s="287" t="s">
        <v>27</v>
      </c>
      <c r="C128" s="287" t="s">
        <v>28</v>
      </c>
      <c r="D128" s="287" t="s">
        <v>8906</v>
      </c>
      <c r="E128" s="287" t="s">
        <v>9248</v>
      </c>
      <c r="F128" s="287" t="s">
        <v>9249</v>
      </c>
      <c r="G128" s="287" t="s">
        <v>9249</v>
      </c>
      <c r="H128" s="287" t="s">
        <v>9767</v>
      </c>
      <c r="I128" s="287" t="s">
        <v>9768</v>
      </c>
      <c r="J128" s="287"/>
      <c r="K128" s="287"/>
      <c r="L128" s="287"/>
    </row>
    <row r="129" spans="1:12" x14ac:dyDescent="0.25">
      <c r="A129" s="287" t="s">
        <v>3080</v>
      </c>
      <c r="B129" s="287" t="s">
        <v>3078</v>
      </c>
      <c r="C129" s="287" t="s">
        <v>3079</v>
      </c>
      <c r="D129" s="287" t="s">
        <v>8913</v>
      </c>
      <c r="E129" s="287" t="s">
        <v>9278</v>
      </c>
      <c r="F129" s="287" t="s">
        <v>9678</v>
      </c>
      <c r="G129" s="287" t="s">
        <v>9243</v>
      </c>
      <c r="H129" s="287" t="s">
        <v>9767</v>
      </c>
      <c r="I129" s="287" t="s">
        <v>9768</v>
      </c>
      <c r="J129" s="287"/>
      <c r="K129" s="287"/>
      <c r="L129" s="287"/>
    </row>
    <row r="130" spans="1:12" x14ac:dyDescent="0.25">
      <c r="A130" s="287" t="s">
        <v>95</v>
      </c>
      <c r="B130" s="287" t="s">
        <v>93</v>
      </c>
      <c r="C130" s="287" t="s">
        <v>94</v>
      </c>
      <c r="D130" s="287" t="s">
        <v>8914</v>
      </c>
      <c r="E130" s="287" t="s">
        <v>9248</v>
      </c>
      <c r="F130" s="287" t="s">
        <v>9680</v>
      </c>
      <c r="G130" s="287" t="s">
        <v>9243</v>
      </c>
      <c r="H130" s="287" t="s">
        <v>9767</v>
      </c>
      <c r="I130" s="287" t="s">
        <v>9768</v>
      </c>
      <c r="J130" s="287"/>
      <c r="K130" s="287"/>
      <c r="L130" s="287"/>
    </row>
    <row r="131" spans="1:12" x14ac:dyDescent="0.25">
      <c r="A131" s="287" t="s">
        <v>95</v>
      </c>
      <c r="B131" s="287" t="s">
        <v>662</v>
      </c>
      <c r="C131" s="287" t="s">
        <v>663</v>
      </c>
      <c r="D131" s="287" t="s">
        <v>8914</v>
      </c>
      <c r="E131" s="287" t="s">
        <v>9248</v>
      </c>
      <c r="F131" s="287" t="s">
        <v>9284</v>
      </c>
      <c r="G131" s="287" t="s">
        <v>9322</v>
      </c>
      <c r="H131" s="287" t="s">
        <v>9770</v>
      </c>
      <c r="I131" s="287" t="s">
        <v>9768</v>
      </c>
      <c r="J131" s="287"/>
      <c r="K131" s="287"/>
      <c r="L131" s="287"/>
    </row>
    <row r="132" spans="1:12" x14ac:dyDescent="0.25">
      <c r="A132" s="287" t="s">
        <v>334</v>
      </c>
      <c r="B132" s="287" t="s">
        <v>332</v>
      </c>
      <c r="C132" s="287" t="s">
        <v>333</v>
      </c>
      <c r="D132" s="287" t="s">
        <v>8917</v>
      </c>
      <c r="E132" s="287" t="s">
        <v>9248</v>
      </c>
      <c r="F132" s="287" t="s">
        <v>9687</v>
      </c>
      <c r="G132" s="287" t="s">
        <v>9243</v>
      </c>
      <c r="H132" s="287" t="s">
        <v>9767</v>
      </c>
      <c r="I132" s="287" t="s">
        <v>9768</v>
      </c>
      <c r="J132" s="287"/>
      <c r="K132" s="287"/>
      <c r="L132" s="287"/>
    </row>
    <row r="133" spans="1:12" x14ac:dyDescent="0.25">
      <c r="A133" s="287" t="s">
        <v>1970</v>
      </c>
      <c r="B133" s="287" t="s">
        <v>1968</v>
      </c>
      <c r="C133" s="287" t="s">
        <v>1969</v>
      </c>
      <c r="D133" s="287" t="s">
        <v>8922</v>
      </c>
      <c r="E133" s="287" t="s">
        <v>9341</v>
      </c>
      <c r="F133" s="287" t="s">
        <v>9444</v>
      </c>
      <c r="G133" s="287" t="s">
        <v>9371</v>
      </c>
      <c r="H133" s="287" t="s">
        <v>9767</v>
      </c>
      <c r="I133" s="287" t="s">
        <v>9768</v>
      </c>
      <c r="J133" s="287"/>
      <c r="K133" s="287"/>
      <c r="L133" s="287"/>
    </row>
    <row r="134" spans="1:12" x14ac:dyDescent="0.25">
      <c r="A134" s="287" t="s">
        <v>944</v>
      </c>
      <c r="B134" s="287" t="s">
        <v>942</v>
      </c>
      <c r="C134" s="287" t="s">
        <v>943</v>
      </c>
      <c r="D134" s="287" t="s">
        <v>8927</v>
      </c>
      <c r="E134" s="287" t="s">
        <v>9248</v>
      </c>
      <c r="F134" s="287" t="s">
        <v>9249</v>
      </c>
      <c r="G134" s="287" t="s">
        <v>9530</v>
      </c>
      <c r="H134" s="287" t="s">
        <v>9767</v>
      </c>
      <c r="I134" s="287" t="s">
        <v>9768</v>
      </c>
      <c r="J134" s="287"/>
      <c r="K134" s="287"/>
      <c r="L134" s="287"/>
    </row>
    <row r="135" spans="1:12" x14ac:dyDescent="0.25">
      <c r="A135" s="287" t="s">
        <v>73</v>
      </c>
      <c r="B135" s="287" t="s">
        <v>71</v>
      </c>
      <c r="C135" s="287" t="s">
        <v>72</v>
      </c>
      <c r="D135" s="287" t="s">
        <v>8930</v>
      </c>
      <c r="E135" s="287" t="s">
        <v>9256</v>
      </c>
      <c r="F135" s="287" t="s">
        <v>9269</v>
      </c>
      <c r="G135" s="287" t="s">
        <v>9270</v>
      </c>
      <c r="H135" s="287" t="s">
        <v>9767</v>
      </c>
      <c r="I135" s="287" t="s">
        <v>9768</v>
      </c>
      <c r="J135" s="287"/>
      <c r="K135" s="287"/>
      <c r="L135" s="287"/>
    </row>
    <row r="136" spans="1:12" x14ac:dyDescent="0.25">
      <c r="A136" s="287" t="s">
        <v>73</v>
      </c>
      <c r="B136" s="287" t="s">
        <v>4480</v>
      </c>
      <c r="C136" s="287" t="s">
        <v>4481</v>
      </c>
      <c r="D136" s="287" t="s">
        <v>8930</v>
      </c>
      <c r="E136" s="287" t="s">
        <v>9256</v>
      </c>
      <c r="F136" s="287" t="s">
        <v>9366</v>
      </c>
      <c r="G136" s="287" t="s">
        <v>9698</v>
      </c>
      <c r="H136" s="287" t="s">
        <v>9770</v>
      </c>
      <c r="I136" s="287" t="s">
        <v>9768</v>
      </c>
      <c r="J136" s="287"/>
      <c r="K136" s="287"/>
      <c r="L136" s="287"/>
    </row>
    <row r="137" spans="1:12" x14ac:dyDescent="0.25">
      <c r="A137" s="287" t="s">
        <v>435</v>
      </c>
      <c r="B137" s="287" t="s">
        <v>1174</v>
      </c>
      <c r="C137" s="287" t="s">
        <v>1175</v>
      </c>
      <c r="D137" s="287" t="s">
        <v>8931</v>
      </c>
      <c r="E137" s="287" t="s">
        <v>9248</v>
      </c>
      <c r="F137" s="287" t="s">
        <v>9257</v>
      </c>
      <c r="G137" s="287" t="s">
        <v>9243</v>
      </c>
      <c r="H137" s="287" t="s">
        <v>9767</v>
      </c>
      <c r="I137" s="287" t="s">
        <v>9768</v>
      </c>
      <c r="J137" s="287"/>
      <c r="K137" s="287"/>
      <c r="L137" s="287"/>
    </row>
    <row r="138" spans="1:12" x14ac:dyDescent="0.25">
      <c r="A138" s="287" t="s">
        <v>435</v>
      </c>
      <c r="B138" s="287" t="s">
        <v>433</v>
      </c>
      <c r="C138" s="287" t="s">
        <v>434</v>
      </c>
      <c r="D138" s="287" t="s">
        <v>8931</v>
      </c>
      <c r="E138" s="287" t="s">
        <v>9248</v>
      </c>
      <c r="F138" s="287" t="s">
        <v>9270</v>
      </c>
      <c r="G138" s="287" t="s">
        <v>9703</v>
      </c>
      <c r="H138" s="287" t="s">
        <v>9770</v>
      </c>
      <c r="I138" s="287" t="s">
        <v>9768</v>
      </c>
      <c r="J138" s="287"/>
      <c r="K138" s="287"/>
      <c r="L138" s="287"/>
    </row>
    <row r="139" spans="1:12" x14ac:dyDescent="0.25">
      <c r="A139" s="287" t="s">
        <v>435</v>
      </c>
      <c r="B139" s="287" t="s">
        <v>449</v>
      </c>
      <c r="C139" s="287" t="s">
        <v>450</v>
      </c>
      <c r="D139" s="287" t="s">
        <v>8931</v>
      </c>
      <c r="E139" s="287" t="s">
        <v>9248</v>
      </c>
      <c r="F139" s="287" t="s">
        <v>9284</v>
      </c>
      <c r="G139" s="287" t="s">
        <v>9305</v>
      </c>
      <c r="H139" s="287" t="s">
        <v>9770</v>
      </c>
      <c r="I139" s="287" t="s">
        <v>9768</v>
      </c>
      <c r="J139" s="287"/>
      <c r="K139" s="287"/>
      <c r="L139" s="287"/>
    </row>
    <row r="140" spans="1:12" x14ac:dyDescent="0.25">
      <c r="A140" s="287" t="s">
        <v>435</v>
      </c>
      <c r="B140" s="287" t="s">
        <v>463</v>
      </c>
      <c r="C140" s="287" t="s">
        <v>464</v>
      </c>
      <c r="D140" s="287" t="s">
        <v>8931</v>
      </c>
      <c r="E140" s="287" t="s">
        <v>9248</v>
      </c>
      <c r="F140" s="287" t="s">
        <v>9284</v>
      </c>
      <c r="G140" s="287" t="s">
        <v>9711</v>
      </c>
      <c r="H140" s="287" t="s">
        <v>9770</v>
      </c>
      <c r="I140" s="287" t="s">
        <v>9768</v>
      </c>
      <c r="J140" s="287"/>
      <c r="K140" s="287"/>
      <c r="L140" s="287"/>
    </row>
    <row r="141" spans="1:12" x14ac:dyDescent="0.25">
      <c r="A141" s="287" t="s">
        <v>262</v>
      </c>
      <c r="B141" s="287" t="s">
        <v>260</v>
      </c>
      <c r="C141" s="287" t="s">
        <v>261</v>
      </c>
      <c r="D141" s="287" t="s">
        <v>8934</v>
      </c>
      <c r="E141" s="287" t="s">
        <v>9241</v>
      </c>
      <c r="F141" s="287" t="s">
        <v>9257</v>
      </c>
      <c r="G141" s="287" t="s">
        <v>9280</v>
      </c>
      <c r="H141" s="287" t="s">
        <v>9767</v>
      </c>
      <c r="I141" s="287" t="s">
        <v>9769</v>
      </c>
      <c r="J141" s="287"/>
      <c r="K141" s="287"/>
      <c r="L141" s="287"/>
    </row>
    <row r="142" spans="1:12" x14ac:dyDescent="0.25">
      <c r="A142" s="287" t="s">
        <v>262</v>
      </c>
      <c r="B142" s="287" t="s">
        <v>273</v>
      </c>
      <c r="C142" s="287" t="s">
        <v>274</v>
      </c>
      <c r="D142" s="287" t="s">
        <v>8934</v>
      </c>
      <c r="E142" s="287" t="s">
        <v>9241</v>
      </c>
      <c r="F142" s="287" t="s">
        <v>9270</v>
      </c>
      <c r="G142" s="287" t="s">
        <v>9270</v>
      </c>
      <c r="H142" s="287" t="s">
        <v>9770</v>
      </c>
      <c r="I142" s="287" t="s">
        <v>9768</v>
      </c>
      <c r="J142" s="287"/>
      <c r="K142" s="287"/>
      <c r="L142" s="287"/>
    </row>
    <row r="143" spans="1:12" x14ac:dyDescent="0.25">
      <c r="A143" s="287" t="s">
        <v>262</v>
      </c>
      <c r="B143" s="287" t="s">
        <v>283</v>
      </c>
      <c r="C143" s="287" t="s">
        <v>284</v>
      </c>
      <c r="D143" s="287" t="s">
        <v>8934</v>
      </c>
      <c r="E143" s="287" t="s">
        <v>9241</v>
      </c>
      <c r="F143" s="287" t="s">
        <v>9270</v>
      </c>
      <c r="G143" s="287" t="s">
        <v>9664</v>
      </c>
      <c r="H143" s="287" t="s">
        <v>9770</v>
      </c>
      <c r="I143" s="287" t="s">
        <v>9768</v>
      </c>
      <c r="J143" s="287"/>
      <c r="K143" s="287"/>
      <c r="L143" s="287"/>
    </row>
    <row r="144" spans="1:12" x14ac:dyDescent="0.25">
      <c r="A144" s="287" t="s">
        <v>3128</v>
      </c>
      <c r="B144" s="287" t="s">
        <v>3126</v>
      </c>
      <c r="C144" s="287" t="s">
        <v>3127</v>
      </c>
      <c r="D144" s="287" t="s">
        <v>8943</v>
      </c>
      <c r="E144" s="287" t="s">
        <v>9278</v>
      </c>
      <c r="F144" s="287" t="s">
        <v>9284</v>
      </c>
      <c r="G144" s="287" t="s">
        <v>9285</v>
      </c>
      <c r="H144" s="287" t="s">
        <v>9767</v>
      </c>
      <c r="I144" s="287" t="s">
        <v>9768</v>
      </c>
      <c r="J144" s="287"/>
      <c r="K144" s="287"/>
      <c r="L144" s="287"/>
    </row>
    <row r="145" spans="1:12" x14ac:dyDescent="0.25">
      <c r="A145" s="287" t="s">
        <v>475</v>
      </c>
      <c r="B145" s="287" t="s">
        <v>473</v>
      </c>
      <c r="C145" s="287" t="s">
        <v>474</v>
      </c>
      <c r="D145" s="287" t="s">
        <v>8944</v>
      </c>
      <c r="E145" s="287" t="s">
        <v>9248</v>
      </c>
      <c r="F145" s="287" t="s">
        <v>9284</v>
      </c>
      <c r="G145" s="287" t="s">
        <v>9322</v>
      </c>
      <c r="H145" s="287" t="s">
        <v>9767</v>
      </c>
      <c r="I145" s="287" t="s">
        <v>9768</v>
      </c>
      <c r="J145" s="287"/>
      <c r="K145" s="287"/>
      <c r="L145" s="287"/>
    </row>
    <row r="146" spans="1:12" x14ac:dyDescent="0.25">
      <c r="A146" s="287" t="s">
        <v>485</v>
      </c>
      <c r="B146" s="287" t="s">
        <v>483</v>
      </c>
      <c r="C146" s="287" t="s">
        <v>484</v>
      </c>
      <c r="D146" s="287" t="s">
        <v>8945</v>
      </c>
      <c r="E146" s="287" t="s">
        <v>9256</v>
      </c>
      <c r="F146" s="287" t="s">
        <v>9444</v>
      </c>
      <c r="G146" s="287" t="s">
        <v>9280</v>
      </c>
      <c r="H146" s="287" t="s">
        <v>9767</v>
      </c>
      <c r="I146" s="287" t="s">
        <v>9769</v>
      </c>
      <c r="J146" s="287"/>
      <c r="K146" s="287"/>
      <c r="L146" s="287"/>
    </row>
    <row r="147" spans="1:12" x14ac:dyDescent="0.25">
      <c r="A147" s="287" t="s">
        <v>485</v>
      </c>
      <c r="B147" s="287" t="s">
        <v>497</v>
      </c>
      <c r="C147" s="287" t="s">
        <v>498</v>
      </c>
      <c r="D147" s="287" t="s">
        <v>8945</v>
      </c>
      <c r="E147" s="287" t="s">
        <v>9256</v>
      </c>
      <c r="F147" s="287" t="s">
        <v>9284</v>
      </c>
      <c r="G147" s="287" t="s">
        <v>9416</v>
      </c>
      <c r="H147" s="287" t="s">
        <v>9770</v>
      </c>
      <c r="I147" s="287" t="s">
        <v>9768</v>
      </c>
      <c r="J147" s="287"/>
      <c r="K147" s="287"/>
      <c r="L147" s="287"/>
    </row>
    <row r="148" spans="1:12" x14ac:dyDescent="0.25">
      <c r="A148" s="287" t="s">
        <v>485</v>
      </c>
      <c r="B148" s="287" t="s">
        <v>514</v>
      </c>
      <c r="C148" s="287" t="s">
        <v>515</v>
      </c>
      <c r="D148" s="287" t="s">
        <v>8945</v>
      </c>
      <c r="E148" s="287" t="s">
        <v>9256</v>
      </c>
      <c r="F148" s="287" t="s">
        <v>9284</v>
      </c>
      <c r="G148" s="287" t="s">
        <v>9322</v>
      </c>
      <c r="H148" s="287" t="s">
        <v>9770</v>
      </c>
      <c r="I148" s="287" t="s">
        <v>9768</v>
      </c>
      <c r="J148" s="287"/>
      <c r="K148" s="287"/>
      <c r="L148" s="287"/>
    </row>
    <row r="149" spans="1:12" x14ac:dyDescent="0.25">
      <c r="A149" s="287" t="s">
        <v>485</v>
      </c>
      <c r="B149" s="287" t="s">
        <v>527</v>
      </c>
      <c r="C149" s="287" t="s">
        <v>528</v>
      </c>
      <c r="D149" s="287" t="s">
        <v>8945</v>
      </c>
      <c r="E149" s="287" t="s">
        <v>9256</v>
      </c>
      <c r="F149" s="287" t="s">
        <v>9270</v>
      </c>
      <c r="G149" s="287" t="s">
        <v>9731</v>
      </c>
      <c r="H149" s="287" t="s">
        <v>9770</v>
      </c>
      <c r="I149" s="287" t="s">
        <v>9768</v>
      </c>
      <c r="J149" s="287"/>
      <c r="K149" s="287"/>
      <c r="L149" s="287"/>
    </row>
    <row r="150" spans="1:12" x14ac:dyDescent="0.25">
      <c r="A150" s="287" t="s">
        <v>485</v>
      </c>
      <c r="B150" s="287" t="s">
        <v>4491</v>
      </c>
      <c r="C150" s="287" t="s">
        <v>4492</v>
      </c>
      <c r="D150" s="287" t="s">
        <v>8945</v>
      </c>
      <c r="E150" s="287" t="s">
        <v>9256</v>
      </c>
      <c r="F150" s="287" t="s">
        <v>9366</v>
      </c>
      <c r="G150" s="287" t="s">
        <v>9698</v>
      </c>
      <c r="H150" s="287" t="s">
        <v>9770</v>
      </c>
      <c r="I150" s="287" t="s">
        <v>9768</v>
      </c>
      <c r="J150" s="287"/>
      <c r="K150" s="287"/>
      <c r="L150" s="287"/>
    </row>
    <row r="151" spans="1:12" x14ac:dyDescent="0.25">
      <c r="A151" s="287" t="s">
        <v>87</v>
      </c>
      <c r="B151" s="287" t="s">
        <v>1455</v>
      </c>
      <c r="C151" s="287" t="s">
        <v>1456</v>
      </c>
      <c r="D151" s="287" t="s">
        <v>8948</v>
      </c>
      <c r="E151" s="287" t="s">
        <v>9248</v>
      </c>
      <c r="F151" s="287" t="s">
        <v>9320</v>
      </c>
      <c r="G151" s="287" t="s">
        <v>9280</v>
      </c>
      <c r="H151" s="287" t="s">
        <v>9767</v>
      </c>
      <c r="I151" s="287" t="s">
        <v>9769</v>
      </c>
      <c r="J151" s="287"/>
      <c r="K151" s="287"/>
      <c r="L151" s="287"/>
    </row>
    <row r="152" spans="1:12" x14ac:dyDescent="0.25">
      <c r="A152" s="287" t="s">
        <v>87</v>
      </c>
      <c r="B152" s="287" t="s">
        <v>85</v>
      </c>
      <c r="C152" s="287" t="s">
        <v>86</v>
      </c>
      <c r="D152" s="287" t="s">
        <v>8948</v>
      </c>
      <c r="E152" s="287" t="s">
        <v>9248</v>
      </c>
      <c r="F152" s="287" t="s">
        <v>9284</v>
      </c>
      <c r="G152" s="287" t="s">
        <v>9664</v>
      </c>
      <c r="H152" s="287" t="s">
        <v>9770</v>
      </c>
      <c r="I152" s="287" t="s">
        <v>9768</v>
      </c>
      <c r="J152" s="287"/>
      <c r="K152" s="287"/>
      <c r="L152" s="287"/>
    </row>
    <row r="153" spans="1:12" x14ac:dyDescent="0.25">
      <c r="A153" s="287" t="s">
        <v>87</v>
      </c>
      <c r="B153" s="287" t="s">
        <v>1464</v>
      </c>
      <c r="C153" s="287" t="s">
        <v>1465</v>
      </c>
      <c r="D153" s="287" t="s">
        <v>8948</v>
      </c>
      <c r="E153" s="287" t="s">
        <v>9248</v>
      </c>
      <c r="F153" s="287" t="s">
        <v>9249</v>
      </c>
      <c r="G153" s="287" t="s">
        <v>9745</v>
      </c>
      <c r="H153" s="287" t="s">
        <v>9770</v>
      </c>
      <c r="I153" s="287" t="s">
        <v>9768</v>
      </c>
      <c r="J153" s="287"/>
      <c r="K153" s="287"/>
      <c r="L153" s="287"/>
    </row>
    <row r="154" spans="1:12" x14ac:dyDescent="0.25">
      <c r="A154" s="287" t="s">
        <v>870</v>
      </c>
      <c r="B154" s="287" t="s">
        <v>868</v>
      </c>
      <c r="C154" s="287" t="s">
        <v>869</v>
      </c>
      <c r="D154" s="287" t="s">
        <v>8949</v>
      </c>
      <c r="E154" s="287" t="s">
        <v>9248</v>
      </c>
      <c r="F154" s="287" t="s">
        <v>9284</v>
      </c>
      <c r="G154" s="287" t="s">
        <v>9664</v>
      </c>
      <c r="H154" s="287" t="s">
        <v>9767</v>
      </c>
      <c r="I154" s="287" t="s">
        <v>9768</v>
      </c>
      <c r="J154" s="287"/>
      <c r="K154" s="287"/>
      <c r="L154" s="287"/>
    </row>
    <row r="155" spans="1:12" x14ac:dyDescent="0.25">
      <c r="A155" s="287" t="s">
        <v>541</v>
      </c>
      <c r="B155" s="287" t="s">
        <v>539</v>
      </c>
      <c r="C155" s="287" t="s">
        <v>540</v>
      </c>
      <c r="D155" s="287" t="s">
        <v>8950</v>
      </c>
      <c r="E155" s="287" t="s">
        <v>9341</v>
      </c>
      <c r="F155" s="287" t="s">
        <v>9257</v>
      </c>
      <c r="G155" s="287" t="s">
        <v>9270</v>
      </c>
      <c r="H155" s="287" t="s">
        <v>9767</v>
      </c>
      <c r="I155" s="287" t="s">
        <v>9768</v>
      </c>
      <c r="J155" s="287"/>
      <c r="K155" s="287"/>
      <c r="L155" s="287"/>
    </row>
    <row r="156" spans="1:12" x14ac:dyDescent="0.25">
      <c r="A156" s="287" t="s">
        <v>3140</v>
      </c>
      <c r="B156" s="287" t="s">
        <v>3138</v>
      </c>
      <c r="C156" s="287" t="s">
        <v>3139</v>
      </c>
      <c r="D156" s="287" t="s">
        <v>8959</v>
      </c>
      <c r="E156" s="287" t="s">
        <v>9278</v>
      </c>
      <c r="F156" s="287" t="s">
        <v>9755</v>
      </c>
      <c r="G156" s="287" t="s">
        <v>9243</v>
      </c>
      <c r="H156" s="287" t="s">
        <v>9767</v>
      </c>
      <c r="I156" s="287" t="s">
        <v>9768</v>
      </c>
      <c r="J156" s="287"/>
      <c r="K156" s="287"/>
      <c r="L156" s="287"/>
    </row>
    <row r="157" spans="1:12" x14ac:dyDescent="0.25">
      <c r="A157" s="287" t="s">
        <v>5232</v>
      </c>
      <c r="B157" s="287" t="s">
        <v>5230</v>
      </c>
      <c r="C157" s="287" t="s">
        <v>5231</v>
      </c>
      <c r="D157" s="287" t="s">
        <v>8962</v>
      </c>
      <c r="E157" s="287" t="s">
        <v>9589</v>
      </c>
      <c r="F157" s="287" t="s">
        <v>9456</v>
      </c>
      <c r="G157" s="287" t="s">
        <v>9758</v>
      </c>
      <c r="H157" s="287" t="s">
        <v>9767</v>
      </c>
      <c r="I157" s="287" t="s">
        <v>9768</v>
      </c>
      <c r="J157" s="287"/>
      <c r="K157" s="287"/>
      <c r="L157" s="287"/>
    </row>
    <row r="158" spans="1:12" x14ac:dyDescent="0.25">
      <c r="A158" s="287" t="s">
        <v>54</v>
      </c>
      <c r="B158" s="287" t="s">
        <v>52</v>
      </c>
      <c r="C158" s="287" t="s">
        <v>53</v>
      </c>
      <c r="D158" s="287" t="s">
        <v>8965</v>
      </c>
      <c r="E158" s="287" t="s">
        <v>9256</v>
      </c>
      <c r="F158" s="287" t="s">
        <v>9270</v>
      </c>
      <c r="G158" s="287" t="s">
        <v>9243</v>
      </c>
      <c r="H158" s="287" t="s">
        <v>9767</v>
      </c>
      <c r="I158" s="287" t="s">
        <v>9768</v>
      </c>
      <c r="J158" s="287"/>
      <c r="K158" s="287"/>
      <c r="L158" s="287"/>
    </row>
    <row r="159" spans="1:12" x14ac:dyDescent="0.25">
      <c r="A159" s="287" t="s">
        <v>54</v>
      </c>
      <c r="B159" s="287" t="s">
        <v>576</v>
      </c>
      <c r="C159" s="287" t="s">
        <v>577</v>
      </c>
      <c r="D159" s="287" t="s">
        <v>8965</v>
      </c>
      <c r="E159" s="287" t="s">
        <v>9256</v>
      </c>
      <c r="F159" s="287" t="s">
        <v>9284</v>
      </c>
      <c r="G159" s="287" t="s">
        <v>9322</v>
      </c>
      <c r="H159" s="287" t="s">
        <v>9770</v>
      </c>
      <c r="I159" s="287" t="s">
        <v>9768</v>
      </c>
      <c r="J159" s="287"/>
      <c r="K159" s="287"/>
      <c r="L159" s="287"/>
    </row>
    <row r="160" spans="1:12" x14ac:dyDescent="0.25">
      <c r="A160" s="287" t="s">
        <v>295</v>
      </c>
      <c r="B160" s="287" t="s">
        <v>293</v>
      </c>
      <c r="C160" s="287" t="s">
        <v>294</v>
      </c>
      <c r="D160" s="287" t="s">
        <v>8968</v>
      </c>
      <c r="E160" s="287" t="s">
        <v>9248</v>
      </c>
      <c r="F160" s="287" t="s">
        <v>9249</v>
      </c>
      <c r="G160" s="287" t="s">
        <v>9249</v>
      </c>
      <c r="H160" s="287" t="s">
        <v>9767</v>
      </c>
      <c r="I160" s="287" t="s">
        <v>9768</v>
      </c>
      <c r="J160" s="287"/>
      <c r="K160" s="287"/>
      <c r="L160" s="287"/>
    </row>
    <row r="161" spans="1:12" x14ac:dyDescent="0.25">
      <c r="A161" s="287" t="s">
        <v>113</v>
      </c>
      <c r="B161" s="287" t="s">
        <v>111</v>
      </c>
      <c r="C161" s="287" t="s">
        <v>112</v>
      </c>
      <c r="D161" s="287" t="s">
        <v>8969</v>
      </c>
      <c r="E161" s="287" t="s">
        <v>9248</v>
      </c>
      <c r="F161" s="287" t="s">
        <v>9764</v>
      </c>
      <c r="G161" s="287" t="s">
        <v>9243</v>
      </c>
      <c r="H161" s="287" t="s">
        <v>9767</v>
      </c>
      <c r="I161" s="287" t="s">
        <v>9768</v>
      </c>
      <c r="J161" s="287"/>
      <c r="K161" s="287"/>
      <c r="L161" s="287"/>
    </row>
  </sheetData>
  <autoFilter ref="A1:L161"/>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3"/>
      <c r="B1" s="312"/>
      <c r="C1" s="312"/>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2"/>
      <c r="AO1" s="312"/>
      <c r="AP1" s="312"/>
      <c r="AQ1" s="312"/>
      <c r="AR1" s="312"/>
      <c r="AS1" s="312"/>
      <c r="AT1" s="312"/>
      <c r="AU1" s="312"/>
      <c r="AV1" s="312"/>
      <c r="AW1" s="312"/>
      <c r="AX1" s="312"/>
      <c r="AY1" s="312"/>
      <c r="AZ1" s="312"/>
      <c r="BA1" s="312"/>
      <c r="BB1" s="312"/>
      <c r="BC1" s="312"/>
      <c r="BD1" s="312"/>
      <c r="BE1" s="312"/>
    </row>
    <row r="2" spans="1:58" s="5" customFormat="1" ht="121.5" customHeight="1" x14ac:dyDescent="0.2">
      <c r="A2" s="16" t="s">
        <v>8506</v>
      </c>
      <c r="B2" s="11" t="s">
        <v>8507</v>
      </c>
      <c r="C2" s="19" t="s">
        <v>9771</v>
      </c>
      <c r="D2" s="19" t="s">
        <v>9772</v>
      </c>
      <c r="E2" s="19" t="s">
        <v>9773</v>
      </c>
      <c r="F2" s="19" t="s">
        <v>9774</v>
      </c>
      <c r="G2" s="19" t="s">
        <v>9775</v>
      </c>
      <c r="H2" s="19" t="s">
        <v>9776</v>
      </c>
      <c r="I2" s="19" t="s">
        <v>9777</v>
      </c>
      <c r="J2" s="19" t="s">
        <v>9778</v>
      </c>
      <c r="K2" s="19" t="s">
        <v>9779</v>
      </c>
      <c r="L2" s="19" t="s">
        <v>9780</v>
      </c>
      <c r="M2" s="19" t="s">
        <v>9781</v>
      </c>
      <c r="N2" s="19" t="s">
        <v>9782</v>
      </c>
      <c r="O2" s="19" t="s">
        <v>9783</v>
      </c>
      <c r="P2" s="19" t="s">
        <v>9784</v>
      </c>
      <c r="Q2" s="19" t="s">
        <v>9785</v>
      </c>
      <c r="R2" s="19" t="s">
        <v>9786</v>
      </c>
      <c r="S2" s="19" t="s">
        <v>9787</v>
      </c>
      <c r="T2" s="19" t="s">
        <v>9788</v>
      </c>
      <c r="U2" s="19" t="s">
        <v>9788</v>
      </c>
      <c r="V2" s="19" t="s">
        <v>9789</v>
      </c>
      <c r="W2" s="19" t="s">
        <v>9790</v>
      </c>
      <c r="X2" s="19" t="s">
        <v>9791</v>
      </c>
      <c r="Y2" s="19" t="s">
        <v>9792</v>
      </c>
      <c r="Z2" s="19" t="s">
        <v>9793</v>
      </c>
      <c r="AA2" s="19" t="s">
        <v>9794</v>
      </c>
      <c r="AB2" s="19" t="s">
        <v>9795</v>
      </c>
      <c r="AC2" s="19" t="s">
        <v>9796</v>
      </c>
      <c r="AD2" s="19" t="s">
        <v>9797</v>
      </c>
      <c r="AE2" s="19" t="s">
        <v>9798</v>
      </c>
      <c r="AF2" s="19" t="s">
        <v>8652</v>
      </c>
      <c r="AG2" s="19" t="s">
        <v>8568</v>
      </c>
      <c r="AH2" s="19" t="s">
        <v>9799</v>
      </c>
      <c r="AI2" s="19" t="s">
        <v>9799</v>
      </c>
      <c r="AJ2" s="19" t="s">
        <v>9799</v>
      </c>
      <c r="AK2" s="19" t="s">
        <v>9800</v>
      </c>
      <c r="AL2" s="19" t="s">
        <v>9801</v>
      </c>
      <c r="AM2" s="19" t="s">
        <v>9802</v>
      </c>
      <c r="AN2" s="19" t="s">
        <v>9803</v>
      </c>
      <c r="AO2" s="19" t="s">
        <v>9804</v>
      </c>
      <c r="AP2" s="19" t="s">
        <v>9805</v>
      </c>
      <c r="AQ2" s="19" t="s">
        <v>9806</v>
      </c>
      <c r="AR2" s="19" t="s">
        <v>9807</v>
      </c>
      <c r="AS2" s="19" t="s">
        <v>9808</v>
      </c>
      <c r="AT2" s="19" t="s">
        <v>9809</v>
      </c>
      <c r="AU2" s="19" t="s">
        <v>9810</v>
      </c>
      <c r="AV2" s="19" t="s">
        <v>9811</v>
      </c>
      <c r="AW2" s="19" t="s">
        <v>9812</v>
      </c>
      <c r="AX2" s="19" t="s">
        <v>9813</v>
      </c>
      <c r="AY2" s="19" t="s">
        <v>9814</v>
      </c>
      <c r="AZ2" s="19" t="s">
        <v>9815</v>
      </c>
      <c r="BA2" s="19" t="s">
        <v>9816</v>
      </c>
      <c r="BB2" s="19" t="s">
        <v>9817</v>
      </c>
      <c r="BC2" s="19" t="s">
        <v>8657</v>
      </c>
      <c r="BD2" s="19" t="s">
        <v>9818</v>
      </c>
      <c r="BE2" s="19" t="s">
        <v>8658</v>
      </c>
    </row>
    <row r="3" spans="1:58" x14ac:dyDescent="0.25">
      <c r="A3" s="17" t="s">
        <v>9819</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62</v>
      </c>
      <c r="B4" s="11" t="s">
        <v>8670</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14</v>
      </c>
      <c r="AQ4" s="22" t="s">
        <v>14</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8672</v>
      </c>
      <c r="B5" s="11" t="s">
        <v>8673</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14</v>
      </c>
      <c r="AF5" s="22">
        <v>2014</v>
      </c>
      <c r="AG5" s="21">
        <v>2012</v>
      </c>
      <c r="AH5" s="22">
        <v>2014</v>
      </c>
      <c r="AI5" s="22">
        <v>2015</v>
      </c>
      <c r="AJ5" s="22">
        <v>2016</v>
      </c>
      <c r="AK5" s="23" t="s">
        <v>14</v>
      </c>
      <c r="AL5" s="23">
        <v>2015</v>
      </c>
      <c r="AM5" s="22">
        <v>2015</v>
      </c>
      <c r="AN5" s="22">
        <v>2014</v>
      </c>
      <c r="AO5" s="22">
        <v>2014</v>
      </c>
      <c r="AP5" s="22">
        <v>2014</v>
      </c>
      <c r="AQ5" s="22">
        <v>2014</v>
      </c>
      <c r="AR5" s="22" t="s">
        <v>14</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358</v>
      </c>
      <c r="B6" s="11" t="s">
        <v>8749</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14</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14</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1394</v>
      </c>
      <c r="B7" s="11" t="s">
        <v>8671</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14</v>
      </c>
      <c r="S7" s="22">
        <v>2016</v>
      </c>
      <c r="T7" s="22">
        <v>2013</v>
      </c>
      <c r="U7" s="22">
        <v>2014</v>
      </c>
      <c r="V7" s="22">
        <v>2014</v>
      </c>
      <c r="W7" s="22">
        <v>2015</v>
      </c>
      <c r="X7" s="22">
        <v>2007</v>
      </c>
      <c r="Y7" s="22">
        <v>2009</v>
      </c>
      <c r="Z7" s="22">
        <v>2014</v>
      </c>
      <c r="AA7" s="22">
        <v>2014</v>
      </c>
      <c r="AB7" s="22">
        <v>2014</v>
      </c>
      <c r="AC7" s="22">
        <v>2014</v>
      </c>
      <c r="AD7" s="22">
        <v>2015</v>
      </c>
      <c r="AE7" s="22">
        <v>2012</v>
      </c>
      <c r="AF7" s="22" t="s">
        <v>14</v>
      </c>
      <c r="AG7" s="21">
        <v>2008</v>
      </c>
      <c r="AH7" s="22">
        <v>2014</v>
      </c>
      <c r="AI7" s="22">
        <v>2015</v>
      </c>
      <c r="AJ7" s="22">
        <v>2016</v>
      </c>
      <c r="AK7" s="23" t="s">
        <v>14</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8679</v>
      </c>
      <c r="B8" s="11" t="s">
        <v>8680</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14</v>
      </c>
      <c r="S8" s="22">
        <v>2016</v>
      </c>
      <c r="T8" s="22">
        <v>2013</v>
      </c>
      <c r="U8" s="22">
        <v>2014</v>
      </c>
      <c r="V8" s="22">
        <v>2014</v>
      </c>
      <c r="W8" s="22">
        <v>2015</v>
      </c>
      <c r="X8" s="22" t="s">
        <v>14</v>
      </c>
      <c r="Y8" s="22" t="s">
        <v>14</v>
      </c>
      <c r="Z8" s="22">
        <v>2014</v>
      </c>
      <c r="AA8" s="22">
        <v>2014</v>
      </c>
      <c r="AB8" s="22" t="s">
        <v>14</v>
      </c>
      <c r="AC8" s="22">
        <v>2014</v>
      </c>
      <c r="AD8" s="22">
        <v>2015</v>
      </c>
      <c r="AE8" s="22" t="s">
        <v>14</v>
      </c>
      <c r="AF8" s="22" t="s">
        <v>14</v>
      </c>
      <c r="AG8" s="21" t="s">
        <v>14</v>
      </c>
      <c r="AH8" s="22">
        <v>2014</v>
      </c>
      <c r="AI8" s="22">
        <v>2015</v>
      </c>
      <c r="AJ8" s="22">
        <v>2016</v>
      </c>
      <c r="AK8" s="23" t="s">
        <v>14</v>
      </c>
      <c r="AL8" s="23">
        <v>2015</v>
      </c>
      <c r="AM8" s="22">
        <v>2015</v>
      </c>
      <c r="AN8" s="22">
        <v>2014</v>
      </c>
      <c r="AO8" s="22">
        <v>2014</v>
      </c>
      <c r="AP8" s="22">
        <v>2014</v>
      </c>
      <c r="AQ8" s="22" t="s">
        <v>14</v>
      </c>
      <c r="AR8" s="22">
        <v>2009</v>
      </c>
      <c r="AS8" s="22">
        <v>2014</v>
      </c>
      <c r="AT8" s="22" t="s">
        <v>14</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8676</v>
      </c>
      <c r="B9" s="11" t="s">
        <v>8677</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14</v>
      </c>
      <c r="AF9" s="22">
        <v>2014</v>
      </c>
      <c r="AG9" s="21">
        <v>2013</v>
      </c>
      <c r="AH9" s="22">
        <v>2014</v>
      </c>
      <c r="AI9" s="22">
        <v>2015</v>
      </c>
      <c r="AJ9" s="22">
        <v>2016</v>
      </c>
      <c r="AK9" s="23" t="s">
        <v>14</v>
      </c>
      <c r="AL9" s="23">
        <v>2015</v>
      </c>
      <c r="AM9" s="22">
        <v>2015</v>
      </c>
      <c r="AN9" s="22">
        <v>2014</v>
      </c>
      <c r="AO9" s="22">
        <v>2014</v>
      </c>
      <c r="AP9" s="22" t="s">
        <v>14</v>
      </c>
      <c r="AQ9" s="22" t="s">
        <v>14</v>
      </c>
      <c r="AR9" s="22">
        <v>2015</v>
      </c>
      <c r="AS9" s="22">
        <v>2014</v>
      </c>
      <c r="AT9" s="22">
        <v>2015</v>
      </c>
      <c r="AU9" s="22">
        <v>2012</v>
      </c>
      <c r="AV9" s="22">
        <v>2013</v>
      </c>
      <c r="AW9" s="22">
        <v>2014</v>
      </c>
      <c r="AX9" s="22">
        <v>2014</v>
      </c>
      <c r="AY9" s="22">
        <v>2014</v>
      </c>
      <c r="AZ9" s="22">
        <v>2015</v>
      </c>
      <c r="BA9" s="22">
        <v>2015</v>
      </c>
      <c r="BB9" s="22" t="s">
        <v>14</v>
      </c>
      <c r="BC9" s="22">
        <v>2015</v>
      </c>
      <c r="BD9" s="22">
        <v>2014</v>
      </c>
      <c r="BE9" s="22">
        <v>2014</v>
      </c>
      <c r="BF9" s="10"/>
    </row>
    <row r="10" spans="1:58" x14ac:dyDescent="0.25">
      <c r="A10" s="16" t="s">
        <v>1140</v>
      </c>
      <c r="B10" s="11" t="s">
        <v>8678</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14</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8681</v>
      </c>
      <c r="B11" s="11" t="s">
        <v>8682</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14</v>
      </c>
      <c r="S11" s="22">
        <v>2016</v>
      </c>
      <c r="T11" s="22">
        <v>2013</v>
      </c>
      <c r="U11" s="22">
        <v>2014</v>
      </c>
      <c r="V11" s="22" t="s">
        <v>14</v>
      </c>
      <c r="W11" s="22">
        <v>2015</v>
      </c>
      <c r="X11" s="22">
        <v>2007</v>
      </c>
      <c r="Y11" s="22">
        <v>2011</v>
      </c>
      <c r="Z11" s="22">
        <v>2014</v>
      </c>
      <c r="AA11" s="22">
        <v>2014</v>
      </c>
      <c r="AB11" s="22">
        <v>2013</v>
      </c>
      <c r="AC11" s="22">
        <v>2014</v>
      </c>
      <c r="AD11" s="22">
        <v>2015</v>
      </c>
      <c r="AE11" s="22" t="s">
        <v>14</v>
      </c>
      <c r="AF11" s="22">
        <v>2014</v>
      </c>
      <c r="AG11" s="21">
        <v>2010</v>
      </c>
      <c r="AH11" s="22">
        <v>2014</v>
      </c>
      <c r="AI11" s="22">
        <v>2015</v>
      </c>
      <c r="AJ11" s="22">
        <v>2016</v>
      </c>
      <c r="AK11" s="23" t="s">
        <v>14</v>
      </c>
      <c r="AL11" s="23">
        <v>2015</v>
      </c>
      <c r="AM11" s="22">
        <v>2015</v>
      </c>
      <c r="AN11" s="22">
        <v>2014</v>
      </c>
      <c r="AO11" s="22">
        <v>2014</v>
      </c>
      <c r="AP11" s="22">
        <v>2014</v>
      </c>
      <c r="AQ11" s="22" t="s">
        <v>14</v>
      </c>
      <c r="AR11" s="22">
        <v>2015</v>
      </c>
      <c r="AS11" s="22">
        <v>2014</v>
      </c>
      <c r="AT11" s="22">
        <v>2015</v>
      </c>
      <c r="AU11" s="22">
        <v>2012</v>
      </c>
      <c r="AV11" s="22" t="s">
        <v>14</v>
      </c>
      <c r="AW11" s="22">
        <v>2014</v>
      </c>
      <c r="AX11" s="22">
        <v>2014</v>
      </c>
      <c r="AY11" s="22">
        <v>2014</v>
      </c>
      <c r="AZ11" s="22">
        <v>2015</v>
      </c>
      <c r="BA11" s="22">
        <v>2015</v>
      </c>
      <c r="BB11" s="22">
        <v>2015</v>
      </c>
      <c r="BC11" s="22">
        <v>2015</v>
      </c>
      <c r="BD11" s="22">
        <v>2014</v>
      </c>
      <c r="BE11" s="22">
        <v>2014</v>
      </c>
      <c r="BF11" s="10"/>
    </row>
    <row r="12" spans="1:58" x14ac:dyDescent="0.25">
      <c r="A12" s="16" t="s">
        <v>8683</v>
      </c>
      <c r="B12" s="11" t="s">
        <v>8684</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14</v>
      </c>
      <c r="S12" s="22">
        <v>2016</v>
      </c>
      <c r="T12" s="22">
        <v>2013</v>
      </c>
      <c r="U12" s="22">
        <v>2014</v>
      </c>
      <c r="V12" s="22" t="s">
        <v>14</v>
      </c>
      <c r="W12" s="22">
        <v>2015</v>
      </c>
      <c r="X12" s="22" t="s">
        <v>14</v>
      </c>
      <c r="Y12" s="22">
        <v>2011</v>
      </c>
      <c r="Z12" s="22">
        <v>2014</v>
      </c>
      <c r="AA12" s="22">
        <v>2014</v>
      </c>
      <c r="AB12" s="22" t="s">
        <v>14</v>
      </c>
      <c r="AC12" s="22">
        <v>2014</v>
      </c>
      <c r="AD12" s="22">
        <v>2015</v>
      </c>
      <c r="AE12" s="22" t="s">
        <v>14</v>
      </c>
      <c r="AF12" s="22">
        <v>2014</v>
      </c>
      <c r="AG12" s="21">
        <v>2012</v>
      </c>
      <c r="AH12" s="22">
        <v>2014</v>
      </c>
      <c r="AI12" s="22">
        <v>2015</v>
      </c>
      <c r="AJ12" s="22">
        <v>2016</v>
      </c>
      <c r="AK12" s="23" t="s">
        <v>14</v>
      </c>
      <c r="AL12" s="23">
        <v>2015</v>
      </c>
      <c r="AM12" s="22">
        <v>2015</v>
      </c>
      <c r="AN12" s="22">
        <v>2014</v>
      </c>
      <c r="AO12" s="22">
        <v>2014</v>
      </c>
      <c r="AP12" s="22">
        <v>2014</v>
      </c>
      <c r="AQ12" s="22">
        <v>2014</v>
      </c>
      <c r="AR12" s="22">
        <v>2015</v>
      </c>
      <c r="AS12" s="22">
        <v>2014</v>
      </c>
      <c r="AT12" s="22">
        <v>2015</v>
      </c>
      <c r="AU12" s="22">
        <v>2012</v>
      </c>
      <c r="AV12" s="22" t="s">
        <v>14</v>
      </c>
      <c r="AW12" s="22">
        <v>2014</v>
      </c>
      <c r="AX12" s="22">
        <v>2014</v>
      </c>
      <c r="AY12" s="22">
        <v>2014</v>
      </c>
      <c r="AZ12" s="22">
        <v>2015</v>
      </c>
      <c r="BA12" s="22">
        <v>2015</v>
      </c>
      <c r="BB12" s="22">
        <v>2015</v>
      </c>
      <c r="BC12" s="22">
        <v>2015</v>
      </c>
      <c r="BD12" s="22">
        <v>2014</v>
      </c>
      <c r="BE12" s="22">
        <v>2014</v>
      </c>
      <c r="BF12" s="10"/>
    </row>
    <row r="13" spans="1:58" x14ac:dyDescent="0.25">
      <c r="A13" s="16" t="s">
        <v>1150</v>
      </c>
      <c r="B13" s="11" t="s">
        <v>8685</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14</v>
      </c>
      <c r="AQ13" s="22" t="s">
        <v>14</v>
      </c>
      <c r="AR13" s="22" t="s">
        <v>14</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8697</v>
      </c>
      <c r="B14" s="11" t="s">
        <v>8698</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14</v>
      </c>
      <c r="S14" s="22">
        <v>2016</v>
      </c>
      <c r="T14" s="22">
        <v>2013</v>
      </c>
      <c r="U14" s="22">
        <v>2014</v>
      </c>
      <c r="V14" s="22" t="s">
        <v>14</v>
      </c>
      <c r="W14" s="22">
        <v>2015</v>
      </c>
      <c r="X14" s="22" t="s">
        <v>14</v>
      </c>
      <c r="Y14" s="22">
        <v>2008</v>
      </c>
      <c r="Z14" s="22">
        <v>2014</v>
      </c>
      <c r="AA14" s="22">
        <v>2014</v>
      </c>
      <c r="AB14" s="22">
        <v>2013</v>
      </c>
      <c r="AC14" s="22">
        <v>2014</v>
      </c>
      <c r="AD14" s="22">
        <v>2015</v>
      </c>
      <c r="AE14" s="22" t="s">
        <v>14</v>
      </c>
      <c r="AF14" s="22">
        <v>2014</v>
      </c>
      <c r="AG14" s="21" t="s">
        <v>14</v>
      </c>
      <c r="AH14" s="22">
        <v>2014</v>
      </c>
      <c r="AI14" s="22">
        <v>2015</v>
      </c>
      <c r="AJ14" s="22">
        <v>2016</v>
      </c>
      <c r="AK14" s="23" t="s">
        <v>14</v>
      </c>
      <c r="AL14" s="23">
        <v>2015</v>
      </c>
      <c r="AM14" s="22">
        <v>2015</v>
      </c>
      <c r="AN14" s="22">
        <v>2014</v>
      </c>
      <c r="AO14" s="22">
        <v>2014</v>
      </c>
      <c r="AP14" s="22">
        <v>2014</v>
      </c>
      <c r="AQ14" s="22">
        <v>2014</v>
      </c>
      <c r="AR14" s="22" t="s">
        <v>14</v>
      </c>
      <c r="AS14" s="22">
        <v>2014</v>
      </c>
      <c r="AT14" s="22">
        <v>2015</v>
      </c>
      <c r="AU14" s="22">
        <v>2012</v>
      </c>
      <c r="AV14" s="22" t="s">
        <v>14</v>
      </c>
      <c r="AW14" s="22">
        <v>2014</v>
      </c>
      <c r="AX14" s="22">
        <v>2014</v>
      </c>
      <c r="AY14" s="22">
        <v>2014</v>
      </c>
      <c r="AZ14" s="22">
        <v>2015</v>
      </c>
      <c r="BA14" s="22">
        <v>2015</v>
      </c>
      <c r="BB14" s="22">
        <v>2015</v>
      </c>
      <c r="BC14" s="22">
        <v>2015</v>
      </c>
      <c r="BD14" s="22">
        <v>2014</v>
      </c>
      <c r="BE14" s="22">
        <v>2014</v>
      </c>
      <c r="BF14" s="10"/>
    </row>
    <row r="15" spans="1:58" x14ac:dyDescent="0.25">
      <c r="A15" s="16" t="s">
        <v>8695</v>
      </c>
      <c r="B15" s="11" t="s">
        <v>8696</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14</v>
      </c>
      <c r="S15" s="22">
        <v>2016</v>
      </c>
      <c r="T15" s="22">
        <v>2013</v>
      </c>
      <c r="U15" s="22">
        <v>2014</v>
      </c>
      <c r="V15" s="22" t="s">
        <v>14</v>
      </c>
      <c r="W15" s="22">
        <v>2015</v>
      </c>
      <c r="X15" s="22" t="s">
        <v>14</v>
      </c>
      <c r="Y15" s="22">
        <v>2012</v>
      </c>
      <c r="Z15" s="22">
        <v>2014</v>
      </c>
      <c r="AA15" s="22">
        <v>2014</v>
      </c>
      <c r="AB15" s="22" t="s">
        <v>14</v>
      </c>
      <c r="AC15" s="22">
        <v>2014</v>
      </c>
      <c r="AD15" s="22">
        <v>2015</v>
      </c>
      <c r="AE15" s="22" t="s">
        <v>14</v>
      </c>
      <c r="AF15" s="22">
        <v>2014</v>
      </c>
      <c r="AG15" s="21" t="s">
        <v>14</v>
      </c>
      <c r="AH15" s="22">
        <v>2014</v>
      </c>
      <c r="AI15" s="22">
        <v>2015</v>
      </c>
      <c r="AJ15" s="22">
        <v>2016</v>
      </c>
      <c r="AK15" s="23" t="s">
        <v>14</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119</v>
      </c>
      <c r="B16" s="11" t="s">
        <v>8692</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8708</v>
      </c>
      <c r="B17" s="11" t="s">
        <v>8709</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14</v>
      </c>
      <c r="W17" s="22">
        <v>2015</v>
      </c>
      <c r="X17" s="22">
        <v>2013</v>
      </c>
      <c r="Y17" s="22">
        <v>2010</v>
      </c>
      <c r="Z17" s="22">
        <v>2014</v>
      </c>
      <c r="AA17" s="22">
        <v>2014</v>
      </c>
      <c r="AB17" s="22">
        <v>2013</v>
      </c>
      <c r="AC17" s="22">
        <v>2014</v>
      </c>
      <c r="AD17" s="22">
        <v>2015</v>
      </c>
      <c r="AE17" s="22" t="s">
        <v>14</v>
      </c>
      <c r="AF17" s="22">
        <v>2014</v>
      </c>
      <c r="AG17" s="21" t="s">
        <v>14</v>
      </c>
      <c r="AH17" s="22">
        <v>2014</v>
      </c>
      <c r="AI17" s="22">
        <v>2015</v>
      </c>
      <c r="AJ17" s="22">
        <v>2016</v>
      </c>
      <c r="AK17" s="23" t="s">
        <v>14</v>
      </c>
      <c r="AL17" s="23">
        <v>2015</v>
      </c>
      <c r="AM17" s="22">
        <v>2015</v>
      </c>
      <c r="AN17" s="22">
        <v>2014</v>
      </c>
      <c r="AO17" s="22">
        <v>2014</v>
      </c>
      <c r="AP17" s="22">
        <v>2014</v>
      </c>
      <c r="AQ17" s="22">
        <v>2014</v>
      </c>
      <c r="AR17" s="22">
        <v>2011</v>
      </c>
      <c r="AS17" s="22">
        <v>2014</v>
      </c>
      <c r="AT17" s="22">
        <v>2015</v>
      </c>
      <c r="AU17" s="22">
        <v>2012</v>
      </c>
      <c r="AV17" s="22" t="s">
        <v>14</v>
      </c>
      <c r="AW17" s="22">
        <v>2014</v>
      </c>
      <c r="AX17" s="22">
        <v>2014</v>
      </c>
      <c r="AY17" s="22">
        <v>2014</v>
      </c>
      <c r="AZ17" s="22">
        <v>2015</v>
      </c>
      <c r="BA17" s="22">
        <v>2015</v>
      </c>
      <c r="BB17" s="22">
        <v>2015</v>
      </c>
      <c r="BC17" s="22">
        <v>2015</v>
      </c>
      <c r="BD17" s="22">
        <v>2014</v>
      </c>
      <c r="BE17" s="22">
        <v>2014</v>
      </c>
      <c r="BF17" s="10"/>
    </row>
    <row r="18" spans="1:58" x14ac:dyDescent="0.25">
      <c r="A18" s="16" t="s">
        <v>8701</v>
      </c>
      <c r="B18" s="11" t="s">
        <v>8702</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14</v>
      </c>
      <c r="AF18" s="22">
        <v>2014</v>
      </c>
      <c r="AG18" s="21">
        <v>2012</v>
      </c>
      <c r="AH18" s="22">
        <v>2014</v>
      </c>
      <c r="AI18" s="22">
        <v>2015</v>
      </c>
      <c r="AJ18" s="22">
        <v>2016</v>
      </c>
      <c r="AK18" s="23" t="s">
        <v>14</v>
      </c>
      <c r="AL18" s="23">
        <v>2015</v>
      </c>
      <c r="AM18" s="22">
        <v>2015</v>
      </c>
      <c r="AN18" s="22">
        <v>2014</v>
      </c>
      <c r="AO18" s="22">
        <v>2014</v>
      </c>
      <c r="AP18" s="22" t="s">
        <v>14</v>
      </c>
      <c r="AQ18" s="22" t="s">
        <v>14</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8687</v>
      </c>
      <c r="B19" s="11" t="s">
        <v>8688</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14</v>
      </c>
      <c r="S19" s="22">
        <v>2016</v>
      </c>
      <c r="T19" s="22">
        <v>2013</v>
      </c>
      <c r="U19" s="22">
        <v>2014</v>
      </c>
      <c r="V19" s="22" t="s">
        <v>14</v>
      </c>
      <c r="W19" s="22">
        <v>2015</v>
      </c>
      <c r="X19" s="22" t="s">
        <v>14</v>
      </c>
      <c r="Y19" s="22">
        <v>2013</v>
      </c>
      <c r="Z19" s="22">
        <v>2014</v>
      </c>
      <c r="AA19" s="22">
        <v>2014</v>
      </c>
      <c r="AB19" s="22" t="s">
        <v>14</v>
      </c>
      <c r="AC19" s="22">
        <v>2014</v>
      </c>
      <c r="AD19" s="22">
        <v>2015</v>
      </c>
      <c r="AE19" s="22" t="s">
        <v>14</v>
      </c>
      <c r="AF19" s="22">
        <v>2014</v>
      </c>
      <c r="AG19" s="21">
        <v>2012</v>
      </c>
      <c r="AH19" s="22">
        <v>2014</v>
      </c>
      <c r="AI19" s="22">
        <v>2015</v>
      </c>
      <c r="AJ19" s="22">
        <v>2016</v>
      </c>
      <c r="AK19" s="23" t="s">
        <v>14</v>
      </c>
      <c r="AL19" s="23">
        <v>2015</v>
      </c>
      <c r="AM19" s="22">
        <v>2015</v>
      </c>
      <c r="AN19" s="22">
        <v>2014</v>
      </c>
      <c r="AO19" s="22">
        <v>2014</v>
      </c>
      <c r="AP19" s="22">
        <v>2014</v>
      </c>
      <c r="AQ19" s="22">
        <v>2014</v>
      </c>
      <c r="AR19" s="22" t="s">
        <v>14</v>
      </c>
      <c r="AS19" s="22">
        <v>2014</v>
      </c>
      <c r="AT19" s="22">
        <v>2015</v>
      </c>
      <c r="AU19" s="22">
        <v>2012</v>
      </c>
      <c r="AV19" s="22" t="s">
        <v>14</v>
      </c>
      <c r="AW19" s="22">
        <v>2014</v>
      </c>
      <c r="AX19" s="22">
        <v>2014</v>
      </c>
      <c r="AY19" s="22">
        <v>2014</v>
      </c>
      <c r="AZ19" s="22">
        <v>2015</v>
      </c>
      <c r="BA19" s="22">
        <v>2015</v>
      </c>
      <c r="BB19" s="22">
        <v>2015</v>
      </c>
      <c r="BC19" s="22">
        <v>2015</v>
      </c>
      <c r="BD19" s="22">
        <v>2014</v>
      </c>
      <c r="BE19" s="22">
        <v>2014</v>
      </c>
      <c r="BF19" s="10"/>
    </row>
    <row r="20" spans="1:58" x14ac:dyDescent="0.25">
      <c r="A20" s="16" t="s">
        <v>8703</v>
      </c>
      <c r="B20" s="11" t="s">
        <v>8704</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14</v>
      </c>
      <c r="AH20" s="22">
        <v>2014</v>
      </c>
      <c r="AI20" s="22">
        <v>2015</v>
      </c>
      <c r="AJ20" s="22">
        <v>2016</v>
      </c>
      <c r="AK20" s="23" t="s">
        <v>14</v>
      </c>
      <c r="AL20" s="23">
        <v>2015</v>
      </c>
      <c r="AM20" s="22">
        <v>2015</v>
      </c>
      <c r="AN20" s="22">
        <v>2014</v>
      </c>
      <c r="AO20" s="22">
        <v>2014</v>
      </c>
      <c r="AP20" s="22" t="s">
        <v>14</v>
      </c>
      <c r="AQ20" s="22">
        <v>2012</v>
      </c>
      <c r="AR20" s="22" t="s">
        <v>14</v>
      </c>
      <c r="AS20" s="22">
        <v>2014</v>
      </c>
      <c r="AT20" s="22" t="s">
        <v>14</v>
      </c>
      <c r="AU20" s="22">
        <v>2012</v>
      </c>
      <c r="AV20" s="22" t="s">
        <v>14</v>
      </c>
      <c r="AW20" s="22">
        <v>2014</v>
      </c>
      <c r="AX20" s="22">
        <v>2014</v>
      </c>
      <c r="AY20" s="22">
        <v>2014</v>
      </c>
      <c r="AZ20" s="22">
        <v>2015</v>
      </c>
      <c r="BA20" s="22">
        <v>2015</v>
      </c>
      <c r="BB20" s="22">
        <v>2015</v>
      </c>
      <c r="BC20" s="22">
        <v>2015</v>
      </c>
      <c r="BD20" s="22">
        <v>2014</v>
      </c>
      <c r="BE20" s="22">
        <v>2014</v>
      </c>
      <c r="BF20" s="10"/>
    </row>
    <row r="21" spans="1:58" x14ac:dyDescent="0.25">
      <c r="A21" s="16" t="s">
        <v>8689</v>
      </c>
      <c r="B21" s="11" t="s">
        <v>8690</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14</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8712</v>
      </c>
      <c r="B22" s="11" t="s">
        <v>8713</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14</v>
      </c>
      <c r="AL22" s="23" t="s">
        <v>14</v>
      </c>
      <c r="AM22" s="22">
        <v>2015</v>
      </c>
      <c r="AN22" s="22">
        <v>2014</v>
      </c>
      <c r="AO22" s="22">
        <v>2014</v>
      </c>
      <c r="AP22" s="22">
        <v>2014</v>
      </c>
      <c r="AQ22" s="22">
        <v>2014</v>
      </c>
      <c r="AR22" s="22">
        <v>2015</v>
      </c>
      <c r="AS22" s="22">
        <v>2014</v>
      </c>
      <c r="AT22" s="22">
        <v>2015</v>
      </c>
      <c r="AU22" s="22">
        <v>2012</v>
      </c>
      <c r="AV22" s="22" t="s">
        <v>14</v>
      </c>
      <c r="AW22" s="22">
        <v>2014</v>
      </c>
      <c r="AX22" s="22">
        <v>2014</v>
      </c>
      <c r="AY22" s="22">
        <v>2014</v>
      </c>
      <c r="AZ22" s="22">
        <v>2015</v>
      </c>
      <c r="BA22" s="22">
        <v>2015</v>
      </c>
      <c r="BB22" s="22">
        <v>2015</v>
      </c>
      <c r="BC22" s="22">
        <v>2015</v>
      </c>
      <c r="BD22" s="22">
        <v>2014</v>
      </c>
      <c r="BE22" s="22">
        <v>2014</v>
      </c>
      <c r="BF22" s="10"/>
    </row>
    <row r="23" spans="1:58" x14ac:dyDescent="0.25">
      <c r="A23" s="16" t="s">
        <v>8705</v>
      </c>
      <c r="B23" s="11" t="s">
        <v>8706</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14</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8699</v>
      </c>
      <c r="B24" s="11" t="s">
        <v>8700</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14</v>
      </c>
      <c r="AC24" s="22">
        <v>2014</v>
      </c>
      <c r="AD24" s="22">
        <v>2015</v>
      </c>
      <c r="AE24" s="22" t="s">
        <v>14</v>
      </c>
      <c r="AF24" s="22">
        <v>2014</v>
      </c>
      <c r="AG24" s="21">
        <v>2007</v>
      </c>
      <c r="AH24" s="22">
        <v>2014</v>
      </c>
      <c r="AI24" s="22">
        <v>2015</v>
      </c>
      <c r="AJ24" s="22">
        <v>2016</v>
      </c>
      <c r="AK24" s="23">
        <v>2015</v>
      </c>
      <c r="AL24" s="23">
        <v>2015</v>
      </c>
      <c r="AM24" s="22">
        <v>2015</v>
      </c>
      <c r="AN24" s="22">
        <v>2014</v>
      </c>
      <c r="AO24" s="22">
        <v>2014</v>
      </c>
      <c r="AP24" s="22" t="s">
        <v>14</v>
      </c>
      <c r="AQ24" s="22">
        <v>2012</v>
      </c>
      <c r="AR24" s="22" t="s">
        <v>14</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8714</v>
      </c>
      <c r="B25" s="11" t="s">
        <v>8715</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14</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14</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1724</v>
      </c>
      <c r="B26" s="11" t="s">
        <v>8707</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14</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9820</v>
      </c>
      <c r="B27" s="11" t="s">
        <v>8711</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14</v>
      </c>
      <c r="S27" s="22">
        <v>2016</v>
      </c>
      <c r="T27" s="22">
        <v>2013</v>
      </c>
      <c r="U27" s="22">
        <v>2014</v>
      </c>
      <c r="V27" s="22" t="s">
        <v>14</v>
      </c>
      <c r="W27" s="22">
        <v>2015</v>
      </c>
      <c r="X27" s="22">
        <v>2009</v>
      </c>
      <c r="Y27" s="22">
        <v>2012</v>
      </c>
      <c r="Z27" s="22">
        <v>2014</v>
      </c>
      <c r="AA27" s="22">
        <v>2014</v>
      </c>
      <c r="AB27" s="22" t="s">
        <v>14</v>
      </c>
      <c r="AC27" s="22">
        <v>2014</v>
      </c>
      <c r="AD27" s="22">
        <v>2015</v>
      </c>
      <c r="AE27" s="22" t="s">
        <v>14</v>
      </c>
      <c r="AF27" s="22" t="s">
        <v>14</v>
      </c>
      <c r="AG27" s="21" t="s">
        <v>14</v>
      </c>
      <c r="AH27" s="22">
        <v>2014</v>
      </c>
      <c r="AI27" s="22">
        <v>2015</v>
      </c>
      <c r="AJ27" s="22">
        <v>2016</v>
      </c>
      <c r="AK27" s="23" t="s">
        <v>14</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14</v>
      </c>
      <c r="BA27" s="22" t="s">
        <v>14</v>
      </c>
      <c r="BB27" s="22">
        <v>2015</v>
      </c>
      <c r="BC27" s="22">
        <v>2015</v>
      </c>
      <c r="BD27" s="22">
        <v>2014</v>
      </c>
      <c r="BE27" s="22">
        <v>2014</v>
      </c>
      <c r="BF27" s="10"/>
    </row>
    <row r="28" spans="1:58" x14ac:dyDescent="0.25">
      <c r="A28" s="16" t="s">
        <v>8693</v>
      </c>
      <c r="B28" s="11" t="s">
        <v>8694</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14</v>
      </c>
      <c r="S28" s="22">
        <v>2016</v>
      </c>
      <c r="T28" s="22">
        <v>2013</v>
      </c>
      <c r="U28" s="22">
        <v>2014</v>
      </c>
      <c r="V28" s="22" t="s">
        <v>14</v>
      </c>
      <c r="W28" s="22">
        <v>2015</v>
      </c>
      <c r="X28" s="22">
        <v>2004</v>
      </c>
      <c r="Y28" s="22">
        <v>2012</v>
      </c>
      <c r="Z28" s="22">
        <v>2014</v>
      </c>
      <c r="AA28" s="22">
        <v>2014</v>
      </c>
      <c r="AB28" s="22" t="s">
        <v>14</v>
      </c>
      <c r="AC28" s="22">
        <v>2014</v>
      </c>
      <c r="AD28" s="22">
        <v>2015</v>
      </c>
      <c r="AE28" s="22" t="s">
        <v>14</v>
      </c>
      <c r="AF28" s="22">
        <v>2014</v>
      </c>
      <c r="AG28" s="21">
        <v>2012</v>
      </c>
      <c r="AH28" s="22">
        <v>2014</v>
      </c>
      <c r="AI28" s="22">
        <v>2015</v>
      </c>
      <c r="AJ28" s="22">
        <v>2016</v>
      </c>
      <c r="AK28" s="23" t="s">
        <v>14</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348</v>
      </c>
      <c r="B29" s="11" t="s">
        <v>8691</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14</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550</v>
      </c>
      <c r="B30" s="11" t="s">
        <v>8686</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14</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9821</v>
      </c>
      <c r="B31" s="11" t="s">
        <v>8733</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14</v>
      </c>
      <c r="S31" s="22">
        <v>2016</v>
      </c>
      <c r="T31" s="22">
        <v>2013</v>
      </c>
      <c r="U31" s="22">
        <v>2014</v>
      </c>
      <c r="V31" s="22">
        <v>2014</v>
      </c>
      <c r="W31" s="22">
        <v>2015</v>
      </c>
      <c r="X31" s="22" t="s">
        <v>14</v>
      </c>
      <c r="Y31" s="22">
        <v>2011</v>
      </c>
      <c r="Z31" s="22">
        <v>2014</v>
      </c>
      <c r="AA31" s="22">
        <v>2014</v>
      </c>
      <c r="AB31" s="22">
        <v>2014</v>
      </c>
      <c r="AC31" s="22">
        <v>2014</v>
      </c>
      <c r="AD31" s="22">
        <v>2015</v>
      </c>
      <c r="AE31" s="22">
        <v>2012</v>
      </c>
      <c r="AF31" s="22" t="s">
        <v>14</v>
      </c>
      <c r="AG31" s="21">
        <v>2007</v>
      </c>
      <c r="AH31" s="22">
        <v>2014</v>
      </c>
      <c r="AI31" s="22">
        <v>2015</v>
      </c>
      <c r="AJ31" s="22">
        <v>2016</v>
      </c>
      <c r="AK31" s="23" t="s">
        <v>14</v>
      </c>
      <c r="AL31" s="23" t="s">
        <v>14</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8813</v>
      </c>
      <c r="B32" s="11" t="s">
        <v>8814</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14</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214</v>
      </c>
      <c r="B33" s="11" t="s">
        <v>8726</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8717</v>
      </c>
      <c r="B34" s="11" t="s">
        <v>8718</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14</v>
      </c>
      <c r="S34" s="22">
        <v>2016</v>
      </c>
      <c r="T34" s="22">
        <v>2013</v>
      </c>
      <c r="U34" s="22">
        <v>2014</v>
      </c>
      <c r="V34" s="22" t="s">
        <v>14</v>
      </c>
      <c r="W34" s="22">
        <v>2015</v>
      </c>
      <c r="X34" s="22" t="s">
        <v>14</v>
      </c>
      <c r="Y34" s="22">
        <v>2010</v>
      </c>
      <c r="Z34" s="22">
        <v>2014</v>
      </c>
      <c r="AA34" s="22">
        <v>2014</v>
      </c>
      <c r="AB34" s="22" t="s">
        <v>14</v>
      </c>
      <c r="AC34" s="22">
        <v>2014</v>
      </c>
      <c r="AD34" s="22">
        <v>2015</v>
      </c>
      <c r="AE34" s="22" t="s">
        <v>14</v>
      </c>
      <c r="AF34" s="22">
        <v>2014</v>
      </c>
      <c r="AG34" s="21">
        <v>2010</v>
      </c>
      <c r="AH34" s="22">
        <v>2014</v>
      </c>
      <c r="AI34" s="22">
        <v>2015</v>
      </c>
      <c r="AJ34" s="22">
        <v>2016</v>
      </c>
      <c r="AK34" s="23" t="s">
        <v>14</v>
      </c>
      <c r="AL34" s="23">
        <v>2015</v>
      </c>
      <c r="AM34" s="22">
        <v>2015</v>
      </c>
      <c r="AN34" s="22">
        <v>2014</v>
      </c>
      <c r="AO34" s="22">
        <v>2014</v>
      </c>
      <c r="AP34" s="22">
        <v>2014</v>
      </c>
      <c r="AQ34" s="22">
        <v>2014</v>
      </c>
      <c r="AR34" s="22">
        <v>2011</v>
      </c>
      <c r="AS34" s="22">
        <v>2014</v>
      </c>
      <c r="AT34" s="22">
        <v>2015</v>
      </c>
      <c r="AU34" s="22">
        <v>2012</v>
      </c>
      <c r="AV34" s="22" t="s">
        <v>14</v>
      </c>
      <c r="AW34" s="22">
        <v>2014</v>
      </c>
      <c r="AX34" s="22">
        <v>2014</v>
      </c>
      <c r="AY34" s="22">
        <v>2014</v>
      </c>
      <c r="AZ34" s="22">
        <v>2015</v>
      </c>
      <c r="BA34" s="22">
        <v>2015</v>
      </c>
      <c r="BB34" s="22">
        <v>2015</v>
      </c>
      <c r="BC34" s="22">
        <v>2015</v>
      </c>
      <c r="BD34" s="22">
        <v>2014</v>
      </c>
      <c r="BE34" s="22">
        <v>2014</v>
      </c>
      <c r="BF34" s="10"/>
    </row>
    <row r="35" spans="1:58" x14ac:dyDescent="0.25">
      <c r="A35" s="16" t="s">
        <v>9822</v>
      </c>
      <c r="B35" s="11" t="s">
        <v>8716</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14</v>
      </c>
      <c r="AQ35" s="22" t="s">
        <v>14</v>
      </c>
      <c r="AR35" s="22" t="s">
        <v>14</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435</v>
      </c>
      <c r="B36" s="11" t="s">
        <v>8931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14</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14</v>
      </c>
      <c r="AQ36" s="22" t="s">
        <v>14</v>
      </c>
      <c r="AR36" s="22" t="s">
        <v>14</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2775</v>
      </c>
      <c r="B37" s="11" t="s">
        <v>8721</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14</v>
      </c>
      <c r="S37" s="22">
        <v>2016</v>
      </c>
      <c r="T37" s="22">
        <v>2013</v>
      </c>
      <c r="U37" s="22">
        <v>2014</v>
      </c>
      <c r="V37" s="22">
        <v>2014</v>
      </c>
      <c r="W37" s="22">
        <v>2015</v>
      </c>
      <c r="X37" s="22">
        <v>2014</v>
      </c>
      <c r="Y37" s="22">
        <v>2010</v>
      </c>
      <c r="Z37" s="22">
        <v>2014</v>
      </c>
      <c r="AA37" s="22">
        <v>2014</v>
      </c>
      <c r="AB37" s="22">
        <v>2014</v>
      </c>
      <c r="AC37" s="22">
        <v>2014</v>
      </c>
      <c r="AD37" s="22">
        <v>2015</v>
      </c>
      <c r="AE37" s="22" t="s">
        <v>14</v>
      </c>
      <c r="AF37" s="22">
        <v>2014</v>
      </c>
      <c r="AG37" s="21">
        <v>2013</v>
      </c>
      <c r="AH37" s="22">
        <v>2014</v>
      </c>
      <c r="AI37" s="22">
        <v>2015</v>
      </c>
      <c r="AJ37" s="22">
        <v>2016</v>
      </c>
      <c r="AK37" s="23" t="s">
        <v>14</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8722</v>
      </c>
      <c r="B38" s="11" t="s">
        <v>8723</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14</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2841</v>
      </c>
      <c r="B39" s="11" t="s">
        <v>8729</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8730</v>
      </c>
      <c r="B40" s="11" t="s">
        <v>8731</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14</v>
      </c>
      <c r="Z40" s="22">
        <v>2014</v>
      </c>
      <c r="AA40" s="22">
        <v>2014</v>
      </c>
      <c r="AB40" s="22" t="s">
        <v>14</v>
      </c>
      <c r="AC40" s="22">
        <v>2014</v>
      </c>
      <c r="AD40" s="22">
        <v>2015</v>
      </c>
      <c r="AE40" s="22">
        <v>2012</v>
      </c>
      <c r="AF40" s="22" t="s">
        <v>14</v>
      </c>
      <c r="AG40" s="21">
        <v>2004</v>
      </c>
      <c r="AH40" s="22">
        <v>2014</v>
      </c>
      <c r="AI40" s="22">
        <v>2015</v>
      </c>
      <c r="AJ40" s="22">
        <v>2016</v>
      </c>
      <c r="AK40" s="23" t="s">
        <v>14</v>
      </c>
      <c r="AL40" s="23">
        <v>2015</v>
      </c>
      <c r="AM40" s="22">
        <v>2015</v>
      </c>
      <c r="AN40" s="22">
        <v>2014</v>
      </c>
      <c r="AO40" s="22">
        <v>2014</v>
      </c>
      <c r="AP40" s="22" t="s">
        <v>14</v>
      </c>
      <c r="AQ40" s="22" t="s">
        <v>14</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1199</v>
      </c>
      <c r="B41" s="11" t="s">
        <v>8728</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14</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9823</v>
      </c>
      <c r="B42" s="11" t="s">
        <v>8727</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14</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14</v>
      </c>
      <c r="AQ42" s="22" t="s">
        <v>14</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2864</v>
      </c>
      <c r="B43" s="11" t="s">
        <v>8734</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14</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14</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8724</v>
      </c>
      <c r="B44" s="11" t="s">
        <v>8725</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8788</v>
      </c>
      <c r="B45" s="11" t="s">
        <v>8789</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14</v>
      </c>
      <c r="S45" s="22">
        <v>2016</v>
      </c>
      <c r="T45" s="22">
        <v>2013</v>
      </c>
      <c r="U45" s="22">
        <v>2014</v>
      </c>
      <c r="V45" s="22" t="s">
        <v>14</v>
      </c>
      <c r="W45" s="22">
        <v>2015</v>
      </c>
      <c r="X45" s="22" t="s">
        <v>14</v>
      </c>
      <c r="Y45" s="22">
        <v>2012</v>
      </c>
      <c r="Z45" s="22">
        <v>2014</v>
      </c>
      <c r="AA45" s="22">
        <v>2014</v>
      </c>
      <c r="AB45" s="22" t="s">
        <v>14</v>
      </c>
      <c r="AC45" s="22">
        <v>2014</v>
      </c>
      <c r="AD45" s="22">
        <v>2015</v>
      </c>
      <c r="AE45" s="22" t="s">
        <v>14</v>
      </c>
      <c r="AF45" s="22">
        <v>2014</v>
      </c>
      <c r="AG45" s="21">
        <v>2011</v>
      </c>
      <c r="AH45" s="22">
        <v>2014</v>
      </c>
      <c r="AI45" s="22">
        <v>2015</v>
      </c>
      <c r="AJ45" s="22">
        <v>2016</v>
      </c>
      <c r="AK45" s="23" t="s">
        <v>14</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8735</v>
      </c>
      <c r="B46" s="11" t="s">
        <v>8736</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14</v>
      </c>
      <c r="S46" s="22">
        <v>2016</v>
      </c>
      <c r="T46" s="22">
        <v>2013</v>
      </c>
      <c r="U46" s="22">
        <v>2014</v>
      </c>
      <c r="V46" s="22" t="s">
        <v>14</v>
      </c>
      <c r="W46" s="22">
        <v>2015</v>
      </c>
      <c r="X46" s="22" t="s">
        <v>14</v>
      </c>
      <c r="Y46" s="22">
        <v>2010</v>
      </c>
      <c r="Z46" s="22">
        <v>2014</v>
      </c>
      <c r="AA46" s="22">
        <v>2014</v>
      </c>
      <c r="AB46" s="22">
        <v>2014</v>
      </c>
      <c r="AC46" s="22">
        <v>2014</v>
      </c>
      <c r="AD46" s="22">
        <v>2015</v>
      </c>
      <c r="AE46" s="22" t="s">
        <v>14</v>
      </c>
      <c r="AF46" s="22">
        <v>2014</v>
      </c>
      <c r="AG46" s="21" t="s">
        <v>14</v>
      </c>
      <c r="AH46" s="22">
        <v>2014</v>
      </c>
      <c r="AI46" s="22">
        <v>2015</v>
      </c>
      <c r="AJ46" s="22">
        <v>2016</v>
      </c>
      <c r="AK46" s="23" t="s">
        <v>14</v>
      </c>
      <c r="AL46" s="23">
        <v>2015</v>
      </c>
      <c r="AM46" s="22">
        <v>2015</v>
      </c>
      <c r="AN46" s="22">
        <v>2014</v>
      </c>
      <c r="AO46" s="22">
        <v>2014</v>
      </c>
      <c r="AP46" s="22" t="s">
        <v>14</v>
      </c>
      <c r="AQ46" s="22" t="s">
        <v>14</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8737</v>
      </c>
      <c r="B47" s="11" t="s">
        <v>8738</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14</v>
      </c>
      <c r="S47" s="22">
        <v>2016</v>
      </c>
      <c r="T47" s="22">
        <v>2013</v>
      </c>
      <c r="U47" s="22">
        <v>2014</v>
      </c>
      <c r="V47" s="22" t="s">
        <v>14</v>
      </c>
      <c r="W47" s="22">
        <v>2015</v>
      </c>
      <c r="X47" s="22" t="s">
        <v>14</v>
      </c>
      <c r="Y47" s="22">
        <v>2012</v>
      </c>
      <c r="Z47" s="22">
        <v>2014</v>
      </c>
      <c r="AA47" s="22">
        <v>2014</v>
      </c>
      <c r="AB47" s="22">
        <v>2013</v>
      </c>
      <c r="AC47" s="22">
        <v>2014</v>
      </c>
      <c r="AD47" s="22">
        <v>2015</v>
      </c>
      <c r="AE47" s="22" t="s">
        <v>14</v>
      </c>
      <c r="AF47" s="22">
        <v>2014</v>
      </c>
      <c r="AG47" s="21">
        <v>2012</v>
      </c>
      <c r="AH47" s="22">
        <v>2014</v>
      </c>
      <c r="AI47" s="22">
        <v>2015</v>
      </c>
      <c r="AJ47" s="22">
        <v>2016</v>
      </c>
      <c r="AK47" s="23">
        <v>2015</v>
      </c>
      <c r="AL47" s="23">
        <v>2015</v>
      </c>
      <c r="AM47" s="22">
        <v>2015</v>
      </c>
      <c r="AN47" s="22">
        <v>2014</v>
      </c>
      <c r="AO47" s="22">
        <v>2014</v>
      </c>
      <c r="AP47" s="22">
        <v>2014</v>
      </c>
      <c r="AQ47" s="22">
        <v>2014</v>
      </c>
      <c r="AR47" s="22" t="s">
        <v>14</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8739</v>
      </c>
      <c r="B48" s="11" t="s">
        <v>8740</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14</v>
      </c>
      <c r="S48" s="22">
        <v>2016</v>
      </c>
      <c r="T48" s="22">
        <v>2013</v>
      </c>
      <c r="U48" s="22">
        <v>2014</v>
      </c>
      <c r="V48" s="22" t="s">
        <v>14</v>
      </c>
      <c r="W48" s="22">
        <v>2015</v>
      </c>
      <c r="X48" s="22" t="s">
        <v>14</v>
      </c>
      <c r="Y48" s="22">
        <v>2011</v>
      </c>
      <c r="Z48" s="22">
        <v>2014</v>
      </c>
      <c r="AA48" s="22">
        <v>2014</v>
      </c>
      <c r="AB48" s="22">
        <v>2013</v>
      </c>
      <c r="AC48" s="22">
        <v>2014</v>
      </c>
      <c r="AD48" s="22">
        <v>2015</v>
      </c>
      <c r="AE48" s="22" t="s">
        <v>14</v>
      </c>
      <c r="AF48" s="22">
        <v>2014</v>
      </c>
      <c r="AG48" s="21">
        <v>2012</v>
      </c>
      <c r="AH48" s="22">
        <v>2014</v>
      </c>
      <c r="AI48" s="22">
        <v>2015</v>
      </c>
      <c r="AJ48" s="22">
        <v>2016</v>
      </c>
      <c r="AK48" s="23" t="s">
        <v>14</v>
      </c>
      <c r="AL48" s="23">
        <v>2015</v>
      </c>
      <c r="AM48" s="22">
        <v>2015</v>
      </c>
      <c r="AN48" s="22">
        <v>2014</v>
      </c>
      <c r="AO48" s="22">
        <v>2014</v>
      </c>
      <c r="AP48" s="22">
        <v>2014</v>
      </c>
      <c r="AQ48" s="22">
        <v>2014</v>
      </c>
      <c r="AR48" s="22">
        <v>2015</v>
      </c>
      <c r="AS48" s="22">
        <v>2014</v>
      </c>
      <c r="AT48" s="22">
        <v>2015</v>
      </c>
      <c r="AU48" s="22">
        <v>2012</v>
      </c>
      <c r="AV48" s="22" t="s">
        <v>14</v>
      </c>
      <c r="AW48" s="22">
        <v>2014</v>
      </c>
      <c r="AX48" s="22">
        <v>2014</v>
      </c>
      <c r="AY48" s="22">
        <v>2014</v>
      </c>
      <c r="AZ48" s="22">
        <v>2015</v>
      </c>
      <c r="BA48" s="22">
        <v>2015</v>
      </c>
      <c r="BB48" s="22">
        <v>2015</v>
      </c>
      <c r="BC48" s="22">
        <v>2015</v>
      </c>
      <c r="BD48" s="22">
        <v>2014</v>
      </c>
      <c r="BE48" s="22">
        <v>2014</v>
      </c>
      <c r="BF48" s="10"/>
    </row>
    <row r="49" spans="1:58" x14ac:dyDescent="0.25">
      <c r="A49" s="16" t="s">
        <v>8746</v>
      </c>
      <c r="B49" s="11" t="s">
        <v>8747</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14</v>
      </c>
      <c r="S49" s="22">
        <v>2016</v>
      </c>
      <c r="T49" s="22">
        <v>2013</v>
      </c>
      <c r="U49" s="22">
        <v>2014</v>
      </c>
      <c r="V49" s="22" t="s">
        <v>14</v>
      </c>
      <c r="W49" s="22">
        <v>2015</v>
      </c>
      <c r="X49" s="22" t="s">
        <v>14</v>
      </c>
      <c r="Y49" s="22">
        <v>2010</v>
      </c>
      <c r="Z49" s="22">
        <v>2014</v>
      </c>
      <c r="AA49" s="22">
        <v>2014</v>
      </c>
      <c r="AB49" s="22">
        <v>2014</v>
      </c>
      <c r="AC49" s="22">
        <v>2014</v>
      </c>
      <c r="AD49" s="22">
        <v>2015</v>
      </c>
      <c r="AE49" s="22" t="s">
        <v>14</v>
      </c>
      <c r="AF49" s="22">
        <v>2014</v>
      </c>
      <c r="AG49" s="21">
        <v>2012</v>
      </c>
      <c r="AH49" s="22">
        <v>2014</v>
      </c>
      <c r="AI49" s="22">
        <v>2015</v>
      </c>
      <c r="AJ49" s="22">
        <v>2016</v>
      </c>
      <c r="AK49" s="23" t="s">
        <v>14</v>
      </c>
      <c r="AL49" s="23">
        <v>2015</v>
      </c>
      <c r="AM49" s="22">
        <v>2015</v>
      </c>
      <c r="AN49" s="22">
        <v>2014</v>
      </c>
      <c r="AO49" s="22">
        <v>2014</v>
      </c>
      <c r="AP49" s="22">
        <v>2014</v>
      </c>
      <c r="AQ49" s="22">
        <v>2014</v>
      </c>
      <c r="AR49" s="22">
        <v>2015</v>
      </c>
      <c r="AS49" s="22">
        <v>2014</v>
      </c>
      <c r="AT49" s="22">
        <v>2015</v>
      </c>
      <c r="AU49" s="22">
        <v>2012</v>
      </c>
      <c r="AV49" s="22" t="s">
        <v>14</v>
      </c>
      <c r="AW49" s="22">
        <v>2014</v>
      </c>
      <c r="AX49" s="22">
        <v>2014</v>
      </c>
      <c r="AY49" s="22">
        <v>2014</v>
      </c>
      <c r="AZ49" s="22">
        <v>2015</v>
      </c>
      <c r="BA49" s="22">
        <v>2015</v>
      </c>
      <c r="BB49" s="22">
        <v>2015</v>
      </c>
      <c r="BC49" s="22">
        <v>2015</v>
      </c>
      <c r="BD49" s="22">
        <v>2014</v>
      </c>
      <c r="BE49" s="22">
        <v>2014</v>
      </c>
      <c r="BF49" s="10"/>
    </row>
    <row r="50" spans="1:58" x14ac:dyDescent="0.25">
      <c r="A50" s="16" t="s">
        <v>3253</v>
      </c>
      <c r="B50" s="11" t="s">
        <v>8743</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14</v>
      </c>
      <c r="W50" s="22">
        <v>2015</v>
      </c>
      <c r="X50" s="22">
        <v>2012</v>
      </c>
      <c r="Y50" s="22">
        <v>2010</v>
      </c>
      <c r="Z50" s="22">
        <v>2014</v>
      </c>
      <c r="AA50" s="22">
        <v>2014</v>
      </c>
      <c r="AB50" s="22">
        <v>2014</v>
      </c>
      <c r="AC50" s="22">
        <v>2014</v>
      </c>
      <c r="AD50" s="22">
        <v>2015</v>
      </c>
      <c r="AE50" s="22">
        <v>2012</v>
      </c>
      <c r="AF50" s="22" t="s">
        <v>14</v>
      </c>
      <c r="AG50" s="21">
        <v>2012</v>
      </c>
      <c r="AH50" s="22">
        <v>2014</v>
      </c>
      <c r="AI50" s="22">
        <v>2015</v>
      </c>
      <c r="AJ50" s="22">
        <v>2016</v>
      </c>
      <c r="AK50" s="23" t="s">
        <v>14</v>
      </c>
      <c r="AL50" s="23">
        <v>2016</v>
      </c>
      <c r="AM50" s="22">
        <v>2015</v>
      </c>
      <c r="AN50" s="22">
        <v>2014</v>
      </c>
      <c r="AO50" s="22">
        <v>2014</v>
      </c>
      <c r="AP50" s="22" t="s">
        <v>14</v>
      </c>
      <c r="AQ50" s="22" t="s">
        <v>14</v>
      </c>
      <c r="AR50" s="22">
        <v>2011</v>
      </c>
      <c r="AS50" s="22">
        <v>2014</v>
      </c>
      <c r="AT50" s="22">
        <v>2015</v>
      </c>
      <c r="AU50" s="22">
        <v>2012</v>
      </c>
      <c r="AV50" s="22" t="s">
        <v>14</v>
      </c>
      <c r="AW50" s="22">
        <v>2014</v>
      </c>
      <c r="AX50" s="22">
        <v>2014</v>
      </c>
      <c r="AY50" s="22">
        <v>2014</v>
      </c>
      <c r="AZ50" s="22">
        <v>2015</v>
      </c>
      <c r="BA50" s="22">
        <v>2015</v>
      </c>
      <c r="BB50" s="22">
        <v>2013</v>
      </c>
      <c r="BC50" s="22">
        <v>2015</v>
      </c>
      <c r="BD50" s="22">
        <v>2014</v>
      </c>
      <c r="BE50" s="22">
        <v>2014</v>
      </c>
      <c r="BF50" s="10"/>
    </row>
    <row r="51" spans="1:58" x14ac:dyDescent="0.25">
      <c r="A51" s="16" t="s">
        <v>8744</v>
      </c>
      <c r="B51" s="11" t="s">
        <v>8745</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14</v>
      </c>
      <c r="S51" s="22">
        <v>2016</v>
      </c>
      <c r="T51" s="22">
        <v>2013</v>
      </c>
      <c r="U51" s="22">
        <v>2014</v>
      </c>
      <c r="V51" s="22">
        <v>2014</v>
      </c>
      <c r="W51" s="22">
        <v>2015</v>
      </c>
      <c r="X51" s="22" t="s">
        <v>14</v>
      </c>
      <c r="Y51" s="22">
        <v>2011</v>
      </c>
      <c r="Z51" s="22">
        <v>2014</v>
      </c>
      <c r="AA51" s="22">
        <v>2014</v>
      </c>
      <c r="AB51" s="22" t="s">
        <v>14</v>
      </c>
      <c r="AC51" s="22">
        <v>2014</v>
      </c>
      <c r="AD51" s="22">
        <v>2015</v>
      </c>
      <c r="AE51" s="22" t="s">
        <v>14</v>
      </c>
      <c r="AF51" s="22" t="s">
        <v>14</v>
      </c>
      <c r="AG51" s="21" t="s">
        <v>14</v>
      </c>
      <c r="AH51" s="22">
        <v>2014</v>
      </c>
      <c r="AI51" s="22">
        <v>2015</v>
      </c>
      <c r="AJ51" s="22">
        <v>2016</v>
      </c>
      <c r="AK51" s="23" t="s">
        <v>14</v>
      </c>
      <c r="AL51" s="23">
        <v>2015</v>
      </c>
      <c r="AM51" s="22">
        <v>2015</v>
      </c>
      <c r="AN51" s="22">
        <v>2014</v>
      </c>
      <c r="AO51" s="22">
        <v>2014</v>
      </c>
      <c r="AP51" s="22" t="s">
        <v>14</v>
      </c>
      <c r="AQ51" s="22" t="s">
        <v>14</v>
      </c>
      <c r="AR51" s="22" t="s">
        <v>14</v>
      </c>
      <c r="AS51" s="22">
        <v>2014</v>
      </c>
      <c r="AT51" s="22">
        <v>2015</v>
      </c>
      <c r="AU51" s="22">
        <v>2012</v>
      </c>
      <c r="AV51" s="22" t="s">
        <v>14</v>
      </c>
      <c r="AW51" s="22">
        <v>2014</v>
      </c>
      <c r="AX51" s="22">
        <v>2014</v>
      </c>
      <c r="AY51" s="22">
        <v>2014</v>
      </c>
      <c r="AZ51" s="22">
        <v>2007</v>
      </c>
      <c r="BA51" s="22">
        <v>2007</v>
      </c>
      <c r="BB51" s="22">
        <v>2015</v>
      </c>
      <c r="BC51" s="22">
        <v>2015</v>
      </c>
      <c r="BD51" s="22">
        <v>2014</v>
      </c>
      <c r="BE51" s="22">
        <v>2014</v>
      </c>
      <c r="BF51" s="10"/>
    </row>
    <row r="52" spans="1:58" x14ac:dyDescent="0.25">
      <c r="A52" s="16" t="s">
        <v>2876</v>
      </c>
      <c r="B52" s="11" t="s">
        <v>8748</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14</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2888</v>
      </c>
      <c r="B53" s="11" t="s">
        <v>8750</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14</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171</v>
      </c>
      <c r="B54" s="11" t="s">
        <v>8751</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14</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3080</v>
      </c>
      <c r="B55" s="11" t="s">
        <v>8913</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14</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8779</v>
      </c>
      <c r="B56" s="11" t="s">
        <v>8780</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14</v>
      </c>
      <c r="S56" s="22">
        <v>2016</v>
      </c>
      <c r="T56" s="22">
        <v>2013</v>
      </c>
      <c r="U56" s="22">
        <v>2014</v>
      </c>
      <c r="V56" s="22">
        <v>2014</v>
      </c>
      <c r="W56" s="22">
        <v>2015</v>
      </c>
      <c r="X56" s="22">
        <v>2010</v>
      </c>
      <c r="Y56" s="22" t="s">
        <v>14</v>
      </c>
      <c r="Z56" s="22">
        <v>2014</v>
      </c>
      <c r="AA56" s="22">
        <v>2014</v>
      </c>
      <c r="AB56" s="22">
        <v>2014</v>
      </c>
      <c r="AC56" s="22">
        <v>2014</v>
      </c>
      <c r="AD56" s="22">
        <v>2015</v>
      </c>
      <c r="AE56" s="22">
        <v>2012</v>
      </c>
      <c r="AF56" s="22" t="s">
        <v>14</v>
      </c>
      <c r="AG56" s="21" t="s">
        <v>14</v>
      </c>
      <c r="AH56" s="22">
        <v>2014</v>
      </c>
      <c r="AI56" s="22">
        <v>2015</v>
      </c>
      <c r="AJ56" s="22">
        <v>2016</v>
      </c>
      <c r="AK56" s="23" t="s">
        <v>14</v>
      </c>
      <c r="AL56" s="23">
        <v>2015</v>
      </c>
      <c r="AM56" s="22">
        <v>2015</v>
      </c>
      <c r="AN56" s="22">
        <v>2014</v>
      </c>
      <c r="AO56" s="22">
        <v>2014</v>
      </c>
      <c r="AP56" s="22" t="s">
        <v>14</v>
      </c>
      <c r="AQ56" s="22" t="s">
        <v>14</v>
      </c>
      <c r="AR56" s="22" t="s">
        <v>14</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254</v>
      </c>
      <c r="B57" s="11" t="s">
        <v>8752</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14</v>
      </c>
      <c r="S57" s="22">
        <v>2016</v>
      </c>
      <c r="T57" s="22">
        <v>2013</v>
      </c>
      <c r="U57" s="22">
        <v>2014</v>
      </c>
      <c r="V57" s="22" t="s">
        <v>14</v>
      </c>
      <c r="W57" s="22">
        <v>2015</v>
      </c>
      <c r="X57" s="22">
        <v>2010</v>
      </c>
      <c r="Y57" s="22" t="s">
        <v>14</v>
      </c>
      <c r="Z57" s="22">
        <v>2014</v>
      </c>
      <c r="AA57" s="22">
        <v>2014</v>
      </c>
      <c r="AB57" s="22">
        <v>2014</v>
      </c>
      <c r="AC57" s="22">
        <v>2014</v>
      </c>
      <c r="AD57" s="22">
        <v>2015</v>
      </c>
      <c r="AE57" s="22">
        <v>2012</v>
      </c>
      <c r="AF57" s="22" t="s">
        <v>14</v>
      </c>
      <c r="AG57" s="21" t="s">
        <v>14</v>
      </c>
      <c r="AH57" s="22">
        <v>2014</v>
      </c>
      <c r="AI57" s="22">
        <v>2015</v>
      </c>
      <c r="AJ57" s="22">
        <v>2016</v>
      </c>
      <c r="AK57" s="23" t="s">
        <v>14</v>
      </c>
      <c r="AL57" s="23">
        <v>2015</v>
      </c>
      <c r="AM57" s="22">
        <v>2015</v>
      </c>
      <c r="AN57" s="22">
        <v>2014</v>
      </c>
      <c r="AO57" s="22">
        <v>2014</v>
      </c>
      <c r="AP57" s="22" t="s">
        <v>14</v>
      </c>
      <c r="AQ57" s="22" t="s">
        <v>14</v>
      </c>
      <c r="AR57" s="22" t="s">
        <v>14</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8754</v>
      </c>
      <c r="B58" s="11" t="s">
        <v>8755</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14</v>
      </c>
      <c r="S58" s="22">
        <v>2016</v>
      </c>
      <c r="T58" s="22">
        <v>2013</v>
      </c>
      <c r="U58" s="22">
        <v>2014</v>
      </c>
      <c r="V58" s="22" t="s">
        <v>14</v>
      </c>
      <c r="W58" s="22">
        <v>2015</v>
      </c>
      <c r="X58" s="22" t="s">
        <v>14</v>
      </c>
      <c r="Y58" s="22">
        <v>2012</v>
      </c>
      <c r="Z58" s="22">
        <v>2014</v>
      </c>
      <c r="AA58" s="22">
        <v>2014</v>
      </c>
      <c r="AB58" s="22">
        <v>2013</v>
      </c>
      <c r="AC58" s="22">
        <v>2014</v>
      </c>
      <c r="AD58" s="22">
        <v>2015</v>
      </c>
      <c r="AE58" s="22" t="s">
        <v>14</v>
      </c>
      <c r="AF58" s="22">
        <v>2014</v>
      </c>
      <c r="AG58" s="21">
        <v>2012</v>
      </c>
      <c r="AH58" s="22">
        <v>2014</v>
      </c>
      <c r="AI58" s="22">
        <v>2015</v>
      </c>
      <c r="AJ58" s="22">
        <v>2016</v>
      </c>
      <c r="AK58" s="23" t="s">
        <v>14</v>
      </c>
      <c r="AL58" s="23">
        <v>2015</v>
      </c>
      <c r="AM58" s="22">
        <v>2015</v>
      </c>
      <c r="AN58" s="22">
        <v>2014</v>
      </c>
      <c r="AO58" s="22">
        <v>2014</v>
      </c>
      <c r="AP58" s="22">
        <v>2014</v>
      </c>
      <c r="AQ58" s="22">
        <v>2014</v>
      </c>
      <c r="AR58" s="22" t="s">
        <v>14</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1309</v>
      </c>
      <c r="B59" s="11" t="s">
        <v>8756</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8759</v>
      </c>
      <c r="B60" s="11" t="s">
        <v>8760</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14</v>
      </c>
      <c r="S60" s="22">
        <v>2016</v>
      </c>
      <c r="T60" s="22">
        <v>2013</v>
      </c>
      <c r="U60" s="22">
        <v>2014</v>
      </c>
      <c r="V60" s="22">
        <v>2014</v>
      </c>
      <c r="W60" s="22">
        <v>2015</v>
      </c>
      <c r="X60" s="22">
        <v>2004</v>
      </c>
      <c r="Y60" s="22">
        <v>2010</v>
      </c>
      <c r="Z60" s="22">
        <v>2014</v>
      </c>
      <c r="AA60" s="22">
        <v>2014</v>
      </c>
      <c r="AB60" s="22">
        <v>2014</v>
      </c>
      <c r="AC60" s="22">
        <v>2014</v>
      </c>
      <c r="AD60" s="22">
        <v>2015</v>
      </c>
      <c r="AE60" s="22" t="s">
        <v>14</v>
      </c>
      <c r="AF60" s="22">
        <v>2014</v>
      </c>
      <c r="AG60" s="21">
        <v>2008</v>
      </c>
      <c r="AH60" s="22">
        <v>2014</v>
      </c>
      <c r="AI60" s="22">
        <v>2015</v>
      </c>
      <c r="AJ60" s="22">
        <v>2016</v>
      </c>
      <c r="AK60" s="23" t="s">
        <v>14</v>
      </c>
      <c r="AL60" s="23">
        <v>2015</v>
      </c>
      <c r="AM60" s="22">
        <v>2015</v>
      </c>
      <c r="AN60" s="22">
        <v>2014</v>
      </c>
      <c r="AO60" s="22">
        <v>2014</v>
      </c>
      <c r="AP60" s="22">
        <v>2014</v>
      </c>
      <c r="AQ60" s="22">
        <v>2014</v>
      </c>
      <c r="AR60" s="22">
        <v>2015</v>
      </c>
      <c r="AS60" s="22">
        <v>2014</v>
      </c>
      <c r="AT60" s="22" t="s">
        <v>14</v>
      </c>
      <c r="AU60" s="22">
        <v>2012</v>
      </c>
      <c r="AV60" s="22" t="s">
        <v>14</v>
      </c>
      <c r="AW60" s="22">
        <v>2014</v>
      </c>
      <c r="AX60" s="22">
        <v>2014</v>
      </c>
      <c r="AY60" s="22">
        <v>2014</v>
      </c>
      <c r="AZ60" s="22">
        <v>2015</v>
      </c>
      <c r="BA60" s="22">
        <v>2015</v>
      </c>
      <c r="BB60" s="22">
        <v>2015</v>
      </c>
      <c r="BC60" s="22">
        <v>2015</v>
      </c>
      <c r="BD60" s="22">
        <v>2014</v>
      </c>
      <c r="BE60" s="22">
        <v>2014</v>
      </c>
      <c r="BF60" s="10"/>
    </row>
    <row r="61" spans="1:58" x14ac:dyDescent="0.25">
      <c r="A61" s="16" t="s">
        <v>8757</v>
      </c>
      <c r="B61" s="11" t="s">
        <v>8758</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14</v>
      </c>
      <c r="S61" s="22">
        <v>2016</v>
      </c>
      <c r="T61" s="22">
        <v>2013</v>
      </c>
      <c r="U61" s="22">
        <v>2014</v>
      </c>
      <c r="V61" s="22" t="s">
        <v>14</v>
      </c>
      <c r="W61" s="22">
        <v>2015</v>
      </c>
      <c r="X61" s="22" t="s">
        <v>14</v>
      </c>
      <c r="Y61" s="22">
        <v>2010</v>
      </c>
      <c r="Z61" s="22">
        <v>2014</v>
      </c>
      <c r="AA61" s="22">
        <v>2014</v>
      </c>
      <c r="AB61" s="22" t="s">
        <v>14</v>
      </c>
      <c r="AC61" s="22">
        <v>2014</v>
      </c>
      <c r="AD61" s="22">
        <v>2015</v>
      </c>
      <c r="AE61" s="22" t="s">
        <v>14</v>
      </c>
      <c r="AF61" s="22">
        <v>2014</v>
      </c>
      <c r="AG61" s="21">
        <v>2012</v>
      </c>
      <c r="AH61" s="22">
        <v>2014</v>
      </c>
      <c r="AI61" s="22">
        <v>2015</v>
      </c>
      <c r="AJ61" s="22">
        <v>2016</v>
      </c>
      <c r="AK61" s="23" t="s">
        <v>14</v>
      </c>
      <c r="AL61" s="23">
        <v>2015</v>
      </c>
      <c r="AM61" s="22">
        <v>2015</v>
      </c>
      <c r="AN61" s="22">
        <v>2014</v>
      </c>
      <c r="AO61" s="22">
        <v>2014</v>
      </c>
      <c r="AP61" s="22">
        <v>2014</v>
      </c>
      <c r="AQ61" s="22">
        <v>2014</v>
      </c>
      <c r="AR61" s="22">
        <v>2015</v>
      </c>
      <c r="AS61" s="22">
        <v>2014</v>
      </c>
      <c r="AT61" s="22">
        <v>2015</v>
      </c>
      <c r="AU61" s="22">
        <v>2012</v>
      </c>
      <c r="AV61" s="22" t="s">
        <v>14</v>
      </c>
      <c r="AW61" s="22">
        <v>2014</v>
      </c>
      <c r="AX61" s="22">
        <v>2014</v>
      </c>
      <c r="AY61" s="22">
        <v>2014</v>
      </c>
      <c r="AZ61" s="22">
        <v>2015</v>
      </c>
      <c r="BA61" s="22">
        <v>2015</v>
      </c>
      <c r="BB61" s="22">
        <v>2015</v>
      </c>
      <c r="BC61" s="22">
        <v>2015</v>
      </c>
      <c r="BD61" s="22">
        <v>2014</v>
      </c>
      <c r="BE61" s="22">
        <v>2014</v>
      </c>
      <c r="BF61" s="10"/>
    </row>
    <row r="62" spans="1:58" x14ac:dyDescent="0.25">
      <c r="A62" s="16" t="s">
        <v>8761</v>
      </c>
      <c r="B62" s="11" t="s">
        <v>8762</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14</v>
      </c>
      <c r="S62" s="22">
        <v>2016</v>
      </c>
      <c r="T62" s="22">
        <v>2013</v>
      </c>
      <c r="U62" s="22">
        <v>2014</v>
      </c>
      <c r="V62" s="22" t="s">
        <v>14</v>
      </c>
      <c r="W62" s="22">
        <v>2015</v>
      </c>
      <c r="X62" s="22" t="s">
        <v>14</v>
      </c>
      <c r="Y62" s="22">
        <v>2013</v>
      </c>
      <c r="Z62" s="22">
        <v>2014</v>
      </c>
      <c r="AA62" s="22">
        <v>2014</v>
      </c>
      <c r="AB62" s="22" t="s">
        <v>14</v>
      </c>
      <c r="AC62" s="22">
        <v>2014</v>
      </c>
      <c r="AD62" s="22">
        <v>2015</v>
      </c>
      <c r="AE62" s="22" t="s">
        <v>14</v>
      </c>
      <c r="AF62" s="22">
        <v>2014</v>
      </c>
      <c r="AG62" s="21">
        <v>2012</v>
      </c>
      <c r="AH62" s="22">
        <v>2014</v>
      </c>
      <c r="AI62" s="22">
        <v>2015</v>
      </c>
      <c r="AJ62" s="22">
        <v>2016</v>
      </c>
      <c r="AK62" s="23" t="s">
        <v>14</v>
      </c>
      <c r="AL62" s="23">
        <v>2015</v>
      </c>
      <c r="AM62" s="22">
        <v>2015</v>
      </c>
      <c r="AN62" s="22">
        <v>2014</v>
      </c>
      <c r="AO62" s="22">
        <v>2014</v>
      </c>
      <c r="AP62" s="22">
        <v>2014</v>
      </c>
      <c r="AQ62" s="22">
        <v>2014</v>
      </c>
      <c r="AR62" s="22">
        <v>2015</v>
      </c>
      <c r="AS62" s="22">
        <v>2014</v>
      </c>
      <c r="AT62" s="22">
        <v>2015</v>
      </c>
      <c r="AU62" s="22">
        <v>2012</v>
      </c>
      <c r="AV62" s="22" t="s">
        <v>14</v>
      </c>
      <c r="AW62" s="22">
        <v>2014</v>
      </c>
      <c r="AX62" s="22">
        <v>2014</v>
      </c>
      <c r="AY62" s="22">
        <v>2014</v>
      </c>
      <c r="AZ62" s="22">
        <v>2015</v>
      </c>
      <c r="BA62" s="22">
        <v>2015</v>
      </c>
      <c r="BB62" s="22">
        <v>2015</v>
      </c>
      <c r="BC62" s="22">
        <v>2015</v>
      </c>
      <c r="BD62" s="22">
        <v>2014</v>
      </c>
      <c r="BE62" s="22">
        <v>2014</v>
      </c>
      <c r="BF62" s="10"/>
    </row>
    <row r="63" spans="1:58" x14ac:dyDescent="0.25">
      <c r="A63" s="16" t="s">
        <v>8765</v>
      </c>
      <c r="B63" s="11" t="s">
        <v>8766</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14</v>
      </c>
      <c r="Z63" s="22">
        <v>2014</v>
      </c>
      <c r="AA63" s="22">
        <v>2014</v>
      </c>
      <c r="AB63" s="22">
        <v>2014</v>
      </c>
      <c r="AC63" s="22">
        <v>2014</v>
      </c>
      <c r="AD63" s="22">
        <v>2015</v>
      </c>
      <c r="AE63" s="22">
        <v>2012</v>
      </c>
      <c r="AF63" s="22">
        <v>2014</v>
      </c>
      <c r="AG63" s="21">
        <v>2005</v>
      </c>
      <c r="AH63" s="22">
        <v>2014</v>
      </c>
      <c r="AI63" s="22">
        <v>2015</v>
      </c>
      <c r="AJ63" s="22">
        <v>2016</v>
      </c>
      <c r="AK63" s="23" t="s">
        <v>14</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8775</v>
      </c>
      <c r="B64" s="11" t="s">
        <v>8776</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14</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8769</v>
      </c>
      <c r="B65" s="11" t="s">
        <v>8770</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14</v>
      </c>
      <c r="AQ65" s="22" t="s">
        <v>14</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8741</v>
      </c>
      <c r="B66" s="11" t="s">
        <v>8742</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14</v>
      </c>
      <c r="S66" s="22">
        <v>2016</v>
      </c>
      <c r="T66" s="22">
        <v>2013</v>
      </c>
      <c r="U66" s="22">
        <v>2014</v>
      </c>
      <c r="V66" s="22" t="s">
        <v>14</v>
      </c>
      <c r="W66" s="22">
        <v>2015</v>
      </c>
      <c r="X66" s="22">
        <v>2005</v>
      </c>
      <c r="Y66" s="22">
        <v>2012</v>
      </c>
      <c r="Z66" s="22">
        <v>2014</v>
      </c>
      <c r="AA66" s="22">
        <v>2014</v>
      </c>
      <c r="AB66" s="22" t="s">
        <v>14</v>
      </c>
      <c r="AC66" s="22">
        <v>2014</v>
      </c>
      <c r="AD66" s="22">
        <v>2015</v>
      </c>
      <c r="AE66" s="22" t="s">
        <v>14</v>
      </c>
      <c r="AF66" s="22">
        <v>2014</v>
      </c>
      <c r="AG66" s="21">
        <v>2011</v>
      </c>
      <c r="AH66" s="22">
        <v>2014</v>
      </c>
      <c r="AI66" s="22">
        <v>2015</v>
      </c>
      <c r="AJ66" s="22">
        <v>2016</v>
      </c>
      <c r="AK66" s="23" t="s">
        <v>14</v>
      </c>
      <c r="AL66" s="23">
        <v>2015</v>
      </c>
      <c r="AM66" s="22">
        <v>2015</v>
      </c>
      <c r="AN66" s="22">
        <v>2014</v>
      </c>
      <c r="AO66" s="22">
        <v>2014</v>
      </c>
      <c r="AP66" s="22">
        <v>2014</v>
      </c>
      <c r="AQ66" s="22">
        <v>2014</v>
      </c>
      <c r="AR66" s="22">
        <v>2015</v>
      </c>
      <c r="AS66" s="22">
        <v>2014</v>
      </c>
      <c r="AT66" s="22">
        <v>2015</v>
      </c>
      <c r="AU66" s="22">
        <v>2012</v>
      </c>
      <c r="AV66" s="22" t="s">
        <v>14</v>
      </c>
      <c r="AW66" s="22">
        <v>2014</v>
      </c>
      <c r="AX66" s="22">
        <v>2014</v>
      </c>
      <c r="AY66" s="22">
        <v>2014</v>
      </c>
      <c r="AZ66" s="22">
        <v>2015</v>
      </c>
      <c r="BA66" s="22">
        <v>2015</v>
      </c>
      <c r="BB66" s="22">
        <v>2015</v>
      </c>
      <c r="BC66" s="22">
        <v>2015</v>
      </c>
      <c r="BD66" s="22">
        <v>2014</v>
      </c>
      <c r="BE66" s="22">
        <v>2014</v>
      </c>
      <c r="BF66" s="10"/>
    </row>
    <row r="67" spans="1:58" x14ac:dyDescent="0.25">
      <c r="A67" s="16" t="s">
        <v>8771</v>
      </c>
      <c r="B67" s="11" t="s">
        <v>8772</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14</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102</v>
      </c>
      <c r="B68" s="11" t="s">
        <v>8781</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14</v>
      </c>
      <c r="S68" s="22">
        <v>2016</v>
      </c>
      <c r="T68" s="22">
        <v>2013</v>
      </c>
      <c r="U68" s="22">
        <v>2014</v>
      </c>
      <c r="V68" s="22" t="s">
        <v>14</v>
      </c>
      <c r="W68" s="22">
        <v>2015</v>
      </c>
      <c r="X68" s="22" t="s">
        <v>14</v>
      </c>
      <c r="Y68" s="22">
        <v>2010</v>
      </c>
      <c r="Z68" s="22">
        <v>2014</v>
      </c>
      <c r="AA68" s="22">
        <v>2014</v>
      </c>
      <c r="AB68" s="22" t="s">
        <v>14</v>
      </c>
      <c r="AC68" s="22">
        <v>2014</v>
      </c>
      <c r="AD68" s="22">
        <v>2015</v>
      </c>
      <c r="AE68" s="22" t="s">
        <v>14</v>
      </c>
      <c r="AF68" s="22">
        <v>2014</v>
      </c>
      <c r="AG68" s="21">
        <v>2012</v>
      </c>
      <c r="AH68" s="22">
        <v>2014</v>
      </c>
      <c r="AI68" s="22">
        <v>2015</v>
      </c>
      <c r="AJ68" s="22">
        <v>2016</v>
      </c>
      <c r="AK68" s="23" t="s">
        <v>14</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8782</v>
      </c>
      <c r="B69" s="11" t="s">
        <v>8783</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14</v>
      </c>
      <c r="S69" s="22">
        <v>2016</v>
      </c>
      <c r="T69" s="22">
        <v>2013</v>
      </c>
      <c r="U69" s="22">
        <v>2014</v>
      </c>
      <c r="V69" s="22">
        <v>2014</v>
      </c>
      <c r="W69" s="22">
        <v>2015</v>
      </c>
      <c r="X69" s="22" t="s">
        <v>14</v>
      </c>
      <c r="Y69" s="22" t="s">
        <v>14</v>
      </c>
      <c r="Z69" s="22">
        <v>2014</v>
      </c>
      <c r="AA69" s="22">
        <v>2014</v>
      </c>
      <c r="AB69" s="22" t="s">
        <v>14</v>
      </c>
      <c r="AC69" s="22">
        <v>2014</v>
      </c>
      <c r="AD69" s="22">
        <v>2015</v>
      </c>
      <c r="AE69" s="22" t="s">
        <v>14</v>
      </c>
      <c r="AF69" s="22" t="s">
        <v>14</v>
      </c>
      <c r="AG69" s="21" t="s">
        <v>14</v>
      </c>
      <c r="AH69" s="22">
        <v>2014</v>
      </c>
      <c r="AI69" s="22">
        <v>2015</v>
      </c>
      <c r="AJ69" s="22">
        <v>2016</v>
      </c>
      <c r="AK69" s="23" t="s">
        <v>14</v>
      </c>
      <c r="AL69" s="23">
        <v>2015</v>
      </c>
      <c r="AM69" s="22">
        <v>2015</v>
      </c>
      <c r="AN69" s="22">
        <v>2014</v>
      </c>
      <c r="AO69" s="22">
        <v>2014</v>
      </c>
      <c r="AP69" s="22">
        <v>2014</v>
      </c>
      <c r="AQ69" s="22" t="s">
        <v>14</v>
      </c>
      <c r="AR69" s="22">
        <v>2011</v>
      </c>
      <c r="AS69" s="22">
        <v>2014</v>
      </c>
      <c r="AT69" s="22" t="s">
        <v>14</v>
      </c>
      <c r="AU69" s="22">
        <v>2012</v>
      </c>
      <c r="AV69" s="22" t="s">
        <v>14</v>
      </c>
      <c r="AW69" s="22">
        <v>2014</v>
      </c>
      <c r="AX69" s="22">
        <v>2014</v>
      </c>
      <c r="AY69" s="22">
        <v>2014</v>
      </c>
      <c r="AZ69" s="22">
        <v>2015</v>
      </c>
      <c r="BA69" s="22">
        <v>2015</v>
      </c>
      <c r="BB69" s="22">
        <v>2015</v>
      </c>
      <c r="BC69" s="22">
        <v>2015</v>
      </c>
      <c r="BD69" s="22">
        <v>2014</v>
      </c>
      <c r="BE69" s="22">
        <v>2014</v>
      </c>
      <c r="BF69" s="10"/>
    </row>
    <row r="70" spans="1:58" x14ac:dyDescent="0.25">
      <c r="A70" s="16" t="s">
        <v>2900</v>
      </c>
      <c r="B70" s="11" t="s">
        <v>8784</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14</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8773</v>
      </c>
      <c r="B71" s="11" t="s">
        <v>8774</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14</v>
      </c>
      <c r="AG71" s="21">
        <v>2012</v>
      </c>
      <c r="AH71" s="22">
        <v>2014</v>
      </c>
      <c r="AI71" s="22">
        <v>2015</v>
      </c>
      <c r="AJ71" s="22">
        <v>2016</v>
      </c>
      <c r="AK71" s="23" t="s">
        <v>14</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8777</v>
      </c>
      <c r="B72" s="11" t="s">
        <v>8778</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14</v>
      </c>
      <c r="AG72" s="21">
        <v>2010</v>
      </c>
      <c r="AH72" s="22">
        <v>2014</v>
      </c>
      <c r="AI72" s="22">
        <v>2015</v>
      </c>
      <c r="AJ72" s="22">
        <v>2016</v>
      </c>
      <c r="AK72" s="23" t="s">
        <v>14</v>
      </c>
      <c r="AL72" s="23">
        <v>2015</v>
      </c>
      <c r="AM72" s="22">
        <v>2015</v>
      </c>
      <c r="AN72" s="22">
        <v>2014</v>
      </c>
      <c r="AO72" s="22">
        <v>2014</v>
      </c>
      <c r="AP72" s="22" t="s">
        <v>14</v>
      </c>
      <c r="AQ72" s="22" t="s">
        <v>14</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8785</v>
      </c>
      <c r="B73" s="11" t="s">
        <v>8786</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14</v>
      </c>
      <c r="AH73" s="22">
        <v>2014</v>
      </c>
      <c r="AI73" s="22">
        <v>2015</v>
      </c>
      <c r="AJ73" s="22">
        <v>2016</v>
      </c>
      <c r="AK73" s="23" t="s">
        <v>14</v>
      </c>
      <c r="AL73" s="23">
        <v>2015</v>
      </c>
      <c r="AM73" s="22">
        <v>2015</v>
      </c>
      <c r="AN73" s="22">
        <v>2014</v>
      </c>
      <c r="AO73" s="22">
        <v>2014</v>
      </c>
      <c r="AP73" s="22" t="s">
        <v>14</v>
      </c>
      <c r="AQ73" s="22" t="s">
        <v>14</v>
      </c>
      <c r="AR73" s="22" t="s">
        <v>14</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2924</v>
      </c>
      <c r="B74" s="11" t="s">
        <v>8790</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2912</v>
      </c>
      <c r="B75" s="11" t="s">
        <v>8787</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14</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1910</v>
      </c>
      <c r="B76" s="11" t="s">
        <v>8791</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14</v>
      </c>
      <c r="S76" s="22">
        <v>2016</v>
      </c>
      <c r="T76" s="22">
        <v>2013</v>
      </c>
      <c r="U76" s="22">
        <v>2014</v>
      </c>
      <c r="V76" s="22" t="s">
        <v>14</v>
      </c>
      <c r="W76" s="22">
        <v>2015</v>
      </c>
      <c r="X76" s="22" t="s">
        <v>14</v>
      </c>
      <c r="Y76" s="22">
        <v>2012</v>
      </c>
      <c r="Z76" s="22">
        <v>2014</v>
      </c>
      <c r="AA76" s="22">
        <v>2014</v>
      </c>
      <c r="AB76" s="22" t="s">
        <v>14</v>
      </c>
      <c r="AC76" s="22">
        <v>2014</v>
      </c>
      <c r="AD76" s="22">
        <v>2015</v>
      </c>
      <c r="AE76" s="22" t="s">
        <v>14</v>
      </c>
      <c r="AF76" s="22">
        <v>2014</v>
      </c>
      <c r="AG76" s="21">
        <v>2012</v>
      </c>
      <c r="AH76" s="22">
        <v>2014</v>
      </c>
      <c r="AI76" s="22">
        <v>2015</v>
      </c>
      <c r="AJ76" s="22">
        <v>2016</v>
      </c>
      <c r="AK76" s="23" t="s">
        <v>14</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8798</v>
      </c>
      <c r="B77" s="11" t="s">
        <v>8799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14</v>
      </c>
      <c r="S77" s="22">
        <v>2016</v>
      </c>
      <c r="T77" s="22">
        <v>2013</v>
      </c>
      <c r="U77" s="22">
        <v>2014</v>
      </c>
      <c r="V77" s="22" t="s">
        <v>14</v>
      </c>
      <c r="W77" s="22">
        <v>2015</v>
      </c>
      <c r="X77" s="22" t="s">
        <v>14</v>
      </c>
      <c r="Y77" s="22">
        <v>2012</v>
      </c>
      <c r="Z77" s="22">
        <v>2014</v>
      </c>
      <c r="AA77" s="22">
        <v>2014</v>
      </c>
      <c r="AB77" s="22" t="s">
        <v>14</v>
      </c>
      <c r="AC77" s="22">
        <v>2014</v>
      </c>
      <c r="AD77" s="22">
        <v>2015</v>
      </c>
      <c r="AE77" s="22" t="s">
        <v>14</v>
      </c>
      <c r="AF77" s="22">
        <v>2014</v>
      </c>
      <c r="AG77" s="21">
        <v>2012</v>
      </c>
      <c r="AH77" s="22">
        <v>2014</v>
      </c>
      <c r="AI77" s="22">
        <v>2015</v>
      </c>
      <c r="AJ77" s="22">
        <v>2016</v>
      </c>
      <c r="AK77" s="23" t="s">
        <v>14</v>
      </c>
      <c r="AL77" s="23">
        <v>2015</v>
      </c>
      <c r="AM77" s="22">
        <v>2015</v>
      </c>
      <c r="AN77" s="22">
        <v>2014</v>
      </c>
      <c r="AO77" s="22">
        <v>2014</v>
      </c>
      <c r="AP77" s="22">
        <v>2014</v>
      </c>
      <c r="AQ77" s="22">
        <v>2014</v>
      </c>
      <c r="AR77" s="22" t="s">
        <v>14</v>
      </c>
      <c r="AS77" s="22">
        <v>2014</v>
      </c>
      <c r="AT77" s="22">
        <v>2015</v>
      </c>
      <c r="AU77" s="22">
        <v>2012</v>
      </c>
      <c r="AV77" s="22" t="s">
        <v>14</v>
      </c>
      <c r="AW77" s="22">
        <v>2014</v>
      </c>
      <c r="AX77" s="22">
        <v>2014</v>
      </c>
      <c r="AY77" s="22">
        <v>2014</v>
      </c>
      <c r="AZ77" s="22">
        <v>2015</v>
      </c>
      <c r="BA77" s="22">
        <v>2015</v>
      </c>
      <c r="BB77" s="22">
        <v>2015</v>
      </c>
      <c r="BC77" s="22">
        <v>2015</v>
      </c>
      <c r="BD77" s="22">
        <v>2014</v>
      </c>
      <c r="BE77" s="22">
        <v>2014</v>
      </c>
      <c r="BF77" s="10"/>
    </row>
    <row r="78" spans="1:58" x14ac:dyDescent="0.25">
      <c r="A78" s="16" t="s">
        <v>608</v>
      </c>
      <c r="B78" s="11" t="s">
        <v>8793</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773</v>
      </c>
      <c r="B79" s="11" t="s">
        <v>8792</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958</v>
      </c>
      <c r="B80" s="11" t="s">
        <v>8796</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14</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14</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369</v>
      </c>
      <c r="B81" s="11" t="s">
        <v>8797</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14</v>
      </c>
      <c r="AC81" s="22">
        <v>2014</v>
      </c>
      <c r="AD81" s="22">
        <v>2015</v>
      </c>
      <c r="AE81" s="22" t="s">
        <v>14</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8794</v>
      </c>
      <c r="B82" s="11" t="s">
        <v>8795</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14</v>
      </c>
      <c r="S82" s="22">
        <v>2016</v>
      </c>
      <c r="T82" s="22">
        <v>2013</v>
      </c>
      <c r="U82" s="22">
        <v>2014</v>
      </c>
      <c r="V82" s="22" t="s">
        <v>14</v>
      </c>
      <c r="W82" s="22">
        <v>2015</v>
      </c>
      <c r="X82" s="22" t="s">
        <v>14</v>
      </c>
      <c r="Y82" s="22">
        <v>2013</v>
      </c>
      <c r="Z82" s="22">
        <v>2014</v>
      </c>
      <c r="AA82" s="22">
        <v>2014</v>
      </c>
      <c r="AB82" s="22">
        <v>2014</v>
      </c>
      <c r="AC82" s="22">
        <v>2014</v>
      </c>
      <c r="AD82" s="22">
        <v>2015</v>
      </c>
      <c r="AE82" s="22" t="s">
        <v>14</v>
      </c>
      <c r="AF82" s="22">
        <v>2014</v>
      </c>
      <c r="AG82" s="21">
        <v>2012</v>
      </c>
      <c r="AH82" s="22">
        <v>2014</v>
      </c>
      <c r="AI82" s="22">
        <v>2015</v>
      </c>
      <c r="AJ82" s="22">
        <v>2016</v>
      </c>
      <c r="AK82" s="23" t="s">
        <v>14</v>
      </c>
      <c r="AL82" s="23">
        <v>2015</v>
      </c>
      <c r="AM82" s="22">
        <v>2015</v>
      </c>
      <c r="AN82" s="22">
        <v>2014</v>
      </c>
      <c r="AO82" s="22">
        <v>2014</v>
      </c>
      <c r="AP82" s="22">
        <v>2014</v>
      </c>
      <c r="AQ82" s="22">
        <v>2014</v>
      </c>
      <c r="AR82" s="22" t="s">
        <v>14</v>
      </c>
      <c r="AS82" s="22">
        <v>2014</v>
      </c>
      <c r="AT82" s="22">
        <v>2015</v>
      </c>
      <c r="AU82" s="22">
        <v>2012</v>
      </c>
      <c r="AV82" s="22" t="s">
        <v>14</v>
      </c>
      <c r="AW82" s="22">
        <v>2014</v>
      </c>
      <c r="AX82" s="22">
        <v>2014</v>
      </c>
      <c r="AY82" s="22">
        <v>2014</v>
      </c>
      <c r="AZ82" s="22">
        <v>2015</v>
      </c>
      <c r="BA82" s="22">
        <v>2015</v>
      </c>
      <c r="BB82" s="22">
        <v>2015</v>
      </c>
      <c r="BC82" s="22">
        <v>2015</v>
      </c>
      <c r="BD82" s="22">
        <v>2014</v>
      </c>
      <c r="BE82" s="22">
        <v>2014</v>
      </c>
      <c r="BF82" s="10"/>
    </row>
    <row r="83" spans="1:58" x14ac:dyDescent="0.25">
      <c r="A83" s="16" t="s">
        <v>8800</v>
      </c>
      <c r="B83" s="11" t="s">
        <v>8801</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14</v>
      </c>
      <c r="S83" s="22">
        <v>2016</v>
      </c>
      <c r="T83" s="22">
        <v>2013</v>
      </c>
      <c r="U83" s="22">
        <v>2014</v>
      </c>
      <c r="V83" s="22" t="s">
        <v>14</v>
      </c>
      <c r="W83" s="22">
        <v>2015</v>
      </c>
      <c r="X83" s="22" t="s">
        <v>14</v>
      </c>
      <c r="Y83" s="22">
        <v>2012</v>
      </c>
      <c r="Z83" s="22">
        <v>2014</v>
      </c>
      <c r="AA83" s="22">
        <v>2014</v>
      </c>
      <c r="AB83" s="22" t="s">
        <v>14</v>
      </c>
      <c r="AC83" s="22">
        <v>2014</v>
      </c>
      <c r="AD83" s="22">
        <v>2015</v>
      </c>
      <c r="AE83" s="22" t="s">
        <v>14</v>
      </c>
      <c r="AF83" s="22">
        <v>2014</v>
      </c>
      <c r="AG83" s="21">
        <v>2010</v>
      </c>
      <c r="AH83" s="22">
        <v>2014</v>
      </c>
      <c r="AI83" s="22">
        <v>2015</v>
      </c>
      <c r="AJ83" s="22">
        <v>2016</v>
      </c>
      <c r="AK83" s="23" t="s">
        <v>14</v>
      </c>
      <c r="AL83" s="23">
        <v>2015</v>
      </c>
      <c r="AM83" s="22">
        <v>2015</v>
      </c>
      <c r="AN83" s="22">
        <v>2014</v>
      </c>
      <c r="AO83" s="22">
        <v>2014</v>
      </c>
      <c r="AP83" s="22">
        <v>2014</v>
      </c>
      <c r="AQ83" s="22">
        <v>2014</v>
      </c>
      <c r="AR83" s="22" t="s">
        <v>14</v>
      </c>
      <c r="AS83" s="22">
        <v>2014</v>
      </c>
      <c r="AT83" s="22">
        <v>2015</v>
      </c>
      <c r="AU83" s="22">
        <v>2012</v>
      </c>
      <c r="AV83" s="22" t="s">
        <v>14</v>
      </c>
      <c r="AW83" s="22">
        <v>2014</v>
      </c>
      <c r="AX83" s="22">
        <v>2014</v>
      </c>
      <c r="AY83" s="22">
        <v>2014</v>
      </c>
      <c r="AZ83" s="22">
        <v>2015</v>
      </c>
      <c r="BA83" s="22">
        <v>2015</v>
      </c>
      <c r="BB83" s="22">
        <v>2015</v>
      </c>
      <c r="BC83" s="22">
        <v>2015</v>
      </c>
      <c r="BD83" s="22">
        <v>2014</v>
      </c>
      <c r="BE83" s="22">
        <v>2014</v>
      </c>
      <c r="BF83" s="10"/>
    </row>
    <row r="84" spans="1:58" x14ac:dyDescent="0.25">
      <c r="A84" s="16" t="s">
        <v>387</v>
      </c>
      <c r="B84" s="11" t="s">
        <v>8802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14</v>
      </c>
      <c r="S84" s="22">
        <v>2016</v>
      </c>
      <c r="T84" s="22">
        <v>2013</v>
      </c>
      <c r="U84" s="22">
        <v>2014</v>
      </c>
      <c r="V84" s="22" t="s">
        <v>14</v>
      </c>
      <c r="W84" s="22">
        <v>2015</v>
      </c>
      <c r="X84" s="22" t="s">
        <v>14</v>
      </c>
      <c r="Y84" s="22">
        <v>2012</v>
      </c>
      <c r="Z84" s="22">
        <v>2014</v>
      </c>
      <c r="AA84" s="22">
        <v>2014</v>
      </c>
      <c r="AB84" s="22">
        <v>2013</v>
      </c>
      <c r="AC84" s="22">
        <v>2014</v>
      </c>
      <c r="AD84" s="22">
        <v>2015</v>
      </c>
      <c r="AE84" s="22" t="s">
        <v>14</v>
      </c>
      <c r="AF84" s="22">
        <v>2014</v>
      </c>
      <c r="AG84" s="21">
        <v>2012</v>
      </c>
      <c r="AH84" s="22">
        <v>2014</v>
      </c>
      <c r="AI84" s="22">
        <v>2015</v>
      </c>
      <c r="AJ84" s="22">
        <v>2016</v>
      </c>
      <c r="AK84" s="23" t="s">
        <v>14</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8803</v>
      </c>
      <c r="B85" s="11" t="s">
        <v>8804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14</v>
      </c>
      <c r="AF85" s="22">
        <v>2014</v>
      </c>
      <c r="AG85" s="21">
        <v>2004</v>
      </c>
      <c r="AH85" s="22">
        <v>2014</v>
      </c>
      <c r="AI85" s="22">
        <v>2015</v>
      </c>
      <c r="AJ85" s="22">
        <v>2016</v>
      </c>
      <c r="AK85" s="23" t="s">
        <v>14</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8806</v>
      </c>
      <c r="B86" s="11" t="s">
        <v>8807</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14</v>
      </c>
      <c r="S86" s="22">
        <v>2016</v>
      </c>
      <c r="T86" s="22">
        <v>2013</v>
      </c>
      <c r="U86" s="22">
        <v>2014</v>
      </c>
      <c r="V86" s="22" t="s">
        <v>14</v>
      </c>
      <c r="W86" s="22">
        <v>2015</v>
      </c>
      <c r="X86" s="22">
        <v>2010</v>
      </c>
      <c r="Y86" s="22">
        <v>2010</v>
      </c>
      <c r="Z86" s="22">
        <v>2014</v>
      </c>
      <c r="AA86" s="22">
        <v>2014</v>
      </c>
      <c r="AB86" s="22">
        <v>2011</v>
      </c>
      <c r="AC86" s="22">
        <v>2014</v>
      </c>
      <c r="AD86" s="22">
        <v>2015</v>
      </c>
      <c r="AE86" s="22" t="s">
        <v>14</v>
      </c>
      <c r="AF86" s="22">
        <v>2014</v>
      </c>
      <c r="AG86" s="21">
        <v>2008</v>
      </c>
      <c r="AH86" s="22">
        <v>2014</v>
      </c>
      <c r="AI86" s="22">
        <v>2015</v>
      </c>
      <c r="AJ86" s="22">
        <v>2016</v>
      </c>
      <c r="AK86" s="23" t="s">
        <v>14</v>
      </c>
      <c r="AL86" s="23">
        <v>2015</v>
      </c>
      <c r="AM86" s="22">
        <v>2015</v>
      </c>
      <c r="AN86" s="22">
        <v>2014</v>
      </c>
      <c r="AO86" s="22">
        <v>2014</v>
      </c>
      <c r="AP86" s="22">
        <v>2014</v>
      </c>
      <c r="AQ86" s="22">
        <v>2014</v>
      </c>
      <c r="AR86" s="22">
        <v>2011</v>
      </c>
      <c r="AS86" s="22">
        <v>2014</v>
      </c>
      <c r="AT86" s="22">
        <v>2015</v>
      </c>
      <c r="AU86" s="22">
        <v>2012</v>
      </c>
      <c r="AV86" s="22" t="s">
        <v>14</v>
      </c>
      <c r="AW86" s="22">
        <v>2014</v>
      </c>
      <c r="AX86" s="22">
        <v>2014</v>
      </c>
      <c r="AY86" s="22">
        <v>2014</v>
      </c>
      <c r="AZ86" s="22">
        <v>2015</v>
      </c>
      <c r="BA86" s="22">
        <v>2015</v>
      </c>
      <c r="BB86" s="22">
        <v>2015</v>
      </c>
      <c r="BC86" s="22">
        <v>2015</v>
      </c>
      <c r="BD86" s="22">
        <v>2014</v>
      </c>
      <c r="BE86" s="22">
        <v>2014</v>
      </c>
      <c r="BF86" s="10"/>
    </row>
    <row r="87" spans="1:58" x14ac:dyDescent="0.25">
      <c r="A87" s="16" t="s">
        <v>126</v>
      </c>
      <c r="B87" s="11" t="s">
        <v>8805</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14</v>
      </c>
      <c r="AC87" s="22">
        <v>2014</v>
      </c>
      <c r="AD87" s="22">
        <v>2015</v>
      </c>
      <c r="AE87" s="22" t="s">
        <v>14</v>
      </c>
      <c r="AF87" s="22">
        <v>2014</v>
      </c>
      <c r="AG87" s="21">
        <v>2010</v>
      </c>
      <c r="AH87" s="22">
        <v>2014</v>
      </c>
      <c r="AI87" s="22">
        <v>2015</v>
      </c>
      <c r="AJ87" s="22">
        <v>2016</v>
      </c>
      <c r="AK87" s="23" t="s">
        <v>14</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8808</v>
      </c>
      <c r="B88" s="11" t="s">
        <v>8809</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14</v>
      </c>
      <c r="AF88" s="22">
        <v>2014</v>
      </c>
      <c r="AG88" s="21">
        <v>2013</v>
      </c>
      <c r="AH88" s="22">
        <v>2014</v>
      </c>
      <c r="AI88" s="22">
        <v>2015</v>
      </c>
      <c r="AJ88" s="22">
        <v>2016</v>
      </c>
      <c r="AK88" s="23" t="s">
        <v>14</v>
      </c>
      <c r="AL88" s="23">
        <v>2015</v>
      </c>
      <c r="AM88" s="22">
        <v>2015</v>
      </c>
      <c r="AN88" s="22">
        <v>2014</v>
      </c>
      <c r="AO88" s="22">
        <v>2014</v>
      </c>
      <c r="AP88" s="22" t="s">
        <v>14</v>
      </c>
      <c r="AQ88" s="22" t="s">
        <v>14</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398</v>
      </c>
      <c r="B89" s="11" t="s">
        <v>8810</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8815</v>
      </c>
      <c r="B90" s="11" t="s">
        <v>8816</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14</v>
      </c>
      <c r="S90" s="22">
        <v>2016</v>
      </c>
      <c r="T90" s="22">
        <v>2013</v>
      </c>
      <c r="U90" s="22">
        <v>2014</v>
      </c>
      <c r="V90" s="22">
        <v>2014</v>
      </c>
      <c r="W90" s="22">
        <v>2015</v>
      </c>
      <c r="X90" s="22">
        <v>2009</v>
      </c>
      <c r="Y90" s="22">
        <v>2010</v>
      </c>
      <c r="Z90" s="22">
        <v>2014</v>
      </c>
      <c r="AA90" s="22">
        <v>2014</v>
      </c>
      <c r="AB90" s="22" t="s">
        <v>14</v>
      </c>
      <c r="AC90" s="22">
        <v>2014</v>
      </c>
      <c r="AD90" s="22">
        <v>2015</v>
      </c>
      <c r="AE90" s="22" t="s">
        <v>14</v>
      </c>
      <c r="AF90" s="22" t="s">
        <v>14</v>
      </c>
      <c r="AG90" s="21">
        <v>2006</v>
      </c>
      <c r="AH90" s="22">
        <v>2014</v>
      </c>
      <c r="AI90" s="22">
        <v>2015</v>
      </c>
      <c r="AJ90" s="22">
        <v>2016</v>
      </c>
      <c r="AK90" s="23" t="s">
        <v>14</v>
      </c>
      <c r="AL90" s="23" t="s">
        <v>14</v>
      </c>
      <c r="AM90" s="22">
        <v>2015</v>
      </c>
      <c r="AN90" s="22">
        <v>2014</v>
      </c>
      <c r="AO90" s="22">
        <v>2014</v>
      </c>
      <c r="AP90" s="22" t="s">
        <v>14</v>
      </c>
      <c r="AQ90" s="22" t="s">
        <v>14</v>
      </c>
      <c r="AR90" s="22" t="s">
        <v>14</v>
      </c>
      <c r="AS90" s="22">
        <v>2014</v>
      </c>
      <c r="AT90" s="22" t="s">
        <v>14</v>
      </c>
      <c r="AU90" s="22">
        <v>2012</v>
      </c>
      <c r="AV90" s="22" t="s">
        <v>14</v>
      </c>
      <c r="AW90" s="22">
        <v>2014</v>
      </c>
      <c r="AX90" s="22">
        <v>2014</v>
      </c>
      <c r="AY90" s="22">
        <v>2014</v>
      </c>
      <c r="AZ90" s="22">
        <v>2015</v>
      </c>
      <c r="BA90" s="22">
        <v>2015</v>
      </c>
      <c r="BB90" s="22">
        <v>2015</v>
      </c>
      <c r="BC90" s="22">
        <v>2015</v>
      </c>
      <c r="BD90" s="22">
        <v>2014</v>
      </c>
      <c r="BE90" s="22">
        <v>2014</v>
      </c>
      <c r="BF90" s="10"/>
    </row>
    <row r="91" spans="1:58" x14ac:dyDescent="0.25">
      <c r="A91" s="16" t="s">
        <v>9824</v>
      </c>
      <c r="B91" s="11" t="s">
        <v>8889</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14</v>
      </c>
      <c r="R91" s="22" t="s">
        <v>14</v>
      </c>
      <c r="S91" s="22">
        <v>2016</v>
      </c>
      <c r="T91" s="22">
        <v>2013</v>
      </c>
      <c r="U91" s="22">
        <v>2014</v>
      </c>
      <c r="V91" s="22" t="s">
        <v>14</v>
      </c>
      <c r="W91" s="22">
        <v>2015</v>
      </c>
      <c r="X91" s="22">
        <v>2012</v>
      </c>
      <c r="Y91" s="22" t="s">
        <v>14</v>
      </c>
      <c r="Z91" s="22">
        <v>2014</v>
      </c>
      <c r="AA91" s="22">
        <v>2014</v>
      </c>
      <c r="AB91" s="22" t="s">
        <v>14</v>
      </c>
      <c r="AC91" s="22" t="s">
        <v>14</v>
      </c>
      <c r="AD91" s="22">
        <v>2015</v>
      </c>
      <c r="AE91" s="22">
        <v>2012</v>
      </c>
      <c r="AF91" s="22" t="s">
        <v>14</v>
      </c>
      <c r="AG91" s="21" t="s">
        <v>14</v>
      </c>
      <c r="AH91" s="22">
        <v>2014</v>
      </c>
      <c r="AI91" s="22">
        <v>2015</v>
      </c>
      <c r="AJ91" s="22">
        <v>2016</v>
      </c>
      <c r="AK91" s="23" t="s">
        <v>14</v>
      </c>
      <c r="AL91" s="23" t="s">
        <v>14</v>
      </c>
      <c r="AM91" s="22">
        <v>2015</v>
      </c>
      <c r="AN91" s="22">
        <v>2014</v>
      </c>
      <c r="AO91" s="22">
        <v>2014</v>
      </c>
      <c r="AP91" s="22" t="s">
        <v>14</v>
      </c>
      <c r="AQ91" s="22" t="s">
        <v>14</v>
      </c>
      <c r="AR91" s="22" t="s">
        <v>14</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9825</v>
      </c>
      <c r="B92" s="11" t="s">
        <v>8820</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14</v>
      </c>
      <c r="S92" s="22">
        <v>2016</v>
      </c>
      <c r="T92" s="22">
        <v>2013</v>
      </c>
      <c r="U92" s="22">
        <v>2014</v>
      </c>
      <c r="V92" s="22" t="s">
        <v>14</v>
      </c>
      <c r="W92" s="22">
        <v>2015</v>
      </c>
      <c r="X92" s="22">
        <v>2010</v>
      </c>
      <c r="Y92" s="22">
        <v>2012</v>
      </c>
      <c r="Z92" s="22">
        <v>2014</v>
      </c>
      <c r="AA92" s="22">
        <v>2014</v>
      </c>
      <c r="AB92" s="22" t="s">
        <v>14</v>
      </c>
      <c r="AC92" s="22">
        <v>2014</v>
      </c>
      <c r="AD92" s="22">
        <v>2015</v>
      </c>
      <c r="AE92" s="22">
        <v>2012</v>
      </c>
      <c r="AF92" s="22">
        <v>2014</v>
      </c>
      <c r="AG92" s="21" t="s">
        <v>14</v>
      </c>
      <c r="AH92" s="22">
        <v>2014</v>
      </c>
      <c r="AI92" s="22">
        <v>2015</v>
      </c>
      <c r="AJ92" s="22">
        <v>2016</v>
      </c>
      <c r="AK92" s="23" t="s">
        <v>14</v>
      </c>
      <c r="AL92" s="23">
        <v>2015</v>
      </c>
      <c r="AM92" s="22">
        <v>2015</v>
      </c>
      <c r="AN92" s="22">
        <v>2014</v>
      </c>
      <c r="AO92" s="22">
        <v>2014</v>
      </c>
      <c r="AP92" s="22">
        <v>2014</v>
      </c>
      <c r="AQ92" s="22">
        <v>2014</v>
      </c>
      <c r="AR92" s="22">
        <v>2011</v>
      </c>
      <c r="AS92" s="22">
        <v>2014</v>
      </c>
      <c r="AT92" s="22">
        <v>2015</v>
      </c>
      <c r="AU92" s="22">
        <v>2012</v>
      </c>
      <c r="AV92" s="22" t="s">
        <v>14</v>
      </c>
      <c r="AW92" s="22">
        <v>2014</v>
      </c>
      <c r="AX92" s="22">
        <v>2014</v>
      </c>
      <c r="AY92" s="22">
        <v>2014</v>
      </c>
      <c r="AZ92" s="22">
        <v>2015</v>
      </c>
      <c r="BA92" s="22">
        <v>2012</v>
      </c>
      <c r="BB92" s="22">
        <v>2015</v>
      </c>
      <c r="BC92" s="22">
        <v>2015</v>
      </c>
      <c r="BD92" s="22">
        <v>2014</v>
      </c>
      <c r="BE92" s="22">
        <v>2014</v>
      </c>
      <c r="BF92" s="10"/>
    </row>
    <row r="93" spans="1:58" x14ac:dyDescent="0.25">
      <c r="A93" s="16" t="s">
        <v>8821</v>
      </c>
      <c r="B93" s="11" t="s">
        <v>8822</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14</v>
      </c>
      <c r="S93" s="22">
        <v>2016</v>
      </c>
      <c r="T93" s="22">
        <v>2013</v>
      </c>
      <c r="U93" s="22">
        <v>2014</v>
      </c>
      <c r="V93" s="22" t="s">
        <v>14</v>
      </c>
      <c r="W93" s="22">
        <v>2015</v>
      </c>
      <c r="X93" s="22">
        <v>2014</v>
      </c>
      <c r="Y93" s="22">
        <v>2012</v>
      </c>
      <c r="Z93" s="22">
        <v>2014</v>
      </c>
      <c r="AA93" s="22">
        <v>2014</v>
      </c>
      <c r="AB93" s="22" t="s">
        <v>14</v>
      </c>
      <c r="AC93" s="22">
        <v>2014</v>
      </c>
      <c r="AD93" s="22">
        <v>2015</v>
      </c>
      <c r="AE93" s="22" t="s">
        <v>14</v>
      </c>
      <c r="AF93" s="22">
        <v>2014</v>
      </c>
      <c r="AG93" s="21" t="s">
        <v>14</v>
      </c>
      <c r="AH93" s="22">
        <v>2014</v>
      </c>
      <c r="AI93" s="22">
        <v>2015</v>
      </c>
      <c r="AJ93" s="22">
        <v>2016</v>
      </c>
      <c r="AK93" s="23" t="s">
        <v>14</v>
      </c>
      <c r="AL93" s="23">
        <v>2015</v>
      </c>
      <c r="AM93" s="22">
        <v>2015</v>
      </c>
      <c r="AN93" s="22">
        <v>2014</v>
      </c>
      <c r="AO93" s="22">
        <v>2014</v>
      </c>
      <c r="AP93" s="22">
        <v>2014</v>
      </c>
      <c r="AQ93" s="22">
        <v>2014</v>
      </c>
      <c r="AR93" s="22" t="s">
        <v>14</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8811</v>
      </c>
      <c r="B94" s="11" t="s">
        <v>8812</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14</v>
      </c>
      <c r="AL94" s="23">
        <v>2015</v>
      </c>
      <c r="AM94" s="22">
        <v>2015</v>
      </c>
      <c r="AN94" s="22">
        <v>2014</v>
      </c>
      <c r="AO94" s="22">
        <v>2014</v>
      </c>
      <c r="AP94" s="22" t="s">
        <v>14</v>
      </c>
      <c r="AQ94" s="22" t="s">
        <v>14</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9826</v>
      </c>
      <c r="B95" s="11" t="s">
        <v>8824</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14</v>
      </c>
      <c r="AW95" s="22">
        <v>2014</v>
      </c>
      <c r="AX95" s="22">
        <v>2014</v>
      </c>
      <c r="AY95" s="22">
        <v>2014</v>
      </c>
      <c r="AZ95" s="22">
        <v>2015</v>
      </c>
      <c r="BA95" s="22">
        <v>2015</v>
      </c>
      <c r="BB95" s="22">
        <v>2015</v>
      </c>
      <c r="BC95" s="22">
        <v>2015</v>
      </c>
      <c r="BD95" s="22">
        <v>2014</v>
      </c>
      <c r="BE95" s="22">
        <v>2014</v>
      </c>
      <c r="BF95" s="10"/>
    </row>
    <row r="96" spans="1:58" x14ac:dyDescent="0.25">
      <c r="A96" s="16" t="s">
        <v>8840</v>
      </c>
      <c r="B96" s="11" t="s">
        <v>8841</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14</v>
      </c>
      <c r="S96" s="22">
        <v>2016</v>
      </c>
      <c r="T96" s="22">
        <v>2013</v>
      </c>
      <c r="U96" s="22">
        <v>2014</v>
      </c>
      <c r="V96" s="22" t="s">
        <v>14</v>
      </c>
      <c r="W96" s="22">
        <v>2015</v>
      </c>
      <c r="X96" s="22" t="s">
        <v>14</v>
      </c>
      <c r="Y96" s="22">
        <v>2012</v>
      </c>
      <c r="Z96" s="22">
        <v>2014</v>
      </c>
      <c r="AA96" s="22">
        <v>2014</v>
      </c>
      <c r="AB96" s="22" t="s">
        <v>14</v>
      </c>
      <c r="AC96" s="22">
        <v>2014</v>
      </c>
      <c r="AD96" s="22">
        <v>2015</v>
      </c>
      <c r="AE96" s="22" t="s">
        <v>14</v>
      </c>
      <c r="AF96" s="22">
        <v>2014</v>
      </c>
      <c r="AG96" s="21">
        <v>2012</v>
      </c>
      <c r="AH96" s="22">
        <v>2014</v>
      </c>
      <c r="AI96" s="22">
        <v>2015</v>
      </c>
      <c r="AJ96" s="22">
        <v>2016</v>
      </c>
      <c r="AK96" s="23" t="s">
        <v>14</v>
      </c>
      <c r="AL96" s="23">
        <v>2015</v>
      </c>
      <c r="AM96" s="22">
        <v>2015</v>
      </c>
      <c r="AN96" s="22">
        <v>2014</v>
      </c>
      <c r="AO96" s="22">
        <v>2014</v>
      </c>
      <c r="AP96" s="22">
        <v>2014</v>
      </c>
      <c r="AQ96" s="22">
        <v>2014</v>
      </c>
      <c r="AR96" s="22" t="s">
        <v>14</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1011</v>
      </c>
      <c r="B97" s="11" t="s">
        <v>8825</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14</v>
      </c>
      <c r="S97" s="22">
        <v>2016</v>
      </c>
      <c r="T97" s="22">
        <v>2013</v>
      </c>
      <c r="U97" s="22">
        <v>2014</v>
      </c>
      <c r="V97" s="22">
        <v>2014</v>
      </c>
      <c r="W97" s="22">
        <v>2015</v>
      </c>
      <c r="X97" s="22">
        <v>2004</v>
      </c>
      <c r="Y97" s="22">
        <v>2011</v>
      </c>
      <c r="Z97" s="22">
        <v>2014</v>
      </c>
      <c r="AA97" s="22">
        <v>2014</v>
      </c>
      <c r="AB97" s="22">
        <v>2014</v>
      </c>
      <c r="AC97" s="22">
        <v>2014</v>
      </c>
      <c r="AD97" s="22">
        <v>2015</v>
      </c>
      <c r="AE97" s="22" t="s">
        <v>14</v>
      </c>
      <c r="AF97" s="22">
        <v>2014</v>
      </c>
      <c r="AG97" s="21" t="s">
        <v>14</v>
      </c>
      <c r="AH97" s="22">
        <v>2014</v>
      </c>
      <c r="AI97" s="22">
        <v>2015</v>
      </c>
      <c r="AJ97" s="22">
        <v>2016</v>
      </c>
      <c r="AK97" s="23">
        <v>2015</v>
      </c>
      <c r="AL97" s="23">
        <v>2016</v>
      </c>
      <c r="AM97" s="22">
        <v>2015</v>
      </c>
      <c r="AN97" s="22">
        <v>2014</v>
      </c>
      <c r="AO97" s="22">
        <v>2014</v>
      </c>
      <c r="AP97" s="22" t="s">
        <v>14</v>
      </c>
      <c r="AQ97" s="22" t="s">
        <v>14</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8834</v>
      </c>
      <c r="B98" s="11" t="s">
        <v>8835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14</v>
      </c>
      <c r="Z98" s="22">
        <v>2014</v>
      </c>
      <c r="AA98" s="22">
        <v>2014</v>
      </c>
      <c r="AB98" s="22">
        <v>2014</v>
      </c>
      <c r="AC98" s="22">
        <v>2014</v>
      </c>
      <c r="AD98" s="22">
        <v>2015</v>
      </c>
      <c r="AE98" s="22" t="s">
        <v>14</v>
      </c>
      <c r="AF98" s="22">
        <v>2014</v>
      </c>
      <c r="AG98" s="21">
        <v>2010</v>
      </c>
      <c r="AH98" s="22">
        <v>2014</v>
      </c>
      <c r="AI98" s="22">
        <v>2015</v>
      </c>
      <c r="AJ98" s="22">
        <v>2016</v>
      </c>
      <c r="AK98" s="23" t="s">
        <v>14</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8826</v>
      </c>
      <c r="B99" s="11" t="s">
        <v>8827</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14</v>
      </c>
      <c r="AL99" s="23">
        <v>2016</v>
      </c>
      <c r="AM99" s="22">
        <v>2015</v>
      </c>
      <c r="AN99" s="22">
        <v>2014</v>
      </c>
      <c r="AO99" s="22">
        <v>2014</v>
      </c>
      <c r="AP99" s="22" t="s">
        <v>14</v>
      </c>
      <c r="AQ99" s="22" t="s">
        <v>14</v>
      </c>
      <c r="AR99" s="22" t="s">
        <v>14</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132</v>
      </c>
      <c r="B100" s="11" t="s">
        <v>8828</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14</v>
      </c>
      <c r="AC100" s="22">
        <v>2014</v>
      </c>
      <c r="AD100" s="22">
        <v>2015</v>
      </c>
      <c r="AE100" s="22" t="s">
        <v>14</v>
      </c>
      <c r="AF100" s="22">
        <v>2014</v>
      </c>
      <c r="AG100" s="21" t="s">
        <v>14</v>
      </c>
      <c r="AH100" s="22">
        <v>2014</v>
      </c>
      <c r="AI100" s="22">
        <v>2015</v>
      </c>
      <c r="AJ100" s="22">
        <v>2016</v>
      </c>
      <c r="AK100" s="23">
        <v>2016</v>
      </c>
      <c r="AL100" s="23">
        <v>2015</v>
      </c>
      <c r="AM100" s="22">
        <v>2015</v>
      </c>
      <c r="AN100" s="22">
        <v>2014</v>
      </c>
      <c r="AO100" s="22">
        <v>2014</v>
      </c>
      <c r="AP100" s="22" t="s">
        <v>14</v>
      </c>
      <c r="AQ100" s="22" t="s">
        <v>14</v>
      </c>
      <c r="AR100" s="22" t="s">
        <v>14</v>
      </c>
      <c r="AS100" s="22">
        <v>2014</v>
      </c>
      <c r="AT100" s="22">
        <v>2015</v>
      </c>
      <c r="AU100" s="22">
        <v>2012</v>
      </c>
      <c r="AV100" s="22">
        <v>2013</v>
      </c>
      <c r="AW100" s="22">
        <v>2014</v>
      </c>
      <c r="AX100" s="22">
        <v>2014</v>
      </c>
      <c r="AY100" s="22">
        <v>2014</v>
      </c>
      <c r="AZ100" s="22">
        <v>2015</v>
      </c>
      <c r="BA100" s="22" t="s">
        <v>14</v>
      </c>
      <c r="BB100" s="22">
        <v>2015</v>
      </c>
      <c r="BC100" s="22">
        <v>2015</v>
      </c>
      <c r="BD100" s="22">
        <v>2014</v>
      </c>
      <c r="BE100" s="22">
        <v>2014</v>
      </c>
      <c r="BF100" s="10"/>
    </row>
    <row r="101" spans="1:58" x14ac:dyDescent="0.25">
      <c r="A101" s="16" t="s">
        <v>8831</v>
      </c>
      <c r="B101" s="11" t="s">
        <v>8832</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14</v>
      </c>
      <c r="S101" s="22">
        <v>2016</v>
      </c>
      <c r="T101" s="22">
        <v>2013</v>
      </c>
      <c r="U101" s="22">
        <v>2014</v>
      </c>
      <c r="V101" s="22" t="s">
        <v>14</v>
      </c>
      <c r="W101" s="22" t="s">
        <v>14</v>
      </c>
      <c r="X101" s="22" t="s">
        <v>14</v>
      </c>
      <c r="Y101" s="22" t="s">
        <v>14</v>
      </c>
      <c r="Z101" s="22" t="s">
        <v>14</v>
      </c>
      <c r="AA101" s="22" t="s">
        <v>14</v>
      </c>
      <c r="AB101" s="22" t="s">
        <v>14</v>
      </c>
      <c r="AC101" s="22" t="s">
        <v>14</v>
      </c>
      <c r="AD101" s="22">
        <v>2015</v>
      </c>
      <c r="AE101" s="22" t="s">
        <v>14</v>
      </c>
      <c r="AF101" s="22" t="s">
        <v>14</v>
      </c>
      <c r="AG101" s="21" t="s">
        <v>14</v>
      </c>
      <c r="AH101" s="22">
        <v>2014</v>
      </c>
      <c r="AI101" s="22">
        <v>2015</v>
      </c>
      <c r="AJ101" s="22">
        <v>2016</v>
      </c>
      <c r="AK101" s="23" t="s">
        <v>14</v>
      </c>
      <c r="AL101" s="23">
        <v>2015</v>
      </c>
      <c r="AM101" s="22">
        <v>2015</v>
      </c>
      <c r="AN101" s="22">
        <v>2014</v>
      </c>
      <c r="AO101" s="22">
        <v>2014</v>
      </c>
      <c r="AP101" s="22" t="s">
        <v>14</v>
      </c>
      <c r="AQ101" s="22" t="s">
        <v>14</v>
      </c>
      <c r="AR101" s="22" t="s">
        <v>14</v>
      </c>
      <c r="AS101" s="22">
        <v>2014</v>
      </c>
      <c r="AT101" s="22" t="s">
        <v>14</v>
      </c>
      <c r="AU101" s="22">
        <v>2012</v>
      </c>
      <c r="AV101" s="22" t="s">
        <v>14</v>
      </c>
      <c r="AW101" s="22">
        <v>2014</v>
      </c>
      <c r="AX101" s="22">
        <v>2014</v>
      </c>
      <c r="AY101" s="22">
        <v>2014</v>
      </c>
      <c r="AZ101" s="22" t="s">
        <v>14</v>
      </c>
      <c r="BA101" s="22" t="s">
        <v>14</v>
      </c>
      <c r="BB101" s="22" t="s">
        <v>1319</v>
      </c>
      <c r="BC101" s="22">
        <v>2015</v>
      </c>
      <c r="BD101" s="22">
        <v>2014</v>
      </c>
      <c r="BE101" s="22">
        <v>2014</v>
      </c>
      <c r="BF101" s="10"/>
    </row>
    <row r="102" spans="1:58" x14ac:dyDescent="0.25">
      <c r="A102" s="16" t="s">
        <v>8836</v>
      </c>
      <c r="B102" s="11" t="s">
        <v>8837</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14</v>
      </c>
      <c r="S102" s="22">
        <v>2016</v>
      </c>
      <c r="T102" s="22">
        <v>2013</v>
      </c>
      <c r="U102" s="22">
        <v>2014</v>
      </c>
      <c r="V102" s="22" t="s">
        <v>14</v>
      </c>
      <c r="W102" s="22">
        <v>2015</v>
      </c>
      <c r="X102" s="22" t="s">
        <v>14</v>
      </c>
      <c r="Y102" s="22">
        <v>2012</v>
      </c>
      <c r="Z102" s="22">
        <v>2014</v>
      </c>
      <c r="AA102" s="22">
        <v>2014</v>
      </c>
      <c r="AB102" s="22" t="s">
        <v>14</v>
      </c>
      <c r="AC102" s="22">
        <v>2014</v>
      </c>
      <c r="AD102" s="22">
        <v>2015</v>
      </c>
      <c r="AE102" s="22" t="s">
        <v>14</v>
      </c>
      <c r="AF102" s="22">
        <v>2014</v>
      </c>
      <c r="AG102" s="21">
        <v>2012</v>
      </c>
      <c r="AH102" s="22">
        <v>2014</v>
      </c>
      <c r="AI102" s="22">
        <v>2015</v>
      </c>
      <c r="AJ102" s="22">
        <v>2016</v>
      </c>
      <c r="AK102" s="23" t="s">
        <v>14</v>
      </c>
      <c r="AL102" s="23">
        <v>2015</v>
      </c>
      <c r="AM102" s="22">
        <v>2015</v>
      </c>
      <c r="AN102" s="22">
        <v>2014</v>
      </c>
      <c r="AO102" s="22">
        <v>2014</v>
      </c>
      <c r="AP102" s="22">
        <v>2014</v>
      </c>
      <c r="AQ102" s="22">
        <v>2014</v>
      </c>
      <c r="AR102" s="22" t="s">
        <v>14</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8838</v>
      </c>
      <c r="B103" s="11" t="s">
        <v>8839</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14</v>
      </c>
      <c r="S103" s="22">
        <v>2016</v>
      </c>
      <c r="T103" s="22">
        <v>2013</v>
      </c>
      <c r="U103" s="22">
        <v>2014</v>
      </c>
      <c r="V103" s="22" t="s">
        <v>14</v>
      </c>
      <c r="W103" s="22">
        <v>2015</v>
      </c>
      <c r="X103" s="22" t="s">
        <v>14</v>
      </c>
      <c r="Y103" s="22">
        <v>2013</v>
      </c>
      <c r="Z103" s="22">
        <v>2014</v>
      </c>
      <c r="AA103" s="22">
        <v>2014</v>
      </c>
      <c r="AB103" s="22" t="s">
        <v>14</v>
      </c>
      <c r="AC103" s="22">
        <v>2014</v>
      </c>
      <c r="AD103" s="22">
        <v>2015</v>
      </c>
      <c r="AE103" s="22" t="s">
        <v>14</v>
      </c>
      <c r="AF103" s="22">
        <v>2014</v>
      </c>
      <c r="AG103" s="21">
        <v>2012</v>
      </c>
      <c r="AH103" s="22">
        <v>2014</v>
      </c>
      <c r="AI103" s="22">
        <v>2015</v>
      </c>
      <c r="AJ103" s="22">
        <v>2016</v>
      </c>
      <c r="AK103" s="23" t="s">
        <v>14</v>
      </c>
      <c r="AL103" s="23">
        <v>2015</v>
      </c>
      <c r="AM103" s="22">
        <v>2015</v>
      </c>
      <c r="AN103" s="22">
        <v>2014</v>
      </c>
      <c r="AO103" s="22">
        <v>2014</v>
      </c>
      <c r="AP103" s="22">
        <v>2014</v>
      </c>
      <c r="AQ103" s="22">
        <v>2014</v>
      </c>
      <c r="AR103" s="22" t="s">
        <v>14</v>
      </c>
      <c r="AS103" s="22">
        <v>2014</v>
      </c>
      <c r="AT103" s="22">
        <v>2015</v>
      </c>
      <c r="AU103" s="22">
        <v>2012</v>
      </c>
      <c r="AV103" s="22" t="s">
        <v>14</v>
      </c>
      <c r="AW103" s="22">
        <v>2014</v>
      </c>
      <c r="AX103" s="22">
        <v>2014</v>
      </c>
      <c r="AY103" s="22">
        <v>2014</v>
      </c>
      <c r="AZ103" s="22">
        <v>2015</v>
      </c>
      <c r="BA103" s="22">
        <v>2015</v>
      </c>
      <c r="BB103" s="22">
        <v>2015</v>
      </c>
      <c r="BC103" s="22">
        <v>2015</v>
      </c>
      <c r="BD103" s="22">
        <v>2014</v>
      </c>
      <c r="BE103" s="22">
        <v>2014</v>
      </c>
      <c r="BF103" s="10"/>
    </row>
    <row r="104" spans="1:58" x14ac:dyDescent="0.25">
      <c r="A104" s="16" t="s">
        <v>3395</v>
      </c>
      <c r="B104" s="11" t="s">
        <v>8844</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14</v>
      </c>
      <c r="AG104" s="21">
        <v>2010</v>
      </c>
      <c r="AH104" s="22">
        <v>2014</v>
      </c>
      <c r="AI104" s="22">
        <v>2015</v>
      </c>
      <c r="AJ104" s="22">
        <v>2016</v>
      </c>
      <c r="AK104" s="23" t="s">
        <v>14</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6017</v>
      </c>
      <c r="B105" s="11" t="s">
        <v>8863</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14</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1279</v>
      </c>
      <c r="B106" s="11" t="s">
        <v>8864</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14</v>
      </c>
      <c r="S106" s="22">
        <v>2016</v>
      </c>
      <c r="T106" s="22">
        <v>2013</v>
      </c>
      <c r="U106" s="22">
        <v>2014</v>
      </c>
      <c r="V106" s="22" t="s">
        <v>14</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14</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8845</v>
      </c>
      <c r="B107" s="11" t="s">
        <v>8846</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14</v>
      </c>
      <c r="AF107" s="22">
        <v>2014</v>
      </c>
      <c r="AG107" s="21">
        <v>2009</v>
      </c>
      <c r="AH107" s="22">
        <v>2014</v>
      </c>
      <c r="AI107" s="22">
        <v>2015</v>
      </c>
      <c r="AJ107" s="22">
        <v>2016</v>
      </c>
      <c r="AK107" s="23" t="s">
        <v>14</v>
      </c>
      <c r="AL107" s="23" t="s">
        <v>14</v>
      </c>
      <c r="AM107" s="22">
        <v>2015</v>
      </c>
      <c r="AN107" s="22">
        <v>2014</v>
      </c>
      <c r="AO107" s="22">
        <v>2014</v>
      </c>
      <c r="AP107" s="22">
        <v>2013</v>
      </c>
      <c r="AQ107" s="22">
        <v>2013</v>
      </c>
      <c r="AR107" s="22">
        <v>2011</v>
      </c>
      <c r="AS107" s="22">
        <v>2014</v>
      </c>
      <c r="AT107" s="22" t="s">
        <v>14</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12</v>
      </c>
      <c r="B108" s="11" t="s">
        <v>8852</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8853</v>
      </c>
      <c r="B109" s="11" t="s">
        <v>8854</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14</v>
      </c>
      <c r="S109" s="22">
        <v>2016</v>
      </c>
      <c r="T109" s="22">
        <v>2013</v>
      </c>
      <c r="U109" s="22">
        <v>2014</v>
      </c>
      <c r="V109" s="22" t="s">
        <v>14</v>
      </c>
      <c r="W109" s="22">
        <v>2015</v>
      </c>
      <c r="X109" s="22" t="s">
        <v>14</v>
      </c>
      <c r="Y109" s="22">
        <v>2013</v>
      </c>
      <c r="Z109" s="22">
        <v>2014</v>
      </c>
      <c r="AA109" s="22">
        <v>2014</v>
      </c>
      <c r="AB109" s="22" t="s">
        <v>14</v>
      </c>
      <c r="AC109" s="22">
        <v>2014</v>
      </c>
      <c r="AD109" s="22">
        <v>2015</v>
      </c>
      <c r="AE109" s="22" t="s">
        <v>14</v>
      </c>
      <c r="AF109" s="22">
        <v>2014</v>
      </c>
      <c r="AG109" s="21" t="s">
        <v>14</v>
      </c>
      <c r="AH109" s="22">
        <v>2014</v>
      </c>
      <c r="AI109" s="22">
        <v>2015</v>
      </c>
      <c r="AJ109" s="22">
        <v>2016</v>
      </c>
      <c r="AK109" s="23" t="s">
        <v>14</v>
      </c>
      <c r="AL109" s="23">
        <v>2015</v>
      </c>
      <c r="AM109" s="22">
        <v>2015</v>
      </c>
      <c r="AN109" s="22">
        <v>2014</v>
      </c>
      <c r="AO109" s="22">
        <v>2014</v>
      </c>
      <c r="AP109" s="22">
        <v>2014</v>
      </c>
      <c r="AQ109" s="22">
        <v>2014</v>
      </c>
      <c r="AR109" s="22" t="s">
        <v>14</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8848</v>
      </c>
      <c r="B110" s="11" t="s">
        <v>8849</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14</v>
      </c>
      <c r="R110" s="22" t="s">
        <v>14</v>
      </c>
      <c r="S110" s="22">
        <v>2016</v>
      </c>
      <c r="T110" s="22">
        <v>2013</v>
      </c>
      <c r="U110" s="22">
        <v>2014</v>
      </c>
      <c r="V110" s="22">
        <v>2014</v>
      </c>
      <c r="W110" s="22">
        <v>2015</v>
      </c>
      <c r="X110" s="22">
        <v>2007</v>
      </c>
      <c r="Y110" s="22">
        <v>2010</v>
      </c>
      <c r="Z110" s="22">
        <v>2014</v>
      </c>
      <c r="AA110" s="22">
        <v>2014</v>
      </c>
      <c r="AB110" s="22" t="s">
        <v>14</v>
      </c>
      <c r="AC110" s="22">
        <v>2014</v>
      </c>
      <c r="AD110" s="22">
        <v>2015</v>
      </c>
      <c r="AE110" s="22" t="s">
        <v>14</v>
      </c>
      <c r="AF110" s="22" t="s">
        <v>14</v>
      </c>
      <c r="AG110" s="21" t="s">
        <v>14</v>
      </c>
      <c r="AH110" s="22">
        <v>2014</v>
      </c>
      <c r="AI110" s="22">
        <v>2015</v>
      </c>
      <c r="AJ110" s="22">
        <v>2016</v>
      </c>
      <c r="AK110" s="23" t="s">
        <v>14</v>
      </c>
      <c r="AL110" s="23" t="s">
        <v>14</v>
      </c>
      <c r="AM110" s="22">
        <v>2015</v>
      </c>
      <c r="AN110" s="22">
        <v>2014</v>
      </c>
      <c r="AO110" s="22">
        <v>2014</v>
      </c>
      <c r="AP110" s="22" t="s">
        <v>14</v>
      </c>
      <c r="AQ110" s="22" t="s">
        <v>14</v>
      </c>
      <c r="AR110" s="22">
        <v>2011</v>
      </c>
      <c r="AS110" s="22">
        <v>2014</v>
      </c>
      <c r="AT110" s="22" t="s">
        <v>14</v>
      </c>
      <c r="AU110" s="22">
        <v>2012</v>
      </c>
      <c r="AV110" s="22" t="s">
        <v>14</v>
      </c>
      <c r="AW110" s="22">
        <v>2014</v>
      </c>
      <c r="AX110" s="22">
        <v>2014</v>
      </c>
      <c r="AY110" s="22">
        <v>2014</v>
      </c>
      <c r="AZ110" s="22">
        <v>2015</v>
      </c>
      <c r="BA110" s="22">
        <v>2015</v>
      </c>
      <c r="BB110" s="22">
        <v>2014</v>
      </c>
      <c r="BC110" s="22">
        <v>2015</v>
      </c>
      <c r="BD110" s="22">
        <v>2014</v>
      </c>
      <c r="BE110" s="22">
        <v>2014</v>
      </c>
      <c r="BF110" s="10"/>
    </row>
    <row r="111" spans="1:58" x14ac:dyDescent="0.25">
      <c r="A111" s="16" t="s">
        <v>328</v>
      </c>
      <c r="B111" s="11" t="s">
        <v>8860</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14</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8861</v>
      </c>
      <c r="B112" s="11" t="s">
        <v>8862</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14</v>
      </c>
      <c r="S112" s="22">
        <v>2016</v>
      </c>
      <c r="T112" s="22">
        <v>2013</v>
      </c>
      <c r="U112" s="22">
        <v>2014</v>
      </c>
      <c r="V112" s="22">
        <v>2014</v>
      </c>
      <c r="W112" s="22">
        <v>2015</v>
      </c>
      <c r="X112" s="22" t="s">
        <v>14</v>
      </c>
      <c r="Y112" s="22" t="s">
        <v>14</v>
      </c>
      <c r="Z112" s="22">
        <v>2014</v>
      </c>
      <c r="AA112" s="22">
        <v>2014</v>
      </c>
      <c r="AB112" s="22">
        <v>2014</v>
      </c>
      <c r="AC112" s="22">
        <v>2014</v>
      </c>
      <c r="AD112" s="22">
        <v>2015</v>
      </c>
      <c r="AE112" s="22" t="s">
        <v>14</v>
      </c>
      <c r="AF112" s="22">
        <v>2014</v>
      </c>
      <c r="AG112" s="21">
        <v>2012</v>
      </c>
      <c r="AH112" s="22">
        <v>2014</v>
      </c>
      <c r="AI112" s="22">
        <v>2015</v>
      </c>
      <c r="AJ112" s="22">
        <v>2016</v>
      </c>
      <c r="AK112" s="23" t="s">
        <v>14</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2947</v>
      </c>
      <c r="B113" s="11" t="s">
        <v>8847</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8763</v>
      </c>
      <c r="B114" s="11" t="s">
        <v>8764</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14</v>
      </c>
      <c r="S114" s="22">
        <v>2016</v>
      </c>
      <c r="T114" s="22">
        <v>2013</v>
      </c>
      <c r="U114" s="22">
        <v>2014</v>
      </c>
      <c r="V114" s="22">
        <v>2014</v>
      </c>
      <c r="W114" s="22">
        <v>2015</v>
      </c>
      <c r="X114" s="22">
        <v>2005</v>
      </c>
      <c r="Y114" s="22">
        <v>2010</v>
      </c>
      <c r="Z114" s="22">
        <v>2014</v>
      </c>
      <c r="AA114" s="22">
        <v>2014</v>
      </c>
      <c r="AB114" s="22" t="s">
        <v>14</v>
      </c>
      <c r="AC114" s="22">
        <v>2014</v>
      </c>
      <c r="AD114" s="22">
        <v>2015</v>
      </c>
      <c r="AE114" s="22" t="s">
        <v>14</v>
      </c>
      <c r="AF114" s="22" t="s">
        <v>14</v>
      </c>
      <c r="AG114" s="21" t="s">
        <v>14</v>
      </c>
      <c r="AH114" s="22">
        <v>2014</v>
      </c>
      <c r="AI114" s="22">
        <v>2015</v>
      </c>
      <c r="AJ114" s="22">
        <v>2016</v>
      </c>
      <c r="AK114" s="23" t="s">
        <v>14</v>
      </c>
      <c r="AL114" s="23">
        <v>2015</v>
      </c>
      <c r="AM114" s="22">
        <v>2015</v>
      </c>
      <c r="AN114" s="22">
        <v>2014</v>
      </c>
      <c r="AO114" s="22">
        <v>2014</v>
      </c>
      <c r="AP114" s="22" t="s">
        <v>14</v>
      </c>
      <c r="AQ114" s="22" t="s">
        <v>14</v>
      </c>
      <c r="AR114" s="22">
        <v>2011</v>
      </c>
      <c r="AS114" s="22">
        <v>2014</v>
      </c>
      <c r="AT114" s="22" t="s">
        <v>14</v>
      </c>
      <c r="AU114" s="22">
        <v>2012</v>
      </c>
      <c r="AV114" s="22" t="s">
        <v>14</v>
      </c>
      <c r="AW114" s="22">
        <v>2014</v>
      </c>
      <c r="AX114" s="22">
        <v>2014</v>
      </c>
      <c r="AY114" s="22">
        <v>2014</v>
      </c>
      <c r="AZ114" s="22">
        <v>2015</v>
      </c>
      <c r="BA114" s="22">
        <v>2015</v>
      </c>
      <c r="BB114" s="22">
        <v>2014</v>
      </c>
      <c r="BC114" s="22">
        <v>2015</v>
      </c>
      <c r="BD114" s="22">
        <v>2014</v>
      </c>
      <c r="BE114" s="22">
        <v>2014</v>
      </c>
      <c r="BF114" s="10"/>
    </row>
    <row r="115" spans="1:58" x14ac:dyDescent="0.25">
      <c r="A115" s="16" t="s">
        <v>9827</v>
      </c>
      <c r="B115" s="11" t="s">
        <v>8843</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14</v>
      </c>
      <c r="AF115" s="22">
        <v>2014</v>
      </c>
      <c r="AG115" s="21">
        <v>2013</v>
      </c>
      <c r="AH115" s="22">
        <v>2014</v>
      </c>
      <c r="AI115" s="22">
        <v>2015</v>
      </c>
      <c r="AJ115" s="22">
        <v>2016</v>
      </c>
      <c r="AK115" s="23" t="s">
        <v>14</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6221</v>
      </c>
      <c r="B116" s="11" t="s">
        <v>8858</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14</v>
      </c>
      <c r="AF116" s="22">
        <v>2014</v>
      </c>
      <c r="AG116" s="21">
        <v>2012</v>
      </c>
      <c r="AH116" s="22">
        <v>2014</v>
      </c>
      <c r="AI116" s="22">
        <v>2015</v>
      </c>
      <c r="AJ116" s="22">
        <v>2016</v>
      </c>
      <c r="AK116" s="23" t="s">
        <v>14</v>
      </c>
      <c r="AL116" s="23">
        <v>2015</v>
      </c>
      <c r="AM116" s="22">
        <v>2015</v>
      </c>
      <c r="AN116" s="22">
        <v>2014</v>
      </c>
      <c r="AO116" s="22">
        <v>2014</v>
      </c>
      <c r="AP116" s="22" t="s">
        <v>14</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8856</v>
      </c>
      <c r="B117" s="11" t="s">
        <v>8857</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14</v>
      </c>
      <c r="AC117" s="22">
        <v>2014</v>
      </c>
      <c r="AD117" s="22">
        <v>2015</v>
      </c>
      <c r="AE117" s="22" t="s">
        <v>14</v>
      </c>
      <c r="AF117" s="22">
        <v>2014</v>
      </c>
      <c r="AG117" s="21">
        <v>2013</v>
      </c>
      <c r="AH117" s="22">
        <v>2014</v>
      </c>
      <c r="AI117" s="22">
        <v>2015</v>
      </c>
      <c r="AJ117" s="22">
        <v>2016</v>
      </c>
      <c r="AK117" s="23" t="s">
        <v>14</v>
      </c>
      <c r="AL117" s="23">
        <v>2015</v>
      </c>
      <c r="AM117" s="22">
        <v>2015</v>
      </c>
      <c r="AN117" s="22">
        <v>2014</v>
      </c>
      <c r="AO117" s="22">
        <v>2014</v>
      </c>
      <c r="AP117" s="22" t="s">
        <v>14</v>
      </c>
      <c r="AQ117" s="22" t="s">
        <v>14</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402</v>
      </c>
      <c r="B118" s="11" t="s">
        <v>8842</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14</v>
      </c>
      <c r="AF118" s="22">
        <v>2014</v>
      </c>
      <c r="AG118" s="21">
        <v>2007</v>
      </c>
      <c r="AH118" s="22">
        <v>2014</v>
      </c>
      <c r="AI118" s="22">
        <v>2015</v>
      </c>
      <c r="AJ118" s="22">
        <v>2016</v>
      </c>
      <c r="AK118" s="23" t="s">
        <v>14</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597</v>
      </c>
      <c r="B119" s="11" t="s">
        <v>8859</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14</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311</v>
      </c>
      <c r="B120" s="11" t="s">
        <v>8855</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14</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14</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930</v>
      </c>
      <c r="B121" s="11" t="s">
        <v>8865</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14</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8875</v>
      </c>
      <c r="B122" s="11" t="s">
        <v>8876</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14</v>
      </c>
      <c r="R122" s="22" t="s">
        <v>14</v>
      </c>
      <c r="S122" s="22">
        <v>2016</v>
      </c>
      <c r="T122" s="22">
        <v>2013</v>
      </c>
      <c r="U122" s="22">
        <v>2014</v>
      </c>
      <c r="V122" s="22" t="s">
        <v>14</v>
      </c>
      <c r="W122" s="22">
        <v>2015</v>
      </c>
      <c r="X122" s="22">
        <v>2007</v>
      </c>
      <c r="Y122" s="22">
        <v>2010</v>
      </c>
      <c r="Z122" s="22">
        <v>2014</v>
      </c>
      <c r="AA122" s="22">
        <v>2014</v>
      </c>
      <c r="AB122" s="22" t="s">
        <v>14</v>
      </c>
      <c r="AC122" s="22">
        <v>2014</v>
      </c>
      <c r="AD122" s="22">
        <v>2015</v>
      </c>
      <c r="AE122" s="22" t="s">
        <v>14</v>
      </c>
      <c r="AF122" s="22" t="s">
        <v>14</v>
      </c>
      <c r="AG122" s="21" t="s">
        <v>14</v>
      </c>
      <c r="AH122" s="22">
        <v>2014</v>
      </c>
      <c r="AI122" s="22">
        <v>2015</v>
      </c>
      <c r="AJ122" s="22">
        <v>2016</v>
      </c>
      <c r="AK122" s="23" t="s">
        <v>14</v>
      </c>
      <c r="AL122" s="23">
        <v>2015</v>
      </c>
      <c r="AM122" s="22">
        <v>2015</v>
      </c>
      <c r="AN122" s="22">
        <v>2014</v>
      </c>
      <c r="AO122" s="22">
        <v>2014</v>
      </c>
      <c r="AP122" s="22" t="s">
        <v>14</v>
      </c>
      <c r="AQ122" s="22" t="s">
        <v>14</v>
      </c>
      <c r="AR122" s="22">
        <v>2011</v>
      </c>
      <c r="AS122" s="22">
        <v>2013</v>
      </c>
      <c r="AT122" s="22" t="s">
        <v>14</v>
      </c>
      <c r="AU122" s="22" t="s">
        <v>14</v>
      </c>
      <c r="AV122" s="22" t="s">
        <v>14</v>
      </c>
      <c r="AW122" s="22">
        <v>2011</v>
      </c>
      <c r="AX122" s="22">
        <v>2011</v>
      </c>
      <c r="AY122" s="22">
        <v>2014</v>
      </c>
      <c r="AZ122" s="22">
        <v>2015</v>
      </c>
      <c r="BA122" s="22">
        <v>2015</v>
      </c>
      <c r="BB122" s="22">
        <v>2015</v>
      </c>
      <c r="BC122" s="22">
        <v>2015</v>
      </c>
      <c r="BD122" s="22">
        <v>2014</v>
      </c>
      <c r="BE122" s="22">
        <v>2014</v>
      </c>
      <c r="BF122" s="10"/>
    </row>
    <row r="123" spans="1:58" x14ac:dyDescent="0.25">
      <c r="A123" s="16" t="s">
        <v>8873</v>
      </c>
      <c r="B123" s="11" t="s">
        <v>8874</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14</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8869</v>
      </c>
      <c r="B124" s="11" t="s">
        <v>8870</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14</v>
      </c>
      <c r="S124" s="22">
        <v>2016</v>
      </c>
      <c r="T124" s="22">
        <v>2013</v>
      </c>
      <c r="U124" s="22">
        <v>2014</v>
      </c>
      <c r="V124" s="22" t="s">
        <v>14</v>
      </c>
      <c r="W124" s="22">
        <v>2015</v>
      </c>
      <c r="X124" s="22" t="s">
        <v>14</v>
      </c>
      <c r="Y124" s="22">
        <v>2010</v>
      </c>
      <c r="Z124" s="22">
        <v>2014</v>
      </c>
      <c r="AA124" s="22">
        <v>2014</v>
      </c>
      <c r="AB124" s="22" t="s">
        <v>14</v>
      </c>
      <c r="AC124" s="22">
        <v>2014</v>
      </c>
      <c r="AD124" s="22">
        <v>2015</v>
      </c>
      <c r="AE124" s="22" t="s">
        <v>14</v>
      </c>
      <c r="AF124" s="22">
        <v>2014</v>
      </c>
      <c r="AG124" s="21">
        <v>2012</v>
      </c>
      <c r="AH124" s="22">
        <v>2014</v>
      </c>
      <c r="AI124" s="22">
        <v>2015</v>
      </c>
      <c r="AJ124" s="22">
        <v>2016</v>
      </c>
      <c r="AK124" s="23" t="s">
        <v>14</v>
      </c>
      <c r="AL124" s="23">
        <v>2015</v>
      </c>
      <c r="AM124" s="22">
        <v>2015</v>
      </c>
      <c r="AN124" s="22">
        <v>2014</v>
      </c>
      <c r="AO124" s="22">
        <v>2014</v>
      </c>
      <c r="AP124" s="22">
        <v>2014</v>
      </c>
      <c r="AQ124" s="22">
        <v>2014</v>
      </c>
      <c r="AR124" s="22">
        <v>2015</v>
      </c>
      <c r="AS124" s="22">
        <v>2014</v>
      </c>
      <c r="AT124" s="22">
        <v>2015</v>
      </c>
      <c r="AU124" s="22">
        <v>2012</v>
      </c>
      <c r="AV124" s="22" t="s">
        <v>14</v>
      </c>
      <c r="AW124" s="22">
        <v>2014</v>
      </c>
      <c r="AX124" s="22">
        <v>2014</v>
      </c>
      <c r="AY124" s="22">
        <v>2014</v>
      </c>
      <c r="AZ124" s="22">
        <v>2015</v>
      </c>
      <c r="BA124" s="22">
        <v>2015</v>
      </c>
      <c r="BB124" s="22">
        <v>2015</v>
      </c>
      <c r="BC124" s="22">
        <v>2015</v>
      </c>
      <c r="BD124" s="22">
        <v>2014</v>
      </c>
      <c r="BE124" s="22">
        <v>2014</v>
      </c>
      <c r="BF124" s="10"/>
    </row>
    <row r="125" spans="1:58" x14ac:dyDescent="0.25">
      <c r="A125" s="16" t="s">
        <v>8877</v>
      </c>
      <c r="B125" s="11" t="s">
        <v>8878</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14</v>
      </c>
      <c r="S125" s="22">
        <v>2016</v>
      </c>
      <c r="T125" s="22">
        <v>2013</v>
      </c>
      <c r="U125" s="22">
        <v>2014</v>
      </c>
      <c r="V125" s="22" t="s">
        <v>14</v>
      </c>
      <c r="W125" s="22">
        <v>2015</v>
      </c>
      <c r="X125" s="22" t="s">
        <v>14</v>
      </c>
      <c r="Y125" s="22">
        <v>2010</v>
      </c>
      <c r="Z125" s="22">
        <v>2014</v>
      </c>
      <c r="AA125" s="22">
        <v>2014</v>
      </c>
      <c r="AB125" s="22" t="s">
        <v>14</v>
      </c>
      <c r="AC125" s="22">
        <v>2014</v>
      </c>
      <c r="AD125" s="22">
        <v>2015</v>
      </c>
      <c r="AE125" s="22" t="s">
        <v>14</v>
      </c>
      <c r="AF125" s="22">
        <v>2014</v>
      </c>
      <c r="AG125" s="21" t="s">
        <v>14</v>
      </c>
      <c r="AH125" s="22">
        <v>2014</v>
      </c>
      <c r="AI125" s="22">
        <v>2015</v>
      </c>
      <c r="AJ125" s="22">
        <v>2016</v>
      </c>
      <c r="AK125" s="23" t="s">
        <v>14</v>
      </c>
      <c r="AL125" s="23">
        <v>2015</v>
      </c>
      <c r="AM125" s="22">
        <v>2015</v>
      </c>
      <c r="AN125" s="22">
        <v>2014</v>
      </c>
      <c r="AO125" s="22">
        <v>2014</v>
      </c>
      <c r="AP125" s="22">
        <v>2012</v>
      </c>
      <c r="AQ125" s="22" t="s">
        <v>14</v>
      </c>
      <c r="AR125" s="22">
        <v>2015</v>
      </c>
      <c r="AS125" s="22">
        <v>2014</v>
      </c>
      <c r="AT125" s="22">
        <v>2015</v>
      </c>
      <c r="AU125" s="22">
        <v>2012</v>
      </c>
      <c r="AV125" s="22" t="s">
        <v>14</v>
      </c>
      <c r="AW125" s="22">
        <v>2014</v>
      </c>
      <c r="AX125" s="22">
        <v>2014</v>
      </c>
      <c r="AY125" s="22">
        <v>2014</v>
      </c>
      <c r="AZ125" s="22" t="s">
        <v>14</v>
      </c>
      <c r="BA125" s="22">
        <v>2015</v>
      </c>
      <c r="BB125" s="22">
        <v>2015</v>
      </c>
      <c r="BC125" s="22">
        <v>2015</v>
      </c>
      <c r="BD125" s="22">
        <v>2014</v>
      </c>
      <c r="BE125" s="22">
        <v>2014</v>
      </c>
      <c r="BF125" s="10"/>
    </row>
    <row r="126" spans="1:58" x14ac:dyDescent="0.25">
      <c r="A126" s="16" t="s">
        <v>3026</v>
      </c>
      <c r="B126" s="11" t="s">
        <v>8868</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14</v>
      </c>
      <c r="AL126" s="23">
        <v>2015</v>
      </c>
      <c r="AM126" s="22">
        <v>2015</v>
      </c>
      <c r="AN126" s="22">
        <v>2014</v>
      </c>
      <c r="AO126" s="22">
        <v>2014</v>
      </c>
      <c r="AP126" s="22">
        <v>2014</v>
      </c>
      <c r="AQ126" s="22">
        <v>2014</v>
      </c>
      <c r="AR126" s="22">
        <v>2009</v>
      </c>
      <c r="AS126" s="22">
        <v>2014</v>
      </c>
      <c r="AT126" s="22">
        <v>2015</v>
      </c>
      <c r="AU126" s="22">
        <v>2012</v>
      </c>
      <c r="AV126" s="22" t="s">
        <v>14</v>
      </c>
      <c r="AW126" s="22">
        <v>2014</v>
      </c>
      <c r="AX126" s="22">
        <v>2014</v>
      </c>
      <c r="AY126" s="22">
        <v>2014</v>
      </c>
      <c r="AZ126" s="22">
        <v>2015</v>
      </c>
      <c r="BA126" s="22">
        <v>2015</v>
      </c>
      <c r="BB126" s="22">
        <v>2015</v>
      </c>
      <c r="BC126" s="22">
        <v>2015</v>
      </c>
      <c r="BD126" s="22">
        <v>2014</v>
      </c>
      <c r="BE126" s="22">
        <v>2014</v>
      </c>
      <c r="BF126" s="10"/>
    </row>
    <row r="127" spans="1:58" x14ac:dyDescent="0.25">
      <c r="A127" s="16" t="s">
        <v>185</v>
      </c>
      <c r="B127" s="11" t="s">
        <v>8866</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734</v>
      </c>
      <c r="B128" s="11" t="s">
        <v>8867</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14</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8871</v>
      </c>
      <c r="B129" s="11" t="s">
        <v>8872</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14</v>
      </c>
      <c r="S129" s="22">
        <v>2016</v>
      </c>
      <c r="T129" s="22">
        <v>2013</v>
      </c>
      <c r="U129" s="22">
        <v>2014</v>
      </c>
      <c r="V129" s="22" t="s">
        <v>14</v>
      </c>
      <c r="W129" s="22">
        <v>2015</v>
      </c>
      <c r="X129" s="22" t="s">
        <v>14</v>
      </c>
      <c r="Y129" s="22">
        <v>2012</v>
      </c>
      <c r="Z129" s="22">
        <v>2014</v>
      </c>
      <c r="AA129" s="22">
        <v>2014</v>
      </c>
      <c r="AB129" s="22">
        <v>2014</v>
      </c>
      <c r="AC129" s="22">
        <v>2014</v>
      </c>
      <c r="AD129" s="22">
        <v>2015</v>
      </c>
      <c r="AE129" s="22" t="s">
        <v>14</v>
      </c>
      <c r="AF129" s="22">
        <v>2014</v>
      </c>
      <c r="AG129" s="21">
        <v>2012</v>
      </c>
      <c r="AH129" s="22">
        <v>2014</v>
      </c>
      <c r="AI129" s="22">
        <v>2015</v>
      </c>
      <c r="AJ129" s="22">
        <v>2016</v>
      </c>
      <c r="AK129" s="23" t="s">
        <v>14</v>
      </c>
      <c r="AL129" s="23">
        <v>2015</v>
      </c>
      <c r="AM129" s="22">
        <v>2015</v>
      </c>
      <c r="AN129" s="22">
        <v>2014</v>
      </c>
      <c r="AO129" s="22">
        <v>2014</v>
      </c>
      <c r="AP129" s="22">
        <v>2014</v>
      </c>
      <c r="AQ129" s="22">
        <v>2014</v>
      </c>
      <c r="AR129" s="22">
        <v>2015</v>
      </c>
      <c r="AS129" s="22">
        <v>2014</v>
      </c>
      <c r="AT129" s="22">
        <v>2015</v>
      </c>
      <c r="AU129" s="22">
        <v>2012</v>
      </c>
      <c r="AV129" s="22" t="s">
        <v>14</v>
      </c>
      <c r="AW129" s="22">
        <v>2014</v>
      </c>
      <c r="AX129" s="22">
        <v>2014</v>
      </c>
      <c r="AY129" s="22">
        <v>2014</v>
      </c>
      <c r="AZ129" s="22">
        <v>2015</v>
      </c>
      <c r="BA129" s="22">
        <v>2015</v>
      </c>
      <c r="BB129" s="22">
        <v>2015</v>
      </c>
      <c r="BC129" s="22">
        <v>2015</v>
      </c>
      <c r="BD129" s="22">
        <v>2014</v>
      </c>
      <c r="BE129" s="22">
        <v>2014</v>
      </c>
      <c r="BF129" s="10"/>
    </row>
    <row r="130" spans="1:58" x14ac:dyDescent="0.25">
      <c r="A130" s="16" t="s">
        <v>8879</v>
      </c>
      <c r="B130" s="11" t="s">
        <v>8880</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14</v>
      </c>
      <c r="S130" s="22">
        <v>2016</v>
      </c>
      <c r="T130" s="22">
        <v>2013</v>
      </c>
      <c r="U130" s="22">
        <v>2014</v>
      </c>
      <c r="V130" s="22" t="s">
        <v>14</v>
      </c>
      <c r="W130" s="22">
        <v>2015</v>
      </c>
      <c r="X130" s="22">
        <v>2009</v>
      </c>
      <c r="Y130" s="22">
        <v>2012</v>
      </c>
      <c r="Z130" s="22">
        <v>2014</v>
      </c>
      <c r="AA130" s="22">
        <v>2014</v>
      </c>
      <c r="AB130" s="22">
        <v>2014</v>
      </c>
      <c r="AC130" s="22">
        <v>2014</v>
      </c>
      <c r="AD130" s="22">
        <v>2015</v>
      </c>
      <c r="AE130" s="22" t="s">
        <v>14</v>
      </c>
      <c r="AF130" s="22">
        <v>2014</v>
      </c>
      <c r="AG130" s="21" t="s">
        <v>14</v>
      </c>
      <c r="AH130" s="22">
        <v>2014</v>
      </c>
      <c r="AI130" s="22">
        <v>2015</v>
      </c>
      <c r="AJ130" s="22">
        <v>2016</v>
      </c>
      <c r="AK130" s="23" t="s">
        <v>14</v>
      </c>
      <c r="AL130" s="23">
        <v>2015</v>
      </c>
      <c r="AM130" s="22">
        <v>2015</v>
      </c>
      <c r="AN130" s="22">
        <v>2014</v>
      </c>
      <c r="AO130" s="22">
        <v>2014</v>
      </c>
      <c r="AP130" s="22">
        <v>2014</v>
      </c>
      <c r="AQ130" s="22">
        <v>2014</v>
      </c>
      <c r="AR130" s="22" t="s">
        <v>14</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146</v>
      </c>
      <c r="B131" s="11" t="s">
        <v>8881</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8885</v>
      </c>
      <c r="B132" s="11" t="s">
        <v>8886</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14</v>
      </c>
      <c r="S132" s="22">
        <v>2016</v>
      </c>
      <c r="T132" s="22">
        <v>2013</v>
      </c>
      <c r="U132" s="22">
        <v>2014</v>
      </c>
      <c r="V132" s="22">
        <v>2014</v>
      </c>
      <c r="W132" s="22">
        <v>2015</v>
      </c>
      <c r="X132" s="22">
        <v>2010</v>
      </c>
      <c r="Y132" s="22">
        <v>2010</v>
      </c>
      <c r="Z132" s="22">
        <v>2014</v>
      </c>
      <c r="AA132" s="22">
        <v>2014</v>
      </c>
      <c r="AB132" s="22">
        <v>2010</v>
      </c>
      <c r="AC132" s="22">
        <v>2014</v>
      </c>
      <c r="AD132" s="22">
        <v>2015</v>
      </c>
      <c r="AE132" s="22" t="s">
        <v>14</v>
      </c>
      <c r="AF132" s="22" t="s">
        <v>14</v>
      </c>
      <c r="AG132" s="21" t="s">
        <v>14</v>
      </c>
      <c r="AH132" s="22">
        <v>2014</v>
      </c>
      <c r="AI132" s="22">
        <v>2015</v>
      </c>
      <c r="AJ132" s="22">
        <v>2016</v>
      </c>
      <c r="AK132" s="23" t="s">
        <v>14</v>
      </c>
      <c r="AL132" s="23">
        <v>2015</v>
      </c>
      <c r="AM132" s="22">
        <v>2015</v>
      </c>
      <c r="AN132" s="22">
        <v>2014</v>
      </c>
      <c r="AO132" s="22">
        <v>2014</v>
      </c>
      <c r="AP132" s="22" t="s">
        <v>14</v>
      </c>
      <c r="AQ132" s="22" t="s">
        <v>14</v>
      </c>
      <c r="AR132" s="22">
        <v>2011</v>
      </c>
      <c r="AS132" s="22">
        <v>2014</v>
      </c>
      <c r="AT132" s="22" t="s">
        <v>14</v>
      </c>
      <c r="AU132" s="22">
        <v>2012</v>
      </c>
      <c r="AV132" s="22">
        <v>2013</v>
      </c>
      <c r="AW132" s="22" t="s">
        <v>14</v>
      </c>
      <c r="AX132" s="22">
        <v>2014</v>
      </c>
      <c r="AY132" s="22">
        <v>2014</v>
      </c>
      <c r="AZ132" s="22">
        <v>2015</v>
      </c>
      <c r="BA132" s="22">
        <v>2011</v>
      </c>
      <c r="BB132" s="22">
        <v>2015</v>
      </c>
      <c r="BC132" s="22">
        <v>2015</v>
      </c>
      <c r="BD132" s="22">
        <v>2014</v>
      </c>
      <c r="BE132" s="22">
        <v>2014</v>
      </c>
      <c r="BF132" s="10"/>
    </row>
    <row r="133" spans="1:58" x14ac:dyDescent="0.25">
      <c r="A133" s="16" t="s">
        <v>156</v>
      </c>
      <c r="B133" s="11" t="s">
        <v>8894</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14</v>
      </c>
      <c r="AC133" s="22" t="s">
        <v>14</v>
      </c>
      <c r="AD133" s="22">
        <v>2015</v>
      </c>
      <c r="AE133" s="22" t="s">
        <v>14</v>
      </c>
      <c r="AF133" s="22" t="s">
        <v>14</v>
      </c>
      <c r="AG133" s="21">
        <v>2009</v>
      </c>
      <c r="AH133" s="22">
        <v>2014</v>
      </c>
      <c r="AI133" s="22">
        <v>2015</v>
      </c>
      <c r="AJ133" s="22">
        <v>2016</v>
      </c>
      <c r="AK133" s="23">
        <v>2015</v>
      </c>
      <c r="AL133" s="23">
        <v>2015</v>
      </c>
      <c r="AM133" s="22">
        <v>2015</v>
      </c>
      <c r="AN133" s="22">
        <v>2014</v>
      </c>
      <c r="AO133" s="22">
        <v>2014</v>
      </c>
      <c r="AP133" s="22" t="s">
        <v>14</v>
      </c>
      <c r="AQ133" s="22" t="s">
        <v>14</v>
      </c>
      <c r="AR133" s="22">
        <v>2015</v>
      </c>
      <c r="AS133" s="22">
        <v>2014</v>
      </c>
      <c r="AT133" s="22" t="s">
        <v>14</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3038</v>
      </c>
      <c r="B134" s="11" t="s">
        <v>8882</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14</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14</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2246</v>
      </c>
      <c r="B135" s="11" t="s">
        <v>8887</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14</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14</v>
      </c>
      <c r="AQ135" s="22" t="s">
        <v>14</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8892</v>
      </c>
      <c r="B136" s="11" t="s">
        <v>8893</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14</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14</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3050</v>
      </c>
      <c r="B137" s="11" t="s">
        <v>8883</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627</v>
      </c>
      <c r="B138" s="11" t="s">
        <v>8884</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14</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1950</v>
      </c>
      <c r="B139" s="11" t="s">
        <v>8888</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14</v>
      </c>
      <c r="S139" s="22">
        <v>2016</v>
      </c>
      <c r="T139" s="22">
        <v>2013</v>
      </c>
      <c r="U139" s="22">
        <v>2014</v>
      </c>
      <c r="V139" s="22" t="s">
        <v>14</v>
      </c>
      <c r="W139" s="22">
        <v>2015</v>
      </c>
      <c r="X139" s="22" t="s">
        <v>14</v>
      </c>
      <c r="Y139" s="22">
        <v>2012</v>
      </c>
      <c r="Z139" s="22">
        <v>2014</v>
      </c>
      <c r="AA139" s="22">
        <v>2014</v>
      </c>
      <c r="AB139" s="22">
        <v>2014</v>
      </c>
      <c r="AC139" s="22">
        <v>2014</v>
      </c>
      <c r="AD139" s="22">
        <v>2015</v>
      </c>
      <c r="AE139" s="22" t="s">
        <v>14</v>
      </c>
      <c r="AF139" s="22">
        <v>2014</v>
      </c>
      <c r="AG139" s="21">
        <v>2012</v>
      </c>
      <c r="AH139" s="22">
        <v>2014</v>
      </c>
      <c r="AI139" s="22">
        <v>2015</v>
      </c>
      <c r="AJ139" s="22">
        <v>2016</v>
      </c>
      <c r="AK139" s="23" t="s">
        <v>14</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8890</v>
      </c>
      <c r="B140" s="11" t="s">
        <v>8891</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14</v>
      </c>
      <c r="S140" s="22">
        <v>2016</v>
      </c>
      <c r="T140" s="22">
        <v>2013</v>
      </c>
      <c r="U140" s="22">
        <v>2014</v>
      </c>
      <c r="V140" s="22" t="s">
        <v>14</v>
      </c>
      <c r="W140" s="22">
        <v>2015</v>
      </c>
      <c r="X140" s="22" t="s">
        <v>14</v>
      </c>
      <c r="Y140" s="22">
        <v>2012</v>
      </c>
      <c r="Z140" s="22">
        <v>2014</v>
      </c>
      <c r="AA140" s="22">
        <v>2014</v>
      </c>
      <c r="AB140" s="22" t="s">
        <v>14</v>
      </c>
      <c r="AC140" s="22">
        <v>2014</v>
      </c>
      <c r="AD140" s="22">
        <v>2015</v>
      </c>
      <c r="AE140" s="22" t="s">
        <v>14</v>
      </c>
      <c r="AF140" s="22">
        <v>2014</v>
      </c>
      <c r="AG140" s="21">
        <v>2012</v>
      </c>
      <c r="AH140" s="22">
        <v>2014</v>
      </c>
      <c r="AI140" s="22">
        <v>2015</v>
      </c>
      <c r="AJ140" s="22">
        <v>2016</v>
      </c>
      <c r="AK140" s="23" t="s">
        <v>14</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8895</v>
      </c>
      <c r="B141" s="11" t="s">
        <v>8896</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14</v>
      </c>
      <c r="S141" s="22">
        <v>2016</v>
      </c>
      <c r="T141" s="22">
        <v>2013</v>
      </c>
      <c r="U141" s="22">
        <v>2014</v>
      </c>
      <c r="V141" s="22" t="s">
        <v>14</v>
      </c>
      <c r="W141" s="22">
        <v>2015</v>
      </c>
      <c r="X141" s="22" t="s">
        <v>14</v>
      </c>
      <c r="Y141" s="22">
        <v>2010</v>
      </c>
      <c r="Z141" s="22">
        <v>2014</v>
      </c>
      <c r="AA141" s="22">
        <v>2014</v>
      </c>
      <c r="AB141" s="22" t="s">
        <v>14</v>
      </c>
      <c r="AC141" s="22">
        <v>2014</v>
      </c>
      <c r="AD141" s="22">
        <v>2015</v>
      </c>
      <c r="AE141" s="22" t="s">
        <v>14</v>
      </c>
      <c r="AF141" s="22">
        <v>2014</v>
      </c>
      <c r="AG141" s="21" t="s">
        <v>14</v>
      </c>
      <c r="AH141" s="22">
        <v>2014</v>
      </c>
      <c r="AI141" s="22">
        <v>2015</v>
      </c>
      <c r="AJ141" s="22">
        <v>2016</v>
      </c>
      <c r="AK141" s="23" t="s">
        <v>14</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1960</v>
      </c>
      <c r="B142" s="11" t="s">
        <v>8899</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14</v>
      </c>
      <c r="S142" s="22">
        <v>2016</v>
      </c>
      <c r="T142" s="22">
        <v>2013</v>
      </c>
      <c r="U142" s="22">
        <v>2014</v>
      </c>
      <c r="V142" s="22" t="s">
        <v>14</v>
      </c>
      <c r="W142" s="22">
        <v>2015</v>
      </c>
      <c r="X142" s="22" t="s">
        <v>14</v>
      </c>
      <c r="Y142" s="22">
        <v>2012</v>
      </c>
      <c r="Z142" s="22">
        <v>2014</v>
      </c>
      <c r="AA142" s="22">
        <v>2014</v>
      </c>
      <c r="AB142" s="22">
        <v>2013</v>
      </c>
      <c r="AC142" s="22">
        <v>2014</v>
      </c>
      <c r="AD142" s="22">
        <v>2015</v>
      </c>
      <c r="AE142" s="22" t="s">
        <v>14</v>
      </c>
      <c r="AF142" s="22">
        <v>2014</v>
      </c>
      <c r="AG142" s="21">
        <v>2012</v>
      </c>
      <c r="AH142" s="22">
        <v>2014</v>
      </c>
      <c r="AI142" s="22">
        <v>2015</v>
      </c>
      <c r="AJ142" s="22">
        <v>2016</v>
      </c>
      <c r="AK142" s="23" t="s">
        <v>14</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9828</v>
      </c>
      <c r="B143" s="11" t="s">
        <v>8901</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14</v>
      </c>
      <c r="S143" s="22">
        <v>2016</v>
      </c>
      <c r="T143" s="22">
        <v>2013</v>
      </c>
      <c r="U143" s="22">
        <v>2014</v>
      </c>
      <c r="V143" s="22" t="s">
        <v>14</v>
      </c>
      <c r="W143" s="22">
        <v>2015</v>
      </c>
      <c r="X143" s="22" t="s">
        <v>14</v>
      </c>
      <c r="Y143" s="22">
        <v>2010</v>
      </c>
      <c r="Z143" s="22">
        <v>2014</v>
      </c>
      <c r="AA143" s="22">
        <v>2014</v>
      </c>
      <c r="AB143" s="22" t="s">
        <v>14</v>
      </c>
      <c r="AC143" s="22">
        <v>2014</v>
      </c>
      <c r="AD143" s="22">
        <v>2015</v>
      </c>
      <c r="AE143" s="22" t="s">
        <v>14</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14</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413</v>
      </c>
      <c r="B144" s="11" t="s">
        <v>8902</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14</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9829</v>
      </c>
      <c r="B145" s="11" t="s">
        <v>8818</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14</v>
      </c>
      <c r="S145" s="22">
        <v>2016</v>
      </c>
      <c r="T145" s="22">
        <v>2013</v>
      </c>
      <c r="U145" s="22">
        <v>2014</v>
      </c>
      <c r="V145" s="22" t="s">
        <v>14</v>
      </c>
      <c r="W145" s="22">
        <v>2015</v>
      </c>
      <c r="X145" s="22" t="s">
        <v>14</v>
      </c>
      <c r="Y145" s="22" t="s">
        <v>14</v>
      </c>
      <c r="Z145" s="22">
        <v>2014</v>
      </c>
      <c r="AA145" s="22">
        <v>2014</v>
      </c>
      <c r="AB145" s="22" t="s">
        <v>14</v>
      </c>
      <c r="AC145" s="22">
        <v>2014</v>
      </c>
      <c r="AD145" s="22">
        <v>2015</v>
      </c>
      <c r="AE145" s="22" t="s">
        <v>14</v>
      </c>
      <c r="AF145" s="22" t="s">
        <v>14</v>
      </c>
      <c r="AG145" s="21" t="s">
        <v>14</v>
      </c>
      <c r="AH145" s="22">
        <v>2014</v>
      </c>
      <c r="AI145" s="22">
        <v>2015</v>
      </c>
      <c r="AJ145" s="22">
        <v>2016</v>
      </c>
      <c r="AK145" s="23" t="s">
        <v>14</v>
      </c>
      <c r="AL145" s="23">
        <v>2015</v>
      </c>
      <c r="AM145" s="22">
        <v>2015</v>
      </c>
      <c r="AN145" s="22">
        <v>2014</v>
      </c>
      <c r="AO145" s="22">
        <v>2014</v>
      </c>
      <c r="AP145" s="22">
        <v>2014</v>
      </c>
      <c r="AQ145" s="22" t="s">
        <v>14</v>
      </c>
      <c r="AR145" s="22">
        <v>2015</v>
      </c>
      <c r="AS145" s="22">
        <v>2014</v>
      </c>
      <c r="AT145" s="22" t="s">
        <v>14</v>
      </c>
      <c r="AU145" s="22">
        <v>2012</v>
      </c>
      <c r="AV145" s="22" t="s">
        <v>14</v>
      </c>
      <c r="AW145" s="22">
        <v>2014</v>
      </c>
      <c r="AX145" s="22">
        <v>2014</v>
      </c>
      <c r="AY145" s="22">
        <v>2014</v>
      </c>
      <c r="AZ145" s="22">
        <v>2007</v>
      </c>
      <c r="BA145" s="22">
        <v>2015</v>
      </c>
      <c r="BB145" s="22">
        <v>2015</v>
      </c>
      <c r="BC145" s="22">
        <v>2015</v>
      </c>
      <c r="BD145" s="22">
        <v>2014</v>
      </c>
      <c r="BE145" s="22">
        <v>2014</v>
      </c>
      <c r="BF145" s="10"/>
    </row>
    <row r="146" spans="1:58" x14ac:dyDescent="0.25">
      <c r="A146" s="16" t="s">
        <v>8829</v>
      </c>
      <c r="B146" s="11" t="s">
        <v>8830</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14</v>
      </c>
      <c r="AC146" s="22">
        <v>2014</v>
      </c>
      <c r="AD146" s="22">
        <v>2015</v>
      </c>
      <c r="AE146" s="22" t="s">
        <v>14</v>
      </c>
      <c r="AF146" s="22" t="s">
        <v>14</v>
      </c>
      <c r="AG146" s="21" t="s">
        <v>14</v>
      </c>
      <c r="AH146" s="22">
        <v>2014</v>
      </c>
      <c r="AI146" s="22">
        <v>2015</v>
      </c>
      <c r="AJ146" s="22">
        <v>2016</v>
      </c>
      <c r="AK146" s="23" t="s">
        <v>14</v>
      </c>
      <c r="AL146" s="23">
        <v>2015</v>
      </c>
      <c r="AM146" s="22">
        <v>2015</v>
      </c>
      <c r="AN146" s="22">
        <v>2014</v>
      </c>
      <c r="AO146" s="22">
        <v>2014</v>
      </c>
      <c r="AP146" s="22">
        <v>2014</v>
      </c>
      <c r="AQ146" s="22">
        <v>2014</v>
      </c>
      <c r="AR146" s="22">
        <v>2009</v>
      </c>
      <c r="AS146" s="22">
        <v>2014</v>
      </c>
      <c r="AT146" s="22">
        <v>2013</v>
      </c>
      <c r="AU146" s="22">
        <v>2012</v>
      </c>
      <c r="AV146" s="22" t="s">
        <v>14</v>
      </c>
      <c r="AW146" s="22">
        <v>2014</v>
      </c>
      <c r="AX146" s="22">
        <v>2014</v>
      </c>
      <c r="AY146" s="22">
        <v>2014</v>
      </c>
      <c r="AZ146" s="22">
        <v>2015</v>
      </c>
      <c r="BA146" s="22">
        <v>2015</v>
      </c>
      <c r="BB146" s="22">
        <v>2015</v>
      </c>
      <c r="BC146" s="22">
        <v>2015</v>
      </c>
      <c r="BD146" s="22">
        <v>2014</v>
      </c>
      <c r="BE146" s="22">
        <v>2014</v>
      </c>
      <c r="BF146" s="10"/>
    </row>
    <row r="147" spans="1:58" x14ac:dyDescent="0.25">
      <c r="A147" s="16" t="s">
        <v>9830</v>
      </c>
      <c r="B147" s="11" t="s">
        <v>8958</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14</v>
      </c>
      <c r="S147" s="22">
        <v>2016</v>
      </c>
      <c r="T147" s="22">
        <v>2013</v>
      </c>
      <c r="U147" s="22">
        <v>2014</v>
      </c>
      <c r="V147" s="22">
        <v>2014</v>
      </c>
      <c r="W147" s="22">
        <v>2015</v>
      </c>
      <c r="X147" s="22" t="s">
        <v>14</v>
      </c>
      <c r="Y147" s="22">
        <v>2012</v>
      </c>
      <c r="Z147" s="22">
        <v>2014</v>
      </c>
      <c r="AA147" s="22">
        <v>2014</v>
      </c>
      <c r="AB147" s="22" t="s">
        <v>14</v>
      </c>
      <c r="AC147" s="22">
        <v>2014</v>
      </c>
      <c r="AD147" s="22">
        <v>2015</v>
      </c>
      <c r="AE147" s="22" t="s">
        <v>14</v>
      </c>
      <c r="AF147" s="22" t="s">
        <v>14</v>
      </c>
      <c r="AG147" s="21" t="s">
        <v>14</v>
      </c>
      <c r="AH147" s="22">
        <v>2014</v>
      </c>
      <c r="AI147" s="22">
        <v>2015</v>
      </c>
      <c r="AJ147" s="22">
        <v>2016</v>
      </c>
      <c r="AK147" s="23" t="s">
        <v>14</v>
      </c>
      <c r="AL147" s="23">
        <v>2015</v>
      </c>
      <c r="AM147" s="22">
        <v>2015</v>
      </c>
      <c r="AN147" s="22">
        <v>2014</v>
      </c>
      <c r="AO147" s="22">
        <v>2014</v>
      </c>
      <c r="AP147" s="22">
        <v>2014</v>
      </c>
      <c r="AQ147" s="22">
        <v>2014</v>
      </c>
      <c r="AR147" s="22" t="s">
        <v>14</v>
      </c>
      <c r="AS147" s="22">
        <v>2014</v>
      </c>
      <c r="AT147" s="22">
        <v>2015</v>
      </c>
      <c r="AU147" s="22">
        <v>2012</v>
      </c>
      <c r="AV147" s="22" t="s">
        <v>14</v>
      </c>
      <c r="AW147" s="22">
        <v>2014</v>
      </c>
      <c r="AX147" s="22">
        <v>2014</v>
      </c>
      <c r="AY147" s="22">
        <v>2014</v>
      </c>
      <c r="AZ147" s="22">
        <v>2007</v>
      </c>
      <c r="BA147" s="22">
        <v>2015</v>
      </c>
      <c r="BB147" s="22">
        <v>2015</v>
      </c>
      <c r="BC147" s="22">
        <v>2015</v>
      </c>
      <c r="BD147" s="22">
        <v>2014</v>
      </c>
      <c r="BE147" s="22">
        <v>2014</v>
      </c>
      <c r="BF147" s="10"/>
    </row>
    <row r="148" spans="1:58" x14ac:dyDescent="0.25">
      <c r="A148" s="16" t="s">
        <v>8963</v>
      </c>
      <c r="B148" s="11" t="s">
        <v>8964</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14</v>
      </c>
      <c r="S148" s="22">
        <v>2016</v>
      </c>
      <c r="T148" s="22">
        <v>2013</v>
      </c>
      <c r="U148" s="22">
        <v>2014</v>
      </c>
      <c r="V148" s="22">
        <v>2014</v>
      </c>
      <c r="W148" s="22">
        <v>2015</v>
      </c>
      <c r="X148" s="22">
        <v>2014</v>
      </c>
      <c r="Y148" s="22">
        <v>2010</v>
      </c>
      <c r="Z148" s="22">
        <v>2014</v>
      </c>
      <c r="AA148" s="22">
        <v>2014</v>
      </c>
      <c r="AB148" s="22" t="s">
        <v>14</v>
      </c>
      <c r="AC148" s="22">
        <v>2014</v>
      </c>
      <c r="AD148" s="22">
        <v>2015</v>
      </c>
      <c r="AE148" s="22" t="s">
        <v>14</v>
      </c>
      <c r="AF148" s="22">
        <v>2014</v>
      </c>
      <c r="AG148" s="21">
        <v>2008</v>
      </c>
      <c r="AH148" s="22">
        <v>2014</v>
      </c>
      <c r="AI148" s="22">
        <v>2015</v>
      </c>
      <c r="AJ148" s="22">
        <v>2016</v>
      </c>
      <c r="AK148" s="23" t="s">
        <v>14</v>
      </c>
      <c r="AL148" s="23" t="s">
        <v>14</v>
      </c>
      <c r="AM148" s="22">
        <v>2015</v>
      </c>
      <c r="AN148" s="22">
        <v>2014</v>
      </c>
      <c r="AO148" s="22">
        <v>2014</v>
      </c>
      <c r="AP148" s="22" t="s">
        <v>14</v>
      </c>
      <c r="AQ148" s="22" t="s">
        <v>14</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8918</v>
      </c>
      <c r="B149" s="11" t="s">
        <v>8919</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14</v>
      </c>
      <c r="Z149" s="22">
        <v>2014</v>
      </c>
      <c r="AA149" s="22">
        <v>2014</v>
      </c>
      <c r="AB149" s="22">
        <v>2014</v>
      </c>
      <c r="AC149" s="22">
        <v>2014</v>
      </c>
      <c r="AD149" s="22">
        <v>2015</v>
      </c>
      <c r="AE149" s="22">
        <v>2012</v>
      </c>
      <c r="AF149" s="22" t="s">
        <v>14</v>
      </c>
      <c r="AG149" s="21">
        <v>2010</v>
      </c>
      <c r="AH149" s="22">
        <v>2014</v>
      </c>
      <c r="AI149" s="22">
        <v>2015</v>
      </c>
      <c r="AJ149" s="22">
        <v>2016</v>
      </c>
      <c r="AK149" s="23" t="s">
        <v>14</v>
      </c>
      <c r="AL149" s="23">
        <v>2015</v>
      </c>
      <c r="AM149" s="22">
        <v>2015</v>
      </c>
      <c r="AN149" s="22">
        <v>2014</v>
      </c>
      <c r="AO149" s="22">
        <v>2014</v>
      </c>
      <c r="AP149" s="22" t="s">
        <v>14</v>
      </c>
      <c r="AQ149" s="22" t="s">
        <v>14</v>
      </c>
      <c r="AR149" s="22" t="s">
        <v>14</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8903</v>
      </c>
      <c r="B150" s="11" t="s">
        <v>8904</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14</v>
      </c>
      <c r="S150" s="22">
        <v>2016</v>
      </c>
      <c r="T150" s="22">
        <v>2013</v>
      </c>
      <c r="U150" s="22">
        <v>2014</v>
      </c>
      <c r="V150" s="22" t="s">
        <v>14</v>
      </c>
      <c r="W150" s="22">
        <v>2015</v>
      </c>
      <c r="X150" s="22">
        <v>2005</v>
      </c>
      <c r="Y150" s="22">
        <v>2012</v>
      </c>
      <c r="Z150" s="22">
        <v>2014</v>
      </c>
      <c r="AA150" s="22">
        <v>2014</v>
      </c>
      <c r="AB150" s="22" t="s">
        <v>14</v>
      </c>
      <c r="AC150" s="22">
        <v>2014</v>
      </c>
      <c r="AD150" s="22">
        <v>2015</v>
      </c>
      <c r="AE150" s="22">
        <v>2012</v>
      </c>
      <c r="AF150" s="22">
        <v>2014</v>
      </c>
      <c r="AG150" s="21" t="s">
        <v>14</v>
      </c>
      <c r="AH150" s="22">
        <v>2014</v>
      </c>
      <c r="AI150" s="22">
        <v>2015</v>
      </c>
      <c r="AJ150" s="22">
        <v>2016</v>
      </c>
      <c r="AK150" s="23" t="s">
        <v>14</v>
      </c>
      <c r="AL150" s="23">
        <v>2015</v>
      </c>
      <c r="AM150" s="22">
        <v>2015</v>
      </c>
      <c r="AN150" s="22">
        <v>2014</v>
      </c>
      <c r="AO150" s="22">
        <v>2014</v>
      </c>
      <c r="AP150" s="22">
        <v>2013</v>
      </c>
      <c r="AQ150" s="22">
        <v>2014</v>
      </c>
      <c r="AR150" s="22" t="s">
        <v>14</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29</v>
      </c>
      <c r="B151" s="11" t="s">
        <v>8906</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8915</v>
      </c>
      <c r="B152" s="11" t="s">
        <v>8916</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14</v>
      </c>
      <c r="AF152" s="22">
        <v>2014</v>
      </c>
      <c r="AG152" s="21">
        <v>2010</v>
      </c>
      <c r="AH152" s="22">
        <v>2014</v>
      </c>
      <c r="AI152" s="22">
        <v>2015</v>
      </c>
      <c r="AJ152" s="22">
        <v>2016</v>
      </c>
      <c r="AK152" s="23" t="s">
        <v>14</v>
      </c>
      <c r="AL152" s="23">
        <v>2015</v>
      </c>
      <c r="AM152" s="22">
        <v>2015</v>
      </c>
      <c r="AN152" s="22">
        <v>2014</v>
      </c>
      <c r="AO152" s="22">
        <v>2014</v>
      </c>
      <c r="AP152" s="22" t="s">
        <v>14</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8928</v>
      </c>
      <c r="B153" s="11" t="s">
        <v>8929</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14</v>
      </c>
      <c r="S153" s="22">
        <v>2016</v>
      </c>
      <c r="T153" s="22">
        <v>2013</v>
      </c>
      <c r="U153" s="22">
        <v>2014</v>
      </c>
      <c r="V153" s="22">
        <v>2014</v>
      </c>
      <c r="W153" s="22">
        <v>2015</v>
      </c>
      <c r="X153" s="22">
        <v>2012</v>
      </c>
      <c r="Y153" s="22">
        <v>2012</v>
      </c>
      <c r="Z153" s="22">
        <v>2014</v>
      </c>
      <c r="AA153" s="22">
        <v>2014</v>
      </c>
      <c r="AB153" s="22" t="s">
        <v>14</v>
      </c>
      <c r="AC153" s="22">
        <v>2014</v>
      </c>
      <c r="AD153" s="22">
        <v>2015</v>
      </c>
      <c r="AE153" s="22" t="s">
        <v>14</v>
      </c>
      <c r="AF153" s="22" t="s">
        <v>14</v>
      </c>
      <c r="AG153" s="21">
        <v>2006</v>
      </c>
      <c r="AH153" s="22">
        <v>2014</v>
      </c>
      <c r="AI153" s="22">
        <v>2015</v>
      </c>
      <c r="AJ153" s="22">
        <v>2016</v>
      </c>
      <c r="AK153" s="23" t="s">
        <v>14</v>
      </c>
      <c r="AL153" s="23" t="s">
        <v>14</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8911</v>
      </c>
      <c r="B154" s="11" t="s">
        <v>8912</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14</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8907</v>
      </c>
      <c r="B155" s="11" t="s">
        <v>8908</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14</v>
      </c>
      <c r="S155" s="22">
        <v>2016</v>
      </c>
      <c r="T155" s="22">
        <v>2013</v>
      </c>
      <c r="U155" s="22">
        <v>2014</v>
      </c>
      <c r="V155" s="22" t="s">
        <v>14</v>
      </c>
      <c r="W155" s="22">
        <v>2015</v>
      </c>
      <c r="X155" s="22" t="s">
        <v>14</v>
      </c>
      <c r="Y155" s="22">
        <v>2013</v>
      </c>
      <c r="Z155" s="22">
        <v>2014</v>
      </c>
      <c r="AA155" s="22">
        <v>2014</v>
      </c>
      <c r="AB155" s="22" t="s">
        <v>14</v>
      </c>
      <c r="AC155" s="22">
        <v>2014</v>
      </c>
      <c r="AD155" s="22">
        <v>2015</v>
      </c>
      <c r="AE155" s="22" t="s">
        <v>14</v>
      </c>
      <c r="AF155" s="22">
        <v>2014</v>
      </c>
      <c r="AG155" s="21" t="s">
        <v>14</v>
      </c>
      <c r="AH155" s="22">
        <v>2014</v>
      </c>
      <c r="AI155" s="22">
        <v>2015</v>
      </c>
      <c r="AJ155" s="22">
        <v>2016</v>
      </c>
      <c r="AK155" s="23" t="s">
        <v>14</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1970</v>
      </c>
      <c r="B156" s="11" t="s">
        <v>8922</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14</v>
      </c>
      <c r="S156" s="22">
        <v>2016</v>
      </c>
      <c r="T156" s="22">
        <v>2013</v>
      </c>
      <c r="U156" s="22">
        <v>2014</v>
      </c>
      <c r="V156" s="22" t="s">
        <v>14</v>
      </c>
      <c r="W156" s="22">
        <v>2015</v>
      </c>
      <c r="X156" s="22" t="s">
        <v>14</v>
      </c>
      <c r="Y156" s="22">
        <v>2012</v>
      </c>
      <c r="Z156" s="22">
        <v>2014</v>
      </c>
      <c r="AA156" s="22">
        <v>2014</v>
      </c>
      <c r="AB156" s="22">
        <v>2014</v>
      </c>
      <c r="AC156" s="22">
        <v>2014</v>
      </c>
      <c r="AD156" s="22">
        <v>2015</v>
      </c>
      <c r="AE156" s="22" t="s">
        <v>14</v>
      </c>
      <c r="AF156" s="22">
        <v>2014</v>
      </c>
      <c r="AG156" s="21">
        <v>2012</v>
      </c>
      <c r="AH156" s="22">
        <v>2014</v>
      </c>
      <c r="AI156" s="22">
        <v>2015</v>
      </c>
      <c r="AJ156" s="22">
        <v>2016</v>
      </c>
      <c r="AK156" s="23" t="s">
        <v>14</v>
      </c>
      <c r="AL156" s="23">
        <v>2015</v>
      </c>
      <c r="AM156" s="22">
        <v>2015</v>
      </c>
      <c r="AN156" s="22">
        <v>2014</v>
      </c>
      <c r="AO156" s="22">
        <v>2014</v>
      </c>
      <c r="AP156" s="22">
        <v>2014</v>
      </c>
      <c r="AQ156" s="22">
        <v>2014</v>
      </c>
      <c r="AR156" s="22">
        <v>2015</v>
      </c>
      <c r="AS156" s="22">
        <v>2014</v>
      </c>
      <c r="AT156" s="22">
        <v>2015</v>
      </c>
      <c r="AU156" s="22">
        <v>2012</v>
      </c>
      <c r="AV156" s="22" t="s">
        <v>14</v>
      </c>
      <c r="AW156" s="22">
        <v>2014</v>
      </c>
      <c r="AX156" s="22">
        <v>2014</v>
      </c>
      <c r="AY156" s="22">
        <v>2014</v>
      </c>
      <c r="AZ156" s="22">
        <v>2015</v>
      </c>
      <c r="BA156" s="22">
        <v>2015</v>
      </c>
      <c r="BB156" s="22">
        <v>2015</v>
      </c>
      <c r="BC156" s="22">
        <v>2015</v>
      </c>
      <c r="BD156" s="22">
        <v>2014</v>
      </c>
      <c r="BE156" s="22">
        <v>2014</v>
      </c>
      <c r="BF156" s="10"/>
    </row>
    <row r="157" spans="1:58" x14ac:dyDescent="0.25">
      <c r="A157" s="16" t="s">
        <v>8923</v>
      </c>
      <c r="B157" s="11" t="s">
        <v>8924</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14</v>
      </c>
      <c r="S157" s="22">
        <v>2016</v>
      </c>
      <c r="T157" s="22">
        <v>2013</v>
      </c>
      <c r="U157" s="22">
        <v>2014</v>
      </c>
      <c r="V157" s="22" t="s">
        <v>14</v>
      </c>
      <c r="W157" s="22">
        <v>2015</v>
      </c>
      <c r="X157" s="22" t="s">
        <v>14</v>
      </c>
      <c r="Y157" s="22">
        <v>2011</v>
      </c>
      <c r="Z157" s="22">
        <v>2014</v>
      </c>
      <c r="AA157" s="22">
        <v>2014</v>
      </c>
      <c r="AB157" s="22">
        <v>2014</v>
      </c>
      <c r="AC157" s="22">
        <v>2014</v>
      </c>
      <c r="AD157" s="22">
        <v>2015</v>
      </c>
      <c r="AE157" s="22" t="s">
        <v>14</v>
      </c>
      <c r="AF157" s="22">
        <v>2014</v>
      </c>
      <c r="AG157" s="21">
        <v>2012</v>
      </c>
      <c r="AH157" s="22">
        <v>2014</v>
      </c>
      <c r="AI157" s="22">
        <v>2015</v>
      </c>
      <c r="AJ157" s="22">
        <v>2016</v>
      </c>
      <c r="AK157" s="23" t="s">
        <v>14</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8909</v>
      </c>
      <c r="B158" s="11" t="s">
        <v>8910</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14</v>
      </c>
      <c r="S158" s="22">
        <v>2016</v>
      </c>
      <c r="T158" s="22">
        <v>2013</v>
      </c>
      <c r="U158" s="22">
        <v>2014</v>
      </c>
      <c r="V158" s="22">
        <v>2014</v>
      </c>
      <c r="W158" s="22">
        <v>2015</v>
      </c>
      <c r="X158" s="22">
        <v>2007</v>
      </c>
      <c r="Y158" s="22">
        <v>2010</v>
      </c>
      <c r="Z158" s="22">
        <v>2014</v>
      </c>
      <c r="AA158" s="22">
        <v>2014</v>
      </c>
      <c r="AB158" s="22" t="s">
        <v>14</v>
      </c>
      <c r="AC158" s="22">
        <v>2014</v>
      </c>
      <c r="AD158" s="22">
        <v>2015</v>
      </c>
      <c r="AE158" s="22">
        <v>2012</v>
      </c>
      <c r="AF158" s="22" t="s">
        <v>14</v>
      </c>
      <c r="AG158" s="21">
        <v>2005</v>
      </c>
      <c r="AH158" s="22">
        <v>2014</v>
      </c>
      <c r="AI158" s="22">
        <v>2015</v>
      </c>
      <c r="AJ158" s="22">
        <v>2016</v>
      </c>
      <c r="AK158" s="23" t="s">
        <v>14</v>
      </c>
      <c r="AL158" s="23">
        <v>2015</v>
      </c>
      <c r="AM158" s="22">
        <v>2015</v>
      </c>
      <c r="AN158" s="22">
        <v>2014</v>
      </c>
      <c r="AO158" s="22">
        <v>2014</v>
      </c>
      <c r="AP158" s="22" t="s">
        <v>14</v>
      </c>
      <c r="AQ158" s="22" t="s">
        <v>14</v>
      </c>
      <c r="AR158" s="22">
        <v>2009</v>
      </c>
      <c r="AS158" s="22">
        <v>2014</v>
      </c>
      <c r="AT158" s="22" t="s">
        <v>14</v>
      </c>
      <c r="AU158" s="22">
        <v>2012</v>
      </c>
      <c r="AV158" s="22" t="s">
        <v>14</v>
      </c>
      <c r="AW158" s="22">
        <v>2014</v>
      </c>
      <c r="AX158" s="22">
        <v>2014</v>
      </c>
      <c r="AY158" s="22">
        <v>2014</v>
      </c>
      <c r="AZ158" s="22">
        <v>2015</v>
      </c>
      <c r="BA158" s="22">
        <v>2015</v>
      </c>
      <c r="BB158" s="22">
        <v>2015</v>
      </c>
      <c r="BC158" s="22">
        <v>2015</v>
      </c>
      <c r="BD158" s="22">
        <v>2014</v>
      </c>
      <c r="BE158" s="22">
        <v>2014</v>
      </c>
      <c r="BF158" s="10"/>
    </row>
    <row r="159" spans="1:58" x14ac:dyDescent="0.25">
      <c r="A159" s="16" t="s">
        <v>95</v>
      </c>
      <c r="B159" s="11" t="s">
        <v>8914</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14</v>
      </c>
      <c r="R159" s="22">
        <v>2006</v>
      </c>
      <c r="S159" s="22">
        <v>2016</v>
      </c>
      <c r="T159" s="22">
        <v>2013</v>
      </c>
      <c r="U159" s="22">
        <v>2014</v>
      </c>
      <c r="V159" s="22">
        <v>2014</v>
      </c>
      <c r="W159" s="22">
        <v>2015</v>
      </c>
      <c r="X159" s="22">
        <v>2009</v>
      </c>
      <c r="Y159" s="22">
        <v>2010</v>
      </c>
      <c r="Z159" s="22">
        <v>2014</v>
      </c>
      <c r="AA159" s="22">
        <v>2014</v>
      </c>
      <c r="AB159" s="22">
        <v>2014</v>
      </c>
      <c r="AC159" s="22" t="s">
        <v>14</v>
      </c>
      <c r="AD159" s="22">
        <v>2015</v>
      </c>
      <c r="AE159" s="22">
        <v>2012</v>
      </c>
      <c r="AF159" s="22">
        <v>2012</v>
      </c>
      <c r="AG159" s="21" t="s">
        <v>14</v>
      </c>
      <c r="AH159" s="22">
        <v>2014</v>
      </c>
      <c r="AI159" s="22">
        <v>2015</v>
      </c>
      <c r="AJ159" s="22">
        <v>2016</v>
      </c>
      <c r="AK159" s="23">
        <v>2015</v>
      </c>
      <c r="AL159" s="23">
        <v>2015</v>
      </c>
      <c r="AM159" s="22">
        <v>2015</v>
      </c>
      <c r="AN159" s="22">
        <v>2014</v>
      </c>
      <c r="AO159" s="22">
        <v>2014</v>
      </c>
      <c r="AP159" s="22" t="s">
        <v>14</v>
      </c>
      <c r="AQ159" s="22" t="s">
        <v>14</v>
      </c>
      <c r="AR159" s="22" t="s">
        <v>14</v>
      </c>
      <c r="AS159" s="22">
        <v>2014</v>
      </c>
      <c r="AT159" s="22">
        <v>2015</v>
      </c>
      <c r="AU159" s="22">
        <v>2012</v>
      </c>
      <c r="AV159" s="22" t="s">
        <v>14</v>
      </c>
      <c r="AW159" s="22">
        <v>2014</v>
      </c>
      <c r="AX159" s="22">
        <v>2014</v>
      </c>
      <c r="AY159" s="22">
        <v>2014</v>
      </c>
      <c r="AZ159" s="22">
        <v>2011</v>
      </c>
      <c r="BA159" s="22">
        <v>2011</v>
      </c>
      <c r="BB159" s="22">
        <v>2014</v>
      </c>
      <c r="BC159" s="22">
        <v>2015</v>
      </c>
      <c r="BD159" s="22">
        <v>2014</v>
      </c>
      <c r="BE159" s="22">
        <v>2014</v>
      </c>
      <c r="BF159" s="10"/>
    </row>
    <row r="160" spans="1:58" x14ac:dyDescent="0.25">
      <c r="A160" s="16" t="s">
        <v>8966</v>
      </c>
      <c r="B160" s="11" t="s">
        <v>8967</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14</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334</v>
      </c>
      <c r="B161" s="11" t="s">
        <v>8917</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14</v>
      </c>
      <c r="Z161" s="22">
        <v>2014</v>
      </c>
      <c r="AA161" s="22">
        <v>2014</v>
      </c>
      <c r="AB161" s="22">
        <v>2014</v>
      </c>
      <c r="AC161" s="22">
        <v>2014</v>
      </c>
      <c r="AD161" s="22">
        <v>2015</v>
      </c>
      <c r="AE161" s="22">
        <v>2012</v>
      </c>
      <c r="AF161" s="22" t="s">
        <v>14</v>
      </c>
      <c r="AG161" s="21" t="s">
        <v>14</v>
      </c>
      <c r="AH161" s="22">
        <v>2014</v>
      </c>
      <c r="AI161" s="22">
        <v>2015</v>
      </c>
      <c r="AJ161" s="22">
        <v>2016</v>
      </c>
      <c r="AK161" s="23">
        <v>2015</v>
      </c>
      <c r="AL161" s="23">
        <v>2016</v>
      </c>
      <c r="AM161" s="22">
        <v>2015</v>
      </c>
      <c r="AN161" s="22">
        <v>2014</v>
      </c>
      <c r="AO161" s="22">
        <v>2014</v>
      </c>
      <c r="AP161" s="22" t="s">
        <v>14</v>
      </c>
      <c r="AQ161" s="22" t="s">
        <v>14</v>
      </c>
      <c r="AR161" s="22" t="s">
        <v>14</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301</v>
      </c>
      <c r="B162" s="11" t="s">
        <v>8753</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14</v>
      </c>
      <c r="S162" s="22">
        <v>2016</v>
      </c>
      <c r="T162" s="22">
        <v>2013</v>
      </c>
      <c r="U162" s="22">
        <v>2014</v>
      </c>
      <c r="V162" s="22" t="s">
        <v>14</v>
      </c>
      <c r="W162" s="22">
        <v>2015</v>
      </c>
      <c r="X162" s="22" t="s">
        <v>14</v>
      </c>
      <c r="Y162" s="22">
        <v>2013</v>
      </c>
      <c r="Z162" s="22">
        <v>2014</v>
      </c>
      <c r="AA162" s="22">
        <v>2014</v>
      </c>
      <c r="AB162" s="22">
        <v>2013</v>
      </c>
      <c r="AC162" s="22">
        <v>2014</v>
      </c>
      <c r="AD162" s="22">
        <v>2015</v>
      </c>
      <c r="AE162" s="22" t="s">
        <v>14</v>
      </c>
      <c r="AF162" s="22">
        <v>2014</v>
      </c>
      <c r="AG162" s="21">
        <v>2012</v>
      </c>
      <c r="AH162" s="22">
        <v>2014</v>
      </c>
      <c r="AI162" s="22">
        <v>2015</v>
      </c>
      <c r="AJ162" s="22">
        <v>2016</v>
      </c>
      <c r="AK162" s="23" t="s">
        <v>14</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1609</v>
      </c>
      <c r="B163" s="11" t="s">
        <v>8833</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14</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430</v>
      </c>
      <c r="B164" s="11" t="s">
        <v>8905</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14</v>
      </c>
      <c r="AQ164" s="22" t="s">
        <v>14</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8920</v>
      </c>
      <c r="B165" s="11" t="s">
        <v>8921</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14</v>
      </c>
      <c r="AH165" s="22">
        <v>2014</v>
      </c>
      <c r="AI165" s="22">
        <v>2015</v>
      </c>
      <c r="AJ165" s="22">
        <v>2016</v>
      </c>
      <c r="AK165" s="23" t="s">
        <v>14</v>
      </c>
      <c r="AL165" s="23">
        <v>2015</v>
      </c>
      <c r="AM165" s="22">
        <v>2015</v>
      </c>
      <c r="AN165" s="22">
        <v>2014</v>
      </c>
      <c r="AO165" s="22">
        <v>2014</v>
      </c>
      <c r="AP165" s="22">
        <v>2013</v>
      </c>
      <c r="AQ165" s="22">
        <v>2013</v>
      </c>
      <c r="AR165" s="22" t="s">
        <v>14</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9831</v>
      </c>
      <c r="B166" s="11" t="s">
        <v>8927</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14</v>
      </c>
      <c r="AL166" s="23">
        <v>2015</v>
      </c>
      <c r="AM166" s="22">
        <v>2015</v>
      </c>
      <c r="AN166" s="22">
        <v>2014</v>
      </c>
      <c r="AO166" s="22">
        <v>2014</v>
      </c>
      <c r="AP166" s="22" t="s">
        <v>14</v>
      </c>
      <c r="AQ166" s="22" t="s">
        <v>14</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8925</v>
      </c>
      <c r="B167" s="11" t="s">
        <v>8926</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14</v>
      </c>
      <c r="S167" s="22">
        <v>2016</v>
      </c>
      <c r="T167" s="22">
        <v>2013</v>
      </c>
      <c r="U167" s="22">
        <v>2014</v>
      </c>
      <c r="V167" s="22" t="s">
        <v>14</v>
      </c>
      <c r="W167" s="22">
        <v>2015</v>
      </c>
      <c r="X167" s="22" t="s">
        <v>14</v>
      </c>
      <c r="Y167" s="22">
        <v>2011</v>
      </c>
      <c r="Z167" s="22">
        <v>2014</v>
      </c>
      <c r="AA167" s="22">
        <v>2014</v>
      </c>
      <c r="AB167" s="22">
        <v>2014</v>
      </c>
      <c r="AC167" s="22">
        <v>2014</v>
      </c>
      <c r="AD167" s="22">
        <v>2015</v>
      </c>
      <c r="AE167" s="22" t="s">
        <v>14</v>
      </c>
      <c r="AF167" s="22">
        <v>2014</v>
      </c>
      <c r="AG167" s="21">
        <v>2012</v>
      </c>
      <c r="AH167" s="22">
        <v>2014</v>
      </c>
      <c r="AI167" s="22">
        <v>2015</v>
      </c>
      <c r="AJ167" s="22">
        <v>2016</v>
      </c>
      <c r="AK167" s="23" t="s">
        <v>14</v>
      </c>
      <c r="AL167" s="23">
        <v>2015</v>
      </c>
      <c r="AM167" s="22">
        <v>2015</v>
      </c>
      <c r="AN167" s="22">
        <v>2014</v>
      </c>
      <c r="AO167" s="22">
        <v>2014</v>
      </c>
      <c r="AP167" s="22">
        <v>2014</v>
      </c>
      <c r="AQ167" s="22">
        <v>2014</v>
      </c>
      <c r="AR167" s="22">
        <v>2015</v>
      </c>
      <c r="AS167" s="22">
        <v>2014</v>
      </c>
      <c r="AT167" s="22">
        <v>2015</v>
      </c>
      <c r="AU167" s="22">
        <v>2012</v>
      </c>
      <c r="AV167" s="22" t="s">
        <v>14</v>
      </c>
      <c r="AW167" s="22">
        <v>2014</v>
      </c>
      <c r="AX167" s="22">
        <v>2014</v>
      </c>
      <c r="AY167" s="22">
        <v>2014</v>
      </c>
      <c r="AZ167" s="22">
        <v>2015</v>
      </c>
      <c r="BA167" s="22">
        <v>2015</v>
      </c>
      <c r="BB167" s="22">
        <v>2015</v>
      </c>
      <c r="BC167" s="22">
        <v>2015</v>
      </c>
      <c r="BD167" s="22">
        <v>2014</v>
      </c>
      <c r="BE167" s="22">
        <v>2014</v>
      </c>
      <c r="BF167" s="10"/>
    </row>
    <row r="168" spans="1:58" x14ac:dyDescent="0.25">
      <c r="A168" s="16" t="s">
        <v>8719</v>
      </c>
      <c r="B168" s="11" t="s">
        <v>8720</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14</v>
      </c>
      <c r="S168" s="22">
        <v>2016</v>
      </c>
      <c r="T168" s="22">
        <v>2013</v>
      </c>
      <c r="U168" s="22">
        <v>2014</v>
      </c>
      <c r="V168" s="22" t="s">
        <v>14</v>
      </c>
      <c r="W168" s="22">
        <v>2015</v>
      </c>
      <c r="X168" s="22" t="s">
        <v>14</v>
      </c>
      <c r="Y168" s="22">
        <v>2012</v>
      </c>
      <c r="Z168" s="22">
        <v>2014</v>
      </c>
      <c r="AA168" s="22">
        <v>2014</v>
      </c>
      <c r="AB168" s="22">
        <v>2013</v>
      </c>
      <c r="AC168" s="22">
        <v>2014</v>
      </c>
      <c r="AD168" s="22">
        <v>2015</v>
      </c>
      <c r="AE168" s="22" t="s">
        <v>14</v>
      </c>
      <c r="AF168" s="22">
        <v>2014</v>
      </c>
      <c r="AG168" s="21">
        <v>2012</v>
      </c>
      <c r="AH168" s="22">
        <v>2014</v>
      </c>
      <c r="AI168" s="22">
        <v>2015</v>
      </c>
      <c r="AJ168" s="22">
        <v>2016</v>
      </c>
      <c r="AK168" s="23" t="s">
        <v>14</v>
      </c>
      <c r="AL168" s="23">
        <v>2015</v>
      </c>
      <c r="AM168" s="22">
        <v>2015</v>
      </c>
      <c r="AN168" s="22">
        <v>2014</v>
      </c>
      <c r="AO168" s="22">
        <v>2014</v>
      </c>
      <c r="AP168" s="22">
        <v>2014</v>
      </c>
      <c r="AQ168" s="22">
        <v>2014</v>
      </c>
      <c r="AR168" s="22">
        <v>2015</v>
      </c>
      <c r="AS168" s="22">
        <v>2014</v>
      </c>
      <c r="AT168" s="22">
        <v>2015</v>
      </c>
      <c r="AU168" s="22">
        <v>2012</v>
      </c>
      <c r="AV168" s="22" t="s">
        <v>14</v>
      </c>
      <c r="AW168" s="22">
        <v>2014</v>
      </c>
      <c r="AX168" s="22">
        <v>2014</v>
      </c>
      <c r="AY168" s="22">
        <v>2014</v>
      </c>
      <c r="AZ168" s="22">
        <v>2015</v>
      </c>
      <c r="BA168" s="22">
        <v>2015</v>
      </c>
      <c r="BB168" s="22">
        <v>2015</v>
      </c>
      <c r="BC168" s="22">
        <v>2015</v>
      </c>
      <c r="BD168" s="22">
        <v>2014</v>
      </c>
      <c r="BE168" s="22">
        <v>2014</v>
      </c>
      <c r="BF168" s="10"/>
    </row>
    <row r="169" spans="1:58" x14ac:dyDescent="0.25">
      <c r="A169" s="16" t="s">
        <v>73</v>
      </c>
      <c r="B169" s="11" t="s">
        <v>8930</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14</v>
      </c>
      <c r="W169" s="22">
        <v>2015</v>
      </c>
      <c r="X169" s="22">
        <v>2009</v>
      </c>
      <c r="Y169" s="22">
        <v>2010</v>
      </c>
      <c r="Z169" s="22">
        <v>2014</v>
      </c>
      <c r="AA169" s="22">
        <v>2014</v>
      </c>
      <c r="AB169" s="22">
        <v>2014</v>
      </c>
      <c r="AC169" s="22">
        <v>2014</v>
      </c>
      <c r="AD169" s="22">
        <v>2015</v>
      </c>
      <c r="AE169" s="22" t="s">
        <v>14</v>
      </c>
      <c r="AF169" s="22">
        <v>2014</v>
      </c>
      <c r="AG169" s="21">
        <v>2004</v>
      </c>
      <c r="AH169" s="22">
        <v>2014</v>
      </c>
      <c r="AI169" s="22">
        <v>2015</v>
      </c>
      <c r="AJ169" s="22">
        <v>2016</v>
      </c>
      <c r="AK169" s="23">
        <v>2015</v>
      </c>
      <c r="AL169" s="23">
        <v>2015</v>
      </c>
      <c r="AM169" s="22">
        <v>2015</v>
      </c>
      <c r="AN169" s="22">
        <v>2014</v>
      </c>
      <c r="AO169" s="22">
        <v>2014</v>
      </c>
      <c r="AP169" s="22" t="s">
        <v>14</v>
      </c>
      <c r="AQ169" s="22" t="s">
        <v>14</v>
      </c>
      <c r="AR169" s="22">
        <v>2009</v>
      </c>
      <c r="AS169" s="22">
        <v>2014</v>
      </c>
      <c r="AT169" s="22">
        <v>2015</v>
      </c>
      <c r="AU169" s="22">
        <v>2012</v>
      </c>
      <c r="AV169" s="22">
        <v>2013</v>
      </c>
      <c r="AW169" s="22">
        <v>2014</v>
      </c>
      <c r="AX169" s="22">
        <v>2014</v>
      </c>
      <c r="AY169" s="22">
        <v>2014</v>
      </c>
      <c r="AZ169" s="22">
        <v>2015</v>
      </c>
      <c r="BA169" s="22">
        <v>2015</v>
      </c>
      <c r="BB169" s="22" t="s">
        <v>14</v>
      </c>
      <c r="BC169" s="22">
        <v>2015</v>
      </c>
      <c r="BD169" s="22">
        <v>2014</v>
      </c>
      <c r="BE169" s="22">
        <v>2014</v>
      </c>
      <c r="BF169" s="10"/>
    </row>
    <row r="170" spans="1:58" x14ac:dyDescent="0.25">
      <c r="A170" s="16" t="s">
        <v>8935</v>
      </c>
      <c r="B170" s="11" t="s">
        <v>8936</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14</v>
      </c>
      <c r="AL170" s="23">
        <v>2015</v>
      </c>
      <c r="AM170" s="22">
        <v>2015</v>
      </c>
      <c r="AN170" s="22">
        <v>2014</v>
      </c>
      <c r="AO170" s="22">
        <v>2014</v>
      </c>
      <c r="AP170" s="22" t="s">
        <v>14</v>
      </c>
      <c r="AQ170" s="22" t="s">
        <v>14</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87</v>
      </c>
      <c r="B171" s="11" t="s">
        <v>8948</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14</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262</v>
      </c>
      <c r="B172" s="11" t="s">
        <v>8934</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9832</v>
      </c>
      <c r="B173" s="11" t="s">
        <v>8851</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14</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9833</v>
      </c>
      <c r="B174" s="11" t="s">
        <v>8940</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14</v>
      </c>
      <c r="AC174" s="22">
        <v>2014</v>
      </c>
      <c r="AD174" s="22">
        <v>2015</v>
      </c>
      <c r="AE174" s="22">
        <v>2012</v>
      </c>
      <c r="AF174" s="22" t="s">
        <v>14</v>
      </c>
      <c r="AG174" s="21">
        <v>2007</v>
      </c>
      <c r="AH174" s="22">
        <v>2014</v>
      </c>
      <c r="AI174" s="22">
        <v>2015</v>
      </c>
      <c r="AJ174" s="22">
        <v>2016</v>
      </c>
      <c r="AK174" s="23">
        <v>2015</v>
      </c>
      <c r="AL174" s="23">
        <v>2015</v>
      </c>
      <c r="AM174" s="22">
        <v>2015</v>
      </c>
      <c r="AN174" s="22">
        <v>2014</v>
      </c>
      <c r="AO174" s="22">
        <v>2014</v>
      </c>
      <c r="AP174" s="22" t="s">
        <v>14</v>
      </c>
      <c r="AQ174" s="22" t="s">
        <v>14</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8932</v>
      </c>
      <c r="B175" s="11" t="s">
        <v>8933</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8941</v>
      </c>
      <c r="B176" s="11" t="s">
        <v>8942</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14</v>
      </c>
      <c r="S176" s="22">
        <v>2016</v>
      </c>
      <c r="T176" s="22">
        <v>2013</v>
      </c>
      <c r="U176" s="22">
        <v>2014</v>
      </c>
      <c r="V176" s="22">
        <v>2014</v>
      </c>
      <c r="W176" s="22">
        <v>2015</v>
      </c>
      <c r="X176" s="22">
        <v>2012</v>
      </c>
      <c r="Y176" s="22">
        <v>2010</v>
      </c>
      <c r="Z176" s="22">
        <v>2014</v>
      </c>
      <c r="AA176" s="22">
        <v>2014</v>
      </c>
      <c r="AB176" s="22" t="s">
        <v>14</v>
      </c>
      <c r="AC176" s="22">
        <v>2014</v>
      </c>
      <c r="AD176" s="22">
        <v>2015</v>
      </c>
      <c r="AE176" s="22" t="s">
        <v>14</v>
      </c>
      <c r="AF176" s="22">
        <v>2014</v>
      </c>
      <c r="AG176" s="21">
        <v>2009</v>
      </c>
      <c r="AH176" s="22">
        <v>2014</v>
      </c>
      <c r="AI176" s="22">
        <v>2015</v>
      </c>
      <c r="AJ176" s="22">
        <v>2016</v>
      </c>
      <c r="AK176" s="23" t="s">
        <v>14</v>
      </c>
      <c r="AL176" s="23">
        <v>2015</v>
      </c>
      <c r="AM176" s="22">
        <v>2015</v>
      </c>
      <c r="AN176" s="22">
        <v>2014</v>
      </c>
      <c r="AO176" s="22">
        <v>2014</v>
      </c>
      <c r="AP176" s="22" t="s">
        <v>14</v>
      </c>
      <c r="AQ176" s="22" t="s">
        <v>14</v>
      </c>
      <c r="AR176" s="22">
        <v>2011</v>
      </c>
      <c r="AS176" s="22">
        <v>2014</v>
      </c>
      <c r="AT176" s="22" t="s">
        <v>14</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3128</v>
      </c>
      <c r="B177" s="11" t="s">
        <v>8943</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14</v>
      </c>
      <c r="W177" s="22">
        <v>2015</v>
      </c>
      <c r="X177" s="22" t="s">
        <v>14</v>
      </c>
      <c r="Y177" s="22">
        <v>2010</v>
      </c>
      <c r="Z177" s="22">
        <v>2014</v>
      </c>
      <c r="AA177" s="22">
        <v>2014</v>
      </c>
      <c r="AB177" s="22">
        <v>2013</v>
      </c>
      <c r="AC177" s="22">
        <v>2014</v>
      </c>
      <c r="AD177" s="22">
        <v>2015</v>
      </c>
      <c r="AE177" s="22" t="s">
        <v>14</v>
      </c>
      <c r="AF177" s="22">
        <v>2014</v>
      </c>
      <c r="AG177" s="21" t="s">
        <v>14</v>
      </c>
      <c r="AH177" s="22">
        <v>2014</v>
      </c>
      <c r="AI177" s="22">
        <v>2015</v>
      </c>
      <c r="AJ177" s="22">
        <v>2016</v>
      </c>
      <c r="AK177" s="23" t="s">
        <v>14</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475</v>
      </c>
      <c r="B178" s="11" t="s">
        <v>8944</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14</v>
      </c>
      <c r="AF178" s="22">
        <v>2014</v>
      </c>
      <c r="AG178" s="21">
        <v>2010</v>
      </c>
      <c r="AH178" s="22">
        <v>2014</v>
      </c>
      <c r="AI178" s="22">
        <v>2015</v>
      </c>
      <c r="AJ178" s="22">
        <v>2016</v>
      </c>
      <c r="AK178" s="23" t="s">
        <v>14</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9834</v>
      </c>
      <c r="B179" s="11" t="s">
        <v>8945</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14</v>
      </c>
      <c r="S179" s="22">
        <v>2016</v>
      </c>
      <c r="T179" s="22">
        <v>2013</v>
      </c>
      <c r="U179" s="22">
        <v>2014</v>
      </c>
      <c r="V179" s="22">
        <v>2014</v>
      </c>
      <c r="W179" s="22">
        <v>2015</v>
      </c>
      <c r="X179" s="22">
        <v>2013</v>
      </c>
      <c r="Y179" s="22">
        <v>2011</v>
      </c>
      <c r="Z179" s="22">
        <v>2014</v>
      </c>
      <c r="AA179" s="22">
        <v>2014</v>
      </c>
      <c r="AB179" s="22" t="s">
        <v>14</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8937</v>
      </c>
      <c r="B180" s="11" t="s">
        <v>8938</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14</v>
      </c>
      <c r="S180" s="22">
        <v>2016</v>
      </c>
      <c r="T180" s="22">
        <v>2013</v>
      </c>
      <c r="U180" s="22">
        <v>2014</v>
      </c>
      <c r="V180" s="22">
        <v>2014</v>
      </c>
      <c r="W180" s="22">
        <v>2015</v>
      </c>
      <c r="X180" s="22" t="s">
        <v>14</v>
      </c>
      <c r="Y180" s="22">
        <v>2010</v>
      </c>
      <c r="Z180" s="22">
        <v>2014</v>
      </c>
      <c r="AA180" s="22">
        <v>2014</v>
      </c>
      <c r="AB180" s="22" t="s">
        <v>14</v>
      </c>
      <c r="AC180" s="22">
        <v>2014</v>
      </c>
      <c r="AD180" s="22">
        <v>2015</v>
      </c>
      <c r="AE180" s="22" t="s">
        <v>14</v>
      </c>
      <c r="AF180" s="22" t="s">
        <v>14</v>
      </c>
      <c r="AG180" s="21" t="s">
        <v>14</v>
      </c>
      <c r="AH180" s="22">
        <v>2014</v>
      </c>
      <c r="AI180" s="22">
        <v>2015</v>
      </c>
      <c r="AJ180" s="22">
        <v>2016</v>
      </c>
      <c r="AK180" s="23" t="s">
        <v>14</v>
      </c>
      <c r="AL180" s="23">
        <v>2015</v>
      </c>
      <c r="AM180" s="22">
        <v>2015</v>
      </c>
      <c r="AN180" s="22">
        <v>2014</v>
      </c>
      <c r="AO180" s="22">
        <v>2014</v>
      </c>
      <c r="AP180" s="22" t="s">
        <v>14</v>
      </c>
      <c r="AQ180" s="22" t="s">
        <v>14</v>
      </c>
      <c r="AR180" s="22" t="s">
        <v>14</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8946</v>
      </c>
      <c r="B181" s="11" t="s">
        <v>8947</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14</v>
      </c>
      <c r="R181" s="22" t="s">
        <v>14</v>
      </c>
      <c r="S181" s="22">
        <v>2016</v>
      </c>
      <c r="T181" s="22">
        <v>2013</v>
      </c>
      <c r="U181" s="22">
        <v>2014</v>
      </c>
      <c r="V181" s="22">
        <v>2014</v>
      </c>
      <c r="W181" s="22">
        <v>2015</v>
      </c>
      <c r="X181" s="22">
        <v>2007</v>
      </c>
      <c r="Y181" s="22">
        <v>2010</v>
      </c>
      <c r="Z181" s="22">
        <v>2014</v>
      </c>
      <c r="AA181" s="22">
        <v>2014</v>
      </c>
      <c r="AB181" s="22" t="s">
        <v>14</v>
      </c>
      <c r="AC181" s="22">
        <v>2014</v>
      </c>
      <c r="AD181" s="22">
        <v>2015</v>
      </c>
      <c r="AE181" s="22" t="s">
        <v>14</v>
      </c>
      <c r="AF181" s="22" t="s">
        <v>14</v>
      </c>
      <c r="AG181" s="21" t="s">
        <v>14</v>
      </c>
      <c r="AH181" s="22">
        <v>2014</v>
      </c>
      <c r="AI181" s="22">
        <v>2015</v>
      </c>
      <c r="AJ181" s="22">
        <v>2016</v>
      </c>
      <c r="AK181" s="23" t="s">
        <v>14</v>
      </c>
      <c r="AL181" s="23" t="s">
        <v>14</v>
      </c>
      <c r="AM181" s="22">
        <v>2015</v>
      </c>
      <c r="AN181" s="22">
        <v>2014</v>
      </c>
      <c r="AO181" s="22">
        <v>2014</v>
      </c>
      <c r="AP181" s="22" t="s">
        <v>14</v>
      </c>
      <c r="AQ181" s="22" t="s">
        <v>14</v>
      </c>
      <c r="AR181" s="22" t="s">
        <v>14</v>
      </c>
      <c r="AS181" s="22">
        <v>2014</v>
      </c>
      <c r="AT181" s="22" t="s">
        <v>14</v>
      </c>
      <c r="AU181" s="22">
        <v>2012</v>
      </c>
      <c r="AV181" s="22" t="s">
        <v>14</v>
      </c>
      <c r="AW181" s="22">
        <v>2013</v>
      </c>
      <c r="AX181" s="22">
        <v>2014</v>
      </c>
      <c r="AY181" s="22">
        <v>2014</v>
      </c>
      <c r="AZ181" s="22">
        <v>2013</v>
      </c>
      <c r="BA181" s="22">
        <v>2015</v>
      </c>
      <c r="BB181" s="22">
        <v>2014</v>
      </c>
      <c r="BC181" s="22">
        <v>2015</v>
      </c>
      <c r="BD181" s="22">
        <v>2014</v>
      </c>
      <c r="BE181" s="22">
        <v>2014</v>
      </c>
      <c r="BF181" s="10"/>
    </row>
    <row r="182" spans="1:58" x14ac:dyDescent="0.25">
      <c r="A182" s="16" t="s">
        <v>870</v>
      </c>
      <c r="B182" s="11" t="s">
        <v>8949</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14</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541</v>
      </c>
      <c r="B183" s="11" t="s">
        <v>8950</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14</v>
      </c>
      <c r="Y183" s="22">
        <v>2013</v>
      </c>
      <c r="Z183" s="22">
        <v>2014</v>
      </c>
      <c r="AA183" s="22">
        <v>2014</v>
      </c>
      <c r="AB183" s="22">
        <v>2014</v>
      </c>
      <c r="AC183" s="22">
        <v>2014</v>
      </c>
      <c r="AD183" s="22">
        <v>2015</v>
      </c>
      <c r="AE183" s="22" t="s">
        <v>14</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14</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8674</v>
      </c>
      <c r="B184" s="11" t="s">
        <v>8675</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14</v>
      </c>
      <c r="S184" s="22">
        <v>2016</v>
      </c>
      <c r="T184" s="22">
        <v>2013</v>
      </c>
      <c r="U184" s="22">
        <v>2014</v>
      </c>
      <c r="V184" s="22" t="s">
        <v>14</v>
      </c>
      <c r="W184" s="22">
        <v>2015</v>
      </c>
      <c r="X184" s="22" t="s">
        <v>14</v>
      </c>
      <c r="Y184" s="22">
        <v>2010</v>
      </c>
      <c r="Z184" s="22">
        <v>2014</v>
      </c>
      <c r="AA184" s="22">
        <v>2014</v>
      </c>
      <c r="AB184" s="22" t="s">
        <v>14</v>
      </c>
      <c r="AC184" s="22">
        <v>2014</v>
      </c>
      <c r="AD184" s="22">
        <v>2015</v>
      </c>
      <c r="AE184" s="22" t="s">
        <v>14</v>
      </c>
      <c r="AF184" s="22">
        <v>2014</v>
      </c>
      <c r="AG184" s="21" t="s">
        <v>14</v>
      </c>
      <c r="AH184" s="22">
        <v>2014</v>
      </c>
      <c r="AI184" s="22">
        <v>2015</v>
      </c>
      <c r="AJ184" s="22">
        <v>2016</v>
      </c>
      <c r="AK184" s="23" t="s">
        <v>14</v>
      </c>
      <c r="AL184" s="23">
        <v>2015</v>
      </c>
      <c r="AM184" s="22">
        <v>2015</v>
      </c>
      <c r="AN184" s="22">
        <v>2014</v>
      </c>
      <c r="AO184" s="22">
        <v>2014</v>
      </c>
      <c r="AP184" s="22" t="s">
        <v>14</v>
      </c>
      <c r="AQ184" s="22" t="s">
        <v>14</v>
      </c>
      <c r="AR184" s="22">
        <v>2015</v>
      </c>
      <c r="AS184" s="22">
        <v>2014</v>
      </c>
      <c r="AT184" s="22">
        <v>2015</v>
      </c>
      <c r="AU184" s="22">
        <v>2012</v>
      </c>
      <c r="AV184" s="22" t="s">
        <v>14</v>
      </c>
      <c r="AW184" s="22">
        <v>2014</v>
      </c>
      <c r="AX184" s="22">
        <v>2014</v>
      </c>
      <c r="AY184" s="22">
        <v>2014</v>
      </c>
      <c r="AZ184" s="22">
        <v>2015</v>
      </c>
      <c r="BA184" s="22">
        <v>2015</v>
      </c>
      <c r="BB184" s="22">
        <v>2015</v>
      </c>
      <c r="BC184" s="22">
        <v>2015</v>
      </c>
      <c r="BD184" s="22">
        <v>2014</v>
      </c>
      <c r="BE184" s="22">
        <v>2014</v>
      </c>
      <c r="BF184" s="10"/>
    </row>
    <row r="185" spans="1:58" x14ac:dyDescent="0.25">
      <c r="A185" s="16" t="s">
        <v>8767</v>
      </c>
      <c r="B185" s="11" t="s">
        <v>8768</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14</v>
      </c>
      <c r="S185" s="22">
        <v>2016</v>
      </c>
      <c r="T185" s="22">
        <v>2013</v>
      </c>
      <c r="U185" s="22">
        <v>2014</v>
      </c>
      <c r="V185" s="22" t="s">
        <v>14</v>
      </c>
      <c r="W185" s="22">
        <v>2015</v>
      </c>
      <c r="X185" s="22" t="s">
        <v>14</v>
      </c>
      <c r="Y185" s="22">
        <v>2013</v>
      </c>
      <c r="Z185" s="22">
        <v>2014</v>
      </c>
      <c r="AA185" s="22">
        <v>2014</v>
      </c>
      <c r="AB185" s="22">
        <v>2013</v>
      </c>
      <c r="AC185" s="22">
        <v>2014</v>
      </c>
      <c r="AD185" s="22">
        <v>2015</v>
      </c>
      <c r="AE185" s="22" t="s">
        <v>14</v>
      </c>
      <c r="AF185" s="22">
        <v>2014</v>
      </c>
      <c r="AG185" s="21">
        <v>2012</v>
      </c>
      <c r="AH185" s="22">
        <v>2014</v>
      </c>
      <c r="AI185" s="22">
        <v>2015</v>
      </c>
      <c r="AJ185" s="22">
        <v>2016</v>
      </c>
      <c r="AK185" s="23" t="s">
        <v>14</v>
      </c>
      <c r="AL185" s="23">
        <v>2015</v>
      </c>
      <c r="AM185" s="22">
        <v>2015</v>
      </c>
      <c r="AN185" s="22">
        <v>2014</v>
      </c>
      <c r="AO185" s="22">
        <v>2014</v>
      </c>
      <c r="AP185" s="22">
        <v>2014</v>
      </c>
      <c r="AQ185" s="22">
        <v>2014</v>
      </c>
      <c r="AR185" s="22">
        <v>2015</v>
      </c>
      <c r="AS185" s="22">
        <v>2014</v>
      </c>
      <c r="AT185" s="22">
        <v>2015</v>
      </c>
      <c r="AU185" s="22">
        <v>2012</v>
      </c>
      <c r="AV185" s="22" t="s">
        <v>14</v>
      </c>
      <c r="AW185" s="22">
        <v>2014</v>
      </c>
      <c r="AX185" s="22">
        <v>2014</v>
      </c>
      <c r="AY185" s="22">
        <v>2014</v>
      </c>
      <c r="AZ185" s="22">
        <v>2015</v>
      </c>
      <c r="BA185" s="22">
        <v>2015</v>
      </c>
      <c r="BB185" s="22">
        <v>2015</v>
      </c>
      <c r="BC185" s="22">
        <v>2015</v>
      </c>
      <c r="BD185" s="22">
        <v>2014</v>
      </c>
      <c r="BE185" s="22">
        <v>2014</v>
      </c>
      <c r="BF185" s="10"/>
    </row>
    <row r="186" spans="1:58" x14ac:dyDescent="0.25">
      <c r="A186" s="16" t="s">
        <v>9835</v>
      </c>
      <c r="B186" s="11" t="s">
        <v>8954</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14</v>
      </c>
      <c r="S186" s="22">
        <v>2016</v>
      </c>
      <c r="T186" s="22">
        <v>2013</v>
      </c>
      <c r="U186" s="22">
        <v>2014</v>
      </c>
      <c r="V186" s="22" t="s">
        <v>14</v>
      </c>
      <c r="W186" s="22">
        <v>2015</v>
      </c>
      <c r="X186" s="22">
        <v>2012</v>
      </c>
      <c r="Y186" s="22">
        <v>2011</v>
      </c>
      <c r="Z186" s="22">
        <v>2014</v>
      </c>
      <c r="AA186" s="22">
        <v>2014</v>
      </c>
      <c r="AB186" s="22" t="s">
        <v>14</v>
      </c>
      <c r="AC186" s="22">
        <v>2014</v>
      </c>
      <c r="AD186" s="22">
        <v>2015</v>
      </c>
      <c r="AE186" s="22" t="s">
        <v>14</v>
      </c>
      <c r="AF186" s="22">
        <v>2014</v>
      </c>
      <c r="AG186" s="21">
        <v>2013</v>
      </c>
      <c r="AH186" s="22">
        <v>2014</v>
      </c>
      <c r="AI186" s="22">
        <v>2015</v>
      </c>
      <c r="AJ186" s="22">
        <v>2016</v>
      </c>
      <c r="AK186" s="23" t="s">
        <v>14</v>
      </c>
      <c r="AL186" s="23">
        <v>2015</v>
      </c>
      <c r="AM186" s="22">
        <v>2015</v>
      </c>
      <c r="AN186" s="22">
        <v>2014</v>
      </c>
      <c r="AO186" s="22">
        <v>2014</v>
      </c>
      <c r="AP186" s="22">
        <v>2014</v>
      </c>
      <c r="AQ186" s="22">
        <v>2014</v>
      </c>
      <c r="AR186" s="22">
        <v>2011</v>
      </c>
      <c r="AS186" s="22">
        <v>2014</v>
      </c>
      <c r="AT186" s="22">
        <v>2015</v>
      </c>
      <c r="AU186" s="22">
        <v>2012</v>
      </c>
      <c r="AV186" s="22" t="s">
        <v>14</v>
      </c>
      <c r="AW186" s="22">
        <v>2014</v>
      </c>
      <c r="AX186" s="22">
        <v>2014</v>
      </c>
      <c r="AY186" s="22">
        <v>2013</v>
      </c>
      <c r="AZ186" s="22">
        <v>2015</v>
      </c>
      <c r="BA186" s="22">
        <v>2015</v>
      </c>
      <c r="BB186" s="22">
        <v>2015</v>
      </c>
      <c r="BC186" s="22">
        <v>2015</v>
      </c>
      <c r="BD186" s="22">
        <v>2014</v>
      </c>
      <c r="BE186" s="22">
        <v>2014</v>
      </c>
      <c r="BF186" s="10"/>
    </row>
    <row r="187" spans="1:58" x14ac:dyDescent="0.25">
      <c r="A187" s="16" t="s">
        <v>8951</v>
      </c>
      <c r="B187" s="11" t="s">
        <v>8952</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14</v>
      </c>
      <c r="S187" s="22">
        <v>2016</v>
      </c>
      <c r="T187" s="22">
        <v>2013</v>
      </c>
      <c r="U187" s="22">
        <v>2014</v>
      </c>
      <c r="V187" s="22">
        <v>2014</v>
      </c>
      <c r="W187" s="22">
        <v>2015</v>
      </c>
      <c r="X187" s="22">
        <v>2011</v>
      </c>
      <c r="Y187" s="22">
        <v>2010</v>
      </c>
      <c r="Z187" s="22">
        <v>2014</v>
      </c>
      <c r="AA187" s="22">
        <v>2014</v>
      </c>
      <c r="AB187" s="22">
        <v>2014</v>
      </c>
      <c r="AC187" s="22">
        <v>2014</v>
      </c>
      <c r="AD187" s="22">
        <v>2015</v>
      </c>
      <c r="AE187" s="22" t="s">
        <v>14</v>
      </c>
      <c r="AF187" s="22">
        <v>2014</v>
      </c>
      <c r="AG187" s="21">
        <v>2013</v>
      </c>
      <c r="AH187" s="22">
        <v>2014</v>
      </c>
      <c r="AI187" s="22">
        <v>2015</v>
      </c>
      <c r="AJ187" s="22">
        <v>2016</v>
      </c>
      <c r="AK187" s="23" t="s">
        <v>14</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8955</v>
      </c>
      <c r="B188" s="11" t="s">
        <v>8956</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14</v>
      </c>
      <c r="AF188" s="22" t="s">
        <v>14</v>
      </c>
      <c r="AG188" s="21">
        <v>2003</v>
      </c>
      <c r="AH188" s="22">
        <v>2014</v>
      </c>
      <c r="AI188" s="22">
        <v>2015</v>
      </c>
      <c r="AJ188" s="22">
        <v>2016</v>
      </c>
      <c r="AK188" s="23" t="s">
        <v>14</v>
      </c>
      <c r="AL188" s="23">
        <v>2015</v>
      </c>
      <c r="AM188" s="22">
        <v>2015</v>
      </c>
      <c r="AN188" s="22">
        <v>2014</v>
      </c>
      <c r="AO188" s="22">
        <v>2014</v>
      </c>
      <c r="AP188" s="22" t="s">
        <v>14</v>
      </c>
      <c r="AQ188" s="22" t="s">
        <v>14</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5232</v>
      </c>
      <c r="B189" s="11" t="s">
        <v>8962</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14</v>
      </c>
      <c r="AC189" s="22">
        <v>2014</v>
      </c>
      <c r="AD189" s="22">
        <v>2015</v>
      </c>
      <c r="AE189" s="22">
        <v>2012</v>
      </c>
      <c r="AF189" s="22" t="s">
        <v>14</v>
      </c>
      <c r="AG189" s="21">
        <v>2010</v>
      </c>
      <c r="AH189" s="22">
        <v>2014</v>
      </c>
      <c r="AI189" s="22">
        <v>2015</v>
      </c>
      <c r="AJ189" s="22">
        <v>2016</v>
      </c>
      <c r="AK189" s="23" t="s">
        <v>14</v>
      </c>
      <c r="AL189" s="23">
        <v>2015</v>
      </c>
      <c r="AM189" s="22">
        <v>2015</v>
      </c>
      <c r="AN189" s="22">
        <v>2014</v>
      </c>
      <c r="AO189" s="22">
        <v>2014</v>
      </c>
      <c r="AP189" s="22" t="s">
        <v>14</v>
      </c>
      <c r="AQ189" s="22" t="s">
        <v>14</v>
      </c>
      <c r="AR189" s="22">
        <v>2011</v>
      </c>
      <c r="AS189" s="22">
        <v>2014</v>
      </c>
      <c r="AT189" s="22" t="s">
        <v>14</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3140</v>
      </c>
      <c r="B190" s="11" t="s">
        <v>8959</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14</v>
      </c>
      <c r="S190" s="22">
        <v>2016</v>
      </c>
      <c r="T190" s="22">
        <v>2013</v>
      </c>
      <c r="U190" s="22">
        <v>2014</v>
      </c>
      <c r="V190" s="22" t="s">
        <v>14</v>
      </c>
      <c r="W190" s="22">
        <v>2015</v>
      </c>
      <c r="X190" s="22">
        <v>2009</v>
      </c>
      <c r="Y190" s="22" t="s">
        <v>14</v>
      </c>
      <c r="Z190" s="22">
        <v>2014</v>
      </c>
      <c r="AA190" s="22">
        <v>2014</v>
      </c>
      <c r="AB190" s="22">
        <v>2014</v>
      </c>
      <c r="AC190" s="22">
        <v>2014</v>
      </c>
      <c r="AD190" s="22">
        <v>2015</v>
      </c>
      <c r="AE190" s="22">
        <v>2012</v>
      </c>
      <c r="AF190" s="22">
        <v>2014</v>
      </c>
      <c r="AG190" s="21">
        <v>2006</v>
      </c>
      <c r="AH190" s="22">
        <v>2014</v>
      </c>
      <c r="AI190" s="22">
        <v>2015</v>
      </c>
      <c r="AJ190" s="22">
        <v>2016</v>
      </c>
      <c r="AK190" s="23" t="s">
        <v>14</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9836</v>
      </c>
      <c r="B191" s="11" t="s">
        <v>8961</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14</v>
      </c>
      <c r="AL191" s="23">
        <v>2015</v>
      </c>
      <c r="AM191" s="22">
        <v>2015</v>
      </c>
      <c r="AN191" s="22">
        <v>2014</v>
      </c>
      <c r="AO191" s="22">
        <v>2014</v>
      </c>
      <c r="AP191" s="22" t="s">
        <v>14</v>
      </c>
      <c r="AQ191" s="22" t="s">
        <v>14</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54</v>
      </c>
      <c r="B192" s="11" t="s">
        <v>8965</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14</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295</v>
      </c>
      <c r="B193" s="11" t="s">
        <v>8968</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14</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113</v>
      </c>
      <c r="B194" s="11" t="s">
        <v>8969</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14</v>
      </c>
      <c r="AH194" s="22">
        <v>2014</v>
      </c>
      <c r="AI194" s="22">
        <v>2015</v>
      </c>
      <c r="AJ194" s="22">
        <v>2016</v>
      </c>
      <c r="AK194" s="23">
        <v>2015</v>
      </c>
      <c r="AL194" s="23">
        <v>2015</v>
      </c>
      <c r="AM194" s="22">
        <v>2015</v>
      </c>
      <c r="AN194" s="22">
        <v>2014</v>
      </c>
      <c r="AO194" s="22">
        <v>2014</v>
      </c>
      <c r="AP194" s="22" t="s">
        <v>14</v>
      </c>
      <c r="AQ194" s="22" t="s">
        <v>14</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84.85000000000002" customHeight="1" x14ac:dyDescent="0.25">
      <c r="A1" t="s">
        <v>8507</v>
      </c>
      <c r="B1" s="24" t="s">
        <v>9771</v>
      </c>
      <c r="C1" s="24" t="s">
        <v>9772</v>
      </c>
      <c r="D1" s="24" t="s">
        <v>9773</v>
      </c>
      <c r="E1" s="24" t="s">
        <v>9774</v>
      </c>
      <c r="F1" s="24" t="s">
        <v>9775</v>
      </c>
      <c r="G1" s="24" t="s">
        <v>9776</v>
      </c>
      <c r="H1" s="24" t="s">
        <v>9777</v>
      </c>
      <c r="I1" s="24" t="s">
        <v>9778</v>
      </c>
      <c r="J1" s="24" t="s">
        <v>9779</v>
      </c>
      <c r="K1" s="24" t="s">
        <v>9780</v>
      </c>
      <c r="L1" s="24" t="s">
        <v>9781</v>
      </c>
      <c r="M1" s="24" t="s">
        <v>9782</v>
      </c>
      <c r="N1" s="24" t="s">
        <v>9783</v>
      </c>
      <c r="O1" s="24" t="s">
        <v>9784</v>
      </c>
      <c r="P1" s="24" t="s">
        <v>9785</v>
      </c>
      <c r="Q1" s="24" t="s">
        <v>9786</v>
      </c>
      <c r="R1" s="24" t="s">
        <v>9787</v>
      </c>
      <c r="S1" s="24" t="s">
        <v>9788</v>
      </c>
      <c r="T1" s="24" t="s">
        <v>9788</v>
      </c>
      <c r="U1" s="24" t="s">
        <v>9789</v>
      </c>
      <c r="V1" s="24" t="s">
        <v>9790</v>
      </c>
      <c r="W1" s="24" t="s">
        <v>9791</v>
      </c>
      <c r="X1" s="24" t="s">
        <v>9792</v>
      </c>
      <c r="Y1" s="24" t="s">
        <v>9793</v>
      </c>
      <c r="Z1" s="24" t="s">
        <v>9794</v>
      </c>
      <c r="AA1" s="24" t="s">
        <v>9795</v>
      </c>
      <c r="AB1" s="24" t="s">
        <v>9796</v>
      </c>
      <c r="AC1" s="24" t="s">
        <v>9797</v>
      </c>
      <c r="AD1" s="24" t="s">
        <v>9798</v>
      </c>
      <c r="AE1" s="24" t="s">
        <v>8652</v>
      </c>
      <c r="AF1" s="24" t="s">
        <v>8568</v>
      </c>
      <c r="AG1" s="24" t="s">
        <v>9799</v>
      </c>
      <c r="AH1" s="24" t="s">
        <v>9799</v>
      </c>
      <c r="AI1" s="24" t="s">
        <v>9799</v>
      </c>
      <c r="AJ1" s="24" t="s">
        <v>9800</v>
      </c>
      <c r="AK1" s="24" t="s">
        <v>9801</v>
      </c>
      <c r="AL1" s="24" t="s">
        <v>9802</v>
      </c>
      <c r="AM1" s="24" t="s">
        <v>9803</v>
      </c>
      <c r="AN1" s="24" t="s">
        <v>9804</v>
      </c>
      <c r="AO1" s="24" t="s">
        <v>9805</v>
      </c>
      <c r="AP1" s="24" t="s">
        <v>9806</v>
      </c>
      <c r="AQ1" s="24" t="s">
        <v>9807</v>
      </c>
      <c r="AR1" s="24" t="s">
        <v>9808</v>
      </c>
      <c r="AS1" s="24" t="s">
        <v>9809</v>
      </c>
      <c r="AT1" s="24" t="s">
        <v>9810</v>
      </c>
      <c r="AU1" s="24" t="s">
        <v>9811</v>
      </c>
      <c r="AV1" s="24" t="s">
        <v>9812</v>
      </c>
      <c r="AW1" s="24" t="s">
        <v>9813</v>
      </c>
      <c r="AX1" s="24" t="s">
        <v>9814</v>
      </c>
      <c r="AY1" s="24" t="s">
        <v>9815</v>
      </c>
      <c r="AZ1" s="24" t="s">
        <v>9816</v>
      </c>
    </row>
    <row r="2" spans="1:57" x14ac:dyDescent="0.25">
      <c r="A2" t="s">
        <v>9819</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9837</v>
      </c>
      <c r="BB2" t="s">
        <v>9838</v>
      </c>
      <c r="BC2" t="s">
        <v>9839</v>
      </c>
      <c r="BD2" t="s">
        <v>9840</v>
      </c>
      <c r="BE2" t="s">
        <v>9841</v>
      </c>
    </row>
    <row r="3" spans="1:57" x14ac:dyDescent="0.25">
      <c r="A3" t="s">
        <v>8670</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8673</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8749</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8671</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8680</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8677</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8678</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8682</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8684</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8685</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8698</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8696</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8692</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8709</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8702</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8688</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8704</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8690</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8713</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8706</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8700</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8715</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8707</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8711</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8694</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8691</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8686</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8733</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8814</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8726</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8718</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8716</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8931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8721</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8723</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8729</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8731</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8728</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8727</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8734</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8725</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8789</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8736</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8738</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8740</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8747</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8743</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8745</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8748</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8750</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8751</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8913</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8780</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8752</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8755</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8756</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8760</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8758</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8762</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8766</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8776</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8770</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8742</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8772</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8781</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8783</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8784</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8774</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8778</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8786</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8790</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8787</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8791</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8799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8793</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8792</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8796</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8797</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8795</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8801</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8802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8804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8807</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8805</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8809</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8810</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8816</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8889</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8820</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8822</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8812</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8824</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8841</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8825</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8835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8827</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8828</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8832</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8837</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8839</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8844</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8863</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8864</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8846</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8852</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8854</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8849</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8860</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8862</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8847</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8764</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8843</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8858</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8857</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8842</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8859</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8855</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8865</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8876</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8874</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8870</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8878</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8868</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8866</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8867</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8872</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8880</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8881</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8886</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8894</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8882</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8887</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8893</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8883</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8884</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8888</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8891</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8896</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8899</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8901</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8902</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8818</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8830</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8958</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8964</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8919</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8904</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8906</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8916</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8929</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8912</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8908</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8922</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8924</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8910</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8914</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8967</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8917</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8753</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8833</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8905</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8921</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8927</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8926</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8720</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8930</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8936</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8948</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8934</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8851</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8940</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8933</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8942</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8943</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8944</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8945</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8938</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8947</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8949</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8950</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8675</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8768</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8954</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8952</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8956</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8962</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8959</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8961</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8965</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8968</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8969</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84.85000000000002" customHeight="1" x14ac:dyDescent="0.25">
      <c r="A1" t="s">
        <v>8507</v>
      </c>
      <c r="B1" s="24" t="s">
        <v>9771</v>
      </c>
      <c r="C1" s="24" t="s">
        <v>9772</v>
      </c>
      <c r="D1" s="24" t="s">
        <v>9773</v>
      </c>
      <c r="E1" s="24" t="s">
        <v>9774</v>
      </c>
      <c r="F1" s="24" t="s">
        <v>9775</v>
      </c>
      <c r="G1" s="24" t="s">
        <v>9776</v>
      </c>
      <c r="H1" s="24" t="s">
        <v>9777</v>
      </c>
      <c r="I1" s="24" t="s">
        <v>9778</v>
      </c>
      <c r="J1" s="24" t="s">
        <v>9779</v>
      </c>
      <c r="K1" s="24" t="s">
        <v>9780</v>
      </c>
      <c r="L1" s="24" t="s">
        <v>9781</v>
      </c>
      <c r="M1" s="24" t="s">
        <v>9782</v>
      </c>
      <c r="N1" s="24" t="s">
        <v>9783</v>
      </c>
      <c r="O1" s="24" t="s">
        <v>9784</v>
      </c>
      <c r="P1" s="24" t="s">
        <v>9785</v>
      </c>
      <c r="Q1" s="24" t="s">
        <v>9786</v>
      </c>
      <c r="R1" s="24" t="s">
        <v>9787</v>
      </c>
      <c r="S1" s="24" t="s">
        <v>9788</v>
      </c>
      <c r="T1" s="24" t="s">
        <v>9788</v>
      </c>
      <c r="U1" s="24" t="s">
        <v>9789</v>
      </c>
      <c r="V1" s="24" t="s">
        <v>9790</v>
      </c>
      <c r="W1" s="24" t="s">
        <v>9791</v>
      </c>
      <c r="X1" s="24" t="s">
        <v>9792</v>
      </c>
      <c r="Y1" s="24" t="s">
        <v>9793</v>
      </c>
      <c r="Z1" s="24" t="s">
        <v>9794</v>
      </c>
      <c r="AA1" s="24" t="s">
        <v>9795</v>
      </c>
      <c r="AB1" s="24" t="s">
        <v>9796</v>
      </c>
      <c r="AC1" s="24" t="s">
        <v>9797</v>
      </c>
      <c r="AD1" s="24" t="s">
        <v>9798</v>
      </c>
      <c r="AE1" s="24" t="s">
        <v>8652</v>
      </c>
      <c r="AF1" s="24" t="s">
        <v>8568</v>
      </c>
      <c r="AG1" s="24" t="s">
        <v>9799</v>
      </c>
      <c r="AH1" s="24" t="s">
        <v>9799</v>
      </c>
      <c r="AI1" s="24" t="s">
        <v>9799</v>
      </c>
      <c r="AJ1" s="24" t="s">
        <v>9800</v>
      </c>
      <c r="AK1" s="24" t="s">
        <v>9801</v>
      </c>
      <c r="AL1" s="24" t="s">
        <v>9802</v>
      </c>
      <c r="AM1" s="24" t="s">
        <v>9803</v>
      </c>
      <c r="AN1" s="24" t="s">
        <v>9804</v>
      </c>
      <c r="AO1" s="24" t="s">
        <v>9805</v>
      </c>
      <c r="AP1" s="24" t="s">
        <v>9806</v>
      </c>
      <c r="AQ1" s="24" t="s">
        <v>9807</v>
      </c>
      <c r="AR1" s="24" t="s">
        <v>9808</v>
      </c>
      <c r="AS1" s="24" t="s">
        <v>9809</v>
      </c>
      <c r="AT1" s="24" t="s">
        <v>9810</v>
      </c>
      <c r="AU1" s="24" t="s">
        <v>9811</v>
      </c>
      <c r="AV1" s="24" t="s">
        <v>9812</v>
      </c>
      <c r="AW1" s="24" t="s">
        <v>9813</v>
      </c>
      <c r="AX1" s="24" t="s">
        <v>9814</v>
      </c>
      <c r="AY1" s="24" t="s">
        <v>9815</v>
      </c>
      <c r="AZ1" s="24" t="s">
        <v>9816</v>
      </c>
      <c r="BA1" s="24" t="s">
        <v>9842</v>
      </c>
      <c r="BB1" s="24" t="s">
        <v>9843</v>
      </c>
    </row>
    <row r="2" spans="1:54" x14ac:dyDescent="0.25">
      <c r="A2" t="s">
        <v>8670</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8673</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8749</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8671</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8680</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8677</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8678</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8682</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8684</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8685</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8698</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8696</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8692</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8709</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8702</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8688</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8704</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8690</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8713</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8706</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8700</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8715</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8707</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8711</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8694</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8691</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8686</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8733</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8814</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8726</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8718</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8716</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8931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8721</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8723</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8729</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8731</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8728</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8727</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8734</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8725</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8789</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8736</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8738</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8740</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8747</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8743</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8745</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8748</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8750</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8751</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8913</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8780</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8752</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8755</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8756</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8760</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8758</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8762</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8766</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8776</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8770</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8742</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8772</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8781</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8783</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8784</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8774</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8778</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8786</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8790</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8787</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8791</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8799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8793</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8792</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8796</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8797</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8795</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8801</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8802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8804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8807</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8805</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8809</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8810</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8816</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8889</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8820</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8822</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8812</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8824</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8841</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8825</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8835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8827</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8828</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8832</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8837</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8839</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8844</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8863</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8864</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8846</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8852</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8854</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8849</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8860</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8862</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8847</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8764</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8843</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8858</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8857</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8842</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8859</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8855</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8865</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8876</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8874</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8870</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8878</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8868</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8866</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8867</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8872</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8880</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8881</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8886</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8894</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8882</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8887</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8893</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8883</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8884</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8888</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8891</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8896</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8899</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8901</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8902</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8818</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8830</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8958</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8964</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8919</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8904</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8906</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8916</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8929</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8912</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8908</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8922</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8924</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8910</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8914</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8967</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8917</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8753</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8833</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8905</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8921</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8927</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8926</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8720</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8930</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8936</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8948</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8934</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8851</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8940</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8933</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8942</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8943</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8944</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8945</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8938</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8947</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8949</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8950</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8675</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8768</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8954</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8952</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8956</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8962</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8959</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8961</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8965</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8968</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8969</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F455A9-D136-4F2C-B87F-80AE805F2927}">
  <ds:schemaRefs>
    <ds:schemaRef ds:uri="http://schemas.microsoft.com/sharepoint/v3/contenttype/forms"/>
  </ds:schemaRefs>
</ds:datastoreItem>
</file>

<file path=customXml/itemProps2.xml><?xml version="1.0" encoding="utf-8"?>
<ds:datastoreItem xmlns:ds="http://schemas.openxmlformats.org/officeDocument/2006/customXml" ds:itemID="{5B56BA50-FD3E-418B-8027-9FCD94CA9C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2023-05-15T08:52:58Z</cp:lastPrinted>
  <dcterms:created xsi:type="dcterms:W3CDTF">2013-01-24T09:37:59Z</dcterms:created>
  <dcterms:modified xsi:type="dcterms:W3CDTF">2023-05-15T08:53:09Z</dcterms:modified>
</cp:coreProperties>
</file>